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autoCompressPictures="0"/>
  <mc:AlternateContent xmlns:mc="http://schemas.openxmlformats.org/markup-compatibility/2006">
    <mc:Choice Requires="x15">
      <x15ac:absPath xmlns:x15ac="http://schemas.microsoft.com/office/spreadsheetml/2010/11/ac" url="C:\Users\ansun\Dropbox\Skole\Master\Msc Data\Msc Termite Data\"/>
    </mc:Choice>
  </mc:AlternateContent>
  <xr:revisionPtr revIDLastSave="0" documentId="10_ncr:100000_{2E0F4866-3A84-498B-8454-E3CFC648ABC7}" xr6:coauthVersionLast="31" xr6:coauthVersionMax="33" xr10:uidLastSave="{00000000-0000-0000-0000-000000000000}"/>
  <bookViews>
    <workbookView xWindow="0" yWindow="0" windowWidth="28800" windowHeight="11628" xr2:uid="{00000000-000D-0000-FFFF-FFFF00000000}"/>
  </bookViews>
  <sheets>
    <sheet name="Final data_for_R_analysis_Wetse" sheetId="25" r:id="rId1"/>
    <sheet name="Final data_for_R_analysis_Dryse" sheetId="31" r:id="rId2"/>
    <sheet name="Dry_Litterbag Placem_Collection" sheetId="17" r:id="rId3"/>
    <sheet name="Duplicate check" sheetId="32" r:id="rId4"/>
    <sheet name="50x50 Mound survey" sheetId="30" r:id="rId5"/>
    <sheet name="Coordinates" sheetId="29" r:id="rId6"/>
    <sheet name="Soil_texture" sheetId="26" r:id="rId7"/>
    <sheet name="Rainfall_Wet" sheetId="27" r:id="rId8"/>
    <sheet name="Teabags_used_in_wet" sheetId="22" r:id="rId9"/>
    <sheet name="Ashed teabags wet" sheetId="23" r:id="rId10"/>
    <sheet name="Ash_Protocol" sheetId="24" r:id="rId11"/>
    <sheet name="Rainfall_Dry" sheetId="28" r:id="rId12"/>
    <sheet name="Green_rooibos initial weight" sheetId="10" r:id="rId13"/>
    <sheet name="WetLitterbags placem_collection" sheetId="12" r:id="rId14"/>
    <sheet name="Both teabags AfterWet" sheetId="11" r:id="rId15"/>
    <sheet name="Both teabags AfterDry" sheetId="16" r:id="rId16"/>
    <sheet name="Dry_season" sheetId="19" r:id="rId17"/>
    <sheet name="Wet_season" sheetId="18" r:id="rId18"/>
    <sheet name="Wet_season_teabag_weights" sheetId="20" r:id="rId19"/>
    <sheet name="TBImanual" sheetId="5" r:id="rId20"/>
    <sheet name="Bugs&amp;Issues" sheetId="4" r:id="rId21"/>
    <sheet name="Things" sheetId="14" r:id="rId22"/>
    <sheet name="Changelog" sheetId="3" state="hidden" r:id="rId23"/>
    <sheet name="DIAGNOSTICS" sheetId="7" state="hidden" r:id="rId24"/>
  </sheets>
  <externalReferences>
    <externalReference r:id="rId25"/>
  </externalReferences>
  <definedNames>
    <definedName name="_xlnm._FilterDatabase" localSheetId="9" hidden="1">'Ashed teabags wet'!$A$1:$O$825</definedName>
    <definedName name="ag" localSheetId="14">[1]Ark1!$P:$P</definedName>
    <definedName name="ag" localSheetId="1">#REF!</definedName>
    <definedName name="ag" localSheetId="12">[1]Ark1!$P:$P</definedName>
    <definedName name="ag">#REF!</definedName>
    <definedName name="ar" localSheetId="14">[1]Ark1!$Q:$Q</definedName>
    <definedName name="ar" localSheetId="1">#REF!</definedName>
    <definedName name="ar" localSheetId="12">[1]Ark1!$Q:$Q</definedName>
    <definedName name="ar">#REF!</definedName>
    <definedName name="aspect">TBImanual!$M$52:$M$60</definedName>
    <definedName name="DATE_OF_BURIAL" localSheetId="14">[1]Ark1!$F:$F</definedName>
    <definedName name="DATE_OF_BURIAL" localSheetId="1">#REF!</definedName>
    <definedName name="DATE_OF_BURIAL" localSheetId="12">[1]Ark1!$F:$F</definedName>
    <definedName name="DATE_OF_BURIAL">#REF!</definedName>
    <definedName name="ecosystem">TBImanual!$I$52:$I$65</definedName>
    <definedName name="FcorrGreen" localSheetId="14">[1]Ark1!$F$30</definedName>
    <definedName name="FcorrGreen" localSheetId="1">#REF!</definedName>
    <definedName name="FcorrGreen" localSheetId="12">[1]Ark1!$F$30</definedName>
    <definedName name="FcorrGreen">#REF!</definedName>
    <definedName name="FcorrRed" localSheetId="14">[1]Ark1!$F$31</definedName>
    <definedName name="FcorrRed" localSheetId="1">#REF!</definedName>
    <definedName name="FcorrRed" localSheetId="12">[1]Ark1!$F$31</definedName>
    <definedName name="FcorrRed">#REF!</definedName>
    <definedName name="FINAL_WEIGHT_GREEN" localSheetId="14">[1]Ark1!$N:$N</definedName>
    <definedName name="FINAL_WEIGHT_GREEN" localSheetId="1">#REF!</definedName>
    <definedName name="FINAL_WEIGHT_GREEN" localSheetId="12">[1]Ark1!$N:$N</definedName>
    <definedName name="FINAL_WEIGHT_GREEN">#REF!</definedName>
    <definedName name="FINAL_WEIGHT_RED" localSheetId="14">[1]Ark1!$O:$O</definedName>
    <definedName name="FINAL_WEIGHT_RED" localSheetId="1">#REF!</definedName>
    <definedName name="FINAL_WEIGHT_RED" localSheetId="12">[1]Ark1!$O:$O</definedName>
    <definedName name="FINAL_WEIGHT_RED">#REF!</definedName>
    <definedName name="Hg" localSheetId="14">[1]Ark1!$F$24</definedName>
    <definedName name="Hg" localSheetId="1">#REF!</definedName>
    <definedName name="Hg" localSheetId="12">[1]Ark1!$F$24</definedName>
    <definedName name="Hg">#REF!</definedName>
    <definedName name="Hr" localSheetId="14">[1]Ark1!$F$25</definedName>
    <definedName name="Hr" localSheetId="1">#REF!</definedName>
    <definedName name="Hr" localSheetId="12">[1]Ark1!$F$25</definedName>
    <definedName name="Hr">#REF!</definedName>
    <definedName name="human_impact">TBImanual!$G$52:$G$57</definedName>
    <definedName name="INITIAL_WEIGHT_GREEN" localSheetId="14">[1]Ark1!$I:$I</definedName>
    <definedName name="INITIAL_WEIGHT_GREEN" localSheetId="1">#REF!</definedName>
    <definedName name="INITIAL_WEIGHT_GREEN" localSheetId="12">[1]Ark1!$I:$I</definedName>
    <definedName name="INITIAL_WEIGHT_GREEN">#REF!</definedName>
    <definedName name="INITIAL_WEIGHT_RED" localSheetId="14">[1]Ark1!$J:$J</definedName>
    <definedName name="INITIAL_WEIGHT_RED" localSheetId="1">#REF!</definedName>
    <definedName name="INITIAL_WEIGHT_RED" localSheetId="12">[1]Ark1!$J:$J</definedName>
    <definedName name="INITIAL_WEIGHT_RED">#REF!</definedName>
    <definedName name="k" localSheetId="1">#REF!</definedName>
    <definedName name="k">#REF!</definedName>
    <definedName name="Recovery_date" localSheetId="14">[1]Ark1!$K:$K</definedName>
    <definedName name="Recovery_date" localSheetId="1">#REF!</definedName>
    <definedName name="Recovery_date" localSheetId="12">[1]Ark1!$K:$K</definedName>
    <definedName name="Recovery_date">#REF!</definedName>
    <definedName name="rootingdepth">TBImanual!$K$52:$K$55</definedName>
    <definedName name="S" localSheetId="14">[1]Ark1!$T:$T</definedName>
    <definedName name="S" localSheetId="1">#REF!</definedName>
    <definedName name="S" localSheetId="12">[1]Ark1!$T:$T</definedName>
    <definedName name="S">#REF!</definedName>
    <definedName name="shading">TBImanual!$F$52:$F$57</definedName>
    <definedName name="slope">TBImanual!$L$52:$L$55</definedName>
    <definedName name="soil_texture">TBImanual!$H$52:$H$55</definedName>
    <definedName name="soildepth">TBImanual!$J$52:$J$55</definedName>
    <definedName name="t" localSheetId="14">[1]Ark1!$S:$S</definedName>
    <definedName name="t" localSheetId="1">#REF!</definedName>
    <definedName name="t" localSheetId="12">[1]Ark1!$S:$S</definedName>
    <definedName name="t">#REF!</definedName>
    <definedName name="TEST" localSheetId="1">#REF!</definedName>
    <definedName name="TEST">#REF!</definedName>
    <definedName name="Wbag" localSheetId="1">#REF!</definedName>
    <definedName name="Wbag">#REF!</definedName>
    <definedName name="Wcord" localSheetId="1">#REF!</definedName>
    <definedName name="Wcord">#REF!</definedName>
    <definedName name="Wcordandbag" localSheetId="14">[1]Ark1!$F$28</definedName>
    <definedName name="Wcordandbag" localSheetId="1">#REF!</definedName>
    <definedName name="Wcordandbag" localSheetId="12">[1]Ark1!$F$28</definedName>
    <definedName name="Wcordandbag">#REF!</definedName>
    <definedName name="Wgi" localSheetId="1">#REF!</definedName>
    <definedName name="Wgi">#REF!</definedName>
    <definedName name="Wlabel" localSheetId="14">[1]Ark1!$F$29</definedName>
    <definedName name="Wlabel" localSheetId="1">#REF!</definedName>
    <definedName name="Wlabel" localSheetId="12">[1]Ark1!$F$29</definedName>
    <definedName name="Wlabel">#REF!</definedName>
    <definedName name="Wri" localSheetId="1">#REF!</definedName>
    <definedName name="Wri">#REF!</definedName>
    <definedName name="Wt" localSheetId="14">[1]Ark1!$R:$R</definedName>
    <definedName name="Wt" localSheetId="1">#REF!</definedName>
    <definedName name="Wt" localSheetId="12">[1]Ark1!$R:$R</definedName>
    <definedName name="Wt">#REF!</definedName>
  </definedNames>
  <calcPr calcId="179017" concurrentCalc="0"/>
</workbook>
</file>

<file path=xl/calcChain.xml><?xml version="1.0" encoding="utf-8"?>
<calcChain xmlns="http://schemas.openxmlformats.org/spreadsheetml/2006/main">
  <c r="B220" i="25" l="1"/>
  <c r="C220" i="25"/>
  <c r="K30" i="26"/>
  <c r="H30" i="26"/>
  <c r="I30" i="26"/>
  <c r="G30" i="26"/>
  <c r="I19" i="24"/>
  <c r="F18" i="24"/>
  <c r="B18" i="24"/>
  <c r="G881" i="25"/>
  <c r="C881" i="25"/>
  <c r="B881" i="25"/>
  <c r="G880" i="25"/>
  <c r="C880" i="25"/>
  <c r="B880" i="25"/>
  <c r="G879" i="25"/>
  <c r="C879" i="25"/>
  <c r="B879" i="25"/>
  <c r="G878" i="25"/>
  <c r="C878" i="25"/>
  <c r="B878" i="25"/>
  <c r="G877" i="25"/>
  <c r="C877" i="25"/>
  <c r="B877" i="25"/>
  <c r="G876" i="25"/>
  <c r="C876" i="25"/>
  <c r="B876" i="25"/>
  <c r="G875" i="25"/>
  <c r="C875" i="25"/>
  <c r="B875" i="25"/>
  <c r="G874" i="25"/>
  <c r="C874" i="25"/>
  <c r="B874" i="25"/>
  <c r="G873" i="25"/>
  <c r="C873" i="25"/>
  <c r="B873" i="25"/>
  <c r="G872" i="25"/>
  <c r="C872" i="25"/>
  <c r="B872" i="25"/>
  <c r="G871" i="25"/>
  <c r="C871" i="25"/>
  <c r="B871" i="25"/>
  <c r="G870" i="25"/>
  <c r="C870" i="25"/>
  <c r="B870" i="25"/>
  <c r="G869" i="25"/>
  <c r="C869" i="25"/>
  <c r="B869" i="25"/>
  <c r="G868" i="25"/>
  <c r="C868" i="25"/>
  <c r="B868" i="25"/>
  <c r="G867" i="25"/>
  <c r="C867" i="25"/>
  <c r="B867" i="25"/>
  <c r="G866" i="25"/>
  <c r="C866" i="25"/>
  <c r="B866" i="25"/>
  <c r="G865" i="25"/>
  <c r="C865" i="25"/>
  <c r="B865" i="25"/>
  <c r="G864" i="25"/>
  <c r="C864" i="25"/>
  <c r="B864" i="25"/>
  <c r="G863" i="25"/>
  <c r="C863" i="25"/>
  <c r="B863" i="25"/>
  <c r="G862" i="25"/>
  <c r="C862" i="25"/>
  <c r="B862" i="25"/>
  <c r="G861" i="25"/>
  <c r="C861" i="25"/>
  <c r="B861" i="25"/>
  <c r="G860" i="25"/>
  <c r="C860" i="25"/>
  <c r="B860" i="25"/>
  <c r="G859" i="25"/>
  <c r="C859" i="25"/>
  <c r="B859" i="25"/>
  <c r="G858" i="25"/>
  <c r="C858" i="25"/>
  <c r="B858" i="25"/>
  <c r="G857" i="25"/>
  <c r="C857" i="25"/>
  <c r="B857" i="25"/>
  <c r="G856" i="25"/>
  <c r="C856" i="25"/>
  <c r="B856" i="25"/>
  <c r="G855" i="25"/>
  <c r="C855" i="25"/>
  <c r="B855" i="25"/>
  <c r="G854" i="25"/>
  <c r="C854" i="25"/>
  <c r="B854" i="25"/>
  <c r="G853" i="25"/>
  <c r="C853" i="25"/>
  <c r="B853" i="25"/>
  <c r="G852" i="25"/>
  <c r="C852" i="25"/>
  <c r="B852" i="25"/>
  <c r="G851" i="25"/>
  <c r="C851" i="25"/>
  <c r="B851" i="25"/>
  <c r="G850" i="25"/>
  <c r="C850" i="25"/>
  <c r="B850" i="25"/>
  <c r="G849" i="25"/>
  <c r="C849" i="25"/>
  <c r="B849" i="25"/>
  <c r="G848" i="25"/>
  <c r="C848" i="25"/>
  <c r="B848" i="25"/>
  <c r="G847" i="25"/>
  <c r="C847" i="25"/>
  <c r="B847" i="25"/>
  <c r="G846" i="25"/>
  <c r="C846" i="25"/>
  <c r="B846" i="25"/>
  <c r="G845" i="25"/>
  <c r="C845" i="25"/>
  <c r="B845" i="25"/>
  <c r="G844" i="25"/>
  <c r="C844" i="25"/>
  <c r="B844" i="25"/>
  <c r="G843" i="25"/>
  <c r="C843" i="25"/>
  <c r="B843" i="25"/>
  <c r="G842" i="25"/>
  <c r="C842" i="25"/>
  <c r="B842" i="25"/>
  <c r="G841" i="25"/>
  <c r="C841" i="25"/>
  <c r="B841" i="25"/>
  <c r="G840" i="25"/>
  <c r="C840" i="25"/>
  <c r="B840" i="25"/>
  <c r="G839" i="25"/>
  <c r="C839" i="25"/>
  <c r="B839" i="25"/>
  <c r="G838" i="25"/>
  <c r="C838" i="25"/>
  <c r="B838" i="25"/>
  <c r="G837" i="25"/>
  <c r="C837" i="25"/>
  <c r="B837" i="25"/>
  <c r="G836" i="25"/>
  <c r="C836" i="25"/>
  <c r="B836" i="25"/>
  <c r="G835" i="25"/>
  <c r="C835" i="25"/>
  <c r="B835" i="25"/>
  <c r="G834" i="25"/>
  <c r="C834" i="25"/>
  <c r="B834" i="25"/>
  <c r="G833" i="25"/>
  <c r="C833" i="25"/>
  <c r="B833" i="25"/>
  <c r="G832" i="25"/>
  <c r="C832" i="25"/>
  <c r="B832" i="25"/>
  <c r="G831" i="25"/>
  <c r="C831" i="25"/>
  <c r="B831" i="25"/>
  <c r="G830" i="25"/>
  <c r="C830" i="25"/>
  <c r="B830" i="25"/>
  <c r="G829" i="25"/>
  <c r="C829" i="25"/>
  <c r="B829" i="25"/>
  <c r="G828" i="25"/>
  <c r="C828" i="25"/>
  <c r="B828" i="25"/>
  <c r="G827" i="25"/>
  <c r="C827" i="25"/>
  <c r="B827" i="25"/>
  <c r="G826" i="25"/>
  <c r="C826" i="25"/>
  <c r="B826" i="25"/>
  <c r="G825" i="25"/>
  <c r="C825" i="25"/>
  <c r="B825" i="25"/>
  <c r="G824" i="25"/>
  <c r="C824" i="25"/>
  <c r="B824" i="25"/>
  <c r="G823" i="25"/>
  <c r="C823" i="25"/>
  <c r="B823" i="25"/>
  <c r="G822" i="25"/>
  <c r="C822" i="25"/>
  <c r="B822" i="25"/>
  <c r="G821" i="25"/>
  <c r="C821" i="25"/>
  <c r="B821" i="25"/>
  <c r="G820" i="25"/>
  <c r="C820" i="25"/>
  <c r="B820" i="25"/>
  <c r="G819" i="25"/>
  <c r="C819" i="25"/>
  <c r="B819" i="25"/>
  <c r="G818" i="25"/>
  <c r="C818" i="25"/>
  <c r="B818" i="25"/>
  <c r="G817" i="25"/>
  <c r="C817" i="25"/>
  <c r="B817" i="25"/>
  <c r="G816" i="25"/>
  <c r="C816" i="25"/>
  <c r="B816" i="25"/>
  <c r="G815" i="25"/>
  <c r="C815" i="25"/>
  <c r="B815" i="25"/>
  <c r="G814" i="25"/>
  <c r="C814" i="25"/>
  <c r="B814" i="25"/>
  <c r="G813" i="25"/>
  <c r="C813" i="25"/>
  <c r="B813" i="25"/>
  <c r="G812" i="25"/>
  <c r="C812" i="25"/>
  <c r="B812" i="25"/>
  <c r="G811" i="25"/>
  <c r="C811" i="25"/>
  <c r="B811" i="25"/>
  <c r="G810" i="25"/>
  <c r="C810" i="25"/>
  <c r="B810" i="25"/>
  <c r="G809" i="25"/>
  <c r="C809" i="25"/>
  <c r="B809" i="25"/>
  <c r="G808" i="25"/>
  <c r="C808" i="25"/>
  <c r="B808" i="25"/>
  <c r="G807" i="25"/>
  <c r="C807" i="25"/>
  <c r="B807" i="25"/>
  <c r="G806" i="25"/>
  <c r="C806" i="25"/>
  <c r="B806" i="25"/>
  <c r="G805" i="25"/>
  <c r="C805" i="25"/>
  <c r="B805" i="25"/>
  <c r="G804" i="25"/>
  <c r="C804" i="25"/>
  <c r="B804" i="25"/>
  <c r="G803" i="25"/>
  <c r="C803" i="25"/>
  <c r="B803" i="25"/>
  <c r="G802" i="25"/>
  <c r="C802" i="25"/>
  <c r="B802" i="25"/>
  <c r="G801" i="25"/>
  <c r="C801" i="25"/>
  <c r="B801" i="25"/>
  <c r="G800" i="25"/>
  <c r="C800" i="25"/>
  <c r="B800" i="25"/>
  <c r="G799" i="25"/>
  <c r="C799" i="25"/>
  <c r="B799" i="25"/>
  <c r="G798" i="25"/>
  <c r="C798" i="25"/>
  <c r="B798" i="25"/>
  <c r="G797" i="25"/>
  <c r="C797" i="25"/>
  <c r="B797" i="25"/>
  <c r="G796" i="25"/>
  <c r="C796" i="25"/>
  <c r="B796" i="25"/>
  <c r="G795" i="25"/>
  <c r="C795" i="25"/>
  <c r="B795" i="25"/>
  <c r="G794" i="25"/>
  <c r="C794" i="25"/>
  <c r="B794" i="25"/>
  <c r="G793" i="25"/>
  <c r="C793" i="25"/>
  <c r="B793" i="25"/>
  <c r="G792" i="25"/>
  <c r="C792" i="25"/>
  <c r="B792" i="25"/>
  <c r="G791" i="25"/>
  <c r="C791" i="25"/>
  <c r="B791" i="25"/>
  <c r="G790" i="25"/>
  <c r="C790" i="25"/>
  <c r="B790" i="25"/>
  <c r="G789" i="25"/>
  <c r="C789" i="25"/>
  <c r="B789" i="25"/>
  <c r="G788" i="25"/>
  <c r="C788" i="25"/>
  <c r="B788" i="25"/>
  <c r="G787" i="25"/>
  <c r="C787" i="25"/>
  <c r="B787" i="25"/>
  <c r="G786" i="25"/>
  <c r="C786" i="25"/>
  <c r="B786" i="25"/>
  <c r="G785" i="25"/>
  <c r="C785" i="25"/>
  <c r="B785" i="25"/>
  <c r="G784" i="25"/>
  <c r="C784" i="25"/>
  <c r="B784" i="25"/>
  <c r="G783" i="25"/>
  <c r="C783" i="25"/>
  <c r="B783" i="25"/>
  <c r="G782" i="25"/>
  <c r="C782" i="25"/>
  <c r="B782" i="25"/>
  <c r="G781" i="25"/>
  <c r="C781" i="25"/>
  <c r="B781" i="25"/>
  <c r="G780" i="25"/>
  <c r="C780" i="25"/>
  <c r="B780" i="25"/>
  <c r="G779" i="25"/>
  <c r="C779" i="25"/>
  <c r="B779" i="25"/>
  <c r="G778" i="25"/>
  <c r="C778" i="25"/>
  <c r="B778" i="25"/>
  <c r="G777" i="25"/>
  <c r="C777" i="25"/>
  <c r="B777" i="25"/>
  <c r="G776" i="25"/>
  <c r="C776" i="25"/>
  <c r="B776" i="25"/>
  <c r="G775" i="25"/>
  <c r="C775" i="25"/>
  <c r="B775" i="25"/>
  <c r="G774" i="25"/>
  <c r="C774" i="25"/>
  <c r="B774" i="25"/>
  <c r="G773" i="25"/>
  <c r="C773" i="25"/>
  <c r="B773" i="25"/>
  <c r="G772" i="25"/>
  <c r="C772" i="25"/>
  <c r="B772" i="25"/>
  <c r="G771" i="25"/>
  <c r="C771" i="25"/>
  <c r="B771" i="25"/>
  <c r="G770" i="25"/>
  <c r="C770" i="25"/>
  <c r="B770" i="25"/>
  <c r="G769" i="25"/>
  <c r="C769" i="25"/>
  <c r="B769" i="25"/>
  <c r="G768" i="25"/>
  <c r="C768" i="25"/>
  <c r="B768" i="25"/>
  <c r="G767" i="25"/>
  <c r="C767" i="25"/>
  <c r="B767" i="25"/>
  <c r="G766" i="25"/>
  <c r="C766" i="25"/>
  <c r="B766" i="25"/>
  <c r="G765" i="25"/>
  <c r="C765" i="25"/>
  <c r="B765" i="25"/>
  <c r="G764" i="25"/>
  <c r="C764" i="25"/>
  <c r="B764" i="25"/>
  <c r="G763" i="25"/>
  <c r="C763" i="25"/>
  <c r="B763" i="25"/>
  <c r="G762" i="25"/>
  <c r="C762" i="25"/>
  <c r="B762" i="25"/>
  <c r="G761" i="25"/>
  <c r="C761" i="25"/>
  <c r="B761" i="25"/>
  <c r="G760" i="25"/>
  <c r="C760" i="25"/>
  <c r="B760" i="25"/>
  <c r="G759" i="25"/>
  <c r="C759" i="25"/>
  <c r="B759" i="25"/>
  <c r="G758" i="25"/>
  <c r="C758" i="25"/>
  <c r="B758" i="25"/>
  <c r="G757" i="25"/>
  <c r="C757" i="25"/>
  <c r="B757" i="25"/>
  <c r="G756" i="25"/>
  <c r="C756" i="25"/>
  <c r="B756" i="25"/>
  <c r="G755" i="25"/>
  <c r="C755" i="25"/>
  <c r="B755" i="25"/>
  <c r="G754" i="25"/>
  <c r="C754" i="25"/>
  <c r="B754" i="25"/>
  <c r="G753" i="25"/>
  <c r="C753" i="25"/>
  <c r="B753" i="25"/>
  <c r="G752" i="25"/>
  <c r="C752" i="25"/>
  <c r="B752" i="25"/>
  <c r="G751" i="25"/>
  <c r="C751" i="25"/>
  <c r="B751" i="25"/>
  <c r="G750" i="25"/>
  <c r="C750" i="25"/>
  <c r="B750" i="25"/>
  <c r="G749" i="25"/>
  <c r="C749" i="25"/>
  <c r="B749" i="25"/>
  <c r="G748" i="25"/>
  <c r="C748" i="25"/>
  <c r="B748" i="25"/>
  <c r="G747" i="25"/>
  <c r="C747" i="25"/>
  <c r="B747" i="25"/>
  <c r="G746" i="25"/>
  <c r="C746" i="25"/>
  <c r="B746" i="25"/>
  <c r="G745" i="25"/>
  <c r="C745" i="25"/>
  <c r="B745" i="25"/>
  <c r="G744" i="25"/>
  <c r="C744" i="25"/>
  <c r="B744" i="25"/>
  <c r="G743" i="25"/>
  <c r="C743" i="25"/>
  <c r="B743" i="25"/>
  <c r="G742" i="25"/>
  <c r="C742" i="25"/>
  <c r="B742" i="25"/>
  <c r="G741" i="25"/>
  <c r="C741" i="25"/>
  <c r="B741" i="25"/>
  <c r="G740" i="25"/>
  <c r="C740" i="25"/>
  <c r="B740" i="25"/>
  <c r="G739" i="25"/>
  <c r="C739" i="25"/>
  <c r="B739" i="25"/>
  <c r="G738" i="25"/>
  <c r="C738" i="25"/>
  <c r="B738" i="25"/>
  <c r="G737" i="25"/>
  <c r="C737" i="25"/>
  <c r="B737" i="25"/>
  <c r="G736" i="25"/>
  <c r="C736" i="25"/>
  <c r="B736" i="25"/>
  <c r="G735" i="25"/>
  <c r="C735" i="25"/>
  <c r="B735" i="25"/>
  <c r="G734" i="25"/>
  <c r="C734" i="25"/>
  <c r="B734" i="25"/>
  <c r="G733" i="25"/>
  <c r="C733" i="25"/>
  <c r="B733" i="25"/>
  <c r="G732" i="25"/>
  <c r="C732" i="25"/>
  <c r="B732" i="25"/>
  <c r="G731" i="25"/>
  <c r="C731" i="25"/>
  <c r="B731" i="25"/>
  <c r="G730" i="25"/>
  <c r="C730" i="25"/>
  <c r="B730" i="25"/>
  <c r="G729" i="25"/>
  <c r="C729" i="25"/>
  <c r="B729" i="25"/>
  <c r="G728" i="25"/>
  <c r="C728" i="25"/>
  <c r="B728" i="25"/>
  <c r="G727" i="25"/>
  <c r="C727" i="25"/>
  <c r="B727" i="25"/>
  <c r="G726" i="25"/>
  <c r="C726" i="25"/>
  <c r="B726" i="25"/>
  <c r="G725" i="25"/>
  <c r="C725" i="25"/>
  <c r="B725" i="25"/>
  <c r="G724" i="25"/>
  <c r="C724" i="25"/>
  <c r="B724" i="25"/>
  <c r="G723" i="25"/>
  <c r="C723" i="25"/>
  <c r="B723" i="25"/>
  <c r="G722" i="25"/>
  <c r="C722" i="25"/>
  <c r="B722" i="25"/>
  <c r="G721" i="25"/>
  <c r="C721" i="25"/>
  <c r="B721" i="25"/>
  <c r="G720" i="25"/>
  <c r="C720" i="25"/>
  <c r="B720" i="25"/>
  <c r="G719" i="25"/>
  <c r="C719" i="25"/>
  <c r="B719" i="25"/>
  <c r="G718" i="25"/>
  <c r="C718" i="25"/>
  <c r="B718" i="25"/>
  <c r="G717" i="25"/>
  <c r="C717" i="25"/>
  <c r="B717" i="25"/>
  <c r="G716" i="25"/>
  <c r="C716" i="25"/>
  <c r="B716" i="25"/>
  <c r="G715" i="25"/>
  <c r="C715" i="25"/>
  <c r="B715" i="25"/>
  <c r="G714" i="25"/>
  <c r="C714" i="25"/>
  <c r="B714" i="25"/>
  <c r="G713" i="25"/>
  <c r="C713" i="25"/>
  <c r="B713" i="25"/>
  <c r="G712" i="25"/>
  <c r="C712" i="25"/>
  <c r="B712" i="25"/>
  <c r="G711" i="25"/>
  <c r="C711" i="25"/>
  <c r="B711" i="25"/>
  <c r="G710" i="25"/>
  <c r="C710" i="25"/>
  <c r="B710" i="25"/>
  <c r="G709" i="25"/>
  <c r="C709" i="25"/>
  <c r="B709" i="25"/>
  <c r="G708" i="25"/>
  <c r="C708" i="25"/>
  <c r="B708" i="25"/>
  <c r="G707" i="25"/>
  <c r="C707" i="25"/>
  <c r="B707" i="25"/>
  <c r="G706" i="25"/>
  <c r="C706" i="25"/>
  <c r="B706" i="25"/>
  <c r="G705" i="25"/>
  <c r="C705" i="25"/>
  <c r="B705" i="25"/>
  <c r="G704" i="25"/>
  <c r="C704" i="25"/>
  <c r="B704" i="25"/>
  <c r="G703" i="25"/>
  <c r="C703" i="25"/>
  <c r="B703" i="25"/>
  <c r="G702" i="25"/>
  <c r="C702" i="25"/>
  <c r="B702" i="25"/>
  <c r="G701" i="25"/>
  <c r="C701" i="25"/>
  <c r="B701" i="25"/>
  <c r="G700" i="25"/>
  <c r="C700" i="25"/>
  <c r="B700" i="25"/>
  <c r="G699" i="25"/>
  <c r="C699" i="25"/>
  <c r="B699" i="25"/>
  <c r="G698" i="25"/>
  <c r="C698" i="25"/>
  <c r="B698" i="25"/>
  <c r="G697" i="25"/>
  <c r="C697" i="25"/>
  <c r="B697" i="25"/>
  <c r="G696" i="25"/>
  <c r="C696" i="25"/>
  <c r="B696" i="25"/>
  <c r="G695" i="25"/>
  <c r="C695" i="25"/>
  <c r="B695" i="25"/>
  <c r="G694" i="25"/>
  <c r="C694" i="25"/>
  <c r="B694" i="25"/>
  <c r="G693" i="25"/>
  <c r="C693" i="25"/>
  <c r="B693" i="25"/>
  <c r="G692" i="25"/>
  <c r="C692" i="25"/>
  <c r="B692" i="25"/>
  <c r="G691" i="25"/>
  <c r="C691" i="25"/>
  <c r="B691" i="25"/>
  <c r="G690" i="25"/>
  <c r="C690" i="25"/>
  <c r="B690" i="25"/>
  <c r="G689" i="25"/>
  <c r="C689" i="25"/>
  <c r="B689" i="25"/>
  <c r="G688" i="25"/>
  <c r="C688" i="25"/>
  <c r="B688" i="25"/>
  <c r="G687" i="25"/>
  <c r="C687" i="25"/>
  <c r="B687" i="25"/>
  <c r="G686" i="25"/>
  <c r="C686" i="25"/>
  <c r="B686" i="25"/>
  <c r="G685" i="25"/>
  <c r="C685" i="25"/>
  <c r="B685" i="25"/>
  <c r="G684" i="25"/>
  <c r="C684" i="25"/>
  <c r="B684" i="25"/>
  <c r="G683" i="25"/>
  <c r="C683" i="25"/>
  <c r="B683" i="25"/>
  <c r="G682" i="25"/>
  <c r="C682" i="25"/>
  <c r="B682" i="25"/>
  <c r="G681" i="25"/>
  <c r="C681" i="25"/>
  <c r="B681" i="25"/>
  <c r="G680" i="25"/>
  <c r="C680" i="25"/>
  <c r="B680" i="25"/>
  <c r="G679" i="25"/>
  <c r="C679" i="25"/>
  <c r="B679" i="25"/>
  <c r="G678" i="25"/>
  <c r="C678" i="25"/>
  <c r="B678" i="25"/>
  <c r="G677" i="25"/>
  <c r="C677" i="25"/>
  <c r="B677" i="25"/>
  <c r="G676" i="25"/>
  <c r="C676" i="25"/>
  <c r="B676" i="25"/>
  <c r="G675" i="25"/>
  <c r="C675" i="25"/>
  <c r="B675" i="25"/>
  <c r="G674" i="25"/>
  <c r="C674" i="25"/>
  <c r="B674" i="25"/>
  <c r="G673" i="25"/>
  <c r="C673" i="25"/>
  <c r="B673" i="25"/>
  <c r="G672" i="25"/>
  <c r="C672" i="25"/>
  <c r="B672" i="25"/>
  <c r="G671" i="25"/>
  <c r="C671" i="25"/>
  <c r="B671" i="25"/>
  <c r="G670" i="25"/>
  <c r="C670" i="25"/>
  <c r="B670" i="25"/>
  <c r="G669" i="25"/>
  <c r="C669" i="25"/>
  <c r="B669" i="25"/>
  <c r="G668" i="25"/>
  <c r="C668" i="25"/>
  <c r="B668" i="25"/>
  <c r="G667" i="25"/>
  <c r="C667" i="25"/>
  <c r="B667" i="25"/>
  <c r="G666" i="25"/>
  <c r="C666" i="25"/>
  <c r="B666" i="25"/>
  <c r="G665" i="25"/>
  <c r="C665" i="25"/>
  <c r="B665" i="25"/>
  <c r="G664" i="25"/>
  <c r="C664" i="25"/>
  <c r="B664" i="25"/>
  <c r="G663" i="25"/>
  <c r="C663" i="25"/>
  <c r="B663" i="25"/>
  <c r="G662" i="25"/>
  <c r="C662" i="25"/>
  <c r="B662" i="25"/>
  <c r="G661" i="25"/>
  <c r="C661" i="25"/>
  <c r="B661" i="25"/>
  <c r="G660" i="25"/>
  <c r="C660" i="25"/>
  <c r="B660" i="25"/>
  <c r="G659" i="25"/>
  <c r="C659" i="25"/>
  <c r="B659" i="25"/>
  <c r="G658" i="25"/>
  <c r="C658" i="25"/>
  <c r="B658" i="25"/>
  <c r="G657" i="25"/>
  <c r="C657" i="25"/>
  <c r="B657" i="25"/>
  <c r="G656" i="25"/>
  <c r="C656" i="25"/>
  <c r="B656" i="25"/>
  <c r="G655" i="25"/>
  <c r="C655" i="25"/>
  <c r="B655" i="25"/>
  <c r="G654" i="25"/>
  <c r="C654" i="25"/>
  <c r="B654" i="25"/>
  <c r="G653" i="25"/>
  <c r="C653" i="25"/>
  <c r="B653" i="25"/>
  <c r="G652" i="25"/>
  <c r="C652" i="25"/>
  <c r="B652" i="25"/>
  <c r="G651" i="25"/>
  <c r="C651" i="25"/>
  <c r="B651" i="25"/>
  <c r="G650" i="25"/>
  <c r="C650" i="25"/>
  <c r="B650" i="25"/>
  <c r="G649" i="25"/>
  <c r="C649" i="25"/>
  <c r="B649" i="25"/>
  <c r="G648" i="25"/>
  <c r="C648" i="25"/>
  <c r="B648" i="25"/>
  <c r="G647" i="25"/>
  <c r="C647" i="25"/>
  <c r="B647" i="25"/>
  <c r="G646" i="25"/>
  <c r="C646" i="25"/>
  <c r="B646" i="25"/>
  <c r="G645" i="25"/>
  <c r="C645" i="25"/>
  <c r="B645" i="25"/>
  <c r="G644" i="25"/>
  <c r="C644" i="25"/>
  <c r="B644" i="25"/>
  <c r="G643" i="25"/>
  <c r="C643" i="25"/>
  <c r="B643" i="25"/>
  <c r="G642" i="25"/>
  <c r="C642" i="25"/>
  <c r="B642" i="25"/>
  <c r="G641" i="25"/>
  <c r="C641" i="25"/>
  <c r="B641" i="25"/>
  <c r="G640" i="25"/>
  <c r="C640" i="25"/>
  <c r="B640" i="25"/>
  <c r="G639" i="25"/>
  <c r="C639" i="25"/>
  <c r="B639" i="25"/>
  <c r="G638" i="25"/>
  <c r="C638" i="25"/>
  <c r="B638" i="25"/>
  <c r="G637" i="25"/>
  <c r="C637" i="25"/>
  <c r="B637" i="25"/>
  <c r="G636" i="25"/>
  <c r="C636" i="25"/>
  <c r="B636" i="25"/>
  <c r="G635" i="25"/>
  <c r="C635" i="25"/>
  <c r="B635" i="25"/>
  <c r="G634" i="25"/>
  <c r="C634" i="25"/>
  <c r="B634" i="25"/>
  <c r="G633" i="25"/>
  <c r="C633" i="25"/>
  <c r="B633" i="25"/>
  <c r="G632" i="25"/>
  <c r="C632" i="25"/>
  <c r="B632" i="25"/>
  <c r="G631" i="25"/>
  <c r="C631" i="25"/>
  <c r="B631" i="25"/>
  <c r="G630" i="25"/>
  <c r="C630" i="25"/>
  <c r="B630" i="25"/>
  <c r="G629" i="25"/>
  <c r="C629" i="25"/>
  <c r="B629" i="25"/>
  <c r="G628" i="25"/>
  <c r="C628" i="25"/>
  <c r="B628" i="25"/>
  <c r="G627" i="25"/>
  <c r="C627" i="25"/>
  <c r="B627" i="25"/>
  <c r="G626" i="25"/>
  <c r="C626" i="25"/>
  <c r="B626" i="25"/>
  <c r="G625" i="25"/>
  <c r="C625" i="25"/>
  <c r="B625" i="25"/>
  <c r="G624" i="25"/>
  <c r="C624" i="25"/>
  <c r="B624" i="25"/>
  <c r="G623" i="25"/>
  <c r="C623" i="25"/>
  <c r="B623" i="25"/>
  <c r="G622" i="25"/>
  <c r="C622" i="25"/>
  <c r="B622" i="25"/>
  <c r="G621" i="25"/>
  <c r="C621" i="25"/>
  <c r="B621" i="25"/>
  <c r="G620" i="25"/>
  <c r="C620" i="25"/>
  <c r="B620" i="25"/>
  <c r="G619" i="25"/>
  <c r="C619" i="25"/>
  <c r="B619" i="25"/>
  <c r="G618" i="25"/>
  <c r="C618" i="25"/>
  <c r="B618" i="25"/>
  <c r="G617" i="25"/>
  <c r="C617" i="25"/>
  <c r="B617" i="25"/>
  <c r="G616" i="25"/>
  <c r="C616" i="25"/>
  <c r="B616" i="25"/>
  <c r="G615" i="25"/>
  <c r="C615" i="25"/>
  <c r="B615" i="25"/>
  <c r="G614" i="25"/>
  <c r="C614" i="25"/>
  <c r="B614" i="25"/>
  <c r="G613" i="25"/>
  <c r="C613" i="25"/>
  <c r="B613" i="25"/>
  <c r="G612" i="25"/>
  <c r="C612" i="25"/>
  <c r="B612" i="25"/>
  <c r="G611" i="25"/>
  <c r="C611" i="25"/>
  <c r="B611" i="25"/>
  <c r="G610" i="25"/>
  <c r="C610" i="25"/>
  <c r="B610" i="25"/>
  <c r="G609" i="25"/>
  <c r="C609" i="25"/>
  <c r="B609" i="25"/>
  <c r="G608" i="25"/>
  <c r="C608" i="25"/>
  <c r="B608" i="25"/>
  <c r="G607" i="25"/>
  <c r="C607" i="25"/>
  <c r="B607" i="25"/>
  <c r="G606" i="25"/>
  <c r="C606" i="25"/>
  <c r="B606" i="25"/>
  <c r="G605" i="25"/>
  <c r="C605" i="25"/>
  <c r="B605" i="25"/>
  <c r="G604" i="25"/>
  <c r="C604" i="25"/>
  <c r="B604" i="25"/>
  <c r="G603" i="25"/>
  <c r="C603" i="25"/>
  <c r="B603" i="25"/>
  <c r="G602" i="25"/>
  <c r="C602" i="25"/>
  <c r="B602" i="25"/>
  <c r="G601" i="25"/>
  <c r="C601" i="25"/>
  <c r="B601" i="25"/>
  <c r="G600" i="25"/>
  <c r="C600" i="25"/>
  <c r="B600" i="25"/>
  <c r="G599" i="25"/>
  <c r="C599" i="25"/>
  <c r="B599" i="25"/>
  <c r="G598" i="25"/>
  <c r="C598" i="25"/>
  <c r="B598" i="25"/>
  <c r="G597" i="25"/>
  <c r="C597" i="25"/>
  <c r="B597" i="25"/>
  <c r="G596" i="25"/>
  <c r="C596" i="25"/>
  <c r="B596" i="25"/>
  <c r="G595" i="25"/>
  <c r="C595" i="25"/>
  <c r="B595" i="25"/>
  <c r="G594" i="25"/>
  <c r="C594" i="25"/>
  <c r="B594" i="25"/>
  <c r="G593" i="25"/>
  <c r="C593" i="25"/>
  <c r="B593" i="25"/>
  <c r="G592" i="25"/>
  <c r="C592" i="25"/>
  <c r="B592" i="25"/>
  <c r="G591" i="25"/>
  <c r="C591" i="25"/>
  <c r="B591" i="25"/>
  <c r="G590" i="25"/>
  <c r="C590" i="25"/>
  <c r="B590" i="25"/>
  <c r="G589" i="25"/>
  <c r="C589" i="25"/>
  <c r="B589" i="25"/>
  <c r="G588" i="25"/>
  <c r="C588" i="25"/>
  <c r="B588" i="25"/>
  <c r="G587" i="25"/>
  <c r="C587" i="25"/>
  <c r="B587" i="25"/>
  <c r="G586" i="25"/>
  <c r="C586" i="25"/>
  <c r="B586" i="25"/>
  <c r="G585" i="25"/>
  <c r="C585" i="25"/>
  <c r="B585" i="25"/>
  <c r="G584" i="25"/>
  <c r="C584" i="25"/>
  <c r="B584" i="25"/>
  <c r="G583" i="25"/>
  <c r="C583" i="25"/>
  <c r="B583" i="25"/>
  <c r="G582" i="25"/>
  <c r="C582" i="25"/>
  <c r="B582" i="25"/>
  <c r="G581" i="25"/>
  <c r="C581" i="25"/>
  <c r="B581" i="25"/>
  <c r="G580" i="25"/>
  <c r="C580" i="25"/>
  <c r="B580" i="25"/>
  <c r="G579" i="25"/>
  <c r="C579" i="25"/>
  <c r="B579" i="25"/>
  <c r="G578" i="25"/>
  <c r="C578" i="25"/>
  <c r="B578" i="25"/>
  <c r="G577" i="25"/>
  <c r="C577" i="25"/>
  <c r="B577" i="25"/>
  <c r="G576" i="25"/>
  <c r="C576" i="25"/>
  <c r="B576" i="25"/>
  <c r="G575" i="25"/>
  <c r="C575" i="25"/>
  <c r="B575" i="25"/>
  <c r="G574" i="25"/>
  <c r="C574" i="25"/>
  <c r="B574" i="25"/>
  <c r="G573" i="25"/>
  <c r="C573" i="25"/>
  <c r="B573" i="25"/>
  <c r="G572" i="25"/>
  <c r="C572" i="25"/>
  <c r="B572" i="25"/>
  <c r="G571" i="25"/>
  <c r="C571" i="25"/>
  <c r="B571" i="25"/>
  <c r="G570" i="25"/>
  <c r="C570" i="25"/>
  <c r="B570" i="25"/>
  <c r="G569" i="25"/>
  <c r="C569" i="25"/>
  <c r="B569" i="25"/>
  <c r="G568" i="25"/>
  <c r="C568" i="25"/>
  <c r="B568" i="25"/>
  <c r="G567" i="25"/>
  <c r="C567" i="25"/>
  <c r="B567" i="25"/>
  <c r="G566" i="25"/>
  <c r="C566" i="25"/>
  <c r="B566" i="25"/>
  <c r="G565" i="25"/>
  <c r="C565" i="25"/>
  <c r="B565" i="25"/>
  <c r="G564" i="25"/>
  <c r="C564" i="25"/>
  <c r="B564" i="25"/>
  <c r="G563" i="25"/>
  <c r="C563" i="25"/>
  <c r="B563" i="25"/>
  <c r="G562" i="25"/>
  <c r="C562" i="25"/>
  <c r="B562" i="25"/>
  <c r="G561" i="25"/>
  <c r="C561" i="25"/>
  <c r="B561" i="25"/>
  <c r="G560" i="25"/>
  <c r="C560" i="25"/>
  <c r="B560" i="25"/>
  <c r="G559" i="25"/>
  <c r="C559" i="25"/>
  <c r="B559" i="25"/>
  <c r="G558" i="25"/>
  <c r="C558" i="25"/>
  <c r="B558" i="25"/>
  <c r="G557" i="25"/>
  <c r="C557" i="25"/>
  <c r="B557" i="25"/>
  <c r="G556" i="25"/>
  <c r="C556" i="25"/>
  <c r="B556" i="25"/>
  <c r="G555" i="25"/>
  <c r="C555" i="25"/>
  <c r="B555" i="25"/>
  <c r="G554" i="25"/>
  <c r="C554" i="25"/>
  <c r="B554" i="25"/>
  <c r="G553" i="25"/>
  <c r="C553" i="25"/>
  <c r="B553" i="25"/>
  <c r="G552" i="25"/>
  <c r="C552" i="25"/>
  <c r="B552" i="25"/>
  <c r="G551" i="25"/>
  <c r="C551" i="25"/>
  <c r="B551" i="25"/>
  <c r="G550" i="25"/>
  <c r="C550" i="25"/>
  <c r="B550" i="25"/>
  <c r="G549" i="25"/>
  <c r="C549" i="25"/>
  <c r="B549" i="25"/>
  <c r="G548" i="25"/>
  <c r="C548" i="25"/>
  <c r="B548" i="25"/>
  <c r="G547" i="25"/>
  <c r="C547" i="25"/>
  <c r="B547" i="25"/>
  <c r="G546" i="25"/>
  <c r="C546" i="25"/>
  <c r="B546" i="25"/>
  <c r="G545" i="25"/>
  <c r="C545" i="25"/>
  <c r="B545" i="25"/>
  <c r="G544" i="25"/>
  <c r="C544" i="25"/>
  <c r="B544" i="25"/>
  <c r="G543" i="25"/>
  <c r="C543" i="25"/>
  <c r="B543" i="25"/>
  <c r="G542" i="25"/>
  <c r="C542" i="25"/>
  <c r="B542" i="25"/>
  <c r="G541" i="25"/>
  <c r="C541" i="25"/>
  <c r="B541" i="25"/>
  <c r="G540" i="25"/>
  <c r="C540" i="25"/>
  <c r="B540" i="25"/>
  <c r="G539" i="25"/>
  <c r="C539" i="25"/>
  <c r="B539" i="25"/>
  <c r="G538" i="25"/>
  <c r="C538" i="25"/>
  <c r="B538" i="25"/>
  <c r="G537" i="25"/>
  <c r="C537" i="25"/>
  <c r="B537" i="25"/>
  <c r="G536" i="25"/>
  <c r="C536" i="25"/>
  <c r="B536" i="25"/>
  <c r="G535" i="25"/>
  <c r="C535" i="25"/>
  <c r="B535" i="25"/>
  <c r="G534" i="25"/>
  <c r="C534" i="25"/>
  <c r="B534" i="25"/>
  <c r="G533" i="25"/>
  <c r="C533" i="25"/>
  <c r="B533" i="25"/>
  <c r="G532" i="25"/>
  <c r="C532" i="25"/>
  <c r="B532" i="25"/>
  <c r="G531" i="25"/>
  <c r="C531" i="25"/>
  <c r="B531" i="25"/>
  <c r="G530" i="25"/>
  <c r="C530" i="25"/>
  <c r="B530" i="25"/>
  <c r="G529" i="25"/>
  <c r="C529" i="25"/>
  <c r="B529" i="25"/>
  <c r="G528" i="25"/>
  <c r="C528" i="25"/>
  <c r="B528" i="25"/>
  <c r="G527" i="25"/>
  <c r="C527" i="25"/>
  <c r="B527" i="25"/>
  <c r="G526" i="25"/>
  <c r="C526" i="25"/>
  <c r="B526" i="25"/>
  <c r="G525" i="25"/>
  <c r="C525" i="25"/>
  <c r="B525" i="25"/>
  <c r="G524" i="25"/>
  <c r="C524" i="25"/>
  <c r="B524" i="25"/>
  <c r="G523" i="25"/>
  <c r="C523" i="25"/>
  <c r="B523" i="25"/>
  <c r="G522" i="25"/>
  <c r="C522" i="25"/>
  <c r="B522" i="25"/>
  <c r="G521" i="25"/>
  <c r="C521" i="25"/>
  <c r="B521" i="25"/>
  <c r="G520" i="25"/>
  <c r="C520" i="25"/>
  <c r="B520" i="25"/>
  <c r="G519" i="25"/>
  <c r="C519" i="25"/>
  <c r="B519" i="25"/>
  <c r="G518" i="25"/>
  <c r="C518" i="25"/>
  <c r="B518" i="25"/>
  <c r="G517" i="25"/>
  <c r="C517" i="25"/>
  <c r="B517" i="25"/>
  <c r="G516" i="25"/>
  <c r="C516" i="25"/>
  <c r="B516" i="25"/>
  <c r="G515" i="25"/>
  <c r="C515" i="25"/>
  <c r="B515" i="25"/>
  <c r="G514" i="25"/>
  <c r="C514" i="25"/>
  <c r="B514" i="25"/>
  <c r="G513" i="25"/>
  <c r="C513" i="25"/>
  <c r="B513" i="25"/>
  <c r="G512" i="25"/>
  <c r="C512" i="25"/>
  <c r="B512" i="25"/>
  <c r="G511" i="25"/>
  <c r="C511" i="25"/>
  <c r="B511" i="25"/>
  <c r="G510" i="25"/>
  <c r="C510" i="25"/>
  <c r="B510" i="25"/>
  <c r="G509" i="25"/>
  <c r="C509" i="25"/>
  <c r="B509" i="25"/>
  <c r="G508" i="25"/>
  <c r="C508" i="25"/>
  <c r="B508" i="25"/>
  <c r="G507" i="25"/>
  <c r="C507" i="25"/>
  <c r="B507" i="25"/>
  <c r="G506" i="25"/>
  <c r="C506" i="25"/>
  <c r="B506" i="25"/>
  <c r="G505" i="25"/>
  <c r="C505" i="25"/>
  <c r="B505" i="25"/>
  <c r="G504" i="25"/>
  <c r="C504" i="25"/>
  <c r="B504" i="25"/>
  <c r="G503" i="25"/>
  <c r="C503" i="25"/>
  <c r="B503" i="25"/>
  <c r="G502" i="25"/>
  <c r="C502" i="25"/>
  <c r="B502" i="25"/>
  <c r="G501" i="25"/>
  <c r="C501" i="25"/>
  <c r="B501" i="25"/>
  <c r="G500" i="25"/>
  <c r="C500" i="25"/>
  <c r="B500" i="25"/>
  <c r="G499" i="25"/>
  <c r="C499" i="25"/>
  <c r="B499" i="25"/>
  <c r="G498" i="25"/>
  <c r="C498" i="25"/>
  <c r="B498" i="25"/>
  <c r="G497" i="25"/>
  <c r="C497" i="25"/>
  <c r="B497" i="25"/>
  <c r="G496" i="25"/>
  <c r="C496" i="25"/>
  <c r="B496" i="25"/>
  <c r="G495" i="25"/>
  <c r="C495" i="25"/>
  <c r="B495" i="25"/>
  <c r="G494" i="25"/>
  <c r="C494" i="25"/>
  <c r="B494" i="25"/>
  <c r="G493" i="25"/>
  <c r="C493" i="25"/>
  <c r="B493" i="25"/>
  <c r="G492" i="25"/>
  <c r="C492" i="25"/>
  <c r="B492" i="25"/>
  <c r="G491" i="25"/>
  <c r="C491" i="25"/>
  <c r="B491" i="25"/>
  <c r="G490" i="25"/>
  <c r="C490" i="25"/>
  <c r="B490" i="25"/>
  <c r="G489" i="25"/>
  <c r="C489" i="25"/>
  <c r="B489" i="25"/>
  <c r="G488" i="25"/>
  <c r="C488" i="25"/>
  <c r="B488" i="25"/>
  <c r="G487" i="25"/>
  <c r="C487" i="25"/>
  <c r="B487" i="25"/>
  <c r="G486" i="25"/>
  <c r="C486" i="25"/>
  <c r="B486" i="25"/>
  <c r="G485" i="25"/>
  <c r="C485" i="25"/>
  <c r="B485" i="25"/>
  <c r="G484" i="25"/>
  <c r="C484" i="25"/>
  <c r="B484" i="25"/>
  <c r="G483" i="25"/>
  <c r="C483" i="25"/>
  <c r="B483" i="25"/>
  <c r="G482" i="25"/>
  <c r="C482" i="25"/>
  <c r="B482" i="25"/>
  <c r="G481" i="25"/>
  <c r="C481" i="25"/>
  <c r="B481" i="25"/>
  <c r="G480" i="25"/>
  <c r="C480" i="25"/>
  <c r="B480" i="25"/>
  <c r="G479" i="25"/>
  <c r="C479" i="25"/>
  <c r="B479" i="25"/>
  <c r="G478" i="25"/>
  <c r="C478" i="25"/>
  <c r="B478" i="25"/>
  <c r="G477" i="25"/>
  <c r="C477" i="25"/>
  <c r="B477" i="25"/>
  <c r="G476" i="25"/>
  <c r="C476" i="25"/>
  <c r="B476" i="25"/>
  <c r="G475" i="25"/>
  <c r="C475" i="25"/>
  <c r="B475" i="25"/>
  <c r="G474" i="25"/>
  <c r="C474" i="25"/>
  <c r="B474" i="25"/>
  <c r="G473" i="25"/>
  <c r="C473" i="25"/>
  <c r="B473" i="25"/>
  <c r="G472" i="25"/>
  <c r="C472" i="25"/>
  <c r="B472" i="25"/>
  <c r="G471" i="25"/>
  <c r="C471" i="25"/>
  <c r="B471" i="25"/>
  <c r="G470" i="25"/>
  <c r="C470" i="25"/>
  <c r="B470" i="25"/>
  <c r="G469" i="25"/>
  <c r="C469" i="25"/>
  <c r="B469" i="25"/>
  <c r="G468" i="25"/>
  <c r="C468" i="25"/>
  <c r="B468" i="25"/>
  <c r="G467" i="25"/>
  <c r="C467" i="25"/>
  <c r="B467" i="25"/>
  <c r="G466" i="25"/>
  <c r="C466" i="25"/>
  <c r="B466" i="25"/>
  <c r="G465" i="25"/>
  <c r="C465" i="25"/>
  <c r="B465" i="25"/>
  <c r="G464" i="25"/>
  <c r="C464" i="25"/>
  <c r="B464" i="25"/>
  <c r="G463" i="25"/>
  <c r="C463" i="25"/>
  <c r="B463" i="25"/>
  <c r="G462" i="25"/>
  <c r="C462" i="25"/>
  <c r="B462" i="25"/>
  <c r="G461" i="25"/>
  <c r="C461" i="25"/>
  <c r="B461" i="25"/>
  <c r="G460" i="25"/>
  <c r="C460" i="25"/>
  <c r="B460" i="25"/>
  <c r="G459" i="25"/>
  <c r="C459" i="25"/>
  <c r="B459" i="25"/>
  <c r="G458" i="25"/>
  <c r="C458" i="25"/>
  <c r="B458" i="25"/>
  <c r="G457" i="25"/>
  <c r="C457" i="25"/>
  <c r="B457" i="25"/>
  <c r="G456" i="25"/>
  <c r="C456" i="25"/>
  <c r="B456" i="25"/>
  <c r="G455" i="25"/>
  <c r="C455" i="25"/>
  <c r="B455" i="25"/>
  <c r="G454" i="25"/>
  <c r="C454" i="25"/>
  <c r="B454" i="25"/>
  <c r="G453" i="25"/>
  <c r="C453" i="25"/>
  <c r="B453" i="25"/>
  <c r="G452" i="25"/>
  <c r="C452" i="25"/>
  <c r="B452" i="25"/>
  <c r="G451" i="25"/>
  <c r="C451" i="25"/>
  <c r="B451" i="25"/>
  <c r="G450" i="25"/>
  <c r="C450" i="25"/>
  <c r="B450" i="25"/>
  <c r="G449" i="25"/>
  <c r="C449" i="25"/>
  <c r="B449" i="25"/>
  <c r="G448" i="25"/>
  <c r="C448" i="25"/>
  <c r="B448" i="25"/>
  <c r="G447" i="25"/>
  <c r="C447" i="25"/>
  <c r="B447" i="25"/>
  <c r="G446" i="25"/>
  <c r="C446" i="25"/>
  <c r="B446" i="25"/>
  <c r="G445" i="25"/>
  <c r="C445" i="25"/>
  <c r="B445" i="25"/>
  <c r="G444" i="25"/>
  <c r="C444" i="25"/>
  <c r="B444" i="25"/>
  <c r="G443" i="25"/>
  <c r="C443" i="25"/>
  <c r="B443" i="25"/>
  <c r="G442" i="25"/>
  <c r="C442" i="25"/>
  <c r="B442" i="25"/>
  <c r="G441" i="25"/>
  <c r="C441" i="25"/>
  <c r="B441" i="25"/>
  <c r="G440" i="25"/>
  <c r="C440" i="25"/>
  <c r="B440" i="25"/>
  <c r="G439" i="25"/>
  <c r="C439" i="25"/>
  <c r="B439" i="25"/>
  <c r="G438" i="25"/>
  <c r="C438" i="25"/>
  <c r="B438" i="25"/>
  <c r="G437" i="25"/>
  <c r="C437" i="25"/>
  <c r="B437" i="25"/>
  <c r="G436" i="25"/>
  <c r="C436" i="25"/>
  <c r="B436" i="25"/>
  <c r="G435" i="25"/>
  <c r="C435" i="25"/>
  <c r="B435" i="25"/>
  <c r="G434" i="25"/>
  <c r="C434" i="25"/>
  <c r="B434" i="25"/>
  <c r="G433" i="25"/>
  <c r="C433" i="25"/>
  <c r="B433" i="25"/>
  <c r="G432" i="25"/>
  <c r="C432" i="25"/>
  <c r="B432" i="25"/>
  <c r="G431" i="25"/>
  <c r="C431" i="25"/>
  <c r="B431" i="25"/>
  <c r="G430" i="25"/>
  <c r="C430" i="25"/>
  <c r="B430" i="25"/>
  <c r="G429" i="25"/>
  <c r="C429" i="25"/>
  <c r="B429" i="25"/>
  <c r="G428" i="25"/>
  <c r="C428" i="25"/>
  <c r="B428" i="25"/>
  <c r="G427" i="25"/>
  <c r="C427" i="25"/>
  <c r="B427" i="25"/>
  <c r="G426" i="25"/>
  <c r="C426" i="25"/>
  <c r="B426" i="25"/>
  <c r="G425" i="25"/>
  <c r="C425" i="25"/>
  <c r="B425" i="25"/>
  <c r="G424" i="25"/>
  <c r="C424" i="25"/>
  <c r="B424" i="25"/>
  <c r="G423" i="25"/>
  <c r="C423" i="25"/>
  <c r="B423" i="25"/>
  <c r="G422" i="25"/>
  <c r="C422" i="25"/>
  <c r="B422" i="25"/>
  <c r="G421" i="25"/>
  <c r="C421" i="25"/>
  <c r="B421" i="25"/>
  <c r="G420" i="25"/>
  <c r="C420" i="25"/>
  <c r="B420" i="25"/>
  <c r="G419" i="25"/>
  <c r="C419" i="25"/>
  <c r="B419" i="25"/>
  <c r="G418" i="25"/>
  <c r="C418" i="25"/>
  <c r="B418" i="25"/>
  <c r="G417" i="25"/>
  <c r="C417" i="25"/>
  <c r="B417" i="25"/>
  <c r="G416" i="25"/>
  <c r="C416" i="25"/>
  <c r="B416" i="25"/>
  <c r="G415" i="25"/>
  <c r="C415" i="25"/>
  <c r="B415" i="25"/>
  <c r="G414" i="25"/>
  <c r="C414" i="25"/>
  <c r="B414" i="25"/>
  <c r="G413" i="25"/>
  <c r="C413" i="25"/>
  <c r="B413" i="25"/>
  <c r="G412" i="25"/>
  <c r="C412" i="25"/>
  <c r="B412" i="25"/>
  <c r="G411" i="25"/>
  <c r="C411" i="25"/>
  <c r="B411" i="25"/>
  <c r="G410" i="25"/>
  <c r="C410" i="25"/>
  <c r="B410" i="25"/>
  <c r="G409" i="25"/>
  <c r="C409" i="25"/>
  <c r="B409" i="25"/>
  <c r="G408" i="25"/>
  <c r="C408" i="25"/>
  <c r="B408" i="25"/>
  <c r="G407" i="25"/>
  <c r="C407" i="25"/>
  <c r="B407" i="25"/>
  <c r="G406" i="25"/>
  <c r="C406" i="25"/>
  <c r="B406" i="25"/>
  <c r="G405" i="25"/>
  <c r="C405" i="25"/>
  <c r="B405" i="25"/>
  <c r="G404" i="25"/>
  <c r="C404" i="25"/>
  <c r="B404" i="25"/>
  <c r="G403" i="25"/>
  <c r="C403" i="25"/>
  <c r="B403" i="25"/>
  <c r="G402" i="25"/>
  <c r="C402" i="25"/>
  <c r="B402" i="25"/>
  <c r="G401" i="25"/>
  <c r="C401" i="25"/>
  <c r="B401" i="25"/>
  <c r="G400" i="25"/>
  <c r="C400" i="25"/>
  <c r="B400" i="25"/>
  <c r="G399" i="25"/>
  <c r="C399" i="25"/>
  <c r="B399" i="25"/>
  <c r="G398" i="25"/>
  <c r="C398" i="25"/>
  <c r="B398" i="25"/>
  <c r="G397" i="25"/>
  <c r="C397" i="25"/>
  <c r="B397" i="25"/>
  <c r="G396" i="25"/>
  <c r="C396" i="25"/>
  <c r="B396" i="25"/>
  <c r="G395" i="25"/>
  <c r="C395" i="25"/>
  <c r="B395" i="25"/>
  <c r="G394" i="25"/>
  <c r="C394" i="25"/>
  <c r="B394" i="25"/>
  <c r="G393" i="25"/>
  <c r="C393" i="25"/>
  <c r="B393" i="25"/>
  <c r="G392" i="25"/>
  <c r="C392" i="25"/>
  <c r="B392" i="25"/>
  <c r="G391" i="25"/>
  <c r="C391" i="25"/>
  <c r="B391" i="25"/>
  <c r="G390" i="25"/>
  <c r="C390" i="25"/>
  <c r="B390" i="25"/>
  <c r="G389" i="25"/>
  <c r="C389" i="25"/>
  <c r="B389" i="25"/>
  <c r="G388" i="25"/>
  <c r="C388" i="25"/>
  <c r="B388" i="25"/>
  <c r="G387" i="25"/>
  <c r="C387" i="25"/>
  <c r="B387" i="25"/>
  <c r="G386" i="25"/>
  <c r="C386" i="25"/>
  <c r="B386" i="25"/>
  <c r="G385" i="25"/>
  <c r="C385" i="25"/>
  <c r="B385" i="25"/>
  <c r="G384" i="25"/>
  <c r="C384" i="25"/>
  <c r="B384" i="25"/>
  <c r="G383" i="25"/>
  <c r="C383" i="25"/>
  <c r="B383" i="25"/>
  <c r="G382" i="25"/>
  <c r="C382" i="25"/>
  <c r="B382" i="25"/>
  <c r="G381" i="25"/>
  <c r="C381" i="25"/>
  <c r="B381" i="25"/>
  <c r="G380" i="25"/>
  <c r="C380" i="25"/>
  <c r="B380" i="25"/>
  <c r="G379" i="25"/>
  <c r="C379" i="25"/>
  <c r="B379" i="25"/>
  <c r="G378" i="25"/>
  <c r="C378" i="25"/>
  <c r="B378" i="25"/>
  <c r="G377" i="25"/>
  <c r="C377" i="25"/>
  <c r="B377" i="25"/>
  <c r="G376" i="25"/>
  <c r="C376" i="25"/>
  <c r="B376" i="25"/>
  <c r="G375" i="25"/>
  <c r="C375" i="25"/>
  <c r="B375" i="25"/>
  <c r="G374" i="25"/>
  <c r="C374" i="25"/>
  <c r="B374" i="25"/>
  <c r="G373" i="25"/>
  <c r="C373" i="25"/>
  <c r="B373" i="25"/>
  <c r="G372" i="25"/>
  <c r="C372" i="25"/>
  <c r="B372" i="25"/>
  <c r="G371" i="25"/>
  <c r="C371" i="25"/>
  <c r="B371" i="25"/>
  <c r="G370" i="25"/>
  <c r="C370" i="25"/>
  <c r="B370" i="25"/>
  <c r="G369" i="25"/>
  <c r="C369" i="25"/>
  <c r="B369" i="25"/>
  <c r="G368" i="25"/>
  <c r="C368" i="25"/>
  <c r="B368" i="25"/>
  <c r="G367" i="25"/>
  <c r="C367" i="25"/>
  <c r="B367" i="25"/>
  <c r="G366" i="25"/>
  <c r="C366" i="25"/>
  <c r="B366" i="25"/>
  <c r="G365" i="25"/>
  <c r="C365" i="25"/>
  <c r="B365" i="25"/>
  <c r="G364" i="25"/>
  <c r="C364" i="25"/>
  <c r="B364" i="25"/>
  <c r="G363" i="25"/>
  <c r="C363" i="25"/>
  <c r="B363" i="25"/>
  <c r="G362" i="25"/>
  <c r="C362" i="25"/>
  <c r="B362" i="25"/>
  <c r="G361" i="25"/>
  <c r="C361" i="25"/>
  <c r="B361" i="25"/>
  <c r="G360" i="25"/>
  <c r="C360" i="25"/>
  <c r="B360" i="25"/>
  <c r="G359" i="25"/>
  <c r="C359" i="25"/>
  <c r="B359" i="25"/>
  <c r="G358" i="25"/>
  <c r="C358" i="25"/>
  <c r="B358" i="25"/>
  <c r="G357" i="25"/>
  <c r="C357" i="25"/>
  <c r="B357" i="25"/>
  <c r="G356" i="25"/>
  <c r="C356" i="25"/>
  <c r="B356" i="25"/>
  <c r="G355" i="25"/>
  <c r="C355" i="25"/>
  <c r="B355" i="25"/>
  <c r="G354" i="25"/>
  <c r="C354" i="25"/>
  <c r="B354" i="25"/>
  <c r="G353" i="25"/>
  <c r="C353" i="25"/>
  <c r="B353" i="25"/>
  <c r="G352" i="25"/>
  <c r="C352" i="25"/>
  <c r="B352" i="25"/>
  <c r="G351" i="25"/>
  <c r="C351" i="25"/>
  <c r="B351" i="25"/>
  <c r="G350" i="25"/>
  <c r="C350" i="25"/>
  <c r="B350" i="25"/>
  <c r="G349" i="25"/>
  <c r="C349" i="25"/>
  <c r="B349" i="25"/>
  <c r="G348" i="25"/>
  <c r="C348" i="25"/>
  <c r="B348" i="25"/>
  <c r="G347" i="25"/>
  <c r="C347" i="25"/>
  <c r="B347" i="25"/>
  <c r="G346" i="25"/>
  <c r="C346" i="25"/>
  <c r="B346" i="25"/>
  <c r="G345" i="25"/>
  <c r="C345" i="25"/>
  <c r="B345" i="25"/>
  <c r="G344" i="25"/>
  <c r="C344" i="25"/>
  <c r="B344" i="25"/>
  <c r="G343" i="25"/>
  <c r="C343" i="25"/>
  <c r="B343" i="25"/>
  <c r="G342" i="25"/>
  <c r="C342" i="25"/>
  <c r="B342" i="25"/>
  <c r="G341" i="25"/>
  <c r="C341" i="25"/>
  <c r="B341" i="25"/>
  <c r="G340" i="25"/>
  <c r="C340" i="25"/>
  <c r="B340" i="25"/>
  <c r="G339" i="25"/>
  <c r="C339" i="25"/>
  <c r="B339" i="25"/>
  <c r="G338" i="25"/>
  <c r="C338" i="25"/>
  <c r="B338" i="25"/>
  <c r="G337" i="25"/>
  <c r="C337" i="25"/>
  <c r="B337" i="25"/>
  <c r="G336" i="25"/>
  <c r="C336" i="25"/>
  <c r="B336" i="25"/>
  <c r="G335" i="25"/>
  <c r="C335" i="25"/>
  <c r="B335" i="25"/>
  <c r="G334" i="25"/>
  <c r="C334" i="25"/>
  <c r="B334" i="25"/>
  <c r="G333" i="25"/>
  <c r="C333" i="25"/>
  <c r="B333" i="25"/>
  <c r="G332" i="25"/>
  <c r="C332" i="25"/>
  <c r="B332" i="25"/>
  <c r="G331" i="25"/>
  <c r="C331" i="25"/>
  <c r="B331" i="25"/>
  <c r="G330" i="25"/>
  <c r="C330" i="25"/>
  <c r="B330" i="25"/>
  <c r="G329" i="25"/>
  <c r="C329" i="25"/>
  <c r="B329" i="25"/>
  <c r="G328" i="25"/>
  <c r="C328" i="25"/>
  <c r="B328" i="25"/>
  <c r="G327" i="25"/>
  <c r="C327" i="25"/>
  <c r="B327" i="25"/>
  <c r="G326" i="25"/>
  <c r="C326" i="25"/>
  <c r="B326" i="25"/>
  <c r="G325" i="25"/>
  <c r="C325" i="25"/>
  <c r="B325" i="25"/>
  <c r="G324" i="25"/>
  <c r="C324" i="25"/>
  <c r="B324" i="25"/>
  <c r="G323" i="25"/>
  <c r="C323" i="25"/>
  <c r="B323" i="25"/>
  <c r="G322" i="25"/>
  <c r="C322" i="25"/>
  <c r="B322" i="25"/>
  <c r="G321" i="25"/>
  <c r="C321" i="25"/>
  <c r="B321" i="25"/>
  <c r="G320" i="25"/>
  <c r="C320" i="25"/>
  <c r="B320" i="25"/>
  <c r="G319" i="25"/>
  <c r="C319" i="25"/>
  <c r="B319" i="25"/>
  <c r="G318" i="25"/>
  <c r="C318" i="25"/>
  <c r="B318" i="25"/>
  <c r="G317" i="25"/>
  <c r="C317" i="25"/>
  <c r="B317" i="25"/>
  <c r="G316" i="25"/>
  <c r="C316" i="25"/>
  <c r="B316" i="25"/>
  <c r="G315" i="25"/>
  <c r="C315" i="25"/>
  <c r="B315" i="25"/>
  <c r="G314" i="25"/>
  <c r="C314" i="25"/>
  <c r="B314" i="25"/>
  <c r="G313" i="25"/>
  <c r="C313" i="25"/>
  <c r="B313" i="25"/>
  <c r="G312" i="25"/>
  <c r="C312" i="25"/>
  <c r="B312" i="25"/>
  <c r="G311" i="25"/>
  <c r="C311" i="25"/>
  <c r="B311" i="25"/>
  <c r="G310" i="25"/>
  <c r="C310" i="25"/>
  <c r="B310" i="25"/>
  <c r="G309" i="25"/>
  <c r="C309" i="25"/>
  <c r="B309" i="25"/>
  <c r="G308" i="25"/>
  <c r="C308" i="25"/>
  <c r="B308" i="25"/>
  <c r="G307" i="25"/>
  <c r="C307" i="25"/>
  <c r="B307" i="25"/>
  <c r="G306" i="25"/>
  <c r="C306" i="25"/>
  <c r="B306" i="25"/>
  <c r="G305" i="25"/>
  <c r="C305" i="25"/>
  <c r="B305" i="25"/>
  <c r="G304" i="25"/>
  <c r="C304" i="25"/>
  <c r="B304" i="25"/>
  <c r="G303" i="25"/>
  <c r="C303" i="25"/>
  <c r="B303" i="25"/>
  <c r="G302" i="25"/>
  <c r="C302" i="25"/>
  <c r="B302" i="25"/>
  <c r="G301" i="25"/>
  <c r="C301" i="25"/>
  <c r="B301" i="25"/>
  <c r="G300" i="25"/>
  <c r="C300" i="25"/>
  <c r="B300" i="25"/>
  <c r="G299" i="25"/>
  <c r="C299" i="25"/>
  <c r="B299" i="25"/>
  <c r="G298" i="25"/>
  <c r="C298" i="25"/>
  <c r="B298" i="25"/>
  <c r="G297" i="25"/>
  <c r="C297" i="25"/>
  <c r="B297" i="25"/>
  <c r="G296" i="25"/>
  <c r="C296" i="25"/>
  <c r="B296" i="25"/>
  <c r="G295" i="25"/>
  <c r="C295" i="25"/>
  <c r="B295" i="25"/>
  <c r="G294" i="25"/>
  <c r="C294" i="25"/>
  <c r="B294" i="25"/>
  <c r="G293" i="25"/>
  <c r="C293" i="25"/>
  <c r="B293" i="25"/>
  <c r="G292" i="25"/>
  <c r="C292" i="25"/>
  <c r="B292" i="25"/>
  <c r="G291" i="25"/>
  <c r="C291" i="25"/>
  <c r="B291" i="25"/>
  <c r="G290" i="25"/>
  <c r="C290" i="25"/>
  <c r="B290" i="25"/>
  <c r="G289" i="25"/>
  <c r="C289" i="25"/>
  <c r="B289" i="25"/>
  <c r="G288" i="25"/>
  <c r="C288" i="25"/>
  <c r="B288" i="25"/>
  <c r="G287" i="25"/>
  <c r="C287" i="25"/>
  <c r="B287" i="25"/>
  <c r="G286" i="25"/>
  <c r="C286" i="25"/>
  <c r="B286" i="25"/>
  <c r="G285" i="25"/>
  <c r="C285" i="25"/>
  <c r="B285" i="25"/>
  <c r="G284" i="25"/>
  <c r="C284" i="25"/>
  <c r="B284" i="25"/>
  <c r="G283" i="25"/>
  <c r="C283" i="25"/>
  <c r="B283" i="25"/>
  <c r="G282" i="25"/>
  <c r="C282" i="25"/>
  <c r="B282" i="25"/>
  <c r="G281" i="25"/>
  <c r="C281" i="25"/>
  <c r="B281" i="25"/>
  <c r="G280" i="25"/>
  <c r="C280" i="25"/>
  <c r="B280" i="25"/>
  <c r="G279" i="25"/>
  <c r="C279" i="25"/>
  <c r="B279" i="25"/>
  <c r="G278" i="25"/>
  <c r="C278" i="25"/>
  <c r="B278" i="25"/>
  <c r="G277" i="25"/>
  <c r="C277" i="25"/>
  <c r="B277" i="25"/>
  <c r="G276" i="25"/>
  <c r="C276" i="25"/>
  <c r="B276" i="25"/>
  <c r="G275" i="25"/>
  <c r="C275" i="25"/>
  <c r="B275" i="25"/>
  <c r="G274" i="25"/>
  <c r="C274" i="25"/>
  <c r="B274" i="25"/>
  <c r="G273" i="25"/>
  <c r="C273" i="25"/>
  <c r="B273" i="25"/>
  <c r="G272" i="25"/>
  <c r="C272" i="25"/>
  <c r="B272" i="25"/>
  <c r="G271" i="25"/>
  <c r="C271" i="25"/>
  <c r="B271" i="25"/>
  <c r="G270" i="25"/>
  <c r="C270" i="25"/>
  <c r="B270" i="25"/>
  <c r="G269" i="25"/>
  <c r="C269" i="25"/>
  <c r="B269" i="25"/>
  <c r="G268" i="25"/>
  <c r="C268" i="25"/>
  <c r="B268" i="25"/>
  <c r="G267" i="25"/>
  <c r="C267" i="25"/>
  <c r="B267" i="25"/>
  <c r="G266" i="25"/>
  <c r="C266" i="25"/>
  <c r="B266" i="25"/>
  <c r="G265" i="25"/>
  <c r="C265" i="25"/>
  <c r="B265" i="25"/>
  <c r="G264" i="25"/>
  <c r="C264" i="25"/>
  <c r="B264" i="25"/>
  <c r="G263" i="25"/>
  <c r="C263" i="25"/>
  <c r="B263" i="25"/>
  <c r="G262" i="25"/>
  <c r="C262" i="25"/>
  <c r="B262" i="25"/>
  <c r="G261" i="25"/>
  <c r="C261" i="25"/>
  <c r="B261" i="25"/>
  <c r="G260" i="25"/>
  <c r="C260" i="25"/>
  <c r="B260" i="25"/>
  <c r="G259" i="25"/>
  <c r="C259" i="25"/>
  <c r="B259" i="25"/>
  <c r="G258" i="25"/>
  <c r="C258" i="25"/>
  <c r="B258" i="25"/>
  <c r="G257" i="25"/>
  <c r="C257" i="25"/>
  <c r="B257" i="25"/>
  <c r="G256" i="25"/>
  <c r="C256" i="25"/>
  <c r="B256" i="25"/>
  <c r="G255" i="25"/>
  <c r="C255" i="25"/>
  <c r="B255" i="25"/>
  <c r="G254" i="25"/>
  <c r="C254" i="25"/>
  <c r="B254" i="25"/>
  <c r="G253" i="25"/>
  <c r="C253" i="25"/>
  <c r="B253" i="25"/>
  <c r="G252" i="25"/>
  <c r="C252" i="25"/>
  <c r="B252" i="25"/>
  <c r="G251" i="25"/>
  <c r="C251" i="25"/>
  <c r="B251" i="25"/>
  <c r="G250" i="25"/>
  <c r="C250" i="25"/>
  <c r="B250" i="25"/>
  <c r="G249" i="25"/>
  <c r="C249" i="25"/>
  <c r="B249" i="25"/>
  <c r="G248" i="25"/>
  <c r="C248" i="25"/>
  <c r="B248" i="25"/>
  <c r="G247" i="25"/>
  <c r="C247" i="25"/>
  <c r="B247" i="25"/>
  <c r="G246" i="25"/>
  <c r="C246" i="25"/>
  <c r="B246" i="25"/>
  <c r="G245" i="25"/>
  <c r="C245" i="25"/>
  <c r="B245" i="25"/>
  <c r="G244" i="25"/>
  <c r="C244" i="25"/>
  <c r="B244" i="25"/>
  <c r="G243" i="25"/>
  <c r="C243" i="25"/>
  <c r="B243" i="25"/>
  <c r="G242" i="25"/>
  <c r="C242" i="25"/>
  <c r="B242" i="25"/>
  <c r="G241" i="25"/>
  <c r="C241" i="25"/>
  <c r="B241" i="25"/>
  <c r="G240" i="25"/>
  <c r="C240" i="25"/>
  <c r="B240" i="25"/>
  <c r="G239" i="25"/>
  <c r="C239" i="25"/>
  <c r="B239" i="25"/>
  <c r="G238" i="25"/>
  <c r="C238" i="25"/>
  <c r="B238" i="25"/>
  <c r="G237" i="25"/>
  <c r="C237" i="25"/>
  <c r="B237" i="25"/>
  <c r="G236" i="25"/>
  <c r="C236" i="25"/>
  <c r="B236" i="25"/>
  <c r="G235" i="25"/>
  <c r="C235" i="25"/>
  <c r="B235" i="25"/>
  <c r="G234" i="25"/>
  <c r="C234" i="25"/>
  <c r="B234" i="25"/>
  <c r="G233" i="25"/>
  <c r="C233" i="25"/>
  <c r="B233" i="25"/>
  <c r="G232" i="25"/>
  <c r="C232" i="25"/>
  <c r="B232" i="25"/>
  <c r="G231" i="25"/>
  <c r="C231" i="25"/>
  <c r="B231" i="25"/>
  <c r="G230" i="25"/>
  <c r="C230" i="25"/>
  <c r="B230" i="25"/>
  <c r="G229" i="25"/>
  <c r="C229" i="25"/>
  <c r="B229" i="25"/>
  <c r="G228" i="25"/>
  <c r="C228" i="25"/>
  <c r="B228" i="25"/>
  <c r="G227" i="25"/>
  <c r="C227" i="25"/>
  <c r="B227" i="25"/>
  <c r="G226" i="25"/>
  <c r="C226" i="25"/>
  <c r="B226" i="25"/>
  <c r="G225" i="25"/>
  <c r="C225" i="25"/>
  <c r="B225" i="25"/>
  <c r="G224" i="25"/>
  <c r="C224" i="25"/>
  <c r="B224" i="25"/>
  <c r="G223" i="25"/>
  <c r="C223" i="25"/>
  <c r="B223" i="25"/>
  <c r="G222" i="25"/>
  <c r="C222" i="25"/>
  <c r="B222" i="25"/>
  <c r="G221" i="25"/>
  <c r="C221" i="25"/>
  <c r="B221" i="25"/>
  <c r="G220" i="25"/>
  <c r="G219" i="25"/>
  <c r="C219" i="25"/>
  <c r="B219" i="25"/>
  <c r="G218" i="25"/>
  <c r="C218" i="25"/>
  <c r="B218" i="25"/>
  <c r="G217" i="25"/>
  <c r="C217" i="25"/>
  <c r="B217" i="25"/>
  <c r="G216" i="25"/>
  <c r="C216" i="25"/>
  <c r="B216" i="25"/>
  <c r="G215" i="25"/>
  <c r="C215" i="25"/>
  <c r="B215" i="25"/>
  <c r="G214" i="25"/>
  <c r="C214" i="25"/>
  <c r="B214" i="25"/>
  <c r="G213" i="25"/>
  <c r="C213" i="25"/>
  <c r="B213" i="25"/>
  <c r="G212" i="25"/>
  <c r="C212" i="25"/>
  <c r="B212" i="25"/>
  <c r="G211" i="25"/>
  <c r="C211" i="25"/>
  <c r="B211" i="25"/>
  <c r="G210" i="25"/>
  <c r="C210" i="25"/>
  <c r="B210" i="25"/>
  <c r="G209" i="25"/>
  <c r="C209" i="25"/>
  <c r="B209" i="25"/>
  <c r="G208" i="25"/>
  <c r="C208" i="25"/>
  <c r="B208" i="25"/>
  <c r="G207" i="25"/>
  <c r="C207" i="25"/>
  <c r="B207" i="25"/>
  <c r="G206" i="25"/>
  <c r="C206" i="25"/>
  <c r="B206" i="25"/>
  <c r="G205" i="25"/>
  <c r="C205" i="25"/>
  <c r="B205" i="25"/>
  <c r="G204" i="25"/>
  <c r="C204" i="25"/>
  <c r="B204" i="25"/>
  <c r="G203" i="25"/>
  <c r="C203" i="25"/>
  <c r="B203" i="25"/>
  <c r="G202" i="25"/>
  <c r="C202" i="25"/>
  <c r="B202" i="25"/>
  <c r="G201" i="25"/>
  <c r="C201" i="25"/>
  <c r="B201" i="25"/>
  <c r="G200" i="25"/>
  <c r="C200" i="25"/>
  <c r="B200" i="25"/>
  <c r="G199" i="25"/>
  <c r="C199" i="25"/>
  <c r="B199" i="25"/>
  <c r="G198" i="25"/>
  <c r="C198" i="25"/>
  <c r="B198" i="25"/>
  <c r="G197" i="25"/>
  <c r="C197" i="25"/>
  <c r="B197" i="25"/>
  <c r="G196" i="25"/>
  <c r="C196" i="25"/>
  <c r="B196" i="25"/>
  <c r="G195" i="25"/>
  <c r="C195" i="25"/>
  <c r="B195" i="25"/>
  <c r="G194" i="25"/>
  <c r="C194" i="25"/>
  <c r="B194" i="25"/>
  <c r="G193" i="25"/>
  <c r="C193" i="25"/>
  <c r="B193" i="25"/>
  <c r="G192" i="25"/>
  <c r="C192" i="25"/>
  <c r="B192" i="25"/>
  <c r="G191" i="25"/>
  <c r="C191" i="25"/>
  <c r="B191" i="25"/>
  <c r="G190" i="25"/>
  <c r="C190" i="25"/>
  <c r="B190" i="25"/>
  <c r="G189" i="25"/>
  <c r="C189" i="25"/>
  <c r="B189" i="25"/>
  <c r="G188" i="25"/>
  <c r="C188" i="25"/>
  <c r="B188" i="25"/>
  <c r="G187" i="25"/>
  <c r="C187" i="25"/>
  <c r="B187" i="25"/>
  <c r="G186" i="25"/>
  <c r="C186" i="25"/>
  <c r="B186" i="25"/>
  <c r="G185" i="25"/>
  <c r="C185" i="25"/>
  <c r="B185" i="25"/>
  <c r="G184" i="25"/>
  <c r="C184" i="25"/>
  <c r="B184" i="25"/>
  <c r="G183" i="25"/>
  <c r="C183" i="25"/>
  <c r="B183" i="25"/>
  <c r="G182" i="25"/>
  <c r="C182" i="25"/>
  <c r="B182" i="25"/>
  <c r="G181" i="25"/>
  <c r="C181" i="25"/>
  <c r="B181" i="25"/>
  <c r="G180" i="25"/>
  <c r="C180" i="25"/>
  <c r="B180" i="25"/>
  <c r="G179" i="25"/>
  <c r="C179" i="25"/>
  <c r="B179" i="25"/>
  <c r="G178" i="25"/>
  <c r="C178" i="25"/>
  <c r="B178" i="25"/>
  <c r="G177" i="25"/>
  <c r="C177" i="25"/>
  <c r="B177" i="25"/>
  <c r="G176" i="25"/>
  <c r="C176" i="25"/>
  <c r="B176" i="25"/>
  <c r="G175" i="25"/>
  <c r="C175" i="25"/>
  <c r="B175" i="25"/>
  <c r="G174" i="25"/>
  <c r="C174" i="25"/>
  <c r="B174" i="25"/>
  <c r="G173" i="25"/>
  <c r="C173" i="25"/>
  <c r="B173" i="25"/>
  <c r="G172" i="25"/>
  <c r="C172" i="25"/>
  <c r="B172" i="25"/>
  <c r="G171" i="25"/>
  <c r="C171" i="25"/>
  <c r="B171" i="25"/>
  <c r="G170" i="25"/>
  <c r="C170" i="25"/>
  <c r="B170" i="25"/>
  <c r="G169" i="25"/>
  <c r="C169" i="25"/>
  <c r="B169" i="25"/>
  <c r="G168" i="25"/>
  <c r="C168" i="25"/>
  <c r="B168" i="25"/>
  <c r="G167" i="25"/>
  <c r="C167" i="25"/>
  <c r="B167" i="25"/>
  <c r="G166" i="25"/>
  <c r="C166" i="25"/>
  <c r="B166" i="25"/>
  <c r="G165" i="25"/>
  <c r="C165" i="25"/>
  <c r="B165" i="25"/>
  <c r="G164" i="25"/>
  <c r="C164" i="25"/>
  <c r="B164" i="25"/>
  <c r="G163" i="25"/>
  <c r="C163" i="25"/>
  <c r="B163" i="25"/>
  <c r="G162" i="25"/>
  <c r="C162" i="25"/>
  <c r="B162" i="25"/>
  <c r="G161" i="25"/>
  <c r="C161" i="25"/>
  <c r="B161" i="25"/>
  <c r="G160" i="25"/>
  <c r="C160" i="25"/>
  <c r="B160" i="25"/>
  <c r="G159" i="25"/>
  <c r="C159" i="25"/>
  <c r="B159" i="25"/>
  <c r="G158" i="25"/>
  <c r="C158" i="25"/>
  <c r="B158" i="25"/>
  <c r="G157" i="25"/>
  <c r="C157" i="25"/>
  <c r="B157" i="25"/>
  <c r="G156" i="25"/>
  <c r="C156" i="25"/>
  <c r="B156" i="25"/>
  <c r="G155" i="25"/>
  <c r="C155" i="25"/>
  <c r="B155" i="25"/>
  <c r="G154" i="25"/>
  <c r="C154" i="25"/>
  <c r="B154" i="25"/>
  <c r="G153" i="25"/>
  <c r="C153" i="25"/>
  <c r="B153" i="25"/>
  <c r="G152" i="25"/>
  <c r="C152" i="25"/>
  <c r="B152" i="25"/>
  <c r="G151" i="25"/>
  <c r="C151" i="25"/>
  <c r="B151" i="25"/>
  <c r="G150" i="25"/>
  <c r="C150" i="25"/>
  <c r="B150" i="25"/>
  <c r="G149" i="25"/>
  <c r="C149" i="25"/>
  <c r="B149" i="25"/>
  <c r="G148" i="25"/>
  <c r="C148" i="25"/>
  <c r="B148" i="25"/>
  <c r="G147" i="25"/>
  <c r="C147" i="25"/>
  <c r="B147" i="25"/>
  <c r="G146" i="25"/>
  <c r="C146" i="25"/>
  <c r="B146" i="25"/>
  <c r="G145" i="25"/>
  <c r="C145" i="25"/>
  <c r="B145" i="25"/>
  <c r="G144" i="25"/>
  <c r="C144" i="25"/>
  <c r="B144" i="25"/>
  <c r="G143" i="25"/>
  <c r="C143" i="25"/>
  <c r="B143" i="25"/>
  <c r="G142" i="25"/>
  <c r="C142" i="25"/>
  <c r="B142" i="25"/>
  <c r="G141" i="25"/>
  <c r="C141" i="25"/>
  <c r="B141" i="25"/>
  <c r="G140" i="25"/>
  <c r="C140" i="25"/>
  <c r="B140" i="25"/>
  <c r="G139" i="25"/>
  <c r="C139" i="25"/>
  <c r="B139" i="25"/>
  <c r="G138" i="25"/>
  <c r="C138" i="25"/>
  <c r="B138" i="25"/>
  <c r="G137" i="25"/>
  <c r="C137" i="25"/>
  <c r="B137" i="25"/>
  <c r="G136" i="25"/>
  <c r="C136" i="25"/>
  <c r="B136" i="25"/>
  <c r="G135" i="25"/>
  <c r="C135" i="25"/>
  <c r="B135" i="25"/>
  <c r="G134" i="25"/>
  <c r="C134" i="25"/>
  <c r="B134" i="25"/>
  <c r="G133" i="25"/>
  <c r="C133" i="25"/>
  <c r="B133" i="25"/>
  <c r="G132" i="25"/>
  <c r="C132" i="25"/>
  <c r="B132" i="25"/>
  <c r="G131" i="25"/>
  <c r="C131" i="25"/>
  <c r="B131" i="25"/>
  <c r="G130" i="25"/>
  <c r="C130" i="25"/>
  <c r="B130" i="25"/>
  <c r="G129" i="25"/>
  <c r="C129" i="25"/>
  <c r="B129" i="25"/>
  <c r="G128" i="25"/>
  <c r="C128" i="25"/>
  <c r="B128" i="25"/>
  <c r="G127" i="25"/>
  <c r="C127" i="25"/>
  <c r="B127" i="25"/>
  <c r="G126" i="25"/>
  <c r="C126" i="25"/>
  <c r="B126" i="25"/>
  <c r="G125" i="25"/>
  <c r="C125" i="25"/>
  <c r="B125" i="25"/>
  <c r="G124" i="25"/>
  <c r="C124" i="25"/>
  <c r="B124" i="25"/>
  <c r="G123" i="25"/>
  <c r="C123" i="25"/>
  <c r="B123" i="25"/>
  <c r="G122" i="25"/>
  <c r="C122" i="25"/>
  <c r="B122" i="25"/>
  <c r="G121" i="25"/>
  <c r="C121" i="25"/>
  <c r="B121" i="25"/>
  <c r="G120" i="25"/>
  <c r="C120" i="25"/>
  <c r="B120" i="25"/>
  <c r="G119" i="25"/>
  <c r="C119" i="25"/>
  <c r="B119" i="25"/>
  <c r="G118" i="25"/>
  <c r="C118" i="25"/>
  <c r="B118" i="25"/>
  <c r="G117" i="25"/>
  <c r="C117" i="25"/>
  <c r="B117" i="25"/>
  <c r="G116" i="25"/>
  <c r="C116" i="25"/>
  <c r="B116" i="25"/>
  <c r="G115" i="25"/>
  <c r="C115" i="25"/>
  <c r="B115" i="25"/>
  <c r="G114" i="25"/>
  <c r="C114" i="25"/>
  <c r="B114" i="25"/>
  <c r="G113" i="25"/>
  <c r="C113" i="25"/>
  <c r="B113" i="25"/>
  <c r="G112" i="25"/>
  <c r="C112" i="25"/>
  <c r="B112" i="25"/>
  <c r="G111" i="25"/>
  <c r="C111" i="25"/>
  <c r="B111" i="25"/>
  <c r="G110" i="25"/>
  <c r="C110" i="25"/>
  <c r="B110" i="25"/>
  <c r="G109" i="25"/>
  <c r="C109" i="25"/>
  <c r="B109" i="25"/>
  <c r="G108" i="25"/>
  <c r="C108" i="25"/>
  <c r="B108" i="25"/>
  <c r="G107" i="25"/>
  <c r="C107" i="25"/>
  <c r="B107" i="25"/>
  <c r="G106" i="25"/>
  <c r="C106" i="25"/>
  <c r="B106" i="25"/>
  <c r="G105" i="25"/>
  <c r="C105" i="25"/>
  <c r="B105" i="25"/>
  <c r="G104" i="25"/>
  <c r="C104" i="25"/>
  <c r="B104" i="25"/>
  <c r="G103" i="25"/>
  <c r="C103" i="25"/>
  <c r="B103" i="25"/>
  <c r="G102" i="25"/>
  <c r="C102" i="25"/>
  <c r="B102" i="25"/>
  <c r="G101" i="25"/>
  <c r="C101" i="25"/>
  <c r="B101" i="25"/>
  <c r="G100" i="25"/>
  <c r="C100" i="25"/>
  <c r="B100" i="25"/>
  <c r="G99" i="25"/>
  <c r="C99" i="25"/>
  <c r="B99" i="25"/>
  <c r="G98" i="25"/>
  <c r="C98" i="25"/>
  <c r="B98" i="25"/>
  <c r="G97" i="25"/>
  <c r="C97" i="25"/>
  <c r="B97" i="25"/>
  <c r="G96" i="25"/>
  <c r="C96" i="25"/>
  <c r="B96" i="25"/>
  <c r="G95" i="25"/>
  <c r="C95" i="25"/>
  <c r="B95" i="25"/>
  <c r="G94" i="25"/>
  <c r="C94" i="25"/>
  <c r="B94" i="25"/>
  <c r="G93" i="25"/>
  <c r="C93" i="25"/>
  <c r="B93" i="25"/>
  <c r="G92" i="25"/>
  <c r="C92" i="25"/>
  <c r="B92" i="25"/>
  <c r="G91" i="25"/>
  <c r="C91" i="25"/>
  <c r="B91" i="25"/>
  <c r="G90" i="25"/>
  <c r="C90" i="25"/>
  <c r="B90" i="25"/>
  <c r="G89" i="25"/>
  <c r="C89" i="25"/>
  <c r="B89" i="25"/>
  <c r="G88" i="25"/>
  <c r="C88" i="25"/>
  <c r="B88" i="25"/>
  <c r="G87" i="25"/>
  <c r="C87" i="25"/>
  <c r="B87" i="25"/>
  <c r="G86" i="25"/>
  <c r="C86" i="25"/>
  <c r="B86" i="25"/>
  <c r="G85" i="25"/>
  <c r="C85" i="25"/>
  <c r="B85" i="25"/>
  <c r="G84" i="25"/>
  <c r="C84" i="25"/>
  <c r="B84" i="25"/>
  <c r="G83" i="25"/>
  <c r="C83" i="25"/>
  <c r="B83" i="25"/>
  <c r="G82" i="25"/>
  <c r="C82" i="25"/>
  <c r="B82" i="25"/>
  <c r="G81" i="25"/>
  <c r="C81" i="25"/>
  <c r="B81" i="25"/>
  <c r="G80" i="25"/>
  <c r="C80" i="25"/>
  <c r="B80" i="25"/>
  <c r="G79" i="25"/>
  <c r="C79" i="25"/>
  <c r="B79" i="25"/>
  <c r="G78" i="25"/>
  <c r="C78" i="25"/>
  <c r="B78" i="25"/>
  <c r="G77" i="25"/>
  <c r="C77" i="25"/>
  <c r="B77" i="25"/>
  <c r="G76" i="25"/>
  <c r="C76" i="25"/>
  <c r="B76" i="25"/>
  <c r="G75" i="25"/>
  <c r="C75" i="25"/>
  <c r="B75" i="25"/>
  <c r="G74" i="25"/>
  <c r="C74" i="25"/>
  <c r="B74" i="25"/>
  <c r="G73" i="25"/>
  <c r="C73" i="25"/>
  <c r="B73" i="25"/>
  <c r="G72" i="25"/>
  <c r="C72" i="25"/>
  <c r="B72" i="25"/>
  <c r="G71" i="25"/>
  <c r="C71" i="25"/>
  <c r="B71" i="25"/>
  <c r="G70" i="25"/>
  <c r="C70" i="25"/>
  <c r="B70" i="25"/>
  <c r="G69" i="25"/>
  <c r="C69" i="25"/>
  <c r="B69" i="25"/>
  <c r="G68" i="25"/>
  <c r="C68" i="25"/>
  <c r="B68" i="25"/>
  <c r="G67" i="25"/>
  <c r="C67" i="25"/>
  <c r="B67" i="25"/>
  <c r="G66" i="25"/>
  <c r="C66" i="25"/>
  <c r="B66" i="25"/>
  <c r="G65" i="25"/>
  <c r="C65" i="25"/>
  <c r="B65" i="25"/>
  <c r="G64" i="25"/>
  <c r="C64" i="25"/>
  <c r="B64" i="25"/>
  <c r="G63" i="25"/>
  <c r="C63" i="25"/>
  <c r="B63" i="25"/>
  <c r="G62" i="25"/>
  <c r="C62" i="25"/>
  <c r="B62" i="25"/>
  <c r="G61" i="25"/>
  <c r="C61" i="25"/>
  <c r="B61" i="25"/>
  <c r="G60" i="25"/>
  <c r="C60" i="25"/>
  <c r="B60" i="25"/>
  <c r="G59" i="25"/>
  <c r="C59" i="25"/>
  <c r="B59" i="25"/>
  <c r="G58" i="25"/>
  <c r="C58" i="25"/>
  <c r="B58" i="25"/>
  <c r="G57" i="25"/>
  <c r="C57" i="25"/>
  <c r="B57" i="25"/>
  <c r="G56" i="25"/>
  <c r="C56" i="25"/>
  <c r="B56" i="25"/>
  <c r="G55" i="25"/>
  <c r="C55" i="25"/>
  <c r="B55" i="25"/>
  <c r="G54" i="25"/>
  <c r="C54" i="25"/>
  <c r="B54" i="25"/>
  <c r="G53" i="25"/>
  <c r="C53" i="25"/>
  <c r="B53" i="25"/>
  <c r="G52" i="25"/>
  <c r="C52" i="25"/>
  <c r="B52" i="25"/>
  <c r="G51" i="25"/>
  <c r="C51" i="25"/>
  <c r="B51" i="25"/>
  <c r="G50" i="25"/>
  <c r="C50" i="25"/>
  <c r="B50" i="25"/>
  <c r="G49" i="25"/>
  <c r="C49" i="25"/>
  <c r="B49" i="25"/>
  <c r="G48" i="25"/>
  <c r="C48" i="25"/>
  <c r="B48" i="25"/>
  <c r="G47" i="25"/>
  <c r="C47" i="25"/>
  <c r="B47" i="25"/>
  <c r="G46" i="25"/>
  <c r="C46" i="25"/>
  <c r="B46" i="25"/>
  <c r="G45" i="25"/>
  <c r="C45" i="25"/>
  <c r="B45" i="25"/>
  <c r="G44" i="25"/>
  <c r="C44" i="25"/>
  <c r="B44" i="25"/>
  <c r="G43" i="25"/>
  <c r="C43" i="25"/>
  <c r="B43" i="25"/>
  <c r="G42" i="25"/>
  <c r="C42" i="25"/>
  <c r="B42" i="25"/>
  <c r="G41" i="25"/>
  <c r="C41" i="25"/>
  <c r="B41" i="25"/>
  <c r="G40" i="25"/>
  <c r="C40" i="25"/>
  <c r="B40" i="25"/>
  <c r="G39" i="25"/>
  <c r="C39" i="25"/>
  <c r="B39" i="25"/>
  <c r="G38" i="25"/>
  <c r="C38" i="25"/>
  <c r="B38" i="25"/>
  <c r="G37" i="25"/>
  <c r="C37" i="25"/>
  <c r="B37" i="25"/>
  <c r="G36" i="25"/>
  <c r="C36" i="25"/>
  <c r="B36" i="25"/>
  <c r="G35" i="25"/>
  <c r="C35" i="25"/>
  <c r="B35" i="25"/>
  <c r="G34" i="25"/>
  <c r="C34" i="25"/>
  <c r="B34" i="25"/>
  <c r="G33" i="25"/>
  <c r="C33" i="25"/>
  <c r="B33" i="25"/>
  <c r="G32" i="25"/>
  <c r="C32" i="25"/>
  <c r="B32" i="25"/>
  <c r="G31" i="25"/>
  <c r="C31" i="25"/>
  <c r="B31" i="25"/>
  <c r="G30" i="25"/>
  <c r="C30" i="25"/>
  <c r="B30" i="25"/>
  <c r="G29" i="25"/>
  <c r="C29" i="25"/>
  <c r="B29" i="25"/>
  <c r="G28" i="25"/>
  <c r="C28" i="25"/>
  <c r="B28" i="25"/>
  <c r="G27" i="25"/>
  <c r="C27" i="25"/>
  <c r="B27" i="25"/>
  <c r="G26" i="25"/>
  <c r="C26" i="25"/>
  <c r="B26" i="25"/>
  <c r="G25" i="25"/>
  <c r="C25" i="25"/>
  <c r="B25" i="25"/>
  <c r="G24" i="25"/>
  <c r="C24" i="25"/>
  <c r="B24" i="25"/>
  <c r="G23" i="25"/>
  <c r="C23" i="25"/>
  <c r="B23" i="25"/>
  <c r="G22" i="25"/>
  <c r="C22" i="25"/>
  <c r="B22" i="25"/>
  <c r="G21" i="25"/>
  <c r="C21" i="25"/>
  <c r="B21" i="25"/>
  <c r="G20" i="25"/>
  <c r="C20" i="25"/>
  <c r="B20" i="25"/>
  <c r="G19" i="25"/>
  <c r="C19" i="25"/>
  <c r="B19" i="25"/>
  <c r="G18" i="25"/>
  <c r="C18" i="25"/>
  <c r="B18" i="25"/>
  <c r="G17" i="25"/>
  <c r="C17" i="25"/>
  <c r="B17" i="25"/>
  <c r="G16" i="25"/>
  <c r="C16" i="25"/>
  <c r="B16" i="25"/>
  <c r="G15" i="25"/>
  <c r="C15" i="25"/>
  <c r="B15" i="25"/>
  <c r="G14" i="25"/>
  <c r="C14" i="25"/>
  <c r="B14" i="25"/>
  <c r="G13" i="25"/>
  <c r="C13" i="25"/>
  <c r="B13" i="25"/>
  <c r="G12" i="25"/>
  <c r="C12" i="25"/>
  <c r="B12" i="25"/>
  <c r="G11" i="25"/>
  <c r="C11" i="25"/>
  <c r="B11" i="25"/>
  <c r="G10" i="25"/>
  <c r="C10" i="25"/>
  <c r="B10" i="25"/>
  <c r="G9" i="25"/>
  <c r="C9" i="25"/>
  <c r="B9" i="25"/>
  <c r="G8" i="25"/>
  <c r="C8" i="25"/>
  <c r="B8" i="25"/>
  <c r="G7" i="25"/>
  <c r="C7" i="25"/>
  <c r="B7" i="25"/>
  <c r="G6" i="25"/>
  <c r="C6" i="25"/>
  <c r="B6" i="25"/>
  <c r="G5" i="25"/>
  <c r="C5" i="25"/>
  <c r="B5" i="25"/>
  <c r="G4" i="25"/>
  <c r="C4" i="25"/>
  <c r="B4" i="25"/>
  <c r="G3" i="25"/>
  <c r="C3" i="25"/>
  <c r="B3" i="25"/>
  <c r="G2" i="25"/>
  <c r="C2" i="25"/>
  <c r="B2" i="25"/>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0"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C663" i="32"/>
  <c r="C664" i="32"/>
  <c r="C665" i="32"/>
  <c r="C666" i="32"/>
  <c r="C667" i="32"/>
  <c r="C668" i="32"/>
  <c r="C669" i="32"/>
  <c r="C670" i="32"/>
  <c r="C671" i="32"/>
  <c r="C672" i="32"/>
  <c r="C673" i="32"/>
  <c r="C674" i="32"/>
  <c r="C675" i="32"/>
  <c r="C676" i="32"/>
  <c r="C677" i="32"/>
  <c r="C678" i="32"/>
  <c r="C679" i="32"/>
  <c r="C680" i="32"/>
  <c r="C681" i="32"/>
  <c r="C682" i="32"/>
  <c r="C683" i="32"/>
  <c r="C684" i="32"/>
  <c r="C685" i="32"/>
  <c r="C686" i="32"/>
  <c r="C687" i="32"/>
  <c r="C688" i="32"/>
  <c r="C689" i="32"/>
  <c r="C690" i="32"/>
  <c r="C691" i="32"/>
  <c r="C692" i="32"/>
  <c r="C693" i="32"/>
  <c r="C694" i="32"/>
  <c r="C695" i="32"/>
  <c r="C696" i="32"/>
  <c r="C697" i="32"/>
  <c r="C698" i="32"/>
  <c r="C699" i="32"/>
  <c r="C700" i="32"/>
  <c r="C701" i="32"/>
  <c r="C702" i="32"/>
  <c r="C703" i="32"/>
  <c r="C704" i="32"/>
  <c r="C705" i="32"/>
  <c r="C706" i="32"/>
  <c r="C707" i="32"/>
  <c r="C708" i="32"/>
  <c r="C709" i="32"/>
  <c r="C710" i="32"/>
  <c r="C711" i="32"/>
  <c r="C712" i="32"/>
  <c r="C713" i="32"/>
  <c r="C714" i="32"/>
  <c r="C715" i="32"/>
  <c r="C716" i="32"/>
  <c r="C717" i="32"/>
  <c r="C718" i="32"/>
  <c r="C719" i="32"/>
  <c r="C720" i="32"/>
  <c r="C721" i="32"/>
  <c r="C722" i="32"/>
  <c r="C723" i="32"/>
  <c r="C724" i="32"/>
  <c r="C725" i="32"/>
  <c r="C726" i="32"/>
  <c r="C727" i="32"/>
  <c r="C728" i="32"/>
  <c r="C729" i="32"/>
  <c r="C730" i="32"/>
  <c r="C731" i="32"/>
  <c r="C732" i="32"/>
  <c r="C733" i="32"/>
  <c r="C734" i="32"/>
  <c r="C735" i="32"/>
  <c r="C736" i="32"/>
  <c r="C737" i="32"/>
  <c r="C738" i="32"/>
  <c r="C739" i="32"/>
  <c r="C740" i="32"/>
  <c r="C741" i="32"/>
  <c r="C742" i="32"/>
  <c r="C743" i="32"/>
  <c r="C744" i="32"/>
  <c r="C745" i="32"/>
  <c r="C746" i="32"/>
  <c r="C747" i="32"/>
  <c r="C748" i="32"/>
  <c r="C749" i="32"/>
  <c r="C750" i="32"/>
  <c r="C751" i="32"/>
  <c r="C752" i="32"/>
  <c r="C753" i="32"/>
  <c r="C754" i="32"/>
  <c r="C755" i="32"/>
  <c r="C756" i="32"/>
  <c r="C757" i="32"/>
  <c r="C758" i="32"/>
  <c r="C759" i="32"/>
  <c r="C760" i="32"/>
  <c r="C761" i="32"/>
  <c r="C762" i="32"/>
  <c r="C763" i="32"/>
  <c r="C764" i="32"/>
  <c r="C765" i="32"/>
  <c r="C766" i="32"/>
  <c r="C767" i="32"/>
  <c r="C768" i="32"/>
  <c r="C769" i="32"/>
  <c r="C770" i="32"/>
  <c r="C771" i="32"/>
  <c r="C772" i="32"/>
  <c r="C773" i="32"/>
  <c r="C774" i="32"/>
  <c r="C775" i="32"/>
  <c r="C776" i="32"/>
  <c r="C777" i="32"/>
  <c r="C778" i="32"/>
  <c r="C779" i="32"/>
  <c r="C780" i="32"/>
  <c r="C781" i="32"/>
  <c r="C782" i="32"/>
  <c r="C783" i="32"/>
  <c r="C784" i="32"/>
  <c r="C785" i="32"/>
  <c r="C786" i="32"/>
  <c r="C787" i="32"/>
  <c r="C788" i="32"/>
  <c r="C789" i="32"/>
  <c r="C790" i="32"/>
  <c r="C791" i="32"/>
  <c r="C792" i="32"/>
  <c r="C793" i="32"/>
  <c r="C794" i="32"/>
  <c r="C795" i="32"/>
  <c r="C796" i="32"/>
  <c r="C797" i="32"/>
  <c r="C798" i="32"/>
  <c r="C799" i="32"/>
  <c r="C800" i="32"/>
  <c r="C801" i="32"/>
  <c r="C802" i="32"/>
  <c r="C803" i="32"/>
  <c r="C804" i="32"/>
  <c r="C805" i="32"/>
  <c r="C806" i="32"/>
  <c r="C807" i="32"/>
  <c r="C808" i="32"/>
  <c r="C809" i="32"/>
  <c r="C810" i="32"/>
  <c r="C811" i="32"/>
  <c r="C812" i="32"/>
  <c r="C813" i="32"/>
  <c r="C814" i="32"/>
  <c r="C815" i="32"/>
  <c r="C816" i="32"/>
  <c r="C817" i="32"/>
  <c r="C818" i="32"/>
  <c r="C819" i="32"/>
  <c r="C820" i="32"/>
  <c r="C821" i="32"/>
  <c r="C822" i="32"/>
  <c r="C823" i="32"/>
  <c r="C824" i="32"/>
  <c r="C825" i="32"/>
  <c r="C826" i="32"/>
  <c r="C827" i="32"/>
  <c r="C828" i="32"/>
  <c r="C829" i="32"/>
  <c r="C830" i="32"/>
  <c r="C831" i="32"/>
  <c r="C832" i="32"/>
  <c r="C833" i="32"/>
  <c r="C834" i="32"/>
  <c r="C835" i="32"/>
  <c r="C836" i="32"/>
  <c r="C837" i="32"/>
  <c r="C838" i="32"/>
  <c r="C839" i="32"/>
  <c r="C840" i="32"/>
  <c r="C841" i="32"/>
  <c r="C842" i="32"/>
  <c r="C843" i="32"/>
  <c r="C844" i="32"/>
  <c r="C845" i="32"/>
  <c r="C846" i="32"/>
  <c r="C847" i="32"/>
  <c r="C848" i="32"/>
  <c r="C849" i="32"/>
  <c r="C850" i="32"/>
  <c r="C851" i="32"/>
  <c r="C852" i="32"/>
  <c r="C853" i="32"/>
  <c r="C854" i="32"/>
  <c r="C855" i="32"/>
  <c r="C856" i="32"/>
  <c r="C857" i="32"/>
  <c r="C858" i="32"/>
  <c r="C859" i="32"/>
  <c r="C860" i="32"/>
  <c r="C861" i="32"/>
  <c r="C862" i="32"/>
  <c r="C863" i="32"/>
  <c r="C864" i="32"/>
  <c r="C865" i="32"/>
  <c r="C866" i="32"/>
  <c r="C867" i="32"/>
  <c r="C868" i="32"/>
  <c r="C869" i="32"/>
  <c r="C870" i="32"/>
  <c r="C871" i="32"/>
  <c r="C872" i="32"/>
  <c r="C873" i="32"/>
  <c r="C874" i="32"/>
  <c r="C875" i="32"/>
  <c r="C876" i="32"/>
  <c r="C877" i="32"/>
  <c r="C878" i="32"/>
  <c r="C879" i="32"/>
  <c r="C880" i="32"/>
  <c r="C881" i="32"/>
  <c r="C882" i="32"/>
  <c r="C883" i="32"/>
  <c r="C884" i="32"/>
  <c r="C885" i="32"/>
  <c r="C886" i="32"/>
  <c r="C887" i="32"/>
  <c r="C888" i="32"/>
  <c r="C889" i="32"/>
  <c r="C890" i="32"/>
  <c r="C891" i="32"/>
  <c r="C892" i="32"/>
  <c r="C893" i="32"/>
  <c r="C894" i="32"/>
  <c r="C895" i="32"/>
  <c r="C896" i="32"/>
  <c r="C897" i="32"/>
  <c r="C898" i="32"/>
  <c r="C899" i="32"/>
  <c r="C900" i="32"/>
  <c r="C901" i="32"/>
  <c r="C902" i="32"/>
  <c r="C903" i="32"/>
  <c r="C904" i="32"/>
  <c r="C905" i="32"/>
  <c r="C906" i="32"/>
  <c r="C907" i="32"/>
  <c r="C908" i="32"/>
  <c r="C909" i="32"/>
  <c r="C910" i="32"/>
  <c r="C911" i="32"/>
  <c r="C912" i="32"/>
  <c r="C913" i="32"/>
  <c r="C914" i="32"/>
  <c r="C915" i="32"/>
  <c r="C916" i="32"/>
  <c r="C917" i="32"/>
  <c r="C918" i="32"/>
  <c r="C919" i="32"/>
  <c r="C920" i="32"/>
  <c r="C921" i="32"/>
  <c r="C922" i="32"/>
  <c r="C923" i="32"/>
  <c r="C924" i="32"/>
  <c r="C925" i="32"/>
  <c r="C926" i="32"/>
  <c r="C927" i="32"/>
  <c r="C928" i="32"/>
  <c r="C929" i="32"/>
  <c r="C930" i="32"/>
  <c r="C931" i="32"/>
  <c r="C932" i="32"/>
  <c r="C933" i="32"/>
  <c r="C934" i="32"/>
  <c r="C935" i="32"/>
  <c r="C936" i="32"/>
  <c r="C937" i="32"/>
  <c r="C938" i="32"/>
  <c r="C939" i="32"/>
  <c r="C940" i="32"/>
  <c r="C941" i="32"/>
  <c r="C942" i="32"/>
  <c r="C943" i="32"/>
  <c r="C944" i="32"/>
  <c r="C945" i="32"/>
  <c r="C946" i="32"/>
  <c r="C947" i="32"/>
  <c r="C948" i="32"/>
  <c r="C949" i="32"/>
  <c r="C950" i="32"/>
  <c r="C951" i="32"/>
  <c r="C952" i="32"/>
  <c r="C953" i="32"/>
  <c r="C954" i="32"/>
  <c r="C955" i="32"/>
  <c r="C956" i="32"/>
  <c r="C957" i="32"/>
  <c r="C958" i="32"/>
  <c r="C959" i="32"/>
  <c r="C960" i="32"/>
  <c r="C961" i="32"/>
  <c r="C962" i="32"/>
  <c r="C963" i="32"/>
  <c r="C964" i="32"/>
  <c r="C965" i="32"/>
  <c r="C966" i="32"/>
  <c r="C967" i="32"/>
  <c r="C968" i="32"/>
  <c r="C969" i="32"/>
  <c r="C970" i="32"/>
  <c r="C971" i="32"/>
  <c r="C972" i="32"/>
  <c r="C973" i="32"/>
  <c r="C974" i="32"/>
  <c r="C975" i="32"/>
  <c r="C976" i="32"/>
  <c r="C977" i="32"/>
  <c r="C978" i="32"/>
  <c r="C979" i="32"/>
  <c r="C980" i="32"/>
  <c r="C981" i="32"/>
  <c r="C982" i="32"/>
  <c r="C983" i="32"/>
  <c r="C984" i="32"/>
  <c r="C985" i="32"/>
  <c r="C986" i="32"/>
  <c r="C987" i="32"/>
  <c r="C988" i="32"/>
  <c r="C989" i="32"/>
  <c r="C990" i="32"/>
  <c r="C991" i="32"/>
  <c r="C992" i="32"/>
  <c r="C993" i="32"/>
  <c r="C994" i="32"/>
  <c r="C995" i="32"/>
  <c r="C996" i="32"/>
  <c r="C997" i="32"/>
  <c r="C998" i="32"/>
  <c r="C999" i="32"/>
  <c r="C1000" i="32"/>
  <c r="C1001" i="32"/>
  <c r="C1002" i="32"/>
  <c r="C1003" i="32"/>
  <c r="C1004" i="32"/>
  <c r="C1005" i="32"/>
  <c r="C1006" i="32"/>
  <c r="C1007" i="32"/>
  <c r="C1008" i="32"/>
  <c r="C1009" i="32"/>
  <c r="C1010" i="32"/>
  <c r="C1011" i="32"/>
  <c r="C1012" i="32"/>
  <c r="C1013" i="32"/>
  <c r="C1014" i="32"/>
  <c r="C1015" i="32"/>
  <c r="C1016" i="32"/>
  <c r="C1017" i="32"/>
  <c r="C1018" i="32"/>
  <c r="C1019" i="32"/>
  <c r="C1020" i="32"/>
  <c r="C1021" i="32"/>
  <c r="C1022" i="32"/>
  <c r="C1023" i="32"/>
  <c r="C1024" i="32"/>
  <c r="C1025" i="32"/>
  <c r="C1026" i="32"/>
  <c r="C1027" i="32"/>
  <c r="C1028" i="32"/>
  <c r="C1029" i="32"/>
  <c r="C1030" i="32"/>
  <c r="C1031" i="32"/>
  <c r="C1032" i="32"/>
  <c r="C1033" i="32"/>
  <c r="C1034" i="32"/>
  <c r="C1035" i="32"/>
  <c r="C1036" i="32"/>
  <c r="C1037" i="32"/>
  <c r="C1038" i="32"/>
  <c r="C1039" i="32"/>
  <c r="C1040" i="32"/>
  <c r="C1041" i="32"/>
  <c r="C1042" i="32"/>
  <c r="C1043" i="32"/>
  <c r="C1044" i="32"/>
  <c r="C1045" i="32"/>
  <c r="C1046" i="32"/>
  <c r="C1047" i="32"/>
  <c r="C1048" i="32"/>
  <c r="C1049" i="32"/>
  <c r="C1050" i="32"/>
  <c r="C1051" i="32"/>
  <c r="C1052" i="32"/>
  <c r="C1053" i="32"/>
  <c r="C1054" i="32"/>
  <c r="C1055" i="32"/>
  <c r="C1056" i="32"/>
  <c r="C1057" i="32"/>
  <c r="C1058" i="32"/>
  <c r="C1059" i="32"/>
  <c r="C1060" i="32"/>
  <c r="C1061" i="32"/>
  <c r="C1062" i="32"/>
  <c r="C1063" i="32"/>
  <c r="C1064" i="32"/>
  <c r="C1065" i="32"/>
  <c r="C1066" i="32"/>
  <c r="C1067" i="32"/>
  <c r="C1068" i="32"/>
  <c r="C1069" i="32"/>
  <c r="C1070" i="32"/>
  <c r="C1071" i="32"/>
  <c r="C1072" i="32"/>
  <c r="C1073" i="32"/>
  <c r="C1074" i="32"/>
  <c r="C1075" i="32"/>
  <c r="C1076" i="32"/>
  <c r="C1077" i="32"/>
  <c r="C1078" i="32"/>
  <c r="C1079" i="32"/>
  <c r="C1080" i="32"/>
  <c r="C1081" i="32"/>
  <c r="C1082" i="32"/>
  <c r="C1083" i="32"/>
  <c r="C1084" i="32"/>
  <c r="C1085" i="32"/>
  <c r="C1086" i="32"/>
  <c r="C1087" i="32"/>
  <c r="C1088" i="32"/>
  <c r="C1089" i="32"/>
  <c r="C1090" i="32"/>
  <c r="C1091" i="32"/>
  <c r="C1092" i="32"/>
  <c r="C1093" i="32"/>
  <c r="C1094" i="32"/>
  <c r="C1095" i="32"/>
  <c r="C1096" i="32"/>
  <c r="C1097" i="32"/>
  <c r="C1098" i="32"/>
  <c r="C1099" i="32"/>
  <c r="C1100" i="32"/>
  <c r="C1101" i="32"/>
  <c r="C1102" i="32"/>
  <c r="C1103" i="32"/>
  <c r="C1104" i="32"/>
  <c r="C1105" i="32"/>
  <c r="C1106" i="32"/>
  <c r="C1107" i="32"/>
  <c r="C1108" i="32"/>
  <c r="C1109" i="32"/>
  <c r="C1110" i="32"/>
  <c r="C1111" i="32"/>
  <c r="C1112" i="32"/>
  <c r="C1113" i="32"/>
  <c r="C1114" i="32"/>
  <c r="C1115" i="32"/>
  <c r="C1116" i="32"/>
  <c r="C1117" i="32"/>
  <c r="C1118" i="32"/>
  <c r="C1119" i="32"/>
  <c r="C1120" i="32"/>
  <c r="C1121" i="32"/>
  <c r="C1122" i="32"/>
  <c r="C1123" i="32"/>
  <c r="C1124" i="32"/>
  <c r="C1125" i="32"/>
  <c r="C1126" i="32"/>
  <c r="C1127" i="32"/>
  <c r="C1128" i="32"/>
  <c r="C1129" i="32"/>
  <c r="C1130" i="32"/>
  <c r="C1131" i="32"/>
  <c r="C1132" i="32"/>
  <c r="C1133" i="32"/>
  <c r="C1134" i="32"/>
  <c r="C1135" i="32"/>
  <c r="C1136" i="32"/>
  <c r="C1137" i="32"/>
  <c r="C1138" i="32"/>
  <c r="C1139" i="32"/>
  <c r="C1140" i="32"/>
  <c r="C1141" i="32"/>
  <c r="C1142" i="32"/>
  <c r="C1143" i="32"/>
  <c r="C1144" i="32"/>
  <c r="C1145" i="32"/>
  <c r="C1146" i="32"/>
  <c r="C1147" i="32"/>
  <c r="C1148" i="32"/>
  <c r="C1149" i="32"/>
  <c r="C1150" i="32"/>
  <c r="C1151" i="32"/>
  <c r="C1152" i="32"/>
  <c r="C1153" i="32"/>
  <c r="C1154" i="32"/>
  <c r="C1155" i="32"/>
  <c r="C1156" i="32"/>
  <c r="C1157" i="32"/>
  <c r="C1158" i="32"/>
  <c r="C1159" i="32"/>
  <c r="C1160" i="32"/>
  <c r="C1161" i="32"/>
  <c r="C1162" i="32"/>
  <c r="C1163" i="32"/>
  <c r="C1164" i="32"/>
  <c r="C1165" i="32"/>
  <c r="C1166" i="32"/>
  <c r="C1167" i="32"/>
  <c r="C1168" i="32"/>
  <c r="C1169" i="32"/>
  <c r="C1170" i="32"/>
  <c r="C1171" i="32"/>
  <c r="C1172" i="32"/>
  <c r="C1173" i="32"/>
  <c r="C1174" i="32"/>
  <c r="C1175" i="32"/>
  <c r="C1176" i="32"/>
  <c r="C1177" i="32"/>
  <c r="C1178" i="32"/>
  <c r="C1179" i="32"/>
  <c r="C1180" i="32"/>
  <c r="C1181" i="32"/>
  <c r="C1182" i="32"/>
  <c r="C1183" i="32"/>
  <c r="C1184" i="32"/>
  <c r="C1185" i="32"/>
  <c r="C1186" i="32"/>
  <c r="C1187" i="32"/>
  <c r="C1188" i="32"/>
  <c r="C1189" i="32"/>
  <c r="C1190" i="32"/>
  <c r="C1191" i="32"/>
  <c r="C1192" i="32"/>
  <c r="C1193" i="32"/>
  <c r="C1194" i="32"/>
  <c r="C1195" i="32"/>
  <c r="C1196" i="32"/>
  <c r="C1197" i="32"/>
  <c r="C1198" i="32"/>
  <c r="C1199" i="32"/>
  <c r="C1200" i="32"/>
  <c r="C1201" i="32"/>
  <c r="C1202" i="32"/>
  <c r="C1203" i="32"/>
  <c r="C1204" i="32"/>
  <c r="C1205" i="32"/>
  <c r="C1206" i="32"/>
  <c r="C1207" i="32"/>
  <c r="C1208" i="32"/>
  <c r="C1209" i="32"/>
  <c r="C1210" i="32"/>
  <c r="C1211" i="32"/>
  <c r="C1212" i="32"/>
  <c r="C1213" i="32"/>
  <c r="C1214" i="32"/>
  <c r="C1215" i="32"/>
  <c r="C1216" i="32"/>
  <c r="C1217" i="32"/>
  <c r="C1218" i="32"/>
  <c r="C1219" i="32"/>
  <c r="C1220" i="32"/>
  <c r="C1221" i="32"/>
  <c r="C1222" i="32"/>
  <c r="C1223" i="32"/>
  <c r="C1224" i="32"/>
  <c r="C1225" i="32"/>
  <c r="C1226" i="32"/>
  <c r="C1227" i="32"/>
  <c r="C1228" i="32"/>
  <c r="C1229" i="32"/>
  <c r="C1230" i="32"/>
  <c r="C1231" i="32"/>
  <c r="C1232" i="32"/>
  <c r="C1233" i="32"/>
  <c r="C1234" i="32"/>
  <c r="C1235" i="32"/>
  <c r="C1236" i="32"/>
  <c r="C1237" i="32"/>
  <c r="C1238" i="32"/>
  <c r="C1239" i="32"/>
  <c r="C1240" i="32"/>
  <c r="C1241" i="32"/>
  <c r="C1242" i="32"/>
  <c r="C1243" i="32"/>
  <c r="C1244" i="32"/>
  <c r="C1245" i="32"/>
  <c r="C1246" i="32"/>
  <c r="C1247" i="32"/>
  <c r="C1248" i="32"/>
  <c r="C1249" i="32"/>
  <c r="C1250" i="32"/>
  <c r="C1251" i="32"/>
  <c r="C1252" i="32"/>
  <c r="C1253" i="32"/>
  <c r="C1254" i="32"/>
  <c r="C1255" i="32"/>
  <c r="C1256" i="32"/>
  <c r="C1257" i="32"/>
  <c r="C1258" i="32"/>
  <c r="C1259" i="32"/>
  <c r="C1260" i="32"/>
  <c r="C1261" i="32"/>
  <c r="C1262" i="32"/>
  <c r="C1263" i="32"/>
  <c r="C1264" i="32"/>
  <c r="C1265" i="32"/>
  <c r="C1266" i="32"/>
  <c r="C1267" i="32"/>
  <c r="C1268" i="32"/>
  <c r="C1269" i="32"/>
  <c r="C1270" i="32"/>
  <c r="C1271" i="32"/>
  <c r="C1272" i="32"/>
  <c r="C1273" i="32"/>
  <c r="C1274" i="32"/>
  <c r="C1275" i="32"/>
  <c r="C1276" i="32"/>
  <c r="C1277" i="32"/>
  <c r="C1278" i="32"/>
  <c r="C1279" i="32"/>
  <c r="C1280" i="32"/>
  <c r="C1281" i="32"/>
  <c r="C1282" i="32"/>
  <c r="C1283" i="32"/>
  <c r="C1284" i="32"/>
  <c r="C1285" i="32"/>
  <c r="C1286" i="32"/>
  <c r="C1287" i="32"/>
  <c r="C1288" i="32"/>
  <c r="C1289" i="32"/>
  <c r="C1290" i="32"/>
  <c r="C1291" i="32"/>
  <c r="C1292" i="32"/>
  <c r="C1293" i="32"/>
  <c r="C1294" i="32"/>
  <c r="C1295" i="32"/>
  <c r="C1296" i="32"/>
  <c r="C1297" i="32"/>
  <c r="C1298" i="32"/>
  <c r="C1299" i="32"/>
  <c r="C1300" i="32"/>
  <c r="C1301" i="32"/>
  <c r="C1302" i="32"/>
  <c r="C1303" i="32"/>
  <c r="C1304" i="32"/>
  <c r="C1305" i="32"/>
  <c r="C1306" i="32"/>
  <c r="C1307" i="32"/>
  <c r="C1308" i="32"/>
  <c r="C1309" i="32"/>
  <c r="C1310" i="32"/>
  <c r="C1311" i="32"/>
  <c r="C1312" i="32"/>
  <c r="C1313" i="32"/>
  <c r="C1314" i="32"/>
  <c r="C1315" i="32"/>
  <c r="C1316" i="32"/>
  <c r="C1317" i="32"/>
  <c r="C1318" i="32"/>
  <c r="C1319" i="32"/>
  <c r="C1320" i="32"/>
  <c r="C1321" i="32"/>
  <c r="C1322" i="32"/>
  <c r="C1323" i="32"/>
  <c r="C1324" i="32"/>
  <c r="C1325" i="32"/>
  <c r="C1326" i="32"/>
  <c r="C1327" i="32"/>
  <c r="C1328" i="32"/>
  <c r="C1329" i="32"/>
  <c r="C1330" i="32"/>
  <c r="C1331" i="32"/>
  <c r="C1332" i="32"/>
  <c r="C1333" i="32"/>
  <c r="C1334" i="32"/>
  <c r="C1335" i="32"/>
  <c r="C1336" i="32"/>
  <c r="C1337" i="32"/>
  <c r="C1338" i="32"/>
  <c r="C1339" i="32"/>
  <c r="C1340" i="32"/>
  <c r="C1341" i="32"/>
  <c r="C1342" i="32"/>
  <c r="C1343" i="32"/>
  <c r="C1344" i="32"/>
  <c r="C1345" i="32"/>
  <c r="C1346" i="32"/>
  <c r="C1347" i="32"/>
  <c r="C1348" i="32"/>
  <c r="C1349" i="32"/>
  <c r="C1350" i="32"/>
  <c r="C1351" i="32"/>
  <c r="C1352" i="32"/>
  <c r="C1353" i="32"/>
  <c r="C1354" i="32"/>
  <c r="C1355" i="32"/>
  <c r="C1356" i="32"/>
  <c r="C1357" i="32"/>
  <c r="C1358" i="32"/>
  <c r="C1359" i="32"/>
  <c r="C1360" i="32"/>
  <c r="C1361" i="32"/>
  <c r="C1362" i="32"/>
  <c r="C1363" i="32"/>
  <c r="C1364" i="32"/>
  <c r="C1365" i="32"/>
  <c r="C1366" i="32"/>
  <c r="C1367" i="32"/>
  <c r="C1368" i="32"/>
  <c r="C1369" i="32"/>
  <c r="C1370" i="32"/>
  <c r="C1371" i="32"/>
  <c r="C1372" i="32"/>
  <c r="C1373" i="32"/>
  <c r="C1374" i="32"/>
  <c r="C1375" i="32"/>
  <c r="C1376" i="32"/>
  <c r="C1377" i="32"/>
  <c r="C1378" i="32"/>
  <c r="C1379" i="32"/>
  <c r="C1380" i="32"/>
  <c r="C1381" i="32"/>
  <c r="C1382" i="32"/>
  <c r="C1383" i="32"/>
  <c r="C1384" i="32"/>
  <c r="C1385" i="32"/>
  <c r="C1386" i="32"/>
  <c r="C1387" i="32"/>
  <c r="C1388" i="32"/>
  <c r="C1389" i="32"/>
  <c r="C1390" i="32"/>
  <c r="C1391" i="32"/>
  <c r="C1392" i="32"/>
  <c r="C1393" i="32"/>
  <c r="C1394" i="32"/>
  <c r="C1395" i="32"/>
  <c r="C1396" i="32"/>
  <c r="C1397" i="32"/>
  <c r="C1398" i="32"/>
  <c r="C1399" i="32"/>
  <c r="C1400" i="32"/>
  <c r="C1401" i="32"/>
  <c r="C1402" i="32"/>
  <c r="C1403" i="32"/>
  <c r="C1404" i="32"/>
  <c r="C1405" i="32"/>
  <c r="C1406" i="32"/>
  <c r="C1407" i="32"/>
  <c r="C1408" i="32"/>
  <c r="C1409" i="32"/>
  <c r="C1410" i="32"/>
  <c r="C1411" i="32"/>
  <c r="C1412" i="32"/>
  <c r="C1413" i="32"/>
  <c r="C1414" i="32"/>
  <c r="C1415" i="32"/>
  <c r="C1416" i="32"/>
  <c r="C1417" i="32"/>
  <c r="C1418" i="32"/>
  <c r="C1419" i="32"/>
  <c r="C1420" i="32"/>
  <c r="C1421" i="32"/>
  <c r="C1422" i="32"/>
  <c r="C1423" i="32"/>
  <c r="C1424" i="32"/>
  <c r="C1425" i="32"/>
  <c r="C1426" i="32"/>
  <c r="C1427" i="32"/>
  <c r="C1428" i="32"/>
  <c r="C1429" i="32"/>
  <c r="C1430" i="32"/>
  <c r="C1431" i="32"/>
  <c r="C1432" i="32"/>
  <c r="C1433" i="32"/>
  <c r="C1434" i="32"/>
  <c r="C1435" i="32"/>
  <c r="C1436" i="32"/>
  <c r="C1437" i="32"/>
  <c r="C1438" i="32"/>
  <c r="C1439" i="32"/>
  <c r="C1440" i="32"/>
  <c r="C1441" i="32"/>
  <c r="C1442" i="32"/>
  <c r="C1443" i="32"/>
  <c r="C1444" i="32"/>
  <c r="C1445" i="32"/>
  <c r="C1446" i="32"/>
  <c r="C1447" i="32"/>
  <c r="C1448" i="32"/>
  <c r="C1449" i="32"/>
  <c r="C1450" i="32"/>
  <c r="C1451" i="32"/>
  <c r="C1452" i="32"/>
  <c r="C1453" i="32"/>
  <c r="C1454" i="32"/>
  <c r="C1455" i="32"/>
  <c r="C1456" i="32"/>
  <c r="C1457" i="32"/>
  <c r="C1458" i="32"/>
  <c r="C1459" i="32"/>
  <c r="C1460" i="32"/>
  <c r="C1461" i="32"/>
  <c r="C1462" i="32"/>
  <c r="C1463" i="32"/>
  <c r="C1464" i="32"/>
  <c r="C1465" i="32"/>
  <c r="C1466" i="32"/>
  <c r="C1467" i="32"/>
  <c r="C1468" i="32"/>
  <c r="C1469" i="32"/>
  <c r="C1470" i="32"/>
  <c r="C1471" i="32"/>
  <c r="C1472" i="32"/>
  <c r="C1473" i="32"/>
  <c r="C1474" i="32"/>
  <c r="C1475" i="32"/>
  <c r="C1476" i="32"/>
  <c r="C1477" i="32"/>
  <c r="C1478" i="32"/>
  <c r="C1479" i="32"/>
  <c r="C1480" i="32"/>
  <c r="C1481" i="32"/>
  <c r="C1482" i="32"/>
  <c r="C1483" i="32"/>
  <c r="C1484" i="32"/>
  <c r="C1485" i="32"/>
  <c r="C1486" i="32"/>
  <c r="C1487" i="32"/>
  <c r="C1488" i="32"/>
  <c r="C1489" i="32"/>
  <c r="C1490" i="32"/>
  <c r="C1491" i="32"/>
  <c r="C1492" i="32"/>
  <c r="C1493" i="32"/>
  <c r="C1494" i="32"/>
  <c r="C1495" i="32"/>
  <c r="C1496" i="32"/>
  <c r="C1497" i="32"/>
  <c r="C1498" i="32"/>
  <c r="C1499" i="32"/>
  <c r="C1500" i="32"/>
  <c r="C1501" i="32"/>
  <c r="C1502" i="32"/>
  <c r="C1503" i="32"/>
  <c r="C1504" i="32"/>
  <c r="C1505" i="32"/>
  <c r="C1506" i="32"/>
  <c r="C1507" i="32"/>
  <c r="C1508" i="32"/>
  <c r="C1509" i="32"/>
  <c r="C1510" i="32"/>
  <c r="C1511" i="32"/>
  <c r="C1512" i="32"/>
  <c r="C1513" i="32"/>
  <c r="C1514" i="32"/>
  <c r="C1515" i="32"/>
  <c r="C1516" i="32"/>
  <c r="C1517" i="32"/>
  <c r="C1518" i="32"/>
  <c r="C1519" i="32"/>
  <c r="C1520" i="32"/>
  <c r="C1521" i="32"/>
  <c r="C1522" i="32"/>
  <c r="C1523" i="32"/>
  <c r="C1524" i="32"/>
  <c r="C1525" i="32"/>
  <c r="C1526" i="32"/>
  <c r="C1527" i="32"/>
  <c r="C1528" i="32"/>
  <c r="C1529" i="32"/>
  <c r="C1530" i="32"/>
  <c r="C1531" i="32"/>
  <c r="C1532" i="32"/>
  <c r="C1533" i="32"/>
  <c r="C1534" i="32"/>
  <c r="C1535" i="32"/>
  <c r="C1536" i="32"/>
  <c r="C1537" i="32"/>
  <c r="C1538" i="32"/>
  <c r="C1539" i="32"/>
  <c r="C1540" i="32"/>
  <c r="C1541" i="32"/>
  <c r="C1542" i="32"/>
  <c r="C1543" i="32"/>
  <c r="C1544" i="32"/>
  <c r="C1545" i="32"/>
  <c r="C1546" i="32"/>
  <c r="C1547" i="32"/>
  <c r="C1548" i="32"/>
  <c r="C1549" i="32"/>
  <c r="C1550" i="32"/>
  <c r="C1551" i="32"/>
  <c r="C1552" i="32"/>
  <c r="C1553" i="32"/>
  <c r="C1554" i="32"/>
  <c r="C1555" i="32"/>
  <c r="C1556" i="32"/>
  <c r="C1557" i="32"/>
  <c r="C1558" i="32"/>
  <c r="C1559" i="32"/>
  <c r="C1560" i="32"/>
  <c r="C1561" i="32"/>
  <c r="C1562" i="32"/>
  <c r="C1563" i="32"/>
  <c r="C1564" i="32"/>
  <c r="C1565" i="32"/>
  <c r="C1566" i="32"/>
  <c r="C1567" i="32"/>
  <c r="C1568" i="32"/>
  <c r="C1569" i="32"/>
  <c r="C1570" i="32"/>
  <c r="C1571" i="32"/>
  <c r="C1572" i="32"/>
  <c r="C1573" i="32"/>
  <c r="C1574" i="32"/>
  <c r="C1575" i="32"/>
  <c r="C1576" i="32"/>
  <c r="C1577" i="32"/>
  <c r="C1578" i="32"/>
  <c r="C1579" i="32"/>
  <c r="C1580" i="32"/>
  <c r="C1581" i="32"/>
  <c r="C1582" i="32"/>
  <c r="C1583" i="32"/>
  <c r="C1584" i="32"/>
  <c r="C1585" i="32"/>
  <c r="C1586" i="32"/>
  <c r="C1587" i="32"/>
  <c r="C1588" i="32"/>
  <c r="C1589" i="32"/>
  <c r="C1590" i="32"/>
  <c r="C1591" i="32"/>
  <c r="C1592" i="32"/>
  <c r="C1593" i="32"/>
  <c r="C1594" i="32"/>
  <c r="C1595" i="32"/>
  <c r="C1596" i="32"/>
  <c r="C1597" i="32"/>
  <c r="C1598" i="32"/>
  <c r="C1599" i="32"/>
  <c r="C1600" i="32"/>
  <c r="C1601" i="32"/>
  <c r="C1602" i="32"/>
  <c r="C1603" i="32"/>
  <c r="C1604" i="32"/>
  <c r="C1605" i="32"/>
  <c r="C1606" i="32"/>
  <c r="C1607" i="32"/>
  <c r="C1608" i="32"/>
  <c r="C1609" i="32"/>
  <c r="C1610" i="32"/>
  <c r="C1611" i="32"/>
  <c r="C1612" i="32"/>
  <c r="C1613" i="32"/>
  <c r="C1614" i="32"/>
  <c r="C1615" i="32"/>
  <c r="C1616" i="32"/>
  <c r="C1617" i="32"/>
  <c r="C1618" i="32"/>
  <c r="C1619" i="32"/>
  <c r="C1620" i="32"/>
  <c r="C1621" i="32"/>
  <c r="C1622" i="32"/>
  <c r="C1623" i="32"/>
  <c r="C1624" i="32"/>
  <c r="C1625" i="32"/>
  <c r="C1626" i="32"/>
  <c r="C1627" i="32"/>
  <c r="C1628" i="32"/>
  <c r="C1629" i="32"/>
  <c r="C1630" i="32"/>
  <c r="C1631" i="32"/>
  <c r="C1632" i="32"/>
  <c r="C1633" i="32"/>
  <c r="C1634" i="32"/>
  <c r="C1635" i="32"/>
  <c r="C1636" i="32"/>
  <c r="C1637" i="32"/>
  <c r="C1638" i="32"/>
  <c r="C1639" i="32"/>
  <c r="C1640" i="32"/>
  <c r="C1641" i="32"/>
  <c r="C1642" i="32"/>
  <c r="C1643" i="32"/>
  <c r="C1644" i="32"/>
  <c r="C1645" i="32"/>
  <c r="C1646" i="32"/>
  <c r="C1647" i="32"/>
  <c r="C1648" i="32"/>
  <c r="C1649" i="32"/>
  <c r="C1650" i="32"/>
  <c r="C1651" i="32"/>
  <c r="C1652" i="32"/>
  <c r="C1653" i="32"/>
  <c r="C1654" i="32"/>
  <c r="C1655" i="32"/>
  <c r="C1656" i="32"/>
  <c r="C1657" i="32"/>
  <c r="C1658" i="32"/>
  <c r="C1659" i="32"/>
  <c r="C1660" i="32"/>
  <c r="C1661" i="32"/>
  <c r="C1662" i="32"/>
  <c r="C1663" i="32"/>
  <c r="C1664" i="32"/>
  <c r="C1665" i="32"/>
  <c r="C1666" i="32"/>
  <c r="C1667" i="32"/>
  <c r="C1668" i="32"/>
  <c r="C1669" i="32"/>
  <c r="C1670" i="32"/>
  <c r="C1671" i="32"/>
  <c r="C1672" i="32"/>
  <c r="C1673" i="32"/>
  <c r="C1674" i="32"/>
  <c r="C1675" i="32"/>
  <c r="C1676" i="32"/>
  <c r="C1677" i="32"/>
  <c r="C1678" i="32"/>
  <c r="C1679" i="32"/>
  <c r="C1680" i="32"/>
  <c r="C1681" i="32"/>
  <c r="C1682" i="32"/>
  <c r="C1683" i="32"/>
  <c r="C1684" i="32"/>
  <c r="C1685" i="32"/>
  <c r="C1686" i="32"/>
  <c r="C1687" i="32"/>
  <c r="C1688" i="32"/>
  <c r="C1689" i="32"/>
  <c r="C1690" i="32"/>
  <c r="C1691" i="32"/>
  <c r="C1692" i="32"/>
  <c r="C1693" i="32"/>
  <c r="C1694" i="32"/>
  <c r="C1695" i="32"/>
  <c r="C1696" i="32"/>
  <c r="C1697" i="32"/>
  <c r="C1698" i="32"/>
  <c r="C1699" i="32"/>
  <c r="C1700" i="32"/>
  <c r="C1701" i="32"/>
  <c r="C1702" i="32"/>
  <c r="C1703" i="32"/>
  <c r="C1704" i="32"/>
  <c r="C1705" i="32"/>
  <c r="C1706" i="32"/>
  <c r="C1707" i="32"/>
  <c r="C1708" i="32"/>
  <c r="C1709" i="32"/>
  <c r="C1710" i="32"/>
  <c r="C1711" i="32"/>
  <c r="C1712" i="32"/>
  <c r="C1713" i="32"/>
  <c r="C1714" i="32"/>
  <c r="C1715" i="32"/>
  <c r="C1716" i="32"/>
  <c r="C1717" i="32"/>
  <c r="C1718" i="32"/>
  <c r="C1719" i="32"/>
  <c r="C1720" i="32"/>
  <c r="C1721" i="32"/>
  <c r="C1722" i="32"/>
  <c r="C1723" i="32"/>
  <c r="C1724" i="32"/>
  <c r="C1725" i="32"/>
  <c r="C1726" i="32"/>
  <c r="C1727" i="32"/>
  <c r="C1728" i="32"/>
  <c r="C1729" i="32"/>
  <c r="C1730" i="32"/>
  <c r="C1731" i="32"/>
  <c r="C1732" i="32"/>
  <c r="C1733" i="32"/>
  <c r="C1734" i="32"/>
  <c r="C1735" i="32"/>
  <c r="C1736" i="32"/>
  <c r="C1737" i="32"/>
  <c r="C1738" i="32"/>
  <c r="C1739" i="32"/>
  <c r="C1740" i="32"/>
  <c r="C1741" i="32"/>
  <c r="C1742" i="32"/>
  <c r="C1743" i="32"/>
  <c r="C1744" i="32"/>
  <c r="C1745" i="32"/>
  <c r="C1746" i="32"/>
  <c r="C1747" i="32"/>
  <c r="C1748" i="32"/>
  <c r="C1749" i="32"/>
  <c r="C1750" i="32"/>
  <c r="C1751" i="32"/>
  <c r="C1752" i="32"/>
  <c r="C1753" i="32"/>
  <c r="C1754" i="32"/>
  <c r="C1755" i="32"/>
  <c r="C1756" i="32"/>
  <c r="C1757" i="32"/>
  <c r="C1758" i="32"/>
  <c r="C1759" i="32"/>
  <c r="C1760" i="32"/>
  <c r="C1761" i="32"/>
  <c r="C2" i="32"/>
  <c r="O3" i="25"/>
  <c r="P3" i="25"/>
  <c r="R3" i="25"/>
  <c r="W3" i="25"/>
  <c r="O4" i="25"/>
  <c r="P4" i="25"/>
  <c r="R4" i="25"/>
  <c r="W4" i="25"/>
  <c r="O5" i="25"/>
  <c r="P5" i="25"/>
  <c r="R5" i="25"/>
  <c r="W5" i="25"/>
  <c r="O6" i="25"/>
  <c r="P6" i="25"/>
  <c r="R6" i="25"/>
  <c r="W6" i="25"/>
  <c r="O7" i="25"/>
  <c r="P7" i="25"/>
  <c r="R7" i="25"/>
  <c r="W7" i="25"/>
  <c r="O8" i="25"/>
  <c r="P8" i="25"/>
  <c r="R8" i="25"/>
  <c r="W8" i="25"/>
  <c r="O9" i="25"/>
  <c r="P9" i="25"/>
  <c r="R9" i="25"/>
  <c r="W9" i="25"/>
  <c r="O10" i="25"/>
  <c r="P10" i="25"/>
  <c r="R10" i="25"/>
  <c r="W10" i="25"/>
  <c r="O11" i="25"/>
  <c r="P11" i="25"/>
  <c r="R11" i="25"/>
  <c r="W11" i="25"/>
  <c r="O12" i="25"/>
  <c r="P12" i="25"/>
  <c r="R12" i="25"/>
  <c r="W12" i="25"/>
  <c r="O13" i="25"/>
  <c r="P13" i="25"/>
  <c r="R13" i="25"/>
  <c r="W13" i="25"/>
  <c r="O14" i="25"/>
  <c r="P14" i="25"/>
  <c r="R14" i="25"/>
  <c r="W14" i="25"/>
  <c r="O15" i="25"/>
  <c r="P15" i="25"/>
  <c r="R15" i="25"/>
  <c r="W15" i="25"/>
  <c r="O16" i="25"/>
  <c r="P16" i="25"/>
  <c r="R16" i="25"/>
  <c r="W16" i="25"/>
  <c r="O17" i="25"/>
  <c r="P17" i="25"/>
  <c r="R17" i="25"/>
  <c r="W17" i="25"/>
  <c r="O18" i="25"/>
  <c r="P18" i="25"/>
  <c r="R18" i="25"/>
  <c r="W18" i="25"/>
  <c r="O19" i="25"/>
  <c r="P19" i="25"/>
  <c r="R19" i="25"/>
  <c r="W19" i="25"/>
  <c r="O20" i="25"/>
  <c r="P20" i="25"/>
  <c r="R20" i="25"/>
  <c r="W20" i="25"/>
  <c r="O21" i="25"/>
  <c r="P21" i="25"/>
  <c r="R21" i="25"/>
  <c r="W21" i="25"/>
  <c r="O22" i="25"/>
  <c r="P22" i="25"/>
  <c r="R22" i="25"/>
  <c r="W22" i="25"/>
  <c r="O23" i="25"/>
  <c r="P23" i="25"/>
  <c r="R23" i="25"/>
  <c r="W23" i="25"/>
  <c r="O24" i="25"/>
  <c r="P24" i="25"/>
  <c r="R24" i="25"/>
  <c r="W24" i="25"/>
  <c r="O25" i="25"/>
  <c r="P25" i="25"/>
  <c r="R25" i="25"/>
  <c r="W25" i="25"/>
  <c r="O26" i="25"/>
  <c r="P26" i="25"/>
  <c r="R26" i="25"/>
  <c r="W26" i="25"/>
  <c r="O27" i="25"/>
  <c r="P27" i="25"/>
  <c r="R27" i="25"/>
  <c r="W27" i="25"/>
  <c r="O28" i="25"/>
  <c r="P28" i="25"/>
  <c r="R28" i="25"/>
  <c r="W28" i="25"/>
  <c r="O29" i="25"/>
  <c r="P29" i="25"/>
  <c r="R29" i="25"/>
  <c r="W29" i="25"/>
  <c r="O30" i="25"/>
  <c r="P30" i="25"/>
  <c r="R30" i="25"/>
  <c r="W30" i="25"/>
  <c r="O31" i="25"/>
  <c r="P31" i="25"/>
  <c r="R31" i="25"/>
  <c r="W31" i="25"/>
  <c r="O32" i="25"/>
  <c r="P32" i="25"/>
  <c r="R32" i="25"/>
  <c r="W32" i="25"/>
  <c r="O33" i="25"/>
  <c r="P33" i="25"/>
  <c r="R33" i="25"/>
  <c r="W33" i="25"/>
  <c r="O34" i="25"/>
  <c r="P34" i="25"/>
  <c r="R34" i="25"/>
  <c r="W34" i="25"/>
  <c r="O35" i="25"/>
  <c r="P35" i="25"/>
  <c r="R35" i="25"/>
  <c r="W35" i="25"/>
  <c r="O36" i="25"/>
  <c r="P36" i="25"/>
  <c r="R36" i="25"/>
  <c r="W36" i="25"/>
  <c r="O37" i="25"/>
  <c r="P37" i="25"/>
  <c r="R37" i="25"/>
  <c r="W37" i="25"/>
  <c r="O38" i="25"/>
  <c r="P38" i="25"/>
  <c r="R38" i="25"/>
  <c r="W38" i="25"/>
  <c r="O39" i="25"/>
  <c r="P39" i="25"/>
  <c r="R39" i="25"/>
  <c r="W39" i="25"/>
  <c r="O40" i="25"/>
  <c r="P40" i="25"/>
  <c r="R40" i="25"/>
  <c r="W40" i="25"/>
  <c r="O41" i="25"/>
  <c r="P41" i="25"/>
  <c r="R41" i="25"/>
  <c r="W41" i="25"/>
  <c r="O42" i="25"/>
  <c r="P42" i="25"/>
  <c r="R42" i="25"/>
  <c r="W42" i="25"/>
  <c r="O43" i="25"/>
  <c r="P43" i="25"/>
  <c r="R43" i="25"/>
  <c r="W43" i="25"/>
  <c r="O44" i="25"/>
  <c r="P44" i="25"/>
  <c r="R44" i="25"/>
  <c r="W44" i="25"/>
  <c r="O45" i="25"/>
  <c r="P45" i="25"/>
  <c r="R45" i="25"/>
  <c r="W45" i="25"/>
  <c r="O46" i="25"/>
  <c r="P46" i="25"/>
  <c r="R46" i="25"/>
  <c r="W46" i="25"/>
  <c r="O47" i="25"/>
  <c r="P47" i="25"/>
  <c r="R47" i="25"/>
  <c r="W47" i="25"/>
  <c r="O48" i="25"/>
  <c r="P48" i="25"/>
  <c r="R48" i="25"/>
  <c r="W48" i="25"/>
  <c r="O49" i="25"/>
  <c r="P49" i="25"/>
  <c r="R49" i="25"/>
  <c r="W49" i="25"/>
  <c r="O50" i="25"/>
  <c r="P50" i="25"/>
  <c r="R50" i="25"/>
  <c r="W50" i="25"/>
  <c r="O51" i="25"/>
  <c r="P51" i="25"/>
  <c r="R51" i="25"/>
  <c r="W51" i="25"/>
  <c r="O52" i="25"/>
  <c r="P52" i="25"/>
  <c r="R52" i="25"/>
  <c r="W52" i="25"/>
  <c r="O53" i="25"/>
  <c r="P53" i="25"/>
  <c r="R53" i="25"/>
  <c r="W53" i="25"/>
  <c r="O54" i="25"/>
  <c r="P54" i="25"/>
  <c r="R54" i="25"/>
  <c r="W54" i="25"/>
  <c r="O55" i="25"/>
  <c r="P55" i="25"/>
  <c r="R55" i="25"/>
  <c r="W55" i="25"/>
  <c r="O56" i="25"/>
  <c r="P56" i="25"/>
  <c r="R56" i="25"/>
  <c r="W56" i="25"/>
  <c r="O57" i="25"/>
  <c r="P57" i="25"/>
  <c r="R57" i="25"/>
  <c r="W57" i="25"/>
  <c r="O58" i="25"/>
  <c r="P58" i="25"/>
  <c r="R58" i="25"/>
  <c r="W58" i="25"/>
  <c r="O59" i="25"/>
  <c r="P59" i="25"/>
  <c r="R59" i="25"/>
  <c r="W59" i="25"/>
  <c r="O60" i="25"/>
  <c r="P60" i="25"/>
  <c r="R60" i="25"/>
  <c r="W60" i="25"/>
  <c r="O61" i="25"/>
  <c r="P61" i="25"/>
  <c r="R61" i="25"/>
  <c r="W61" i="25"/>
  <c r="O62" i="25"/>
  <c r="P62" i="25"/>
  <c r="R62" i="25"/>
  <c r="W62" i="25"/>
  <c r="O63" i="25"/>
  <c r="P63" i="25"/>
  <c r="R63" i="25"/>
  <c r="W63" i="25"/>
  <c r="O64" i="25"/>
  <c r="P64" i="25"/>
  <c r="R64" i="25"/>
  <c r="W64" i="25"/>
  <c r="O65" i="25"/>
  <c r="P65" i="25"/>
  <c r="R65" i="25"/>
  <c r="W65" i="25"/>
  <c r="O66" i="25"/>
  <c r="P66" i="25"/>
  <c r="R66" i="25"/>
  <c r="W66" i="25"/>
  <c r="O67" i="25"/>
  <c r="P67" i="25"/>
  <c r="R67" i="25"/>
  <c r="W67" i="25"/>
  <c r="O68" i="25"/>
  <c r="P68" i="25"/>
  <c r="R68" i="25"/>
  <c r="W68" i="25"/>
  <c r="O69" i="25"/>
  <c r="P69" i="25"/>
  <c r="R69" i="25"/>
  <c r="W69" i="25"/>
  <c r="O70" i="25"/>
  <c r="P70" i="25"/>
  <c r="R70" i="25"/>
  <c r="W70" i="25"/>
  <c r="O71" i="25"/>
  <c r="P71" i="25"/>
  <c r="R71" i="25"/>
  <c r="W71" i="25"/>
  <c r="O72" i="25"/>
  <c r="P72" i="25"/>
  <c r="R72" i="25"/>
  <c r="W72" i="25"/>
  <c r="O73" i="25"/>
  <c r="P73" i="25"/>
  <c r="R73" i="25"/>
  <c r="W73" i="25"/>
  <c r="O74" i="25"/>
  <c r="P74" i="25"/>
  <c r="R74" i="25"/>
  <c r="W74" i="25"/>
  <c r="O75" i="25"/>
  <c r="P75" i="25"/>
  <c r="R75" i="25"/>
  <c r="W75" i="25"/>
  <c r="O76" i="25"/>
  <c r="P76" i="25"/>
  <c r="R76" i="25"/>
  <c r="W76" i="25"/>
  <c r="O77" i="25"/>
  <c r="P77" i="25"/>
  <c r="R77" i="25"/>
  <c r="W77" i="25"/>
  <c r="O78" i="25"/>
  <c r="P78" i="25"/>
  <c r="R78" i="25"/>
  <c r="W78" i="25"/>
  <c r="O79" i="25"/>
  <c r="P79" i="25"/>
  <c r="R79" i="25"/>
  <c r="W79" i="25"/>
  <c r="O80" i="25"/>
  <c r="P80" i="25"/>
  <c r="R80" i="25"/>
  <c r="W80" i="25"/>
  <c r="O81" i="25"/>
  <c r="P81" i="25"/>
  <c r="R81" i="25"/>
  <c r="W81" i="25"/>
  <c r="O82" i="25"/>
  <c r="P82" i="25"/>
  <c r="R82" i="25"/>
  <c r="W82" i="25"/>
  <c r="O83" i="25"/>
  <c r="P83" i="25"/>
  <c r="R83" i="25"/>
  <c r="W83" i="25"/>
  <c r="O84" i="25"/>
  <c r="P84" i="25"/>
  <c r="R84" i="25"/>
  <c r="W84" i="25"/>
  <c r="O85" i="25"/>
  <c r="P85" i="25"/>
  <c r="R85" i="25"/>
  <c r="W85" i="25"/>
  <c r="O86" i="25"/>
  <c r="P86" i="25"/>
  <c r="R86" i="25"/>
  <c r="W86" i="25"/>
  <c r="O87" i="25"/>
  <c r="P87" i="25"/>
  <c r="R87" i="25"/>
  <c r="W87" i="25"/>
  <c r="O88" i="25"/>
  <c r="P88" i="25"/>
  <c r="R88" i="25"/>
  <c r="W88" i="25"/>
  <c r="O89" i="25"/>
  <c r="P89" i="25"/>
  <c r="R89" i="25"/>
  <c r="W89" i="25"/>
  <c r="O90" i="25"/>
  <c r="P90" i="25"/>
  <c r="R90" i="25"/>
  <c r="W90" i="25"/>
  <c r="O91" i="25"/>
  <c r="P91" i="25"/>
  <c r="R91" i="25"/>
  <c r="W91" i="25"/>
  <c r="O92" i="25"/>
  <c r="P92" i="25"/>
  <c r="R92" i="25"/>
  <c r="W92" i="25"/>
  <c r="O93" i="25"/>
  <c r="P93" i="25"/>
  <c r="R93" i="25"/>
  <c r="W93" i="25"/>
  <c r="O94" i="25"/>
  <c r="P94" i="25"/>
  <c r="R94" i="25"/>
  <c r="W94" i="25"/>
  <c r="O95" i="25"/>
  <c r="P95" i="25"/>
  <c r="R95" i="25"/>
  <c r="W95" i="25"/>
  <c r="O96" i="25"/>
  <c r="P96" i="25"/>
  <c r="R96" i="25"/>
  <c r="W96" i="25"/>
  <c r="O97" i="25"/>
  <c r="P97" i="25"/>
  <c r="R97" i="25"/>
  <c r="W97" i="25"/>
  <c r="O98" i="25"/>
  <c r="P98" i="25"/>
  <c r="R98" i="25"/>
  <c r="W98" i="25"/>
  <c r="O99" i="25"/>
  <c r="P99" i="25"/>
  <c r="R99" i="25"/>
  <c r="W99" i="25"/>
  <c r="O100" i="25"/>
  <c r="P100" i="25"/>
  <c r="R100" i="25"/>
  <c r="W100" i="25"/>
  <c r="O101" i="25"/>
  <c r="P101" i="25"/>
  <c r="R101" i="25"/>
  <c r="W101" i="25"/>
  <c r="O102" i="25"/>
  <c r="P102" i="25"/>
  <c r="R102" i="25"/>
  <c r="W102" i="25"/>
  <c r="O103" i="25"/>
  <c r="P103" i="25"/>
  <c r="R103" i="25"/>
  <c r="W103" i="25"/>
  <c r="O104" i="25"/>
  <c r="P104" i="25"/>
  <c r="R104" i="25"/>
  <c r="W104" i="25"/>
  <c r="O105" i="25"/>
  <c r="P105" i="25"/>
  <c r="R105" i="25"/>
  <c r="W105" i="25"/>
  <c r="O106" i="25"/>
  <c r="P106" i="25"/>
  <c r="R106" i="25"/>
  <c r="W106" i="25"/>
  <c r="O107" i="25"/>
  <c r="P107" i="25"/>
  <c r="R107" i="25"/>
  <c r="W107" i="25"/>
  <c r="O108" i="25"/>
  <c r="P108" i="25"/>
  <c r="R108" i="25"/>
  <c r="W108" i="25"/>
  <c r="O109" i="25"/>
  <c r="P109" i="25"/>
  <c r="R109" i="25"/>
  <c r="W109" i="25"/>
  <c r="O110" i="25"/>
  <c r="P110" i="25"/>
  <c r="R110" i="25"/>
  <c r="W110" i="25"/>
  <c r="O111" i="25"/>
  <c r="P111" i="25"/>
  <c r="R111" i="25"/>
  <c r="W111" i="25"/>
  <c r="O112" i="25"/>
  <c r="P112" i="25"/>
  <c r="R112" i="25"/>
  <c r="W112" i="25"/>
  <c r="O113" i="25"/>
  <c r="P113" i="25"/>
  <c r="R113" i="25"/>
  <c r="W113" i="25"/>
  <c r="O114" i="25"/>
  <c r="P114" i="25"/>
  <c r="R114" i="25"/>
  <c r="W114" i="25"/>
  <c r="O115" i="25"/>
  <c r="P115" i="25"/>
  <c r="R115" i="25"/>
  <c r="W115" i="25"/>
  <c r="O116" i="25"/>
  <c r="P116" i="25"/>
  <c r="R116" i="25"/>
  <c r="W116" i="25"/>
  <c r="O117" i="25"/>
  <c r="P117" i="25"/>
  <c r="R117" i="25"/>
  <c r="W117" i="25"/>
  <c r="O118" i="25"/>
  <c r="P118" i="25"/>
  <c r="R118" i="25"/>
  <c r="W118" i="25"/>
  <c r="O119" i="25"/>
  <c r="P119" i="25"/>
  <c r="R119" i="25"/>
  <c r="W119" i="25"/>
  <c r="O120" i="25"/>
  <c r="P120" i="25"/>
  <c r="R120" i="25"/>
  <c r="W120" i="25"/>
  <c r="O121" i="25"/>
  <c r="P121" i="25"/>
  <c r="R121" i="25"/>
  <c r="W121" i="25"/>
  <c r="O122" i="25"/>
  <c r="P122" i="25"/>
  <c r="R122" i="25"/>
  <c r="W122" i="25"/>
  <c r="O123" i="25"/>
  <c r="P123" i="25"/>
  <c r="R123" i="25"/>
  <c r="W123" i="25"/>
  <c r="O124" i="25"/>
  <c r="P124" i="25"/>
  <c r="R124" i="25"/>
  <c r="W124" i="25"/>
  <c r="O125" i="25"/>
  <c r="P125" i="25"/>
  <c r="R125" i="25"/>
  <c r="W125" i="25"/>
  <c r="O126" i="25"/>
  <c r="P126" i="25"/>
  <c r="R126" i="25"/>
  <c r="W126" i="25"/>
  <c r="O127" i="25"/>
  <c r="P127" i="25"/>
  <c r="R127" i="25"/>
  <c r="W127" i="25"/>
  <c r="O128" i="25"/>
  <c r="P128" i="25"/>
  <c r="R128" i="25"/>
  <c r="W128" i="25"/>
  <c r="O129" i="25"/>
  <c r="P129" i="25"/>
  <c r="R129" i="25"/>
  <c r="W129" i="25"/>
  <c r="O130" i="25"/>
  <c r="P130" i="25"/>
  <c r="R130" i="25"/>
  <c r="W130" i="25"/>
  <c r="O131" i="25"/>
  <c r="P131" i="25"/>
  <c r="R131" i="25"/>
  <c r="W131" i="25"/>
  <c r="O132" i="25"/>
  <c r="P132" i="25"/>
  <c r="R132" i="25"/>
  <c r="W132" i="25"/>
  <c r="O133" i="25"/>
  <c r="P133" i="25"/>
  <c r="R133" i="25"/>
  <c r="W133" i="25"/>
  <c r="O134" i="25"/>
  <c r="P134" i="25"/>
  <c r="R134" i="25"/>
  <c r="W134" i="25"/>
  <c r="O135" i="25"/>
  <c r="P135" i="25"/>
  <c r="R135" i="25"/>
  <c r="W135" i="25"/>
  <c r="O136" i="25"/>
  <c r="P136" i="25"/>
  <c r="R136" i="25"/>
  <c r="W136" i="25"/>
  <c r="O137" i="25"/>
  <c r="P137" i="25"/>
  <c r="R137" i="25"/>
  <c r="W137" i="25"/>
  <c r="O138" i="25"/>
  <c r="P138" i="25"/>
  <c r="R138" i="25"/>
  <c r="W138" i="25"/>
  <c r="O139" i="25"/>
  <c r="P139" i="25"/>
  <c r="R139" i="25"/>
  <c r="W139" i="25"/>
  <c r="O140" i="25"/>
  <c r="P140" i="25"/>
  <c r="R140" i="25"/>
  <c r="W140" i="25"/>
  <c r="O141" i="25"/>
  <c r="P141" i="25"/>
  <c r="R141" i="25"/>
  <c r="W141" i="25"/>
  <c r="O142" i="25"/>
  <c r="P142" i="25"/>
  <c r="R142" i="25"/>
  <c r="W142" i="25"/>
  <c r="O143" i="25"/>
  <c r="P143" i="25"/>
  <c r="R143" i="25"/>
  <c r="W143" i="25"/>
  <c r="O144" i="25"/>
  <c r="P144" i="25"/>
  <c r="R144" i="25"/>
  <c r="W144" i="25"/>
  <c r="O145" i="25"/>
  <c r="P145" i="25"/>
  <c r="R145" i="25"/>
  <c r="W145" i="25"/>
  <c r="O146" i="25"/>
  <c r="P146" i="25"/>
  <c r="R146" i="25"/>
  <c r="W146" i="25"/>
  <c r="O147" i="25"/>
  <c r="P147" i="25"/>
  <c r="R147" i="25"/>
  <c r="W147" i="25"/>
  <c r="O148" i="25"/>
  <c r="P148" i="25"/>
  <c r="R148" i="25"/>
  <c r="W148" i="25"/>
  <c r="O149" i="25"/>
  <c r="P149" i="25"/>
  <c r="R149" i="25"/>
  <c r="W149" i="25"/>
  <c r="O150" i="25"/>
  <c r="P150" i="25"/>
  <c r="R150" i="25"/>
  <c r="W150" i="25"/>
  <c r="O151" i="25"/>
  <c r="P151" i="25"/>
  <c r="R151" i="25"/>
  <c r="W151" i="25"/>
  <c r="O152" i="25"/>
  <c r="P152" i="25"/>
  <c r="R152" i="25"/>
  <c r="W152" i="25"/>
  <c r="O153" i="25"/>
  <c r="P153" i="25"/>
  <c r="R153" i="25"/>
  <c r="W153" i="25"/>
  <c r="O154" i="25"/>
  <c r="P154" i="25"/>
  <c r="R154" i="25"/>
  <c r="W154" i="25"/>
  <c r="O155" i="25"/>
  <c r="P155" i="25"/>
  <c r="R155" i="25"/>
  <c r="W155" i="25"/>
  <c r="O156" i="25"/>
  <c r="P156" i="25"/>
  <c r="R156" i="25"/>
  <c r="W156" i="25"/>
  <c r="O157" i="25"/>
  <c r="P157" i="25"/>
  <c r="R157" i="25"/>
  <c r="W157" i="25"/>
  <c r="O158" i="25"/>
  <c r="P158" i="25"/>
  <c r="R158" i="25"/>
  <c r="W158" i="25"/>
  <c r="O159" i="25"/>
  <c r="P159" i="25"/>
  <c r="R159" i="25"/>
  <c r="W159" i="25"/>
  <c r="O160" i="25"/>
  <c r="P160" i="25"/>
  <c r="R160" i="25"/>
  <c r="W160" i="25"/>
  <c r="O161" i="25"/>
  <c r="P161" i="25"/>
  <c r="R161" i="25"/>
  <c r="W161" i="25"/>
  <c r="O162" i="25"/>
  <c r="P162" i="25"/>
  <c r="R162" i="25"/>
  <c r="W162" i="25"/>
  <c r="O163" i="25"/>
  <c r="P163" i="25"/>
  <c r="R163" i="25"/>
  <c r="W163" i="25"/>
  <c r="O164" i="25"/>
  <c r="P164" i="25"/>
  <c r="R164" i="25"/>
  <c r="W164" i="25"/>
  <c r="O165" i="25"/>
  <c r="P165" i="25"/>
  <c r="R165" i="25"/>
  <c r="W165" i="25"/>
  <c r="O166" i="25"/>
  <c r="P166" i="25"/>
  <c r="R166" i="25"/>
  <c r="W166" i="25"/>
  <c r="O167" i="25"/>
  <c r="P167" i="25"/>
  <c r="R167" i="25"/>
  <c r="W167" i="25"/>
  <c r="O168" i="25"/>
  <c r="P168" i="25"/>
  <c r="R168" i="25"/>
  <c r="W168" i="25"/>
  <c r="O169" i="25"/>
  <c r="P169" i="25"/>
  <c r="R169" i="25"/>
  <c r="W169" i="25"/>
  <c r="O170" i="25"/>
  <c r="P170" i="25"/>
  <c r="R170" i="25"/>
  <c r="W170" i="25"/>
  <c r="O171" i="25"/>
  <c r="P171" i="25"/>
  <c r="R171" i="25"/>
  <c r="W171" i="25"/>
  <c r="O172" i="25"/>
  <c r="P172" i="25"/>
  <c r="R172" i="25"/>
  <c r="W172" i="25"/>
  <c r="O173" i="25"/>
  <c r="P173" i="25"/>
  <c r="R173" i="25"/>
  <c r="W173" i="25"/>
  <c r="O174" i="25"/>
  <c r="P174" i="25"/>
  <c r="R174" i="25"/>
  <c r="W174" i="25"/>
  <c r="O175" i="25"/>
  <c r="P175" i="25"/>
  <c r="R175" i="25"/>
  <c r="W175" i="25"/>
  <c r="O176" i="25"/>
  <c r="P176" i="25"/>
  <c r="R176" i="25"/>
  <c r="W176" i="25"/>
  <c r="O177" i="25"/>
  <c r="P177" i="25"/>
  <c r="R177" i="25"/>
  <c r="W177" i="25"/>
  <c r="O178" i="25"/>
  <c r="P178" i="25"/>
  <c r="R178" i="25"/>
  <c r="W178" i="25"/>
  <c r="O179" i="25"/>
  <c r="P179" i="25"/>
  <c r="R179" i="25"/>
  <c r="W179" i="25"/>
  <c r="O180" i="25"/>
  <c r="P180" i="25"/>
  <c r="R180" i="25"/>
  <c r="W180" i="25"/>
  <c r="O181" i="25"/>
  <c r="P181" i="25"/>
  <c r="R181" i="25"/>
  <c r="W181" i="25"/>
  <c r="O182" i="25"/>
  <c r="P182" i="25"/>
  <c r="R182" i="25"/>
  <c r="W182" i="25"/>
  <c r="O183" i="25"/>
  <c r="P183" i="25"/>
  <c r="R183" i="25"/>
  <c r="W183" i="25"/>
  <c r="O184" i="25"/>
  <c r="P184" i="25"/>
  <c r="R184" i="25"/>
  <c r="W184" i="25"/>
  <c r="O185" i="25"/>
  <c r="P185" i="25"/>
  <c r="R185" i="25"/>
  <c r="W185" i="25"/>
  <c r="O186" i="25"/>
  <c r="P186" i="25"/>
  <c r="R186" i="25"/>
  <c r="W186" i="25"/>
  <c r="O187" i="25"/>
  <c r="P187" i="25"/>
  <c r="R187" i="25"/>
  <c r="W187" i="25"/>
  <c r="O188" i="25"/>
  <c r="P188" i="25"/>
  <c r="R188" i="25"/>
  <c r="W188" i="25"/>
  <c r="O189" i="25"/>
  <c r="P189" i="25"/>
  <c r="R189" i="25"/>
  <c r="W189" i="25"/>
  <c r="O190" i="25"/>
  <c r="P190" i="25"/>
  <c r="R190" i="25"/>
  <c r="W190" i="25"/>
  <c r="O191" i="25"/>
  <c r="P191" i="25"/>
  <c r="R191" i="25"/>
  <c r="W191" i="25"/>
  <c r="O192" i="25"/>
  <c r="P192" i="25"/>
  <c r="R192" i="25"/>
  <c r="W192" i="25"/>
  <c r="O193" i="25"/>
  <c r="P193" i="25"/>
  <c r="R193" i="25"/>
  <c r="W193" i="25"/>
  <c r="O194" i="25"/>
  <c r="P194" i="25"/>
  <c r="R194" i="25"/>
  <c r="W194" i="25"/>
  <c r="O195" i="25"/>
  <c r="P195" i="25"/>
  <c r="R195" i="25"/>
  <c r="W195" i="25"/>
  <c r="O196" i="25"/>
  <c r="P196" i="25"/>
  <c r="R196" i="25"/>
  <c r="W196" i="25"/>
  <c r="O197" i="25"/>
  <c r="P197" i="25"/>
  <c r="R197" i="25"/>
  <c r="W197" i="25"/>
  <c r="O198" i="25"/>
  <c r="P198" i="25"/>
  <c r="R198" i="25"/>
  <c r="W198" i="25"/>
  <c r="O199" i="25"/>
  <c r="P199" i="25"/>
  <c r="R199" i="25"/>
  <c r="W199" i="25"/>
  <c r="O200" i="25"/>
  <c r="P200" i="25"/>
  <c r="R200" i="25"/>
  <c r="W200" i="25"/>
  <c r="O201" i="25"/>
  <c r="P201" i="25"/>
  <c r="R201" i="25"/>
  <c r="W201" i="25"/>
  <c r="O202" i="25"/>
  <c r="P202" i="25"/>
  <c r="R202" i="25"/>
  <c r="W202" i="25"/>
  <c r="O203" i="25"/>
  <c r="P203" i="25"/>
  <c r="R203" i="25"/>
  <c r="W203" i="25"/>
  <c r="O204" i="25"/>
  <c r="P204" i="25"/>
  <c r="R204" i="25"/>
  <c r="W204" i="25"/>
  <c r="O205" i="25"/>
  <c r="P205" i="25"/>
  <c r="R205" i="25"/>
  <c r="W205" i="25"/>
  <c r="O206" i="25"/>
  <c r="P206" i="25"/>
  <c r="R206" i="25"/>
  <c r="W206" i="25"/>
  <c r="O207" i="25"/>
  <c r="P207" i="25"/>
  <c r="R207" i="25"/>
  <c r="W207" i="25"/>
  <c r="O208" i="25"/>
  <c r="P208" i="25"/>
  <c r="R208" i="25"/>
  <c r="W208" i="25"/>
  <c r="O209" i="25"/>
  <c r="P209" i="25"/>
  <c r="R209" i="25"/>
  <c r="W209" i="25"/>
  <c r="O210" i="25"/>
  <c r="P210" i="25"/>
  <c r="R210" i="25"/>
  <c r="W210" i="25"/>
  <c r="O211" i="25"/>
  <c r="P211" i="25"/>
  <c r="R211" i="25"/>
  <c r="W211" i="25"/>
  <c r="O212" i="25"/>
  <c r="P212" i="25"/>
  <c r="R212" i="25"/>
  <c r="W212" i="25"/>
  <c r="O213" i="25"/>
  <c r="P213" i="25"/>
  <c r="R213" i="25"/>
  <c r="W213" i="25"/>
  <c r="O214" i="25"/>
  <c r="P214" i="25"/>
  <c r="R214" i="25"/>
  <c r="W214" i="25"/>
  <c r="O215" i="25"/>
  <c r="P215" i="25"/>
  <c r="R215" i="25"/>
  <c r="W215" i="25"/>
  <c r="O216" i="25"/>
  <c r="P216" i="25"/>
  <c r="R216" i="25"/>
  <c r="W216" i="25"/>
  <c r="O217" i="25"/>
  <c r="P217" i="25"/>
  <c r="R217" i="25"/>
  <c r="W217" i="25"/>
  <c r="O218" i="25"/>
  <c r="P218" i="25"/>
  <c r="R218" i="25"/>
  <c r="W218" i="25"/>
  <c r="O219" i="25"/>
  <c r="P219" i="25"/>
  <c r="R219" i="25"/>
  <c r="W219" i="25"/>
  <c r="O220" i="25"/>
  <c r="P220" i="25"/>
  <c r="R220" i="25"/>
  <c r="W220" i="25"/>
  <c r="O221" i="25"/>
  <c r="P221" i="25"/>
  <c r="R221" i="25"/>
  <c r="W221" i="25"/>
  <c r="O222" i="25"/>
  <c r="P222" i="25"/>
  <c r="R222" i="25"/>
  <c r="W222" i="25"/>
  <c r="O223" i="25"/>
  <c r="P223" i="25"/>
  <c r="R223" i="25"/>
  <c r="W223" i="25"/>
  <c r="O224" i="25"/>
  <c r="P224" i="25"/>
  <c r="R224" i="25"/>
  <c r="W224" i="25"/>
  <c r="O225" i="25"/>
  <c r="P225" i="25"/>
  <c r="R225" i="25"/>
  <c r="W225" i="25"/>
  <c r="O226" i="25"/>
  <c r="P226" i="25"/>
  <c r="R226" i="25"/>
  <c r="W226" i="25"/>
  <c r="O227" i="25"/>
  <c r="P227" i="25"/>
  <c r="R227" i="25"/>
  <c r="W227" i="25"/>
  <c r="O228" i="25"/>
  <c r="P228" i="25"/>
  <c r="R228" i="25"/>
  <c r="W228" i="25"/>
  <c r="O229" i="25"/>
  <c r="P229" i="25"/>
  <c r="R229" i="25"/>
  <c r="W229" i="25"/>
  <c r="O230" i="25"/>
  <c r="P230" i="25"/>
  <c r="R230" i="25"/>
  <c r="W230" i="25"/>
  <c r="O231" i="25"/>
  <c r="P231" i="25"/>
  <c r="R231" i="25"/>
  <c r="W231" i="25"/>
  <c r="O232" i="25"/>
  <c r="P232" i="25"/>
  <c r="R232" i="25"/>
  <c r="W232" i="25"/>
  <c r="O233" i="25"/>
  <c r="P233" i="25"/>
  <c r="R233" i="25"/>
  <c r="W233" i="25"/>
  <c r="O234" i="25"/>
  <c r="P234" i="25"/>
  <c r="R234" i="25"/>
  <c r="W234" i="25"/>
  <c r="O235" i="25"/>
  <c r="P235" i="25"/>
  <c r="R235" i="25"/>
  <c r="W235" i="25"/>
  <c r="O236" i="25"/>
  <c r="P236" i="25"/>
  <c r="R236" i="25"/>
  <c r="W236" i="25"/>
  <c r="O237" i="25"/>
  <c r="P237" i="25"/>
  <c r="R237" i="25"/>
  <c r="W237" i="25"/>
  <c r="O238" i="25"/>
  <c r="P238" i="25"/>
  <c r="R238" i="25"/>
  <c r="W238" i="25"/>
  <c r="O239" i="25"/>
  <c r="P239" i="25"/>
  <c r="R239" i="25"/>
  <c r="W239" i="25"/>
  <c r="O240" i="25"/>
  <c r="P240" i="25"/>
  <c r="R240" i="25"/>
  <c r="W240" i="25"/>
  <c r="O241" i="25"/>
  <c r="P241" i="25"/>
  <c r="R241" i="25"/>
  <c r="W241" i="25"/>
  <c r="O242" i="25"/>
  <c r="P242" i="25"/>
  <c r="R242" i="25"/>
  <c r="W242" i="25"/>
  <c r="O243" i="25"/>
  <c r="P243" i="25"/>
  <c r="R243" i="25"/>
  <c r="W243" i="25"/>
  <c r="O244" i="25"/>
  <c r="P244" i="25"/>
  <c r="R244" i="25"/>
  <c r="W244" i="25"/>
  <c r="O245" i="25"/>
  <c r="P245" i="25"/>
  <c r="R245" i="25"/>
  <c r="W245" i="25"/>
  <c r="O246" i="25"/>
  <c r="P246" i="25"/>
  <c r="R246" i="25"/>
  <c r="W246" i="25"/>
  <c r="O247" i="25"/>
  <c r="P247" i="25"/>
  <c r="R247" i="25"/>
  <c r="W247" i="25"/>
  <c r="O248" i="25"/>
  <c r="P248" i="25"/>
  <c r="R248" i="25"/>
  <c r="W248" i="25"/>
  <c r="O249" i="25"/>
  <c r="P249" i="25"/>
  <c r="R249" i="25"/>
  <c r="W249" i="25"/>
  <c r="O250" i="25"/>
  <c r="P250" i="25"/>
  <c r="R250" i="25"/>
  <c r="W250" i="25"/>
  <c r="O251" i="25"/>
  <c r="P251" i="25"/>
  <c r="R251" i="25"/>
  <c r="W251" i="25"/>
  <c r="O252" i="25"/>
  <c r="P252" i="25"/>
  <c r="R252" i="25"/>
  <c r="W252" i="25"/>
  <c r="O253" i="25"/>
  <c r="P253" i="25"/>
  <c r="R253" i="25"/>
  <c r="W253" i="25"/>
  <c r="O254" i="25"/>
  <c r="P254" i="25"/>
  <c r="R254" i="25"/>
  <c r="W254" i="25"/>
  <c r="O255" i="25"/>
  <c r="P255" i="25"/>
  <c r="R255" i="25"/>
  <c r="W255" i="25"/>
  <c r="O256" i="25"/>
  <c r="P256" i="25"/>
  <c r="R256" i="25"/>
  <c r="W256" i="25"/>
  <c r="O257" i="25"/>
  <c r="P257" i="25"/>
  <c r="R257" i="25"/>
  <c r="W257" i="25"/>
  <c r="O258" i="25"/>
  <c r="P258" i="25"/>
  <c r="R258" i="25"/>
  <c r="W258" i="25"/>
  <c r="O259" i="25"/>
  <c r="P259" i="25"/>
  <c r="R259" i="25"/>
  <c r="W259" i="25"/>
  <c r="O260" i="25"/>
  <c r="P260" i="25"/>
  <c r="R260" i="25"/>
  <c r="W260" i="25"/>
  <c r="O261" i="25"/>
  <c r="P261" i="25"/>
  <c r="R261" i="25"/>
  <c r="W261" i="25"/>
  <c r="O262" i="25"/>
  <c r="P262" i="25"/>
  <c r="R262" i="25"/>
  <c r="W262" i="25"/>
  <c r="O263" i="25"/>
  <c r="P263" i="25"/>
  <c r="R263" i="25"/>
  <c r="W263" i="25"/>
  <c r="O264" i="25"/>
  <c r="P264" i="25"/>
  <c r="R264" i="25"/>
  <c r="W264" i="25"/>
  <c r="O265" i="25"/>
  <c r="P265" i="25"/>
  <c r="R265" i="25"/>
  <c r="W265" i="25"/>
  <c r="O266" i="25"/>
  <c r="P266" i="25"/>
  <c r="R266" i="25"/>
  <c r="W266" i="25"/>
  <c r="O267" i="25"/>
  <c r="P267" i="25"/>
  <c r="R267" i="25"/>
  <c r="W267" i="25"/>
  <c r="O268" i="25"/>
  <c r="P268" i="25"/>
  <c r="R268" i="25"/>
  <c r="W268" i="25"/>
  <c r="O269" i="25"/>
  <c r="P269" i="25"/>
  <c r="R269" i="25"/>
  <c r="W269" i="25"/>
  <c r="O270" i="25"/>
  <c r="P270" i="25"/>
  <c r="R270" i="25"/>
  <c r="W270" i="25"/>
  <c r="O271" i="25"/>
  <c r="P271" i="25"/>
  <c r="R271" i="25"/>
  <c r="W271" i="25"/>
  <c r="O272" i="25"/>
  <c r="P272" i="25"/>
  <c r="R272" i="25"/>
  <c r="W272" i="25"/>
  <c r="O273" i="25"/>
  <c r="P273" i="25"/>
  <c r="R273" i="25"/>
  <c r="W273" i="25"/>
  <c r="O274" i="25"/>
  <c r="P274" i="25"/>
  <c r="R274" i="25"/>
  <c r="W274" i="25"/>
  <c r="O275" i="25"/>
  <c r="P275" i="25"/>
  <c r="R275" i="25"/>
  <c r="W275" i="25"/>
  <c r="O276" i="25"/>
  <c r="P276" i="25"/>
  <c r="R276" i="25"/>
  <c r="W276" i="25"/>
  <c r="O277" i="25"/>
  <c r="P277" i="25"/>
  <c r="R277" i="25"/>
  <c r="W277" i="25"/>
  <c r="O278" i="25"/>
  <c r="P278" i="25"/>
  <c r="R278" i="25"/>
  <c r="W278" i="25"/>
  <c r="O279" i="25"/>
  <c r="P279" i="25"/>
  <c r="R279" i="25"/>
  <c r="W279" i="25"/>
  <c r="O280" i="25"/>
  <c r="P280" i="25"/>
  <c r="R280" i="25"/>
  <c r="W280" i="25"/>
  <c r="O281" i="25"/>
  <c r="P281" i="25"/>
  <c r="R281" i="25"/>
  <c r="W281" i="25"/>
  <c r="O282" i="25"/>
  <c r="P282" i="25"/>
  <c r="R282" i="25"/>
  <c r="W282" i="25"/>
  <c r="O283" i="25"/>
  <c r="P283" i="25"/>
  <c r="R283" i="25"/>
  <c r="W283" i="25"/>
  <c r="O284" i="25"/>
  <c r="P284" i="25"/>
  <c r="R284" i="25"/>
  <c r="W284" i="25"/>
  <c r="O285" i="25"/>
  <c r="P285" i="25"/>
  <c r="R285" i="25"/>
  <c r="W285" i="25"/>
  <c r="O286" i="25"/>
  <c r="P286" i="25"/>
  <c r="R286" i="25"/>
  <c r="W286" i="25"/>
  <c r="O287" i="25"/>
  <c r="P287" i="25"/>
  <c r="R287" i="25"/>
  <c r="W287" i="25"/>
  <c r="O288" i="25"/>
  <c r="P288" i="25"/>
  <c r="R288" i="25"/>
  <c r="W288" i="25"/>
  <c r="O289" i="25"/>
  <c r="P289" i="25"/>
  <c r="R289" i="25"/>
  <c r="W289" i="25"/>
  <c r="O290" i="25"/>
  <c r="P290" i="25"/>
  <c r="R290" i="25"/>
  <c r="W290" i="25"/>
  <c r="O291" i="25"/>
  <c r="P291" i="25"/>
  <c r="R291" i="25"/>
  <c r="W291" i="25"/>
  <c r="O292" i="25"/>
  <c r="P292" i="25"/>
  <c r="R292" i="25"/>
  <c r="W292" i="25"/>
  <c r="O293" i="25"/>
  <c r="P293" i="25"/>
  <c r="R293" i="25"/>
  <c r="W293" i="25"/>
  <c r="O294" i="25"/>
  <c r="P294" i="25"/>
  <c r="R294" i="25"/>
  <c r="W294" i="25"/>
  <c r="O295" i="25"/>
  <c r="P295" i="25"/>
  <c r="R295" i="25"/>
  <c r="W295" i="25"/>
  <c r="O296" i="25"/>
  <c r="P296" i="25"/>
  <c r="R296" i="25"/>
  <c r="W296" i="25"/>
  <c r="O297" i="25"/>
  <c r="P297" i="25"/>
  <c r="R297" i="25"/>
  <c r="W297" i="25"/>
  <c r="O298" i="25"/>
  <c r="P298" i="25"/>
  <c r="R298" i="25"/>
  <c r="W298" i="25"/>
  <c r="O299" i="25"/>
  <c r="P299" i="25"/>
  <c r="R299" i="25"/>
  <c r="W299" i="25"/>
  <c r="O300" i="25"/>
  <c r="P300" i="25"/>
  <c r="R300" i="25"/>
  <c r="W300" i="25"/>
  <c r="O301" i="25"/>
  <c r="P301" i="25"/>
  <c r="R301" i="25"/>
  <c r="W301" i="25"/>
  <c r="O302" i="25"/>
  <c r="P302" i="25"/>
  <c r="R302" i="25"/>
  <c r="W302" i="25"/>
  <c r="O303" i="25"/>
  <c r="P303" i="25"/>
  <c r="R303" i="25"/>
  <c r="W303" i="25"/>
  <c r="O304" i="25"/>
  <c r="P304" i="25"/>
  <c r="R304" i="25"/>
  <c r="W304" i="25"/>
  <c r="O305" i="25"/>
  <c r="P305" i="25"/>
  <c r="R305" i="25"/>
  <c r="W305" i="25"/>
  <c r="O306" i="25"/>
  <c r="P306" i="25"/>
  <c r="R306" i="25"/>
  <c r="W306" i="25"/>
  <c r="O307" i="25"/>
  <c r="P307" i="25"/>
  <c r="R307" i="25"/>
  <c r="W307" i="25"/>
  <c r="O308" i="25"/>
  <c r="P308" i="25"/>
  <c r="R308" i="25"/>
  <c r="W308" i="25"/>
  <c r="O309" i="25"/>
  <c r="P309" i="25"/>
  <c r="R309" i="25"/>
  <c r="W309" i="25"/>
  <c r="O310" i="25"/>
  <c r="P310" i="25"/>
  <c r="R310" i="25"/>
  <c r="W310" i="25"/>
  <c r="O311" i="25"/>
  <c r="P311" i="25"/>
  <c r="R311" i="25"/>
  <c r="W311" i="25"/>
  <c r="O312" i="25"/>
  <c r="P312" i="25"/>
  <c r="R312" i="25"/>
  <c r="W312" i="25"/>
  <c r="O313" i="25"/>
  <c r="P313" i="25"/>
  <c r="R313" i="25"/>
  <c r="W313" i="25"/>
  <c r="O314" i="25"/>
  <c r="P314" i="25"/>
  <c r="R314" i="25"/>
  <c r="W314" i="25"/>
  <c r="O315" i="25"/>
  <c r="P315" i="25"/>
  <c r="R315" i="25"/>
  <c r="W315" i="25"/>
  <c r="O316" i="25"/>
  <c r="P316" i="25"/>
  <c r="R316" i="25"/>
  <c r="W316" i="25"/>
  <c r="O317" i="25"/>
  <c r="P317" i="25"/>
  <c r="R317" i="25"/>
  <c r="W317" i="25"/>
  <c r="O318" i="25"/>
  <c r="P318" i="25"/>
  <c r="R318" i="25"/>
  <c r="W318" i="25"/>
  <c r="O319" i="25"/>
  <c r="P319" i="25"/>
  <c r="R319" i="25"/>
  <c r="W319" i="25"/>
  <c r="O320" i="25"/>
  <c r="P320" i="25"/>
  <c r="R320" i="25"/>
  <c r="W320" i="25"/>
  <c r="O321" i="25"/>
  <c r="P321" i="25"/>
  <c r="R321" i="25"/>
  <c r="W321" i="25"/>
  <c r="O322" i="25"/>
  <c r="P322" i="25"/>
  <c r="R322" i="25"/>
  <c r="W322" i="25"/>
  <c r="O323" i="25"/>
  <c r="P323" i="25"/>
  <c r="R323" i="25"/>
  <c r="W323" i="25"/>
  <c r="O324" i="25"/>
  <c r="P324" i="25"/>
  <c r="R324" i="25"/>
  <c r="W324" i="25"/>
  <c r="O325" i="25"/>
  <c r="P325" i="25"/>
  <c r="R325" i="25"/>
  <c r="W325" i="25"/>
  <c r="O326" i="25"/>
  <c r="P326" i="25"/>
  <c r="R326" i="25"/>
  <c r="W326" i="25"/>
  <c r="O327" i="25"/>
  <c r="P327" i="25"/>
  <c r="R327" i="25"/>
  <c r="W327" i="25"/>
  <c r="O328" i="25"/>
  <c r="P328" i="25"/>
  <c r="R328" i="25"/>
  <c r="W328" i="25"/>
  <c r="O329" i="25"/>
  <c r="P329" i="25"/>
  <c r="R329" i="25"/>
  <c r="W329" i="25"/>
  <c r="O330" i="25"/>
  <c r="P330" i="25"/>
  <c r="R330" i="25"/>
  <c r="W330" i="25"/>
  <c r="O331" i="25"/>
  <c r="P331" i="25"/>
  <c r="R331" i="25"/>
  <c r="W331" i="25"/>
  <c r="O332" i="25"/>
  <c r="P332" i="25"/>
  <c r="R332" i="25"/>
  <c r="W332" i="25"/>
  <c r="O333" i="25"/>
  <c r="P333" i="25"/>
  <c r="R333" i="25"/>
  <c r="W333" i="25"/>
  <c r="O334" i="25"/>
  <c r="P334" i="25"/>
  <c r="R334" i="25"/>
  <c r="W334" i="25"/>
  <c r="O335" i="25"/>
  <c r="P335" i="25"/>
  <c r="R335" i="25"/>
  <c r="W335" i="25"/>
  <c r="O336" i="25"/>
  <c r="P336" i="25"/>
  <c r="R336" i="25"/>
  <c r="W336" i="25"/>
  <c r="O337" i="25"/>
  <c r="P337" i="25"/>
  <c r="R337" i="25"/>
  <c r="W337" i="25"/>
  <c r="O338" i="25"/>
  <c r="P338" i="25"/>
  <c r="R338" i="25"/>
  <c r="W338" i="25"/>
  <c r="O339" i="25"/>
  <c r="P339" i="25"/>
  <c r="R339" i="25"/>
  <c r="W339" i="25"/>
  <c r="O340" i="25"/>
  <c r="P340" i="25"/>
  <c r="R340" i="25"/>
  <c r="W340" i="25"/>
  <c r="O341" i="25"/>
  <c r="P341" i="25"/>
  <c r="R341" i="25"/>
  <c r="W341" i="25"/>
  <c r="O342" i="25"/>
  <c r="P342" i="25"/>
  <c r="R342" i="25"/>
  <c r="W342" i="25"/>
  <c r="O343" i="25"/>
  <c r="P343" i="25"/>
  <c r="R343" i="25"/>
  <c r="W343" i="25"/>
  <c r="O344" i="25"/>
  <c r="P344" i="25"/>
  <c r="R344" i="25"/>
  <c r="W344" i="25"/>
  <c r="O345" i="25"/>
  <c r="P345" i="25"/>
  <c r="R345" i="25"/>
  <c r="W345" i="25"/>
  <c r="O346" i="25"/>
  <c r="P346" i="25"/>
  <c r="R346" i="25"/>
  <c r="W346" i="25"/>
  <c r="O347" i="25"/>
  <c r="P347" i="25"/>
  <c r="R347" i="25"/>
  <c r="W347" i="25"/>
  <c r="O348" i="25"/>
  <c r="P348" i="25"/>
  <c r="R348" i="25"/>
  <c r="W348" i="25"/>
  <c r="O349" i="25"/>
  <c r="P349" i="25"/>
  <c r="R349" i="25"/>
  <c r="W349" i="25"/>
  <c r="O350" i="25"/>
  <c r="P350" i="25"/>
  <c r="R350" i="25"/>
  <c r="W350" i="25"/>
  <c r="O351" i="25"/>
  <c r="P351" i="25"/>
  <c r="R351" i="25"/>
  <c r="W351" i="25"/>
  <c r="O352" i="25"/>
  <c r="P352" i="25"/>
  <c r="R352" i="25"/>
  <c r="W352" i="25"/>
  <c r="O353" i="25"/>
  <c r="P353" i="25"/>
  <c r="R353" i="25"/>
  <c r="W353" i="25"/>
  <c r="O354" i="25"/>
  <c r="P354" i="25"/>
  <c r="R354" i="25"/>
  <c r="W354" i="25"/>
  <c r="O355" i="25"/>
  <c r="P355" i="25"/>
  <c r="R355" i="25"/>
  <c r="W355" i="25"/>
  <c r="O356" i="25"/>
  <c r="P356" i="25"/>
  <c r="R356" i="25"/>
  <c r="W356" i="25"/>
  <c r="O357" i="25"/>
  <c r="P357" i="25"/>
  <c r="R357" i="25"/>
  <c r="W357" i="25"/>
  <c r="O358" i="25"/>
  <c r="P358" i="25"/>
  <c r="R358" i="25"/>
  <c r="W358" i="25"/>
  <c r="O359" i="25"/>
  <c r="P359" i="25"/>
  <c r="R359" i="25"/>
  <c r="W359" i="25"/>
  <c r="O360" i="25"/>
  <c r="P360" i="25"/>
  <c r="R360" i="25"/>
  <c r="W360" i="25"/>
  <c r="O361" i="25"/>
  <c r="P361" i="25"/>
  <c r="R361" i="25"/>
  <c r="W361" i="25"/>
  <c r="O362" i="25"/>
  <c r="P362" i="25"/>
  <c r="R362" i="25"/>
  <c r="W362" i="25"/>
  <c r="O363" i="25"/>
  <c r="P363" i="25"/>
  <c r="R363" i="25"/>
  <c r="W363" i="25"/>
  <c r="O364" i="25"/>
  <c r="P364" i="25"/>
  <c r="R364" i="25"/>
  <c r="W364" i="25"/>
  <c r="O365" i="25"/>
  <c r="P365" i="25"/>
  <c r="R365" i="25"/>
  <c r="W365" i="25"/>
  <c r="O366" i="25"/>
  <c r="P366" i="25"/>
  <c r="R366" i="25"/>
  <c r="W366" i="25"/>
  <c r="O367" i="25"/>
  <c r="P367" i="25"/>
  <c r="R367" i="25"/>
  <c r="W367" i="25"/>
  <c r="O368" i="25"/>
  <c r="P368" i="25"/>
  <c r="R368" i="25"/>
  <c r="W368" i="25"/>
  <c r="O369" i="25"/>
  <c r="P369" i="25"/>
  <c r="R369" i="25"/>
  <c r="W369" i="25"/>
  <c r="O370" i="25"/>
  <c r="P370" i="25"/>
  <c r="R370" i="25"/>
  <c r="W370" i="25"/>
  <c r="O371" i="25"/>
  <c r="P371" i="25"/>
  <c r="R371" i="25"/>
  <c r="W371" i="25"/>
  <c r="O372" i="25"/>
  <c r="P372" i="25"/>
  <c r="R372" i="25"/>
  <c r="W372" i="25"/>
  <c r="O373" i="25"/>
  <c r="P373" i="25"/>
  <c r="R373" i="25"/>
  <c r="W373" i="25"/>
  <c r="O374" i="25"/>
  <c r="P374" i="25"/>
  <c r="R374" i="25"/>
  <c r="W374" i="25"/>
  <c r="O375" i="25"/>
  <c r="P375" i="25"/>
  <c r="R375" i="25"/>
  <c r="W375" i="25"/>
  <c r="O376" i="25"/>
  <c r="P376" i="25"/>
  <c r="R376" i="25"/>
  <c r="W376" i="25"/>
  <c r="O377" i="25"/>
  <c r="P377" i="25"/>
  <c r="R377" i="25"/>
  <c r="W377" i="25"/>
  <c r="O378" i="25"/>
  <c r="P378" i="25"/>
  <c r="R378" i="25"/>
  <c r="W378" i="25"/>
  <c r="O379" i="25"/>
  <c r="P379" i="25"/>
  <c r="R379" i="25"/>
  <c r="W379" i="25"/>
  <c r="O380" i="25"/>
  <c r="P380" i="25"/>
  <c r="R380" i="25"/>
  <c r="W380" i="25"/>
  <c r="O381" i="25"/>
  <c r="P381" i="25"/>
  <c r="R381" i="25"/>
  <c r="W381" i="25"/>
  <c r="O382" i="25"/>
  <c r="P382" i="25"/>
  <c r="R382" i="25"/>
  <c r="W382" i="25"/>
  <c r="O383" i="25"/>
  <c r="P383" i="25"/>
  <c r="R383" i="25"/>
  <c r="W383" i="25"/>
  <c r="O384" i="25"/>
  <c r="P384" i="25"/>
  <c r="R384" i="25"/>
  <c r="W384" i="25"/>
  <c r="O385" i="25"/>
  <c r="P385" i="25"/>
  <c r="R385" i="25"/>
  <c r="W385" i="25"/>
  <c r="O386" i="25"/>
  <c r="P386" i="25"/>
  <c r="R386" i="25"/>
  <c r="W386" i="25"/>
  <c r="O387" i="25"/>
  <c r="P387" i="25"/>
  <c r="R387" i="25"/>
  <c r="W387" i="25"/>
  <c r="O388" i="25"/>
  <c r="P388" i="25"/>
  <c r="R388" i="25"/>
  <c r="W388" i="25"/>
  <c r="O389" i="25"/>
  <c r="P389" i="25"/>
  <c r="R389" i="25"/>
  <c r="W389" i="25"/>
  <c r="O390" i="25"/>
  <c r="P390" i="25"/>
  <c r="R390" i="25"/>
  <c r="W390" i="25"/>
  <c r="O391" i="25"/>
  <c r="P391" i="25"/>
  <c r="R391" i="25"/>
  <c r="W391" i="25"/>
  <c r="O392" i="25"/>
  <c r="P392" i="25"/>
  <c r="R392" i="25"/>
  <c r="W392" i="25"/>
  <c r="O393" i="25"/>
  <c r="P393" i="25"/>
  <c r="R393" i="25"/>
  <c r="W393" i="25"/>
  <c r="O394" i="25"/>
  <c r="P394" i="25"/>
  <c r="R394" i="25"/>
  <c r="W394" i="25"/>
  <c r="O395" i="25"/>
  <c r="P395" i="25"/>
  <c r="R395" i="25"/>
  <c r="W395" i="25"/>
  <c r="O396" i="25"/>
  <c r="P396" i="25"/>
  <c r="R396" i="25"/>
  <c r="W396" i="25"/>
  <c r="O397" i="25"/>
  <c r="P397" i="25"/>
  <c r="R397" i="25"/>
  <c r="W397" i="25"/>
  <c r="O398" i="25"/>
  <c r="P398" i="25"/>
  <c r="R398" i="25"/>
  <c r="W398" i="25"/>
  <c r="O399" i="25"/>
  <c r="P399" i="25"/>
  <c r="R399" i="25"/>
  <c r="W399" i="25"/>
  <c r="O400" i="25"/>
  <c r="P400" i="25"/>
  <c r="R400" i="25"/>
  <c r="W400" i="25"/>
  <c r="O401" i="25"/>
  <c r="P401" i="25"/>
  <c r="R401" i="25"/>
  <c r="W401" i="25"/>
  <c r="O402" i="25"/>
  <c r="P402" i="25"/>
  <c r="R402" i="25"/>
  <c r="W402" i="25"/>
  <c r="O403" i="25"/>
  <c r="P403" i="25"/>
  <c r="R403" i="25"/>
  <c r="W403" i="25"/>
  <c r="O404" i="25"/>
  <c r="P404" i="25"/>
  <c r="R404" i="25"/>
  <c r="W404" i="25"/>
  <c r="O405" i="25"/>
  <c r="P405" i="25"/>
  <c r="R405" i="25"/>
  <c r="W405" i="25"/>
  <c r="O406" i="25"/>
  <c r="P406" i="25"/>
  <c r="R406" i="25"/>
  <c r="W406" i="25"/>
  <c r="O407" i="25"/>
  <c r="P407" i="25"/>
  <c r="R407" i="25"/>
  <c r="W407" i="25"/>
  <c r="O408" i="25"/>
  <c r="P408" i="25"/>
  <c r="R408" i="25"/>
  <c r="W408" i="25"/>
  <c r="M190" i="12"/>
  <c r="J409" i="25"/>
  <c r="O409" i="25"/>
  <c r="P409" i="25"/>
  <c r="Q409" i="25"/>
  <c r="R409" i="25"/>
  <c r="K409" i="25"/>
  <c r="L409" i="25"/>
  <c r="N409" i="25"/>
  <c r="W409" i="25"/>
  <c r="O410" i="25"/>
  <c r="P410" i="25"/>
  <c r="R410" i="25"/>
  <c r="W410" i="25"/>
  <c r="O411" i="25"/>
  <c r="P411" i="25"/>
  <c r="R411" i="25"/>
  <c r="W411" i="25"/>
  <c r="O412" i="25"/>
  <c r="P412" i="25"/>
  <c r="R412" i="25"/>
  <c r="W412" i="25"/>
  <c r="O413" i="25"/>
  <c r="P413" i="25"/>
  <c r="R413" i="25"/>
  <c r="W413" i="25"/>
  <c r="O414" i="25"/>
  <c r="P414" i="25"/>
  <c r="R414" i="25"/>
  <c r="W414" i="25"/>
  <c r="O415" i="25"/>
  <c r="P415" i="25"/>
  <c r="R415" i="25"/>
  <c r="W415" i="25"/>
  <c r="O416" i="25"/>
  <c r="P416" i="25"/>
  <c r="R416" i="25"/>
  <c r="W416" i="25"/>
  <c r="O417" i="25"/>
  <c r="P417" i="25"/>
  <c r="R417" i="25"/>
  <c r="W417" i="25"/>
  <c r="O418" i="25"/>
  <c r="P418" i="25"/>
  <c r="R418" i="25"/>
  <c r="W418" i="25"/>
  <c r="O419" i="25"/>
  <c r="P419" i="25"/>
  <c r="R419" i="25"/>
  <c r="W419" i="25"/>
  <c r="O420" i="25"/>
  <c r="P420" i="25"/>
  <c r="R420" i="25"/>
  <c r="W420" i="25"/>
  <c r="O421" i="25"/>
  <c r="P421" i="25"/>
  <c r="R421" i="25"/>
  <c r="W421" i="25"/>
  <c r="O422" i="25"/>
  <c r="P422" i="25"/>
  <c r="R422" i="25"/>
  <c r="W422" i="25"/>
  <c r="O423" i="25"/>
  <c r="P423" i="25"/>
  <c r="R423" i="25"/>
  <c r="W423" i="25"/>
  <c r="O424" i="25"/>
  <c r="P424" i="25"/>
  <c r="R424" i="25"/>
  <c r="W424" i="25"/>
  <c r="O425" i="25"/>
  <c r="P425" i="25"/>
  <c r="R425" i="25"/>
  <c r="W425" i="25"/>
  <c r="O426" i="25"/>
  <c r="P426" i="25"/>
  <c r="R426" i="25"/>
  <c r="W426" i="25"/>
  <c r="O427" i="25"/>
  <c r="P427" i="25"/>
  <c r="R427" i="25"/>
  <c r="W427" i="25"/>
  <c r="O428" i="25"/>
  <c r="P428" i="25"/>
  <c r="R428" i="25"/>
  <c r="W428" i="25"/>
  <c r="O429" i="25"/>
  <c r="P429" i="25"/>
  <c r="R429" i="25"/>
  <c r="W429" i="25"/>
  <c r="O430" i="25"/>
  <c r="P430" i="25"/>
  <c r="R430" i="25"/>
  <c r="W430" i="25"/>
  <c r="O431" i="25"/>
  <c r="P431" i="25"/>
  <c r="R431" i="25"/>
  <c r="W431" i="25"/>
  <c r="O432" i="25"/>
  <c r="P432" i="25"/>
  <c r="R432" i="25"/>
  <c r="W432" i="25"/>
  <c r="O433" i="25"/>
  <c r="P433" i="25"/>
  <c r="R433" i="25"/>
  <c r="W433" i="25"/>
  <c r="O434" i="25"/>
  <c r="P434" i="25"/>
  <c r="R434" i="25"/>
  <c r="W434" i="25"/>
  <c r="O435" i="25"/>
  <c r="P435" i="25"/>
  <c r="R435" i="25"/>
  <c r="W435" i="25"/>
  <c r="O436" i="25"/>
  <c r="P436" i="25"/>
  <c r="R436" i="25"/>
  <c r="W436" i="25"/>
  <c r="O437" i="25"/>
  <c r="P437" i="25"/>
  <c r="R437" i="25"/>
  <c r="W437" i="25"/>
  <c r="O438" i="25"/>
  <c r="P438" i="25"/>
  <c r="R438" i="25"/>
  <c r="W438" i="25"/>
  <c r="O439" i="25"/>
  <c r="P439" i="25"/>
  <c r="R439" i="25"/>
  <c r="W439" i="25"/>
  <c r="O440" i="25"/>
  <c r="P440" i="25"/>
  <c r="R440" i="25"/>
  <c r="W440" i="25"/>
  <c r="O441" i="25"/>
  <c r="P441" i="25"/>
  <c r="R441" i="25"/>
  <c r="W441" i="25"/>
  <c r="O442" i="25"/>
  <c r="P442" i="25"/>
  <c r="R442" i="25"/>
  <c r="W442" i="25"/>
  <c r="O443" i="25"/>
  <c r="P443" i="25"/>
  <c r="R443" i="25"/>
  <c r="W443" i="25"/>
  <c r="O444" i="25"/>
  <c r="P444" i="25"/>
  <c r="R444" i="25"/>
  <c r="W444" i="25"/>
  <c r="O445" i="25"/>
  <c r="P445" i="25"/>
  <c r="R445" i="25"/>
  <c r="W445" i="25"/>
  <c r="O446" i="25"/>
  <c r="P446" i="25"/>
  <c r="R446" i="25"/>
  <c r="W446" i="25"/>
  <c r="O447" i="25"/>
  <c r="P447" i="25"/>
  <c r="R447" i="25"/>
  <c r="W447" i="25"/>
  <c r="O448" i="25"/>
  <c r="P448" i="25"/>
  <c r="R448" i="25"/>
  <c r="W448" i="25"/>
  <c r="O449" i="25"/>
  <c r="P449" i="25"/>
  <c r="R449" i="25"/>
  <c r="W449" i="25"/>
  <c r="O450" i="25"/>
  <c r="P450" i="25"/>
  <c r="R450" i="25"/>
  <c r="W450" i="25"/>
  <c r="O451" i="25"/>
  <c r="P451" i="25"/>
  <c r="R451" i="25"/>
  <c r="W451" i="25"/>
  <c r="O452" i="25"/>
  <c r="P452" i="25"/>
  <c r="R452" i="25"/>
  <c r="W452" i="25"/>
  <c r="O453" i="25"/>
  <c r="P453" i="25"/>
  <c r="R453" i="25"/>
  <c r="W453" i="25"/>
  <c r="O454" i="25"/>
  <c r="P454" i="25"/>
  <c r="R454" i="25"/>
  <c r="W454" i="25"/>
  <c r="O455" i="25"/>
  <c r="P455" i="25"/>
  <c r="R455" i="25"/>
  <c r="W455" i="25"/>
  <c r="O456" i="25"/>
  <c r="P456" i="25"/>
  <c r="R456" i="25"/>
  <c r="W456" i="25"/>
  <c r="O457" i="25"/>
  <c r="P457" i="25"/>
  <c r="R457" i="25"/>
  <c r="W457" i="25"/>
  <c r="O458" i="25"/>
  <c r="P458" i="25"/>
  <c r="R458" i="25"/>
  <c r="W458" i="25"/>
  <c r="O459" i="25"/>
  <c r="P459" i="25"/>
  <c r="R459" i="25"/>
  <c r="W459" i="25"/>
  <c r="O460" i="25"/>
  <c r="P460" i="25"/>
  <c r="R460" i="25"/>
  <c r="W460" i="25"/>
  <c r="O461" i="25"/>
  <c r="P461" i="25"/>
  <c r="R461" i="25"/>
  <c r="W461" i="25"/>
  <c r="O462" i="25"/>
  <c r="P462" i="25"/>
  <c r="R462" i="25"/>
  <c r="W462" i="25"/>
  <c r="O463" i="25"/>
  <c r="P463" i="25"/>
  <c r="R463" i="25"/>
  <c r="W463" i="25"/>
  <c r="O464" i="25"/>
  <c r="P464" i="25"/>
  <c r="R464" i="25"/>
  <c r="W464" i="25"/>
  <c r="O465" i="25"/>
  <c r="P465" i="25"/>
  <c r="R465" i="25"/>
  <c r="W465" i="25"/>
  <c r="O466" i="25"/>
  <c r="P466" i="25"/>
  <c r="R466" i="25"/>
  <c r="W466" i="25"/>
  <c r="O467" i="25"/>
  <c r="P467" i="25"/>
  <c r="R467" i="25"/>
  <c r="W467" i="25"/>
  <c r="O468" i="25"/>
  <c r="P468" i="25"/>
  <c r="R468" i="25"/>
  <c r="W468" i="25"/>
  <c r="O469" i="25"/>
  <c r="P469" i="25"/>
  <c r="R469" i="25"/>
  <c r="W469" i="25"/>
  <c r="O470" i="25"/>
  <c r="P470" i="25"/>
  <c r="R470" i="25"/>
  <c r="W470" i="25"/>
  <c r="O471" i="25"/>
  <c r="P471" i="25"/>
  <c r="R471" i="25"/>
  <c r="W471" i="25"/>
  <c r="O472" i="25"/>
  <c r="P472" i="25"/>
  <c r="R472" i="25"/>
  <c r="W472" i="25"/>
  <c r="O473" i="25"/>
  <c r="P473" i="25"/>
  <c r="R473" i="25"/>
  <c r="W473" i="25"/>
  <c r="O474" i="25"/>
  <c r="P474" i="25"/>
  <c r="R474" i="25"/>
  <c r="W474" i="25"/>
  <c r="O475" i="25"/>
  <c r="P475" i="25"/>
  <c r="R475" i="25"/>
  <c r="W475" i="25"/>
  <c r="O476" i="25"/>
  <c r="P476" i="25"/>
  <c r="R476" i="25"/>
  <c r="W476" i="25"/>
  <c r="O477" i="25"/>
  <c r="P477" i="25"/>
  <c r="R477" i="25"/>
  <c r="W477" i="25"/>
  <c r="O478" i="25"/>
  <c r="P478" i="25"/>
  <c r="R478" i="25"/>
  <c r="W478" i="25"/>
  <c r="O479" i="25"/>
  <c r="P479" i="25"/>
  <c r="R479" i="25"/>
  <c r="W479" i="25"/>
  <c r="O480" i="25"/>
  <c r="P480" i="25"/>
  <c r="R480" i="25"/>
  <c r="W480" i="25"/>
  <c r="O481" i="25"/>
  <c r="P481" i="25"/>
  <c r="R481" i="25"/>
  <c r="W481" i="25"/>
  <c r="O482" i="25"/>
  <c r="P482" i="25"/>
  <c r="R482" i="25"/>
  <c r="W482" i="25"/>
  <c r="O483" i="25"/>
  <c r="P483" i="25"/>
  <c r="R483" i="25"/>
  <c r="W483" i="25"/>
  <c r="O484" i="25"/>
  <c r="P484" i="25"/>
  <c r="R484" i="25"/>
  <c r="W484" i="25"/>
  <c r="O485" i="25"/>
  <c r="P485" i="25"/>
  <c r="R485" i="25"/>
  <c r="W485" i="25"/>
  <c r="O486" i="25"/>
  <c r="P486" i="25"/>
  <c r="R486" i="25"/>
  <c r="W486" i="25"/>
  <c r="O487" i="25"/>
  <c r="P487" i="25"/>
  <c r="R487" i="25"/>
  <c r="W487" i="25"/>
  <c r="O488" i="25"/>
  <c r="P488" i="25"/>
  <c r="R488" i="25"/>
  <c r="W488" i="25"/>
  <c r="O489" i="25"/>
  <c r="P489" i="25"/>
  <c r="R489" i="25"/>
  <c r="W489" i="25"/>
  <c r="O490" i="25"/>
  <c r="P490" i="25"/>
  <c r="R490" i="25"/>
  <c r="W490" i="25"/>
  <c r="O491" i="25"/>
  <c r="P491" i="25"/>
  <c r="R491" i="25"/>
  <c r="W491" i="25"/>
  <c r="O492" i="25"/>
  <c r="P492" i="25"/>
  <c r="R492" i="25"/>
  <c r="W492" i="25"/>
  <c r="O493" i="25"/>
  <c r="P493" i="25"/>
  <c r="R493" i="25"/>
  <c r="W493" i="25"/>
  <c r="O494" i="25"/>
  <c r="P494" i="25"/>
  <c r="R494" i="25"/>
  <c r="W494" i="25"/>
  <c r="O495" i="25"/>
  <c r="P495" i="25"/>
  <c r="R495" i="25"/>
  <c r="W495" i="25"/>
  <c r="O496" i="25"/>
  <c r="P496" i="25"/>
  <c r="R496" i="25"/>
  <c r="W496" i="25"/>
  <c r="O497" i="25"/>
  <c r="P497" i="25"/>
  <c r="R497" i="25"/>
  <c r="W497" i="25"/>
  <c r="O498" i="25"/>
  <c r="P498" i="25"/>
  <c r="R498" i="25"/>
  <c r="W498" i="25"/>
  <c r="O499" i="25"/>
  <c r="P499" i="25"/>
  <c r="R499" i="25"/>
  <c r="W499" i="25"/>
  <c r="O500" i="25"/>
  <c r="P500" i="25"/>
  <c r="R500" i="25"/>
  <c r="W500" i="25"/>
  <c r="O501" i="25"/>
  <c r="P501" i="25"/>
  <c r="R501" i="25"/>
  <c r="W501" i="25"/>
  <c r="O502" i="25"/>
  <c r="P502" i="25"/>
  <c r="R502" i="25"/>
  <c r="W502" i="25"/>
  <c r="O503" i="25"/>
  <c r="P503" i="25"/>
  <c r="R503" i="25"/>
  <c r="W503" i="25"/>
  <c r="O504" i="25"/>
  <c r="P504" i="25"/>
  <c r="R504" i="25"/>
  <c r="W504" i="25"/>
  <c r="O505" i="25"/>
  <c r="P505" i="25"/>
  <c r="R505" i="25"/>
  <c r="W505" i="25"/>
  <c r="O506" i="25"/>
  <c r="P506" i="25"/>
  <c r="R506" i="25"/>
  <c r="W506" i="25"/>
  <c r="O507" i="25"/>
  <c r="P507" i="25"/>
  <c r="R507" i="25"/>
  <c r="W507" i="25"/>
  <c r="O508" i="25"/>
  <c r="P508" i="25"/>
  <c r="R508" i="25"/>
  <c r="W508" i="25"/>
  <c r="O509" i="25"/>
  <c r="P509" i="25"/>
  <c r="R509" i="25"/>
  <c r="W509" i="25"/>
  <c r="O510" i="25"/>
  <c r="P510" i="25"/>
  <c r="R510" i="25"/>
  <c r="W510" i="25"/>
  <c r="O511" i="25"/>
  <c r="P511" i="25"/>
  <c r="R511" i="25"/>
  <c r="W511" i="25"/>
  <c r="O512" i="25"/>
  <c r="P512" i="25"/>
  <c r="R512" i="25"/>
  <c r="W512" i="25"/>
  <c r="O513" i="25"/>
  <c r="P513" i="25"/>
  <c r="R513" i="25"/>
  <c r="W513" i="25"/>
  <c r="O514" i="25"/>
  <c r="P514" i="25"/>
  <c r="R514" i="25"/>
  <c r="W514" i="25"/>
  <c r="O515" i="25"/>
  <c r="P515" i="25"/>
  <c r="R515" i="25"/>
  <c r="W515" i="25"/>
  <c r="O516" i="25"/>
  <c r="P516" i="25"/>
  <c r="R516" i="25"/>
  <c r="W516" i="25"/>
  <c r="O517" i="25"/>
  <c r="P517" i="25"/>
  <c r="R517" i="25"/>
  <c r="W517" i="25"/>
  <c r="O518" i="25"/>
  <c r="P518" i="25"/>
  <c r="R518" i="25"/>
  <c r="W518" i="25"/>
  <c r="O519" i="25"/>
  <c r="P519" i="25"/>
  <c r="R519" i="25"/>
  <c r="W519" i="25"/>
  <c r="O520" i="25"/>
  <c r="P520" i="25"/>
  <c r="R520" i="25"/>
  <c r="W520" i="25"/>
  <c r="O521" i="25"/>
  <c r="P521" i="25"/>
  <c r="R521" i="25"/>
  <c r="W521" i="25"/>
  <c r="O522" i="25"/>
  <c r="P522" i="25"/>
  <c r="R522" i="25"/>
  <c r="W522" i="25"/>
  <c r="O523" i="25"/>
  <c r="P523" i="25"/>
  <c r="R523" i="25"/>
  <c r="W523" i="25"/>
  <c r="O524" i="25"/>
  <c r="P524" i="25"/>
  <c r="R524" i="25"/>
  <c r="W524" i="25"/>
  <c r="O525" i="25"/>
  <c r="P525" i="25"/>
  <c r="R525" i="25"/>
  <c r="W525" i="25"/>
  <c r="O526" i="25"/>
  <c r="P526" i="25"/>
  <c r="R526" i="25"/>
  <c r="W526" i="25"/>
  <c r="O527" i="25"/>
  <c r="P527" i="25"/>
  <c r="R527" i="25"/>
  <c r="W527" i="25"/>
  <c r="O528" i="25"/>
  <c r="P528" i="25"/>
  <c r="R528" i="25"/>
  <c r="W528" i="25"/>
  <c r="O529" i="25"/>
  <c r="P529" i="25"/>
  <c r="R529" i="25"/>
  <c r="W529" i="25"/>
  <c r="O530" i="25"/>
  <c r="P530" i="25"/>
  <c r="R530" i="25"/>
  <c r="W530" i="25"/>
  <c r="O531" i="25"/>
  <c r="P531" i="25"/>
  <c r="R531" i="25"/>
  <c r="W531" i="25"/>
  <c r="O532" i="25"/>
  <c r="P532" i="25"/>
  <c r="R532" i="25"/>
  <c r="W532" i="25"/>
  <c r="O533" i="25"/>
  <c r="P533" i="25"/>
  <c r="R533" i="25"/>
  <c r="W533" i="25"/>
  <c r="O534" i="25"/>
  <c r="P534" i="25"/>
  <c r="R534" i="25"/>
  <c r="W534" i="25"/>
  <c r="O535" i="25"/>
  <c r="P535" i="25"/>
  <c r="R535" i="25"/>
  <c r="W535" i="25"/>
  <c r="O536" i="25"/>
  <c r="P536" i="25"/>
  <c r="R536" i="25"/>
  <c r="W536" i="25"/>
  <c r="O537" i="25"/>
  <c r="P537" i="25"/>
  <c r="R537" i="25"/>
  <c r="W537" i="25"/>
  <c r="O538" i="25"/>
  <c r="P538" i="25"/>
  <c r="R538" i="25"/>
  <c r="W538" i="25"/>
  <c r="O539" i="25"/>
  <c r="P539" i="25"/>
  <c r="R539" i="25"/>
  <c r="W539" i="25"/>
  <c r="O540" i="25"/>
  <c r="P540" i="25"/>
  <c r="R540" i="25"/>
  <c r="W540" i="25"/>
  <c r="O541" i="25"/>
  <c r="P541" i="25"/>
  <c r="R541" i="25"/>
  <c r="W541" i="25"/>
  <c r="O542" i="25"/>
  <c r="P542" i="25"/>
  <c r="R542" i="25"/>
  <c r="W542" i="25"/>
  <c r="O543" i="25"/>
  <c r="P543" i="25"/>
  <c r="R543" i="25"/>
  <c r="W543" i="25"/>
  <c r="O544" i="25"/>
  <c r="P544" i="25"/>
  <c r="R544" i="25"/>
  <c r="W544" i="25"/>
  <c r="O545" i="25"/>
  <c r="P545" i="25"/>
  <c r="R545" i="25"/>
  <c r="W545" i="25"/>
  <c r="O546" i="25"/>
  <c r="P546" i="25"/>
  <c r="R546" i="25"/>
  <c r="W546" i="25"/>
  <c r="O547" i="25"/>
  <c r="P547" i="25"/>
  <c r="R547" i="25"/>
  <c r="W547" i="25"/>
  <c r="O548" i="25"/>
  <c r="P548" i="25"/>
  <c r="R548" i="25"/>
  <c r="W548" i="25"/>
  <c r="O549" i="25"/>
  <c r="P549" i="25"/>
  <c r="R549" i="25"/>
  <c r="W549" i="25"/>
  <c r="O550" i="25"/>
  <c r="P550" i="25"/>
  <c r="R550" i="25"/>
  <c r="W550" i="25"/>
  <c r="O551" i="25"/>
  <c r="P551" i="25"/>
  <c r="R551" i="25"/>
  <c r="W551" i="25"/>
  <c r="O552" i="25"/>
  <c r="P552" i="25"/>
  <c r="R552" i="25"/>
  <c r="W552" i="25"/>
  <c r="O553" i="25"/>
  <c r="P553" i="25"/>
  <c r="R553" i="25"/>
  <c r="W553" i="25"/>
  <c r="O554" i="25"/>
  <c r="P554" i="25"/>
  <c r="R554" i="25"/>
  <c r="W554" i="25"/>
  <c r="O555" i="25"/>
  <c r="P555" i="25"/>
  <c r="R555" i="25"/>
  <c r="W555" i="25"/>
  <c r="O556" i="25"/>
  <c r="P556" i="25"/>
  <c r="R556" i="25"/>
  <c r="W556" i="25"/>
  <c r="O557" i="25"/>
  <c r="P557" i="25"/>
  <c r="R557" i="25"/>
  <c r="W557" i="25"/>
  <c r="O558" i="25"/>
  <c r="P558" i="25"/>
  <c r="R558" i="25"/>
  <c r="W558" i="25"/>
  <c r="O559" i="25"/>
  <c r="P559" i="25"/>
  <c r="R559" i="25"/>
  <c r="W559" i="25"/>
  <c r="O560" i="25"/>
  <c r="P560" i="25"/>
  <c r="R560" i="25"/>
  <c r="W560" i="25"/>
  <c r="O561" i="25"/>
  <c r="P561" i="25"/>
  <c r="R561" i="25"/>
  <c r="W561" i="25"/>
  <c r="O562" i="25"/>
  <c r="P562" i="25"/>
  <c r="R562" i="25"/>
  <c r="W562" i="25"/>
  <c r="O563" i="25"/>
  <c r="P563" i="25"/>
  <c r="R563" i="25"/>
  <c r="W563" i="25"/>
  <c r="O564" i="25"/>
  <c r="P564" i="25"/>
  <c r="R564" i="25"/>
  <c r="W564" i="25"/>
  <c r="O565" i="25"/>
  <c r="P565" i="25"/>
  <c r="R565" i="25"/>
  <c r="W565" i="25"/>
  <c r="O566" i="25"/>
  <c r="P566" i="25"/>
  <c r="R566" i="25"/>
  <c r="W566" i="25"/>
  <c r="O567" i="25"/>
  <c r="P567" i="25"/>
  <c r="R567" i="25"/>
  <c r="W567" i="25"/>
  <c r="O568" i="25"/>
  <c r="P568" i="25"/>
  <c r="R568" i="25"/>
  <c r="W568" i="25"/>
  <c r="O569" i="25"/>
  <c r="P569" i="25"/>
  <c r="R569" i="25"/>
  <c r="W569" i="25"/>
  <c r="O570" i="25"/>
  <c r="P570" i="25"/>
  <c r="R570" i="25"/>
  <c r="W570" i="25"/>
  <c r="O571" i="25"/>
  <c r="P571" i="25"/>
  <c r="R571" i="25"/>
  <c r="W571" i="25"/>
  <c r="O572" i="25"/>
  <c r="P572" i="25"/>
  <c r="R572" i="25"/>
  <c r="W572" i="25"/>
  <c r="O573" i="25"/>
  <c r="P573" i="25"/>
  <c r="R573" i="25"/>
  <c r="W573" i="25"/>
  <c r="O574" i="25"/>
  <c r="P574" i="25"/>
  <c r="R574" i="25"/>
  <c r="W574" i="25"/>
  <c r="O575" i="25"/>
  <c r="P575" i="25"/>
  <c r="R575" i="25"/>
  <c r="W575" i="25"/>
  <c r="O576" i="25"/>
  <c r="P576" i="25"/>
  <c r="R576" i="25"/>
  <c r="W576" i="25"/>
  <c r="O577" i="25"/>
  <c r="P577" i="25"/>
  <c r="R577" i="25"/>
  <c r="W577" i="25"/>
  <c r="O578" i="25"/>
  <c r="P578" i="25"/>
  <c r="R578" i="25"/>
  <c r="W578" i="25"/>
  <c r="O579" i="25"/>
  <c r="P579" i="25"/>
  <c r="R579" i="25"/>
  <c r="W579" i="25"/>
  <c r="O580" i="25"/>
  <c r="P580" i="25"/>
  <c r="R580" i="25"/>
  <c r="W580" i="25"/>
  <c r="O581" i="25"/>
  <c r="P581" i="25"/>
  <c r="R581" i="25"/>
  <c r="W581" i="25"/>
  <c r="O582" i="25"/>
  <c r="P582" i="25"/>
  <c r="R582" i="25"/>
  <c r="W582" i="25"/>
  <c r="O583" i="25"/>
  <c r="P583" i="25"/>
  <c r="R583" i="25"/>
  <c r="W583" i="25"/>
  <c r="O584" i="25"/>
  <c r="P584" i="25"/>
  <c r="R584" i="25"/>
  <c r="W584" i="25"/>
  <c r="O585" i="25"/>
  <c r="P585" i="25"/>
  <c r="R585" i="25"/>
  <c r="W585" i="25"/>
  <c r="O586" i="25"/>
  <c r="P586" i="25"/>
  <c r="R586" i="25"/>
  <c r="W586" i="25"/>
  <c r="O587" i="25"/>
  <c r="P587" i="25"/>
  <c r="R587" i="25"/>
  <c r="W587" i="25"/>
  <c r="O588" i="25"/>
  <c r="P588" i="25"/>
  <c r="R588" i="25"/>
  <c r="W588" i="25"/>
  <c r="O589" i="25"/>
  <c r="P589" i="25"/>
  <c r="R589" i="25"/>
  <c r="W589" i="25"/>
  <c r="O590" i="25"/>
  <c r="P590" i="25"/>
  <c r="R590" i="25"/>
  <c r="W590" i="25"/>
  <c r="O591" i="25"/>
  <c r="P591" i="25"/>
  <c r="R591" i="25"/>
  <c r="W591" i="25"/>
  <c r="O592" i="25"/>
  <c r="P592" i="25"/>
  <c r="R592" i="25"/>
  <c r="W592" i="25"/>
  <c r="O593" i="25"/>
  <c r="P593" i="25"/>
  <c r="R593" i="25"/>
  <c r="W593" i="25"/>
  <c r="O594" i="25"/>
  <c r="P594" i="25"/>
  <c r="R594" i="25"/>
  <c r="W594" i="25"/>
  <c r="O595" i="25"/>
  <c r="P595" i="25"/>
  <c r="R595" i="25"/>
  <c r="W595" i="25"/>
  <c r="O596" i="25"/>
  <c r="P596" i="25"/>
  <c r="R596" i="25"/>
  <c r="W596" i="25"/>
  <c r="O597" i="25"/>
  <c r="P597" i="25"/>
  <c r="R597" i="25"/>
  <c r="W597" i="25"/>
  <c r="O598" i="25"/>
  <c r="P598" i="25"/>
  <c r="R598" i="25"/>
  <c r="W598" i="25"/>
  <c r="O599" i="25"/>
  <c r="P599" i="25"/>
  <c r="R599" i="25"/>
  <c r="W599" i="25"/>
  <c r="O600" i="25"/>
  <c r="P600" i="25"/>
  <c r="R600" i="25"/>
  <c r="W600" i="25"/>
  <c r="O601" i="25"/>
  <c r="P601" i="25"/>
  <c r="R601" i="25"/>
  <c r="W601" i="25"/>
  <c r="O602" i="25"/>
  <c r="P602" i="25"/>
  <c r="R602" i="25"/>
  <c r="W602" i="25"/>
  <c r="O603" i="25"/>
  <c r="P603" i="25"/>
  <c r="R603" i="25"/>
  <c r="W603" i="25"/>
  <c r="O604" i="25"/>
  <c r="P604" i="25"/>
  <c r="R604" i="25"/>
  <c r="W604" i="25"/>
  <c r="O605" i="25"/>
  <c r="P605" i="25"/>
  <c r="R605" i="25"/>
  <c r="W605" i="25"/>
  <c r="O606" i="25"/>
  <c r="P606" i="25"/>
  <c r="R606" i="25"/>
  <c r="W606" i="25"/>
  <c r="O607" i="25"/>
  <c r="P607" i="25"/>
  <c r="R607" i="25"/>
  <c r="W607" i="25"/>
  <c r="O608" i="25"/>
  <c r="P608" i="25"/>
  <c r="R608" i="25"/>
  <c r="W608" i="25"/>
  <c r="O609" i="25"/>
  <c r="P609" i="25"/>
  <c r="R609" i="25"/>
  <c r="W609" i="25"/>
  <c r="O610" i="25"/>
  <c r="P610" i="25"/>
  <c r="R610" i="25"/>
  <c r="W610" i="25"/>
  <c r="O611" i="25"/>
  <c r="P611" i="25"/>
  <c r="R611" i="25"/>
  <c r="W611" i="25"/>
  <c r="O612" i="25"/>
  <c r="P612" i="25"/>
  <c r="R612" i="25"/>
  <c r="W612" i="25"/>
  <c r="O613" i="25"/>
  <c r="P613" i="25"/>
  <c r="R613" i="25"/>
  <c r="W613" i="25"/>
  <c r="O614" i="25"/>
  <c r="P614" i="25"/>
  <c r="R614" i="25"/>
  <c r="W614" i="25"/>
  <c r="O615" i="25"/>
  <c r="P615" i="25"/>
  <c r="R615" i="25"/>
  <c r="W615" i="25"/>
  <c r="O616" i="25"/>
  <c r="P616" i="25"/>
  <c r="R616" i="25"/>
  <c r="W616" i="25"/>
  <c r="O617" i="25"/>
  <c r="P617" i="25"/>
  <c r="R617" i="25"/>
  <c r="W617" i="25"/>
  <c r="O618" i="25"/>
  <c r="P618" i="25"/>
  <c r="R618" i="25"/>
  <c r="W618" i="25"/>
  <c r="O619" i="25"/>
  <c r="P619" i="25"/>
  <c r="R619" i="25"/>
  <c r="W619" i="25"/>
  <c r="O620" i="25"/>
  <c r="P620" i="25"/>
  <c r="R620" i="25"/>
  <c r="W620" i="25"/>
  <c r="O621" i="25"/>
  <c r="P621" i="25"/>
  <c r="R621" i="25"/>
  <c r="W621" i="25"/>
  <c r="O622" i="25"/>
  <c r="P622" i="25"/>
  <c r="R622" i="25"/>
  <c r="W622" i="25"/>
  <c r="O623" i="25"/>
  <c r="P623" i="25"/>
  <c r="R623" i="25"/>
  <c r="W623" i="25"/>
  <c r="O624" i="25"/>
  <c r="P624" i="25"/>
  <c r="R624" i="25"/>
  <c r="W624" i="25"/>
  <c r="O625" i="25"/>
  <c r="P625" i="25"/>
  <c r="R625" i="25"/>
  <c r="W625" i="25"/>
  <c r="O626" i="25"/>
  <c r="P626" i="25"/>
  <c r="R626" i="25"/>
  <c r="W626" i="25"/>
  <c r="O627" i="25"/>
  <c r="P627" i="25"/>
  <c r="R627" i="25"/>
  <c r="W627" i="25"/>
  <c r="O628" i="25"/>
  <c r="P628" i="25"/>
  <c r="R628" i="25"/>
  <c r="W628" i="25"/>
  <c r="O629" i="25"/>
  <c r="P629" i="25"/>
  <c r="R629" i="25"/>
  <c r="W629" i="25"/>
  <c r="O630" i="25"/>
  <c r="P630" i="25"/>
  <c r="R630" i="25"/>
  <c r="W630" i="25"/>
  <c r="O631" i="25"/>
  <c r="P631" i="25"/>
  <c r="R631" i="25"/>
  <c r="W631" i="25"/>
  <c r="O632" i="25"/>
  <c r="P632" i="25"/>
  <c r="R632" i="25"/>
  <c r="W632" i="25"/>
  <c r="O633" i="25"/>
  <c r="P633" i="25"/>
  <c r="R633" i="25"/>
  <c r="W633" i="25"/>
  <c r="O634" i="25"/>
  <c r="P634" i="25"/>
  <c r="R634" i="25"/>
  <c r="W634" i="25"/>
  <c r="O635" i="25"/>
  <c r="P635" i="25"/>
  <c r="R635" i="25"/>
  <c r="W635" i="25"/>
  <c r="O636" i="25"/>
  <c r="P636" i="25"/>
  <c r="R636" i="25"/>
  <c r="W636" i="25"/>
  <c r="O637" i="25"/>
  <c r="P637" i="25"/>
  <c r="R637" i="25"/>
  <c r="W637" i="25"/>
  <c r="O638" i="25"/>
  <c r="P638" i="25"/>
  <c r="R638" i="25"/>
  <c r="W638" i="25"/>
  <c r="O639" i="25"/>
  <c r="P639" i="25"/>
  <c r="R639" i="25"/>
  <c r="W639" i="25"/>
  <c r="O640" i="25"/>
  <c r="P640" i="25"/>
  <c r="R640" i="25"/>
  <c r="W640" i="25"/>
  <c r="O641" i="25"/>
  <c r="P641" i="25"/>
  <c r="R641" i="25"/>
  <c r="W641" i="25"/>
  <c r="O642" i="25"/>
  <c r="P642" i="25"/>
  <c r="R642" i="25"/>
  <c r="W642" i="25"/>
  <c r="O643" i="25"/>
  <c r="P643" i="25"/>
  <c r="R643" i="25"/>
  <c r="W643" i="25"/>
  <c r="O644" i="25"/>
  <c r="P644" i="25"/>
  <c r="R644" i="25"/>
  <c r="W644" i="25"/>
  <c r="O645" i="25"/>
  <c r="P645" i="25"/>
  <c r="R645" i="25"/>
  <c r="W645" i="25"/>
  <c r="O646" i="25"/>
  <c r="P646" i="25"/>
  <c r="R646" i="25"/>
  <c r="W646" i="25"/>
  <c r="O647" i="25"/>
  <c r="P647" i="25"/>
  <c r="R647" i="25"/>
  <c r="W647" i="25"/>
  <c r="O648" i="25"/>
  <c r="P648" i="25"/>
  <c r="R648" i="25"/>
  <c r="W648" i="25"/>
  <c r="O649" i="25"/>
  <c r="P649" i="25"/>
  <c r="R649" i="25"/>
  <c r="W649" i="25"/>
  <c r="O650" i="25"/>
  <c r="P650" i="25"/>
  <c r="R650" i="25"/>
  <c r="W650" i="25"/>
  <c r="O651" i="25"/>
  <c r="P651" i="25"/>
  <c r="R651" i="25"/>
  <c r="W651" i="25"/>
  <c r="O652" i="25"/>
  <c r="P652" i="25"/>
  <c r="R652" i="25"/>
  <c r="W652" i="25"/>
  <c r="O653" i="25"/>
  <c r="P653" i="25"/>
  <c r="R653" i="25"/>
  <c r="W653" i="25"/>
  <c r="O654" i="25"/>
  <c r="P654" i="25"/>
  <c r="R654" i="25"/>
  <c r="W654" i="25"/>
  <c r="O655" i="25"/>
  <c r="P655" i="25"/>
  <c r="R655" i="25"/>
  <c r="W655" i="25"/>
  <c r="O656" i="25"/>
  <c r="P656" i="25"/>
  <c r="R656" i="25"/>
  <c r="W656" i="25"/>
  <c r="O657" i="25"/>
  <c r="P657" i="25"/>
  <c r="R657" i="25"/>
  <c r="W657" i="25"/>
  <c r="O658" i="25"/>
  <c r="P658" i="25"/>
  <c r="R658" i="25"/>
  <c r="W658" i="25"/>
  <c r="O659" i="25"/>
  <c r="P659" i="25"/>
  <c r="R659" i="25"/>
  <c r="W659" i="25"/>
  <c r="O660" i="25"/>
  <c r="P660" i="25"/>
  <c r="R660" i="25"/>
  <c r="W660" i="25"/>
  <c r="O661" i="25"/>
  <c r="P661" i="25"/>
  <c r="R661" i="25"/>
  <c r="W661" i="25"/>
  <c r="O662" i="25"/>
  <c r="P662" i="25"/>
  <c r="R662" i="25"/>
  <c r="W662" i="25"/>
  <c r="O663" i="25"/>
  <c r="P663" i="25"/>
  <c r="R663" i="25"/>
  <c r="W663" i="25"/>
  <c r="O664" i="25"/>
  <c r="P664" i="25"/>
  <c r="R664" i="25"/>
  <c r="W664" i="25"/>
  <c r="O665" i="25"/>
  <c r="P665" i="25"/>
  <c r="R665" i="25"/>
  <c r="W665" i="25"/>
  <c r="O666" i="25"/>
  <c r="P666" i="25"/>
  <c r="R666" i="25"/>
  <c r="W666" i="25"/>
  <c r="O667" i="25"/>
  <c r="P667" i="25"/>
  <c r="R667" i="25"/>
  <c r="W667" i="25"/>
  <c r="O668" i="25"/>
  <c r="P668" i="25"/>
  <c r="R668" i="25"/>
  <c r="W668" i="25"/>
  <c r="O669" i="25"/>
  <c r="P669" i="25"/>
  <c r="R669" i="25"/>
  <c r="W669" i="25"/>
  <c r="O670" i="25"/>
  <c r="P670" i="25"/>
  <c r="R670" i="25"/>
  <c r="W670" i="25"/>
  <c r="O671" i="25"/>
  <c r="P671" i="25"/>
  <c r="R671" i="25"/>
  <c r="W671" i="25"/>
  <c r="O672" i="25"/>
  <c r="P672" i="25"/>
  <c r="R672" i="25"/>
  <c r="W672" i="25"/>
  <c r="O673" i="25"/>
  <c r="P673" i="25"/>
  <c r="R673" i="25"/>
  <c r="W673" i="25"/>
  <c r="O674" i="25"/>
  <c r="P674" i="25"/>
  <c r="R674" i="25"/>
  <c r="W674" i="25"/>
  <c r="O675" i="25"/>
  <c r="P675" i="25"/>
  <c r="R675" i="25"/>
  <c r="W675" i="25"/>
  <c r="O676" i="25"/>
  <c r="P676" i="25"/>
  <c r="R676" i="25"/>
  <c r="W676" i="25"/>
  <c r="O677" i="25"/>
  <c r="P677" i="25"/>
  <c r="R677" i="25"/>
  <c r="W677" i="25"/>
  <c r="O678" i="25"/>
  <c r="P678" i="25"/>
  <c r="R678" i="25"/>
  <c r="W678" i="25"/>
  <c r="O679" i="25"/>
  <c r="P679" i="25"/>
  <c r="R679" i="25"/>
  <c r="W679" i="25"/>
  <c r="O680" i="25"/>
  <c r="P680" i="25"/>
  <c r="R680" i="25"/>
  <c r="W680" i="25"/>
  <c r="O681" i="25"/>
  <c r="P681" i="25"/>
  <c r="R681" i="25"/>
  <c r="W681" i="25"/>
  <c r="O682" i="25"/>
  <c r="P682" i="25"/>
  <c r="R682" i="25"/>
  <c r="W682" i="25"/>
  <c r="O683" i="25"/>
  <c r="P683" i="25"/>
  <c r="R683" i="25"/>
  <c r="W683" i="25"/>
  <c r="O684" i="25"/>
  <c r="P684" i="25"/>
  <c r="R684" i="25"/>
  <c r="W684" i="25"/>
  <c r="O685" i="25"/>
  <c r="P685" i="25"/>
  <c r="R685" i="25"/>
  <c r="W685" i="25"/>
  <c r="O686" i="25"/>
  <c r="P686" i="25"/>
  <c r="R686" i="25"/>
  <c r="W686" i="25"/>
  <c r="O687" i="25"/>
  <c r="P687" i="25"/>
  <c r="R687" i="25"/>
  <c r="W687" i="25"/>
  <c r="O688" i="25"/>
  <c r="P688" i="25"/>
  <c r="R688" i="25"/>
  <c r="W688" i="25"/>
  <c r="O689" i="25"/>
  <c r="P689" i="25"/>
  <c r="R689" i="25"/>
  <c r="W689" i="25"/>
  <c r="O690" i="25"/>
  <c r="P690" i="25"/>
  <c r="R690" i="25"/>
  <c r="W690" i="25"/>
  <c r="O691" i="25"/>
  <c r="P691" i="25"/>
  <c r="R691" i="25"/>
  <c r="W691" i="25"/>
  <c r="O692" i="25"/>
  <c r="P692" i="25"/>
  <c r="R692" i="25"/>
  <c r="W692" i="25"/>
  <c r="O693" i="25"/>
  <c r="P693" i="25"/>
  <c r="R693" i="25"/>
  <c r="W693" i="25"/>
  <c r="O694" i="25"/>
  <c r="P694" i="25"/>
  <c r="R694" i="25"/>
  <c r="W694" i="25"/>
  <c r="O695" i="25"/>
  <c r="P695" i="25"/>
  <c r="R695" i="25"/>
  <c r="W695" i="25"/>
  <c r="O696" i="25"/>
  <c r="P696" i="25"/>
  <c r="R696" i="25"/>
  <c r="W696" i="25"/>
  <c r="O697" i="25"/>
  <c r="P697" i="25"/>
  <c r="R697" i="25"/>
  <c r="W697" i="25"/>
  <c r="O698" i="25"/>
  <c r="P698" i="25"/>
  <c r="R698" i="25"/>
  <c r="W698" i="25"/>
  <c r="O699" i="25"/>
  <c r="P699" i="25"/>
  <c r="R699" i="25"/>
  <c r="W699" i="25"/>
  <c r="O700" i="25"/>
  <c r="P700" i="25"/>
  <c r="R700" i="25"/>
  <c r="W700" i="25"/>
  <c r="O701" i="25"/>
  <c r="P701" i="25"/>
  <c r="R701" i="25"/>
  <c r="W701" i="25"/>
  <c r="O702" i="25"/>
  <c r="P702" i="25"/>
  <c r="R702" i="25"/>
  <c r="W702" i="25"/>
  <c r="O703" i="25"/>
  <c r="P703" i="25"/>
  <c r="R703" i="25"/>
  <c r="W703" i="25"/>
  <c r="O704" i="25"/>
  <c r="P704" i="25"/>
  <c r="R704" i="25"/>
  <c r="W704" i="25"/>
  <c r="O705" i="25"/>
  <c r="P705" i="25"/>
  <c r="R705" i="25"/>
  <c r="W705" i="25"/>
  <c r="O706" i="25"/>
  <c r="P706" i="25"/>
  <c r="R706" i="25"/>
  <c r="W706" i="25"/>
  <c r="O707" i="25"/>
  <c r="P707" i="25"/>
  <c r="R707" i="25"/>
  <c r="W707" i="25"/>
  <c r="O708" i="25"/>
  <c r="P708" i="25"/>
  <c r="R708" i="25"/>
  <c r="W708" i="25"/>
  <c r="O709" i="25"/>
  <c r="P709" i="25"/>
  <c r="R709" i="25"/>
  <c r="W709" i="25"/>
  <c r="O710" i="25"/>
  <c r="P710" i="25"/>
  <c r="R710" i="25"/>
  <c r="W710" i="25"/>
  <c r="O711" i="25"/>
  <c r="P711" i="25"/>
  <c r="R711" i="25"/>
  <c r="W711" i="25"/>
  <c r="O712" i="25"/>
  <c r="P712" i="25"/>
  <c r="R712" i="25"/>
  <c r="W712" i="25"/>
  <c r="O713" i="25"/>
  <c r="P713" i="25"/>
  <c r="R713" i="25"/>
  <c r="W713" i="25"/>
  <c r="O714" i="25"/>
  <c r="P714" i="25"/>
  <c r="R714" i="25"/>
  <c r="W714" i="25"/>
  <c r="O715" i="25"/>
  <c r="P715" i="25"/>
  <c r="R715" i="25"/>
  <c r="W715" i="25"/>
  <c r="O716" i="25"/>
  <c r="P716" i="25"/>
  <c r="R716" i="25"/>
  <c r="W716" i="25"/>
  <c r="O717" i="25"/>
  <c r="P717" i="25"/>
  <c r="R717" i="25"/>
  <c r="W717" i="25"/>
  <c r="O718" i="25"/>
  <c r="P718" i="25"/>
  <c r="R718" i="25"/>
  <c r="W718" i="25"/>
  <c r="O719" i="25"/>
  <c r="P719" i="25"/>
  <c r="R719" i="25"/>
  <c r="W719" i="25"/>
  <c r="O720" i="25"/>
  <c r="P720" i="25"/>
  <c r="R720" i="25"/>
  <c r="W720" i="25"/>
  <c r="O721" i="25"/>
  <c r="P721" i="25"/>
  <c r="R721" i="25"/>
  <c r="W721" i="25"/>
  <c r="O722" i="25"/>
  <c r="P722" i="25"/>
  <c r="R722" i="25"/>
  <c r="W722" i="25"/>
  <c r="O723" i="25"/>
  <c r="P723" i="25"/>
  <c r="R723" i="25"/>
  <c r="W723" i="25"/>
  <c r="O724" i="25"/>
  <c r="P724" i="25"/>
  <c r="R724" i="25"/>
  <c r="W724" i="25"/>
  <c r="O725" i="25"/>
  <c r="P725" i="25"/>
  <c r="R725" i="25"/>
  <c r="W725" i="25"/>
  <c r="O726" i="25"/>
  <c r="P726" i="25"/>
  <c r="R726" i="25"/>
  <c r="W726" i="25"/>
  <c r="O727" i="25"/>
  <c r="P727" i="25"/>
  <c r="R727" i="25"/>
  <c r="W727" i="25"/>
  <c r="O728" i="25"/>
  <c r="P728" i="25"/>
  <c r="R728" i="25"/>
  <c r="W728" i="25"/>
  <c r="O729" i="25"/>
  <c r="P729" i="25"/>
  <c r="R729" i="25"/>
  <c r="W729" i="25"/>
  <c r="O730" i="25"/>
  <c r="P730" i="25"/>
  <c r="R730" i="25"/>
  <c r="W730" i="25"/>
  <c r="O731" i="25"/>
  <c r="P731" i="25"/>
  <c r="R731" i="25"/>
  <c r="W731" i="25"/>
  <c r="O732" i="25"/>
  <c r="P732" i="25"/>
  <c r="R732" i="25"/>
  <c r="W732" i="25"/>
  <c r="O733" i="25"/>
  <c r="P733" i="25"/>
  <c r="R733" i="25"/>
  <c r="W733" i="25"/>
  <c r="O734" i="25"/>
  <c r="P734" i="25"/>
  <c r="R734" i="25"/>
  <c r="W734" i="25"/>
  <c r="O735" i="25"/>
  <c r="P735" i="25"/>
  <c r="R735" i="25"/>
  <c r="W735" i="25"/>
  <c r="O736" i="25"/>
  <c r="P736" i="25"/>
  <c r="R736" i="25"/>
  <c r="W736" i="25"/>
  <c r="O737" i="25"/>
  <c r="P737" i="25"/>
  <c r="R737" i="25"/>
  <c r="W737" i="25"/>
  <c r="O738" i="25"/>
  <c r="P738" i="25"/>
  <c r="R738" i="25"/>
  <c r="W738" i="25"/>
  <c r="O739" i="25"/>
  <c r="P739" i="25"/>
  <c r="R739" i="25"/>
  <c r="W739" i="25"/>
  <c r="O740" i="25"/>
  <c r="P740" i="25"/>
  <c r="R740" i="25"/>
  <c r="W740" i="25"/>
  <c r="O741" i="25"/>
  <c r="P741" i="25"/>
  <c r="R741" i="25"/>
  <c r="W741" i="25"/>
  <c r="O742" i="25"/>
  <c r="P742" i="25"/>
  <c r="R742" i="25"/>
  <c r="W742" i="25"/>
  <c r="O743" i="25"/>
  <c r="P743" i="25"/>
  <c r="R743" i="25"/>
  <c r="W743" i="25"/>
  <c r="O744" i="25"/>
  <c r="P744" i="25"/>
  <c r="R744" i="25"/>
  <c r="W744" i="25"/>
  <c r="O745" i="25"/>
  <c r="P745" i="25"/>
  <c r="R745" i="25"/>
  <c r="W745" i="25"/>
  <c r="O746" i="25"/>
  <c r="P746" i="25"/>
  <c r="R746" i="25"/>
  <c r="W746" i="25"/>
  <c r="O747" i="25"/>
  <c r="P747" i="25"/>
  <c r="R747" i="25"/>
  <c r="W747" i="25"/>
  <c r="O748" i="25"/>
  <c r="P748" i="25"/>
  <c r="R748" i="25"/>
  <c r="W748" i="25"/>
  <c r="O749" i="25"/>
  <c r="P749" i="25"/>
  <c r="R749" i="25"/>
  <c r="W749" i="25"/>
  <c r="O750" i="25"/>
  <c r="P750" i="25"/>
  <c r="R750" i="25"/>
  <c r="W750" i="25"/>
  <c r="O751" i="25"/>
  <c r="P751" i="25"/>
  <c r="R751" i="25"/>
  <c r="W751" i="25"/>
  <c r="O752" i="25"/>
  <c r="P752" i="25"/>
  <c r="R752" i="25"/>
  <c r="W752" i="25"/>
  <c r="O753" i="25"/>
  <c r="P753" i="25"/>
  <c r="R753" i="25"/>
  <c r="W753" i="25"/>
  <c r="O754" i="25"/>
  <c r="P754" i="25"/>
  <c r="R754" i="25"/>
  <c r="W754" i="25"/>
  <c r="O755" i="25"/>
  <c r="P755" i="25"/>
  <c r="R755" i="25"/>
  <c r="W755" i="25"/>
  <c r="O756" i="25"/>
  <c r="P756" i="25"/>
  <c r="R756" i="25"/>
  <c r="W756" i="25"/>
  <c r="O757" i="25"/>
  <c r="P757" i="25"/>
  <c r="R757" i="25"/>
  <c r="W757" i="25"/>
  <c r="O758" i="25"/>
  <c r="P758" i="25"/>
  <c r="R758" i="25"/>
  <c r="W758" i="25"/>
  <c r="O759" i="25"/>
  <c r="P759" i="25"/>
  <c r="R759" i="25"/>
  <c r="W759" i="25"/>
  <c r="O760" i="25"/>
  <c r="P760" i="25"/>
  <c r="R760" i="25"/>
  <c r="W760" i="25"/>
  <c r="O761" i="25"/>
  <c r="P761" i="25"/>
  <c r="R761" i="25"/>
  <c r="W761" i="25"/>
  <c r="O762" i="25"/>
  <c r="P762" i="25"/>
  <c r="R762" i="25"/>
  <c r="W762" i="25"/>
  <c r="O763" i="25"/>
  <c r="P763" i="25"/>
  <c r="R763" i="25"/>
  <c r="W763" i="25"/>
  <c r="O764" i="25"/>
  <c r="P764" i="25"/>
  <c r="R764" i="25"/>
  <c r="W764" i="25"/>
  <c r="O765" i="25"/>
  <c r="P765" i="25"/>
  <c r="R765" i="25"/>
  <c r="W765" i="25"/>
  <c r="O766" i="25"/>
  <c r="P766" i="25"/>
  <c r="R766" i="25"/>
  <c r="W766" i="25"/>
  <c r="O767" i="25"/>
  <c r="P767" i="25"/>
  <c r="R767" i="25"/>
  <c r="W767" i="25"/>
  <c r="O768" i="25"/>
  <c r="P768" i="25"/>
  <c r="R768" i="25"/>
  <c r="W768" i="25"/>
  <c r="O769" i="25"/>
  <c r="P769" i="25"/>
  <c r="R769" i="25"/>
  <c r="W769" i="25"/>
  <c r="O770" i="25"/>
  <c r="P770" i="25"/>
  <c r="R770" i="25"/>
  <c r="W770" i="25"/>
  <c r="O771" i="25"/>
  <c r="P771" i="25"/>
  <c r="R771" i="25"/>
  <c r="W771" i="25"/>
  <c r="O772" i="25"/>
  <c r="P772" i="25"/>
  <c r="R772" i="25"/>
  <c r="W772" i="25"/>
  <c r="O773" i="25"/>
  <c r="P773" i="25"/>
  <c r="R773" i="25"/>
  <c r="W773" i="25"/>
  <c r="O774" i="25"/>
  <c r="P774" i="25"/>
  <c r="R774" i="25"/>
  <c r="W774" i="25"/>
  <c r="O775" i="25"/>
  <c r="P775" i="25"/>
  <c r="R775" i="25"/>
  <c r="W775" i="25"/>
  <c r="O776" i="25"/>
  <c r="P776" i="25"/>
  <c r="R776" i="25"/>
  <c r="W776" i="25"/>
  <c r="O777" i="25"/>
  <c r="P777" i="25"/>
  <c r="R777" i="25"/>
  <c r="W777" i="25"/>
  <c r="O778" i="25"/>
  <c r="P778" i="25"/>
  <c r="R778" i="25"/>
  <c r="W778" i="25"/>
  <c r="O779" i="25"/>
  <c r="P779" i="25"/>
  <c r="R779" i="25"/>
  <c r="W779" i="25"/>
  <c r="O780" i="25"/>
  <c r="P780" i="25"/>
  <c r="R780" i="25"/>
  <c r="W780" i="25"/>
  <c r="O781" i="25"/>
  <c r="P781" i="25"/>
  <c r="R781" i="25"/>
  <c r="W781" i="25"/>
  <c r="O782" i="25"/>
  <c r="P782" i="25"/>
  <c r="R782" i="25"/>
  <c r="W782" i="25"/>
  <c r="O783" i="25"/>
  <c r="P783" i="25"/>
  <c r="R783" i="25"/>
  <c r="W783" i="25"/>
  <c r="O784" i="25"/>
  <c r="P784" i="25"/>
  <c r="R784" i="25"/>
  <c r="W784" i="25"/>
  <c r="O785" i="25"/>
  <c r="P785" i="25"/>
  <c r="R785" i="25"/>
  <c r="W785" i="25"/>
  <c r="O786" i="25"/>
  <c r="P786" i="25"/>
  <c r="R786" i="25"/>
  <c r="W786" i="25"/>
  <c r="O787" i="25"/>
  <c r="P787" i="25"/>
  <c r="R787" i="25"/>
  <c r="W787" i="25"/>
  <c r="O788" i="25"/>
  <c r="P788" i="25"/>
  <c r="R788" i="25"/>
  <c r="W788" i="25"/>
  <c r="O789" i="25"/>
  <c r="P789" i="25"/>
  <c r="R789" i="25"/>
  <c r="W789" i="25"/>
  <c r="O790" i="25"/>
  <c r="P790" i="25"/>
  <c r="R790" i="25"/>
  <c r="W790" i="25"/>
  <c r="O791" i="25"/>
  <c r="P791" i="25"/>
  <c r="R791" i="25"/>
  <c r="W791" i="25"/>
  <c r="O792" i="25"/>
  <c r="P792" i="25"/>
  <c r="R792" i="25"/>
  <c r="W792" i="25"/>
  <c r="O793" i="25"/>
  <c r="P793" i="25"/>
  <c r="R793" i="25"/>
  <c r="W793" i="25"/>
  <c r="O794" i="25"/>
  <c r="P794" i="25"/>
  <c r="R794" i="25"/>
  <c r="W794" i="25"/>
  <c r="O795" i="25"/>
  <c r="P795" i="25"/>
  <c r="R795" i="25"/>
  <c r="W795" i="25"/>
  <c r="O796" i="25"/>
  <c r="P796" i="25"/>
  <c r="R796" i="25"/>
  <c r="W796" i="25"/>
  <c r="O797" i="25"/>
  <c r="P797" i="25"/>
  <c r="R797" i="25"/>
  <c r="W797" i="25"/>
  <c r="O798" i="25"/>
  <c r="P798" i="25"/>
  <c r="R798" i="25"/>
  <c r="W798" i="25"/>
  <c r="O799" i="25"/>
  <c r="P799" i="25"/>
  <c r="R799" i="25"/>
  <c r="W799" i="25"/>
  <c r="O800" i="25"/>
  <c r="P800" i="25"/>
  <c r="R800" i="25"/>
  <c r="W800" i="25"/>
  <c r="O801" i="25"/>
  <c r="P801" i="25"/>
  <c r="R801" i="25"/>
  <c r="W801" i="25"/>
  <c r="O802" i="25"/>
  <c r="P802" i="25"/>
  <c r="R802" i="25"/>
  <c r="W802" i="25"/>
  <c r="O803" i="25"/>
  <c r="P803" i="25"/>
  <c r="R803" i="25"/>
  <c r="W803" i="25"/>
  <c r="O804" i="25"/>
  <c r="P804" i="25"/>
  <c r="R804" i="25"/>
  <c r="W804" i="25"/>
  <c r="O805" i="25"/>
  <c r="P805" i="25"/>
  <c r="R805" i="25"/>
  <c r="W805" i="25"/>
  <c r="O806" i="25"/>
  <c r="P806" i="25"/>
  <c r="R806" i="25"/>
  <c r="W806" i="25"/>
  <c r="O807" i="25"/>
  <c r="P807" i="25"/>
  <c r="R807" i="25"/>
  <c r="W807" i="25"/>
  <c r="O808" i="25"/>
  <c r="P808" i="25"/>
  <c r="R808" i="25"/>
  <c r="W808" i="25"/>
  <c r="O809" i="25"/>
  <c r="P809" i="25"/>
  <c r="R809" i="25"/>
  <c r="W809" i="25"/>
  <c r="O810" i="25"/>
  <c r="P810" i="25"/>
  <c r="R810" i="25"/>
  <c r="W810" i="25"/>
  <c r="O811" i="25"/>
  <c r="P811" i="25"/>
  <c r="R811" i="25"/>
  <c r="W811" i="25"/>
  <c r="O812" i="25"/>
  <c r="P812" i="25"/>
  <c r="R812" i="25"/>
  <c r="W812" i="25"/>
  <c r="O813" i="25"/>
  <c r="P813" i="25"/>
  <c r="R813" i="25"/>
  <c r="W813" i="25"/>
  <c r="O814" i="25"/>
  <c r="P814" i="25"/>
  <c r="R814" i="25"/>
  <c r="W814" i="25"/>
  <c r="O815" i="25"/>
  <c r="P815" i="25"/>
  <c r="R815" i="25"/>
  <c r="W815" i="25"/>
  <c r="O816" i="25"/>
  <c r="P816" i="25"/>
  <c r="R816" i="25"/>
  <c r="W816" i="25"/>
  <c r="O817" i="25"/>
  <c r="P817" i="25"/>
  <c r="R817" i="25"/>
  <c r="W817" i="25"/>
  <c r="O818" i="25"/>
  <c r="P818" i="25"/>
  <c r="R818" i="25"/>
  <c r="W818" i="25"/>
  <c r="O819" i="25"/>
  <c r="P819" i="25"/>
  <c r="R819" i="25"/>
  <c r="W819" i="25"/>
  <c r="O820" i="25"/>
  <c r="P820" i="25"/>
  <c r="R820" i="25"/>
  <c r="W820" i="25"/>
  <c r="O821" i="25"/>
  <c r="P821" i="25"/>
  <c r="R821" i="25"/>
  <c r="W821" i="25"/>
  <c r="O822" i="25"/>
  <c r="P822" i="25"/>
  <c r="R822" i="25"/>
  <c r="W822" i="25"/>
  <c r="O823" i="25"/>
  <c r="P823" i="25"/>
  <c r="R823" i="25"/>
  <c r="W823" i="25"/>
  <c r="O824" i="25"/>
  <c r="P824" i="25"/>
  <c r="R824" i="25"/>
  <c r="W824" i="25"/>
  <c r="O825" i="25"/>
  <c r="P825" i="25"/>
  <c r="R825" i="25"/>
  <c r="W825" i="25"/>
  <c r="O826" i="25"/>
  <c r="P826" i="25"/>
  <c r="R826" i="25"/>
  <c r="W826" i="25"/>
  <c r="O827" i="25"/>
  <c r="P827" i="25"/>
  <c r="R827" i="25"/>
  <c r="W827" i="25"/>
  <c r="O828" i="25"/>
  <c r="P828" i="25"/>
  <c r="R828" i="25"/>
  <c r="W828" i="25"/>
  <c r="O829" i="25"/>
  <c r="P829" i="25"/>
  <c r="R829" i="25"/>
  <c r="W829" i="25"/>
  <c r="O830" i="25"/>
  <c r="P830" i="25"/>
  <c r="R830" i="25"/>
  <c r="W830" i="25"/>
  <c r="O831" i="25"/>
  <c r="P831" i="25"/>
  <c r="R831" i="25"/>
  <c r="W831" i="25"/>
  <c r="O832" i="25"/>
  <c r="P832" i="25"/>
  <c r="R832" i="25"/>
  <c r="W832" i="25"/>
  <c r="O833" i="25"/>
  <c r="P833" i="25"/>
  <c r="R833" i="25"/>
  <c r="W833" i="25"/>
  <c r="O834" i="25"/>
  <c r="P834" i="25"/>
  <c r="R834" i="25"/>
  <c r="W834" i="25"/>
  <c r="O835" i="25"/>
  <c r="P835" i="25"/>
  <c r="R835" i="25"/>
  <c r="W835" i="25"/>
  <c r="O836" i="25"/>
  <c r="P836" i="25"/>
  <c r="R836" i="25"/>
  <c r="W836" i="25"/>
  <c r="O837" i="25"/>
  <c r="P837" i="25"/>
  <c r="R837" i="25"/>
  <c r="W837" i="25"/>
  <c r="O838" i="25"/>
  <c r="P838" i="25"/>
  <c r="R838" i="25"/>
  <c r="W838" i="25"/>
  <c r="O839" i="25"/>
  <c r="P839" i="25"/>
  <c r="R839" i="25"/>
  <c r="W839" i="25"/>
  <c r="O840" i="25"/>
  <c r="P840" i="25"/>
  <c r="R840" i="25"/>
  <c r="W840" i="25"/>
  <c r="O841" i="25"/>
  <c r="P841" i="25"/>
  <c r="R841" i="25"/>
  <c r="W841" i="25"/>
  <c r="O842" i="25"/>
  <c r="P842" i="25"/>
  <c r="R842" i="25"/>
  <c r="W842" i="25"/>
  <c r="O843" i="25"/>
  <c r="P843" i="25"/>
  <c r="R843" i="25"/>
  <c r="W843" i="25"/>
  <c r="O844" i="25"/>
  <c r="P844" i="25"/>
  <c r="R844" i="25"/>
  <c r="W844" i="25"/>
  <c r="O845" i="25"/>
  <c r="P845" i="25"/>
  <c r="R845" i="25"/>
  <c r="W845" i="25"/>
  <c r="O846" i="25"/>
  <c r="P846" i="25"/>
  <c r="R846" i="25"/>
  <c r="W846" i="25"/>
  <c r="Q188" i="12"/>
  <c r="J847" i="25"/>
  <c r="O847" i="25"/>
  <c r="P847" i="25"/>
  <c r="Q847" i="25"/>
  <c r="R847" i="25"/>
  <c r="K847" i="25"/>
  <c r="L847" i="25"/>
  <c r="N847" i="25"/>
  <c r="W847" i="25"/>
  <c r="O848" i="25"/>
  <c r="P848" i="25"/>
  <c r="R848" i="25"/>
  <c r="W848" i="25"/>
  <c r="O849" i="25"/>
  <c r="P849" i="25"/>
  <c r="R849" i="25"/>
  <c r="W849" i="25"/>
  <c r="O850" i="25"/>
  <c r="P850" i="25"/>
  <c r="R850" i="25"/>
  <c r="W850" i="25"/>
  <c r="O851" i="25"/>
  <c r="P851" i="25"/>
  <c r="R851" i="25"/>
  <c r="W851" i="25"/>
  <c r="O852" i="25"/>
  <c r="P852" i="25"/>
  <c r="R852" i="25"/>
  <c r="W852" i="25"/>
  <c r="O853" i="25"/>
  <c r="P853" i="25"/>
  <c r="R853" i="25"/>
  <c r="W853" i="25"/>
  <c r="O854" i="25"/>
  <c r="P854" i="25"/>
  <c r="R854" i="25"/>
  <c r="W854" i="25"/>
  <c r="O855" i="25"/>
  <c r="P855" i="25"/>
  <c r="R855" i="25"/>
  <c r="W855" i="25"/>
  <c r="O856" i="25"/>
  <c r="P856" i="25"/>
  <c r="R856" i="25"/>
  <c r="W856" i="25"/>
  <c r="O857" i="25"/>
  <c r="P857" i="25"/>
  <c r="R857" i="25"/>
  <c r="W857" i="25"/>
  <c r="O858" i="25"/>
  <c r="P858" i="25"/>
  <c r="R858" i="25"/>
  <c r="W858" i="25"/>
  <c r="O859" i="25"/>
  <c r="P859" i="25"/>
  <c r="R859" i="25"/>
  <c r="W859" i="25"/>
  <c r="Q201" i="12"/>
  <c r="J860" i="25"/>
  <c r="O860" i="25"/>
  <c r="P860" i="25"/>
  <c r="Q860" i="25"/>
  <c r="R860" i="25"/>
  <c r="K860" i="25"/>
  <c r="L860" i="25"/>
  <c r="N860" i="25"/>
  <c r="W860" i="25"/>
  <c r="O861" i="25"/>
  <c r="P861" i="25"/>
  <c r="R861" i="25"/>
  <c r="W861" i="25"/>
  <c r="O862" i="25"/>
  <c r="P862" i="25"/>
  <c r="R862" i="25"/>
  <c r="W862" i="25"/>
  <c r="O863" i="25"/>
  <c r="P863" i="25"/>
  <c r="R863" i="25"/>
  <c r="W863" i="25"/>
  <c r="O864" i="25"/>
  <c r="P864" i="25"/>
  <c r="R864" i="25"/>
  <c r="W864" i="25"/>
  <c r="O865" i="25"/>
  <c r="P865" i="25"/>
  <c r="R865" i="25"/>
  <c r="W865" i="25"/>
  <c r="O866" i="25"/>
  <c r="P866" i="25"/>
  <c r="R866" i="25"/>
  <c r="W866" i="25"/>
  <c r="O867" i="25"/>
  <c r="P867" i="25"/>
  <c r="R867" i="25"/>
  <c r="W867" i="25"/>
  <c r="O868" i="25"/>
  <c r="P868" i="25"/>
  <c r="R868" i="25"/>
  <c r="W868" i="25"/>
  <c r="O869" i="25"/>
  <c r="P869" i="25"/>
  <c r="R869" i="25"/>
  <c r="W869" i="25"/>
  <c r="O870" i="25"/>
  <c r="P870" i="25"/>
  <c r="R870" i="25"/>
  <c r="W870" i="25"/>
  <c r="O871" i="25"/>
  <c r="P871" i="25"/>
  <c r="R871" i="25"/>
  <c r="W871" i="25"/>
  <c r="O872" i="25"/>
  <c r="P872" i="25"/>
  <c r="R872" i="25"/>
  <c r="W872" i="25"/>
  <c r="O873" i="25"/>
  <c r="P873" i="25"/>
  <c r="R873" i="25"/>
  <c r="W873" i="25"/>
  <c r="O874" i="25"/>
  <c r="P874" i="25"/>
  <c r="R874" i="25"/>
  <c r="W874" i="25"/>
  <c r="O875" i="25"/>
  <c r="P875" i="25"/>
  <c r="R875" i="25"/>
  <c r="W875" i="25"/>
  <c r="O876" i="25"/>
  <c r="P876" i="25"/>
  <c r="R876" i="25"/>
  <c r="W876" i="25"/>
  <c r="O877" i="25"/>
  <c r="P877" i="25"/>
  <c r="R877" i="25"/>
  <c r="W877" i="25"/>
  <c r="O878" i="25"/>
  <c r="P878" i="25"/>
  <c r="R878" i="25"/>
  <c r="W878" i="25"/>
  <c r="O879" i="25"/>
  <c r="P879" i="25"/>
  <c r="R879" i="25"/>
  <c r="W879" i="25"/>
  <c r="O880" i="25"/>
  <c r="P880" i="25"/>
  <c r="R880" i="25"/>
  <c r="W880" i="25"/>
  <c r="O881" i="25"/>
  <c r="P881" i="25"/>
  <c r="R881" i="25"/>
  <c r="W881" i="25"/>
  <c r="O2" i="25"/>
  <c r="P2" i="25"/>
  <c r="R2" i="25"/>
  <c r="W2" i="25"/>
  <c r="V3" i="25"/>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112" i="25"/>
  <c r="V113" i="25"/>
  <c r="V114" i="25"/>
  <c r="V115" i="25"/>
  <c r="V116" i="25"/>
  <c r="V117" i="25"/>
  <c r="V118" i="25"/>
  <c r="V119" i="25"/>
  <c r="V120" i="25"/>
  <c r="V121" i="25"/>
  <c r="V122" i="25"/>
  <c r="V123" i="25"/>
  <c r="V124" i="25"/>
  <c r="V125" i="25"/>
  <c r="V126" i="25"/>
  <c r="V127" i="25"/>
  <c r="V128" i="25"/>
  <c r="V129" i="25"/>
  <c r="V130" i="25"/>
  <c r="V131" i="25"/>
  <c r="V132" i="25"/>
  <c r="V133" i="25"/>
  <c r="V134" i="25"/>
  <c r="V135" i="25"/>
  <c r="V136" i="25"/>
  <c r="V137" i="25"/>
  <c r="V138" i="25"/>
  <c r="V139" i="25"/>
  <c r="V140" i="25"/>
  <c r="V141" i="25"/>
  <c r="V142" i="25"/>
  <c r="V143" i="25"/>
  <c r="V144" i="25"/>
  <c r="V145" i="25"/>
  <c r="V146" i="25"/>
  <c r="V147" i="25"/>
  <c r="V148" i="25"/>
  <c r="V149" i="25"/>
  <c r="V150" i="25"/>
  <c r="V151" i="25"/>
  <c r="V152" i="25"/>
  <c r="V153" i="25"/>
  <c r="V154" i="25"/>
  <c r="V155" i="25"/>
  <c r="V156" i="25"/>
  <c r="V157" i="25"/>
  <c r="V158" i="25"/>
  <c r="V159" i="25"/>
  <c r="V160" i="25"/>
  <c r="V161" i="25"/>
  <c r="V162" i="25"/>
  <c r="V163" i="25"/>
  <c r="V164" i="25"/>
  <c r="V165" i="25"/>
  <c r="V166" i="25"/>
  <c r="V167" i="25"/>
  <c r="V168" i="25"/>
  <c r="V169" i="25"/>
  <c r="V170" i="25"/>
  <c r="V171" i="25"/>
  <c r="V172" i="25"/>
  <c r="V173" i="25"/>
  <c r="V174" i="25"/>
  <c r="V175" i="25"/>
  <c r="V176" i="25"/>
  <c r="V177" i="25"/>
  <c r="V178" i="25"/>
  <c r="V179" i="25"/>
  <c r="V180" i="25"/>
  <c r="V181" i="25"/>
  <c r="V182" i="25"/>
  <c r="V183" i="25"/>
  <c r="V184" i="25"/>
  <c r="V185" i="25"/>
  <c r="V186" i="25"/>
  <c r="V187" i="25"/>
  <c r="V188" i="25"/>
  <c r="V189" i="25"/>
  <c r="V190" i="25"/>
  <c r="V191" i="25"/>
  <c r="V192" i="25"/>
  <c r="V193" i="25"/>
  <c r="V194" i="25"/>
  <c r="V195" i="25"/>
  <c r="V196" i="25"/>
  <c r="V197" i="25"/>
  <c r="V198" i="25"/>
  <c r="V199" i="25"/>
  <c r="V200" i="25"/>
  <c r="V201" i="25"/>
  <c r="V202" i="25"/>
  <c r="V203" i="25"/>
  <c r="V204" i="25"/>
  <c r="V205" i="25"/>
  <c r="V206" i="25"/>
  <c r="V207" i="25"/>
  <c r="V208" i="25"/>
  <c r="V209" i="25"/>
  <c r="V210" i="25"/>
  <c r="V211" i="25"/>
  <c r="V212" i="25"/>
  <c r="V213" i="25"/>
  <c r="V214" i="25"/>
  <c r="V215" i="25"/>
  <c r="V216" i="25"/>
  <c r="V217" i="25"/>
  <c r="V218" i="25"/>
  <c r="V219" i="25"/>
  <c r="V220" i="25"/>
  <c r="V221" i="25"/>
  <c r="V222" i="25"/>
  <c r="V223" i="25"/>
  <c r="V224" i="25"/>
  <c r="V225" i="25"/>
  <c r="V226" i="25"/>
  <c r="V227" i="25"/>
  <c r="V228" i="25"/>
  <c r="V229" i="25"/>
  <c r="V230" i="25"/>
  <c r="V231" i="25"/>
  <c r="V232" i="25"/>
  <c r="V233" i="25"/>
  <c r="V234" i="25"/>
  <c r="V235" i="25"/>
  <c r="V236" i="25"/>
  <c r="V237" i="25"/>
  <c r="V238" i="25"/>
  <c r="V239" i="25"/>
  <c r="V240" i="25"/>
  <c r="V241" i="25"/>
  <c r="V242" i="25"/>
  <c r="V243" i="25"/>
  <c r="V244" i="25"/>
  <c r="V245" i="25"/>
  <c r="V246" i="25"/>
  <c r="V247" i="25"/>
  <c r="V248" i="25"/>
  <c r="V249" i="25"/>
  <c r="V250" i="25"/>
  <c r="V251" i="25"/>
  <c r="V252" i="25"/>
  <c r="V253" i="25"/>
  <c r="V254" i="25"/>
  <c r="V255" i="25"/>
  <c r="V256" i="25"/>
  <c r="V257" i="25"/>
  <c r="V258" i="25"/>
  <c r="V259" i="25"/>
  <c r="V260" i="25"/>
  <c r="V261" i="25"/>
  <c r="V262" i="25"/>
  <c r="V263" i="25"/>
  <c r="V264" i="25"/>
  <c r="V265" i="25"/>
  <c r="V266" i="25"/>
  <c r="V267" i="25"/>
  <c r="V268" i="25"/>
  <c r="V269" i="25"/>
  <c r="V270" i="25"/>
  <c r="V271" i="25"/>
  <c r="V272" i="25"/>
  <c r="V273" i="25"/>
  <c r="V274" i="25"/>
  <c r="V275" i="25"/>
  <c r="V276" i="25"/>
  <c r="V277" i="25"/>
  <c r="V278" i="25"/>
  <c r="V279" i="25"/>
  <c r="V280" i="25"/>
  <c r="V281" i="25"/>
  <c r="V282" i="25"/>
  <c r="V283" i="25"/>
  <c r="V284" i="25"/>
  <c r="V285" i="25"/>
  <c r="V286" i="25"/>
  <c r="V287" i="25"/>
  <c r="V288" i="25"/>
  <c r="V289" i="25"/>
  <c r="V290" i="25"/>
  <c r="V291" i="25"/>
  <c r="V292" i="25"/>
  <c r="V293" i="25"/>
  <c r="V294" i="25"/>
  <c r="V295" i="25"/>
  <c r="V296" i="25"/>
  <c r="V297" i="25"/>
  <c r="V298" i="25"/>
  <c r="V299" i="25"/>
  <c r="V300" i="25"/>
  <c r="V301" i="25"/>
  <c r="V302" i="25"/>
  <c r="V303" i="25"/>
  <c r="V304" i="25"/>
  <c r="V305" i="25"/>
  <c r="V306" i="25"/>
  <c r="V307" i="25"/>
  <c r="V308" i="25"/>
  <c r="V309" i="25"/>
  <c r="V310" i="25"/>
  <c r="V311" i="25"/>
  <c r="V312" i="25"/>
  <c r="V313" i="25"/>
  <c r="V314" i="25"/>
  <c r="V315" i="25"/>
  <c r="V316" i="25"/>
  <c r="V317" i="25"/>
  <c r="V318" i="25"/>
  <c r="V319" i="25"/>
  <c r="V320" i="25"/>
  <c r="V321" i="25"/>
  <c r="V322" i="25"/>
  <c r="V323" i="25"/>
  <c r="V324" i="25"/>
  <c r="V325" i="25"/>
  <c r="V326" i="25"/>
  <c r="V327" i="25"/>
  <c r="V328" i="25"/>
  <c r="V329" i="25"/>
  <c r="V330" i="25"/>
  <c r="V331" i="25"/>
  <c r="V332" i="25"/>
  <c r="V333" i="25"/>
  <c r="V334" i="25"/>
  <c r="V335" i="25"/>
  <c r="V336" i="25"/>
  <c r="V337" i="25"/>
  <c r="V338" i="25"/>
  <c r="V339" i="25"/>
  <c r="V340" i="25"/>
  <c r="V341" i="25"/>
  <c r="V342" i="25"/>
  <c r="V343" i="25"/>
  <c r="V344" i="25"/>
  <c r="V345" i="25"/>
  <c r="V346" i="25"/>
  <c r="V347" i="25"/>
  <c r="V348" i="25"/>
  <c r="V349" i="25"/>
  <c r="V350" i="25"/>
  <c r="V351" i="25"/>
  <c r="V352" i="25"/>
  <c r="V353" i="25"/>
  <c r="V354" i="25"/>
  <c r="V355" i="25"/>
  <c r="V356" i="25"/>
  <c r="V357" i="25"/>
  <c r="V358" i="25"/>
  <c r="V359" i="25"/>
  <c r="V360" i="25"/>
  <c r="V361" i="25"/>
  <c r="V362" i="25"/>
  <c r="V363" i="25"/>
  <c r="V364" i="25"/>
  <c r="V365" i="25"/>
  <c r="V366" i="25"/>
  <c r="V367" i="25"/>
  <c r="V368" i="25"/>
  <c r="V369" i="25"/>
  <c r="V370" i="25"/>
  <c r="V371" i="25"/>
  <c r="V372" i="25"/>
  <c r="V373" i="25"/>
  <c r="V374" i="25"/>
  <c r="V375" i="25"/>
  <c r="V376" i="25"/>
  <c r="V377" i="25"/>
  <c r="V378" i="25"/>
  <c r="V379" i="25"/>
  <c r="V380" i="25"/>
  <c r="V381" i="25"/>
  <c r="V382" i="25"/>
  <c r="V383" i="25"/>
  <c r="V384" i="25"/>
  <c r="V385" i="25"/>
  <c r="V386" i="25"/>
  <c r="V387" i="25"/>
  <c r="V388" i="25"/>
  <c r="V389" i="25"/>
  <c r="V390" i="25"/>
  <c r="V391" i="25"/>
  <c r="V392" i="25"/>
  <c r="V393" i="25"/>
  <c r="V394" i="25"/>
  <c r="V395" i="25"/>
  <c r="V396" i="25"/>
  <c r="V397" i="25"/>
  <c r="V398" i="25"/>
  <c r="V399" i="25"/>
  <c r="V400" i="25"/>
  <c r="V401" i="25"/>
  <c r="V402" i="25"/>
  <c r="V403" i="25"/>
  <c r="V404" i="25"/>
  <c r="V405" i="25"/>
  <c r="V406" i="25"/>
  <c r="V407" i="25"/>
  <c r="V408" i="25"/>
  <c r="V409" i="25"/>
  <c r="V410" i="25"/>
  <c r="V411" i="25"/>
  <c r="V412" i="25"/>
  <c r="V413" i="25"/>
  <c r="V414" i="25"/>
  <c r="V415" i="25"/>
  <c r="V416" i="25"/>
  <c r="V417" i="25"/>
  <c r="V418" i="25"/>
  <c r="V419" i="25"/>
  <c r="V420" i="25"/>
  <c r="V421" i="25"/>
  <c r="V422" i="25"/>
  <c r="V423" i="25"/>
  <c r="V424" i="25"/>
  <c r="V425" i="25"/>
  <c r="V426" i="25"/>
  <c r="V427" i="25"/>
  <c r="V428" i="25"/>
  <c r="V429" i="25"/>
  <c r="V430" i="25"/>
  <c r="V431" i="25"/>
  <c r="V432" i="25"/>
  <c r="V433" i="25"/>
  <c r="V434" i="25"/>
  <c r="V435" i="25"/>
  <c r="V436" i="25"/>
  <c r="V437" i="25"/>
  <c r="V438" i="25"/>
  <c r="V439" i="25"/>
  <c r="V440" i="25"/>
  <c r="V441" i="25"/>
  <c r="V442" i="25"/>
  <c r="V443" i="25"/>
  <c r="V444" i="25"/>
  <c r="V445" i="25"/>
  <c r="V446" i="25"/>
  <c r="V447" i="25"/>
  <c r="V448" i="25"/>
  <c r="V449" i="25"/>
  <c r="V450" i="25"/>
  <c r="V451" i="25"/>
  <c r="V452" i="25"/>
  <c r="V453" i="25"/>
  <c r="V454" i="25"/>
  <c r="V455" i="25"/>
  <c r="V456" i="25"/>
  <c r="V457" i="25"/>
  <c r="V458" i="25"/>
  <c r="V459" i="25"/>
  <c r="V460" i="25"/>
  <c r="V461" i="25"/>
  <c r="V462" i="25"/>
  <c r="V463" i="25"/>
  <c r="V464" i="25"/>
  <c r="V465" i="25"/>
  <c r="V466" i="25"/>
  <c r="V467" i="25"/>
  <c r="V468" i="25"/>
  <c r="V469" i="25"/>
  <c r="V470" i="25"/>
  <c r="V471" i="25"/>
  <c r="V472" i="25"/>
  <c r="V473" i="25"/>
  <c r="V474" i="25"/>
  <c r="V475" i="25"/>
  <c r="V476" i="25"/>
  <c r="V477" i="25"/>
  <c r="V478" i="25"/>
  <c r="V479" i="25"/>
  <c r="V480" i="25"/>
  <c r="V481" i="25"/>
  <c r="V482" i="25"/>
  <c r="V483" i="25"/>
  <c r="V484" i="25"/>
  <c r="V485" i="25"/>
  <c r="V486" i="25"/>
  <c r="V487" i="25"/>
  <c r="V488" i="25"/>
  <c r="V489" i="25"/>
  <c r="V490" i="25"/>
  <c r="V491" i="25"/>
  <c r="V492" i="25"/>
  <c r="V493" i="25"/>
  <c r="V494" i="25"/>
  <c r="V495" i="25"/>
  <c r="V496" i="25"/>
  <c r="V497" i="25"/>
  <c r="V498" i="25"/>
  <c r="V499" i="25"/>
  <c r="V500" i="25"/>
  <c r="V501" i="25"/>
  <c r="V502" i="25"/>
  <c r="V503" i="25"/>
  <c r="V504" i="25"/>
  <c r="V505" i="25"/>
  <c r="V506" i="25"/>
  <c r="V507" i="25"/>
  <c r="V508" i="25"/>
  <c r="V509" i="25"/>
  <c r="V510" i="25"/>
  <c r="V511" i="25"/>
  <c r="V512" i="25"/>
  <c r="V513" i="25"/>
  <c r="V514" i="25"/>
  <c r="V515" i="25"/>
  <c r="V516" i="25"/>
  <c r="V517" i="25"/>
  <c r="V518" i="25"/>
  <c r="V519" i="25"/>
  <c r="V520" i="25"/>
  <c r="V521" i="25"/>
  <c r="V522" i="25"/>
  <c r="V523" i="25"/>
  <c r="V524" i="25"/>
  <c r="V525" i="25"/>
  <c r="V526" i="25"/>
  <c r="V527" i="25"/>
  <c r="V528" i="25"/>
  <c r="V529" i="25"/>
  <c r="V530" i="25"/>
  <c r="V531" i="25"/>
  <c r="V532" i="25"/>
  <c r="V533" i="25"/>
  <c r="V534" i="25"/>
  <c r="V535" i="25"/>
  <c r="V536" i="25"/>
  <c r="V537" i="25"/>
  <c r="V538" i="25"/>
  <c r="V539" i="25"/>
  <c r="V540" i="25"/>
  <c r="V541" i="25"/>
  <c r="V542" i="25"/>
  <c r="V543" i="25"/>
  <c r="V544" i="25"/>
  <c r="V545" i="25"/>
  <c r="V546" i="25"/>
  <c r="V547" i="25"/>
  <c r="V548" i="25"/>
  <c r="V549" i="25"/>
  <c r="V550" i="25"/>
  <c r="V551" i="25"/>
  <c r="V552" i="25"/>
  <c r="V553" i="25"/>
  <c r="V554" i="25"/>
  <c r="V555" i="25"/>
  <c r="V556" i="25"/>
  <c r="V557" i="25"/>
  <c r="V558" i="25"/>
  <c r="V559" i="25"/>
  <c r="V560" i="25"/>
  <c r="V561" i="25"/>
  <c r="V562" i="25"/>
  <c r="V563" i="25"/>
  <c r="V564" i="25"/>
  <c r="V565" i="25"/>
  <c r="V566" i="25"/>
  <c r="V567" i="25"/>
  <c r="V568" i="25"/>
  <c r="V569" i="25"/>
  <c r="V570" i="25"/>
  <c r="V571" i="25"/>
  <c r="V572" i="25"/>
  <c r="V573" i="25"/>
  <c r="V574" i="25"/>
  <c r="V575" i="25"/>
  <c r="V576" i="25"/>
  <c r="V577" i="25"/>
  <c r="V578" i="25"/>
  <c r="V579" i="25"/>
  <c r="V580" i="25"/>
  <c r="V581" i="25"/>
  <c r="V582" i="25"/>
  <c r="V583" i="25"/>
  <c r="V584" i="25"/>
  <c r="V585" i="25"/>
  <c r="V586" i="25"/>
  <c r="V587" i="25"/>
  <c r="V588" i="25"/>
  <c r="V589" i="25"/>
  <c r="V590" i="25"/>
  <c r="V591" i="25"/>
  <c r="V592" i="25"/>
  <c r="V593" i="25"/>
  <c r="V594" i="25"/>
  <c r="V595" i="25"/>
  <c r="V596" i="25"/>
  <c r="V597" i="25"/>
  <c r="V598" i="25"/>
  <c r="V599" i="25"/>
  <c r="V600" i="25"/>
  <c r="V601" i="25"/>
  <c r="V602" i="25"/>
  <c r="V603" i="25"/>
  <c r="V604" i="25"/>
  <c r="V605" i="25"/>
  <c r="V606" i="25"/>
  <c r="V607" i="25"/>
  <c r="V608" i="25"/>
  <c r="V609" i="25"/>
  <c r="V610" i="25"/>
  <c r="V611" i="25"/>
  <c r="V612" i="25"/>
  <c r="V613" i="25"/>
  <c r="V614" i="25"/>
  <c r="V615" i="25"/>
  <c r="V616" i="25"/>
  <c r="V617" i="25"/>
  <c r="V618" i="25"/>
  <c r="V619" i="25"/>
  <c r="V620" i="25"/>
  <c r="V621" i="25"/>
  <c r="V622" i="25"/>
  <c r="V623" i="25"/>
  <c r="V624" i="25"/>
  <c r="V625" i="25"/>
  <c r="V626" i="25"/>
  <c r="V627" i="25"/>
  <c r="V628" i="25"/>
  <c r="V629" i="25"/>
  <c r="V630" i="25"/>
  <c r="V631" i="25"/>
  <c r="V632" i="25"/>
  <c r="V633" i="25"/>
  <c r="V634" i="25"/>
  <c r="V635" i="25"/>
  <c r="V636" i="25"/>
  <c r="V637" i="25"/>
  <c r="V638" i="25"/>
  <c r="V639" i="25"/>
  <c r="V640" i="25"/>
  <c r="V641" i="25"/>
  <c r="V642" i="25"/>
  <c r="V643" i="25"/>
  <c r="V644" i="25"/>
  <c r="V645" i="25"/>
  <c r="V646" i="25"/>
  <c r="V647" i="25"/>
  <c r="V648" i="25"/>
  <c r="V649" i="25"/>
  <c r="V650" i="25"/>
  <c r="V651" i="25"/>
  <c r="V652" i="25"/>
  <c r="V653" i="25"/>
  <c r="V654" i="25"/>
  <c r="V655" i="25"/>
  <c r="V656" i="25"/>
  <c r="V657" i="25"/>
  <c r="V658" i="25"/>
  <c r="V659" i="25"/>
  <c r="V660" i="25"/>
  <c r="V661" i="25"/>
  <c r="V662" i="25"/>
  <c r="V663" i="25"/>
  <c r="V664" i="25"/>
  <c r="V665" i="25"/>
  <c r="V666" i="25"/>
  <c r="V667" i="25"/>
  <c r="V668" i="25"/>
  <c r="V669" i="25"/>
  <c r="V670" i="25"/>
  <c r="V671" i="25"/>
  <c r="V672" i="25"/>
  <c r="V673" i="25"/>
  <c r="V674" i="25"/>
  <c r="V675" i="25"/>
  <c r="V676" i="25"/>
  <c r="V677" i="25"/>
  <c r="V678" i="25"/>
  <c r="V679" i="25"/>
  <c r="V680" i="25"/>
  <c r="V681" i="25"/>
  <c r="V682" i="25"/>
  <c r="V683" i="25"/>
  <c r="V684" i="25"/>
  <c r="V685" i="25"/>
  <c r="V686" i="25"/>
  <c r="V687" i="25"/>
  <c r="V688" i="25"/>
  <c r="V689" i="25"/>
  <c r="V690" i="25"/>
  <c r="V691" i="25"/>
  <c r="V692" i="25"/>
  <c r="V693" i="25"/>
  <c r="V694" i="25"/>
  <c r="V695" i="25"/>
  <c r="V696" i="25"/>
  <c r="V697" i="25"/>
  <c r="V698" i="25"/>
  <c r="V699" i="25"/>
  <c r="V700" i="25"/>
  <c r="V701" i="25"/>
  <c r="V702" i="25"/>
  <c r="V703" i="25"/>
  <c r="V704" i="25"/>
  <c r="V705" i="25"/>
  <c r="V706" i="25"/>
  <c r="V707" i="25"/>
  <c r="V708" i="25"/>
  <c r="V709" i="25"/>
  <c r="V710" i="25"/>
  <c r="V711" i="25"/>
  <c r="V712" i="25"/>
  <c r="V713" i="25"/>
  <c r="V714" i="25"/>
  <c r="V715" i="25"/>
  <c r="V716" i="25"/>
  <c r="V717" i="25"/>
  <c r="V718" i="25"/>
  <c r="V719" i="25"/>
  <c r="V720" i="25"/>
  <c r="V721" i="25"/>
  <c r="V722" i="25"/>
  <c r="V723" i="25"/>
  <c r="V724" i="25"/>
  <c r="V725" i="25"/>
  <c r="V726" i="25"/>
  <c r="V727" i="25"/>
  <c r="V728" i="25"/>
  <c r="V729" i="25"/>
  <c r="V730" i="25"/>
  <c r="V731" i="25"/>
  <c r="V732" i="25"/>
  <c r="V733" i="25"/>
  <c r="V734" i="25"/>
  <c r="V735" i="25"/>
  <c r="V736" i="25"/>
  <c r="V737" i="25"/>
  <c r="V738" i="25"/>
  <c r="V739" i="25"/>
  <c r="V740" i="25"/>
  <c r="V741" i="25"/>
  <c r="V742" i="25"/>
  <c r="V743" i="25"/>
  <c r="V744" i="25"/>
  <c r="V745" i="25"/>
  <c r="V746" i="25"/>
  <c r="V747" i="25"/>
  <c r="V748" i="25"/>
  <c r="V749" i="25"/>
  <c r="V750" i="25"/>
  <c r="V751" i="25"/>
  <c r="V752" i="25"/>
  <c r="V753" i="25"/>
  <c r="V754" i="25"/>
  <c r="V755" i="25"/>
  <c r="V756" i="25"/>
  <c r="V757" i="25"/>
  <c r="V758" i="25"/>
  <c r="V759" i="25"/>
  <c r="V760" i="25"/>
  <c r="V761" i="25"/>
  <c r="V762" i="25"/>
  <c r="V763" i="25"/>
  <c r="V764" i="25"/>
  <c r="V765" i="25"/>
  <c r="V766" i="25"/>
  <c r="V767" i="25"/>
  <c r="V768" i="25"/>
  <c r="V769" i="25"/>
  <c r="V770" i="25"/>
  <c r="V771" i="25"/>
  <c r="V772" i="25"/>
  <c r="V773" i="25"/>
  <c r="V774" i="25"/>
  <c r="V775" i="25"/>
  <c r="V776" i="25"/>
  <c r="V777" i="25"/>
  <c r="V778" i="25"/>
  <c r="V779" i="25"/>
  <c r="V780" i="25"/>
  <c r="V781" i="25"/>
  <c r="V782" i="25"/>
  <c r="V783" i="25"/>
  <c r="V784" i="25"/>
  <c r="V785" i="25"/>
  <c r="V786" i="25"/>
  <c r="V787" i="25"/>
  <c r="V788" i="25"/>
  <c r="V789" i="25"/>
  <c r="V790" i="25"/>
  <c r="V791" i="25"/>
  <c r="V792" i="25"/>
  <c r="V793" i="25"/>
  <c r="V794" i="25"/>
  <c r="V795" i="25"/>
  <c r="V796" i="25"/>
  <c r="V797" i="25"/>
  <c r="V798" i="25"/>
  <c r="V799" i="25"/>
  <c r="V800" i="25"/>
  <c r="V801" i="25"/>
  <c r="V802" i="25"/>
  <c r="V803" i="25"/>
  <c r="V804" i="25"/>
  <c r="V805" i="25"/>
  <c r="V806" i="25"/>
  <c r="V807" i="25"/>
  <c r="V808" i="25"/>
  <c r="V809" i="25"/>
  <c r="V810" i="25"/>
  <c r="V811" i="25"/>
  <c r="V812" i="25"/>
  <c r="V813" i="25"/>
  <c r="V814" i="25"/>
  <c r="V815" i="25"/>
  <c r="V816" i="25"/>
  <c r="V817" i="25"/>
  <c r="V818" i="25"/>
  <c r="V819" i="25"/>
  <c r="V820" i="25"/>
  <c r="V821" i="25"/>
  <c r="V822" i="25"/>
  <c r="V823" i="25"/>
  <c r="V824" i="25"/>
  <c r="V825" i="25"/>
  <c r="V826" i="25"/>
  <c r="V827" i="25"/>
  <c r="V828" i="25"/>
  <c r="V829" i="25"/>
  <c r="V830" i="25"/>
  <c r="V831" i="25"/>
  <c r="V832" i="25"/>
  <c r="V833" i="25"/>
  <c r="V834" i="25"/>
  <c r="V835" i="25"/>
  <c r="V836" i="25"/>
  <c r="V837" i="25"/>
  <c r="V838" i="25"/>
  <c r="V839" i="25"/>
  <c r="V840" i="25"/>
  <c r="V841" i="25"/>
  <c r="V842" i="25"/>
  <c r="V843" i="25"/>
  <c r="V844" i="25"/>
  <c r="V845" i="25"/>
  <c r="V846" i="25"/>
  <c r="V847" i="25"/>
  <c r="V848" i="25"/>
  <c r="V849" i="25"/>
  <c r="V850" i="25"/>
  <c r="V851" i="25"/>
  <c r="V852" i="25"/>
  <c r="V853" i="25"/>
  <c r="V854" i="25"/>
  <c r="V855" i="25"/>
  <c r="V856" i="25"/>
  <c r="V857" i="25"/>
  <c r="V858" i="25"/>
  <c r="V859" i="25"/>
  <c r="V860" i="25"/>
  <c r="V861" i="25"/>
  <c r="V862" i="25"/>
  <c r="V863" i="25"/>
  <c r="V864" i="25"/>
  <c r="V865" i="25"/>
  <c r="V866" i="25"/>
  <c r="V867" i="25"/>
  <c r="V868" i="25"/>
  <c r="V869" i="25"/>
  <c r="V870" i="25"/>
  <c r="V871" i="25"/>
  <c r="V872" i="25"/>
  <c r="V873" i="25"/>
  <c r="V874" i="25"/>
  <c r="V875" i="25"/>
  <c r="V876" i="25"/>
  <c r="V877" i="25"/>
  <c r="V878" i="25"/>
  <c r="V879" i="25"/>
  <c r="V880" i="25"/>
  <c r="V881" i="25"/>
  <c r="V2" i="25"/>
  <c r="L3" i="25"/>
  <c r="L4" i="25"/>
  <c r="L5"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103" i="25"/>
  <c r="L104" i="25"/>
  <c r="L105" i="25"/>
  <c r="L106" i="25"/>
  <c r="L107" i="25"/>
  <c r="L108" i="25"/>
  <c r="L109" i="25"/>
  <c r="L110" i="25"/>
  <c r="L111" i="25"/>
  <c r="L112" i="25"/>
  <c r="L113" i="25"/>
  <c r="L114" i="25"/>
  <c r="L115" i="25"/>
  <c r="L116" i="25"/>
  <c r="L117" i="25"/>
  <c r="L118" i="25"/>
  <c r="L119" i="25"/>
  <c r="L120" i="25"/>
  <c r="L121" i="25"/>
  <c r="L122" i="25"/>
  <c r="L123" i="25"/>
  <c r="L124" i="25"/>
  <c r="L125" i="25"/>
  <c r="L126" i="25"/>
  <c r="L127" i="25"/>
  <c r="L128" i="25"/>
  <c r="L129" i="25"/>
  <c r="L130" i="25"/>
  <c r="L131" i="25"/>
  <c r="L132" i="25"/>
  <c r="L133" i="25"/>
  <c r="L134" i="25"/>
  <c r="L135" i="25"/>
  <c r="L136" i="25"/>
  <c r="L137" i="25"/>
  <c r="L138" i="25"/>
  <c r="L139" i="25"/>
  <c r="L140" i="25"/>
  <c r="L141" i="25"/>
  <c r="L142" i="25"/>
  <c r="L143" i="25"/>
  <c r="L144" i="25"/>
  <c r="L145" i="25"/>
  <c r="L146" i="25"/>
  <c r="L147" i="25"/>
  <c r="L148" i="25"/>
  <c r="L149" i="25"/>
  <c r="L150" i="25"/>
  <c r="L151" i="25"/>
  <c r="L152" i="25"/>
  <c r="L153" i="25"/>
  <c r="L154" i="25"/>
  <c r="L155" i="25"/>
  <c r="L156" i="25"/>
  <c r="L157" i="25"/>
  <c r="L158" i="25"/>
  <c r="L159" i="25"/>
  <c r="L160" i="25"/>
  <c r="L161" i="25"/>
  <c r="L162" i="25"/>
  <c r="L163" i="25"/>
  <c r="L164" i="25"/>
  <c r="L165" i="25"/>
  <c r="L166" i="25"/>
  <c r="L167" i="25"/>
  <c r="L168" i="25"/>
  <c r="L169" i="25"/>
  <c r="L170" i="25"/>
  <c r="L171" i="25"/>
  <c r="L172" i="25"/>
  <c r="L173" i="25"/>
  <c r="L174" i="25"/>
  <c r="L175" i="25"/>
  <c r="L176" i="25"/>
  <c r="L177" i="25"/>
  <c r="L178" i="25"/>
  <c r="L179" i="25"/>
  <c r="L180" i="25"/>
  <c r="L181" i="25"/>
  <c r="L182" i="25"/>
  <c r="L183" i="25"/>
  <c r="L184" i="25"/>
  <c r="L185" i="25"/>
  <c r="L186" i="25"/>
  <c r="L187" i="25"/>
  <c r="L188" i="25"/>
  <c r="L189" i="25"/>
  <c r="L190" i="25"/>
  <c r="L191" i="25"/>
  <c r="L192" i="25"/>
  <c r="L193" i="25"/>
  <c r="L194" i="25"/>
  <c r="L195" i="25"/>
  <c r="L196" i="25"/>
  <c r="L197" i="25"/>
  <c r="L198" i="25"/>
  <c r="L199" i="25"/>
  <c r="L200" i="25"/>
  <c r="L201" i="25"/>
  <c r="L202" i="25"/>
  <c r="L203" i="25"/>
  <c r="L204" i="25"/>
  <c r="L205" i="25"/>
  <c r="L206" i="25"/>
  <c r="L207" i="25"/>
  <c r="L208" i="25"/>
  <c r="L209" i="25"/>
  <c r="L210" i="25"/>
  <c r="L211" i="25"/>
  <c r="L212" i="25"/>
  <c r="L213" i="25"/>
  <c r="L214" i="25"/>
  <c r="L215" i="25"/>
  <c r="L216" i="25"/>
  <c r="L217" i="25"/>
  <c r="L218" i="25"/>
  <c r="L219" i="25"/>
  <c r="L220" i="25"/>
  <c r="L221" i="25"/>
  <c r="L222" i="25"/>
  <c r="L223" i="25"/>
  <c r="L224" i="25"/>
  <c r="L225" i="25"/>
  <c r="L226" i="25"/>
  <c r="L227" i="25"/>
  <c r="L228" i="25"/>
  <c r="L229" i="25"/>
  <c r="L230" i="25"/>
  <c r="L231" i="25"/>
  <c r="L232" i="25"/>
  <c r="L233" i="25"/>
  <c r="L234" i="25"/>
  <c r="L235" i="25"/>
  <c r="L236" i="25"/>
  <c r="L237" i="25"/>
  <c r="L238" i="25"/>
  <c r="L239" i="25"/>
  <c r="L240" i="25"/>
  <c r="L241" i="25"/>
  <c r="L242" i="25"/>
  <c r="L243" i="25"/>
  <c r="L244" i="25"/>
  <c r="L245" i="25"/>
  <c r="L246" i="25"/>
  <c r="L247" i="25"/>
  <c r="L248" i="25"/>
  <c r="L249" i="25"/>
  <c r="L250" i="25"/>
  <c r="L251" i="25"/>
  <c r="L252" i="25"/>
  <c r="L253" i="25"/>
  <c r="L254" i="25"/>
  <c r="L255" i="25"/>
  <c r="L256" i="25"/>
  <c r="L257" i="25"/>
  <c r="L258" i="25"/>
  <c r="L259" i="25"/>
  <c r="L260" i="25"/>
  <c r="L261" i="25"/>
  <c r="L262" i="25"/>
  <c r="L263" i="25"/>
  <c r="L264" i="25"/>
  <c r="L265" i="25"/>
  <c r="L266" i="25"/>
  <c r="L267" i="25"/>
  <c r="L268" i="25"/>
  <c r="L269" i="25"/>
  <c r="L270" i="25"/>
  <c r="L271" i="25"/>
  <c r="L272" i="25"/>
  <c r="L273" i="25"/>
  <c r="L274" i="25"/>
  <c r="L275" i="25"/>
  <c r="L276" i="25"/>
  <c r="L277" i="25"/>
  <c r="L278" i="25"/>
  <c r="L279" i="25"/>
  <c r="L280" i="25"/>
  <c r="L281" i="25"/>
  <c r="L282" i="25"/>
  <c r="L283" i="25"/>
  <c r="L284" i="25"/>
  <c r="L285" i="25"/>
  <c r="L286" i="25"/>
  <c r="L287" i="25"/>
  <c r="L288" i="25"/>
  <c r="L289" i="25"/>
  <c r="L290" i="25"/>
  <c r="L291" i="25"/>
  <c r="L292" i="25"/>
  <c r="L293" i="25"/>
  <c r="L294" i="25"/>
  <c r="L295" i="25"/>
  <c r="L296" i="25"/>
  <c r="L297" i="25"/>
  <c r="L298" i="25"/>
  <c r="L299" i="25"/>
  <c r="L300" i="25"/>
  <c r="L301" i="25"/>
  <c r="L302" i="25"/>
  <c r="L303" i="25"/>
  <c r="L304" i="25"/>
  <c r="L305" i="25"/>
  <c r="L306" i="25"/>
  <c r="L307" i="25"/>
  <c r="L308" i="25"/>
  <c r="L309" i="25"/>
  <c r="L310" i="25"/>
  <c r="L311" i="25"/>
  <c r="L312" i="25"/>
  <c r="L313" i="25"/>
  <c r="L314" i="25"/>
  <c r="L315" i="25"/>
  <c r="L316" i="25"/>
  <c r="L317" i="25"/>
  <c r="L318" i="25"/>
  <c r="L319" i="25"/>
  <c r="L320" i="25"/>
  <c r="L321" i="25"/>
  <c r="L322" i="25"/>
  <c r="L323" i="25"/>
  <c r="L324" i="25"/>
  <c r="L325" i="25"/>
  <c r="L326" i="25"/>
  <c r="L327" i="25"/>
  <c r="L328" i="25"/>
  <c r="L329" i="25"/>
  <c r="L330" i="25"/>
  <c r="L331" i="25"/>
  <c r="L332" i="25"/>
  <c r="L333" i="25"/>
  <c r="L334" i="25"/>
  <c r="L335" i="25"/>
  <c r="L336" i="25"/>
  <c r="L337" i="25"/>
  <c r="L338" i="25"/>
  <c r="L339" i="25"/>
  <c r="L340" i="25"/>
  <c r="L341" i="25"/>
  <c r="L342" i="25"/>
  <c r="L343" i="25"/>
  <c r="L344" i="25"/>
  <c r="L345" i="25"/>
  <c r="L346" i="25"/>
  <c r="L347" i="25"/>
  <c r="L348" i="25"/>
  <c r="L349" i="25"/>
  <c r="L350" i="25"/>
  <c r="L351" i="25"/>
  <c r="L352" i="25"/>
  <c r="L353" i="25"/>
  <c r="L354" i="25"/>
  <c r="L355" i="25"/>
  <c r="L356" i="25"/>
  <c r="L357" i="25"/>
  <c r="L358" i="25"/>
  <c r="L359" i="25"/>
  <c r="L360" i="25"/>
  <c r="L361" i="25"/>
  <c r="L362" i="25"/>
  <c r="L363" i="25"/>
  <c r="L364" i="25"/>
  <c r="L365" i="25"/>
  <c r="L366" i="25"/>
  <c r="L367" i="25"/>
  <c r="L368" i="25"/>
  <c r="L369" i="25"/>
  <c r="L370" i="25"/>
  <c r="L371" i="25"/>
  <c r="L372" i="25"/>
  <c r="L373" i="25"/>
  <c r="L374" i="25"/>
  <c r="L375" i="25"/>
  <c r="L376" i="25"/>
  <c r="L377" i="25"/>
  <c r="L378" i="25"/>
  <c r="L379" i="25"/>
  <c r="L380" i="25"/>
  <c r="L381" i="25"/>
  <c r="L382" i="25"/>
  <c r="L383" i="25"/>
  <c r="L384" i="25"/>
  <c r="L385" i="25"/>
  <c r="L386" i="25"/>
  <c r="L387" i="25"/>
  <c r="L388" i="25"/>
  <c r="L389" i="25"/>
  <c r="L390" i="25"/>
  <c r="L391" i="25"/>
  <c r="L392" i="25"/>
  <c r="L393" i="25"/>
  <c r="L394" i="25"/>
  <c r="L395" i="25"/>
  <c r="L396" i="25"/>
  <c r="L397" i="25"/>
  <c r="L398" i="25"/>
  <c r="L399" i="25"/>
  <c r="L400" i="25"/>
  <c r="L401" i="25"/>
  <c r="L402" i="25"/>
  <c r="L403" i="25"/>
  <c r="L404" i="25"/>
  <c r="L405" i="25"/>
  <c r="L406" i="25"/>
  <c r="L407" i="25"/>
  <c r="L408" i="25"/>
  <c r="L410" i="25"/>
  <c r="L411" i="25"/>
  <c r="L412" i="25"/>
  <c r="L413" i="25"/>
  <c r="L414" i="25"/>
  <c r="L415" i="25"/>
  <c r="L416" i="25"/>
  <c r="L417" i="25"/>
  <c r="L418" i="25"/>
  <c r="L419" i="25"/>
  <c r="L420" i="25"/>
  <c r="L421" i="25"/>
  <c r="L422" i="25"/>
  <c r="L423" i="25"/>
  <c r="L424" i="25"/>
  <c r="L425" i="25"/>
  <c r="L426" i="25"/>
  <c r="L427" i="25"/>
  <c r="L428" i="25"/>
  <c r="L429" i="25"/>
  <c r="L430" i="25"/>
  <c r="L431" i="25"/>
  <c r="L432" i="25"/>
  <c r="L433" i="25"/>
  <c r="L434" i="25"/>
  <c r="L435" i="25"/>
  <c r="L436" i="25"/>
  <c r="L437" i="25"/>
  <c r="L438" i="25"/>
  <c r="L439" i="25"/>
  <c r="L440" i="25"/>
  <c r="L441" i="25"/>
  <c r="L442" i="25"/>
  <c r="L443" i="25"/>
  <c r="L444" i="25"/>
  <c r="L445" i="25"/>
  <c r="L446" i="25"/>
  <c r="L447" i="25"/>
  <c r="L448" i="25"/>
  <c r="L449" i="25"/>
  <c r="L450" i="25"/>
  <c r="L451" i="25"/>
  <c r="L452" i="25"/>
  <c r="L453" i="25"/>
  <c r="L454" i="25"/>
  <c r="L455" i="25"/>
  <c r="L456" i="25"/>
  <c r="L457" i="25"/>
  <c r="L458" i="25"/>
  <c r="L459" i="25"/>
  <c r="L460" i="25"/>
  <c r="L461" i="25"/>
  <c r="L462" i="25"/>
  <c r="L463" i="25"/>
  <c r="L464" i="25"/>
  <c r="L465" i="25"/>
  <c r="L466" i="25"/>
  <c r="L467" i="25"/>
  <c r="L468" i="25"/>
  <c r="L469" i="25"/>
  <c r="L470" i="25"/>
  <c r="L471" i="25"/>
  <c r="L472" i="25"/>
  <c r="L473" i="25"/>
  <c r="L474" i="25"/>
  <c r="L475" i="25"/>
  <c r="L476" i="25"/>
  <c r="L477" i="25"/>
  <c r="L478" i="25"/>
  <c r="L479" i="25"/>
  <c r="L480" i="25"/>
  <c r="L481" i="25"/>
  <c r="L482" i="25"/>
  <c r="L483" i="25"/>
  <c r="L484" i="25"/>
  <c r="L485" i="25"/>
  <c r="L486" i="25"/>
  <c r="L487" i="25"/>
  <c r="L488" i="25"/>
  <c r="L489" i="25"/>
  <c r="L490" i="25"/>
  <c r="L491" i="25"/>
  <c r="L492" i="25"/>
  <c r="L493" i="25"/>
  <c r="L494" i="25"/>
  <c r="L495" i="25"/>
  <c r="L496" i="25"/>
  <c r="L497" i="25"/>
  <c r="L498" i="25"/>
  <c r="L499" i="25"/>
  <c r="L500" i="25"/>
  <c r="L501" i="25"/>
  <c r="L502" i="25"/>
  <c r="L503" i="25"/>
  <c r="L504" i="25"/>
  <c r="L505" i="25"/>
  <c r="L506" i="25"/>
  <c r="L507" i="25"/>
  <c r="L508" i="25"/>
  <c r="L509" i="25"/>
  <c r="L510" i="25"/>
  <c r="L511" i="25"/>
  <c r="L512" i="25"/>
  <c r="L513" i="25"/>
  <c r="L514" i="25"/>
  <c r="L515" i="25"/>
  <c r="L516" i="25"/>
  <c r="L517" i="25"/>
  <c r="L518" i="25"/>
  <c r="L519" i="25"/>
  <c r="L520" i="25"/>
  <c r="L521" i="25"/>
  <c r="L522" i="25"/>
  <c r="L523" i="25"/>
  <c r="L524" i="25"/>
  <c r="L525" i="25"/>
  <c r="L526" i="25"/>
  <c r="L527" i="25"/>
  <c r="L528" i="25"/>
  <c r="L529" i="25"/>
  <c r="L530" i="25"/>
  <c r="L531" i="25"/>
  <c r="L532" i="25"/>
  <c r="L533" i="25"/>
  <c r="L534" i="25"/>
  <c r="L535" i="25"/>
  <c r="L536" i="25"/>
  <c r="L537" i="25"/>
  <c r="L538" i="25"/>
  <c r="L539" i="25"/>
  <c r="L540" i="25"/>
  <c r="L541" i="25"/>
  <c r="L542" i="25"/>
  <c r="L543" i="25"/>
  <c r="L544" i="25"/>
  <c r="L545" i="25"/>
  <c r="L546" i="25"/>
  <c r="L547" i="25"/>
  <c r="L548" i="25"/>
  <c r="L549" i="25"/>
  <c r="L550" i="25"/>
  <c r="L551" i="25"/>
  <c r="L552" i="25"/>
  <c r="L553" i="25"/>
  <c r="L554" i="25"/>
  <c r="L555" i="25"/>
  <c r="L556" i="25"/>
  <c r="L557" i="25"/>
  <c r="L558" i="25"/>
  <c r="L559" i="25"/>
  <c r="L560" i="25"/>
  <c r="L561" i="25"/>
  <c r="L562" i="25"/>
  <c r="L563" i="25"/>
  <c r="L564" i="25"/>
  <c r="L565" i="25"/>
  <c r="L566" i="25"/>
  <c r="L567" i="25"/>
  <c r="L568" i="25"/>
  <c r="L569" i="25"/>
  <c r="L570" i="25"/>
  <c r="L571" i="25"/>
  <c r="L572" i="25"/>
  <c r="L573" i="25"/>
  <c r="L574" i="25"/>
  <c r="L575" i="25"/>
  <c r="L576" i="25"/>
  <c r="L577" i="25"/>
  <c r="L578" i="25"/>
  <c r="L579" i="25"/>
  <c r="L580" i="25"/>
  <c r="L581" i="25"/>
  <c r="L582" i="25"/>
  <c r="L583" i="25"/>
  <c r="L584" i="25"/>
  <c r="L585" i="25"/>
  <c r="L586" i="25"/>
  <c r="L587" i="25"/>
  <c r="L588" i="25"/>
  <c r="L589" i="25"/>
  <c r="L590" i="25"/>
  <c r="L591" i="25"/>
  <c r="L592" i="25"/>
  <c r="L593" i="25"/>
  <c r="L594" i="25"/>
  <c r="L595" i="25"/>
  <c r="L596" i="25"/>
  <c r="L597" i="25"/>
  <c r="L598" i="25"/>
  <c r="L599" i="25"/>
  <c r="L600" i="25"/>
  <c r="L601" i="25"/>
  <c r="L602" i="25"/>
  <c r="L603" i="25"/>
  <c r="L604" i="25"/>
  <c r="L605" i="25"/>
  <c r="L606" i="25"/>
  <c r="L607" i="25"/>
  <c r="L608" i="25"/>
  <c r="L609" i="25"/>
  <c r="L610" i="25"/>
  <c r="L611" i="25"/>
  <c r="L612" i="25"/>
  <c r="L613" i="25"/>
  <c r="L614" i="25"/>
  <c r="L615" i="25"/>
  <c r="L616" i="25"/>
  <c r="L617" i="25"/>
  <c r="L618" i="25"/>
  <c r="L619" i="25"/>
  <c r="L620" i="25"/>
  <c r="L621" i="25"/>
  <c r="L622" i="25"/>
  <c r="L623" i="25"/>
  <c r="L624" i="25"/>
  <c r="L625" i="25"/>
  <c r="L626" i="25"/>
  <c r="L627" i="25"/>
  <c r="L628" i="25"/>
  <c r="L629" i="25"/>
  <c r="L630" i="25"/>
  <c r="L631" i="25"/>
  <c r="L632" i="25"/>
  <c r="L633" i="25"/>
  <c r="L634" i="25"/>
  <c r="L635" i="25"/>
  <c r="L636" i="25"/>
  <c r="L637" i="25"/>
  <c r="L638" i="25"/>
  <c r="L639" i="25"/>
  <c r="L640" i="25"/>
  <c r="L641" i="25"/>
  <c r="L642" i="25"/>
  <c r="L643" i="25"/>
  <c r="L644" i="25"/>
  <c r="L645" i="25"/>
  <c r="L646" i="25"/>
  <c r="L647" i="25"/>
  <c r="L648" i="25"/>
  <c r="L649" i="25"/>
  <c r="L650" i="25"/>
  <c r="L651" i="25"/>
  <c r="L652" i="25"/>
  <c r="L653" i="25"/>
  <c r="L654" i="25"/>
  <c r="L655" i="25"/>
  <c r="L656" i="25"/>
  <c r="L657" i="25"/>
  <c r="L658" i="25"/>
  <c r="L659" i="25"/>
  <c r="L660" i="25"/>
  <c r="L661" i="25"/>
  <c r="L662" i="25"/>
  <c r="L663" i="25"/>
  <c r="L664" i="25"/>
  <c r="L665" i="25"/>
  <c r="L666" i="25"/>
  <c r="L667" i="25"/>
  <c r="L668" i="25"/>
  <c r="L669" i="25"/>
  <c r="L670" i="25"/>
  <c r="L671" i="25"/>
  <c r="L672" i="25"/>
  <c r="L673" i="25"/>
  <c r="L674" i="25"/>
  <c r="L675" i="25"/>
  <c r="L676" i="25"/>
  <c r="L677" i="25"/>
  <c r="L678" i="25"/>
  <c r="L679" i="25"/>
  <c r="L680" i="25"/>
  <c r="L681" i="25"/>
  <c r="L682" i="25"/>
  <c r="L683" i="25"/>
  <c r="L684" i="25"/>
  <c r="L685" i="25"/>
  <c r="L686" i="25"/>
  <c r="L687" i="25"/>
  <c r="L688" i="25"/>
  <c r="L689" i="25"/>
  <c r="L690" i="25"/>
  <c r="L691" i="25"/>
  <c r="L692" i="25"/>
  <c r="L693" i="25"/>
  <c r="L694" i="25"/>
  <c r="L695" i="25"/>
  <c r="L696" i="25"/>
  <c r="L697" i="25"/>
  <c r="L698" i="25"/>
  <c r="L699" i="25"/>
  <c r="L700" i="25"/>
  <c r="L701" i="25"/>
  <c r="L702" i="25"/>
  <c r="L703" i="25"/>
  <c r="L704" i="25"/>
  <c r="L705" i="25"/>
  <c r="L706" i="25"/>
  <c r="L707" i="25"/>
  <c r="L708" i="25"/>
  <c r="L709" i="25"/>
  <c r="L710" i="25"/>
  <c r="L711" i="25"/>
  <c r="L712" i="25"/>
  <c r="L713" i="25"/>
  <c r="L714" i="25"/>
  <c r="L715" i="25"/>
  <c r="L716" i="25"/>
  <c r="L717" i="25"/>
  <c r="L718" i="25"/>
  <c r="L719" i="25"/>
  <c r="L720" i="25"/>
  <c r="L721" i="25"/>
  <c r="L722" i="25"/>
  <c r="L723" i="25"/>
  <c r="L724" i="25"/>
  <c r="L725" i="25"/>
  <c r="L726" i="25"/>
  <c r="L727" i="25"/>
  <c r="L728" i="25"/>
  <c r="L729" i="25"/>
  <c r="L730" i="25"/>
  <c r="L731" i="25"/>
  <c r="L732" i="25"/>
  <c r="L733" i="25"/>
  <c r="L734" i="25"/>
  <c r="L735" i="25"/>
  <c r="L736" i="25"/>
  <c r="L737" i="25"/>
  <c r="L738" i="25"/>
  <c r="L739" i="25"/>
  <c r="L740" i="25"/>
  <c r="L741" i="25"/>
  <c r="L742" i="25"/>
  <c r="L743" i="25"/>
  <c r="L744" i="25"/>
  <c r="L745" i="25"/>
  <c r="L746" i="25"/>
  <c r="L747" i="25"/>
  <c r="L748" i="25"/>
  <c r="L749" i="25"/>
  <c r="L750" i="25"/>
  <c r="L751" i="25"/>
  <c r="L752" i="25"/>
  <c r="L753" i="25"/>
  <c r="L754" i="25"/>
  <c r="L755" i="25"/>
  <c r="L756" i="25"/>
  <c r="L757" i="25"/>
  <c r="L758" i="25"/>
  <c r="L759" i="25"/>
  <c r="L760" i="25"/>
  <c r="L761" i="25"/>
  <c r="L762" i="25"/>
  <c r="L763" i="25"/>
  <c r="L764" i="25"/>
  <c r="L765" i="25"/>
  <c r="L766" i="25"/>
  <c r="L767" i="25"/>
  <c r="L768" i="25"/>
  <c r="L769" i="25"/>
  <c r="L770" i="25"/>
  <c r="L771" i="25"/>
  <c r="L772" i="25"/>
  <c r="L773" i="25"/>
  <c r="L774" i="25"/>
  <c r="L775" i="25"/>
  <c r="L776" i="25"/>
  <c r="L777" i="25"/>
  <c r="L778" i="25"/>
  <c r="L779" i="25"/>
  <c r="L780" i="25"/>
  <c r="L781" i="25"/>
  <c r="L782" i="25"/>
  <c r="L783" i="25"/>
  <c r="L784" i="25"/>
  <c r="L785" i="25"/>
  <c r="L786" i="25"/>
  <c r="L787" i="25"/>
  <c r="L788" i="25"/>
  <c r="L789" i="25"/>
  <c r="L790" i="25"/>
  <c r="L791" i="25"/>
  <c r="L792" i="25"/>
  <c r="L793" i="25"/>
  <c r="L794" i="25"/>
  <c r="L795" i="25"/>
  <c r="L796" i="25"/>
  <c r="L797" i="25"/>
  <c r="L798" i="25"/>
  <c r="L799" i="25"/>
  <c r="L800" i="25"/>
  <c r="L801" i="25"/>
  <c r="L802" i="25"/>
  <c r="L803" i="25"/>
  <c r="L804" i="25"/>
  <c r="L805" i="25"/>
  <c r="L806" i="25"/>
  <c r="L807" i="25"/>
  <c r="L808" i="25"/>
  <c r="L809" i="25"/>
  <c r="L810" i="25"/>
  <c r="L811" i="25"/>
  <c r="L812" i="25"/>
  <c r="L813" i="25"/>
  <c r="L814" i="25"/>
  <c r="L815" i="25"/>
  <c r="L816" i="25"/>
  <c r="L817" i="25"/>
  <c r="L818" i="25"/>
  <c r="L819" i="25"/>
  <c r="L820" i="25"/>
  <c r="L821" i="25"/>
  <c r="L822" i="25"/>
  <c r="L823" i="25"/>
  <c r="L824" i="25"/>
  <c r="L825" i="25"/>
  <c r="L826" i="25"/>
  <c r="L827" i="25"/>
  <c r="L828" i="25"/>
  <c r="L829" i="25"/>
  <c r="L830" i="25"/>
  <c r="L831" i="25"/>
  <c r="L832" i="25"/>
  <c r="L833" i="25"/>
  <c r="L834" i="25"/>
  <c r="L835" i="25"/>
  <c r="L836" i="25"/>
  <c r="L837" i="25"/>
  <c r="L838" i="25"/>
  <c r="L839" i="25"/>
  <c r="L840" i="25"/>
  <c r="L841" i="25"/>
  <c r="L842" i="25"/>
  <c r="L843" i="25"/>
  <c r="L844" i="25"/>
  <c r="L845" i="25"/>
  <c r="L846" i="25"/>
  <c r="L848" i="25"/>
  <c r="L849" i="25"/>
  <c r="L850" i="25"/>
  <c r="L851" i="25"/>
  <c r="L852" i="25"/>
  <c r="L853" i="25"/>
  <c r="L854" i="25"/>
  <c r="L855" i="25"/>
  <c r="L856" i="25"/>
  <c r="L857" i="25"/>
  <c r="L858" i="25"/>
  <c r="L859" i="25"/>
  <c r="L861" i="25"/>
  <c r="L862" i="25"/>
  <c r="L863" i="25"/>
  <c r="L864" i="25"/>
  <c r="L865" i="25"/>
  <c r="L866" i="25"/>
  <c r="L867" i="25"/>
  <c r="L868" i="25"/>
  <c r="L869" i="25"/>
  <c r="L870" i="25"/>
  <c r="L871" i="25"/>
  <c r="L872" i="25"/>
  <c r="L873" i="25"/>
  <c r="L874" i="25"/>
  <c r="L875" i="25"/>
  <c r="L876" i="25"/>
  <c r="L877" i="25"/>
  <c r="L878" i="25"/>
  <c r="L879" i="25"/>
  <c r="L880" i="25"/>
  <c r="L881" i="25"/>
  <c r="L2" i="25"/>
  <c r="J493" i="31"/>
  <c r="O493" i="31"/>
  <c r="P493" i="31"/>
  <c r="AM663" i="31"/>
  <c r="AM664" i="31"/>
  <c r="AM665" i="31"/>
  <c r="AM666" i="31"/>
  <c r="AM667" i="31"/>
  <c r="AM668" i="31"/>
  <c r="AM669" i="31"/>
  <c r="AM670" i="31"/>
  <c r="AM671" i="31"/>
  <c r="AM672" i="31"/>
  <c r="AM673" i="31"/>
  <c r="AM674" i="31"/>
  <c r="AM675" i="31"/>
  <c r="AM676" i="31"/>
  <c r="AM677" i="31"/>
  <c r="AM678" i="31"/>
  <c r="AM679" i="31"/>
  <c r="AM680" i="31"/>
  <c r="AM681" i="31"/>
  <c r="AM682" i="31"/>
  <c r="AM683" i="31"/>
  <c r="AM684" i="31"/>
  <c r="AM685" i="31"/>
  <c r="AM686" i="31"/>
  <c r="AM687" i="31"/>
  <c r="AM688" i="31"/>
  <c r="AM689" i="31"/>
  <c r="AM690" i="31"/>
  <c r="AM691" i="31"/>
  <c r="AM692" i="31"/>
  <c r="AM693" i="31"/>
  <c r="AM694" i="31"/>
  <c r="AM695" i="31"/>
  <c r="AM696" i="31"/>
  <c r="AM697" i="31"/>
  <c r="AM698" i="31"/>
  <c r="AM699" i="31"/>
  <c r="AM700" i="31"/>
  <c r="AM701" i="31"/>
  <c r="AM702" i="31"/>
  <c r="AM703" i="31"/>
  <c r="AM704" i="31"/>
  <c r="AM705" i="31"/>
  <c r="AM706" i="31"/>
  <c r="AM707" i="31"/>
  <c r="AM708" i="31"/>
  <c r="AM709" i="31"/>
  <c r="AM710" i="31"/>
  <c r="AM711" i="31"/>
  <c r="AM712" i="31"/>
  <c r="AM713" i="31"/>
  <c r="AM714" i="31"/>
  <c r="AM715" i="31"/>
  <c r="AM716" i="31"/>
  <c r="AM717" i="31"/>
  <c r="AM718" i="31"/>
  <c r="AM719" i="31"/>
  <c r="AM720" i="31"/>
  <c r="AM721" i="31"/>
  <c r="AM722" i="31"/>
  <c r="AM723" i="31"/>
  <c r="AM724" i="31"/>
  <c r="AM725" i="31"/>
  <c r="AM726" i="31"/>
  <c r="AM727" i="31"/>
  <c r="AM728" i="31"/>
  <c r="AM729" i="31"/>
  <c r="AM730" i="31"/>
  <c r="AM731" i="31"/>
  <c r="AM732" i="31"/>
  <c r="AM733" i="31"/>
  <c r="AM734" i="31"/>
  <c r="AM735" i="31"/>
  <c r="AM736" i="31"/>
  <c r="AM737" i="31"/>
  <c r="AM738" i="31"/>
  <c r="AM739" i="31"/>
  <c r="AM740" i="31"/>
  <c r="AM741" i="31"/>
  <c r="AM742" i="31"/>
  <c r="AM743" i="31"/>
  <c r="AM744" i="31"/>
  <c r="AM745" i="31"/>
  <c r="AM746" i="31"/>
  <c r="AM747" i="31"/>
  <c r="AM748" i="31"/>
  <c r="AM749" i="31"/>
  <c r="AM750" i="31"/>
  <c r="AM751" i="31"/>
  <c r="AM752" i="31"/>
  <c r="AM753" i="31"/>
  <c r="AM754" i="31"/>
  <c r="AM755" i="31"/>
  <c r="AM756" i="31"/>
  <c r="AM757" i="31"/>
  <c r="AM758" i="31"/>
  <c r="AM759" i="31"/>
  <c r="AM760" i="31"/>
  <c r="AM761" i="31"/>
  <c r="AM762" i="31"/>
  <c r="AM763" i="31"/>
  <c r="AM764" i="31"/>
  <c r="AM765" i="31"/>
  <c r="AM766" i="31"/>
  <c r="AM767" i="31"/>
  <c r="AM768" i="31"/>
  <c r="AM769" i="31"/>
  <c r="AM770" i="31"/>
  <c r="AM771" i="31"/>
  <c r="AM772" i="31"/>
  <c r="AM773" i="31"/>
  <c r="AM774" i="31"/>
  <c r="AM775" i="31"/>
  <c r="AM776" i="31"/>
  <c r="AM777" i="31"/>
  <c r="AM778" i="31"/>
  <c r="AM779" i="31"/>
  <c r="AM780" i="31"/>
  <c r="AM781" i="31"/>
  <c r="AM782" i="31"/>
  <c r="AM783" i="31"/>
  <c r="AM784" i="31"/>
  <c r="AM785" i="31"/>
  <c r="AM786" i="31"/>
  <c r="AM787" i="31"/>
  <c r="AM788" i="31"/>
  <c r="AM789" i="31"/>
  <c r="AM790" i="31"/>
  <c r="AM791" i="31"/>
  <c r="AM792" i="31"/>
  <c r="AM793" i="31"/>
  <c r="AM794" i="31"/>
  <c r="AM795" i="31"/>
  <c r="AM796" i="31"/>
  <c r="AM797" i="31"/>
  <c r="AM798" i="31"/>
  <c r="AM799" i="31"/>
  <c r="AM800" i="31"/>
  <c r="AM801" i="31"/>
  <c r="AM802" i="31"/>
  <c r="AM803" i="31"/>
  <c r="AM804" i="31"/>
  <c r="AM805" i="31"/>
  <c r="AM806" i="31"/>
  <c r="AM807" i="31"/>
  <c r="AM808" i="31"/>
  <c r="AM809" i="31"/>
  <c r="AM810" i="31"/>
  <c r="AM811" i="31"/>
  <c r="AM812" i="31"/>
  <c r="AM813" i="31"/>
  <c r="AM814" i="31"/>
  <c r="AM815" i="31"/>
  <c r="AM816" i="31"/>
  <c r="AM817" i="31"/>
  <c r="AM818" i="31"/>
  <c r="AM819" i="31"/>
  <c r="AM820" i="31"/>
  <c r="AM821" i="31"/>
  <c r="AM822" i="31"/>
  <c r="AM823" i="31"/>
  <c r="AM824" i="31"/>
  <c r="AM825" i="31"/>
  <c r="AM826" i="31"/>
  <c r="AM827" i="31"/>
  <c r="AM828" i="31"/>
  <c r="AM829" i="31"/>
  <c r="AM830" i="31"/>
  <c r="AM831" i="31"/>
  <c r="AM832" i="31"/>
  <c r="AM833" i="31"/>
  <c r="AM834" i="31"/>
  <c r="AM835" i="31"/>
  <c r="AM836" i="31"/>
  <c r="AM837" i="31"/>
  <c r="AM838" i="31"/>
  <c r="AM839" i="31"/>
  <c r="AM840" i="31"/>
  <c r="AM841" i="31"/>
  <c r="AM842" i="31"/>
  <c r="AM843" i="31"/>
  <c r="AM844" i="31"/>
  <c r="AM845" i="31"/>
  <c r="AM846" i="31"/>
  <c r="AM847" i="31"/>
  <c r="AM848" i="31"/>
  <c r="AM849" i="31"/>
  <c r="AM850" i="31"/>
  <c r="AM851" i="31"/>
  <c r="AM852" i="31"/>
  <c r="AM853" i="31"/>
  <c r="AM854" i="31"/>
  <c r="AM855" i="31"/>
  <c r="AM856" i="31"/>
  <c r="AM857" i="31"/>
  <c r="AM858" i="31"/>
  <c r="AM859" i="31"/>
  <c r="AM860" i="31"/>
  <c r="AM861" i="31"/>
  <c r="AM862" i="31"/>
  <c r="AM863" i="31"/>
  <c r="AM864" i="31"/>
  <c r="AM865" i="31"/>
  <c r="AM866" i="31"/>
  <c r="AM867" i="31"/>
  <c r="AM868" i="31"/>
  <c r="AM869" i="31"/>
  <c r="AM870" i="31"/>
  <c r="AM871" i="31"/>
  <c r="AM872" i="31"/>
  <c r="AM873" i="31"/>
  <c r="AM874" i="31"/>
  <c r="AM875" i="31"/>
  <c r="AM876" i="31"/>
  <c r="AM877" i="31"/>
  <c r="AM878" i="31"/>
  <c r="AM879" i="31"/>
  <c r="AM880" i="31"/>
  <c r="AM881" i="31"/>
  <c r="AL663" i="31"/>
  <c r="AL664" i="31"/>
  <c r="AL665" i="31"/>
  <c r="AL666" i="31"/>
  <c r="AL667" i="31"/>
  <c r="AL668" i="31"/>
  <c r="AL669" i="31"/>
  <c r="AL670" i="31"/>
  <c r="AL671" i="31"/>
  <c r="AL672" i="31"/>
  <c r="AL673" i="31"/>
  <c r="AL674" i="31"/>
  <c r="AL675" i="31"/>
  <c r="AL676" i="31"/>
  <c r="AL677" i="31"/>
  <c r="AL678" i="31"/>
  <c r="AL679" i="31"/>
  <c r="AL680" i="31"/>
  <c r="AL681" i="31"/>
  <c r="AL682" i="31"/>
  <c r="AL683" i="31"/>
  <c r="AL684" i="31"/>
  <c r="AL685" i="31"/>
  <c r="AL686" i="31"/>
  <c r="AL687" i="31"/>
  <c r="AL688" i="31"/>
  <c r="AL689" i="31"/>
  <c r="AL690" i="31"/>
  <c r="AL691" i="31"/>
  <c r="AL692" i="31"/>
  <c r="AL693" i="31"/>
  <c r="AL694" i="31"/>
  <c r="AL695" i="31"/>
  <c r="AL696" i="31"/>
  <c r="AL697" i="31"/>
  <c r="AL698" i="31"/>
  <c r="AL699" i="31"/>
  <c r="AL700" i="31"/>
  <c r="AL701" i="31"/>
  <c r="AL702" i="31"/>
  <c r="AL703" i="31"/>
  <c r="AL704" i="31"/>
  <c r="AL705" i="31"/>
  <c r="AL706" i="31"/>
  <c r="AL707" i="31"/>
  <c r="AL708" i="31"/>
  <c r="AL709" i="31"/>
  <c r="AL710" i="31"/>
  <c r="AL711" i="31"/>
  <c r="AL712" i="31"/>
  <c r="AL713" i="31"/>
  <c r="AL714" i="31"/>
  <c r="AL715" i="31"/>
  <c r="AL716" i="31"/>
  <c r="AL717" i="31"/>
  <c r="AL718" i="31"/>
  <c r="AL719" i="31"/>
  <c r="AL720" i="31"/>
  <c r="AL721" i="31"/>
  <c r="AL722" i="31"/>
  <c r="AL723" i="31"/>
  <c r="AL724" i="31"/>
  <c r="AL725" i="31"/>
  <c r="AL726" i="31"/>
  <c r="AL727" i="31"/>
  <c r="AL728" i="31"/>
  <c r="AL729" i="31"/>
  <c r="AL730" i="31"/>
  <c r="AL731" i="31"/>
  <c r="AL732" i="31"/>
  <c r="AL733" i="31"/>
  <c r="AL734" i="31"/>
  <c r="AL735" i="31"/>
  <c r="AL736" i="31"/>
  <c r="AL737" i="31"/>
  <c r="AL738" i="31"/>
  <c r="AL739" i="31"/>
  <c r="AL740" i="31"/>
  <c r="AL741" i="31"/>
  <c r="AL742" i="31"/>
  <c r="AL743" i="31"/>
  <c r="AL744" i="31"/>
  <c r="AL745" i="31"/>
  <c r="AL746" i="31"/>
  <c r="AL747" i="31"/>
  <c r="AL748" i="31"/>
  <c r="AL749" i="31"/>
  <c r="AL750" i="31"/>
  <c r="AL751" i="31"/>
  <c r="AL752" i="31"/>
  <c r="AL753" i="31"/>
  <c r="AL754" i="31"/>
  <c r="AL755" i="31"/>
  <c r="AL756" i="31"/>
  <c r="AL757" i="31"/>
  <c r="AL758" i="31"/>
  <c r="AL759" i="31"/>
  <c r="AL760" i="31"/>
  <c r="AL761" i="31"/>
  <c r="AL762" i="31"/>
  <c r="AL763" i="31"/>
  <c r="AL764" i="31"/>
  <c r="AL765" i="31"/>
  <c r="AL766" i="31"/>
  <c r="AL767" i="31"/>
  <c r="AL768" i="31"/>
  <c r="AL769" i="31"/>
  <c r="AL770" i="31"/>
  <c r="AL771" i="31"/>
  <c r="AL772" i="31"/>
  <c r="AL773" i="31"/>
  <c r="AL774" i="31"/>
  <c r="AL775" i="31"/>
  <c r="AL776" i="31"/>
  <c r="AL777" i="31"/>
  <c r="AL778" i="31"/>
  <c r="AL779" i="31"/>
  <c r="AL780" i="31"/>
  <c r="AL781" i="31"/>
  <c r="AL782" i="31"/>
  <c r="AL783" i="31"/>
  <c r="AL784" i="31"/>
  <c r="AL785" i="31"/>
  <c r="AL786" i="31"/>
  <c r="AL787" i="31"/>
  <c r="AL788" i="31"/>
  <c r="AL789" i="31"/>
  <c r="AL790" i="31"/>
  <c r="AL791" i="31"/>
  <c r="AL792" i="31"/>
  <c r="AL793" i="31"/>
  <c r="AL794" i="31"/>
  <c r="AL795" i="31"/>
  <c r="AL796" i="31"/>
  <c r="AL797" i="31"/>
  <c r="AL798" i="31"/>
  <c r="AL799" i="31"/>
  <c r="AL800" i="31"/>
  <c r="AL801" i="31"/>
  <c r="AL802" i="31"/>
  <c r="AL803" i="31"/>
  <c r="AL804" i="31"/>
  <c r="AL805" i="31"/>
  <c r="AL806" i="31"/>
  <c r="AL807" i="31"/>
  <c r="AL808" i="31"/>
  <c r="AL809" i="31"/>
  <c r="AL810" i="31"/>
  <c r="AL811" i="31"/>
  <c r="AL812" i="31"/>
  <c r="AL813" i="31"/>
  <c r="AL814" i="31"/>
  <c r="AL815" i="31"/>
  <c r="AL816" i="31"/>
  <c r="AL817" i="31"/>
  <c r="AL818" i="31"/>
  <c r="AL819" i="31"/>
  <c r="AL820" i="31"/>
  <c r="AL821" i="31"/>
  <c r="AL822" i="31"/>
  <c r="AL823" i="31"/>
  <c r="AL824" i="31"/>
  <c r="AL825" i="31"/>
  <c r="AL826" i="31"/>
  <c r="AL827" i="31"/>
  <c r="AL828" i="31"/>
  <c r="AL829" i="31"/>
  <c r="AL830" i="31"/>
  <c r="AL831" i="31"/>
  <c r="AL832" i="31"/>
  <c r="AL833" i="31"/>
  <c r="AL834" i="31"/>
  <c r="AL835" i="31"/>
  <c r="AL836" i="31"/>
  <c r="AL837" i="31"/>
  <c r="AL838" i="31"/>
  <c r="AL839" i="31"/>
  <c r="AL840" i="31"/>
  <c r="AL841" i="31"/>
  <c r="AL842" i="31"/>
  <c r="AL843" i="31"/>
  <c r="AL844" i="31"/>
  <c r="AL845" i="31"/>
  <c r="AL846" i="31"/>
  <c r="AL847" i="31"/>
  <c r="AL848" i="31"/>
  <c r="AL849" i="31"/>
  <c r="AL850" i="31"/>
  <c r="AL851" i="31"/>
  <c r="AL852" i="31"/>
  <c r="AL853" i="31"/>
  <c r="AL854" i="31"/>
  <c r="AL855" i="31"/>
  <c r="AL856" i="31"/>
  <c r="AL857" i="31"/>
  <c r="AL858" i="31"/>
  <c r="AL859" i="31"/>
  <c r="AL860" i="31"/>
  <c r="AL861" i="31"/>
  <c r="AL862" i="31"/>
  <c r="AL863" i="31"/>
  <c r="AL864" i="31"/>
  <c r="AL865" i="31"/>
  <c r="AL866" i="31"/>
  <c r="AL867" i="31"/>
  <c r="AL868" i="31"/>
  <c r="AL869" i="31"/>
  <c r="AL870" i="31"/>
  <c r="AL871" i="31"/>
  <c r="AL872" i="31"/>
  <c r="AL873" i="31"/>
  <c r="AL874" i="31"/>
  <c r="AL875" i="31"/>
  <c r="AL876" i="31"/>
  <c r="AL877" i="31"/>
  <c r="AL878" i="31"/>
  <c r="AL879" i="31"/>
  <c r="AL880" i="31"/>
  <c r="AL881" i="31"/>
  <c r="AK663" i="31"/>
  <c r="AK664" i="31"/>
  <c r="AK665" i="31"/>
  <c r="AK666" i="31"/>
  <c r="AK667" i="31"/>
  <c r="AK668" i="31"/>
  <c r="AK669" i="31"/>
  <c r="AK670" i="31"/>
  <c r="AK671" i="31"/>
  <c r="AK672" i="31"/>
  <c r="AK673" i="31"/>
  <c r="AK674" i="31"/>
  <c r="AK675" i="31"/>
  <c r="AK676" i="31"/>
  <c r="AK677" i="31"/>
  <c r="AK678" i="31"/>
  <c r="AK679" i="31"/>
  <c r="AK680" i="31"/>
  <c r="AK681" i="31"/>
  <c r="AK682" i="31"/>
  <c r="AK683" i="31"/>
  <c r="AK684" i="31"/>
  <c r="AK685" i="31"/>
  <c r="AK686" i="31"/>
  <c r="AK687" i="31"/>
  <c r="AK688" i="31"/>
  <c r="AK689" i="31"/>
  <c r="AK690" i="31"/>
  <c r="AK691" i="31"/>
  <c r="AK692" i="31"/>
  <c r="AK693" i="31"/>
  <c r="AK694" i="31"/>
  <c r="AK695" i="31"/>
  <c r="AK696" i="31"/>
  <c r="AK697" i="31"/>
  <c r="AK698" i="31"/>
  <c r="AK699" i="31"/>
  <c r="AK700" i="31"/>
  <c r="AK701" i="31"/>
  <c r="AK702" i="31"/>
  <c r="AK703" i="31"/>
  <c r="AK704" i="31"/>
  <c r="AK705" i="31"/>
  <c r="AK706" i="31"/>
  <c r="AK707" i="31"/>
  <c r="AK708" i="31"/>
  <c r="AK709" i="31"/>
  <c r="AK710" i="31"/>
  <c r="AK711" i="31"/>
  <c r="AK712" i="31"/>
  <c r="AK713" i="31"/>
  <c r="AK714" i="31"/>
  <c r="AK715" i="31"/>
  <c r="AK716" i="31"/>
  <c r="AK717" i="31"/>
  <c r="AK718" i="31"/>
  <c r="AK719" i="31"/>
  <c r="AK720" i="31"/>
  <c r="AK721" i="31"/>
  <c r="AK722" i="31"/>
  <c r="AK723" i="31"/>
  <c r="AK724" i="31"/>
  <c r="AK725" i="31"/>
  <c r="AK726" i="31"/>
  <c r="AK727" i="31"/>
  <c r="AK728" i="31"/>
  <c r="AK729" i="31"/>
  <c r="AK730" i="31"/>
  <c r="AK731" i="31"/>
  <c r="AK732" i="31"/>
  <c r="AK733" i="31"/>
  <c r="AK734" i="31"/>
  <c r="AK735" i="31"/>
  <c r="AK736" i="31"/>
  <c r="AK737" i="31"/>
  <c r="AK738" i="31"/>
  <c r="AK739" i="31"/>
  <c r="AK740" i="31"/>
  <c r="AK741" i="31"/>
  <c r="AK742" i="31"/>
  <c r="AK743" i="31"/>
  <c r="AK744" i="31"/>
  <c r="AK745" i="31"/>
  <c r="AK746" i="31"/>
  <c r="AK747" i="31"/>
  <c r="AK748" i="31"/>
  <c r="AK749" i="31"/>
  <c r="AK750" i="31"/>
  <c r="AK751" i="31"/>
  <c r="AK752" i="31"/>
  <c r="AK753" i="31"/>
  <c r="AK754" i="31"/>
  <c r="AK755" i="31"/>
  <c r="AK756" i="31"/>
  <c r="AK757" i="31"/>
  <c r="AK758" i="31"/>
  <c r="AK759" i="31"/>
  <c r="AK760" i="31"/>
  <c r="AK761" i="31"/>
  <c r="AK762" i="31"/>
  <c r="AK763" i="31"/>
  <c r="AK764" i="31"/>
  <c r="AK765" i="31"/>
  <c r="AK766" i="31"/>
  <c r="AK767" i="31"/>
  <c r="AK768" i="31"/>
  <c r="AK769" i="31"/>
  <c r="AK770" i="31"/>
  <c r="AK771" i="31"/>
  <c r="AK772" i="31"/>
  <c r="AK773" i="31"/>
  <c r="AK774" i="31"/>
  <c r="AK775" i="31"/>
  <c r="AK776" i="31"/>
  <c r="AK777" i="31"/>
  <c r="AK778" i="31"/>
  <c r="AK779" i="31"/>
  <c r="AK780" i="31"/>
  <c r="AK781" i="31"/>
  <c r="AK782" i="31"/>
  <c r="AK783" i="31"/>
  <c r="AK784" i="31"/>
  <c r="AK785" i="31"/>
  <c r="AK786" i="31"/>
  <c r="AK787" i="31"/>
  <c r="AK788" i="31"/>
  <c r="AK789" i="31"/>
  <c r="AK790" i="31"/>
  <c r="AK791" i="31"/>
  <c r="AK792" i="31"/>
  <c r="AK793" i="31"/>
  <c r="AK794" i="31"/>
  <c r="AK795" i="31"/>
  <c r="AK796" i="31"/>
  <c r="AK797" i="31"/>
  <c r="AK798" i="31"/>
  <c r="AK799" i="31"/>
  <c r="AK800" i="31"/>
  <c r="AK801" i="31"/>
  <c r="AK802" i="31"/>
  <c r="AK803" i="31"/>
  <c r="AK804" i="31"/>
  <c r="AK805" i="31"/>
  <c r="AK806" i="31"/>
  <c r="AK807" i="31"/>
  <c r="AK808" i="31"/>
  <c r="AK809" i="31"/>
  <c r="AK810" i="31"/>
  <c r="AK811" i="31"/>
  <c r="AK812" i="31"/>
  <c r="AK813" i="31"/>
  <c r="AK814" i="31"/>
  <c r="AK815" i="31"/>
  <c r="AK816" i="31"/>
  <c r="AK817" i="31"/>
  <c r="AK818" i="31"/>
  <c r="AK819" i="31"/>
  <c r="AK820" i="31"/>
  <c r="AK821" i="31"/>
  <c r="AK822" i="31"/>
  <c r="AK823" i="31"/>
  <c r="AK824" i="31"/>
  <c r="AK825" i="31"/>
  <c r="AK826" i="31"/>
  <c r="AK827" i="31"/>
  <c r="AK828" i="31"/>
  <c r="AK829" i="31"/>
  <c r="AK830" i="31"/>
  <c r="AK831" i="31"/>
  <c r="AK832" i="31"/>
  <c r="AK833" i="31"/>
  <c r="AK834" i="31"/>
  <c r="AK835" i="31"/>
  <c r="AK836" i="31"/>
  <c r="AK837" i="31"/>
  <c r="AK838" i="31"/>
  <c r="AK839" i="31"/>
  <c r="AK840" i="31"/>
  <c r="AK841" i="31"/>
  <c r="AK842" i="31"/>
  <c r="AK843" i="31"/>
  <c r="AK844" i="31"/>
  <c r="AK845" i="31"/>
  <c r="AK846" i="31"/>
  <c r="AK847" i="31"/>
  <c r="AK848" i="31"/>
  <c r="AK849" i="31"/>
  <c r="AK850" i="31"/>
  <c r="AK851" i="31"/>
  <c r="AK852" i="31"/>
  <c r="AK853" i="31"/>
  <c r="AK854" i="31"/>
  <c r="AK855" i="31"/>
  <c r="AK856" i="31"/>
  <c r="AK857" i="31"/>
  <c r="AK858" i="31"/>
  <c r="AK859" i="31"/>
  <c r="AK860" i="31"/>
  <c r="AK861" i="31"/>
  <c r="AK862" i="31"/>
  <c r="AK863" i="31"/>
  <c r="AK864" i="31"/>
  <c r="AK865" i="31"/>
  <c r="AK866" i="31"/>
  <c r="AK867" i="31"/>
  <c r="AK868" i="31"/>
  <c r="AK869" i="31"/>
  <c r="AK870" i="31"/>
  <c r="AK871" i="31"/>
  <c r="AK872" i="31"/>
  <c r="AK873" i="31"/>
  <c r="AK874" i="31"/>
  <c r="AK875" i="31"/>
  <c r="AK876" i="31"/>
  <c r="AK877" i="31"/>
  <c r="AK878" i="31"/>
  <c r="AK879" i="31"/>
  <c r="AK880" i="31"/>
  <c r="AK881" i="31"/>
  <c r="AM662" i="31"/>
  <c r="AL662" i="31"/>
  <c r="AK662" i="31"/>
  <c r="AL443" i="31"/>
  <c r="AL444" i="31"/>
  <c r="AL445" i="31"/>
  <c r="AL446" i="31"/>
  <c r="AL447" i="31"/>
  <c r="AL448" i="31"/>
  <c r="AL449" i="31"/>
  <c r="AL450" i="31"/>
  <c r="AL451" i="31"/>
  <c r="AL452" i="31"/>
  <c r="AL453" i="31"/>
  <c r="AL454" i="31"/>
  <c r="AL455" i="31"/>
  <c r="AL456" i="31"/>
  <c r="AL457" i="31"/>
  <c r="AL458" i="31"/>
  <c r="AL459" i="31"/>
  <c r="AL460" i="31"/>
  <c r="AL461" i="31"/>
  <c r="AL462" i="31"/>
  <c r="AL463" i="31"/>
  <c r="AL464" i="31"/>
  <c r="AL465" i="31"/>
  <c r="AL466" i="31"/>
  <c r="AL467" i="31"/>
  <c r="AL468" i="31"/>
  <c r="AL469" i="31"/>
  <c r="AL470" i="31"/>
  <c r="AL471" i="31"/>
  <c r="AL472" i="31"/>
  <c r="AL473" i="31"/>
  <c r="AL474" i="31"/>
  <c r="AL475" i="31"/>
  <c r="AL476" i="31"/>
  <c r="AL477" i="31"/>
  <c r="AL478" i="31"/>
  <c r="AL479" i="31"/>
  <c r="AL480" i="31"/>
  <c r="AL481" i="31"/>
  <c r="AL482" i="31"/>
  <c r="AL483" i="31"/>
  <c r="AL484" i="31"/>
  <c r="AL485" i="31"/>
  <c r="AL486" i="31"/>
  <c r="AL487" i="31"/>
  <c r="AL488" i="31"/>
  <c r="AL489" i="31"/>
  <c r="AL490" i="31"/>
  <c r="AL491" i="31"/>
  <c r="AL492" i="31"/>
  <c r="AL493" i="31"/>
  <c r="AL494" i="31"/>
  <c r="AL495" i="31"/>
  <c r="AL496" i="31"/>
  <c r="AL497" i="31"/>
  <c r="AL498" i="31"/>
  <c r="AL499" i="31"/>
  <c r="AL500" i="31"/>
  <c r="AL501" i="31"/>
  <c r="AL502" i="31"/>
  <c r="AL503" i="31"/>
  <c r="AL504" i="31"/>
  <c r="AL505" i="31"/>
  <c r="AL506" i="31"/>
  <c r="AL507" i="31"/>
  <c r="AL508" i="31"/>
  <c r="AL509" i="31"/>
  <c r="AL510" i="31"/>
  <c r="AL511" i="31"/>
  <c r="AL512" i="31"/>
  <c r="AL513" i="31"/>
  <c r="AL514" i="31"/>
  <c r="AL515" i="31"/>
  <c r="AL516" i="31"/>
  <c r="AL517" i="31"/>
  <c r="AL518" i="31"/>
  <c r="AL519" i="31"/>
  <c r="AL520" i="31"/>
  <c r="AL521" i="31"/>
  <c r="AL522" i="31"/>
  <c r="AL523" i="31"/>
  <c r="AL524" i="31"/>
  <c r="AL525" i="31"/>
  <c r="AL526" i="31"/>
  <c r="AL527" i="31"/>
  <c r="AL528" i="31"/>
  <c r="AL529" i="31"/>
  <c r="AL530" i="31"/>
  <c r="AL531" i="31"/>
  <c r="AL532" i="31"/>
  <c r="AL533" i="31"/>
  <c r="AL534" i="31"/>
  <c r="AL535" i="31"/>
  <c r="AL536" i="31"/>
  <c r="AL537" i="31"/>
  <c r="AL538" i="31"/>
  <c r="AL539" i="31"/>
  <c r="AL540" i="31"/>
  <c r="AL541" i="31"/>
  <c r="AL542" i="31"/>
  <c r="AL543" i="31"/>
  <c r="AL544" i="31"/>
  <c r="AL545" i="31"/>
  <c r="AL546" i="31"/>
  <c r="AL547" i="31"/>
  <c r="AL548" i="31"/>
  <c r="AL549" i="31"/>
  <c r="AL550" i="31"/>
  <c r="AL551" i="31"/>
  <c r="AL552" i="31"/>
  <c r="AL553" i="31"/>
  <c r="AL554" i="31"/>
  <c r="AL555" i="31"/>
  <c r="AL556" i="31"/>
  <c r="AL557" i="31"/>
  <c r="AL558" i="31"/>
  <c r="AL559" i="31"/>
  <c r="AL560" i="31"/>
  <c r="AL561" i="31"/>
  <c r="AL562" i="31"/>
  <c r="AL563" i="31"/>
  <c r="AL564" i="31"/>
  <c r="AL565" i="31"/>
  <c r="AL566" i="31"/>
  <c r="AL567" i="31"/>
  <c r="AL568" i="31"/>
  <c r="AL569" i="31"/>
  <c r="AL570" i="31"/>
  <c r="AL571" i="31"/>
  <c r="AL572" i="31"/>
  <c r="AL573" i="31"/>
  <c r="AL574" i="31"/>
  <c r="AL575" i="31"/>
  <c r="AL576" i="31"/>
  <c r="AL577" i="31"/>
  <c r="AL578" i="31"/>
  <c r="AL579" i="31"/>
  <c r="AL580" i="31"/>
  <c r="AL581" i="31"/>
  <c r="AL582" i="31"/>
  <c r="AL583" i="31"/>
  <c r="AL584" i="31"/>
  <c r="AL585" i="31"/>
  <c r="AL586" i="31"/>
  <c r="AL587" i="31"/>
  <c r="AL588" i="31"/>
  <c r="AL589" i="31"/>
  <c r="AL590" i="31"/>
  <c r="AL591" i="31"/>
  <c r="AL592" i="31"/>
  <c r="AL593" i="31"/>
  <c r="AL594" i="31"/>
  <c r="AL595" i="31"/>
  <c r="AL596" i="31"/>
  <c r="AL597" i="31"/>
  <c r="AL598" i="31"/>
  <c r="AL599" i="31"/>
  <c r="AL600" i="31"/>
  <c r="AL601" i="31"/>
  <c r="AL602" i="31"/>
  <c r="AL603" i="31"/>
  <c r="AL604" i="31"/>
  <c r="AL605" i="31"/>
  <c r="AL606" i="31"/>
  <c r="AL607" i="31"/>
  <c r="AL608" i="31"/>
  <c r="AL609" i="31"/>
  <c r="AL610" i="31"/>
  <c r="AL611" i="31"/>
  <c r="AL612" i="31"/>
  <c r="AL613" i="31"/>
  <c r="AL614" i="31"/>
  <c r="AL615" i="31"/>
  <c r="AL616" i="31"/>
  <c r="AL617" i="31"/>
  <c r="AL618" i="31"/>
  <c r="AL619" i="31"/>
  <c r="AL620" i="31"/>
  <c r="AL621" i="31"/>
  <c r="AL622" i="31"/>
  <c r="AL623" i="31"/>
  <c r="AL624" i="31"/>
  <c r="AL625" i="31"/>
  <c r="AL626" i="31"/>
  <c r="AL627" i="31"/>
  <c r="AL628" i="31"/>
  <c r="AL629" i="31"/>
  <c r="AL630" i="31"/>
  <c r="AL631" i="31"/>
  <c r="AL632" i="31"/>
  <c r="AL633" i="31"/>
  <c r="AL634" i="31"/>
  <c r="AL635" i="31"/>
  <c r="AL636" i="31"/>
  <c r="AL637" i="31"/>
  <c r="AL638" i="31"/>
  <c r="AL639" i="31"/>
  <c r="AL640" i="31"/>
  <c r="AL641" i="31"/>
  <c r="AL642" i="31"/>
  <c r="AL643" i="31"/>
  <c r="AL644" i="31"/>
  <c r="AL645" i="31"/>
  <c r="AL646" i="31"/>
  <c r="AL647" i="31"/>
  <c r="AL648" i="31"/>
  <c r="AL649" i="31"/>
  <c r="AL650" i="31"/>
  <c r="AL651" i="31"/>
  <c r="AL652" i="31"/>
  <c r="AL653" i="31"/>
  <c r="AL654" i="31"/>
  <c r="AL655" i="31"/>
  <c r="AL656" i="31"/>
  <c r="AL657" i="31"/>
  <c r="AL658" i="31"/>
  <c r="AL659" i="31"/>
  <c r="AL660" i="31"/>
  <c r="AL661" i="31"/>
  <c r="AK443" i="31"/>
  <c r="AK444" i="31"/>
  <c r="AK445" i="31"/>
  <c r="AK446" i="31"/>
  <c r="AK447" i="31"/>
  <c r="AK448" i="31"/>
  <c r="AK449" i="31"/>
  <c r="AK450" i="31"/>
  <c r="AK451" i="31"/>
  <c r="AK452" i="31"/>
  <c r="AK453" i="31"/>
  <c r="AK454" i="31"/>
  <c r="AK455" i="31"/>
  <c r="AK456" i="31"/>
  <c r="AK457" i="31"/>
  <c r="AK458" i="31"/>
  <c r="AK459" i="31"/>
  <c r="AK460" i="31"/>
  <c r="AK461" i="31"/>
  <c r="AK462" i="31"/>
  <c r="AK463" i="31"/>
  <c r="AK464" i="31"/>
  <c r="AK465" i="31"/>
  <c r="AK466" i="31"/>
  <c r="AK467" i="31"/>
  <c r="AK468" i="31"/>
  <c r="AK469" i="31"/>
  <c r="AK470" i="31"/>
  <c r="AK471" i="31"/>
  <c r="AK472" i="31"/>
  <c r="AK473" i="31"/>
  <c r="AK474" i="31"/>
  <c r="AK475" i="31"/>
  <c r="AK476" i="31"/>
  <c r="AK477" i="31"/>
  <c r="AK478" i="31"/>
  <c r="AK479" i="31"/>
  <c r="AK480" i="31"/>
  <c r="AK481" i="31"/>
  <c r="AK482" i="31"/>
  <c r="AK483" i="31"/>
  <c r="AK484" i="31"/>
  <c r="AK485" i="31"/>
  <c r="AK486" i="31"/>
  <c r="AK487" i="31"/>
  <c r="AK488" i="31"/>
  <c r="AK489" i="31"/>
  <c r="AK490" i="31"/>
  <c r="AK491" i="31"/>
  <c r="AK492" i="31"/>
  <c r="AK493" i="31"/>
  <c r="AK494" i="31"/>
  <c r="AK495" i="31"/>
  <c r="AK496" i="31"/>
  <c r="AK497" i="31"/>
  <c r="AK498" i="31"/>
  <c r="AK499" i="31"/>
  <c r="AK500" i="31"/>
  <c r="AK501" i="31"/>
  <c r="AK502" i="31"/>
  <c r="AK503" i="31"/>
  <c r="AK504" i="31"/>
  <c r="AK505" i="31"/>
  <c r="AK506" i="31"/>
  <c r="AK507" i="31"/>
  <c r="AK508" i="31"/>
  <c r="AK509" i="31"/>
  <c r="AK510" i="31"/>
  <c r="AK511" i="31"/>
  <c r="AK512" i="31"/>
  <c r="AK513" i="31"/>
  <c r="AK514" i="31"/>
  <c r="AK515" i="31"/>
  <c r="AK516" i="31"/>
  <c r="AK517" i="31"/>
  <c r="AK518" i="31"/>
  <c r="AK519" i="31"/>
  <c r="AK520" i="31"/>
  <c r="AK521" i="31"/>
  <c r="AK522" i="31"/>
  <c r="AK523" i="31"/>
  <c r="AK524" i="31"/>
  <c r="AK525" i="31"/>
  <c r="AK526" i="31"/>
  <c r="AK527" i="31"/>
  <c r="AK528" i="31"/>
  <c r="AK529" i="31"/>
  <c r="AK530" i="31"/>
  <c r="AK531" i="31"/>
  <c r="AK532" i="31"/>
  <c r="AK533" i="31"/>
  <c r="AK534" i="31"/>
  <c r="AK535" i="31"/>
  <c r="AK536" i="31"/>
  <c r="AK537" i="31"/>
  <c r="AK538" i="31"/>
  <c r="AK539" i="31"/>
  <c r="AK540" i="31"/>
  <c r="AK541" i="31"/>
  <c r="AK542" i="31"/>
  <c r="AK543" i="31"/>
  <c r="AK544" i="31"/>
  <c r="AK545" i="31"/>
  <c r="AK546" i="31"/>
  <c r="AK547" i="31"/>
  <c r="AK548" i="31"/>
  <c r="AK549" i="31"/>
  <c r="AK550" i="31"/>
  <c r="AK551" i="31"/>
  <c r="AK552" i="31"/>
  <c r="AK553" i="31"/>
  <c r="AK554" i="31"/>
  <c r="AK555" i="31"/>
  <c r="AK556" i="31"/>
  <c r="AK557" i="31"/>
  <c r="AK558" i="31"/>
  <c r="AK559" i="31"/>
  <c r="AK560" i="31"/>
  <c r="AK561" i="31"/>
  <c r="AK562" i="31"/>
  <c r="AK563" i="31"/>
  <c r="AK564" i="31"/>
  <c r="AK565" i="31"/>
  <c r="AK566" i="31"/>
  <c r="AK567" i="31"/>
  <c r="AK568" i="31"/>
  <c r="AK569" i="31"/>
  <c r="AK570" i="31"/>
  <c r="AK571" i="31"/>
  <c r="AK572" i="31"/>
  <c r="AK573" i="31"/>
  <c r="AK574" i="31"/>
  <c r="AK575" i="31"/>
  <c r="AK576" i="31"/>
  <c r="AK577" i="31"/>
  <c r="AK578" i="31"/>
  <c r="AK579" i="31"/>
  <c r="AK580" i="31"/>
  <c r="AK581" i="31"/>
  <c r="AK582" i="31"/>
  <c r="AK583" i="31"/>
  <c r="AK584" i="31"/>
  <c r="AK585" i="31"/>
  <c r="AK586" i="31"/>
  <c r="AK587" i="31"/>
  <c r="AK588" i="31"/>
  <c r="AK589" i="31"/>
  <c r="AK590" i="31"/>
  <c r="AK591" i="31"/>
  <c r="AK592" i="31"/>
  <c r="AK593" i="31"/>
  <c r="AK594" i="31"/>
  <c r="AK595" i="31"/>
  <c r="AK596" i="31"/>
  <c r="AK597" i="31"/>
  <c r="AK598" i="31"/>
  <c r="AK599" i="31"/>
  <c r="AK600" i="31"/>
  <c r="AK601" i="31"/>
  <c r="AK602" i="31"/>
  <c r="AK603" i="31"/>
  <c r="AK604" i="31"/>
  <c r="AK605" i="31"/>
  <c r="AK606" i="31"/>
  <c r="AK607" i="31"/>
  <c r="AK608" i="31"/>
  <c r="AK609" i="31"/>
  <c r="AK610" i="31"/>
  <c r="AK611" i="31"/>
  <c r="AK612" i="31"/>
  <c r="AK613" i="31"/>
  <c r="AK614" i="31"/>
  <c r="AK615" i="31"/>
  <c r="AK616" i="31"/>
  <c r="AK617" i="31"/>
  <c r="AK618" i="31"/>
  <c r="AK619" i="31"/>
  <c r="AK620" i="31"/>
  <c r="AK621" i="31"/>
  <c r="AK622" i="31"/>
  <c r="AK623" i="31"/>
  <c r="AK624" i="31"/>
  <c r="AK625" i="31"/>
  <c r="AK626" i="31"/>
  <c r="AK627" i="31"/>
  <c r="AK628" i="31"/>
  <c r="AK629" i="31"/>
  <c r="AK630" i="31"/>
  <c r="AK631" i="31"/>
  <c r="AK632" i="31"/>
  <c r="AK633" i="31"/>
  <c r="AK634" i="31"/>
  <c r="AK635" i="31"/>
  <c r="AK636" i="31"/>
  <c r="AK637" i="31"/>
  <c r="AK638" i="31"/>
  <c r="AK639" i="31"/>
  <c r="AK640" i="31"/>
  <c r="AK641" i="31"/>
  <c r="AK642" i="31"/>
  <c r="AK643" i="31"/>
  <c r="AK644" i="31"/>
  <c r="AK645" i="31"/>
  <c r="AK646" i="31"/>
  <c r="AK647" i="31"/>
  <c r="AK648" i="31"/>
  <c r="AK649" i="31"/>
  <c r="AK650" i="31"/>
  <c r="AK651" i="31"/>
  <c r="AK652" i="31"/>
  <c r="AK653" i="31"/>
  <c r="AK654" i="31"/>
  <c r="AK655" i="31"/>
  <c r="AK656" i="31"/>
  <c r="AK657" i="31"/>
  <c r="AK658" i="31"/>
  <c r="AK659" i="31"/>
  <c r="AK660" i="31"/>
  <c r="AK661" i="31"/>
  <c r="AM443" i="31"/>
  <c r="AM444" i="31"/>
  <c r="AM445" i="31"/>
  <c r="AM446" i="31"/>
  <c r="AM447" i="31"/>
  <c r="AM448" i="31"/>
  <c r="AM449" i="31"/>
  <c r="AM450" i="31"/>
  <c r="AM451" i="31"/>
  <c r="AM452" i="31"/>
  <c r="AM453" i="31"/>
  <c r="AM454" i="31"/>
  <c r="AM455" i="31"/>
  <c r="AM456" i="31"/>
  <c r="AM457" i="31"/>
  <c r="AM458" i="31"/>
  <c r="AM459" i="31"/>
  <c r="AM460" i="31"/>
  <c r="AM461" i="31"/>
  <c r="AM462" i="31"/>
  <c r="AM463" i="31"/>
  <c r="AM464" i="31"/>
  <c r="AM465" i="31"/>
  <c r="AM466" i="31"/>
  <c r="AM467" i="31"/>
  <c r="AM468" i="31"/>
  <c r="AM469" i="31"/>
  <c r="AM470" i="31"/>
  <c r="AM471" i="31"/>
  <c r="AM472" i="31"/>
  <c r="AM473" i="31"/>
  <c r="AM474" i="31"/>
  <c r="AM475" i="31"/>
  <c r="AM476" i="31"/>
  <c r="AM477" i="31"/>
  <c r="AM478" i="31"/>
  <c r="AM479" i="31"/>
  <c r="AM480" i="31"/>
  <c r="AM481" i="31"/>
  <c r="AM482" i="31"/>
  <c r="AM483" i="31"/>
  <c r="AM484" i="31"/>
  <c r="AM485" i="31"/>
  <c r="AM486" i="31"/>
  <c r="AM487" i="31"/>
  <c r="AM488" i="31"/>
  <c r="AM489" i="31"/>
  <c r="AM490" i="31"/>
  <c r="AM491" i="31"/>
  <c r="AM492" i="31"/>
  <c r="AM493" i="31"/>
  <c r="AM494" i="31"/>
  <c r="AM495" i="31"/>
  <c r="AM496" i="31"/>
  <c r="AM497" i="31"/>
  <c r="AM498" i="31"/>
  <c r="AM499" i="31"/>
  <c r="AM500" i="31"/>
  <c r="AM501" i="31"/>
  <c r="AM502" i="31"/>
  <c r="AM503" i="31"/>
  <c r="AM504" i="31"/>
  <c r="AM505" i="31"/>
  <c r="AM506" i="31"/>
  <c r="AM507" i="31"/>
  <c r="AM508" i="31"/>
  <c r="AM509" i="31"/>
  <c r="AM510" i="31"/>
  <c r="AM511" i="31"/>
  <c r="AM512" i="31"/>
  <c r="AM513" i="31"/>
  <c r="AM514" i="31"/>
  <c r="AM515" i="31"/>
  <c r="AM516" i="31"/>
  <c r="AM517" i="31"/>
  <c r="AM518" i="31"/>
  <c r="AM519" i="31"/>
  <c r="AM520" i="31"/>
  <c r="AM521" i="31"/>
  <c r="AM522" i="31"/>
  <c r="AM523" i="31"/>
  <c r="AM524" i="31"/>
  <c r="AM525" i="31"/>
  <c r="AM526" i="31"/>
  <c r="AM527" i="31"/>
  <c r="AM528" i="31"/>
  <c r="AM529" i="31"/>
  <c r="AM530" i="31"/>
  <c r="AM531" i="31"/>
  <c r="AM532" i="31"/>
  <c r="AM533" i="31"/>
  <c r="AM534" i="31"/>
  <c r="AM535" i="31"/>
  <c r="AM536" i="31"/>
  <c r="AM537" i="31"/>
  <c r="AM538" i="31"/>
  <c r="AM539" i="31"/>
  <c r="AM540" i="31"/>
  <c r="AM541" i="31"/>
  <c r="AM542" i="31"/>
  <c r="AM543" i="31"/>
  <c r="AM544" i="31"/>
  <c r="AM545" i="31"/>
  <c r="AM546" i="31"/>
  <c r="AM547" i="31"/>
  <c r="AM548" i="31"/>
  <c r="AM549" i="31"/>
  <c r="AM550" i="31"/>
  <c r="AM551" i="31"/>
  <c r="AM552" i="31"/>
  <c r="AM553" i="31"/>
  <c r="AM554" i="31"/>
  <c r="AM555" i="31"/>
  <c r="AM556" i="31"/>
  <c r="AM557" i="31"/>
  <c r="AM558" i="31"/>
  <c r="AM559" i="31"/>
  <c r="AM560" i="31"/>
  <c r="AM561" i="31"/>
  <c r="AM562" i="31"/>
  <c r="AM563" i="31"/>
  <c r="AM564" i="31"/>
  <c r="AM565" i="31"/>
  <c r="AM566" i="31"/>
  <c r="AM567" i="31"/>
  <c r="AM568" i="31"/>
  <c r="AM569" i="31"/>
  <c r="AM570" i="31"/>
  <c r="AM571" i="31"/>
  <c r="AM572" i="31"/>
  <c r="AM573" i="31"/>
  <c r="AM574" i="31"/>
  <c r="AM575" i="31"/>
  <c r="AM576" i="31"/>
  <c r="AM577" i="31"/>
  <c r="AM578" i="31"/>
  <c r="AM579" i="31"/>
  <c r="AM580" i="31"/>
  <c r="AM581" i="31"/>
  <c r="AM582" i="31"/>
  <c r="AM583" i="31"/>
  <c r="AM584" i="31"/>
  <c r="AM585" i="31"/>
  <c r="AM586" i="31"/>
  <c r="AM587" i="31"/>
  <c r="AM588" i="31"/>
  <c r="AM589" i="31"/>
  <c r="AM590" i="31"/>
  <c r="AM591" i="31"/>
  <c r="AM592" i="31"/>
  <c r="AM593" i="31"/>
  <c r="AM594" i="31"/>
  <c r="AM595" i="31"/>
  <c r="AM596" i="31"/>
  <c r="AM597" i="31"/>
  <c r="AM598" i="31"/>
  <c r="AM599" i="31"/>
  <c r="AM600" i="31"/>
  <c r="AM601" i="31"/>
  <c r="AM602" i="31"/>
  <c r="AM603" i="31"/>
  <c r="AM604" i="31"/>
  <c r="AM605" i="31"/>
  <c r="AM606" i="31"/>
  <c r="AM607" i="31"/>
  <c r="AM608" i="31"/>
  <c r="AM609" i="31"/>
  <c r="AM610" i="31"/>
  <c r="AM611" i="31"/>
  <c r="AM612" i="31"/>
  <c r="AM613" i="31"/>
  <c r="AM614" i="31"/>
  <c r="AM615" i="31"/>
  <c r="AM616" i="31"/>
  <c r="AM617" i="31"/>
  <c r="AM618" i="31"/>
  <c r="AM619" i="31"/>
  <c r="AM620" i="31"/>
  <c r="AM621" i="31"/>
  <c r="AM622" i="31"/>
  <c r="AM623" i="31"/>
  <c r="AM624" i="31"/>
  <c r="AM625" i="31"/>
  <c r="AM626" i="31"/>
  <c r="AM627" i="31"/>
  <c r="AM628" i="31"/>
  <c r="AM629" i="31"/>
  <c r="AM630" i="31"/>
  <c r="AM631" i="31"/>
  <c r="AM632" i="31"/>
  <c r="AM633" i="31"/>
  <c r="AM634" i="31"/>
  <c r="AM635" i="31"/>
  <c r="AM636" i="31"/>
  <c r="AM637" i="31"/>
  <c r="AM638" i="31"/>
  <c r="AM639" i="31"/>
  <c r="AM640" i="31"/>
  <c r="AM641" i="31"/>
  <c r="AM642" i="31"/>
  <c r="AM643" i="31"/>
  <c r="AM644" i="31"/>
  <c r="AM645" i="31"/>
  <c r="AM646" i="31"/>
  <c r="AM647" i="31"/>
  <c r="AM648" i="31"/>
  <c r="AM649" i="31"/>
  <c r="AM650" i="31"/>
  <c r="AM651" i="31"/>
  <c r="AM652" i="31"/>
  <c r="AM653" i="31"/>
  <c r="AM654" i="31"/>
  <c r="AM655" i="31"/>
  <c r="AM656" i="31"/>
  <c r="AM657" i="31"/>
  <c r="AM658" i="31"/>
  <c r="AM659" i="31"/>
  <c r="AM660" i="31"/>
  <c r="AM661" i="31"/>
  <c r="AM442" i="31"/>
  <c r="AL442" i="31"/>
  <c r="AK442" i="31"/>
  <c r="AM223" i="31"/>
  <c r="AM224" i="31"/>
  <c r="AM225" i="31"/>
  <c r="AM226" i="31"/>
  <c r="AM227" i="31"/>
  <c r="AM228" i="31"/>
  <c r="AM229" i="31"/>
  <c r="AM230" i="31"/>
  <c r="AM231" i="31"/>
  <c r="AM232" i="31"/>
  <c r="AM233" i="31"/>
  <c r="AM234" i="31"/>
  <c r="AM235" i="31"/>
  <c r="AM236" i="31"/>
  <c r="AM237" i="31"/>
  <c r="AM238" i="31"/>
  <c r="AM239" i="31"/>
  <c r="AM240" i="31"/>
  <c r="AM241" i="31"/>
  <c r="AM242" i="31"/>
  <c r="AM243" i="31"/>
  <c r="AM244" i="31"/>
  <c r="AM245" i="31"/>
  <c r="AM246" i="31"/>
  <c r="AM247" i="31"/>
  <c r="AM248" i="31"/>
  <c r="AM249" i="31"/>
  <c r="AM250" i="31"/>
  <c r="AM251" i="31"/>
  <c r="AM252" i="31"/>
  <c r="AM253" i="31"/>
  <c r="AM254" i="31"/>
  <c r="AM255" i="31"/>
  <c r="AM256" i="31"/>
  <c r="AM257" i="31"/>
  <c r="AM258" i="31"/>
  <c r="AM259" i="31"/>
  <c r="AM260" i="31"/>
  <c r="AM261" i="31"/>
  <c r="AM262" i="31"/>
  <c r="AM263" i="31"/>
  <c r="AM264" i="31"/>
  <c r="AM265" i="31"/>
  <c r="AM266" i="31"/>
  <c r="AM267" i="31"/>
  <c r="AM268" i="31"/>
  <c r="AM269" i="31"/>
  <c r="AM270" i="31"/>
  <c r="AM271" i="31"/>
  <c r="AM272" i="31"/>
  <c r="AM273" i="31"/>
  <c r="AM274" i="31"/>
  <c r="AM275" i="31"/>
  <c r="AM276" i="31"/>
  <c r="AM277" i="31"/>
  <c r="AM278" i="31"/>
  <c r="AM279" i="31"/>
  <c r="AM280" i="31"/>
  <c r="AM281" i="31"/>
  <c r="AM282" i="31"/>
  <c r="AM283" i="31"/>
  <c r="AM284" i="31"/>
  <c r="AM285" i="31"/>
  <c r="AM286" i="31"/>
  <c r="AM287" i="31"/>
  <c r="AM288" i="31"/>
  <c r="AM289" i="31"/>
  <c r="AM290" i="31"/>
  <c r="AM291" i="31"/>
  <c r="AM292" i="31"/>
  <c r="AM293" i="31"/>
  <c r="AM294" i="31"/>
  <c r="AM295" i="31"/>
  <c r="AM296" i="31"/>
  <c r="AM297" i="31"/>
  <c r="AM298" i="31"/>
  <c r="AM299" i="31"/>
  <c r="AM300" i="31"/>
  <c r="AM301" i="31"/>
  <c r="AM302" i="31"/>
  <c r="AM303" i="31"/>
  <c r="AM304" i="31"/>
  <c r="AM305" i="31"/>
  <c r="AM306" i="31"/>
  <c r="AM307" i="31"/>
  <c r="AM308" i="31"/>
  <c r="AM309" i="31"/>
  <c r="AM310" i="31"/>
  <c r="AM311" i="31"/>
  <c r="AM312" i="31"/>
  <c r="AM313" i="31"/>
  <c r="AM314" i="31"/>
  <c r="AM315" i="31"/>
  <c r="AM316" i="31"/>
  <c r="AM317" i="31"/>
  <c r="AM318" i="31"/>
  <c r="AM319" i="31"/>
  <c r="AM320" i="31"/>
  <c r="AM321" i="31"/>
  <c r="AM322" i="31"/>
  <c r="AM323" i="31"/>
  <c r="AM324" i="31"/>
  <c r="AM325" i="31"/>
  <c r="AM326" i="31"/>
  <c r="AM327" i="31"/>
  <c r="AM328" i="31"/>
  <c r="AM329" i="31"/>
  <c r="AM330" i="31"/>
  <c r="AM331" i="31"/>
  <c r="AM332" i="31"/>
  <c r="AM333" i="31"/>
  <c r="AM334" i="31"/>
  <c r="AM335" i="31"/>
  <c r="AM336" i="31"/>
  <c r="AM337" i="31"/>
  <c r="AM338" i="31"/>
  <c r="AM339" i="31"/>
  <c r="AM340" i="31"/>
  <c r="AM341" i="31"/>
  <c r="AM342" i="31"/>
  <c r="AM343" i="31"/>
  <c r="AM344" i="31"/>
  <c r="AM345" i="31"/>
  <c r="AM346" i="31"/>
  <c r="AM347" i="31"/>
  <c r="AM348" i="31"/>
  <c r="AM349" i="31"/>
  <c r="AM350" i="31"/>
  <c r="AM351" i="31"/>
  <c r="AM352" i="31"/>
  <c r="AM353" i="31"/>
  <c r="AM354" i="31"/>
  <c r="AM355" i="31"/>
  <c r="AM356" i="31"/>
  <c r="AM357" i="31"/>
  <c r="AM358" i="31"/>
  <c r="AM359" i="31"/>
  <c r="AM360" i="31"/>
  <c r="AM361" i="31"/>
  <c r="AM362" i="31"/>
  <c r="AM363" i="31"/>
  <c r="AM364" i="31"/>
  <c r="AM365" i="31"/>
  <c r="AM366" i="31"/>
  <c r="AM367" i="31"/>
  <c r="AM368" i="31"/>
  <c r="AM369" i="31"/>
  <c r="AM370" i="31"/>
  <c r="AM371" i="31"/>
  <c r="AM372" i="31"/>
  <c r="AM373" i="31"/>
  <c r="AM374" i="31"/>
  <c r="AM375" i="31"/>
  <c r="AM376" i="31"/>
  <c r="AM377" i="31"/>
  <c r="AM378" i="31"/>
  <c r="AM379" i="31"/>
  <c r="AM380" i="31"/>
  <c r="AM381" i="31"/>
  <c r="AM382" i="31"/>
  <c r="AM383" i="31"/>
  <c r="AM384" i="31"/>
  <c r="AM385" i="31"/>
  <c r="AM386" i="31"/>
  <c r="AM387" i="31"/>
  <c r="AM388" i="31"/>
  <c r="AM389" i="31"/>
  <c r="AM390" i="31"/>
  <c r="AM391" i="31"/>
  <c r="AM392" i="31"/>
  <c r="AM393" i="31"/>
  <c r="AM394" i="31"/>
  <c r="AM395" i="31"/>
  <c r="AM396" i="31"/>
  <c r="AM397" i="31"/>
  <c r="AM398" i="31"/>
  <c r="AM399" i="31"/>
  <c r="AM400" i="31"/>
  <c r="AM401" i="31"/>
  <c r="AM402" i="31"/>
  <c r="AM403" i="31"/>
  <c r="AM404" i="31"/>
  <c r="AM405" i="31"/>
  <c r="AM406" i="31"/>
  <c r="AM407" i="31"/>
  <c r="AM408" i="31"/>
  <c r="AM409" i="31"/>
  <c r="AM410" i="31"/>
  <c r="AM411" i="31"/>
  <c r="AM412" i="31"/>
  <c r="AM413" i="31"/>
  <c r="AM414" i="31"/>
  <c r="AM415" i="31"/>
  <c r="AM416" i="31"/>
  <c r="AM417" i="31"/>
  <c r="AM418" i="31"/>
  <c r="AM419" i="31"/>
  <c r="AM420" i="31"/>
  <c r="AM421" i="31"/>
  <c r="AM422" i="31"/>
  <c r="AM423" i="31"/>
  <c r="AM424" i="31"/>
  <c r="AM425" i="31"/>
  <c r="AM426" i="31"/>
  <c r="AM427" i="31"/>
  <c r="AM428" i="31"/>
  <c r="AM429" i="31"/>
  <c r="AM430" i="31"/>
  <c r="AM431" i="31"/>
  <c r="AM432" i="31"/>
  <c r="AM433" i="31"/>
  <c r="AM434" i="31"/>
  <c r="AM435" i="31"/>
  <c r="AM436" i="31"/>
  <c r="AM437" i="31"/>
  <c r="AM438" i="31"/>
  <c r="AM439" i="31"/>
  <c r="AM440" i="31"/>
  <c r="AM441" i="31"/>
  <c r="AM222" i="31"/>
  <c r="AL223" i="31"/>
  <c r="AL224" i="31"/>
  <c r="AL225" i="31"/>
  <c r="AL226" i="31"/>
  <c r="AL227" i="31"/>
  <c r="AL228" i="31"/>
  <c r="AL229" i="31"/>
  <c r="AL230" i="31"/>
  <c r="AL231" i="31"/>
  <c r="AL232" i="31"/>
  <c r="AL233" i="31"/>
  <c r="AL234" i="31"/>
  <c r="AL235" i="31"/>
  <c r="AL236" i="31"/>
  <c r="AL237" i="31"/>
  <c r="AL238" i="31"/>
  <c r="AL239" i="31"/>
  <c r="AL240" i="31"/>
  <c r="AL241" i="31"/>
  <c r="AL242" i="31"/>
  <c r="AL243" i="31"/>
  <c r="AL244" i="31"/>
  <c r="AL245" i="31"/>
  <c r="AL246" i="31"/>
  <c r="AL247" i="31"/>
  <c r="AL248" i="31"/>
  <c r="AL249" i="31"/>
  <c r="AL250" i="31"/>
  <c r="AL251" i="31"/>
  <c r="AL252" i="31"/>
  <c r="AL253" i="31"/>
  <c r="AL254" i="31"/>
  <c r="AL255" i="31"/>
  <c r="AL256" i="31"/>
  <c r="AL257" i="31"/>
  <c r="AL258" i="31"/>
  <c r="AL259" i="31"/>
  <c r="AL260" i="31"/>
  <c r="AL261" i="31"/>
  <c r="AL262" i="31"/>
  <c r="AL263" i="31"/>
  <c r="AL264" i="31"/>
  <c r="AL265" i="31"/>
  <c r="AL266" i="31"/>
  <c r="AL267" i="31"/>
  <c r="AL268" i="31"/>
  <c r="AL269" i="31"/>
  <c r="AL270" i="31"/>
  <c r="AL271" i="31"/>
  <c r="AL272" i="31"/>
  <c r="AL273" i="31"/>
  <c r="AL274" i="31"/>
  <c r="AL275" i="31"/>
  <c r="AL276" i="31"/>
  <c r="AL277" i="31"/>
  <c r="AL278" i="31"/>
  <c r="AL279" i="31"/>
  <c r="AL280" i="31"/>
  <c r="AL281" i="31"/>
  <c r="AL282" i="31"/>
  <c r="AL283" i="31"/>
  <c r="AL284" i="31"/>
  <c r="AL285" i="31"/>
  <c r="AL286" i="31"/>
  <c r="AL287" i="31"/>
  <c r="AL288" i="31"/>
  <c r="AL289" i="31"/>
  <c r="AL290" i="31"/>
  <c r="AL291" i="31"/>
  <c r="AL292" i="31"/>
  <c r="AL293" i="31"/>
  <c r="AL294" i="31"/>
  <c r="AL295" i="31"/>
  <c r="AL296" i="31"/>
  <c r="AL297" i="31"/>
  <c r="AL298" i="31"/>
  <c r="AL299" i="31"/>
  <c r="AL300" i="31"/>
  <c r="AL301" i="31"/>
  <c r="AL302" i="31"/>
  <c r="AL303" i="31"/>
  <c r="AL304" i="31"/>
  <c r="AL305" i="31"/>
  <c r="AL306" i="31"/>
  <c r="AL307" i="31"/>
  <c r="AL308" i="31"/>
  <c r="AL309" i="31"/>
  <c r="AL310" i="31"/>
  <c r="AL311" i="31"/>
  <c r="AL312" i="31"/>
  <c r="AL313" i="31"/>
  <c r="AL314" i="31"/>
  <c r="AL315" i="31"/>
  <c r="AL316" i="31"/>
  <c r="AL317" i="31"/>
  <c r="AL318" i="31"/>
  <c r="AL319" i="31"/>
  <c r="AL320" i="31"/>
  <c r="AL321" i="31"/>
  <c r="AL322" i="31"/>
  <c r="AL323" i="31"/>
  <c r="AL324" i="31"/>
  <c r="AL325" i="31"/>
  <c r="AL326" i="31"/>
  <c r="AL327" i="31"/>
  <c r="AL328" i="31"/>
  <c r="AL329" i="31"/>
  <c r="AL330" i="31"/>
  <c r="AL331" i="31"/>
  <c r="AL332" i="31"/>
  <c r="AL333" i="31"/>
  <c r="AL334" i="31"/>
  <c r="AL335" i="31"/>
  <c r="AL336" i="31"/>
  <c r="AL337" i="31"/>
  <c r="AL338" i="31"/>
  <c r="AL339" i="31"/>
  <c r="AL340" i="31"/>
  <c r="AL341" i="31"/>
  <c r="AL342" i="31"/>
  <c r="AL343" i="31"/>
  <c r="AL344" i="31"/>
  <c r="AL345" i="31"/>
  <c r="AL346" i="31"/>
  <c r="AL347" i="31"/>
  <c r="AL348" i="31"/>
  <c r="AL349" i="31"/>
  <c r="AL350" i="31"/>
  <c r="AL351" i="31"/>
  <c r="AL352" i="31"/>
  <c r="AL353" i="31"/>
  <c r="AL354" i="31"/>
  <c r="AL355" i="31"/>
  <c r="AL356" i="31"/>
  <c r="AL357" i="31"/>
  <c r="AL358" i="31"/>
  <c r="AL359" i="31"/>
  <c r="AL360" i="31"/>
  <c r="AL361" i="31"/>
  <c r="AL362" i="31"/>
  <c r="AL363" i="31"/>
  <c r="AL364" i="31"/>
  <c r="AL365" i="31"/>
  <c r="AL366" i="31"/>
  <c r="AL367" i="31"/>
  <c r="AL368" i="31"/>
  <c r="AL369" i="31"/>
  <c r="AL370" i="31"/>
  <c r="AL371" i="31"/>
  <c r="AL372" i="31"/>
  <c r="AL373" i="31"/>
  <c r="AL374" i="31"/>
  <c r="AL375" i="31"/>
  <c r="AL376" i="31"/>
  <c r="AL377" i="31"/>
  <c r="AL378" i="31"/>
  <c r="AL379" i="31"/>
  <c r="AL380" i="31"/>
  <c r="AL381" i="31"/>
  <c r="AL382" i="31"/>
  <c r="AL383" i="31"/>
  <c r="AL384" i="31"/>
  <c r="AL385" i="31"/>
  <c r="AL386" i="31"/>
  <c r="AL387" i="31"/>
  <c r="AL388" i="31"/>
  <c r="AL389" i="31"/>
  <c r="AL390" i="31"/>
  <c r="AL391" i="31"/>
  <c r="AL392" i="31"/>
  <c r="AL393" i="31"/>
  <c r="AL394" i="31"/>
  <c r="AL395" i="31"/>
  <c r="AL396" i="31"/>
  <c r="AL397" i="31"/>
  <c r="AL398" i="31"/>
  <c r="AL399" i="31"/>
  <c r="AL400" i="31"/>
  <c r="AL401" i="31"/>
  <c r="AL402" i="31"/>
  <c r="AL403" i="31"/>
  <c r="AL404" i="31"/>
  <c r="AL405" i="31"/>
  <c r="AL406" i="31"/>
  <c r="AL407" i="31"/>
  <c r="AL408" i="31"/>
  <c r="AL409" i="31"/>
  <c r="AL410" i="31"/>
  <c r="AL411" i="31"/>
  <c r="AL412" i="31"/>
  <c r="AL413" i="31"/>
  <c r="AL414" i="31"/>
  <c r="AL415" i="31"/>
  <c r="AL416" i="31"/>
  <c r="AL417" i="31"/>
  <c r="AL418" i="31"/>
  <c r="AL419" i="31"/>
  <c r="AL420" i="31"/>
  <c r="AL421" i="31"/>
  <c r="AL422" i="31"/>
  <c r="AL423" i="31"/>
  <c r="AL424" i="31"/>
  <c r="AL425" i="31"/>
  <c r="AL426" i="31"/>
  <c r="AL427" i="31"/>
  <c r="AL428" i="31"/>
  <c r="AL429" i="31"/>
  <c r="AL430" i="31"/>
  <c r="AL431" i="31"/>
  <c r="AL432" i="31"/>
  <c r="AL433" i="31"/>
  <c r="AL434" i="31"/>
  <c r="AL435" i="31"/>
  <c r="AL436" i="31"/>
  <c r="AL437" i="31"/>
  <c r="AL438" i="31"/>
  <c r="AL439" i="31"/>
  <c r="AL440" i="31"/>
  <c r="AL441" i="31"/>
  <c r="AL222" i="31"/>
  <c r="AK223" i="31"/>
  <c r="AK224" i="31"/>
  <c r="AK225" i="31"/>
  <c r="AK226" i="31"/>
  <c r="AK227" i="31"/>
  <c r="AK228" i="31"/>
  <c r="AK229" i="31"/>
  <c r="AK230" i="31"/>
  <c r="AK231" i="31"/>
  <c r="AK232" i="31"/>
  <c r="AK233" i="31"/>
  <c r="AK234" i="31"/>
  <c r="AK235" i="31"/>
  <c r="AK236" i="31"/>
  <c r="AK237" i="31"/>
  <c r="AK238" i="31"/>
  <c r="AK239" i="31"/>
  <c r="AK240" i="31"/>
  <c r="AK241" i="31"/>
  <c r="AK242" i="31"/>
  <c r="AK243" i="31"/>
  <c r="AK244" i="31"/>
  <c r="AK245" i="31"/>
  <c r="AK246" i="31"/>
  <c r="AK247" i="31"/>
  <c r="AK248" i="31"/>
  <c r="AK249" i="31"/>
  <c r="AK250" i="31"/>
  <c r="AK251" i="31"/>
  <c r="AK252" i="31"/>
  <c r="AK253" i="31"/>
  <c r="AK254" i="31"/>
  <c r="AK255" i="31"/>
  <c r="AK256" i="31"/>
  <c r="AK257" i="31"/>
  <c r="AK258" i="31"/>
  <c r="AK259" i="31"/>
  <c r="AK260" i="31"/>
  <c r="AK261" i="31"/>
  <c r="AK262" i="31"/>
  <c r="AK263" i="31"/>
  <c r="AK264" i="31"/>
  <c r="AK265" i="31"/>
  <c r="AK266" i="31"/>
  <c r="AK267" i="31"/>
  <c r="AK268" i="31"/>
  <c r="AK269" i="31"/>
  <c r="AK270" i="31"/>
  <c r="AK271" i="31"/>
  <c r="AK272" i="31"/>
  <c r="AK273" i="31"/>
  <c r="AK274" i="31"/>
  <c r="AK275" i="31"/>
  <c r="AK276" i="31"/>
  <c r="AK277" i="31"/>
  <c r="AK278" i="31"/>
  <c r="AK279" i="31"/>
  <c r="AK280" i="31"/>
  <c r="AK281" i="31"/>
  <c r="AK282" i="31"/>
  <c r="AK283" i="31"/>
  <c r="AK284" i="31"/>
  <c r="AK285" i="31"/>
  <c r="AK286" i="31"/>
  <c r="AK287" i="31"/>
  <c r="AK288" i="31"/>
  <c r="AK289" i="31"/>
  <c r="AK290" i="31"/>
  <c r="AK291" i="31"/>
  <c r="AK292" i="31"/>
  <c r="AK293" i="31"/>
  <c r="AK294" i="31"/>
  <c r="AK295" i="31"/>
  <c r="AK296" i="31"/>
  <c r="AK297" i="31"/>
  <c r="AK298" i="31"/>
  <c r="AK299" i="31"/>
  <c r="AK300" i="31"/>
  <c r="AK301" i="31"/>
  <c r="AK302" i="31"/>
  <c r="AK303" i="31"/>
  <c r="AK304" i="31"/>
  <c r="AK305" i="31"/>
  <c r="AK306" i="31"/>
  <c r="AK307" i="31"/>
  <c r="AK308" i="31"/>
  <c r="AK309" i="31"/>
  <c r="AK310" i="31"/>
  <c r="AK311" i="31"/>
  <c r="AK312" i="31"/>
  <c r="AK313" i="31"/>
  <c r="AK314" i="31"/>
  <c r="AK315" i="31"/>
  <c r="AK316" i="31"/>
  <c r="AK317" i="31"/>
  <c r="AK318" i="31"/>
  <c r="AK319" i="31"/>
  <c r="AK320" i="31"/>
  <c r="AK321" i="31"/>
  <c r="AK322" i="31"/>
  <c r="AK323" i="31"/>
  <c r="AK324" i="31"/>
  <c r="AK325" i="31"/>
  <c r="AK326" i="31"/>
  <c r="AK327" i="31"/>
  <c r="AK328" i="31"/>
  <c r="AK329" i="31"/>
  <c r="AK330" i="31"/>
  <c r="AK331" i="31"/>
  <c r="AK332" i="31"/>
  <c r="AK333" i="31"/>
  <c r="AK334" i="31"/>
  <c r="AK335" i="31"/>
  <c r="AK336" i="31"/>
  <c r="AK337" i="31"/>
  <c r="AK338" i="31"/>
  <c r="AK339" i="31"/>
  <c r="AK340" i="31"/>
  <c r="AK341" i="31"/>
  <c r="AK342" i="31"/>
  <c r="AK343" i="31"/>
  <c r="AK344" i="31"/>
  <c r="AK345" i="31"/>
  <c r="AK346" i="31"/>
  <c r="AK347" i="31"/>
  <c r="AK348" i="31"/>
  <c r="AK349" i="31"/>
  <c r="AK350" i="31"/>
  <c r="AK351" i="31"/>
  <c r="AK352" i="31"/>
  <c r="AK353" i="31"/>
  <c r="AK354" i="31"/>
  <c r="AK355" i="31"/>
  <c r="AK356" i="31"/>
  <c r="AK357" i="31"/>
  <c r="AK358" i="31"/>
  <c r="AK359" i="31"/>
  <c r="AK360" i="31"/>
  <c r="AK361" i="31"/>
  <c r="AK362" i="31"/>
  <c r="AK363" i="31"/>
  <c r="AK364" i="31"/>
  <c r="AK365" i="31"/>
  <c r="AK366" i="31"/>
  <c r="AK367" i="31"/>
  <c r="AK368" i="31"/>
  <c r="AK369" i="31"/>
  <c r="AK370" i="31"/>
  <c r="AK371" i="31"/>
  <c r="AK372" i="31"/>
  <c r="AK373" i="31"/>
  <c r="AK374" i="31"/>
  <c r="AK375" i="31"/>
  <c r="AK376" i="31"/>
  <c r="AK377" i="31"/>
  <c r="AK378" i="31"/>
  <c r="AK379" i="31"/>
  <c r="AK380" i="31"/>
  <c r="AK381" i="31"/>
  <c r="AK382" i="31"/>
  <c r="AK383" i="31"/>
  <c r="AK384" i="31"/>
  <c r="AK385" i="31"/>
  <c r="AK386" i="31"/>
  <c r="AK387" i="31"/>
  <c r="AK388" i="31"/>
  <c r="AK389" i="31"/>
  <c r="AK390" i="31"/>
  <c r="AK391" i="31"/>
  <c r="AK392" i="31"/>
  <c r="AK393" i="31"/>
  <c r="AK394" i="31"/>
  <c r="AK395" i="31"/>
  <c r="AK396" i="31"/>
  <c r="AK397" i="31"/>
  <c r="AK398" i="31"/>
  <c r="AK399" i="31"/>
  <c r="AK400" i="31"/>
  <c r="AK401" i="31"/>
  <c r="AK402" i="31"/>
  <c r="AK403" i="31"/>
  <c r="AK404" i="31"/>
  <c r="AK405" i="31"/>
  <c r="AK406" i="31"/>
  <c r="AK407" i="31"/>
  <c r="AK408" i="31"/>
  <c r="AK409" i="31"/>
  <c r="AK410" i="31"/>
  <c r="AK411" i="31"/>
  <c r="AK412" i="31"/>
  <c r="AK413" i="31"/>
  <c r="AK414" i="31"/>
  <c r="AK415" i="31"/>
  <c r="AK416" i="31"/>
  <c r="AK417" i="31"/>
  <c r="AK418" i="31"/>
  <c r="AK419" i="31"/>
  <c r="AK420" i="31"/>
  <c r="AK421" i="31"/>
  <c r="AK422" i="31"/>
  <c r="AK423" i="31"/>
  <c r="AK424" i="31"/>
  <c r="AK425" i="31"/>
  <c r="AK426" i="31"/>
  <c r="AK427" i="31"/>
  <c r="AK428" i="31"/>
  <c r="AK429" i="31"/>
  <c r="AK430" i="31"/>
  <c r="AK431" i="31"/>
  <c r="AK432" i="31"/>
  <c r="AK433" i="31"/>
  <c r="AK434" i="31"/>
  <c r="AK435" i="31"/>
  <c r="AK436" i="31"/>
  <c r="AK437" i="31"/>
  <c r="AK438" i="31"/>
  <c r="AK439" i="31"/>
  <c r="AK440" i="31"/>
  <c r="AK441" i="31"/>
  <c r="AK222" i="31"/>
  <c r="AH663" i="31"/>
  <c r="AH664" i="31"/>
  <c r="AH665" i="31"/>
  <c r="AH666" i="31"/>
  <c r="AH667" i="31"/>
  <c r="AH668" i="31"/>
  <c r="AH669" i="31"/>
  <c r="AH670" i="31"/>
  <c r="AH671" i="31"/>
  <c r="AH672" i="31"/>
  <c r="AH673" i="31"/>
  <c r="AH674" i="31"/>
  <c r="AH675" i="31"/>
  <c r="AH676" i="31"/>
  <c r="AH677" i="31"/>
  <c r="AH678" i="31"/>
  <c r="AH679" i="31"/>
  <c r="AH680" i="31"/>
  <c r="AH681" i="31"/>
  <c r="AH682" i="31"/>
  <c r="AH683" i="31"/>
  <c r="AH684" i="31"/>
  <c r="AH685" i="31"/>
  <c r="AH686" i="31"/>
  <c r="AH687" i="31"/>
  <c r="AH688" i="31"/>
  <c r="AH689" i="31"/>
  <c r="AH690" i="31"/>
  <c r="AH691" i="31"/>
  <c r="AH692" i="31"/>
  <c r="AH693" i="31"/>
  <c r="AH694" i="31"/>
  <c r="AH695" i="31"/>
  <c r="AH696" i="31"/>
  <c r="AH697" i="31"/>
  <c r="AH698" i="31"/>
  <c r="AH699" i="31"/>
  <c r="AH700" i="31"/>
  <c r="AH701" i="31"/>
  <c r="AH702" i="31"/>
  <c r="AH703" i="31"/>
  <c r="AH704" i="31"/>
  <c r="AH705" i="31"/>
  <c r="AH706" i="31"/>
  <c r="AH707" i="31"/>
  <c r="AH708" i="31"/>
  <c r="AH709" i="31"/>
  <c r="AH710" i="31"/>
  <c r="AH711" i="31"/>
  <c r="AH712" i="31"/>
  <c r="AH713" i="31"/>
  <c r="AH714" i="31"/>
  <c r="AH715" i="31"/>
  <c r="AH716" i="31"/>
  <c r="AH717" i="31"/>
  <c r="AH718" i="31"/>
  <c r="AH719" i="31"/>
  <c r="AH720" i="31"/>
  <c r="AH721" i="31"/>
  <c r="AH722" i="31"/>
  <c r="AH723" i="31"/>
  <c r="AH724" i="31"/>
  <c r="AH725" i="31"/>
  <c r="AH726" i="31"/>
  <c r="AH727" i="31"/>
  <c r="AH728" i="31"/>
  <c r="AH729" i="31"/>
  <c r="AH730" i="31"/>
  <c r="AH731" i="31"/>
  <c r="AH732" i="31"/>
  <c r="AH733" i="31"/>
  <c r="AH734" i="31"/>
  <c r="AH735" i="31"/>
  <c r="AH736" i="31"/>
  <c r="AH737" i="31"/>
  <c r="AH738" i="31"/>
  <c r="AH739" i="31"/>
  <c r="AH740" i="31"/>
  <c r="AH741" i="31"/>
  <c r="AH742" i="31"/>
  <c r="AH743" i="31"/>
  <c r="AH744" i="31"/>
  <c r="AH745" i="31"/>
  <c r="AH746" i="31"/>
  <c r="AH747" i="31"/>
  <c r="AH748" i="31"/>
  <c r="AH749" i="31"/>
  <c r="AH750" i="31"/>
  <c r="AH751" i="31"/>
  <c r="AH752" i="31"/>
  <c r="AH753" i="31"/>
  <c r="AH754" i="31"/>
  <c r="AH755" i="31"/>
  <c r="AH756" i="31"/>
  <c r="AH757" i="31"/>
  <c r="AH758" i="31"/>
  <c r="AH759" i="31"/>
  <c r="AH760" i="31"/>
  <c r="AH761" i="31"/>
  <c r="AH762" i="31"/>
  <c r="AH763" i="31"/>
  <c r="AH764" i="31"/>
  <c r="AH765" i="31"/>
  <c r="AH766" i="31"/>
  <c r="AH767" i="31"/>
  <c r="AH768" i="31"/>
  <c r="AH769" i="31"/>
  <c r="AH770" i="31"/>
  <c r="AH771" i="31"/>
  <c r="AH772" i="31"/>
  <c r="AH773" i="31"/>
  <c r="AH774" i="31"/>
  <c r="AH775" i="31"/>
  <c r="AH776" i="31"/>
  <c r="AH777" i="31"/>
  <c r="AH778" i="31"/>
  <c r="AH779" i="31"/>
  <c r="AH780" i="31"/>
  <c r="AH781" i="31"/>
  <c r="AH782" i="31"/>
  <c r="AH783" i="31"/>
  <c r="AH784" i="31"/>
  <c r="AH785" i="31"/>
  <c r="AH786" i="31"/>
  <c r="AH787" i="31"/>
  <c r="AH788" i="31"/>
  <c r="AH789" i="31"/>
  <c r="AH790" i="31"/>
  <c r="AH791" i="31"/>
  <c r="AH792" i="31"/>
  <c r="AH793" i="31"/>
  <c r="AH794" i="31"/>
  <c r="AH795" i="31"/>
  <c r="AH796" i="31"/>
  <c r="AH797" i="31"/>
  <c r="AH798" i="31"/>
  <c r="AH799" i="31"/>
  <c r="AH800" i="31"/>
  <c r="AH801" i="31"/>
  <c r="AH802" i="31"/>
  <c r="AH803" i="31"/>
  <c r="AH804" i="31"/>
  <c r="AH805" i="31"/>
  <c r="AH806" i="31"/>
  <c r="AH807" i="31"/>
  <c r="AH808" i="31"/>
  <c r="AH809" i="31"/>
  <c r="AH810" i="31"/>
  <c r="AH811" i="31"/>
  <c r="AH812" i="31"/>
  <c r="AH813" i="31"/>
  <c r="AH814" i="31"/>
  <c r="AH815" i="31"/>
  <c r="AH816" i="31"/>
  <c r="AH817" i="31"/>
  <c r="AH818" i="31"/>
  <c r="AH819" i="31"/>
  <c r="AH820" i="31"/>
  <c r="AH821" i="31"/>
  <c r="AH822" i="31"/>
  <c r="AH823" i="31"/>
  <c r="AH824" i="31"/>
  <c r="AH825" i="31"/>
  <c r="AH826" i="31"/>
  <c r="AH827" i="31"/>
  <c r="AH828" i="31"/>
  <c r="AH829" i="31"/>
  <c r="AH830" i="31"/>
  <c r="AH831" i="31"/>
  <c r="AH832" i="31"/>
  <c r="AH833" i="31"/>
  <c r="AH834" i="31"/>
  <c r="AH835" i="31"/>
  <c r="AH836" i="31"/>
  <c r="AH837" i="31"/>
  <c r="AH838" i="31"/>
  <c r="AH839" i="31"/>
  <c r="AH840" i="31"/>
  <c r="AH841" i="31"/>
  <c r="AH842" i="31"/>
  <c r="AH843" i="31"/>
  <c r="AH844" i="31"/>
  <c r="AH845" i="31"/>
  <c r="AH846" i="31"/>
  <c r="AH847" i="31"/>
  <c r="AH848" i="31"/>
  <c r="AH849" i="31"/>
  <c r="AH850" i="31"/>
  <c r="AH851" i="31"/>
  <c r="AH852" i="31"/>
  <c r="AH853" i="31"/>
  <c r="AH854" i="31"/>
  <c r="AH855" i="31"/>
  <c r="AH856" i="31"/>
  <c r="AH857" i="31"/>
  <c r="AH858" i="31"/>
  <c r="AH859" i="31"/>
  <c r="AH860" i="31"/>
  <c r="AH861" i="31"/>
  <c r="AH862" i="31"/>
  <c r="AH863" i="31"/>
  <c r="AH864" i="31"/>
  <c r="AH865" i="31"/>
  <c r="AH866" i="31"/>
  <c r="AH867" i="31"/>
  <c r="AH868" i="31"/>
  <c r="AH869" i="31"/>
  <c r="AH870" i="31"/>
  <c r="AH871" i="31"/>
  <c r="AH872" i="31"/>
  <c r="AH873" i="31"/>
  <c r="AH874" i="31"/>
  <c r="AH875" i="31"/>
  <c r="AH876" i="31"/>
  <c r="AH877" i="31"/>
  <c r="AH878" i="31"/>
  <c r="AH879" i="31"/>
  <c r="AH880" i="31"/>
  <c r="AH881" i="31"/>
  <c r="AH662" i="31"/>
  <c r="AH443" i="31"/>
  <c r="AH444" i="31"/>
  <c r="AH445" i="31"/>
  <c r="AH446" i="31"/>
  <c r="AH447" i="31"/>
  <c r="AH448" i="31"/>
  <c r="AH449" i="31"/>
  <c r="AH450" i="31"/>
  <c r="AH451" i="31"/>
  <c r="AH452" i="31"/>
  <c r="AH453" i="31"/>
  <c r="AH454" i="31"/>
  <c r="AH455" i="31"/>
  <c r="AH456" i="31"/>
  <c r="AH457" i="31"/>
  <c r="AH458" i="31"/>
  <c r="AH459" i="31"/>
  <c r="AH460" i="31"/>
  <c r="AH461" i="31"/>
  <c r="AH462" i="31"/>
  <c r="AH463" i="31"/>
  <c r="AH464" i="31"/>
  <c r="AH465" i="31"/>
  <c r="AH466" i="31"/>
  <c r="AH467" i="31"/>
  <c r="AH468" i="31"/>
  <c r="AH469" i="31"/>
  <c r="AH470" i="31"/>
  <c r="AH471" i="31"/>
  <c r="AH472" i="31"/>
  <c r="AH473" i="31"/>
  <c r="AH474" i="31"/>
  <c r="AH475" i="31"/>
  <c r="AH476" i="31"/>
  <c r="AH477" i="31"/>
  <c r="AH478" i="31"/>
  <c r="AH479" i="31"/>
  <c r="AH480" i="31"/>
  <c r="AH481" i="31"/>
  <c r="AH482" i="31"/>
  <c r="AH483" i="31"/>
  <c r="AH484" i="31"/>
  <c r="AH485" i="31"/>
  <c r="AH486" i="31"/>
  <c r="AH487" i="31"/>
  <c r="AH488" i="31"/>
  <c r="AH489" i="31"/>
  <c r="AH490" i="31"/>
  <c r="AH491" i="31"/>
  <c r="AH492" i="31"/>
  <c r="AH493" i="31"/>
  <c r="AH494" i="31"/>
  <c r="AH495" i="31"/>
  <c r="AH496" i="31"/>
  <c r="AH497" i="31"/>
  <c r="AH498" i="31"/>
  <c r="AH499" i="31"/>
  <c r="AH500" i="31"/>
  <c r="AH501" i="31"/>
  <c r="AH502" i="31"/>
  <c r="AH503" i="31"/>
  <c r="AH504" i="31"/>
  <c r="AH505" i="31"/>
  <c r="AH506" i="31"/>
  <c r="AH507" i="31"/>
  <c r="AH508" i="31"/>
  <c r="AH509" i="31"/>
  <c r="AH510" i="31"/>
  <c r="AH511" i="31"/>
  <c r="AH512" i="31"/>
  <c r="AH513" i="31"/>
  <c r="AH514" i="31"/>
  <c r="AH515" i="31"/>
  <c r="AH516" i="31"/>
  <c r="AH517" i="31"/>
  <c r="AH518" i="31"/>
  <c r="AH519" i="31"/>
  <c r="AH520" i="31"/>
  <c r="AH521" i="31"/>
  <c r="AH522" i="31"/>
  <c r="AH523" i="31"/>
  <c r="AH524" i="31"/>
  <c r="AH525" i="31"/>
  <c r="AH526" i="31"/>
  <c r="AH527" i="31"/>
  <c r="AH528" i="31"/>
  <c r="AH529" i="31"/>
  <c r="AH530" i="31"/>
  <c r="AH531" i="31"/>
  <c r="AH532" i="31"/>
  <c r="AH533" i="31"/>
  <c r="AH534" i="31"/>
  <c r="AH535" i="31"/>
  <c r="AH536" i="31"/>
  <c r="AH537" i="31"/>
  <c r="AH538" i="31"/>
  <c r="AH539" i="31"/>
  <c r="AH540" i="31"/>
  <c r="AH541" i="31"/>
  <c r="AH542" i="31"/>
  <c r="AH543" i="31"/>
  <c r="AH544" i="31"/>
  <c r="AH545" i="31"/>
  <c r="AH546" i="31"/>
  <c r="AH547" i="31"/>
  <c r="AH548" i="31"/>
  <c r="AH549" i="31"/>
  <c r="AH550" i="31"/>
  <c r="AH551" i="31"/>
  <c r="AH552" i="31"/>
  <c r="AH553" i="31"/>
  <c r="AH554" i="31"/>
  <c r="AH555" i="31"/>
  <c r="AH556" i="31"/>
  <c r="AH557" i="31"/>
  <c r="AH558" i="31"/>
  <c r="AH559" i="31"/>
  <c r="AH560" i="31"/>
  <c r="AH561" i="31"/>
  <c r="AH562" i="31"/>
  <c r="AH563" i="31"/>
  <c r="AH564" i="31"/>
  <c r="AH565" i="31"/>
  <c r="AH566" i="31"/>
  <c r="AH567" i="31"/>
  <c r="AH568" i="31"/>
  <c r="AH569" i="31"/>
  <c r="AH570" i="31"/>
  <c r="AH571" i="31"/>
  <c r="AH572" i="31"/>
  <c r="AH573" i="31"/>
  <c r="AH574" i="31"/>
  <c r="AH575" i="31"/>
  <c r="AH576" i="31"/>
  <c r="AH577" i="31"/>
  <c r="AH578" i="31"/>
  <c r="AH579" i="31"/>
  <c r="AH580" i="31"/>
  <c r="AH581" i="31"/>
  <c r="AH582" i="31"/>
  <c r="AH583" i="31"/>
  <c r="AH584" i="31"/>
  <c r="AH585" i="31"/>
  <c r="AH586" i="31"/>
  <c r="AH587" i="31"/>
  <c r="AH588" i="31"/>
  <c r="AH589" i="31"/>
  <c r="AH590" i="31"/>
  <c r="AH591" i="31"/>
  <c r="AH592" i="31"/>
  <c r="AH593" i="31"/>
  <c r="AH594" i="31"/>
  <c r="AH595" i="31"/>
  <c r="AH596" i="31"/>
  <c r="AH597" i="31"/>
  <c r="AH598" i="31"/>
  <c r="AH599" i="31"/>
  <c r="AH600" i="31"/>
  <c r="AH601" i="31"/>
  <c r="AH602" i="31"/>
  <c r="AH603" i="31"/>
  <c r="AH604" i="31"/>
  <c r="AH605" i="31"/>
  <c r="AH606" i="31"/>
  <c r="AH607" i="31"/>
  <c r="AH608" i="31"/>
  <c r="AH609" i="31"/>
  <c r="AH610" i="31"/>
  <c r="AH611" i="31"/>
  <c r="AH612" i="31"/>
  <c r="AH613" i="31"/>
  <c r="AH614" i="31"/>
  <c r="AH615" i="31"/>
  <c r="AH616" i="31"/>
  <c r="AH617" i="31"/>
  <c r="AH618" i="31"/>
  <c r="AH619" i="31"/>
  <c r="AH620" i="31"/>
  <c r="AH621" i="31"/>
  <c r="AH622" i="31"/>
  <c r="AH623" i="31"/>
  <c r="AH624" i="31"/>
  <c r="AH625" i="31"/>
  <c r="AH626" i="31"/>
  <c r="AH627" i="31"/>
  <c r="AH628" i="31"/>
  <c r="AH629" i="31"/>
  <c r="AH630" i="31"/>
  <c r="AH631" i="31"/>
  <c r="AH632" i="31"/>
  <c r="AH633" i="31"/>
  <c r="AH634" i="31"/>
  <c r="AH635" i="31"/>
  <c r="AH636" i="31"/>
  <c r="AH637" i="31"/>
  <c r="AH638" i="31"/>
  <c r="AH639" i="31"/>
  <c r="AH640" i="31"/>
  <c r="AH641" i="31"/>
  <c r="AH642" i="31"/>
  <c r="AH643" i="31"/>
  <c r="AH644" i="31"/>
  <c r="AH645" i="31"/>
  <c r="AH646" i="31"/>
  <c r="AH647" i="31"/>
  <c r="AH648" i="31"/>
  <c r="AH649" i="31"/>
  <c r="AH650" i="31"/>
  <c r="AH651" i="31"/>
  <c r="AH652" i="31"/>
  <c r="AH653" i="31"/>
  <c r="AH654" i="31"/>
  <c r="AH655" i="31"/>
  <c r="AH656" i="31"/>
  <c r="AH657" i="31"/>
  <c r="AH658" i="31"/>
  <c r="AH659" i="31"/>
  <c r="AH660" i="31"/>
  <c r="AH661" i="31"/>
  <c r="AH442" i="31"/>
  <c r="AH223" i="31"/>
  <c r="AH224" i="31"/>
  <c r="AH225" i="31"/>
  <c r="AH226" i="31"/>
  <c r="AH227" i="31"/>
  <c r="AH228" i="31"/>
  <c r="AH229" i="31"/>
  <c r="AH230" i="31"/>
  <c r="AH231" i="31"/>
  <c r="AH232" i="31"/>
  <c r="AH233" i="31"/>
  <c r="AH234" i="31"/>
  <c r="AH235" i="31"/>
  <c r="AH236" i="31"/>
  <c r="AH237" i="31"/>
  <c r="AH238" i="31"/>
  <c r="AH239" i="31"/>
  <c r="AH240" i="31"/>
  <c r="AH241" i="31"/>
  <c r="AH242" i="31"/>
  <c r="AH243" i="31"/>
  <c r="AH244" i="31"/>
  <c r="AH245" i="31"/>
  <c r="AH246" i="31"/>
  <c r="AH247" i="31"/>
  <c r="AH248" i="31"/>
  <c r="AH249" i="31"/>
  <c r="AH250" i="31"/>
  <c r="AH251" i="31"/>
  <c r="AH252" i="31"/>
  <c r="AH253" i="31"/>
  <c r="AH254" i="31"/>
  <c r="AH255" i="31"/>
  <c r="AH256" i="31"/>
  <c r="AH257" i="31"/>
  <c r="AH258" i="31"/>
  <c r="AH259" i="31"/>
  <c r="AH260" i="31"/>
  <c r="AH261" i="31"/>
  <c r="AH262" i="31"/>
  <c r="AH263" i="31"/>
  <c r="AH264" i="31"/>
  <c r="AH265" i="31"/>
  <c r="AH266" i="31"/>
  <c r="AH267" i="31"/>
  <c r="AH268" i="31"/>
  <c r="AH269" i="31"/>
  <c r="AH270" i="31"/>
  <c r="AH271" i="31"/>
  <c r="AH272" i="31"/>
  <c r="AH273" i="31"/>
  <c r="AH274" i="31"/>
  <c r="AH275" i="31"/>
  <c r="AH276" i="31"/>
  <c r="AH277" i="31"/>
  <c r="AH278" i="31"/>
  <c r="AH279" i="31"/>
  <c r="AH280" i="31"/>
  <c r="AH281" i="31"/>
  <c r="AH282" i="31"/>
  <c r="AH283" i="31"/>
  <c r="AH284" i="31"/>
  <c r="AH285" i="31"/>
  <c r="AH286" i="31"/>
  <c r="AH287" i="31"/>
  <c r="AH288" i="31"/>
  <c r="AH289" i="31"/>
  <c r="AH290" i="31"/>
  <c r="AH291" i="31"/>
  <c r="AH292" i="31"/>
  <c r="AH293" i="31"/>
  <c r="AH294" i="31"/>
  <c r="AH295" i="31"/>
  <c r="AH296" i="31"/>
  <c r="AH297" i="31"/>
  <c r="AH298" i="31"/>
  <c r="AH299" i="31"/>
  <c r="AH300" i="31"/>
  <c r="AH301" i="31"/>
  <c r="AH302" i="31"/>
  <c r="AH303" i="31"/>
  <c r="AH304" i="31"/>
  <c r="AH305" i="31"/>
  <c r="AH306" i="31"/>
  <c r="AH307" i="31"/>
  <c r="AH308" i="31"/>
  <c r="AH309" i="31"/>
  <c r="AH310" i="31"/>
  <c r="AH311" i="31"/>
  <c r="AH312" i="31"/>
  <c r="AH313" i="31"/>
  <c r="AH314" i="31"/>
  <c r="AH315" i="31"/>
  <c r="AH316" i="31"/>
  <c r="AH317" i="31"/>
  <c r="AH318" i="31"/>
  <c r="AH319" i="31"/>
  <c r="AH320" i="31"/>
  <c r="AH321" i="31"/>
  <c r="AH322" i="31"/>
  <c r="AH323" i="31"/>
  <c r="AH324" i="31"/>
  <c r="AH325" i="31"/>
  <c r="AH326" i="31"/>
  <c r="AH327" i="31"/>
  <c r="AH328" i="31"/>
  <c r="AH329" i="31"/>
  <c r="AH330" i="31"/>
  <c r="AH331" i="31"/>
  <c r="AH332" i="31"/>
  <c r="AH333" i="31"/>
  <c r="AH334" i="31"/>
  <c r="AH335" i="31"/>
  <c r="AH336" i="31"/>
  <c r="AH337" i="31"/>
  <c r="AH338" i="31"/>
  <c r="AH339" i="31"/>
  <c r="AH340" i="31"/>
  <c r="AH341" i="31"/>
  <c r="AH342" i="31"/>
  <c r="AH343" i="31"/>
  <c r="AH344" i="31"/>
  <c r="AH345" i="31"/>
  <c r="AH346" i="31"/>
  <c r="AH347" i="31"/>
  <c r="AH348" i="31"/>
  <c r="AH349" i="31"/>
  <c r="AH350" i="31"/>
  <c r="AH351" i="31"/>
  <c r="AH352" i="31"/>
  <c r="AH353" i="31"/>
  <c r="AH354" i="31"/>
  <c r="AH355" i="31"/>
  <c r="AH356" i="31"/>
  <c r="AH357" i="31"/>
  <c r="AH358" i="31"/>
  <c r="AH359" i="31"/>
  <c r="AH360" i="31"/>
  <c r="AH361" i="31"/>
  <c r="AH362" i="31"/>
  <c r="AH363" i="31"/>
  <c r="AH364" i="31"/>
  <c r="AH365" i="31"/>
  <c r="AH366" i="31"/>
  <c r="AH367" i="31"/>
  <c r="AH368" i="31"/>
  <c r="AH369" i="31"/>
  <c r="AH370" i="31"/>
  <c r="AH371" i="31"/>
  <c r="AH372" i="31"/>
  <c r="AH373" i="31"/>
  <c r="AH374" i="31"/>
  <c r="AH375" i="31"/>
  <c r="AH376" i="31"/>
  <c r="AH377" i="31"/>
  <c r="AH378" i="31"/>
  <c r="AH379" i="31"/>
  <c r="AH380" i="31"/>
  <c r="AH381" i="31"/>
  <c r="AH382" i="31"/>
  <c r="AH383" i="31"/>
  <c r="AH384" i="31"/>
  <c r="AH385" i="31"/>
  <c r="AH386" i="31"/>
  <c r="AH387" i="31"/>
  <c r="AH388" i="31"/>
  <c r="AH389" i="31"/>
  <c r="AH390" i="31"/>
  <c r="AH391" i="31"/>
  <c r="AH392" i="31"/>
  <c r="AH393" i="31"/>
  <c r="AH394" i="31"/>
  <c r="AH395" i="31"/>
  <c r="AH396" i="31"/>
  <c r="AH397" i="31"/>
  <c r="AH398" i="31"/>
  <c r="AH399" i="31"/>
  <c r="AH400" i="31"/>
  <c r="AH401" i="31"/>
  <c r="AH402" i="31"/>
  <c r="AH403" i="31"/>
  <c r="AH404" i="31"/>
  <c r="AH405" i="31"/>
  <c r="AH406" i="31"/>
  <c r="AH407" i="31"/>
  <c r="AH408" i="31"/>
  <c r="AH409" i="31"/>
  <c r="AH410" i="31"/>
  <c r="AH411" i="31"/>
  <c r="AH412" i="31"/>
  <c r="AH413" i="31"/>
  <c r="AH414" i="31"/>
  <c r="AH415" i="31"/>
  <c r="AH416" i="31"/>
  <c r="AH417" i="31"/>
  <c r="AH418" i="31"/>
  <c r="AH419" i="31"/>
  <c r="AH420" i="31"/>
  <c r="AH421" i="31"/>
  <c r="AH422" i="31"/>
  <c r="AH423" i="31"/>
  <c r="AH424" i="31"/>
  <c r="AH425" i="31"/>
  <c r="AH426" i="31"/>
  <c r="AH427" i="31"/>
  <c r="AH428" i="31"/>
  <c r="AH429" i="31"/>
  <c r="AH430" i="31"/>
  <c r="AH431" i="31"/>
  <c r="AH432" i="31"/>
  <c r="AH433" i="31"/>
  <c r="AH434" i="31"/>
  <c r="AH435" i="31"/>
  <c r="AH436" i="31"/>
  <c r="AH437" i="31"/>
  <c r="AH438" i="31"/>
  <c r="AH439" i="31"/>
  <c r="AH440" i="31"/>
  <c r="AH441" i="31"/>
  <c r="AH222" i="31"/>
  <c r="AG663" i="31"/>
  <c r="AG664" i="31"/>
  <c r="AG665" i="31"/>
  <c r="AG666" i="31"/>
  <c r="AG667" i="31"/>
  <c r="AG668" i="31"/>
  <c r="AG669" i="31"/>
  <c r="AG670" i="31"/>
  <c r="AG671" i="31"/>
  <c r="AG672" i="31"/>
  <c r="AG673" i="31"/>
  <c r="AG674" i="31"/>
  <c r="AG675" i="31"/>
  <c r="AG676" i="31"/>
  <c r="AG677" i="31"/>
  <c r="AG678" i="31"/>
  <c r="AG679" i="31"/>
  <c r="AG680" i="31"/>
  <c r="AG681" i="31"/>
  <c r="AG682" i="31"/>
  <c r="AG683" i="31"/>
  <c r="AG684" i="31"/>
  <c r="AG685" i="31"/>
  <c r="AG686" i="31"/>
  <c r="AG687" i="31"/>
  <c r="AG688" i="31"/>
  <c r="AG689" i="31"/>
  <c r="AG690" i="31"/>
  <c r="AG691" i="31"/>
  <c r="AG692" i="31"/>
  <c r="AG693" i="31"/>
  <c r="AG694" i="31"/>
  <c r="AG695" i="31"/>
  <c r="AG696" i="31"/>
  <c r="AG697" i="31"/>
  <c r="AG698" i="31"/>
  <c r="AG699" i="31"/>
  <c r="AG700" i="31"/>
  <c r="AG701" i="31"/>
  <c r="AG702" i="31"/>
  <c r="AG703" i="31"/>
  <c r="AG704" i="31"/>
  <c r="AG705" i="31"/>
  <c r="AG706" i="31"/>
  <c r="AG707" i="31"/>
  <c r="AG708" i="31"/>
  <c r="AG709" i="31"/>
  <c r="AG710" i="31"/>
  <c r="AG711" i="31"/>
  <c r="AG712" i="31"/>
  <c r="AG713" i="31"/>
  <c r="AG714" i="31"/>
  <c r="AG715" i="31"/>
  <c r="AG716" i="31"/>
  <c r="AG717" i="31"/>
  <c r="AG718" i="31"/>
  <c r="AG719" i="31"/>
  <c r="AG720" i="31"/>
  <c r="AG721" i="31"/>
  <c r="AG722" i="31"/>
  <c r="AG723" i="31"/>
  <c r="AG724" i="31"/>
  <c r="AG725" i="31"/>
  <c r="AG726" i="31"/>
  <c r="AG727" i="31"/>
  <c r="AG728" i="31"/>
  <c r="AG729" i="31"/>
  <c r="AG730" i="31"/>
  <c r="AG731" i="31"/>
  <c r="AG732" i="31"/>
  <c r="AG733" i="31"/>
  <c r="AG734" i="31"/>
  <c r="AG735" i="31"/>
  <c r="AG736" i="31"/>
  <c r="AG737" i="31"/>
  <c r="AG738" i="31"/>
  <c r="AG739" i="31"/>
  <c r="AG740" i="31"/>
  <c r="AG741" i="31"/>
  <c r="AG742" i="31"/>
  <c r="AG743" i="31"/>
  <c r="AG744" i="31"/>
  <c r="AG745" i="31"/>
  <c r="AG746" i="31"/>
  <c r="AG747" i="31"/>
  <c r="AG748" i="31"/>
  <c r="AG749" i="31"/>
  <c r="AG750" i="31"/>
  <c r="AG751" i="31"/>
  <c r="AG752" i="31"/>
  <c r="AG753" i="31"/>
  <c r="AG754" i="31"/>
  <c r="AG755" i="31"/>
  <c r="AG756" i="31"/>
  <c r="AG757" i="31"/>
  <c r="AG758" i="31"/>
  <c r="AG759" i="31"/>
  <c r="AG760" i="31"/>
  <c r="AG761" i="31"/>
  <c r="AG762" i="31"/>
  <c r="AG763" i="31"/>
  <c r="AG764" i="31"/>
  <c r="AG765" i="31"/>
  <c r="AG766" i="31"/>
  <c r="AG767" i="31"/>
  <c r="AG768" i="31"/>
  <c r="AG769" i="31"/>
  <c r="AG770" i="31"/>
  <c r="AG771" i="31"/>
  <c r="AG772" i="31"/>
  <c r="AG773" i="31"/>
  <c r="AG774" i="31"/>
  <c r="AG775" i="31"/>
  <c r="AG776" i="31"/>
  <c r="AG777" i="31"/>
  <c r="AG778" i="31"/>
  <c r="AG779" i="31"/>
  <c r="AG780" i="31"/>
  <c r="AG781" i="31"/>
  <c r="AG782" i="31"/>
  <c r="AG783" i="31"/>
  <c r="AG784" i="31"/>
  <c r="AG785" i="31"/>
  <c r="AG786" i="31"/>
  <c r="AG787" i="31"/>
  <c r="AG788" i="31"/>
  <c r="AG789" i="31"/>
  <c r="AG790" i="31"/>
  <c r="AG791" i="31"/>
  <c r="AG792" i="31"/>
  <c r="AG793" i="31"/>
  <c r="AG794" i="31"/>
  <c r="AG795" i="31"/>
  <c r="AG796" i="31"/>
  <c r="AG797" i="31"/>
  <c r="AG798" i="31"/>
  <c r="AG799" i="31"/>
  <c r="AG800" i="31"/>
  <c r="AG801" i="31"/>
  <c r="AG802" i="31"/>
  <c r="AG803" i="31"/>
  <c r="AG804" i="31"/>
  <c r="AG805" i="31"/>
  <c r="AG806" i="31"/>
  <c r="AG807" i="31"/>
  <c r="AG808" i="31"/>
  <c r="AG809" i="31"/>
  <c r="AG810" i="31"/>
  <c r="AG811" i="31"/>
  <c r="AG812" i="31"/>
  <c r="AG813" i="31"/>
  <c r="AG814" i="31"/>
  <c r="AG815" i="31"/>
  <c r="AG816" i="31"/>
  <c r="AG817" i="31"/>
  <c r="AG818" i="31"/>
  <c r="AG819" i="31"/>
  <c r="AG820" i="31"/>
  <c r="AG821" i="31"/>
  <c r="AG822" i="31"/>
  <c r="AG823" i="31"/>
  <c r="AG824" i="31"/>
  <c r="AG825" i="31"/>
  <c r="AG826" i="31"/>
  <c r="AG827" i="31"/>
  <c r="AG828" i="31"/>
  <c r="AG829" i="31"/>
  <c r="AG830" i="31"/>
  <c r="AG831" i="31"/>
  <c r="AG832" i="31"/>
  <c r="AG833" i="31"/>
  <c r="AG834" i="31"/>
  <c r="AG835" i="31"/>
  <c r="AG836" i="31"/>
  <c r="AG837" i="31"/>
  <c r="AG838" i="31"/>
  <c r="AG839" i="31"/>
  <c r="AG840" i="31"/>
  <c r="AG841" i="31"/>
  <c r="AG842" i="31"/>
  <c r="AG843" i="31"/>
  <c r="AG844" i="31"/>
  <c r="AG845" i="31"/>
  <c r="AG846" i="31"/>
  <c r="AG847" i="31"/>
  <c r="AG848" i="31"/>
  <c r="AG849" i="31"/>
  <c r="AG850" i="31"/>
  <c r="AG851" i="31"/>
  <c r="AG852" i="31"/>
  <c r="AG853" i="31"/>
  <c r="AG854" i="31"/>
  <c r="AG855" i="31"/>
  <c r="AG856" i="31"/>
  <c r="AG857" i="31"/>
  <c r="AG858" i="31"/>
  <c r="AG859" i="31"/>
  <c r="AG860" i="31"/>
  <c r="AG861" i="31"/>
  <c r="AG862" i="31"/>
  <c r="AG863" i="31"/>
  <c r="AG864" i="31"/>
  <c r="AG865" i="31"/>
  <c r="AG866" i="31"/>
  <c r="AG867" i="31"/>
  <c r="AG868" i="31"/>
  <c r="AG869" i="31"/>
  <c r="AG870" i="31"/>
  <c r="AG871" i="31"/>
  <c r="AG872" i="31"/>
  <c r="AG873" i="31"/>
  <c r="AG874" i="31"/>
  <c r="AG875" i="31"/>
  <c r="AG876" i="31"/>
  <c r="AG877" i="31"/>
  <c r="AG878" i="31"/>
  <c r="AG879" i="31"/>
  <c r="AG880" i="31"/>
  <c r="AG881" i="31"/>
  <c r="AG662" i="31"/>
  <c r="AG443" i="31"/>
  <c r="AG444" i="31"/>
  <c r="AG445" i="31"/>
  <c r="AG446" i="31"/>
  <c r="AG447" i="31"/>
  <c r="AG448" i="31"/>
  <c r="AG449" i="31"/>
  <c r="AG450" i="31"/>
  <c r="AG451" i="31"/>
  <c r="AG452" i="31"/>
  <c r="AG453" i="31"/>
  <c r="AG454" i="31"/>
  <c r="AG455" i="31"/>
  <c r="AG456" i="31"/>
  <c r="AG457" i="31"/>
  <c r="AG458" i="31"/>
  <c r="AG459" i="31"/>
  <c r="AG460" i="31"/>
  <c r="AG461" i="31"/>
  <c r="AG462" i="31"/>
  <c r="AG463" i="31"/>
  <c r="AG464" i="31"/>
  <c r="AG465" i="31"/>
  <c r="AG466" i="31"/>
  <c r="AG467" i="31"/>
  <c r="AG468" i="31"/>
  <c r="AG469" i="31"/>
  <c r="AG470" i="31"/>
  <c r="AG471" i="31"/>
  <c r="AG472" i="31"/>
  <c r="AG473" i="31"/>
  <c r="AG474" i="31"/>
  <c r="AG475" i="31"/>
  <c r="AG476" i="31"/>
  <c r="AG477" i="31"/>
  <c r="AG478" i="31"/>
  <c r="AG479" i="31"/>
  <c r="AG480" i="31"/>
  <c r="AG481" i="31"/>
  <c r="AG482" i="31"/>
  <c r="AG483" i="31"/>
  <c r="AG484" i="31"/>
  <c r="AG485" i="31"/>
  <c r="AG486" i="31"/>
  <c r="AG487" i="31"/>
  <c r="AG488" i="31"/>
  <c r="AG489" i="31"/>
  <c r="AG490" i="31"/>
  <c r="AG491" i="31"/>
  <c r="AG492" i="31"/>
  <c r="AG493" i="31"/>
  <c r="AG494" i="31"/>
  <c r="AG495" i="31"/>
  <c r="AG496" i="31"/>
  <c r="AG497" i="31"/>
  <c r="AG498" i="31"/>
  <c r="AG499" i="31"/>
  <c r="AG500" i="31"/>
  <c r="AG501" i="31"/>
  <c r="AG502" i="31"/>
  <c r="AG503" i="31"/>
  <c r="AG504" i="31"/>
  <c r="AG505" i="31"/>
  <c r="AG506" i="31"/>
  <c r="AG507" i="31"/>
  <c r="AG508" i="31"/>
  <c r="AG509" i="31"/>
  <c r="AG510" i="31"/>
  <c r="AG511" i="31"/>
  <c r="AG512" i="31"/>
  <c r="AG513" i="31"/>
  <c r="AG514" i="31"/>
  <c r="AG515" i="31"/>
  <c r="AG516" i="31"/>
  <c r="AG517" i="31"/>
  <c r="AG518" i="31"/>
  <c r="AG519" i="31"/>
  <c r="AG520" i="31"/>
  <c r="AG521" i="31"/>
  <c r="AG522" i="31"/>
  <c r="AG523" i="31"/>
  <c r="AG524" i="31"/>
  <c r="AG525" i="31"/>
  <c r="AG526" i="31"/>
  <c r="AG527" i="31"/>
  <c r="AG528" i="31"/>
  <c r="AG529" i="31"/>
  <c r="AG530" i="31"/>
  <c r="AG531" i="31"/>
  <c r="AG532" i="31"/>
  <c r="AG533" i="31"/>
  <c r="AG534" i="31"/>
  <c r="AG535" i="31"/>
  <c r="AG536" i="31"/>
  <c r="AG537" i="31"/>
  <c r="AG538" i="31"/>
  <c r="AG539" i="31"/>
  <c r="AG540" i="31"/>
  <c r="AG541" i="31"/>
  <c r="AG542" i="31"/>
  <c r="AG543" i="31"/>
  <c r="AG544" i="31"/>
  <c r="AG545" i="31"/>
  <c r="AG546" i="31"/>
  <c r="AG547" i="31"/>
  <c r="AG548" i="31"/>
  <c r="AG549" i="31"/>
  <c r="AG550" i="31"/>
  <c r="AG551" i="31"/>
  <c r="AG552" i="31"/>
  <c r="AG553" i="31"/>
  <c r="AG554" i="31"/>
  <c r="AG555" i="31"/>
  <c r="AG556" i="31"/>
  <c r="AG557" i="31"/>
  <c r="AG558" i="31"/>
  <c r="AG559" i="31"/>
  <c r="AG560" i="31"/>
  <c r="AG561" i="31"/>
  <c r="AG562" i="31"/>
  <c r="AG563" i="31"/>
  <c r="AG564" i="31"/>
  <c r="AG565" i="31"/>
  <c r="AG566" i="31"/>
  <c r="AG567" i="31"/>
  <c r="AG568" i="31"/>
  <c r="AG569" i="31"/>
  <c r="AG570" i="31"/>
  <c r="AG571" i="31"/>
  <c r="AG572" i="31"/>
  <c r="AG573" i="31"/>
  <c r="AG574" i="31"/>
  <c r="AG575" i="31"/>
  <c r="AG576" i="31"/>
  <c r="AG577" i="31"/>
  <c r="AG578" i="31"/>
  <c r="AG579" i="31"/>
  <c r="AG580" i="31"/>
  <c r="AG581" i="31"/>
  <c r="AG582" i="31"/>
  <c r="AG583" i="31"/>
  <c r="AG584" i="31"/>
  <c r="AG585" i="31"/>
  <c r="AG586" i="31"/>
  <c r="AG587" i="31"/>
  <c r="AG588" i="31"/>
  <c r="AG589" i="31"/>
  <c r="AG590" i="31"/>
  <c r="AG591" i="31"/>
  <c r="AG592" i="31"/>
  <c r="AG593" i="31"/>
  <c r="AG594" i="31"/>
  <c r="AG595" i="31"/>
  <c r="AG596" i="31"/>
  <c r="AG597" i="31"/>
  <c r="AG598" i="31"/>
  <c r="AG599" i="31"/>
  <c r="AG600" i="31"/>
  <c r="AG601" i="31"/>
  <c r="AG602" i="31"/>
  <c r="AG603" i="31"/>
  <c r="AG604" i="31"/>
  <c r="AG605" i="31"/>
  <c r="AG606" i="31"/>
  <c r="AG607" i="31"/>
  <c r="AG608" i="31"/>
  <c r="AG609" i="31"/>
  <c r="AG610" i="31"/>
  <c r="AG611" i="31"/>
  <c r="AG612" i="31"/>
  <c r="AG613" i="31"/>
  <c r="AG614" i="31"/>
  <c r="AG615" i="31"/>
  <c r="AG616" i="31"/>
  <c r="AG617" i="31"/>
  <c r="AG618" i="31"/>
  <c r="AG619" i="31"/>
  <c r="AG620" i="31"/>
  <c r="AG621" i="31"/>
  <c r="AG622" i="31"/>
  <c r="AG623" i="31"/>
  <c r="AG624" i="31"/>
  <c r="AG625" i="31"/>
  <c r="AG626" i="31"/>
  <c r="AG627" i="31"/>
  <c r="AG628" i="31"/>
  <c r="AG629" i="31"/>
  <c r="AG630" i="31"/>
  <c r="AG631" i="31"/>
  <c r="AG632" i="31"/>
  <c r="AG633" i="31"/>
  <c r="AG634" i="31"/>
  <c r="AG635" i="31"/>
  <c r="AG636" i="31"/>
  <c r="AG637" i="31"/>
  <c r="AG638" i="31"/>
  <c r="AG639" i="31"/>
  <c r="AG640" i="31"/>
  <c r="AG641" i="31"/>
  <c r="AG642" i="31"/>
  <c r="AG643" i="31"/>
  <c r="AG644" i="31"/>
  <c r="AG645" i="31"/>
  <c r="AG646" i="31"/>
  <c r="AG647" i="31"/>
  <c r="AG648" i="31"/>
  <c r="AG649" i="31"/>
  <c r="AG650" i="31"/>
  <c r="AG651" i="31"/>
  <c r="AG652" i="31"/>
  <c r="AG653" i="31"/>
  <c r="AG654" i="31"/>
  <c r="AG655" i="31"/>
  <c r="AG656" i="31"/>
  <c r="AG657" i="31"/>
  <c r="AG658" i="31"/>
  <c r="AG659" i="31"/>
  <c r="AG660" i="31"/>
  <c r="AG661" i="31"/>
  <c r="AG442" i="31"/>
  <c r="AG223" i="31"/>
  <c r="AG224" i="31"/>
  <c r="AG225" i="31"/>
  <c r="AG226" i="31"/>
  <c r="AG227" i="31"/>
  <c r="AG228" i="31"/>
  <c r="AG229" i="31"/>
  <c r="AG230" i="31"/>
  <c r="AG231" i="31"/>
  <c r="AG232" i="31"/>
  <c r="AG233" i="31"/>
  <c r="AG234" i="31"/>
  <c r="AG235" i="31"/>
  <c r="AG236" i="31"/>
  <c r="AG237" i="31"/>
  <c r="AG238" i="31"/>
  <c r="AG239" i="31"/>
  <c r="AG240" i="31"/>
  <c r="AG241" i="31"/>
  <c r="AG242" i="31"/>
  <c r="AG243" i="31"/>
  <c r="AG244" i="31"/>
  <c r="AG245" i="31"/>
  <c r="AG246" i="31"/>
  <c r="AG247" i="31"/>
  <c r="AG248" i="31"/>
  <c r="AG249" i="31"/>
  <c r="AG250" i="31"/>
  <c r="AG251" i="31"/>
  <c r="AG252" i="31"/>
  <c r="AG253" i="31"/>
  <c r="AG254" i="31"/>
  <c r="AG255" i="31"/>
  <c r="AG256" i="31"/>
  <c r="AG257" i="31"/>
  <c r="AG258" i="31"/>
  <c r="AG259" i="31"/>
  <c r="AG260" i="31"/>
  <c r="AG261" i="31"/>
  <c r="AG262" i="31"/>
  <c r="AG263" i="31"/>
  <c r="AG264" i="31"/>
  <c r="AG265" i="31"/>
  <c r="AG266" i="31"/>
  <c r="AG267" i="31"/>
  <c r="AG268" i="31"/>
  <c r="AG269" i="31"/>
  <c r="AG270" i="31"/>
  <c r="AG271" i="31"/>
  <c r="AG272" i="31"/>
  <c r="AG273" i="31"/>
  <c r="AG274" i="31"/>
  <c r="AG275" i="31"/>
  <c r="AG276" i="31"/>
  <c r="AG277" i="31"/>
  <c r="AG278" i="31"/>
  <c r="AG279" i="31"/>
  <c r="AG280" i="31"/>
  <c r="AG281" i="31"/>
  <c r="AG282" i="31"/>
  <c r="AG283" i="31"/>
  <c r="AG284" i="31"/>
  <c r="AG285" i="31"/>
  <c r="AG286" i="31"/>
  <c r="AG287" i="31"/>
  <c r="AG288" i="31"/>
  <c r="AG289" i="31"/>
  <c r="AG290" i="31"/>
  <c r="AG291" i="31"/>
  <c r="AG292" i="31"/>
  <c r="AG293" i="31"/>
  <c r="AG294" i="31"/>
  <c r="AG295" i="31"/>
  <c r="AG296" i="31"/>
  <c r="AG297" i="31"/>
  <c r="AG298" i="31"/>
  <c r="AG299" i="31"/>
  <c r="AG300" i="31"/>
  <c r="AG301" i="31"/>
  <c r="AG302" i="31"/>
  <c r="AG303" i="31"/>
  <c r="AG304" i="31"/>
  <c r="AG305" i="31"/>
  <c r="AG306" i="31"/>
  <c r="AG307" i="31"/>
  <c r="AG308" i="31"/>
  <c r="AG309" i="31"/>
  <c r="AG310" i="31"/>
  <c r="AG311" i="31"/>
  <c r="AG312" i="31"/>
  <c r="AG313" i="31"/>
  <c r="AG314" i="31"/>
  <c r="AG315" i="31"/>
  <c r="AG316" i="31"/>
  <c r="AG317" i="31"/>
  <c r="AG318" i="31"/>
  <c r="AG319" i="31"/>
  <c r="AG320" i="31"/>
  <c r="AG321" i="31"/>
  <c r="AG322" i="31"/>
  <c r="AG323" i="31"/>
  <c r="AG324" i="31"/>
  <c r="AG325" i="31"/>
  <c r="AG326" i="31"/>
  <c r="AG327" i="31"/>
  <c r="AG328" i="31"/>
  <c r="AG329" i="31"/>
  <c r="AG330" i="31"/>
  <c r="AG331" i="31"/>
  <c r="AG332" i="31"/>
  <c r="AG333" i="31"/>
  <c r="AG334" i="31"/>
  <c r="AG335" i="31"/>
  <c r="AG336" i="31"/>
  <c r="AG337" i="31"/>
  <c r="AG338" i="31"/>
  <c r="AG339" i="31"/>
  <c r="AG340" i="31"/>
  <c r="AG341" i="31"/>
  <c r="AG342" i="31"/>
  <c r="AG343" i="31"/>
  <c r="AG344" i="31"/>
  <c r="AG345" i="31"/>
  <c r="AG346" i="31"/>
  <c r="AG347" i="31"/>
  <c r="AG348" i="31"/>
  <c r="AG349" i="31"/>
  <c r="AG350" i="31"/>
  <c r="AG351" i="31"/>
  <c r="AG352" i="31"/>
  <c r="AG353" i="31"/>
  <c r="AG354" i="31"/>
  <c r="AG355" i="31"/>
  <c r="AG356" i="31"/>
  <c r="AG357" i="31"/>
  <c r="AG358" i="31"/>
  <c r="AG359" i="31"/>
  <c r="AG360" i="31"/>
  <c r="AG361" i="31"/>
  <c r="AG362" i="31"/>
  <c r="AG363" i="31"/>
  <c r="AG364" i="31"/>
  <c r="AG365" i="31"/>
  <c r="AG366" i="31"/>
  <c r="AG367" i="31"/>
  <c r="AG368" i="31"/>
  <c r="AG369" i="31"/>
  <c r="AG370" i="31"/>
  <c r="AG371" i="31"/>
  <c r="AG372" i="31"/>
  <c r="AG373" i="31"/>
  <c r="AG374" i="31"/>
  <c r="AG375" i="31"/>
  <c r="AG376" i="31"/>
  <c r="AG377" i="31"/>
  <c r="AG378" i="31"/>
  <c r="AG379" i="31"/>
  <c r="AG380" i="31"/>
  <c r="AG381" i="31"/>
  <c r="AG382" i="31"/>
  <c r="AG383" i="31"/>
  <c r="AG384" i="31"/>
  <c r="AG385" i="31"/>
  <c r="AG386" i="31"/>
  <c r="AG387" i="31"/>
  <c r="AG388" i="31"/>
  <c r="AG389" i="31"/>
  <c r="AG390" i="31"/>
  <c r="AG391" i="31"/>
  <c r="AG392" i="31"/>
  <c r="AG393" i="31"/>
  <c r="AG394" i="31"/>
  <c r="AG395" i="31"/>
  <c r="AG396" i="31"/>
  <c r="AG397" i="31"/>
  <c r="AG398" i="31"/>
  <c r="AG399" i="31"/>
  <c r="AG400" i="31"/>
  <c r="AG401" i="31"/>
  <c r="AG402" i="31"/>
  <c r="AG403" i="31"/>
  <c r="AG404" i="31"/>
  <c r="AG405" i="31"/>
  <c r="AG406" i="31"/>
  <c r="AG407" i="31"/>
  <c r="AG408" i="31"/>
  <c r="AG409" i="31"/>
  <c r="AG410" i="31"/>
  <c r="AG411" i="31"/>
  <c r="AG412" i="31"/>
  <c r="AG413" i="31"/>
  <c r="AG414" i="31"/>
  <c r="AG415" i="31"/>
  <c r="AG416" i="31"/>
  <c r="AG417" i="31"/>
  <c r="AG418" i="31"/>
  <c r="AG419" i="31"/>
  <c r="AG420" i="31"/>
  <c r="AG421" i="31"/>
  <c r="AG422" i="31"/>
  <c r="AG423" i="31"/>
  <c r="AG424" i="31"/>
  <c r="AG425" i="31"/>
  <c r="AG426" i="31"/>
  <c r="AG427" i="31"/>
  <c r="AG428" i="31"/>
  <c r="AG429" i="31"/>
  <c r="AG430" i="31"/>
  <c r="AG431" i="31"/>
  <c r="AG432" i="31"/>
  <c r="AG433" i="31"/>
  <c r="AG434" i="31"/>
  <c r="AG435" i="31"/>
  <c r="AG436" i="31"/>
  <c r="AG437" i="31"/>
  <c r="AG438" i="31"/>
  <c r="AG439" i="31"/>
  <c r="AG440" i="31"/>
  <c r="AG441" i="31"/>
  <c r="AG222" i="31"/>
  <c r="AF881" i="31"/>
  <c r="AE881" i="31"/>
  <c r="AD881" i="31"/>
  <c r="AC881" i="31"/>
  <c r="AF880" i="31"/>
  <c r="AE880" i="31"/>
  <c r="AD880" i="31"/>
  <c r="AC880" i="31"/>
  <c r="AF879" i="31"/>
  <c r="AE879" i="31"/>
  <c r="AD879" i="31"/>
  <c r="AC879" i="31"/>
  <c r="AF878" i="31"/>
  <c r="AE878" i="31"/>
  <c r="AD878" i="31"/>
  <c r="AC878" i="31"/>
  <c r="AF877" i="31"/>
  <c r="AE877" i="31"/>
  <c r="AD877" i="31"/>
  <c r="AC877" i="31"/>
  <c r="AF876" i="31"/>
  <c r="AE876" i="31"/>
  <c r="AD876" i="31"/>
  <c r="AC876" i="31"/>
  <c r="AF875" i="31"/>
  <c r="AE875" i="31"/>
  <c r="AD875" i="31"/>
  <c r="AC875" i="31"/>
  <c r="AF874" i="31"/>
  <c r="AE874" i="31"/>
  <c r="AD874" i="31"/>
  <c r="AC874" i="31"/>
  <c r="AF873" i="31"/>
  <c r="AE873" i="31"/>
  <c r="AD873" i="31"/>
  <c r="AC873" i="31"/>
  <c r="AF872" i="31"/>
  <c r="AE872" i="31"/>
  <c r="AD872" i="31"/>
  <c r="AC872" i="31"/>
  <c r="AF871" i="31"/>
  <c r="AE871" i="31"/>
  <c r="AD871" i="31"/>
  <c r="AC871" i="31"/>
  <c r="AF870" i="31"/>
  <c r="AE870" i="31"/>
  <c r="AD870" i="31"/>
  <c r="AC870" i="31"/>
  <c r="AF869" i="31"/>
  <c r="AE869" i="31"/>
  <c r="AD869" i="31"/>
  <c r="AC869" i="31"/>
  <c r="AF868" i="31"/>
  <c r="AE868" i="31"/>
  <c r="AD868" i="31"/>
  <c r="AC868" i="31"/>
  <c r="AF867" i="31"/>
  <c r="AE867" i="31"/>
  <c r="AD867" i="31"/>
  <c r="AC867" i="31"/>
  <c r="AF866" i="31"/>
  <c r="AE866" i="31"/>
  <c r="AD866" i="31"/>
  <c r="AC866" i="31"/>
  <c r="AF865" i="31"/>
  <c r="AE865" i="31"/>
  <c r="AD865" i="31"/>
  <c r="AC865" i="31"/>
  <c r="AF864" i="31"/>
  <c r="AE864" i="31"/>
  <c r="AD864" i="31"/>
  <c r="AC864" i="31"/>
  <c r="AF863" i="31"/>
  <c r="AE863" i="31"/>
  <c r="AD863" i="31"/>
  <c r="AC863" i="31"/>
  <c r="AF862" i="31"/>
  <c r="AE862" i="31"/>
  <c r="AD862" i="31"/>
  <c r="AC862" i="31"/>
  <c r="AF861" i="31"/>
  <c r="AE861" i="31"/>
  <c r="AD861" i="31"/>
  <c r="AC861" i="31"/>
  <c r="AF860" i="31"/>
  <c r="AE860" i="31"/>
  <c r="AD860" i="31"/>
  <c r="AC860" i="31"/>
  <c r="AF859" i="31"/>
  <c r="AE859" i="31"/>
  <c r="AD859" i="31"/>
  <c r="AC859" i="31"/>
  <c r="AF858" i="31"/>
  <c r="AE858" i="31"/>
  <c r="AD858" i="31"/>
  <c r="AC858" i="31"/>
  <c r="AF857" i="31"/>
  <c r="AE857" i="31"/>
  <c r="AD857" i="31"/>
  <c r="AC857" i="31"/>
  <c r="AF856" i="31"/>
  <c r="AE856" i="31"/>
  <c r="AD856" i="31"/>
  <c r="AC856" i="31"/>
  <c r="AF855" i="31"/>
  <c r="AE855" i="31"/>
  <c r="AD855" i="31"/>
  <c r="AC855" i="31"/>
  <c r="AF854" i="31"/>
  <c r="AE854" i="31"/>
  <c r="AD854" i="31"/>
  <c r="AC854" i="31"/>
  <c r="AF853" i="31"/>
  <c r="AE853" i="31"/>
  <c r="AD853" i="31"/>
  <c r="AC853" i="31"/>
  <c r="AF852" i="31"/>
  <c r="AE852" i="31"/>
  <c r="AD852" i="31"/>
  <c r="AC852" i="31"/>
  <c r="AF851" i="31"/>
  <c r="AE851" i="31"/>
  <c r="AD851" i="31"/>
  <c r="AC851" i="31"/>
  <c r="AF850" i="31"/>
  <c r="AE850" i="31"/>
  <c r="AD850" i="31"/>
  <c r="AC850" i="31"/>
  <c r="AF849" i="31"/>
  <c r="AE849" i="31"/>
  <c r="AD849" i="31"/>
  <c r="AC849" i="31"/>
  <c r="AF848" i="31"/>
  <c r="AE848" i="31"/>
  <c r="AD848" i="31"/>
  <c r="AC848" i="31"/>
  <c r="AF847" i="31"/>
  <c r="AE847" i="31"/>
  <c r="AD847" i="31"/>
  <c r="AC847" i="31"/>
  <c r="AF846" i="31"/>
  <c r="AE846" i="31"/>
  <c r="AD846" i="31"/>
  <c r="AC846" i="31"/>
  <c r="AF845" i="31"/>
  <c r="AE845" i="31"/>
  <c r="AD845" i="31"/>
  <c r="AC845" i="31"/>
  <c r="AF844" i="31"/>
  <c r="AE844" i="31"/>
  <c r="AD844" i="31"/>
  <c r="AC844" i="31"/>
  <c r="AF843" i="31"/>
  <c r="AE843" i="31"/>
  <c r="AD843" i="31"/>
  <c r="AC843" i="31"/>
  <c r="AF842" i="31"/>
  <c r="AE842" i="31"/>
  <c r="AD842" i="31"/>
  <c r="AC842" i="31"/>
  <c r="AF841" i="31"/>
  <c r="AE841" i="31"/>
  <c r="AD841" i="31"/>
  <c r="AC841" i="31"/>
  <c r="AF840" i="31"/>
  <c r="AE840" i="31"/>
  <c r="AD840" i="31"/>
  <c r="AC840" i="31"/>
  <c r="AF839" i="31"/>
  <c r="AE839" i="31"/>
  <c r="AD839" i="31"/>
  <c r="AC839" i="31"/>
  <c r="AF838" i="31"/>
  <c r="AE838" i="31"/>
  <c r="AD838" i="31"/>
  <c r="AC838" i="31"/>
  <c r="AF837" i="31"/>
  <c r="AE837" i="31"/>
  <c r="AD837" i="31"/>
  <c r="AC837" i="31"/>
  <c r="AF836" i="31"/>
  <c r="AE836" i="31"/>
  <c r="AD836" i="31"/>
  <c r="AC836" i="31"/>
  <c r="AF835" i="31"/>
  <c r="AE835" i="31"/>
  <c r="AD835" i="31"/>
  <c r="AC835" i="31"/>
  <c r="AF834" i="31"/>
  <c r="AE834" i="31"/>
  <c r="AD834" i="31"/>
  <c r="AC834" i="31"/>
  <c r="AF833" i="31"/>
  <c r="AE833" i="31"/>
  <c r="AD833" i="31"/>
  <c r="AC833" i="31"/>
  <c r="AF832" i="31"/>
  <c r="AE832" i="31"/>
  <c r="AD832" i="31"/>
  <c r="AC832" i="31"/>
  <c r="AF831" i="31"/>
  <c r="AE831" i="31"/>
  <c r="AD831" i="31"/>
  <c r="AC831" i="31"/>
  <c r="AF830" i="31"/>
  <c r="AE830" i="31"/>
  <c r="AD830" i="31"/>
  <c r="AC830" i="31"/>
  <c r="AF829" i="31"/>
  <c r="AE829" i="31"/>
  <c r="AD829" i="31"/>
  <c r="AC829" i="31"/>
  <c r="AF828" i="31"/>
  <c r="AE828" i="31"/>
  <c r="AD828" i="31"/>
  <c r="AC828" i="31"/>
  <c r="AF827" i="31"/>
  <c r="AE827" i="31"/>
  <c r="AD827" i="31"/>
  <c r="AC827" i="31"/>
  <c r="AF826" i="31"/>
  <c r="AE826" i="31"/>
  <c r="AD826" i="31"/>
  <c r="AC826" i="31"/>
  <c r="AF825" i="31"/>
  <c r="AE825" i="31"/>
  <c r="AD825" i="31"/>
  <c r="AC825" i="31"/>
  <c r="AF824" i="31"/>
  <c r="AE824" i="31"/>
  <c r="AD824" i="31"/>
  <c r="AC824" i="31"/>
  <c r="AF823" i="31"/>
  <c r="AE823" i="31"/>
  <c r="AD823" i="31"/>
  <c r="AC823" i="31"/>
  <c r="AF822" i="31"/>
  <c r="AE822" i="31"/>
  <c r="AD822" i="31"/>
  <c r="AC822" i="31"/>
  <c r="AF821" i="31"/>
  <c r="AE821" i="31"/>
  <c r="AD821" i="31"/>
  <c r="AC821" i="31"/>
  <c r="AF820" i="31"/>
  <c r="AE820" i="31"/>
  <c r="AD820" i="31"/>
  <c r="AC820" i="31"/>
  <c r="AF819" i="31"/>
  <c r="AE819" i="31"/>
  <c r="AD819" i="31"/>
  <c r="AC819" i="31"/>
  <c r="AF818" i="31"/>
  <c r="AE818" i="31"/>
  <c r="AD818" i="31"/>
  <c r="AC818" i="31"/>
  <c r="AF817" i="31"/>
  <c r="AE817" i="31"/>
  <c r="AD817" i="31"/>
  <c r="AC817" i="31"/>
  <c r="AF816" i="31"/>
  <c r="AE816" i="31"/>
  <c r="AD816" i="31"/>
  <c r="AC816" i="31"/>
  <c r="AF815" i="31"/>
  <c r="AE815" i="31"/>
  <c r="AD815" i="31"/>
  <c r="AC815" i="31"/>
  <c r="AF814" i="31"/>
  <c r="AE814" i="31"/>
  <c r="AD814" i="31"/>
  <c r="AC814" i="31"/>
  <c r="AF813" i="31"/>
  <c r="AE813" i="31"/>
  <c r="AD813" i="31"/>
  <c r="AC813" i="31"/>
  <c r="AF812" i="31"/>
  <c r="AE812" i="31"/>
  <c r="AD812" i="31"/>
  <c r="AC812" i="31"/>
  <c r="AF811" i="31"/>
  <c r="AE811" i="31"/>
  <c r="AD811" i="31"/>
  <c r="AC811" i="31"/>
  <c r="AF810" i="31"/>
  <c r="AE810" i="31"/>
  <c r="AD810" i="31"/>
  <c r="AC810" i="31"/>
  <c r="AF809" i="31"/>
  <c r="AE809" i="31"/>
  <c r="AD809" i="31"/>
  <c r="AC809" i="31"/>
  <c r="AF808" i="31"/>
  <c r="AE808" i="31"/>
  <c r="AD808" i="31"/>
  <c r="AC808" i="31"/>
  <c r="AF807" i="31"/>
  <c r="AE807" i="31"/>
  <c r="AD807" i="31"/>
  <c r="AC807" i="31"/>
  <c r="AF806" i="31"/>
  <c r="AE806" i="31"/>
  <c r="AD806" i="31"/>
  <c r="AC806" i="31"/>
  <c r="AF805" i="31"/>
  <c r="AE805" i="31"/>
  <c r="AD805" i="31"/>
  <c r="AC805" i="31"/>
  <c r="AF804" i="31"/>
  <c r="AE804" i="31"/>
  <c r="AD804" i="31"/>
  <c r="AC804" i="31"/>
  <c r="AF803" i="31"/>
  <c r="AE803" i="31"/>
  <c r="AD803" i="31"/>
  <c r="AC803" i="31"/>
  <c r="AF802" i="31"/>
  <c r="AE802" i="31"/>
  <c r="AD802" i="31"/>
  <c r="AC802" i="31"/>
  <c r="AF801" i="31"/>
  <c r="AE801" i="31"/>
  <c r="AD801" i="31"/>
  <c r="AC801" i="31"/>
  <c r="AF800" i="31"/>
  <c r="AE800" i="31"/>
  <c r="AD800" i="31"/>
  <c r="AC800" i="31"/>
  <c r="AF799" i="31"/>
  <c r="AE799" i="31"/>
  <c r="AD799" i="31"/>
  <c r="AC799" i="31"/>
  <c r="AF798" i="31"/>
  <c r="AE798" i="31"/>
  <c r="AD798" i="31"/>
  <c r="AC798" i="31"/>
  <c r="AF797" i="31"/>
  <c r="AE797" i="31"/>
  <c r="AD797" i="31"/>
  <c r="AC797" i="31"/>
  <c r="AF796" i="31"/>
  <c r="AE796" i="31"/>
  <c r="AD796" i="31"/>
  <c r="AC796" i="31"/>
  <c r="AF795" i="31"/>
  <c r="AE795" i="31"/>
  <c r="AD795" i="31"/>
  <c r="AC795" i="31"/>
  <c r="AF794" i="31"/>
  <c r="AE794" i="31"/>
  <c r="AD794" i="31"/>
  <c r="AC794" i="31"/>
  <c r="AF793" i="31"/>
  <c r="AE793" i="31"/>
  <c r="AD793" i="31"/>
  <c r="AC793" i="31"/>
  <c r="AF792" i="31"/>
  <c r="AE792" i="31"/>
  <c r="AD792" i="31"/>
  <c r="AC792" i="31"/>
  <c r="AF791" i="31"/>
  <c r="AE791" i="31"/>
  <c r="AD791" i="31"/>
  <c r="AC791" i="31"/>
  <c r="AF790" i="31"/>
  <c r="AE790" i="31"/>
  <c r="AD790" i="31"/>
  <c r="AC790" i="31"/>
  <c r="AF789" i="31"/>
  <c r="AE789" i="31"/>
  <c r="AD789" i="31"/>
  <c r="AC789" i="31"/>
  <c r="AF788" i="31"/>
  <c r="AE788" i="31"/>
  <c r="AD788" i="31"/>
  <c r="AC788" i="31"/>
  <c r="AF787" i="31"/>
  <c r="AE787" i="31"/>
  <c r="AD787" i="31"/>
  <c r="AC787" i="31"/>
  <c r="AF786" i="31"/>
  <c r="AE786" i="31"/>
  <c r="AD786" i="31"/>
  <c r="AC786" i="31"/>
  <c r="AF785" i="31"/>
  <c r="AE785" i="31"/>
  <c r="AD785" i="31"/>
  <c r="AC785" i="31"/>
  <c r="AF784" i="31"/>
  <c r="AE784" i="31"/>
  <c r="AD784" i="31"/>
  <c r="AC784" i="31"/>
  <c r="AF783" i="31"/>
  <c r="AE783" i="31"/>
  <c r="AD783" i="31"/>
  <c r="AC783" i="31"/>
  <c r="AF782" i="31"/>
  <c r="AE782" i="31"/>
  <c r="AD782" i="31"/>
  <c r="AC782" i="31"/>
  <c r="AF781" i="31"/>
  <c r="AE781" i="31"/>
  <c r="AD781" i="31"/>
  <c r="AC781" i="31"/>
  <c r="AF780" i="31"/>
  <c r="AE780" i="31"/>
  <c r="AD780" i="31"/>
  <c r="AC780" i="31"/>
  <c r="AF779" i="31"/>
  <c r="AE779" i="31"/>
  <c r="AD779" i="31"/>
  <c r="AC779" i="31"/>
  <c r="AF778" i="31"/>
  <c r="AE778" i="31"/>
  <c r="AD778" i="31"/>
  <c r="AC778" i="31"/>
  <c r="AF777" i="31"/>
  <c r="AE777" i="31"/>
  <c r="AD777" i="31"/>
  <c r="AC777" i="31"/>
  <c r="AF776" i="31"/>
  <c r="AE776" i="31"/>
  <c r="AD776" i="31"/>
  <c r="AC776" i="31"/>
  <c r="AF775" i="31"/>
  <c r="AE775" i="31"/>
  <c r="AD775" i="31"/>
  <c r="AC775" i="31"/>
  <c r="AF774" i="31"/>
  <c r="AE774" i="31"/>
  <c r="AD774" i="31"/>
  <c r="AC774" i="31"/>
  <c r="AF773" i="31"/>
  <c r="AE773" i="31"/>
  <c r="AD773" i="31"/>
  <c r="AC773" i="31"/>
  <c r="AF772" i="31"/>
  <c r="AE772" i="31"/>
  <c r="AD772" i="31"/>
  <c r="AC772" i="31"/>
  <c r="AF771" i="31"/>
  <c r="AE771" i="31"/>
  <c r="AD771" i="31"/>
  <c r="AC771" i="31"/>
  <c r="AF770" i="31"/>
  <c r="AE770" i="31"/>
  <c r="AD770" i="31"/>
  <c r="AC770" i="31"/>
  <c r="AF769" i="31"/>
  <c r="AE769" i="31"/>
  <c r="AD769" i="31"/>
  <c r="AC769" i="31"/>
  <c r="AF768" i="31"/>
  <c r="AE768" i="31"/>
  <c r="AD768" i="31"/>
  <c r="AC768" i="31"/>
  <c r="AF767" i="31"/>
  <c r="AE767" i="31"/>
  <c r="AD767" i="31"/>
  <c r="AC767" i="31"/>
  <c r="AF766" i="31"/>
  <c r="AE766" i="31"/>
  <c r="AD766" i="31"/>
  <c r="AC766" i="31"/>
  <c r="AF765" i="31"/>
  <c r="AE765" i="31"/>
  <c r="AD765" i="31"/>
  <c r="AC765" i="31"/>
  <c r="AF764" i="31"/>
  <c r="AE764" i="31"/>
  <c r="AD764" i="31"/>
  <c r="AC764" i="31"/>
  <c r="AF763" i="31"/>
  <c r="AE763" i="31"/>
  <c r="AD763" i="31"/>
  <c r="AC763" i="31"/>
  <c r="AF762" i="31"/>
  <c r="AE762" i="31"/>
  <c r="AD762" i="31"/>
  <c r="AC762" i="31"/>
  <c r="AF761" i="31"/>
  <c r="AE761" i="31"/>
  <c r="AD761" i="31"/>
  <c r="AC761" i="31"/>
  <c r="AF760" i="31"/>
  <c r="AE760" i="31"/>
  <c r="AD760" i="31"/>
  <c r="AC760" i="31"/>
  <c r="AF759" i="31"/>
  <c r="AE759" i="31"/>
  <c r="AD759" i="31"/>
  <c r="AC759" i="31"/>
  <c r="AF758" i="31"/>
  <c r="AE758" i="31"/>
  <c r="AD758" i="31"/>
  <c r="AC758" i="31"/>
  <c r="AF757" i="31"/>
  <c r="AE757" i="31"/>
  <c r="AD757" i="31"/>
  <c r="AC757" i="31"/>
  <c r="AF756" i="31"/>
  <c r="AE756" i="31"/>
  <c r="AD756" i="31"/>
  <c r="AC756" i="31"/>
  <c r="AF755" i="31"/>
  <c r="AE755" i="31"/>
  <c r="AD755" i="31"/>
  <c r="AC755" i="31"/>
  <c r="AF754" i="31"/>
  <c r="AE754" i="31"/>
  <c r="AD754" i="31"/>
  <c r="AC754" i="31"/>
  <c r="AF753" i="31"/>
  <c r="AE753" i="31"/>
  <c r="AD753" i="31"/>
  <c r="AC753" i="31"/>
  <c r="AF752" i="31"/>
  <c r="AE752" i="31"/>
  <c r="AD752" i="31"/>
  <c r="AC752" i="31"/>
  <c r="AF751" i="31"/>
  <c r="AE751" i="31"/>
  <c r="AD751" i="31"/>
  <c r="AC751" i="31"/>
  <c r="AF750" i="31"/>
  <c r="AE750" i="31"/>
  <c r="AD750" i="31"/>
  <c r="AC750" i="31"/>
  <c r="AF749" i="31"/>
  <c r="AE749" i="31"/>
  <c r="AD749" i="31"/>
  <c r="AC749" i="31"/>
  <c r="AF748" i="31"/>
  <c r="AE748" i="31"/>
  <c r="AD748" i="31"/>
  <c r="AC748" i="31"/>
  <c r="AF747" i="31"/>
  <c r="AE747" i="31"/>
  <c r="AD747" i="31"/>
  <c r="AC747" i="31"/>
  <c r="AF746" i="31"/>
  <c r="AE746" i="31"/>
  <c r="AD746" i="31"/>
  <c r="AC746" i="31"/>
  <c r="AF745" i="31"/>
  <c r="AE745" i="31"/>
  <c r="AD745" i="31"/>
  <c r="AC745" i="31"/>
  <c r="AF744" i="31"/>
  <c r="AE744" i="31"/>
  <c r="AD744" i="31"/>
  <c r="AC744" i="31"/>
  <c r="AF743" i="31"/>
  <c r="AE743" i="31"/>
  <c r="AD743" i="31"/>
  <c r="AC743" i="31"/>
  <c r="AF742" i="31"/>
  <c r="AE742" i="31"/>
  <c r="AD742" i="31"/>
  <c r="AC742" i="31"/>
  <c r="AF741" i="31"/>
  <c r="AE741" i="31"/>
  <c r="AD741" i="31"/>
  <c r="AC741" i="31"/>
  <c r="AF740" i="31"/>
  <c r="AE740" i="31"/>
  <c r="AD740" i="31"/>
  <c r="AC740" i="31"/>
  <c r="AF739" i="31"/>
  <c r="AE739" i="31"/>
  <c r="AD739" i="31"/>
  <c r="AC739" i="31"/>
  <c r="AF738" i="31"/>
  <c r="AE738" i="31"/>
  <c r="AD738" i="31"/>
  <c r="AC738" i="31"/>
  <c r="AF737" i="31"/>
  <c r="AE737" i="31"/>
  <c r="AD737" i="31"/>
  <c r="AC737" i="31"/>
  <c r="AF736" i="31"/>
  <c r="AE736" i="31"/>
  <c r="AD736" i="31"/>
  <c r="AC736" i="31"/>
  <c r="AF735" i="31"/>
  <c r="AE735" i="31"/>
  <c r="AD735" i="31"/>
  <c r="AC735" i="31"/>
  <c r="AF734" i="31"/>
  <c r="AE734" i="31"/>
  <c r="AD734" i="31"/>
  <c r="AC734" i="31"/>
  <c r="AF733" i="31"/>
  <c r="AE733" i="31"/>
  <c r="AD733" i="31"/>
  <c r="AC733" i="31"/>
  <c r="AF732" i="31"/>
  <c r="AE732" i="31"/>
  <c r="AD732" i="31"/>
  <c r="AC732" i="31"/>
  <c r="AF731" i="31"/>
  <c r="AE731" i="31"/>
  <c r="AD731" i="31"/>
  <c r="AC731" i="31"/>
  <c r="AF730" i="31"/>
  <c r="AE730" i="31"/>
  <c r="AD730" i="31"/>
  <c r="AC730" i="31"/>
  <c r="AF729" i="31"/>
  <c r="AE729" i="31"/>
  <c r="AD729" i="31"/>
  <c r="AC729" i="31"/>
  <c r="AF728" i="31"/>
  <c r="AE728" i="31"/>
  <c r="AD728" i="31"/>
  <c r="AC728" i="31"/>
  <c r="AF727" i="31"/>
  <c r="AE727" i="31"/>
  <c r="AD727" i="31"/>
  <c r="AC727" i="31"/>
  <c r="AF726" i="31"/>
  <c r="AE726" i="31"/>
  <c r="AD726" i="31"/>
  <c r="AC726" i="31"/>
  <c r="AF725" i="31"/>
  <c r="AE725" i="31"/>
  <c r="AD725" i="31"/>
  <c r="AC725" i="31"/>
  <c r="AF724" i="31"/>
  <c r="AE724" i="31"/>
  <c r="AD724" i="31"/>
  <c r="AC724" i="31"/>
  <c r="AF723" i="31"/>
  <c r="AE723" i="31"/>
  <c r="AD723" i="31"/>
  <c r="AC723" i="31"/>
  <c r="AF722" i="31"/>
  <c r="AE722" i="31"/>
  <c r="AD722" i="31"/>
  <c r="AC722" i="31"/>
  <c r="AF721" i="31"/>
  <c r="AE721" i="31"/>
  <c r="AD721" i="31"/>
  <c r="AC721" i="31"/>
  <c r="AF720" i="31"/>
  <c r="AE720" i="31"/>
  <c r="AD720" i="31"/>
  <c r="AC720" i="31"/>
  <c r="AF719" i="31"/>
  <c r="AE719" i="31"/>
  <c r="AD719" i="31"/>
  <c r="AC719" i="31"/>
  <c r="AF718" i="31"/>
  <c r="AE718" i="31"/>
  <c r="AD718" i="31"/>
  <c r="AC718" i="31"/>
  <c r="AF717" i="31"/>
  <c r="AE717" i="31"/>
  <c r="AD717" i="31"/>
  <c r="AC717" i="31"/>
  <c r="AF716" i="31"/>
  <c r="AE716" i="31"/>
  <c r="AD716" i="31"/>
  <c r="AC716" i="31"/>
  <c r="AF715" i="31"/>
  <c r="AE715" i="31"/>
  <c r="AD715" i="31"/>
  <c r="AC715" i="31"/>
  <c r="AF714" i="31"/>
  <c r="AE714" i="31"/>
  <c r="AD714" i="31"/>
  <c r="AC714" i="31"/>
  <c r="AF713" i="31"/>
  <c r="AE713" i="31"/>
  <c r="AD713" i="31"/>
  <c r="AC713" i="31"/>
  <c r="AF712" i="31"/>
  <c r="AE712" i="31"/>
  <c r="AD712" i="31"/>
  <c r="AC712" i="31"/>
  <c r="AF711" i="31"/>
  <c r="AE711" i="31"/>
  <c r="AD711" i="31"/>
  <c r="AC711" i="31"/>
  <c r="AF710" i="31"/>
  <c r="AE710" i="31"/>
  <c r="AD710" i="31"/>
  <c r="AC710" i="31"/>
  <c r="AF709" i="31"/>
  <c r="AE709" i="31"/>
  <c r="AD709" i="31"/>
  <c r="AC709" i="31"/>
  <c r="AF708" i="31"/>
  <c r="AE708" i="31"/>
  <c r="AD708" i="31"/>
  <c r="AC708" i="31"/>
  <c r="AF707" i="31"/>
  <c r="AE707" i="31"/>
  <c r="AD707" i="31"/>
  <c r="AC707" i="31"/>
  <c r="AF706" i="31"/>
  <c r="AE706" i="31"/>
  <c r="AD706" i="31"/>
  <c r="AC706" i="31"/>
  <c r="AF705" i="31"/>
  <c r="AE705" i="31"/>
  <c r="AD705" i="31"/>
  <c r="AC705" i="31"/>
  <c r="AF704" i="31"/>
  <c r="AE704" i="31"/>
  <c r="AD704" i="31"/>
  <c r="AC704" i="31"/>
  <c r="AF703" i="31"/>
  <c r="AE703" i="31"/>
  <c r="AD703" i="31"/>
  <c r="AC703" i="31"/>
  <c r="AF702" i="31"/>
  <c r="AE702" i="31"/>
  <c r="AD702" i="31"/>
  <c r="AC702" i="31"/>
  <c r="AF701" i="31"/>
  <c r="AE701" i="31"/>
  <c r="AD701" i="31"/>
  <c r="AC701" i="31"/>
  <c r="AF700" i="31"/>
  <c r="AE700" i="31"/>
  <c r="AD700" i="31"/>
  <c r="AC700" i="31"/>
  <c r="AF699" i="31"/>
  <c r="AE699" i="31"/>
  <c r="AD699" i="31"/>
  <c r="AC699" i="31"/>
  <c r="AF698" i="31"/>
  <c r="AE698" i="31"/>
  <c r="AD698" i="31"/>
  <c r="AC698" i="31"/>
  <c r="AF697" i="31"/>
  <c r="AE697" i="31"/>
  <c r="AD697" i="31"/>
  <c r="AC697" i="31"/>
  <c r="AF696" i="31"/>
  <c r="AE696" i="31"/>
  <c r="AD696" i="31"/>
  <c r="AC696" i="31"/>
  <c r="AF695" i="31"/>
  <c r="AE695" i="31"/>
  <c r="AD695" i="31"/>
  <c r="AC695" i="31"/>
  <c r="AF694" i="31"/>
  <c r="AE694" i="31"/>
  <c r="AD694" i="31"/>
  <c r="AC694" i="31"/>
  <c r="AF693" i="31"/>
  <c r="AE693" i="31"/>
  <c r="AD693" i="31"/>
  <c r="AC693" i="31"/>
  <c r="AF692" i="31"/>
  <c r="AE692" i="31"/>
  <c r="AD692" i="31"/>
  <c r="AC692" i="31"/>
  <c r="AF691" i="31"/>
  <c r="AE691" i="31"/>
  <c r="AD691" i="31"/>
  <c r="AC691" i="31"/>
  <c r="AF690" i="31"/>
  <c r="AE690" i="31"/>
  <c r="AD690" i="31"/>
  <c r="AC690" i="31"/>
  <c r="AF689" i="31"/>
  <c r="AE689" i="31"/>
  <c r="AD689" i="31"/>
  <c r="AC689" i="31"/>
  <c r="AF688" i="31"/>
  <c r="AE688" i="31"/>
  <c r="AD688" i="31"/>
  <c r="AC688" i="31"/>
  <c r="AF687" i="31"/>
  <c r="AE687" i="31"/>
  <c r="AD687" i="31"/>
  <c r="AC687" i="31"/>
  <c r="AF686" i="31"/>
  <c r="AE686" i="31"/>
  <c r="AD686" i="31"/>
  <c r="AC686" i="31"/>
  <c r="AF685" i="31"/>
  <c r="AE685" i="31"/>
  <c r="AD685" i="31"/>
  <c r="AC685" i="31"/>
  <c r="AF684" i="31"/>
  <c r="AE684" i="31"/>
  <c r="AD684" i="31"/>
  <c r="AC684" i="31"/>
  <c r="AF683" i="31"/>
  <c r="AE683" i="31"/>
  <c r="AD683" i="31"/>
  <c r="AC683" i="31"/>
  <c r="AF682" i="31"/>
  <c r="AE682" i="31"/>
  <c r="AD682" i="31"/>
  <c r="AC682" i="31"/>
  <c r="AF681" i="31"/>
  <c r="AE681" i="31"/>
  <c r="AD681" i="31"/>
  <c r="AC681" i="31"/>
  <c r="AF680" i="31"/>
  <c r="AE680" i="31"/>
  <c r="AD680" i="31"/>
  <c r="AC680" i="31"/>
  <c r="AF679" i="31"/>
  <c r="AE679" i="31"/>
  <c r="AD679" i="31"/>
  <c r="AC679" i="31"/>
  <c r="AF678" i="31"/>
  <c r="AE678" i="31"/>
  <c r="AD678" i="31"/>
  <c r="AC678" i="31"/>
  <c r="AF677" i="31"/>
  <c r="AE677" i="31"/>
  <c r="AD677" i="31"/>
  <c r="AC677" i="31"/>
  <c r="AF676" i="31"/>
  <c r="AE676" i="31"/>
  <c r="AD676" i="31"/>
  <c r="AC676" i="31"/>
  <c r="AF675" i="31"/>
  <c r="AE675" i="31"/>
  <c r="AD675" i="31"/>
  <c r="AC675" i="31"/>
  <c r="AF674" i="31"/>
  <c r="AE674" i="31"/>
  <c r="AD674" i="31"/>
  <c r="AC674" i="31"/>
  <c r="AF673" i="31"/>
  <c r="AE673" i="31"/>
  <c r="AD673" i="31"/>
  <c r="AC673" i="31"/>
  <c r="AF672" i="31"/>
  <c r="AE672" i="31"/>
  <c r="AD672" i="31"/>
  <c r="AC672" i="31"/>
  <c r="AF671" i="31"/>
  <c r="AE671" i="31"/>
  <c r="AD671" i="31"/>
  <c r="AC671" i="31"/>
  <c r="AF670" i="31"/>
  <c r="AE670" i="31"/>
  <c r="AD670" i="31"/>
  <c r="AC670" i="31"/>
  <c r="AF669" i="31"/>
  <c r="AE669" i="31"/>
  <c r="AD669" i="31"/>
  <c r="AC669" i="31"/>
  <c r="AF668" i="31"/>
  <c r="AE668" i="31"/>
  <c r="AD668" i="31"/>
  <c r="AC668" i="31"/>
  <c r="AF667" i="31"/>
  <c r="AE667" i="31"/>
  <c r="AD667" i="31"/>
  <c r="AC667" i="31"/>
  <c r="AF666" i="31"/>
  <c r="AE666" i="31"/>
  <c r="AD666" i="31"/>
  <c r="AC666" i="31"/>
  <c r="AF665" i="31"/>
  <c r="AE665" i="31"/>
  <c r="AD665" i="31"/>
  <c r="AC665" i="31"/>
  <c r="AF664" i="31"/>
  <c r="AE664" i="31"/>
  <c r="AD664" i="31"/>
  <c r="AC664" i="31"/>
  <c r="AF663" i="31"/>
  <c r="AE663" i="31"/>
  <c r="AD663" i="31"/>
  <c r="AC663" i="31"/>
  <c r="AF662" i="31"/>
  <c r="AE662" i="31"/>
  <c r="AD662" i="31"/>
  <c r="AC662" i="31"/>
  <c r="AF661" i="31"/>
  <c r="AE661" i="31"/>
  <c r="AD661" i="31"/>
  <c r="AC661" i="31"/>
  <c r="AF660" i="31"/>
  <c r="AE660" i="31"/>
  <c r="AD660" i="31"/>
  <c r="AC660" i="31"/>
  <c r="AF659" i="31"/>
  <c r="AE659" i="31"/>
  <c r="AD659" i="31"/>
  <c r="AC659" i="31"/>
  <c r="AF658" i="31"/>
  <c r="AE658" i="31"/>
  <c r="AD658" i="31"/>
  <c r="AC658" i="31"/>
  <c r="AF657" i="31"/>
  <c r="AE657" i="31"/>
  <c r="AD657" i="31"/>
  <c r="AC657" i="31"/>
  <c r="AF656" i="31"/>
  <c r="AE656" i="31"/>
  <c r="AD656" i="31"/>
  <c r="AC656" i="31"/>
  <c r="AF655" i="31"/>
  <c r="AE655" i="31"/>
  <c r="AD655" i="31"/>
  <c r="AC655" i="31"/>
  <c r="AF654" i="31"/>
  <c r="AE654" i="31"/>
  <c r="AD654" i="31"/>
  <c r="AC654" i="31"/>
  <c r="AF653" i="31"/>
  <c r="AE653" i="31"/>
  <c r="AD653" i="31"/>
  <c r="AC653" i="31"/>
  <c r="AF652" i="31"/>
  <c r="AE652" i="31"/>
  <c r="AD652" i="31"/>
  <c r="AC652" i="31"/>
  <c r="AF651" i="31"/>
  <c r="AE651" i="31"/>
  <c r="AD651" i="31"/>
  <c r="AC651" i="31"/>
  <c r="AF650" i="31"/>
  <c r="AE650" i="31"/>
  <c r="AD650" i="31"/>
  <c r="AC650" i="31"/>
  <c r="AF649" i="31"/>
  <c r="AE649" i="31"/>
  <c r="AD649" i="31"/>
  <c r="AC649" i="31"/>
  <c r="AF648" i="31"/>
  <c r="AE648" i="31"/>
  <c r="AD648" i="31"/>
  <c r="AC648" i="31"/>
  <c r="AF647" i="31"/>
  <c r="AE647" i="31"/>
  <c r="AD647" i="31"/>
  <c r="AC647" i="31"/>
  <c r="AF646" i="31"/>
  <c r="AE646" i="31"/>
  <c r="AD646" i="31"/>
  <c r="AC646" i="31"/>
  <c r="AF645" i="31"/>
  <c r="AE645" i="31"/>
  <c r="AD645" i="31"/>
  <c r="AC645" i="31"/>
  <c r="AF644" i="31"/>
  <c r="AE644" i="31"/>
  <c r="AD644" i="31"/>
  <c r="AC644" i="31"/>
  <c r="AF643" i="31"/>
  <c r="AE643" i="31"/>
  <c r="AD643" i="31"/>
  <c r="AC643" i="31"/>
  <c r="AF642" i="31"/>
  <c r="AE642" i="31"/>
  <c r="AD642" i="31"/>
  <c r="AC642" i="31"/>
  <c r="AF641" i="31"/>
  <c r="AE641" i="31"/>
  <c r="AD641" i="31"/>
  <c r="AC641" i="31"/>
  <c r="AF640" i="31"/>
  <c r="AE640" i="31"/>
  <c r="AD640" i="31"/>
  <c r="AC640" i="31"/>
  <c r="AF639" i="31"/>
  <c r="AE639" i="31"/>
  <c r="AD639" i="31"/>
  <c r="AC639" i="31"/>
  <c r="AF638" i="31"/>
  <c r="AE638" i="31"/>
  <c r="AD638" i="31"/>
  <c r="AC638" i="31"/>
  <c r="AF637" i="31"/>
  <c r="AE637" i="31"/>
  <c r="AD637" i="31"/>
  <c r="AC637" i="31"/>
  <c r="AF636" i="31"/>
  <c r="AE636" i="31"/>
  <c r="AD636" i="31"/>
  <c r="AC636" i="31"/>
  <c r="AF635" i="31"/>
  <c r="AE635" i="31"/>
  <c r="AD635" i="31"/>
  <c r="AC635" i="31"/>
  <c r="AF634" i="31"/>
  <c r="AE634" i="31"/>
  <c r="AD634" i="31"/>
  <c r="AC634" i="31"/>
  <c r="AF633" i="31"/>
  <c r="AE633" i="31"/>
  <c r="AD633" i="31"/>
  <c r="AC633" i="31"/>
  <c r="AF632" i="31"/>
  <c r="AE632" i="31"/>
  <c r="AD632" i="31"/>
  <c r="AC632" i="31"/>
  <c r="AF631" i="31"/>
  <c r="AE631" i="31"/>
  <c r="AD631" i="31"/>
  <c r="AC631" i="31"/>
  <c r="AF630" i="31"/>
  <c r="AE630" i="31"/>
  <c r="AD630" i="31"/>
  <c r="AC630" i="31"/>
  <c r="AF629" i="31"/>
  <c r="AE629" i="31"/>
  <c r="AD629" i="31"/>
  <c r="AC629" i="31"/>
  <c r="AF628" i="31"/>
  <c r="AE628" i="31"/>
  <c r="AD628" i="31"/>
  <c r="AC628" i="31"/>
  <c r="AF627" i="31"/>
  <c r="AE627" i="31"/>
  <c r="AD627" i="31"/>
  <c r="AC627" i="31"/>
  <c r="AF626" i="31"/>
  <c r="AE626" i="31"/>
  <c r="AD626" i="31"/>
  <c r="AC626" i="31"/>
  <c r="AF625" i="31"/>
  <c r="AE625" i="31"/>
  <c r="AD625" i="31"/>
  <c r="AC625" i="31"/>
  <c r="AF624" i="31"/>
  <c r="AE624" i="31"/>
  <c r="AD624" i="31"/>
  <c r="AC624" i="31"/>
  <c r="AF623" i="31"/>
  <c r="AE623" i="31"/>
  <c r="AD623" i="31"/>
  <c r="AC623" i="31"/>
  <c r="AF622" i="31"/>
  <c r="AE622" i="31"/>
  <c r="AD622" i="31"/>
  <c r="AC622" i="31"/>
  <c r="AF621" i="31"/>
  <c r="AE621" i="31"/>
  <c r="AD621" i="31"/>
  <c r="AC621" i="31"/>
  <c r="AF620" i="31"/>
  <c r="AE620" i="31"/>
  <c r="AD620" i="31"/>
  <c r="AC620" i="31"/>
  <c r="AF619" i="31"/>
  <c r="AE619" i="31"/>
  <c r="AD619" i="31"/>
  <c r="AC619" i="31"/>
  <c r="AF618" i="31"/>
  <c r="AE618" i="31"/>
  <c r="AD618" i="31"/>
  <c r="AC618" i="31"/>
  <c r="AF617" i="31"/>
  <c r="AE617" i="31"/>
  <c r="AD617" i="31"/>
  <c r="AC617" i="31"/>
  <c r="AF616" i="31"/>
  <c r="AE616" i="31"/>
  <c r="AD616" i="31"/>
  <c r="AC616" i="31"/>
  <c r="AF615" i="31"/>
  <c r="AE615" i="31"/>
  <c r="AD615" i="31"/>
  <c r="AC615" i="31"/>
  <c r="AF614" i="31"/>
  <c r="AE614" i="31"/>
  <c r="AD614" i="31"/>
  <c r="AC614" i="31"/>
  <c r="AF613" i="31"/>
  <c r="AE613" i="31"/>
  <c r="AD613" i="31"/>
  <c r="AC613" i="31"/>
  <c r="AF612" i="31"/>
  <c r="AE612" i="31"/>
  <c r="AD612" i="31"/>
  <c r="AC612" i="31"/>
  <c r="AF611" i="31"/>
  <c r="AE611" i="31"/>
  <c r="AD611" i="31"/>
  <c r="AC611" i="31"/>
  <c r="AF610" i="31"/>
  <c r="AE610" i="31"/>
  <c r="AD610" i="31"/>
  <c r="AC610" i="31"/>
  <c r="AF609" i="31"/>
  <c r="AE609" i="31"/>
  <c r="AD609" i="31"/>
  <c r="AC609" i="31"/>
  <c r="AF608" i="31"/>
  <c r="AE608" i="31"/>
  <c r="AD608" i="31"/>
  <c r="AC608" i="31"/>
  <c r="AF607" i="31"/>
  <c r="AE607" i="31"/>
  <c r="AD607" i="31"/>
  <c r="AC607" i="31"/>
  <c r="AF606" i="31"/>
  <c r="AE606" i="31"/>
  <c r="AD606" i="31"/>
  <c r="AC606" i="31"/>
  <c r="AF605" i="31"/>
  <c r="AE605" i="31"/>
  <c r="AD605" i="31"/>
  <c r="AC605" i="31"/>
  <c r="AF604" i="31"/>
  <c r="AE604" i="31"/>
  <c r="AD604" i="31"/>
  <c r="AC604" i="31"/>
  <c r="AF603" i="31"/>
  <c r="AE603" i="31"/>
  <c r="AD603" i="31"/>
  <c r="AC603" i="31"/>
  <c r="AF602" i="31"/>
  <c r="AE602" i="31"/>
  <c r="AD602" i="31"/>
  <c r="AC602" i="31"/>
  <c r="AF601" i="31"/>
  <c r="AE601" i="31"/>
  <c r="AD601" i="31"/>
  <c r="AC601" i="31"/>
  <c r="AF600" i="31"/>
  <c r="AE600" i="31"/>
  <c r="AD600" i="31"/>
  <c r="AC600" i="31"/>
  <c r="AF599" i="31"/>
  <c r="AE599" i="31"/>
  <c r="AD599" i="31"/>
  <c r="AC599" i="31"/>
  <c r="AF598" i="31"/>
  <c r="AE598" i="31"/>
  <c r="AD598" i="31"/>
  <c r="AC598" i="31"/>
  <c r="AF597" i="31"/>
  <c r="AE597" i="31"/>
  <c r="AD597" i="31"/>
  <c r="AC597" i="31"/>
  <c r="AF596" i="31"/>
  <c r="AE596" i="31"/>
  <c r="AD596" i="31"/>
  <c r="AC596" i="31"/>
  <c r="AF595" i="31"/>
  <c r="AE595" i="31"/>
  <c r="AD595" i="31"/>
  <c r="AC595" i="31"/>
  <c r="AF594" i="31"/>
  <c r="AE594" i="31"/>
  <c r="AD594" i="31"/>
  <c r="AC594" i="31"/>
  <c r="AF593" i="31"/>
  <c r="AE593" i="31"/>
  <c r="AD593" i="31"/>
  <c r="AC593" i="31"/>
  <c r="AF592" i="31"/>
  <c r="AE592" i="31"/>
  <c r="AD592" i="31"/>
  <c r="AC592" i="31"/>
  <c r="AF591" i="31"/>
  <c r="AE591" i="31"/>
  <c r="AD591" i="31"/>
  <c r="AC591" i="31"/>
  <c r="AF590" i="31"/>
  <c r="AE590" i="31"/>
  <c r="AD590" i="31"/>
  <c r="AC590" i="31"/>
  <c r="AF589" i="31"/>
  <c r="AE589" i="31"/>
  <c r="AD589" i="31"/>
  <c r="AC589" i="31"/>
  <c r="AF588" i="31"/>
  <c r="AE588" i="31"/>
  <c r="AD588" i="31"/>
  <c r="AC588" i="31"/>
  <c r="AF587" i="31"/>
  <c r="AE587" i="31"/>
  <c r="AD587" i="31"/>
  <c r="AC587" i="31"/>
  <c r="AF586" i="31"/>
  <c r="AE586" i="31"/>
  <c r="AD586" i="31"/>
  <c r="AC586" i="31"/>
  <c r="AF585" i="31"/>
  <c r="AE585" i="31"/>
  <c r="AD585" i="31"/>
  <c r="AC585" i="31"/>
  <c r="AF584" i="31"/>
  <c r="AE584" i="31"/>
  <c r="AD584" i="31"/>
  <c r="AC584" i="31"/>
  <c r="AF583" i="31"/>
  <c r="AE583" i="31"/>
  <c r="AD583" i="31"/>
  <c r="AC583" i="31"/>
  <c r="AF582" i="31"/>
  <c r="AE582" i="31"/>
  <c r="AD582" i="31"/>
  <c r="AC582" i="31"/>
  <c r="AF581" i="31"/>
  <c r="AE581" i="31"/>
  <c r="AD581" i="31"/>
  <c r="AC581" i="31"/>
  <c r="AF580" i="31"/>
  <c r="AE580" i="31"/>
  <c r="AD580" i="31"/>
  <c r="AC580" i="31"/>
  <c r="AF579" i="31"/>
  <c r="AE579" i="31"/>
  <c r="AD579" i="31"/>
  <c r="AC579" i="31"/>
  <c r="AF578" i="31"/>
  <c r="AE578" i="31"/>
  <c r="AD578" i="31"/>
  <c r="AC578" i="31"/>
  <c r="AF577" i="31"/>
  <c r="AE577" i="31"/>
  <c r="AD577" i="31"/>
  <c r="AC577" i="31"/>
  <c r="AF576" i="31"/>
  <c r="AE576" i="31"/>
  <c r="AD576" i="31"/>
  <c r="AC576" i="31"/>
  <c r="AF575" i="31"/>
  <c r="AE575" i="31"/>
  <c r="AD575" i="31"/>
  <c r="AC575" i="31"/>
  <c r="AF574" i="31"/>
  <c r="AE574" i="31"/>
  <c r="AD574" i="31"/>
  <c r="AC574" i="31"/>
  <c r="AF573" i="31"/>
  <c r="AE573" i="31"/>
  <c r="AD573" i="31"/>
  <c r="AC573" i="31"/>
  <c r="AF572" i="31"/>
  <c r="AE572" i="31"/>
  <c r="AD572" i="31"/>
  <c r="AC572" i="31"/>
  <c r="AF571" i="31"/>
  <c r="AE571" i="31"/>
  <c r="AD571" i="31"/>
  <c r="AC571" i="31"/>
  <c r="AF570" i="31"/>
  <c r="AE570" i="31"/>
  <c r="AD570" i="31"/>
  <c r="AC570" i="31"/>
  <c r="AF569" i="31"/>
  <c r="AE569" i="31"/>
  <c r="AD569" i="31"/>
  <c r="AC569" i="31"/>
  <c r="AF568" i="31"/>
  <c r="AE568" i="31"/>
  <c r="AD568" i="31"/>
  <c r="AC568" i="31"/>
  <c r="AF567" i="31"/>
  <c r="AE567" i="31"/>
  <c r="AD567" i="31"/>
  <c r="AC567" i="31"/>
  <c r="AF566" i="31"/>
  <c r="AE566" i="31"/>
  <c r="AD566" i="31"/>
  <c r="AC566" i="31"/>
  <c r="AF565" i="31"/>
  <c r="AE565" i="31"/>
  <c r="AD565" i="31"/>
  <c r="AC565" i="31"/>
  <c r="AF564" i="31"/>
  <c r="AE564" i="31"/>
  <c r="AD564" i="31"/>
  <c r="AC564" i="31"/>
  <c r="AF563" i="31"/>
  <c r="AE563" i="31"/>
  <c r="AD563" i="31"/>
  <c r="AC563" i="31"/>
  <c r="AF562" i="31"/>
  <c r="AE562" i="31"/>
  <c r="AD562" i="31"/>
  <c r="AC562" i="31"/>
  <c r="AF561" i="31"/>
  <c r="AE561" i="31"/>
  <c r="AD561" i="31"/>
  <c r="AC561" i="31"/>
  <c r="AF560" i="31"/>
  <c r="AE560" i="31"/>
  <c r="AD560" i="31"/>
  <c r="AC560" i="31"/>
  <c r="AF559" i="31"/>
  <c r="AE559" i="31"/>
  <c r="AD559" i="31"/>
  <c r="AC559" i="31"/>
  <c r="AF558" i="31"/>
  <c r="AE558" i="31"/>
  <c r="AD558" i="31"/>
  <c r="AC558" i="31"/>
  <c r="AF557" i="31"/>
  <c r="AE557" i="31"/>
  <c r="AD557" i="31"/>
  <c r="AC557" i="31"/>
  <c r="AF556" i="31"/>
  <c r="AE556" i="31"/>
  <c r="AD556" i="31"/>
  <c r="AC556" i="31"/>
  <c r="AF555" i="31"/>
  <c r="AE555" i="31"/>
  <c r="AD555" i="31"/>
  <c r="AC555" i="31"/>
  <c r="AF554" i="31"/>
  <c r="AE554" i="31"/>
  <c r="AD554" i="31"/>
  <c r="AC554" i="31"/>
  <c r="AF553" i="31"/>
  <c r="AE553" i="31"/>
  <c r="AD553" i="31"/>
  <c r="AC553" i="31"/>
  <c r="AF552" i="31"/>
  <c r="AE552" i="31"/>
  <c r="AD552" i="31"/>
  <c r="AC552" i="31"/>
  <c r="AF551" i="31"/>
  <c r="AE551" i="31"/>
  <c r="AD551" i="31"/>
  <c r="AC551" i="31"/>
  <c r="AF550" i="31"/>
  <c r="AE550" i="31"/>
  <c r="AD550" i="31"/>
  <c r="AC550" i="31"/>
  <c r="AF549" i="31"/>
  <c r="AE549" i="31"/>
  <c r="AD549" i="31"/>
  <c r="AC549" i="31"/>
  <c r="AF548" i="31"/>
  <c r="AE548" i="31"/>
  <c r="AD548" i="31"/>
  <c r="AC548" i="31"/>
  <c r="AF547" i="31"/>
  <c r="AE547" i="31"/>
  <c r="AD547" i="31"/>
  <c r="AC547" i="31"/>
  <c r="AF546" i="31"/>
  <c r="AE546" i="31"/>
  <c r="AD546" i="31"/>
  <c r="AC546" i="31"/>
  <c r="AF545" i="31"/>
  <c r="AE545" i="31"/>
  <c r="AD545" i="31"/>
  <c r="AC545" i="31"/>
  <c r="AF544" i="31"/>
  <c r="AE544" i="31"/>
  <c r="AD544" i="31"/>
  <c r="AC544" i="31"/>
  <c r="AF543" i="31"/>
  <c r="AE543" i="31"/>
  <c r="AD543" i="31"/>
  <c r="AC543" i="31"/>
  <c r="AF542" i="31"/>
  <c r="AE542" i="31"/>
  <c r="AD542" i="31"/>
  <c r="AC542" i="31"/>
  <c r="AF541" i="31"/>
  <c r="AE541" i="31"/>
  <c r="AD541" i="31"/>
  <c r="AC541" i="31"/>
  <c r="AF540" i="31"/>
  <c r="AE540" i="31"/>
  <c r="AD540" i="31"/>
  <c r="AC540" i="31"/>
  <c r="AF539" i="31"/>
  <c r="AE539" i="31"/>
  <c r="AD539" i="31"/>
  <c r="AC539" i="31"/>
  <c r="AF538" i="31"/>
  <c r="AE538" i="31"/>
  <c r="AD538" i="31"/>
  <c r="AC538" i="31"/>
  <c r="AF537" i="31"/>
  <c r="AE537" i="31"/>
  <c r="AD537" i="31"/>
  <c r="AC537" i="31"/>
  <c r="AF536" i="31"/>
  <c r="AE536" i="31"/>
  <c r="AD536" i="31"/>
  <c r="AC536" i="31"/>
  <c r="AF535" i="31"/>
  <c r="AE535" i="31"/>
  <c r="AD535" i="31"/>
  <c r="AC535" i="31"/>
  <c r="AF534" i="31"/>
  <c r="AE534" i="31"/>
  <c r="AD534" i="31"/>
  <c r="AC534" i="31"/>
  <c r="AF533" i="31"/>
  <c r="AE533" i="31"/>
  <c r="AD533" i="31"/>
  <c r="AC533" i="31"/>
  <c r="AF532" i="31"/>
  <c r="AE532" i="31"/>
  <c r="AD532" i="31"/>
  <c r="AC532" i="31"/>
  <c r="AF531" i="31"/>
  <c r="AE531" i="31"/>
  <c r="AD531" i="31"/>
  <c r="AC531" i="31"/>
  <c r="AF530" i="31"/>
  <c r="AE530" i="31"/>
  <c r="AD530" i="31"/>
  <c r="AC530" i="31"/>
  <c r="AF529" i="31"/>
  <c r="AE529" i="31"/>
  <c r="AD529" i="31"/>
  <c r="AC529" i="31"/>
  <c r="AF528" i="31"/>
  <c r="AE528" i="31"/>
  <c r="AD528" i="31"/>
  <c r="AC528" i="31"/>
  <c r="AF527" i="31"/>
  <c r="AE527" i="31"/>
  <c r="AD527" i="31"/>
  <c r="AC527" i="31"/>
  <c r="AF526" i="31"/>
  <c r="AE526" i="31"/>
  <c r="AD526" i="31"/>
  <c r="AC526" i="31"/>
  <c r="AF525" i="31"/>
  <c r="AE525" i="31"/>
  <c r="AD525" i="31"/>
  <c r="AC525" i="31"/>
  <c r="AF524" i="31"/>
  <c r="AE524" i="31"/>
  <c r="AD524" i="31"/>
  <c r="AC524" i="31"/>
  <c r="AF523" i="31"/>
  <c r="AE523" i="31"/>
  <c r="AD523" i="31"/>
  <c r="AC523" i="31"/>
  <c r="AF522" i="31"/>
  <c r="AE522" i="31"/>
  <c r="AD522" i="31"/>
  <c r="AC522" i="31"/>
  <c r="AF521" i="31"/>
  <c r="AE521" i="31"/>
  <c r="AD521" i="31"/>
  <c r="AC521" i="31"/>
  <c r="AF520" i="31"/>
  <c r="AE520" i="31"/>
  <c r="AD520" i="31"/>
  <c r="AC520" i="31"/>
  <c r="AF519" i="31"/>
  <c r="AE519" i="31"/>
  <c r="AD519" i="31"/>
  <c r="AC519" i="31"/>
  <c r="AF518" i="31"/>
  <c r="AE518" i="31"/>
  <c r="AD518" i="31"/>
  <c r="AC518" i="31"/>
  <c r="AF517" i="31"/>
  <c r="AE517" i="31"/>
  <c r="AD517" i="31"/>
  <c r="AC517" i="31"/>
  <c r="AF516" i="31"/>
  <c r="AE516" i="31"/>
  <c r="AD516" i="31"/>
  <c r="AC516" i="31"/>
  <c r="AF515" i="31"/>
  <c r="AE515" i="31"/>
  <c r="AD515" i="31"/>
  <c r="AC515" i="31"/>
  <c r="AF514" i="31"/>
  <c r="AE514" i="31"/>
  <c r="AD514" i="31"/>
  <c r="AC514" i="31"/>
  <c r="AF513" i="31"/>
  <c r="AE513" i="31"/>
  <c r="AD513" i="31"/>
  <c r="AC513" i="31"/>
  <c r="AF512" i="31"/>
  <c r="AE512" i="31"/>
  <c r="AD512" i="31"/>
  <c r="AC512" i="31"/>
  <c r="AF511" i="31"/>
  <c r="AE511" i="31"/>
  <c r="AD511" i="31"/>
  <c r="AC511" i="31"/>
  <c r="AF510" i="31"/>
  <c r="AE510" i="31"/>
  <c r="AD510" i="31"/>
  <c r="AC510" i="31"/>
  <c r="AF509" i="31"/>
  <c r="AE509" i="31"/>
  <c r="AD509" i="31"/>
  <c r="AC509" i="31"/>
  <c r="AF508" i="31"/>
  <c r="AE508" i="31"/>
  <c r="AD508" i="31"/>
  <c r="AC508" i="31"/>
  <c r="AF507" i="31"/>
  <c r="AE507" i="31"/>
  <c r="AD507" i="31"/>
  <c r="AC507" i="31"/>
  <c r="AF506" i="31"/>
  <c r="AE506" i="31"/>
  <c r="AD506" i="31"/>
  <c r="AC506" i="31"/>
  <c r="AF505" i="31"/>
  <c r="AE505" i="31"/>
  <c r="AD505" i="31"/>
  <c r="AC505" i="31"/>
  <c r="AF504" i="31"/>
  <c r="AE504" i="31"/>
  <c r="AD504" i="31"/>
  <c r="AC504" i="31"/>
  <c r="AF503" i="31"/>
  <c r="AE503" i="31"/>
  <c r="AD503" i="31"/>
  <c r="AC503" i="31"/>
  <c r="AF502" i="31"/>
  <c r="AE502" i="31"/>
  <c r="AD502" i="31"/>
  <c r="AC502" i="31"/>
  <c r="AF501" i="31"/>
  <c r="AE501" i="31"/>
  <c r="AD501" i="31"/>
  <c r="AC501" i="31"/>
  <c r="AF500" i="31"/>
  <c r="AE500" i="31"/>
  <c r="AD500" i="31"/>
  <c r="AC500" i="31"/>
  <c r="AF499" i="31"/>
  <c r="AE499" i="31"/>
  <c r="AD499" i="31"/>
  <c r="AC499" i="31"/>
  <c r="AF498" i="31"/>
  <c r="AE498" i="31"/>
  <c r="AD498" i="31"/>
  <c r="AC498" i="31"/>
  <c r="AF497" i="31"/>
  <c r="AE497" i="31"/>
  <c r="AD497" i="31"/>
  <c r="AC497" i="31"/>
  <c r="AF496" i="31"/>
  <c r="AE496" i="31"/>
  <c r="AD496" i="31"/>
  <c r="AC496" i="31"/>
  <c r="AF495" i="31"/>
  <c r="AE495" i="31"/>
  <c r="AD495" i="31"/>
  <c r="AC495" i="31"/>
  <c r="AF494" i="31"/>
  <c r="AE494" i="31"/>
  <c r="AD494" i="31"/>
  <c r="AC494" i="31"/>
  <c r="AF493" i="31"/>
  <c r="AE493" i="31"/>
  <c r="AD493" i="31"/>
  <c r="AC493" i="31"/>
  <c r="AF492" i="31"/>
  <c r="AE492" i="31"/>
  <c r="AD492" i="31"/>
  <c r="AC492" i="31"/>
  <c r="AF491" i="31"/>
  <c r="AE491" i="31"/>
  <c r="AD491" i="31"/>
  <c r="AC491" i="31"/>
  <c r="AF490" i="31"/>
  <c r="AE490" i="31"/>
  <c r="AD490" i="31"/>
  <c r="AC490" i="31"/>
  <c r="AF489" i="31"/>
  <c r="AE489" i="31"/>
  <c r="AD489" i="31"/>
  <c r="AC489" i="31"/>
  <c r="AF488" i="31"/>
  <c r="AE488" i="31"/>
  <c r="AD488" i="31"/>
  <c r="AC488" i="31"/>
  <c r="AF487" i="31"/>
  <c r="AE487" i="31"/>
  <c r="AD487" i="31"/>
  <c r="AC487" i="31"/>
  <c r="AF486" i="31"/>
  <c r="AE486" i="31"/>
  <c r="AD486" i="31"/>
  <c r="AC486" i="31"/>
  <c r="AF485" i="31"/>
  <c r="AE485" i="31"/>
  <c r="AD485" i="31"/>
  <c r="AC485" i="31"/>
  <c r="AF484" i="31"/>
  <c r="AE484" i="31"/>
  <c r="AD484" i="31"/>
  <c r="AC484" i="31"/>
  <c r="AF483" i="31"/>
  <c r="AE483" i="31"/>
  <c r="AD483" i="31"/>
  <c r="AC483" i="31"/>
  <c r="AF482" i="31"/>
  <c r="AE482" i="31"/>
  <c r="AD482" i="31"/>
  <c r="AC482" i="31"/>
  <c r="AF481" i="31"/>
  <c r="AE481" i="31"/>
  <c r="AD481" i="31"/>
  <c r="AC481" i="31"/>
  <c r="AF480" i="31"/>
  <c r="AE480" i="31"/>
  <c r="AD480" i="31"/>
  <c r="AC480" i="31"/>
  <c r="AF479" i="31"/>
  <c r="AE479" i="31"/>
  <c r="AD479" i="31"/>
  <c r="AC479" i="31"/>
  <c r="AF478" i="31"/>
  <c r="AE478" i="31"/>
  <c r="AD478" i="31"/>
  <c r="AC478" i="31"/>
  <c r="AF477" i="31"/>
  <c r="AE477" i="31"/>
  <c r="AD477" i="31"/>
  <c r="AC477" i="31"/>
  <c r="AF476" i="31"/>
  <c r="AE476" i="31"/>
  <c r="AD476" i="31"/>
  <c r="AC476" i="31"/>
  <c r="AF475" i="31"/>
  <c r="AE475" i="31"/>
  <c r="AD475" i="31"/>
  <c r="AC475" i="31"/>
  <c r="AF474" i="31"/>
  <c r="AE474" i="31"/>
  <c r="AD474" i="31"/>
  <c r="AC474" i="31"/>
  <c r="AF473" i="31"/>
  <c r="AE473" i="31"/>
  <c r="AD473" i="31"/>
  <c r="AC473" i="31"/>
  <c r="AF472" i="31"/>
  <c r="AE472" i="31"/>
  <c r="AD472" i="31"/>
  <c r="AC472" i="31"/>
  <c r="AF471" i="31"/>
  <c r="AE471" i="31"/>
  <c r="AD471" i="31"/>
  <c r="AC471" i="31"/>
  <c r="AF470" i="31"/>
  <c r="AE470" i="31"/>
  <c r="AD470" i="31"/>
  <c r="AC470" i="31"/>
  <c r="AF469" i="31"/>
  <c r="AE469" i="31"/>
  <c r="AD469" i="31"/>
  <c r="AC469" i="31"/>
  <c r="AF468" i="31"/>
  <c r="AE468" i="31"/>
  <c r="AD468" i="31"/>
  <c r="AC468" i="31"/>
  <c r="AF467" i="31"/>
  <c r="AE467" i="31"/>
  <c r="AD467" i="31"/>
  <c r="AC467" i="31"/>
  <c r="AF466" i="31"/>
  <c r="AE466" i="31"/>
  <c r="AD466" i="31"/>
  <c r="AC466" i="31"/>
  <c r="AF465" i="31"/>
  <c r="AE465" i="31"/>
  <c r="AD465" i="31"/>
  <c r="AC465" i="31"/>
  <c r="AF464" i="31"/>
  <c r="AE464" i="31"/>
  <c r="AD464" i="31"/>
  <c r="AC464" i="31"/>
  <c r="AF463" i="31"/>
  <c r="AE463" i="31"/>
  <c r="AD463" i="31"/>
  <c r="AC463" i="31"/>
  <c r="AF462" i="31"/>
  <c r="AE462" i="31"/>
  <c r="AD462" i="31"/>
  <c r="AC462" i="31"/>
  <c r="AF461" i="31"/>
  <c r="AE461" i="31"/>
  <c r="AD461" i="31"/>
  <c r="AC461" i="31"/>
  <c r="AF460" i="31"/>
  <c r="AE460" i="31"/>
  <c r="AD460" i="31"/>
  <c r="AC460" i="31"/>
  <c r="AF459" i="31"/>
  <c r="AE459" i="31"/>
  <c r="AD459" i="31"/>
  <c r="AC459" i="31"/>
  <c r="AF458" i="31"/>
  <c r="AE458" i="31"/>
  <c r="AD458" i="31"/>
  <c r="AC458" i="31"/>
  <c r="AF457" i="31"/>
  <c r="AE457" i="31"/>
  <c r="AD457" i="31"/>
  <c r="AC457" i="31"/>
  <c r="AF456" i="31"/>
  <c r="AE456" i="31"/>
  <c r="AD456" i="31"/>
  <c r="AC456" i="31"/>
  <c r="AF455" i="31"/>
  <c r="AE455" i="31"/>
  <c r="AD455" i="31"/>
  <c r="AC455" i="31"/>
  <c r="AF454" i="31"/>
  <c r="AE454" i="31"/>
  <c r="AD454" i="31"/>
  <c r="AC454" i="31"/>
  <c r="AF453" i="31"/>
  <c r="AE453" i="31"/>
  <c r="AD453" i="31"/>
  <c r="AC453" i="31"/>
  <c r="AF452" i="31"/>
  <c r="AE452" i="31"/>
  <c r="AD452" i="31"/>
  <c r="AC452" i="31"/>
  <c r="AF451" i="31"/>
  <c r="AE451" i="31"/>
  <c r="AD451" i="31"/>
  <c r="AC451" i="31"/>
  <c r="AF450" i="31"/>
  <c r="AE450" i="31"/>
  <c r="AD450" i="31"/>
  <c r="AC450" i="31"/>
  <c r="AF449" i="31"/>
  <c r="AE449" i="31"/>
  <c r="AD449" i="31"/>
  <c r="AC449" i="31"/>
  <c r="AF448" i="31"/>
  <c r="AE448" i="31"/>
  <c r="AD448" i="31"/>
  <c r="AC448" i="31"/>
  <c r="AF447" i="31"/>
  <c r="AE447" i="31"/>
  <c r="AD447" i="31"/>
  <c r="AC447" i="31"/>
  <c r="AF446" i="31"/>
  <c r="AE446" i="31"/>
  <c r="AD446" i="31"/>
  <c r="AC446" i="31"/>
  <c r="AF445" i="31"/>
  <c r="AE445" i="31"/>
  <c r="AD445" i="31"/>
  <c r="AC445" i="31"/>
  <c r="AF444" i="31"/>
  <c r="AE444" i="31"/>
  <c r="AD444" i="31"/>
  <c r="AC444" i="31"/>
  <c r="AF443" i="31"/>
  <c r="AE443" i="31"/>
  <c r="AD443" i="31"/>
  <c r="AC443" i="31"/>
  <c r="AF442" i="31"/>
  <c r="AE442" i="31"/>
  <c r="AD442" i="31"/>
  <c r="AC442" i="31"/>
  <c r="AF441" i="31"/>
  <c r="AE441" i="31"/>
  <c r="AD441" i="31"/>
  <c r="AC441" i="31"/>
  <c r="AF440" i="31"/>
  <c r="AE440" i="31"/>
  <c r="AD440" i="31"/>
  <c r="AC440" i="31"/>
  <c r="AF439" i="31"/>
  <c r="AE439" i="31"/>
  <c r="AD439" i="31"/>
  <c r="AC439" i="31"/>
  <c r="AF438" i="31"/>
  <c r="AE438" i="31"/>
  <c r="AD438" i="31"/>
  <c r="AC438" i="31"/>
  <c r="AF437" i="31"/>
  <c r="AE437" i="31"/>
  <c r="AD437" i="31"/>
  <c r="AC437" i="31"/>
  <c r="AF436" i="31"/>
  <c r="AE436" i="31"/>
  <c r="AD436" i="31"/>
  <c r="AC436" i="31"/>
  <c r="AF435" i="31"/>
  <c r="AE435" i="31"/>
  <c r="AD435" i="31"/>
  <c r="AC435" i="31"/>
  <c r="AF434" i="31"/>
  <c r="AE434" i="31"/>
  <c r="AD434" i="31"/>
  <c r="AC434" i="31"/>
  <c r="AF433" i="31"/>
  <c r="AE433" i="31"/>
  <c r="AD433" i="31"/>
  <c r="AC433" i="31"/>
  <c r="AF432" i="31"/>
  <c r="AE432" i="31"/>
  <c r="AD432" i="31"/>
  <c r="AC432" i="31"/>
  <c r="AF431" i="31"/>
  <c r="AE431" i="31"/>
  <c r="AD431" i="31"/>
  <c r="AC431" i="31"/>
  <c r="AF430" i="31"/>
  <c r="AE430" i="31"/>
  <c r="AD430" i="31"/>
  <c r="AC430" i="31"/>
  <c r="AF429" i="31"/>
  <c r="AE429" i="31"/>
  <c r="AD429" i="31"/>
  <c r="AC429" i="31"/>
  <c r="AF428" i="31"/>
  <c r="AE428" i="31"/>
  <c r="AD428" i="31"/>
  <c r="AC428" i="31"/>
  <c r="AF427" i="31"/>
  <c r="AE427" i="31"/>
  <c r="AD427" i="31"/>
  <c r="AC427" i="31"/>
  <c r="AF426" i="31"/>
  <c r="AE426" i="31"/>
  <c r="AD426" i="31"/>
  <c r="AC426" i="31"/>
  <c r="AF425" i="31"/>
  <c r="AE425" i="31"/>
  <c r="AD425" i="31"/>
  <c r="AC425" i="31"/>
  <c r="AF424" i="31"/>
  <c r="AE424" i="31"/>
  <c r="AD424" i="31"/>
  <c r="AC424" i="31"/>
  <c r="AF423" i="31"/>
  <c r="AE423" i="31"/>
  <c r="AD423" i="31"/>
  <c r="AC423" i="31"/>
  <c r="AF422" i="31"/>
  <c r="AE422" i="31"/>
  <c r="AD422" i="31"/>
  <c r="AC422" i="31"/>
  <c r="AF421" i="31"/>
  <c r="AE421" i="31"/>
  <c r="AD421" i="31"/>
  <c r="AC421" i="31"/>
  <c r="AF420" i="31"/>
  <c r="AE420" i="31"/>
  <c r="AD420" i="31"/>
  <c r="AC420" i="31"/>
  <c r="AF419" i="31"/>
  <c r="AE419" i="31"/>
  <c r="AD419" i="31"/>
  <c r="AC419" i="31"/>
  <c r="AF418" i="31"/>
  <c r="AE418" i="31"/>
  <c r="AD418" i="31"/>
  <c r="AC418" i="31"/>
  <c r="AF417" i="31"/>
  <c r="AE417" i="31"/>
  <c r="AD417" i="31"/>
  <c r="AC417" i="31"/>
  <c r="AF416" i="31"/>
  <c r="AE416" i="31"/>
  <c r="AD416" i="31"/>
  <c r="AC416" i="31"/>
  <c r="AF415" i="31"/>
  <c r="AE415" i="31"/>
  <c r="AD415" i="31"/>
  <c r="AC415" i="31"/>
  <c r="AF414" i="31"/>
  <c r="AE414" i="31"/>
  <c r="AD414" i="31"/>
  <c r="AC414" i="31"/>
  <c r="AF413" i="31"/>
  <c r="AE413" i="31"/>
  <c r="AD413" i="31"/>
  <c r="AC413" i="31"/>
  <c r="AF412" i="31"/>
  <c r="AE412" i="31"/>
  <c r="AD412" i="31"/>
  <c r="AC412" i="31"/>
  <c r="AF411" i="31"/>
  <c r="AE411" i="31"/>
  <c r="AD411" i="31"/>
  <c r="AC411" i="31"/>
  <c r="AF410" i="31"/>
  <c r="AE410" i="31"/>
  <c r="AD410" i="31"/>
  <c r="AC410" i="31"/>
  <c r="AF409" i="31"/>
  <c r="AE409" i="31"/>
  <c r="AD409" i="31"/>
  <c r="AC409" i="31"/>
  <c r="AF408" i="31"/>
  <c r="AE408" i="31"/>
  <c r="AD408" i="31"/>
  <c r="AC408" i="31"/>
  <c r="AF407" i="31"/>
  <c r="AE407" i="31"/>
  <c r="AD407" i="31"/>
  <c r="AC407" i="31"/>
  <c r="AF406" i="31"/>
  <c r="AE406" i="31"/>
  <c r="AD406" i="31"/>
  <c r="AC406" i="31"/>
  <c r="AF405" i="31"/>
  <c r="AE405" i="31"/>
  <c r="AD405" i="31"/>
  <c r="AC405" i="31"/>
  <c r="AF404" i="31"/>
  <c r="AE404" i="31"/>
  <c r="AD404" i="31"/>
  <c r="AC404" i="31"/>
  <c r="AF403" i="31"/>
  <c r="AE403" i="31"/>
  <c r="AD403" i="31"/>
  <c r="AC403" i="31"/>
  <c r="AF402" i="31"/>
  <c r="AE402" i="31"/>
  <c r="AD402" i="31"/>
  <c r="AC402" i="31"/>
  <c r="AF401" i="31"/>
  <c r="AE401" i="31"/>
  <c r="AD401" i="31"/>
  <c r="AC401" i="31"/>
  <c r="AF400" i="31"/>
  <c r="AE400" i="31"/>
  <c r="AD400" i="31"/>
  <c r="AC400" i="31"/>
  <c r="AF399" i="31"/>
  <c r="AE399" i="31"/>
  <c r="AD399" i="31"/>
  <c r="AC399" i="31"/>
  <c r="AF398" i="31"/>
  <c r="AE398" i="31"/>
  <c r="AD398" i="31"/>
  <c r="AC398" i="31"/>
  <c r="AF397" i="31"/>
  <c r="AE397" i="31"/>
  <c r="AD397" i="31"/>
  <c r="AC397" i="31"/>
  <c r="AF396" i="31"/>
  <c r="AE396" i="31"/>
  <c r="AD396" i="31"/>
  <c r="AC396" i="31"/>
  <c r="AF395" i="31"/>
  <c r="AE395" i="31"/>
  <c r="AD395" i="31"/>
  <c r="AC395" i="31"/>
  <c r="AF394" i="31"/>
  <c r="AE394" i="31"/>
  <c r="AD394" i="31"/>
  <c r="AC394" i="31"/>
  <c r="AF393" i="31"/>
  <c r="AE393" i="31"/>
  <c r="AD393" i="31"/>
  <c r="AC393" i="31"/>
  <c r="AF392" i="31"/>
  <c r="AE392" i="31"/>
  <c r="AD392" i="31"/>
  <c r="AC392" i="31"/>
  <c r="AF391" i="31"/>
  <c r="AE391" i="31"/>
  <c r="AD391" i="31"/>
  <c r="AC391" i="31"/>
  <c r="AF390" i="31"/>
  <c r="AE390" i="31"/>
  <c r="AD390" i="31"/>
  <c r="AC390" i="31"/>
  <c r="AF389" i="31"/>
  <c r="AE389" i="31"/>
  <c r="AD389" i="31"/>
  <c r="AC389" i="31"/>
  <c r="AF388" i="31"/>
  <c r="AE388" i="31"/>
  <c r="AD388" i="31"/>
  <c r="AC388" i="31"/>
  <c r="AF387" i="31"/>
  <c r="AE387" i="31"/>
  <c r="AD387" i="31"/>
  <c r="AC387" i="31"/>
  <c r="AF386" i="31"/>
  <c r="AE386" i="31"/>
  <c r="AD386" i="31"/>
  <c r="AC386" i="31"/>
  <c r="AF385" i="31"/>
  <c r="AE385" i="31"/>
  <c r="AD385" i="31"/>
  <c r="AC385" i="31"/>
  <c r="AF384" i="31"/>
  <c r="AE384" i="31"/>
  <c r="AD384" i="31"/>
  <c r="AC384" i="31"/>
  <c r="AF383" i="31"/>
  <c r="AE383" i="31"/>
  <c r="AD383" i="31"/>
  <c r="AC383" i="31"/>
  <c r="AF382" i="31"/>
  <c r="AE382" i="31"/>
  <c r="AD382" i="31"/>
  <c r="AC382" i="31"/>
  <c r="AF381" i="31"/>
  <c r="AE381" i="31"/>
  <c r="AD381" i="31"/>
  <c r="AC381" i="31"/>
  <c r="AF380" i="31"/>
  <c r="AE380" i="31"/>
  <c r="AD380" i="31"/>
  <c r="AC380" i="31"/>
  <c r="AF379" i="31"/>
  <c r="AE379" i="31"/>
  <c r="AD379" i="31"/>
  <c r="AC379" i="31"/>
  <c r="AF378" i="31"/>
  <c r="AE378" i="31"/>
  <c r="AD378" i="31"/>
  <c r="AC378" i="31"/>
  <c r="AF377" i="31"/>
  <c r="AE377" i="31"/>
  <c r="AD377" i="31"/>
  <c r="AC377" i="31"/>
  <c r="AF376" i="31"/>
  <c r="AE376" i="31"/>
  <c r="AD376" i="31"/>
  <c r="AC376" i="31"/>
  <c r="AF375" i="31"/>
  <c r="AE375" i="31"/>
  <c r="AD375" i="31"/>
  <c r="AC375" i="31"/>
  <c r="AF374" i="31"/>
  <c r="AE374" i="31"/>
  <c r="AD374" i="31"/>
  <c r="AC374" i="31"/>
  <c r="AF373" i="31"/>
  <c r="AE373" i="31"/>
  <c r="AD373" i="31"/>
  <c r="AC373" i="31"/>
  <c r="AF372" i="31"/>
  <c r="AE372" i="31"/>
  <c r="AD372" i="31"/>
  <c r="AC372" i="31"/>
  <c r="AF371" i="31"/>
  <c r="AE371" i="31"/>
  <c r="AD371" i="31"/>
  <c r="AC371" i="31"/>
  <c r="AF370" i="31"/>
  <c r="AE370" i="31"/>
  <c r="AD370" i="31"/>
  <c r="AC370" i="31"/>
  <c r="AF369" i="31"/>
  <c r="AE369" i="31"/>
  <c r="AD369" i="31"/>
  <c r="AC369" i="31"/>
  <c r="AF368" i="31"/>
  <c r="AE368" i="31"/>
  <c r="AD368" i="31"/>
  <c r="AC368" i="31"/>
  <c r="AF367" i="31"/>
  <c r="AE367" i="31"/>
  <c r="AD367" i="31"/>
  <c r="AC367" i="31"/>
  <c r="AF366" i="31"/>
  <c r="AE366" i="31"/>
  <c r="AD366" i="31"/>
  <c r="AC366" i="31"/>
  <c r="AF365" i="31"/>
  <c r="AE365" i="31"/>
  <c r="AD365" i="31"/>
  <c r="AC365" i="31"/>
  <c r="AF364" i="31"/>
  <c r="AE364" i="31"/>
  <c r="AD364" i="31"/>
  <c r="AC364" i="31"/>
  <c r="AF363" i="31"/>
  <c r="AE363" i="31"/>
  <c r="AD363" i="31"/>
  <c r="AC363" i="31"/>
  <c r="AF362" i="31"/>
  <c r="AE362" i="31"/>
  <c r="AD362" i="31"/>
  <c r="AC362" i="31"/>
  <c r="AF361" i="31"/>
  <c r="AE361" i="31"/>
  <c r="AD361" i="31"/>
  <c r="AC361" i="31"/>
  <c r="AF360" i="31"/>
  <c r="AE360" i="31"/>
  <c r="AD360" i="31"/>
  <c r="AC360" i="31"/>
  <c r="AF359" i="31"/>
  <c r="AE359" i="31"/>
  <c r="AD359" i="31"/>
  <c r="AC359" i="31"/>
  <c r="AF358" i="31"/>
  <c r="AE358" i="31"/>
  <c r="AD358" i="31"/>
  <c r="AC358" i="31"/>
  <c r="AF357" i="31"/>
  <c r="AE357" i="31"/>
  <c r="AD357" i="31"/>
  <c r="AC357" i="31"/>
  <c r="AF356" i="31"/>
  <c r="AE356" i="31"/>
  <c r="AD356" i="31"/>
  <c r="AC356" i="31"/>
  <c r="AF355" i="31"/>
  <c r="AE355" i="31"/>
  <c r="AD355" i="31"/>
  <c r="AC355" i="31"/>
  <c r="AF354" i="31"/>
  <c r="AE354" i="31"/>
  <c r="AD354" i="31"/>
  <c r="AC354" i="31"/>
  <c r="AF353" i="31"/>
  <c r="AE353" i="31"/>
  <c r="AD353" i="31"/>
  <c r="AC353" i="31"/>
  <c r="AF352" i="31"/>
  <c r="AE352" i="31"/>
  <c r="AD352" i="31"/>
  <c r="AC352" i="31"/>
  <c r="AF351" i="31"/>
  <c r="AE351" i="31"/>
  <c r="AD351" i="31"/>
  <c r="AC351" i="31"/>
  <c r="AF350" i="31"/>
  <c r="AE350" i="31"/>
  <c r="AD350" i="31"/>
  <c r="AC350" i="31"/>
  <c r="AF349" i="31"/>
  <c r="AE349" i="31"/>
  <c r="AD349" i="31"/>
  <c r="AC349" i="31"/>
  <c r="AF348" i="31"/>
  <c r="AE348" i="31"/>
  <c r="AD348" i="31"/>
  <c r="AC348" i="31"/>
  <c r="AF347" i="31"/>
  <c r="AE347" i="31"/>
  <c r="AD347" i="31"/>
  <c r="AC347" i="31"/>
  <c r="AF346" i="31"/>
  <c r="AE346" i="31"/>
  <c r="AD346" i="31"/>
  <c r="AC346" i="31"/>
  <c r="AF345" i="31"/>
  <c r="AE345" i="31"/>
  <c r="AD345" i="31"/>
  <c r="AC345" i="31"/>
  <c r="AF344" i="31"/>
  <c r="AE344" i="31"/>
  <c r="AD344" i="31"/>
  <c r="AC344" i="31"/>
  <c r="AF343" i="31"/>
  <c r="AE343" i="31"/>
  <c r="AD343" i="31"/>
  <c r="AC343" i="31"/>
  <c r="AF342" i="31"/>
  <c r="AE342" i="31"/>
  <c r="AD342" i="31"/>
  <c r="AC342" i="31"/>
  <c r="AF341" i="31"/>
  <c r="AE341" i="31"/>
  <c r="AD341" i="31"/>
  <c r="AC341" i="31"/>
  <c r="AF340" i="31"/>
  <c r="AE340" i="31"/>
  <c r="AD340" i="31"/>
  <c r="AC340" i="31"/>
  <c r="AF339" i="31"/>
  <c r="AE339" i="31"/>
  <c r="AD339" i="31"/>
  <c r="AC339" i="31"/>
  <c r="AF338" i="31"/>
  <c r="AE338" i="31"/>
  <c r="AD338" i="31"/>
  <c r="AC338" i="31"/>
  <c r="AF337" i="31"/>
  <c r="AE337" i="31"/>
  <c r="AD337" i="31"/>
  <c r="AC337" i="31"/>
  <c r="AF336" i="31"/>
  <c r="AE336" i="31"/>
  <c r="AD336" i="31"/>
  <c r="AC336" i="31"/>
  <c r="AF335" i="31"/>
  <c r="AE335" i="31"/>
  <c r="AD335" i="31"/>
  <c r="AC335" i="31"/>
  <c r="AF334" i="31"/>
  <c r="AE334" i="31"/>
  <c r="AD334" i="31"/>
  <c r="AC334" i="31"/>
  <c r="AF333" i="31"/>
  <c r="AE333" i="31"/>
  <c r="AD333" i="31"/>
  <c r="AC333" i="31"/>
  <c r="AF332" i="31"/>
  <c r="AE332" i="31"/>
  <c r="AD332" i="31"/>
  <c r="AC332" i="31"/>
  <c r="AF331" i="31"/>
  <c r="AE331" i="31"/>
  <c r="AD331" i="31"/>
  <c r="AC331" i="31"/>
  <c r="AF330" i="31"/>
  <c r="AE330" i="31"/>
  <c r="AD330" i="31"/>
  <c r="AC330" i="31"/>
  <c r="AF329" i="31"/>
  <c r="AE329" i="31"/>
  <c r="AD329" i="31"/>
  <c r="AC329" i="31"/>
  <c r="AF328" i="31"/>
  <c r="AE328" i="31"/>
  <c r="AD328" i="31"/>
  <c r="AC328" i="31"/>
  <c r="AF327" i="31"/>
  <c r="AE327" i="31"/>
  <c r="AD327" i="31"/>
  <c r="AC327" i="31"/>
  <c r="AF326" i="31"/>
  <c r="AE326" i="31"/>
  <c r="AD326" i="31"/>
  <c r="AC326" i="31"/>
  <c r="AF325" i="31"/>
  <c r="AE325" i="31"/>
  <c r="AD325" i="31"/>
  <c r="AC325" i="31"/>
  <c r="AF324" i="31"/>
  <c r="AE324" i="31"/>
  <c r="AD324" i="31"/>
  <c r="AC324" i="31"/>
  <c r="AF323" i="31"/>
  <c r="AE323" i="31"/>
  <c r="AD323" i="31"/>
  <c r="AC323" i="31"/>
  <c r="AF322" i="31"/>
  <c r="AE322" i="31"/>
  <c r="AD322" i="31"/>
  <c r="AC322" i="31"/>
  <c r="AF321" i="31"/>
  <c r="AE321" i="31"/>
  <c r="AD321" i="31"/>
  <c r="AC321" i="31"/>
  <c r="AF320" i="31"/>
  <c r="AE320" i="31"/>
  <c r="AD320" i="31"/>
  <c r="AC320" i="31"/>
  <c r="AF319" i="31"/>
  <c r="AE319" i="31"/>
  <c r="AD319" i="31"/>
  <c r="AC319" i="31"/>
  <c r="AF318" i="31"/>
  <c r="AE318" i="31"/>
  <c r="AD318" i="31"/>
  <c r="AC318" i="31"/>
  <c r="AF317" i="31"/>
  <c r="AE317" i="31"/>
  <c r="AD317" i="31"/>
  <c r="AC317" i="31"/>
  <c r="AF316" i="31"/>
  <c r="AE316" i="31"/>
  <c r="AD316" i="31"/>
  <c r="AC316" i="31"/>
  <c r="AF315" i="31"/>
  <c r="AE315" i="31"/>
  <c r="AD315" i="31"/>
  <c r="AC315" i="31"/>
  <c r="AF314" i="31"/>
  <c r="AE314" i="31"/>
  <c r="AD314" i="31"/>
  <c r="AC314" i="31"/>
  <c r="AF313" i="31"/>
  <c r="AE313" i="31"/>
  <c r="AD313" i="31"/>
  <c r="AC313" i="31"/>
  <c r="AF312" i="31"/>
  <c r="AE312" i="31"/>
  <c r="AD312" i="31"/>
  <c r="AC312" i="31"/>
  <c r="AF311" i="31"/>
  <c r="AE311" i="31"/>
  <c r="AD311" i="31"/>
  <c r="AC311" i="31"/>
  <c r="AF310" i="31"/>
  <c r="AE310" i="31"/>
  <c r="AD310" i="31"/>
  <c r="AC310" i="31"/>
  <c r="AF309" i="31"/>
  <c r="AE309" i="31"/>
  <c r="AD309" i="31"/>
  <c r="AC309" i="31"/>
  <c r="AF308" i="31"/>
  <c r="AE308" i="31"/>
  <c r="AD308" i="31"/>
  <c r="AC308" i="31"/>
  <c r="AF307" i="31"/>
  <c r="AE307" i="31"/>
  <c r="AD307" i="31"/>
  <c r="AC307" i="31"/>
  <c r="AF306" i="31"/>
  <c r="AE306" i="31"/>
  <c r="AD306" i="31"/>
  <c r="AC306" i="31"/>
  <c r="AF305" i="31"/>
  <c r="AE305" i="31"/>
  <c r="AD305" i="31"/>
  <c r="AC305" i="31"/>
  <c r="AF304" i="31"/>
  <c r="AE304" i="31"/>
  <c r="AD304" i="31"/>
  <c r="AC304" i="31"/>
  <c r="AF303" i="31"/>
  <c r="AE303" i="31"/>
  <c r="AD303" i="31"/>
  <c r="AC303" i="31"/>
  <c r="AF302" i="31"/>
  <c r="AE302" i="31"/>
  <c r="AD302" i="31"/>
  <c r="AC302" i="31"/>
  <c r="AF301" i="31"/>
  <c r="AE301" i="31"/>
  <c r="AD301" i="31"/>
  <c r="AC301" i="31"/>
  <c r="AF300" i="31"/>
  <c r="AE300" i="31"/>
  <c r="AD300" i="31"/>
  <c r="AC300" i="31"/>
  <c r="AF299" i="31"/>
  <c r="AE299" i="31"/>
  <c r="AD299" i="31"/>
  <c r="AC299" i="31"/>
  <c r="AF298" i="31"/>
  <c r="AE298" i="31"/>
  <c r="AD298" i="31"/>
  <c r="AC298" i="31"/>
  <c r="AF297" i="31"/>
  <c r="AE297" i="31"/>
  <c r="AD297" i="31"/>
  <c r="AC297" i="31"/>
  <c r="AF296" i="31"/>
  <c r="AE296" i="31"/>
  <c r="AD296" i="31"/>
  <c r="AC296" i="31"/>
  <c r="AF295" i="31"/>
  <c r="AE295" i="31"/>
  <c r="AD295" i="31"/>
  <c r="AC295" i="31"/>
  <c r="AF294" i="31"/>
  <c r="AE294" i="31"/>
  <c r="AD294" i="31"/>
  <c r="AC294" i="31"/>
  <c r="AF293" i="31"/>
  <c r="AE293" i="31"/>
  <c r="AD293" i="31"/>
  <c r="AC293" i="31"/>
  <c r="AF292" i="31"/>
  <c r="AE292" i="31"/>
  <c r="AD292" i="31"/>
  <c r="AC292" i="31"/>
  <c r="AF291" i="31"/>
  <c r="AE291" i="31"/>
  <c r="AD291" i="31"/>
  <c r="AC291" i="31"/>
  <c r="AF290" i="31"/>
  <c r="AE290" i="31"/>
  <c r="AD290" i="31"/>
  <c r="AC290" i="31"/>
  <c r="AF289" i="31"/>
  <c r="AE289" i="31"/>
  <c r="AD289" i="31"/>
  <c r="AC289" i="31"/>
  <c r="AF288" i="31"/>
  <c r="AE288" i="31"/>
  <c r="AD288" i="31"/>
  <c r="AC288" i="31"/>
  <c r="AF287" i="31"/>
  <c r="AE287" i="31"/>
  <c r="AD287" i="31"/>
  <c r="AC287" i="31"/>
  <c r="AF286" i="31"/>
  <c r="AE286" i="31"/>
  <c r="AD286" i="31"/>
  <c r="AC286" i="31"/>
  <c r="AF285" i="31"/>
  <c r="AE285" i="31"/>
  <c r="AD285" i="31"/>
  <c r="AC285" i="31"/>
  <c r="AF284" i="31"/>
  <c r="AE284" i="31"/>
  <c r="AD284" i="31"/>
  <c r="AC284" i="31"/>
  <c r="AF283" i="31"/>
  <c r="AE283" i="31"/>
  <c r="AD283" i="31"/>
  <c r="AC283" i="31"/>
  <c r="AF282" i="31"/>
  <c r="AE282" i="31"/>
  <c r="AD282" i="31"/>
  <c r="AC282" i="31"/>
  <c r="AF281" i="31"/>
  <c r="AE281" i="31"/>
  <c r="AD281" i="31"/>
  <c r="AC281" i="31"/>
  <c r="AF280" i="31"/>
  <c r="AE280" i="31"/>
  <c r="AD280" i="31"/>
  <c r="AC280" i="31"/>
  <c r="AF279" i="31"/>
  <c r="AE279" i="31"/>
  <c r="AD279" i="31"/>
  <c r="AC279" i="31"/>
  <c r="AF278" i="31"/>
  <c r="AE278" i="31"/>
  <c r="AD278" i="31"/>
  <c r="AC278" i="31"/>
  <c r="AF277" i="31"/>
  <c r="AE277" i="31"/>
  <c r="AD277" i="31"/>
  <c r="AC277" i="31"/>
  <c r="AF276" i="31"/>
  <c r="AE276" i="31"/>
  <c r="AD276" i="31"/>
  <c r="AC276" i="31"/>
  <c r="AF275" i="31"/>
  <c r="AE275" i="31"/>
  <c r="AD275" i="31"/>
  <c r="AC275" i="31"/>
  <c r="AF274" i="31"/>
  <c r="AE274" i="31"/>
  <c r="AD274" i="31"/>
  <c r="AC274" i="31"/>
  <c r="AF273" i="31"/>
  <c r="AE273" i="31"/>
  <c r="AD273" i="31"/>
  <c r="AC273" i="31"/>
  <c r="AF272" i="31"/>
  <c r="AE272" i="31"/>
  <c r="AD272" i="31"/>
  <c r="AC272" i="31"/>
  <c r="AF271" i="31"/>
  <c r="AE271" i="31"/>
  <c r="AD271" i="31"/>
  <c r="AC271" i="31"/>
  <c r="AF270" i="31"/>
  <c r="AE270" i="31"/>
  <c r="AD270" i="31"/>
  <c r="AC270" i="31"/>
  <c r="AF269" i="31"/>
  <c r="AE269" i="31"/>
  <c r="AD269" i="31"/>
  <c r="AC269" i="31"/>
  <c r="AF268" i="31"/>
  <c r="AE268" i="31"/>
  <c r="AD268" i="31"/>
  <c r="AC268" i="31"/>
  <c r="AF267" i="31"/>
  <c r="AE267" i="31"/>
  <c r="AD267" i="31"/>
  <c r="AC267" i="31"/>
  <c r="AF266" i="31"/>
  <c r="AE266" i="31"/>
  <c r="AD266" i="31"/>
  <c r="AC266" i="31"/>
  <c r="AF265" i="31"/>
  <c r="AE265" i="31"/>
  <c r="AD265" i="31"/>
  <c r="AC265" i="31"/>
  <c r="AF264" i="31"/>
  <c r="AE264" i="31"/>
  <c r="AD264" i="31"/>
  <c r="AC264" i="31"/>
  <c r="AF263" i="31"/>
  <c r="AE263" i="31"/>
  <c r="AD263" i="31"/>
  <c r="AC263" i="31"/>
  <c r="AF262" i="31"/>
  <c r="AE262" i="31"/>
  <c r="AD262" i="31"/>
  <c r="AC262" i="31"/>
  <c r="AF261" i="31"/>
  <c r="AE261" i="31"/>
  <c r="AD261" i="31"/>
  <c r="AC261" i="31"/>
  <c r="AF260" i="31"/>
  <c r="AE260" i="31"/>
  <c r="AD260" i="31"/>
  <c r="AC260" i="31"/>
  <c r="AF259" i="31"/>
  <c r="AE259" i="31"/>
  <c r="AD259" i="31"/>
  <c r="AC259" i="31"/>
  <c r="AF258" i="31"/>
  <c r="AE258" i="31"/>
  <c r="AD258" i="31"/>
  <c r="AC258" i="31"/>
  <c r="AF257" i="31"/>
  <c r="AE257" i="31"/>
  <c r="AD257" i="31"/>
  <c r="AC257" i="31"/>
  <c r="AF256" i="31"/>
  <c r="AE256" i="31"/>
  <c r="AD256" i="31"/>
  <c r="AC256" i="31"/>
  <c r="AF255" i="31"/>
  <c r="AE255" i="31"/>
  <c r="AD255" i="31"/>
  <c r="AC255" i="31"/>
  <c r="AF254" i="31"/>
  <c r="AE254" i="31"/>
  <c r="AD254" i="31"/>
  <c r="AC254" i="31"/>
  <c r="AF253" i="31"/>
  <c r="AE253" i="31"/>
  <c r="AD253" i="31"/>
  <c r="AC253" i="31"/>
  <c r="AF252" i="31"/>
  <c r="AE252" i="31"/>
  <c r="AD252" i="31"/>
  <c r="AC252" i="31"/>
  <c r="AF251" i="31"/>
  <c r="AE251" i="31"/>
  <c r="AD251" i="31"/>
  <c r="AC251" i="31"/>
  <c r="AF250" i="31"/>
  <c r="AE250" i="31"/>
  <c r="AD250" i="31"/>
  <c r="AC250" i="31"/>
  <c r="AF249" i="31"/>
  <c r="AE249" i="31"/>
  <c r="AD249" i="31"/>
  <c r="AC249" i="31"/>
  <c r="AF248" i="31"/>
  <c r="AE248" i="31"/>
  <c r="AD248" i="31"/>
  <c r="AC248" i="31"/>
  <c r="AF247" i="31"/>
  <c r="AE247" i="31"/>
  <c r="AD247" i="31"/>
  <c r="AC247" i="31"/>
  <c r="AF246" i="31"/>
  <c r="AE246" i="31"/>
  <c r="AD246" i="31"/>
  <c r="AC246" i="31"/>
  <c r="AF245" i="31"/>
  <c r="AE245" i="31"/>
  <c r="AD245" i="31"/>
  <c r="AC245" i="31"/>
  <c r="AF244" i="31"/>
  <c r="AE244" i="31"/>
  <c r="AD244" i="31"/>
  <c r="AC244" i="31"/>
  <c r="AF243" i="31"/>
  <c r="AE243" i="31"/>
  <c r="AD243" i="31"/>
  <c r="AC243" i="31"/>
  <c r="AF242" i="31"/>
  <c r="AE242" i="31"/>
  <c r="AD242" i="31"/>
  <c r="AC242" i="31"/>
  <c r="AF241" i="31"/>
  <c r="AE241" i="31"/>
  <c r="AD241" i="31"/>
  <c r="AC241" i="31"/>
  <c r="AF240" i="31"/>
  <c r="AE240" i="31"/>
  <c r="AD240" i="31"/>
  <c r="AC240" i="31"/>
  <c r="AF239" i="31"/>
  <c r="AE239" i="31"/>
  <c r="AD239" i="31"/>
  <c r="AC239" i="31"/>
  <c r="AF238" i="31"/>
  <c r="AE238" i="31"/>
  <c r="AD238" i="31"/>
  <c r="AC238" i="31"/>
  <c r="AF237" i="31"/>
  <c r="AE237" i="31"/>
  <c r="AD237" i="31"/>
  <c r="AC237" i="31"/>
  <c r="AF236" i="31"/>
  <c r="AE236" i="31"/>
  <c r="AD236" i="31"/>
  <c r="AC236" i="31"/>
  <c r="AF235" i="31"/>
  <c r="AE235" i="31"/>
  <c r="AD235" i="31"/>
  <c r="AC235" i="31"/>
  <c r="AF234" i="31"/>
  <c r="AE234" i="31"/>
  <c r="AD234" i="31"/>
  <c r="AC234" i="31"/>
  <c r="AF233" i="31"/>
  <c r="AE233" i="31"/>
  <c r="AD233" i="31"/>
  <c r="AC233" i="31"/>
  <c r="AF232" i="31"/>
  <c r="AE232" i="31"/>
  <c r="AD232" i="31"/>
  <c r="AC232" i="31"/>
  <c r="AF231" i="31"/>
  <c r="AE231" i="31"/>
  <c r="AD231" i="31"/>
  <c r="AC231" i="31"/>
  <c r="AF230" i="31"/>
  <c r="AE230" i="31"/>
  <c r="AD230" i="31"/>
  <c r="AC230" i="31"/>
  <c r="AF229" i="31"/>
  <c r="AE229" i="31"/>
  <c r="AD229" i="31"/>
  <c r="AC229" i="31"/>
  <c r="AF228" i="31"/>
  <c r="AE228" i="31"/>
  <c r="AD228" i="31"/>
  <c r="AC228" i="31"/>
  <c r="AF227" i="31"/>
  <c r="AE227" i="31"/>
  <c r="AD227" i="31"/>
  <c r="AC227" i="31"/>
  <c r="AF226" i="31"/>
  <c r="AE226" i="31"/>
  <c r="AD226" i="31"/>
  <c r="AC226" i="31"/>
  <c r="AF225" i="31"/>
  <c r="AE225" i="31"/>
  <c r="AD225" i="31"/>
  <c r="AC225" i="31"/>
  <c r="AF224" i="31"/>
  <c r="AE224" i="31"/>
  <c r="AD224" i="31"/>
  <c r="AC224" i="31"/>
  <c r="AF223" i="31"/>
  <c r="AE223" i="31"/>
  <c r="AD223" i="31"/>
  <c r="AC223" i="31"/>
  <c r="AF222" i="31"/>
  <c r="AE222" i="31"/>
  <c r="AD222" i="31"/>
  <c r="AC222" i="31"/>
  <c r="AF221" i="31"/>
  <c r="AE221" i="31"/>
  <c r="AD221" i="31"/>
  <c r="AC221" i="31"/>
  <c r="AF220" i="31"/>
  <c r="AE220" i="31"/>
  <c r="AD220" i="31"/>
  <c r="AC220" i="31"/>
  <c r="AF219" i="31"/>
  <c r="AE219" i="31"/>
  <c r="AD219" i="31"/>
  <c r="AC219" i="31"/>
  <c r="AF218" i="31"/>
  <c r="AE218" i="31"/>
  <c r="AD218" i="31"/>
  <c r="AC218" i="31"/>
  <c r="AF217" i="31"/>
  <c r="AE217" i="31"/>
  <c r="AD217" i="31"/>
  <c r="AC217" i="31"/>
  <c r="AF216" i="31"/>
  <c r="AE216" i="31"/>
  <c r="AD216" i="31"/>
  <c r="AC216" i="31"/>
  <c r="AF215" i="31"/>
  <c r="AE215" i="31"/>
  <c r="AD215" i="31"/>
  <c r="AC215" i="31"/>
  <c r="AF214" i="31"/>
  <c r="AE214" i="31"/>
  <c r="AD214" i="31"/>
  <c r="AC214" i="31"/>
  <c r="AF213" i="31"/>
  <c r="AE213" i="31"/>
  <c r="AD213" i="31"/>
  <c r="AC213" i="31"/>
  <c r="AF212" i="31"/>
  <c r="AE212" i="31"/>
  <c r="AD212" i="31"/>
  <c r="AC212" i="31"/>
  <c r="AF211" i="31"/>
  <c r="AE211" i="31"/>
  <c r="AD211" i="31"/>
  <c r="AC211" i="31"/>
  <c r="AF210" i="31"/>
  <c r="AE210" i="31"/>
  <c r="AD210" i="31"/>
  <c r="AC210" i="31"/>
  <c r="AF209" i="31"/>
  <c r="AE209" i="31"/>
  <c r="AD209" i="31"/>
  <c r="AC209" i="31"/>
  <c r="AF208" i="31"/>
  <c r="AE208" i="31"/>
  <c r="AD208" i="31"/>
  <c r="AC208" i="31"/>
  <c r="AF207" i="31"/>
  <c r="AE207" i="31"/>
  <c r="AD207" i="31"/>
  <c r="AC207" i="31"/>
  <c r="AF206" i="31"/>
  <c r="AE206" i="31"/>
  <c r="AD206" i="31"/>
  <c r="AC206" i="31"/>
  <c r="AF205" i="31"/>
  <c r="AE205" i="31"/>
  <c r="AD205" i="31"/>
  <c r="AC205" i="31"/>
  <c r="AF204" i="31"/>
  <c r="AE204" i="31"/>
  <c r="AD204" i="31"/>
  <c r="AC204" i="31"/>
  <c r="AF203" i="31"/>
  <c r="AE203" i="31"/>
  <c r="AD203" i="31"/>
  <c r="AC203" i="31"/>
  <c r="AF202" i="31"/>
  <c r="AE202" i="31"/>
  <c r="AD202" i="31"/>
  <c r="AC202" i="31"/>
  <c r="AF201" i="31"/>
  <c r="AE201" i="31"/>
  <c r="AD201" i="31"/>
  <c r="AC201" i="31"/>
  <c r="AF200" i="31"/>
  <c r="AE200" i="31"/>
  <c r="AD200" i="31"/>
  <c r="AC200" i="31"/>
  <c r="AF199" i="31"/>
  <c r="AE199" i="31"/>
  <c r="AD199" i="31"/>
  <c r="AC199" i="31"/>
  <c r="AF198" i="31"/>
  <c r="AE198" i="31"/>
  <c r="AD198" i="31"/>
  <c r="AC198" i="31"/>
  <c r="AF197" i="31"/>
  <c r="AE197" i="31"/>
  <c r="AD197" i="31"/>
  <c r="AC197" i="31"/>
  <c r="AF196" i="31"/>
  <c r="AE196" i="31"/>
  <c r="AD196" i="31"/>
  <c r="AC196" i="31"/>
  <c r="AF195" i="31"/>
  <c r="AE195" i="31"/>
  <c r="AD195" i="31"/>
  <c r="AC195" i="31"/>
  <c r="AF194" i="31"/>
  <c r="AE194" i="31"/>
  <c r="AD194" i="31"/>
  <c r="AC194" i="31"/>
  <c r="AF193" i="31"/>
  <c r="AE193" i="31"/>
  <c r="AD193" i="31"/>
  <c r="AC193" i="31"/>
  <c r="AF192" i="31"/>
  <c r="AE192" i="31"/>
  <c r="AD192" i="31"/>
  <c r="AC192" i="31"/>
  <c r="AF191" i="31"/>
  <c r="AE191" i="31"/>
  <c r="AD191" i="31"/>
  <c r="AC191" i="31"/>
  <c r="AF190" i="31"/>
  <c r="AE190" i="31"/>
  <c r="AD190" i="31"/>
  <c r="AC190" i="31"/>
  <c r="AF189" i="31"/>
  <c r="AE189" i="31"/>
  <c r="AD189" i="31"/>
  <c r="AC189" i="31"/>
  <c r="AF188" i="31"/>
  <c r="AE188" i="31"/>
  <c r="AD188" i="31"/>
  <c r="AC188" i="31"/>
  <c r="AF187" i="31"/>
  <c r="AE187" i="31"/>
  <c r="AD187" i="31"/>
  <c r="AC187" i="31"/>
  <c r="AF186" i="31"/>
  <c r="AE186" i="31"/>
  <c r="AD186" i="31"/>
  <c r="AC186" i="31"/>
  <c r="AF185" i="31"/>
  <c r="AE185" i="31"/>
  <c r="AD185" i="31"/>
  <c r="AC185" i="31"/>
  <c r="AF184" i="31"/>
  <c r="AE184" i="31"/>
  <c r="AD184" i="31"/>
  <c r="AC184" i="31"/>
  <c r="AF183" i="31"/>
  <c r="AE183" i="31"/>
  <c r="AD183" i="31"/>
  <c r="AC183" i="31"/>
  <c r="AF182" i="31"/>
  <c r="AE182" i="31"/>
  <c r="AD182" i="31"/>
  <c r="AC182" i="31"/>
  <c r="AF181" i="31"/>
  <c r="AE181" i="31"/>
  <c r="AD181" i="31"/>
  <c r="AC181" i="31"/>
  <c r="AF180" i="31"/>
  <c r="AE180" i="31"/>
  <c r="AD180" i="31"/>
  <c r="AC180" i="31"/>
  <c r="AF179" i="31"/>
  <c r="AE179" i="31"/>
  <c r="AD179" i="31"/>
  <c r="AC179" i="31"/>
  <c r="AF178" i="31"/>
  <c r="AE178" i="31"/>
  <c r="AD178" i="31"/>
  <c r="AC178" i="31"/>
  <c r="AF177" i="31"/>
  <c r="AE177" i="31"/>
  <c r="AD177" i="31"/>
  <c r="AC177" i="31"/>
  <c r="AF176" i="31"/>
  <c r="AE176" i="31"/>
  <c r="AD176" i="31"/>
  <c r="AC176" i="31"/>
  <c r="AF175" i="31"/>
  <c r="AE175" i="31"/>
  <c r="AD175" i="31"/>
  <c r="AC175" i="31"/>
  <c r="AF174" i="31"/>
  <c r="AE174" i="31"/>
  <c r="AD174" i="31"/>
  <c r="AC174" i="31"/>
  <c r="AF173" i="31"/>
  <c r="AE173" i="31"/>
  <c r="AD173" i="31"/>
  <c r="AC173" i="31"/>
  <c r="AF172" i="31"/>
  <c r="AE172" i="31"/>
  <c r="AD172" i="31"/>
  <c r="AC172" i="31"/>
  <c r="AF171" i="31"/>
  <c r="AE171" i="31"/>
  <c r="AD171" i="31"/>
  <c r="AC171" i="31"/>
  <c r="AF170" i="31"/>
  <c r="AE170" i="31"/>
  <c r="AD170" i="31"/>
  <c r="AC170" i="31"/>
  <c r="AF169" i="31"/>
  <c r="AE169" i="31"/>
  <c r="AD169" i="31"/>
  <c r="AC169" i="31"/>
  <c r="AF168" i="31"/>
  <c r="AE168" i="31"/>
  <c r="AD168" i="31"/>
  <c r="AC168" i="31"/>
  <c r="AF167" i="31"/>
  <c r="AE167" i="31"/>
  <c r="AD167" i="31"/>
  <c r="AC167" i="31"/>
  <c r="AF166" i="31"/>
  <c r="AE166" i="31"/>
  <c r="AD166" i="31"/>
  <c r="AC166" i="31"/>
  <c r="AF165" i="31"/>
  <c r="AE165" i="31"/>
  <c r="AD165" i="31"/>
  <c r="AC165" i="31"/>
  <c r="AF164" i="31"/>
  <c r="AE164" i="31"/>
  <c r="AD164" i="31"/>
  <c r="AC164" i="31"/>
  <c r="AF163" i="31"/>
  <c r="AE163" i="31"/>
  <c r="AD163" i="31"/>
  <c r="AC163" i="31"/>
  <c r="AF162" i="31"/>
  <c r="AE162" i="31"/>
  <c r="AD162" i="31"/>
  <c r="AC162" i="31"/>
  <c r="AF161" i="31"/>
  <c r="AE161" i="31"/>
  <c r="AD161" i="31"/>
  <c r="AC161" i="31"/>
  <c r="AF160" i="31"/>
  <c r="AE160" i="31"/>
  <c r="AD160" i="31"/>
  <c r="AC160" i="31"/>
  <c r="AF159" i="31"/>
  <c r="AE159" i="31"/>
  <c r="AD159" i="31"/>
  <c r="AC159" i="31"/>
  <c r="AF158" i="31"/>
  <c r="AE158" i="31"/>
  <c r="AD158" i="31"/>
  <c r="AC158" i="31"/>
  <c r="AF157" i="31"/>
  <c r="AE157" i="31"/>
  <c r="AD157" i="31"/>
  <c r="AC157" i="31"/>
  <c r="AF156" i="31"/>
  <c r="AE156" i="31"/>
  <c r="AD156" i="31"/>
  <c r="AC156" i="31"/>
  <c r="AF155" i="31"/>
  <c r="AE155" i="31"/>
  <c r="AD155" i="31"/>
  <c r="AC155" i="31"/>
  <c r="AF154" i="31"/>
  <c r="AE154" i="31"/>
  <c r="AD154" i="31"/>
  <c r="AC154" i="31"/>
  <c r="AF153" i="31"/>
  <c r="AE153" i="31"/>
  <c r="AD153" i="31"/>
  <c r="AC153" i="31"/>
  <c r="AF152" i="31"/>
  <c r="AE152" i="31"/>
  <c r="AD152" i="31"/>
  <c r="AC152" i="31"/>
  <c r="AF151" i="31"/>
  <c r="AE151" i="31"/>
  <c r="AD151" i="31"/>
  <c r="AC151" i="31"/>
  <c r="AF150" i="31"/>
  <c r="AE150" i="31"/>
  <c r="AD150" i="31"/>
  <c r="AC150" i="31"/>
  <c r="AF149" i="31"/>
  <c r="AE149" i="31"/>
  <c r="AD149" i="31"/>
  <c r="AC149" i="31"/>
  <c r="AF148" i="31"/>
  <c r="AE148" i="31"/>
  <c r="AD148" i="31"/>
  <c r="AC148" i="31"/>
  <c r="AF147" i="31"/>
  <c r="AE147" i="31"/>
  <c r="AD147" i="31"/>
  <c r="AC147" i="31"/>
  <c r="AF146" i="31"/>
  <c r="AE146" i="31"/>
  <c r="AD146" i="31"/>
  <c r="AC146" i="31"/>
  <c r="AF145" i="31"/>
  <c r="AE145" i="31"/>
  <c r="AD145" i="31"/>
  <c r="AC145" i="31"/>
  <c r="AF144" i="31"/>
  <c r="AE144" i="31"/>
  <c r="AD144" i="31"/>
  <c r="AC144" i="31"/>
  <c r="AF143" i="31"/>
  <c r="AE143" i="31"/>
  <c r="AD143" i="31"/>
  <c r="AC143" i="31"/>
  <c r="AF142" i="31"/>
  <c r="AE142" i="31"/>
  <c r="AD142" i="31"/>
  <c r="AC142" i="31"/>
  <c r="AF141" i="31"/>
  <c r="AE141" i="31"/>
  <c r="AD141" i="31"/>
  <c r="AC141" i="31"/>
  <c r="AF140" i="31"/>
  <c r="AE140" i="31"/>
  <c r="AD140" i="31"/>
  <c r="AC140" i="31"/>
  <c r="AF139" i="31"/>
  <c r="AE139" i="31"/>
  <c r="AD139" i="31"/>
  <c r="AC139" i="31"/>
  <c r="AF138" i="31"/>
  <c r="AE138" i="31"/>
  <c r="AD138" i="31"/>
  <c r="AC138" i="31"/>
  <c r="AF137" i="31"/>
  <c r="AE137" i="31"/>
  <c r="AD137" i="31"/>
  <c r="AC137" i="31"/>
  <c r="AF136" i="31"/>
  <c r="AE136" i="31"/>
  <c r="AD136" i="31"/>
  <c r="AC136" i="31"/>
  <c r="AF135" i="31"/>
  <c r="AE135" i="31"/>
  <c r="AD135" i="31"/>
  <c r="AC135" i="31"/>
  <c r="AF134" i="31"/>
  <c r="AE134" i="31"/>
  <c r="AD134" i="31"/>
  <c r="AC134" i="31"/>
  <c r="AF133" i="31"/>
  <c r="AE133" i="31"/>
  <c r="AD133" i="31"/>
  <c r="AC133" i="31"/>
  <c r="AF132" i="31"/>
  <c r="AE132" i="31"/>
  <c r="AD132" i="31"/>
  <c r="AC132" i="31"/>
  <c r="AF131" i="31"/>
  <c r="AE131" i="31"/>
  <c r="AD131" i="31"/>
  <c r="AC131" i="31"/>
  <c r="AF130" i="31"/>
  <c r="AE130" i="31"/>
  <c r="AD130" i="31"/>
  <c r="AC130" i="31"/>
  <c r="AF129" i="31"/>
  <c r="AE129" i="31"/>
  <c r="AD129" i="31"/>
  <c r="AC129" i="31"/>
  <c r="AF128" i="31"/>
  <c r="AE128" i="31"/>
  <c r="AD128" i="31"/>
  <c r="AC128" i="31"/>
  <c r="AF127" i="31"/>
  <c r="AE127" i="31"/>
  <c r="AD127" i="31"/>
  <c r="AC127" i="31"/>
  <c r="AF126" i="31"/>
  <c r="AE126" i="31"/>
  <c r="AD126" i="31"/>
  <c r="AC126" i="31"/>
  <c r="AF125" i="31"/>
  <c r="AE125" i="31"/>
  <c r="AD125" i="31"/>
  <c r="AC125" i="31"/>
  <c r="AF124" i="31"/>
  <c r="AE124" i="31"/>
  <c r="AD124" i="31"/>
  <c r="AC124" i="31"/>
  <c r="AF123" i="31"/>
  <c r="AE123" i="31"/>
  <c r="AD123" i="31"/>
  <c r="AC123" i="31"/>
  <c r="AF122" i="31"/>
  <c r="AE122" i="31"/>
  <c r="AD122" i="31"/>
  <c r="AC122" i="31"/>
  <c r="AF121" i="31"/>
  <c r="AE121" i="31"/>
  <c r="AD121" i="31"/>
  <c r="AC121" i="31"/>
  <c r="AF120" i="31"/>
  <c r="AE120" i="31"/>
  <c r="AD120" i="31"/>
  <c r="AC120" i="31"/>
  <c r="AF119" i="31"/>
  <c r="AE119" i="31"/>
  <c r="AD119" i="31"/>
  <c r="AC119" i="31"/>
  <c r="AF118" i="31"/>
  <c r="AE118" i="31"/>
  <c r="AD118" i="31"/>
  <c r="AC118" i="31"/>
  <c r="AF117" i="31"/>
  <c r="AE117" i="31"/>
  <c r="AD117" i="31"/>
  <c r="AC117" i="31"/>
  <c r="AF116" i="31"/>
  <c r="AE116" i="31"/>
  <c r="AD116" i="31"/>
  <c r="AC116" i="31"/>
  <c r="AF115" i="31"/>
  <c r="AE115" i="31"/>
  <c r="AD115" i="31"/>
  <c r="AC115" i="31"/>
  <c r="AF114" i="31"/>
  <c r="AE114" i="31"/>
  <c r="AD114" i="31"/>
  <c r="AC114" i="31"/>
  <c r="AF113" i="31"/>
  <c r="AE113" i="31"/>
  <c r="AD113" i="31"/>
  <c r="AC113" i="31"/>
  <c r="AF112" i="31"/>
  <c r="AE112" i="31"/>
  <c r="AD112" i="31"/>
  <c r="AC112" i="31"/>
  <c r="AF111" i="31"/>
  <c r="AE111" i="31"/>
  <c r="AD111" i="31"/>
  <c r="AC111" i="31"/>
  <c r="AF110" i="31"/>
  <c r="AE110" i="31"/>
  <c r="AD110" i="31"/>
  <c r="AC110" i="31"/>
  <c r="AF109" i="31"/>
  <c r="AE109" i="31"/>
  <c r="AD109" i="31"/>
  <c r="AC109" i="31"/>
  <c r="AF108" i="31"/>
  <c r="AE108" i="31"/>
  <c r="AD108" i="31"/>
  <c r="AC108" i="31"/>
  <c r="AF107" i="31"/>
  <c r="AE107" i="31"/>
  <c r="AD107" i="31"/>
  <c r="AC107" i="31"/>
  <c r="AF106" i="31"/>
  <c r="AE106" i="31"/>
  <c r="AD106" i="31"/>
  <c r="AC106" i="31"/>
  <c r="AF105" i="31"/>
  <c r="AE105" i="31"/>
  <c r="AD105" i="31"/>
  <c r="AC105" i="31"/>
  <c r="AF104" i="31"/>
  <c r="AE104" i="31"/>
  <c r="AD104" i="31"/>
  <c r="AC104" i="31"/>
  <c r="AF103" i="31"/>
  <c r="AE103" i="31"/>
  <c r="AD103" i="31"/>
  <c r="AC103" i="31"/>
  <c r="AF102" i="31"/>
  <c r="AE102" i="31"/>
  <c r="AD102" i="31"/>
  <c r="AC102" i="31"/>
  <c r="AF101" i="31"/>
  <c r="AE101" i="31"/>
  <c r="AD101" i="31"/>
  <c r="AC101" i="31"/>
  <c r="AF100" i="31"/>
  <c r="AE100" i="31"/>
  <c r="AD100" i="31"/>
  <c r="AC100" i="31"/>
  <c r="AF99" i="31"/>
  <c r="AE99" i="31"/>
  <c r="AD99" i="31"/>
  <c r="AC99" i="31"/>
  <c r="AF98" i="31"/>
  <c r="AE98" i="31"/>
  <c r="AD98" i="31"/>
  <c r="AC98" i="31"/>
  <c r="AF97" i="31"/>
  <c r="AE97" i="31"/>
  <c r="AD97" i="31"/>
  <c r="AC97" i="31"/>
  <c r="AF96" i="31"/>
  <c r="AE96" i="31"/>
  <c r="AD96" i="31"/>
  <c r="AC96" i="31"/>
  <c r="AF95" i="31"/>
  <c r="AE95" i="31"/>
  <c r="AD95" i="31"/>
  <c r="AC95" i="31"/>
  <c r="AF94" i="31"/>
  <c r="AE94" i="31"/>
  <c r="AD94" i="31"/>
  <c r="AC94" i="31"/>
  <c r="AF93" i="31"/>
  <c r="AE93" i="31"/>
  <c r="AD93" i="31"/>
  <c r="AC93" i="31"/>
  <c r="AF92" i="31"/>
  <c r="AE92" i="31"/>
  <c r="AD92" i="31"/>
  <c r="AC92" i="31"/>
  <c r="AF91" i="31"/>
  <c r="AE91" i="31"/>
  <c r="AD91" i="31"/>
  <c r="AC91" i="31"/>
  <c r="AF90" i="31"/>
  <c r="AE90" i="31"/>
  <c r="AD90" i="31"/>
  <c r="AC90" i="31"/>
  <c r="AF89" i="31"/>
  <c r="AE89" i="31"/>
  <c r="AD89" i="31"/>
  <c r="AC89" i="31"/>
  <c r="AF88" i="31"/>
  <c r="AE88" i="31"/>
  <c r="AD88" i="31"/>
  <c r="AC88" i="31"/>
  <c r="AF87" i="31"/>
  <c r="AE87" i="31"/>
  <c r="AD87" i="31"/>
  <c r="AC87" i="31"/>
  <c r="AF86" i="31"/>
  <c r="AE86" i="31"/>
  <c r="AD86" i="31"/>
  <c r="AC86" i="31"/>
  <c r="AF85" i="31"/>
  <c r="AE85" i="31"/>
  <c r="AD85" i="31"/>
  <c r="AC85" i="31"/>
  <c r="AF84" i="31"/>
  <c r="AE84" i="31"/>
  <c r="AD84" i="31"/>
  <c r="AC84" i="31"/>
  <c r="AF83" i="31"/>
  <c r="AE83" i="31"/>
  <c r="AD83" i="31"/>
  <c r="AC83" i="31"/>
  <c r="AF82" i="31"/>
  <c r="AE82" i="31"/>
  <c r="AD82" i="31"/>
  <c r="AC82" i="31"/>
  <c r="AF81" i="31"/>
  <c r="AE81" i="31"/>
  <c r="AD81" i="31"/>
  <c r="AC81" i="31"/>
  <c r="AF80" i="31"/>
  <c r="AE80" i="31"/>
  <c r="AD80" i="31"/>
  <c r="AC80" i="31"/>
  <c r="AF79" i="31"/>
  <c r="AE79" i="31"/>
  <c r="AD79" i="31"/>
  <c r="AC79" i="31"/>
  <c r="AF78" i="31"/>
  <c r="AE78" i="31"/>
  <c r="AD78" i="31"/>
  <c r="AC78" i="31"/>
  <c r="AF77" i="31"/>
  <c r="AE77" i="31"/>
  <c r="AD77" i="31"/>
  <c r="AC77" i="31"/>
  <c r="AF76" i="31"/>
  <c r="AE76" i="31"/>
  <c r="AD76" i="31"/>
  <c r="AC76" i="31"/>
  <c r="AF75" i="31"/>
  <c r="AE75" i="31"/>
  <c r="AD75" i="31"/>
  <c r="AC75" i="31"/>
  <c r="AF74" i="31"/>
  <c r="AE74" i="31"/>
  <c r="AD74" i="31"/>
  <c r="AC74" i="31"/>
  <c r="AF73" i="31"/>
  <c r="AE73" i="31"/>
  <c r="AD73" i="31"/>
  <c r="AC73" i="31"/>
  <c r="AF72" i="31"/>
  <c r="AE72" i="31"/>
  <c r="AD72" i="31"/>
  <c r="AC72" i="31"/>
  <c r="AF71" i="31"/>
  <c r="AE71" i="31"/>
  <c r="AD71" i="31"/>
  <c r="AC71" i="31"/>
  <c r="AF70" i="31"/>
  <c r="AE70" i="31"/>
  <c r="AD70" i="31"/>
  <c r="AC70" i="31"/>
  <c r="AF69" i="31"/>
  <c r="AE69" i="31"/>
  <c r="AD69" i="31"/>
  <c r="AC69" i="31"/>
  <c r="AF68" i="31"/>
  <c r="AE68" i="31"/>
  <c r="AD68" i="31"/>
  <c r="AC68" i="31"/>
  <c r="AF67" i="31"/>
  <c r="AE67" i="31"/>
  <c r="AD67" i="31"/>
  <c r="AC67" i="31"/>
  <c r="AF66" i="31"/>
  <c r="AE66" i="31"/>
  <c r="AD66" i="31"/>
  <c r="AC66" i="31"/>
  <c r="AF65" i="31"/>
  <c r="AE65" i="31"/>
  <c r="AD65" i="31"/>
  <c r="AC65" i="31"/>
  <c r="AF64" i="31"/>
  <c r="AE64" i="31"/>
  <c r="AD64" i="31"/>
  <c r="AC64" i="31"/>
  <c r="AF63" i="31"/>
  <c r="AE63" i="31"/>
  <c r="AD63" i="31"/>
  <c r="AC63" i="31"/>
  <c r="AF62" i="31"/>
  <c r="AE62" i="31"/>
  <c r="AD62" i="31"/>
  <c r="AC62" i="31"/>
  <c r="AF61" i="31"/>
  <c r="AE61" i="31"/>
  <c r="AD61" i="31"/>
  <c r="AC61" i="31"/>
  <c r="AF60" i="31"/>
  <c r="AE60" i="31"/>
  <c r="AD60" i="31"/>
  <c r="AC60" i="31"/>
  <c r="AF59" i="31"/>
  <c r="AE59" i="31"/>
  <c r="AD59" i="31"/>
  <c r="AC59" i="31"/>
  <c r="AF58" i="31"/>
  <c r="AE58" i="31"/>
  <c r="AD58" i="31"/>
  <c r="AC58" i="31"/>
  <c r="AF57" i="31"/>
  <c r="AE57" i="31"/>
  <c r="AD57" i="31"/>
  <c r="AC57" i="31"/>
  <c r="AF56" i="31"/>
  <c r="AE56" i="31"/>
  <c r="AD56" i="31"/>
  <c r="AC56" i="31"/>
  <c r="AF55" i="31"/>
  <c r="AE55" i="31"/>
  <c r="AD55" i="31"/>
  <c r="AC55" i="31"/>
  <c r="AF54" i="31"/>
  <c r="AE54" i="31"/>
  <c r="AD54" i="31"/>
  <c r="AC54" i="31"/>
  <c r="AF53" i="31"/>
  <c r="AE53" i="31"/>
  <c r="AD53" i="31"/>
  <c r="AC53" i="31"/>
  <c r="AF52" i="31"/>
  <c r="AE52" i="31"/>
  <c r="AD52" i="31"/>
  <c r="AC52" i="31"/>
  <c r="AF51" i="31"/>
  <c r="AE51" i="31"/>
  <c r="AD51" i="31"/>
  <c r="AC51" i="31"/>
  <c r="AF50" i="31"/>
  <c r="AE50" i="31"/>
  <c r="AD50" i="31"/>
  <c r="AC50" i="31"/>
  <c r="AF49" i="31"/>
  <c r="AE49" i="31"/>
  <c r="AD49" i="31"/>
  <c r="AC49" i="31"/>
  <c r="AF48" i="31"/>
  <c r="AE48" i="31"/>
  <c r="AD48" i="31"/>
  <c r="AC48" i="31"/>
  <c r="AF47" i="31"/>
  <c r="AE47" i="31"/>
  <c r="AD47" i="31"/>
  <c r="AC47" i="31"/>
  <c r="AF46" i="31"/>
  <c r="AE46" i="31"/>
  <c r="AD46" i="31"/>
  <c r="AC46" i="31"/>
  <c r="AF45" i="31"/>
  <c r="AE45" i="31"/>
  <c r="AD45" i="31"/>
  <c r="AC45" i="31"/>
  <c r="AF44" i="31"/>
  <c r="AE44" i="31"/>
  <c r="AD44" i="31"/>
  <c r="AC44" i="31"/>
  <c r="AF43" i="31"/>
  <c r="AE43" i="31"/>
  <c r="AD43" i="31"/>
  <c r="AC43" i="31"/>
  <c r="AF42" i="31"/>
  <c r="AE42" i="31"/>
  <c r="AD42" i="31"/>
  <c r="AC42" i="31"/>
  <c r="AF41" i="31"/>
  <c r="AE41" i="31"/>
  <c r="AD41" i="31"/>
  <c r="AC41" i="31"/>
  <c r="AF40" i="31"/>
  <c r="AE40" i="31"/>
  <c r="AD40" i="31"/>
  <c r="AC40" i="31"/>
  <c r="AF39" i="31"/>
  <c r="AE39" i="31"/>
  <c r="AD39" i="31"/>
  <c r="AC39" i="31"/>
  <c r="AF38" i="31"/>
  <c r="AE38" i="31"/>
  <c r="AD38" i="31"/>
  <c r="AC38" i="31"/>
  <c r="AF37" i="31"/>
  <c r="AE37" i="31"/>
  <c r="AD37" i="31"/>
  <c r="AC37" i="31"/>
  <c r="AF36" i="31"/>
  <c r="AE36" i="31"/>
  <c r="AD36" i="31"/>
  <c r="AC36" i="31"/>
  <c r="AF35" i="31"/>
  <c r="AE35" i="31"/>
  <c r="AD35" i="31"/>
  <c r="AC35" i="31"/>
  <c r="AF34" i="31"/>
  <c r="AE34" i="31"/>
  <c r="AD34" i="31"/>
  <c r="AC34" i="31"/>
  <c r="AF33" i="31"/>
  <c r="AE33" i="31"/>
  <c r="AD33" i="31"/>
  <c r="AC33" i="31"/>
  <c r="AF32" i="31"/>
  <c r="AE32" i="31"/>
  <c r="AD32" i="31"/>
  <c r="AC32" i="31"/>
  <c r="AF31" i="31"/>
  <c r="AE31" i="31"/>
  <c r="AD31" i="31"/>
  <c r="AC31" i="31"/>
  <c r="AF30" i="31"/>
  <c r="AE30" i="31"/>
  <c r="AD30" i="31"/>
  <c r="AC30" i="31"/>
  <c r="AF29" i="31"/>
  <c r="AE29" i="31"/>
  <c r="AD29" i="31"/>
  <c r="AC29" i="31"/>
  <c r="AF28" i="31"/>
  <c r="AE28" i="31"/>
  <c r="AD28" i="31"/>
  <c r="AC28" i="31"/>
  <c r="AF27" i="31"/>
  <c r="AE27" i="31"/>
  <c r="AD27" i="31"/>
  <c r="AC27" i="31"/>
  <c r="AF26" i="31"/>
  <c r="AE26" i="31"/>
  <c r="AD26" i="31"/>
  <c r="AC26" i="31"/>
  <c r="AF25" i="31"/>
  <c r="AE25" i="31"/>
  <c r="AD25" i="31"/>
  <c r="AC25" i="31"/>
  <c r="AF24" i="31"/>
  <c r="AE24" i="31"/>
  <c r="AD24" i="31"/>
  <c r="AC24" i="31"/>
  <c r="AF23" i="31"/>
  <c r="AE23" i="31"/>
  <c r="AD23" i="31"/>
  <c r="AC23" i="31"/>
  <c r="AF22" i="31"/>
  <c r="AE22" i="31"/>
  <c r="AD22" i="31"/>
  <c r="AC22" i="31"/>
  <c r="AF21" i="31"/>
  <c r="AE21" i="31"/>
  <c r="AD21" i="31"/>
  <c r="AC21" i="31"/>
  <c r="AF20" i="31"/>
  <c r="AE20" i="31"/>
  <c r="AD20" i="31"/>
  <c r="AC20" i="31"/>
  <c r="AF19" i="31"/>
  <c r="AE19" i="31"/>
  <c r="AD19" i="31"/>
  <c r="AC19" i="31"/>
  <c r="AF18" i="31"/>
  <c r="AE18" i="31"/>
  <c r="AD18" i="31"/>
  <c r="AC18" i="31"/>
  <c r="AF17" i="31"/>
  <c r="AE17" i="31"/>
  <c r="AD17" i="31"/>
  <c r="AC17" i="31"/>
  <c r="AF16" i="31"/>
  <c r="AE16" i="31"/>
  <c r="AD16" i="31"/>
  <c r="AC16" i="31"/>
  <c r="AF15" i="31"/>
  <c r="AE15" i="31"/>
  <c r="AD15" i="31"/>
  <c r="AC15" i="31"/>
  <c r="AF14" i="31"/>
  <c r="AE14" i="31"/>
  <c r="AD14" i="31"/>
  <c r="AC14" i="31"/>
  <c r="AF13" i="31"/>
  <c r="AE13" i="31"/>
  <c r="AD13" i="31"/>
  <c r="AC13" i="31"/>
  <c r="AF12" i="31"/>
  <c r="AE12" i="31"/>
  <c r="AD12" i="31"/>
  <c r="AC12" i="31"/>
  <c r="AF11" i="31"/>
  <c r="AE11" i="31"/>
  <c r="AD11" i="31"/>
  <c r="AC11" i="31"/>
  <c r="AF10" i="31"/>
  <c r="AE10" i="31"/>
  <c r="AD10" i="31"/>
  <c r="AC10" i="31"/>
  <c r="AF9" i="31"/>
  <c r="AE9" i="31"/>
  <c r="AD9" i="31"/>
  <c r="AC9" i="31"/>
  <c r="AF8" i="31"/>
  <c r="AE8" i="31"/>
  <c r="AD8" i="31"/>
  <c r="AC8" i="31"/>
  <c r="AF7" i="31"/>
  <c r="AE7" i="31"/>
  <c r="AD7" i="31"/>
  <c r="AC7" i="31"/>
  <c r="AF6" i="31"/>
  <c r="AE6" i="31"/>
  <c r="AD6" i="31"/>
  <c r="AC6" i="31"/>
  <c r="AF5" i="31"/>
  <c r="AE5" i="31"/>
  <c r="AD5" i="31"/>
  <c r="AC5" i="31"/>
  <c r="AF4" i="31"/>
  <c r="AE4" i="31"/>
  <c r="AD4" i="31"/>
  <c r="AC4" i="31"/>
  <c r="AF3" i="31"/>
  <c r="AE3" i="31"/>
  <c r="AD3" i="31"/>
  <c r="AC3" i="31"/>
  <c r="AF2" i="31"/>
  <c r="AE2" i="31"/>
  <c r="AD2" i="31"/>
  <c r="AC2" i="31"/>
  <c r="AM3" i="31"/>
  <c r="AM4" i="31"/>
  <c r="AM5" i="31"/>
  <c r="AM6" i="31"/>
  <c r="AM7" i="31"/>
  <c r="AM8" i="31"/>
  <c r="AM9" i="31"/>
  <c r="AM10" i="31"/>
  <c r="AM11" i="31"/>
  <c r="AM12" i="31"/>
  <c r="AM13" i="31"/>
  <c r="AM14" i="31"/>
  <c r="AM15" i="31"/>
  <c r="AM16" i="31"/>
  <c r="AM17" i="31"/>
  <c r="AM18" i="31"/>
  <c r="AM19" i="31"/>
  <c r="AM20" i="31"/>
  <c r="AM21" i="31"/>
  <c r="AM22" i="31"/>
  <c r="AM23" i="31"/>
  <c r="AM24" i="31"/>
  <c r="AM25" i="31"/>
  <c r="AM26" i="31"/>
  <c r="AM27" i="31"/>
  <c r="AM28" i="31"/>
  <c r="AM29" i="31"/>
  <c r="AM30" i="31"/>
  <c r="AM31" i="31"/>
  <c r="AM32" i="31"/>
  <c r="AM33" i="31"/>
  <c r="AM34" i="31"/>
  <c r="AM35" i="31"/>
  <c r="AM36" i="31"/>
  <c r="AM37" i="31"/>
  <c r="AM38" i="31"/>
  <c r="AM39" i="31"/>
  <c r="AM40" i="31"/>
  <c r="AM41" i="31"/>
  <c r="AM42" i="31"/>
  <c r="AM43" i="31"/>
  <c r="AM44" i="31"/>
  <c r="AM45" i="31"/>
  <c r="AM46" i="31"/>
  <c r="AM47" i="31"/>
  <c r="AM48" i="31"/>
  <c r="AM49" i="31"/>
  <c r="AM50" i="31"/>
  <c r="AM51" i="31"/>
  <c r="AM52" i="31"/>
  <c r="AM53" i="31"/>
  <c r="AM54" i="31"/>
  <c r="AM55" i="31"/>
  <c r="AM56" i="31"/>
  <c r="AM57" i="31"/>
  <c r="AM58" i="31"/>
  <c r="AM59" i="31"/>
  <c r="AM60" i="31"/>
  <c r="AM61" i="31"/>
  <c r="AM62" i="31"/>
  <c r="AM63" i="31"/>
  <c r="AM64" i="31"/>
  <c r="AM65" i="31"/>
  <c r="AM66" i="31"/>
  <c r="AM67" i="31"/>
  <c r="AM68" i="31"/>
  <c r="AM69" i="31"/>
  <c r="AM70" i="31"/>
  <c r="AM71" i="31"/>
  <c r="AM72" i="31"/>
  <c r="AM73" i="31"/>
  <c r="AM74" i="31"/>
  <c r="AM75" i="31"/>
  <c r="AM76" i="31"/>
  <c r="AM77" i="31"/>
  <c r="AM78" i="31"/>
  <c r="AM79" i="31"/>
  <c r="AM80" i="31"/>
  <c r="AM81" i="31"/>
  <c r="AM82" i="31"/>
  <c r="AM83" i="31"/>
  <c r="AM84" i="31"/>
  <c r="AM85" i="31"/>
  <c r="AM86" i="31"/>
  <c r="AM87" i="31"/>
  <c r="AM88" i="31"/>
  <c r="AM89" i="31"/>
  <c r="AM90" i="31"/>
  <c r="AM91" i="31"/>
  <c r="AM92" i="31"/>
  <c r="AM93" i="31"/>
  <c r="AM94" i="31"/>
  <c r="AM95" i="31"/>
  <c r="AM96" i="31"/>
  <c r="AM97" i="31"/>
  <c r="AM98" i="31"/>
  <c r="AM99" i="31"/>
  <c r="AM100" i="31"/>
  <c r="AM101" i="31"/>
  <c r="AM102" i="31"/>
  <c r="AM103" i="31"/>
  <c r="AM104" i="31"/>
  <c r="AM105" i="31"/>
  <c r="AM106" i="31"/>
  <c r="AM107" i="31"/>
  <c r="AM108" i="31"/>
  <c r="AM109" i="31"/>
  <c r="AM110" i="31"/>
  <c r="AM111" i="31"/>
  <c r="AM112" i="31"/>
  <c r="AM113" i="31"/>
  <c r="AM114" i="31"/>
  <c r="AM115" i="31"/>
  <c r="AM116" i="31"/>
  <c r="AM117" i="31"/>
  <c r="AM118" i="31"/>
  <c r="AM119" i="31"/>
  <c r="AM120" i="31"/>
  <c r="AM121" i="31"/>
  <c r="AM122" i="31"/>
  <c r="AM123" i="31"/>
  <c r="AM124" i="31"/>
  <c r="AM125" i="31"/>
  <c r="AM126" i="31"/>
  <c r="AM127" i="31"/>
  <c r="AM128" i="31"/>
  <c r="AM129" i="31"/>
  <c r="AM130" i="31"/>
  <c r="AM131" i="31"/>
  <c r="AM132" i="31"/>
  <c r="AM133" i="31"/>
  <c r="AM134" i="31"/>
  <c r="AM135" i="31"/>
  <c r="AM136" i="31"/>
  <c r="AM137" i="31"/>
  <c r="AM138" i="31"/>
  <c r="AM139" i="31"/>
  <c r="AM140" i="31"/>
  <c r="AM141" i="31"/>
  <c r="AM142" i="31"/>
  <c r="AM143" i="31"/>
  <c r="AM144" i="31"/>
  <c r="AM145" i="31"/>
  <c r="AM146" i="31"/>
  <c r="AM147" i="31"/>
  <c r="AM148" i="31"/>
  <c r="AM149" i="31"/>
  <c r="AM150" i="31"/>
  <c r="AM151" i="31"/>
  <c r="AM152" i="31"/>
  <c r="AM153" i="31"/>
  <c r="AM154" i="31"/>
  <c r="AM155" i="31"/>
  <c r="AM156" i="31"/>
  <c r="AM157" i="31"/>
  <c r="AM158" i="31"/>
  <c r="AM159" i="31"/>
  <c r="AM160" i="31"/>
  <c r="AM161" i="31"/>
  <c r="AM162" i="31"/>
  <c r="AM163" i="31"/>
  <c r="AM164" i="31"/>
  <c r="AM165" i="31"/>
  <c r="AM166" i="31"/>
  <c r="AM167" i="31"/>
  <c r="AM168" i="31"/>
  <c r="AM169" i="31"/>
  <c r="AM170" i="31"/>
  <c r="AM171" i="31"/>
  <c r="AM172" i="31"/>
  <c r="AM173" i="31"/>
  <c r="AM174" i="31"/>
  <c r="AM175" i="31"/>
  <c r="AM176" i="31"/>
  <c r="AM177" i="31"/>
  <c r="AM178" i="31"/>
  <c r="AM179" i="31"/>
  <c r="AM180" i="31"/>
  <c r="AM181" i="31"/>
  <c r="AM182" i="31"/>
  <c r="AM183" i="31"/>
  <c r="AM184" i="31"/>
  <c r="AM185" i="31"/>
  <c r="AM186" i="31"/>
  <c r="AM187" i="31"/>
  <c r="AM188" i="31"/>
  <c r="AM189" i="31"/>
  <c r="AM190" i="31"/>
  <c r="AM191" i="31"/>
  <c r="AM192" i="31"/>
  <c r="AM193" i="31"/>
  <c r="AM194" i="31"/>
  <c r="AM195" i="31"/>
  <c r="AM196" i="31"/>
  <c r="AM197" i="31"/>
  <c r="AM198" i="31"/>
  <c r="AM199" i="31"/>
  <c r="AM200" i="31"/>
  <c r="AM201" i="31"/>
  <c r="AM202" i="31"/>
  <c r="AM203" i="31"/>
  <c r="AM204" i="31"/>
  <c r="AM205" i="31"/>
  <c r="AM206" i="31"/>
  <c r="AM207" i="31"/>
  <c r="AM208" i="31"/>
  <c r="AM209" i="31"/>
  <c r="AM210" i="31"/>
  <c r="AM211" i="31"/>
  <c r="AM212" i="31"/>
  <c r="AM213" i="31"/>
  <c r="AM214" i="31"/>
  <c r="AM215" i="31"/>
  <c r="AM216" i="31"/>
  <c r="AM217" i="31"/>
  <c r="AM218" i="31"/>
  <c r="AM219" i="31"/>
  <c r="AM220" i="31"/>
  <c r="AM221" i="31"/>
  <c r="AL3" i="31"/>
  <c r="AL4" i="31"/>
  <c r="AL5" i="31"/>
  <c r="AL6" i="31"/>
  <c r="AL7" i="31"/>
  <c r="AL8" i="31"/>
  <c r="AL9" i="31"/>
  <c r="AL10" i="31"/>
  <c r="AL11" i="31"/>
  <c r="AL12" i="31"/>
  <c r="AL13" i="31"/>
  <c r="AL14" i="31"/>
  <c r="AL15" i="31"/>
  <c r="AL16" i="31"/>
  <c r="AL17" i="31"/>
  <c r="AL18" i="31"/>
  <c r="AL19" i="31"/>
  <c r="AL20" i="31"/>
  <c r="AL21" i="31"/>
  <c r="AL22" i="31"/>
  <c r="AL23" i="31"/>
  <c r="AL24" i="31"/>
  <c r="AL25" i="31"/>
  <c r="AL26" i="31"/>
  <c r="AL27" i="31"/>
  <c r="AL28" i="31"/>
  <c r="AL29" i="31"/>
  <c r="AL30" i="31"/>
  <c r="AL31" i="31"/>
  <c r="AL32" i="31"/>
  <c r="AL33" i="31"/>
  <c r="AL34" i="31"/>
  <c r="AL35" i="31"/>
  <c r="AL36" i="31"/>
  <c r="AL37" i="31"/>
  <c r="AL38" i="31"/>
  <c r="AL39" i="31"/>
  <c r="AL40" i="31"/>
  <c r="AL41" i="31"/>
  <c r="AL42" i="31"/>
  <c r="AL43" i="31"/>
  <c r="AL44" i="31"/>
  <c r="AL45" i="31"/>
  <c r="AL46" i="31"/>
  <c r="AL47" i="31"/>
  <c r="AL48" i="31"/>
  <c r="AL49" i="31"/>
  <c r="AL50" i="31"/>
  <c r="AL51" i="31"/>
  <c r="AL52" i="31"/>
  <c r="AL53" i="31"/>
  <c r="AL54" i="31"/>
  <c r="AL55" i="31"/>
  <c r="AL56" i="31"/>
  <c r="AL57" i="31"/>
  <c r="AL58" i="31"/>
  <c r="AL59" i="31"/>
  <c r="AL60" i="31"/>
  <c r="AL61" i="31"/>
  <c r="AL62" i="31"/>
  <c r="AL63" i="31"/>
  <c r="AL64" i="31"/>
  <c r="AL65" i="31"/>
  <c r="AL66" i="31"/>
  <c r="AL67" i="31"/>
  <c r="AL68" i="31"/>
  <c r="AL69" i="31"/>
  <c r="AL70" i="31"/>
  <c r="AL71" i="31"/>
  <c r="AL72" i="31"/>
  <c r="AL73" i="31"/>
  <c r="AL74" i="31"/>
  <c r="AL75" i="31"/>
  <c r="AL76" i="31"/>
  <c r="AL77" i="31"/>
  <c r="AL78" i="31"/>
  <c r="AL79" i="31"/>
  <c r="AL80" i="31"/>
  <c r="AL81" i="31"/>
  <c r="AL82" i="31"/>
  <c r="AL83" i="31"/>
  <c r="AL84" i="31"/>
  <c r="AL85" i="31"/>
  <c r="AL86" i="31"/>
  <c r="AL87" i="31"/>
  <c r="AL88" i="31"/>
  <c r="AL89" i="31"/>
  <c r="AL90" i="31"/>
  <c r="AL91" i="31"/>
  <c r="AL92" i="31"/>
  <c r="AL93" i="31"/>
  <c r="AL94" i="31"/>
  <c r="AL95" i="31"/>
  <c r="AL96" i="31"/>
  <c r="AL97" i="31"/>
  <c r="AL98" i="31"/>
  <c r="AL99" i="31"/>
  <c r="AL100" i="31"/>
  <c r="AL101" i="31"/>
  <c r="AL102" i="31"/>
  <c r="AL103" i="31"/>
  <c r="AL104" i="31"/>
  <c r="AL105" i="31"/>
  <c r="AL106" i="31"/>
  <c r="AL107" i="31"/>
  <c r="AL108" i="31"/>
  <c r="AL109" i="31"/>
  <c r="AL110" i="31"/>
  <c r="AL111" i="31"/>
  <c r="AL112" i="31"/>
  <c r="AL113" i="31"/>
  <c r="AL114" i="31"/>
  <c r="AL115" i="31"/>
  <c r="AL116" i="31"/>
  <c r="AL117" i="31"/>
  <c r="AL118" i="31"/>
  <c r="AL119" i="31"/>
  <c r="AL120" i="31"/>
  <c r="AL121" i="31"/>
  <c r="AL122" i="31"/>
  <c r="AL123" i="31"/>
  <c r="AL124" i="31"/>
  <c r="AL125" i="31"/>
  <c r="AL126" i="31"/>
  <c r="AL127" i="31"/>
  <c r="AL128" i="31"/>
  <c r="AL129" i="31"/>
  <c r="AL130" i="31"/>
  <c r="AL131" i="31"/>
  <c r="AL132" i="31"/>
  <c r="AL133" i="31"/>
  <c r="AL134" i="31"/>
  <c r="AL135" i="31"/>
  <c r="AL136" i="31"/>
  <c r="AL137" i="31"/>
  <c r="AL138" i="31"/>
  <c r="AL139" i="31"/>
  <c r="AL140" i="31"/>
  <c r="AL141" i="31"/>
  <c r="AL142" i="31"/>
  <c r="AL143" i="31"/>
  <c r="AL144" i="31"/>
  <c r="AL145" i="31"/>
  <c r="AL146" i="31"/>
  <c r="AL147" i="31"/>
  <c r="AL148" i="31"/>
  <c r="AL149" i="31"/>
  <c r="AL150" i="31"/>
  <c r="AL151" i="31"/>
  <c r="AL152" i="31"/>
  <c r="AL153" i="31"/>
  <c r="AL154" i="31"/>
  <c r="AL155" i="31"/>
  <c r="AL156" i="31"/>
  <c r="AL157" i="31"/>
  <c r="AL158" i="31"/>
  <c r="AL159" i="31"/>
  <c r="AL160" i="31"/>
  <c r="AL161" i="31"/>
  <c r="AL162" i="31"/>
  <c r="AL163" i="31"/>
  <c r="AL164" i="31"/>
  <c r="AL165" i="31"/>
  <c r="AL166" i="31"/>
  <c r="AL167" i="31"/>
  <c r="AL168" i="31"/>
  <c r="AL169" i="31"/>
  <c r="AL170" i="31"/>
  <c r="AL171" i="31"/>
  <c r="AL172" i="31"/>
  <c r="AL173" i="31"/>
  <c r="AL174" i="31"/>
  <c r="AL175" i="31"/>
  <c r="AL176" i="31"/>
  <c r="AL177" i="31"/>
  <c r="AL178" i="31"/>
  <c r="AL179" i="31"/>
  <c r="AL180" i="31"/>
  <c r="AL181" i="31"/>
  <c r="AL182" i="31"/>
  <c r="AL183" i="31"/>
  <c r="AL184" i="31"/>
  <c r="AL185" i="31"/>
  <c r="AL186" i="31"/>
  <c r="AL187" i="31"/>
  <c r="AL188" i="31"/>
  <c r="AL189" i="31"/>
  <c r="AL190" i="31"/>
  <c r="AL191" i="31"/>
  <c r="AL192" i="31"/>
  <c r="AL193" i="31"/>
  <c r="AL194" i="31"/>
  <c r="AL195" i="31"/>
  <c r="AL196" i="31"/>
  <c r="AL197" i="31"/>
  <c r="AL198" i="31"/>
  <c r="AL199" i="31"/>
  <c r="AL200" i="31"/>
  <c r="AL201" i="31"/>
  <c r="AL202" i="31"/>
  <c r="AL203" i="31"/>
  <c r="AL204" i="31"/>
  <c r="AL205" i="31"/>
  <c r="AL206" i="31"/>
  <c r="AL207" i="31"/>
  <c r="AL208" i="31"/>
  <c r="AL209" i="31"/>
  <c r="AL210" i="31"/>
  <c r="AL211" i="31"/>
  <c r="AL212" i="31"/>
  <c r="AL213" i="31"/>
  <c r="AL214" i="31"/>
  <c r="AL215" i="31"/>
  <c r="AL216" i="31"/>
  <c r="AL217" i="31"/>
  <c r="AL218" i="31"/>
  <c r="AL219" i="31"/>
  <c r="AL220" i="31"/>
  <c r="AL221" i="31"/>
  <c r="AM2" i="31"/>
  <c r="AL2" i="31"/>
  <c r="AK3" i="31"/>
  <c r="AK4" i="31"/>
  <c r="AK5" i="31"/>
  <c r="AK6" i="31"/>
  <c r="AK7" i="31"/>
  <c r="AK8" i="31"/>
  <c r="AK9" i="31"/>
  <c r="AK10" i="31"/>
  <c r="AK11" i="31"/>
  <c r="AK12" i="31"/>
  <c r="AK13" i="31"/>
  <c r="AK14" i="31"/>
  <c r="AK15" i="31"/>
  <c r="AK16" i="31"/>
  <c r="AK17" i="31"/>
  <c r="AK18" i="31"/>
  <c r="AK19" i="31"/>
  <c r="AK20" i="31"/>
  <c r="AK21" i="31"/>
  <c r="AK22" i="31"/>
  <c r="AK23" i="31"/>
  <c r="AK24" i="31"/>
  <c r="AK25" i="31"/>
  <c r="AK26" i="31"/>
  <c r="AK27" i="31"/>
  <c r="AK28" i="31"/>
  <c r="AK29" i="31"/>
  <c r="AK30" i="31"/>
  <c r="AK31" i="31"/>
  <c r="AK32" i="31"/>
  <c r="AK33" i="31"/>
  <c r="AK34" i="31"/>
  <c r="AK35" i="31"/>
  <c r="AK36" i="31"/>
  <c r="AK37" i="31"/>
  <c r="AK38" i="31"/>
  <c r="AK39" i="31"/>
  <c r="AK40" i="31"/>
  <c r="AK41" i="31"/>
  <c r="AK42" i="31"/>
  <c r="AK43" i="31"/>
  <c r="AK44" i="31"/>
  <c r="AK45" i="31"/>
  <c r="AK46" i="31"/>
  <c r="AK47" i="31"/>
  <c r="AK48" i="31"/>
  <c r="AK49" i="31"/>
  <c r="AK50" i="31"/>
  <c r="AK51" i="31"/>
  <c r="AK52" i="31"/>
  <c r="AK53" i="31"/>
  <c r="AK54" i="31"/>
  <c r="AK55" i="31"/>
  <c r="AK56" i="31"/>
  <c r="AK57" i="31"/>
  <c r="AK58" i="31"/>
  <c r="AK59" i="31"/>
  <c r="AK60" i="31"/>
  <c r="AK61" i="31"/>
  <c r="AK62" i="31"/>
  <c r="AK63" i="31"/>
  <c r="AK64" i="31"/>
  <c r="AK65" i="31"/>
  <c r="AK66" i="31"/>
  <c r="AK67" i="31"/>
  <c r="AK68" i="31"/>
  <c r="AK69" i="31"/>
  <c r="AK70" i="31"/>
  <c r="AK71" i="31"/>
  <c r="AK72" i="31"/>
  <c r="AK73" i="31"/>
  <c r="AK74" i="31"/>
  <c r="AK75" i="31"/>
  <c r="AK76" i="31"/>
  <c r="AK77" i="31"/>
  <c r="AK78" i="31"/>
  <c r="AK79" i="31"/>
  <c r="AK80" i="31"/>
  <c r="AK81" i="31"/>
  <c r="AK82" i="31"/>
  <c r="AK83" i="31"/>
  <c r="AK84" i="31"/>
  <c r="AK85" i="31"/>
  <c r="AK86" i="31"/>
  <c r="AK87" i="31"/>
  <c r="AK88" i="31"/>
  <c r="AK89" i="31"/>
  <c r="AK90" i="31"/>
  <c r="AK91" i="31"/>
  <c r="AK92" i="31"/>
  <c r="AK93" i="31"/>
  <c r="AK94" i="31"/>
  <c r="AK95" i="31"/>
  <c r="AK96" i="31"/>
  <c r="AK97" i="31"/>
  <c r="AK98" i="31"/>
  <c r="AK99" i="31"/>
  <c r="AK100" i="31"/>
  <c r="AK101" i="31"/>
  <c r="AK102" i="31"/>
  <c r="AK103" i="31"/>
  <c r="AK104" i="31"/>
  <c r="AK105" i="31"/>
  <c r="AK106" i="31"/>
  <c r="AK107" i="31"/>
  <c r="AK108" i="31"/>
  <c r="AK109" i="31"/>
  <c r="AK110" i="31"/>
  <c r="AK111" i="31"/>
  <c r="AK112" i="31"/>
  <c r="AK113" i="31"/>
  <c r="AK114" i="31"/>
  <c r="AK115" i="31"/>
  <c r="AK116" i="31"/>
  <c r="AK117" i="31"/>
  <c r="AK118" i="31"/>
  <c r="AK119" i="31"/>
  <c r="AK120" i="31"/>
  <c r="AK121" i="31"/>
  <c r="AK122" i="31"/>
  <c r="AK123" i="31"/>
  <c r="AK124" i="31"/>
  <c r="AK125" i="31"/>
  <c r="AK126" i="31"/>
  <c r="AK127" i="31"/>
  <c r="AK128" i="31"/>
  <c r="AK129" i="31"/>
  <c r="AK130" i="31"/>
  <c r="AK131" i="31"/>
  <c r="AK132" i="31"/>
  <c r="AK133" i="31"/>
  <c r="AK134" i="31"/>
  <c r="AK135" i="31"/>
  <c r="AK136" i="31"/>
  <c r="AK137" i="31"/>
  <c r="AK138" i="31"/>
  <c r="AK139" i="31"/>
  <c r="AK140" i="31"/>
  <c r="AK141" i="31"/>
  <c r="AK142" i="31"/>
  <c r="AK143" i="31"/>
  <c r="AK144" i="31"/>
  <c r="AK145" i="31"/>
  <c r="AK146" i="31"/>
  <c r="AK147" i="31"/>
  <c r="AK148" i="31"/>
  <c r="AK149" i="31"/>
  <c r="AK150" i="31"/>
  <c r="AK151" i="31"/>
  <c r="AK152" i="31"/>
  <c r="AK153" i="31"/>
  <c r="AK154" i="31"/>
  <c r="AK155" i="31"/>
  <c r="AK156" i="31"/>
  <c r="AK157" i="31"/>
  <c r="AK158" i="31"/>
  <c r="AK159" i="31"/>
  <c r="AK160" i="31"/>
  <c r="AK161" i="31"/>
  <c r="AK162" i="31"/>
  <c r="AK163" i="31"/>
  <c r="AK164" i="31"/>
  <c r="AK165" i="31"/>
  <c r="AK166" i="31"/>
  <c r="AK167" i="31"/>
  <c r="AK168" i="31"/>
  <c r="AK169" i="31"/>
  <c r="AK170" i="31"/>
  <c r="AK171" i="31"/>
  <c r="AK172" i="31"/>
  <c r="AK173" i="31"/>
  <c r="AK174" i="31"/>
  <c r="AK175" i="31"/>
  <c r="AK176" i="31"/>
  <c r="AK177" i="31"/>
  <c r="AK178" i="31"/>
  <c r="AK179" i="31"/>
  <c r="AK180" i="31"/>
  <c r="AK181" i="31"/>
  <c r="AK182" i="31"/>
  <c r="AK183" i="31"/>
  <c r="AK184" i="31"/>
  <c r="AK185" i="31"/>
  <c r="AK186" i="31"/>
  <c r="AK187" i="31"/>
  <c r="AK188" i="31"/>
  <c r="AK189" i="31"/>
  <c r="AK190" i="31"/>
  <c r="AK191" i="31"/>
  <c r="AK192" i="31"/>
  <c r="AK193" i="31"/>
  <c r="AK194" i="31"/>
  <c r="AK195" i="31"/>
  <c r="AK196" i="31"/>
  <c r="AK197" i="31"/>
  <c r="AK198" i="31"/>
  <c r="AK199" i="31"/>
  <c r="AK200" i="31"/>
  <c r="AK201" i="31"/>
  <c r="AK202" i="31"/>
  <c r="AK203" i="31"/>
  <c r="AK204" i="31"/>
  <c r="AK205" i="31"/>
  <c r="AK206" i="31"/>
  <c r="AK207" i="31"/>
  <c r="AK208" i="31"/>
  <c r="AK209" i="31"/>
  <c r="AK210" i="31"/>
  <c r="AK211" i="31"/>
  <c r="AK212" i="31"/>
  <c r="AK213" i="31"/>
  <c r="AK214" i="31"/>
  <c r="AK215" i="31"/>
  <c r="AK216" i="31"/>
  <c r="AK217" i="31"/>
  <c r="AK218" i="31"/>
  <c r="AK219" i="31"/>
  <c r="AK220" i="31"/>
  <c r="AK221" i="31"/>
  <c r="AK2" i="31"/>
  <c r="C2" i="31"/>
  <c r="AH3" i="31"/>
  <c r="AH4" i="31"/>
  <c r="AH5" i="31"/>
  <c r="AH6" i="31"/>
  <c r="AH7" i="31"/>
  <c r="AH8" i="31"/>
  <c r="AH9" i="31"/>
  <c r="AH10" i="31"/>
  <c r="AH11" i="31"/>
  <c r="AH12" i="31"/>
  <c r="AH13" i="31"/>
  <c r="AH14" i="31"/>
  <c r="AH15" i="31"/>
  <c r="AH16" i="31"/>
  <c r="AH17" i="31"/>
  <c r="AH18" i="31"/>
  <c r="AH19" i="31"/>
  <c r="AH20" i="31"/>
  <c r="AH21" i="31"/>
  <c r="AH22" i="31"/>
  <c r="AH23" i="31"/>
  <c r="AH24" i="31"/>
  <c r="AH25" i="31"/>
  <c r="AH26" i="31"/>
  <c r="AH27" i="31"/>
  <c r="AH28" i="31"/>
  <c r="AH29" i="31"/>
  <c r="AH30" i="31"/>
  <c r="AH31" i="31"/>
  <c r="AH32" i="31"/>
  <c r="AH33" i="31"/>
  <c r="AH34" i="31"/>
  <c r="AH35" i="31"/>
  <c r="AH36" i="31"/>
  <c r="AH37" i="31"/>
  <c r="AH38" i="31"/>
  <c r="AH39" i="31"/>
  <c r="AH40" i="31"/>
  <c r="AH41" i="31"/>
  <c r="AH42" i="31"/>
  <c r="AH43" i="31"/>
  <c r="AH44" i="31"/>
  <c r="AH45" i="31"/>
  <c r="AH46" i="31"/>
  <c r="AH47" i="31"/>
  <c r="AH48" i="31"/>
  <c r="AH49" i="31"/>
  <c r="AH50" i="31"/>
  <c r="AH51" i="31"/>
  <c r="AH52" i="31"/>
  <c r="AH53" i="31"/>
  <c r="AH54" i="31"/>
  <c r="AH55" i="31"/>
  <c r="AH56" i="31"/>
  <c r="AH57" i="31"/>
  <c r="AH58" i="31"/>
  <c r="AH59" i="31"/>
  <c r="AH60" i="31"/>
  <c r="AH61" i="31"/>
  <c r="AH62" i="31"/>
  <c r="AH63" i="31"/>
  <c r="AH64" i="31"/>
  <c r="AH65" i="31"/>
  <c r="AH66" i="31"/>
  <c r="AH67" i="31"/>
  <c r="AH68" i="31"/>
  <c r="AH69" i="31"/>
  <c r="AH70" i="31"/>
  <c r="AH71" i="31"/>
  <c r="AH72" i="31"/>
  <c r="AH73" i="31"/>
  <c r="AH74" i="31"/>
  <c r="AH75" i="31"/>
  <c r="AH76" i="31"/>
  <c r="AH77" i="31"/>
  <c r="AH78" i="31"/>
  <c r="AH79" i="31"/>
  <c r="AH80" i="31"/>
  <c r="AH81" i="31"/>
  <c r="AH82" i="31"/>
  <c r="AH83" i="31"/>
  <c r="AH84" i="31"/>
  <c r="AH85" i="31"/>
  <c r="AH86" i="31"/>
  <c r="AH87" i="31"/>
  <c r="AH88" i="31"/>
  <c r="AH89" i="31"/>
  <c r="AH90" i="31"/>
  <c r="AH91" i="31"/>
  <c r="AH92" i="31"/>
  <c r="AH93" i="31"/>
  <c r="AH94" i="31"/>
  <c r="AH95" i="31"/>
  <c r="AH96" i="31"/>
  <c r="AH97" i="31"/>
  <c r="AH98" i="31"/>
  <c r="AH99" i="31"/>
  <c r="AH100" i="31"/>
  <c r="AH101" i="31"/>
  <c r="AH102" i="31"/>
  <c r="AH103" i="31"/>
  <c r="AH104" i="31"/>
  <c r="AH105" i="31"/>
  <c r="AH106" i="31"/>
  <c r="AH107" i="31"/>
  <c r="AH108" i="31"/>
  <c r="AH109" i="31"/>
  <c r="AH110" i="31"/>
  <c r="AH111" i="31"/>
  <c r="AH112" i="31"/>
  <c r="AH113" i="31"/>
  <c r="AH114" i="31"/>
  <c r="AH115" i="31"/>
  <c r="AH116" i="31"/>
  <c r="AH117" i="31"/>
  <c r="AH118" i="31"/>
  <c r="AH119" i="31"/>
  <c r="AH120" i="31"/>
  <c r="AH121" i="31"/>
  <c r="AH122" i="31"/>
  <c r="AH123" i="31"/>
  <c r="AH124" i="31"/>
  <c r="AH125" i="31"/>
  <c r="AH126" i="31"/>
  <c r="AH127" i="31"/>
  <c r="AH128" i="31"/>
  <c r="AH129" i="31"/>
  <c r="AH130" i="31"/>
  <c r="AH131" i="31"/>
  <c r="AH132" i="31"/>
  <c r="AH133" i="31"/>
  <c r="AH134" i="31"/>
  <c r="AH135" i="31"/>
  <c r="AH136" i="31"/>
  <c r="AH137" i="31"/>
  <c r="AH138" i="31"/>
  <c r="AH139" i="31"/>
  <c r="AH140" i="31"/>
  <c r="AH141" i="31"/>
  <c r="AH142" i="31"/>
  <c r="AH143" i="31"/>
  <c r="AH144" i="31"/>
  <c r="AH145" i="31"/>
  <c r="AH146" i="31"/>
  <c r="AH147" i="31"/>
  <c r="AH148" i="31"/>
  <c r="AH149" i="31"/>
  <c r="AH150" i="31"/>
  <c r="AH151" i="31"/>
  <c r="AH152" i="31"/>
  <c r="AH153" i="31"/>
  <c r="AH154" i="31"/>
  <c r="AH155" i="31"/>
  <c r="AH156" i="31"/>
  <c r="AH157" i="31"/>
  <c r="AH158" i="31"/>
  <c r="AH159" i="31"/>
  <c r="AH160" i="31"/>
  <c r="AH161" i="31"/>
  <c r="AH162" i="31"/>
  <c r="AH163" i="31"/>
  <c r="AH164" i="31"/>
  <c r="AH165" i="31"/>
  <c r="AH166" i="31"/>
  <c r="AH167" i="31"/>
  <c r="AH168" i="31"/>
  <c r="AH169" i="31"/>
  <c r="AH170" i="31"/>
  <c r="AH171" i="31"/>
  <c r="AH172" i="31"/>
  <c r="AH173" i="31"/>
  <c r="AH174" i="31"/>
  <c r="AH175" i="31"/>
  <c r="AH176" i="31"/>
  <c r="AH177" i="31"/>
  <c r="AH178" i="31"/>
  <c r="AH179" i="31"/>
  <c r="AH180" i="31"/>
  <c r="AH181" i="31"/>
  <c r="AH182" i="31"/>
  <c r="AH183" i="31"/>
  <c r="AH184" i="31"/>
  <c r="AH185" i="31"/>
  <c r="AH186" i="31"/>
  <c r="AH187" i="31"/>
  <c r="AH188" i="31"/>
  <c r="AH189" i="31"/>
  <c r="AH190" i="31"/>
  <c r="AH191" i="31"/>
  <c r="AH192" i="31"/>
  <c r="AH193" i="31"/>
  <c r="AH194" i="31"/>
  <c r="AH195" i="31"/>
  <c r="AH196" i="31"/>
  <c r="AH197" i="31"/>
  <c r="AH198" i="31"/>
  <c r="AH199" i="31"/>
  <c r="AH200" i="31"/>
  <c r="AH201" i="31"/>
  <c r="AH202" i="31"/>
  <c r="AH203" i="31"/>
  <c r="AH204" i="31"/>
  <c r="AH205" i="31"/>
  <c r="AH206" i="31"/>
  <c r="AH207" i="31"/>
  <c r="AH208" i="31"/>
  <c r="AH209" i="31"/>
  <c r="AH210" i="31"/>
  <c r="AH211" i="31"/>
  <c r="AH212" i="31"/>
  <c r="AH213" i="31"/>
  <c r="AH214" i="31"/>
  <c r="AH215" i="31"/>
  <c r="AH216" i="31"/>
  <c r="AH217" i="31"/>
  <c r="AH218" i="31"/>
  <c r="AH219" i="31"/>
  <c r="AH220" i="31"/>
  <c r="AH221" i="31"/>
  <c r="AH2" i="31"/>
  <c r="AG3" i="31"/>
  <c r="AG4" i="31"/>
  <c r="AG5" i="31"/>
  <c r="AG6" i="31"/>
  <c r="AG7" i="31"/>
  <c r="AG8" i="31"/>
  <c r="AG9" i="31"/>
  <c r="AG10" i="31"/>
  <c r="AG11" i="31"/>
  <c r="AG12" i="31"/>
  <c r="AG13" i="31"/>
  <c r="AG14" i="31"/>
  <c r="AG15" i="31"/>
  <c r="AG16" i="31"/>
  <c r="AG17" i="31"/>
  <c r="AG18" i="31"/>
  <c r="AG19" i="31"/>
  <c r="AG20" i="31"/>
  <c r="AG21" i="31"/>
  <c r="AG22" i="31"/>
  <c r="AG23" i="31"/>
  <c r="AG24" i="31"/>
  <c r="AG25" i="31"/>
  <c r="AG26" i="31"/>
  <c r="AG27" i="31"/>
  <c r="AG28" i="31"/>
  <c r="AG29" i="31"/>
  <c r="AG30" i="31"/>
  <c r="AG31" i="31"/>
  <c r="AG32" i="31"/>
  <c r="AG33" i="31"/>
  <c r="AG34" i="31"/>
  <c r="AG35" i="31"/>
  <c r="AG36" i="31"/>
  <c r="AG37" i="31"/>
  <c r="AG38" i="31"/>
  <c r="AG39" i="31"/>
  <c r="AG40" i="31"/>
  <c r="AG41" i="31"/>
  <c r="AG42" i="31"/>
  <c r="AG43" i="31"/>
  <c r="AG44" i="31"/>
  <c r="AG45" i="31"/>
  <c r="AG46" i="31"/>
  <c r="AG47" i="31"/>
  <c r="AG48" i="31"/>
  <c r="AG49" i="31"/>
  <c r="AG50" i="31"/>
  <c r="AG51" i="31"/>
  <c r="AG52" i="31"/>
  <c r="AG53" i="31"/>
  <c r="AG54" i="31"/>
  <c r="AG55" i="31"/>
  <c r="AG56" i="31"/>
  <c r="AG57" i="31"/>
  <c r="AG58" i="31"/>
  <c r="AG59" i="31"/>
  <c r="AG60" i="31"/>
  <c r="AG61" i="31"/>
  <c r="AG62" i="31"/>
  <c r="AG63" i="31"/>
  <c r="AG64" i="31"/>
  <c r="AG65" i="31"/>
  <c r="AG66" i="31"/>
  <c r="AG67" i="31"/>
  <c r="AG68" i="31"/>
  <c r="AG69" i="31"/>
  <c r="AG70" i="31"/>
  <c r="AG71" i="31"/>
  <c r="AG72" i="31"/>
  <c r="AG73" i="31"/>
  <c r="AG74" i="31"/>
  <c r="AG75" i="31"/>
  <c r="AG76" i="31"/>
  <c r="AG77" i="31"/>
  <c r="AG78" i="31"/>
  <c r="AG79" i="31"/>
  <c r="AG80" i="31"/>
  <c r="AG81" i="31"/>
  <c r="AG82" i="31"/>
  <c r="AG83" i="31"/>
  <c r="AG84" i="31"/>
  <c r="AG85" i="31"/>
  <c r="AG86" i="31"/>
  <c r="AG87" i="31"/>
  <c r="AG88" i="31"/>
  <c r="AG89" i="31"/>
  <c r="AG90" i="31"/>
  <c r="AG91" i="31"/>
  <c r="AG92" i="31"/>
  <c r="AG93" i="31"/>
  <c r="AG94" i="31"/>
  <c r="AG95" i="31"/>
  <c r="AG96" i="31"/>
  <c r="AG97" i="31"/>
  <c r="AG98" i="31"/>
  <c r="AG99" i="31"/>
  <c r="AG100" i="31"/>
  <c r="AG101" i="31"/>
  <c r="AG102" i="31"/>
  <c r="AG103" i="31"/>
  <c r="AG104" i="31"/>
  <c r="AG105" i="31"/>
  <c r="AG106" i="31"/>
  <c r="AG107" i="31"/>
  <c r="AG108" i="31"/>
  <c r="AG109" i="31"/>
  <c r="AG110" i="31"/>
  <c r="AG111" i="31"/>
  <c r="AG112" i="31"/>
  <c r="AG113" i="31"/>
  <c r="AG114" i="31"/>
  <c r="AG115" i="31"/>
  <c r="AG116" i="31"/>
  <c r="AG117" i="31"/>
  <c r="AG118" i="31"/>
  <c r="AG119" i="31"/>
  <c r="AG120" i="31"/>
  <c r="AG121" i="31"/>
  <c r="AG122" i="31"/>
  <c r="AG123" i="31"/>
  <c r="AG124" i="31"/>
  <c r="AG125" i="31"/>
  <c r="AG126" i="31"/>
  <c r="AG127" i="31"/>
  <c r="AG128" i="31"/>
  <c r="AG129" i="31"/>
  <c r="AG130" i="31"/>
  <c r="AG131" i="31"/>
  <c r="AG132" i="31"/>
  <c r="AG133" i="31"/>
  <c r="AG134" i="31"/>
  <c r="AG135" i="31"/>
  <c r="AG136" i="31"/>
  <c r="AG137" i="31"/>
  <c r="AG138" i="31"/>
  <c r="AG139" i="31"/>
  <c r="AG140" i="31"/>
  <c r="AG141" i="31"/>
  <c r="AG142" i="31"/>
  <c r="AG143" i="31"/>
  <c r="AG144" i="31"/>
  <c r="AG145" i="31"/>
  <c r="AG146" i="31"/>
  <c r="AG147" i="31"/>
  <c r="AG148" i="31"/>
  <c r="AG149" i="31"/>
  <c r="AG150" i="31"/>
  <c r="AG151" i="31"/>
  <c r="AG152" i="31"/>
  <c r="AG153" i="31"/>
  <c r="AG154" i="31"/>
  <c r="AG155" i="31"/>
  <c r="AG156" i="31"/>
  <c r="AG157" i="31"/>
  <c r="AG158" i="31"/>
  <c r="AG159" i="31"/>
  <c r="AG160" i="31"/>
  <c r="AG161" i="31"/>
  <c r="AG162" i="31"/>
  <c r="AG163" i="31"/>
  <c r="AG164" i="31"/>
  <c r="AG165" i="31"/>
  <c r="AG166" i="31"/>
  <c r="AG167" i="31"/>
  <c r="AG168" i="31"/>
  <c r="AG169" i="31"/>
  <c r="AG170" i="31"/>
  <c r="AG171" i="31"/>
  <c r="AG172" i="31"/>
  <c r="AG173" i="31"/>
  <c r="AG174" i="31"/>
  <c r="AG175" i="31"/>
  <c r="AG176" i="31"/>
  <c r="AG177" i="31"/>
  <c r="AG178" i="31"/>
  <c r="AG179" i="31"/>
  <c r="AG180" i="31"/>
  <c r="AG181" i="31"/>
  <c r="AG182" i="31"/>
  <c r="AG183" i="31"/>
  <c r="AG184" i="31"/>
  <c r="AG185" i="31"/>
  <c r="AG186" i="31"/>
  <c r="AG187" i="31"/>
  <c r="AG188" i="31"/>
  <c r="AG189" i="31"/>
  <c r="AG190" i="31"/>
  <c r="AG191" i="31"/>
  <c r="AG192" i="31"/>
  <c r="AG193" i="31"/>
  <c r="AG194" i="31"/>
  <c r="AG195" i="31"/>
  <c r="AG196" i="31"/>
  <c r="AG197" i="31"/>
  <c r="AG198" i="31"/>
  <c r="AG199" i="31"/>
  <c r="AG200" i="31"/>
  <c r="AG201" i="31"/>
  <c r="AG202" i="31"/>
  <c r="AG203" i="31"/>
  <c r="AG204" i="31"/>
  <c r="AG205" i="31"/>
  <c r="AG206" i="31"/>
  <c r="AG207" i="31"/>
  <c r="AG208" i="31"/>
  <c r="AG209" i="31"/>
  <c r="AG210" i="31"/>
  <c r="AG211" i="31"/>
  <c r="AG212" i="31"/>
  <c r="AG213" i="31"/>
  <c r="AG214" i="31"/>
  <c r="AG215" i="31"/>
  <c r="AG216" i="31"/>
  <c r="AG217" i="31"/>
  <c r="AG218" i="31"/>
  <c r="AG219" i="31"/>
  <c r="AG220" i="31"/>
  <c r="AG221" i="31"/>
  <c r="AG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66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44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222" i="31"/>
  <c r="S663" i="31"/>
  <c r="S664" i="31"/>
  <c r="S665" i="31"/>
  <c r="S666" i="31"/>
  <c r="S667" i="31"/>
  <c r="S668" i="31"/>
  <c r="S669" i="31"/>
  <c r="S670" i="31"/>
  <c r="S671" i="31"/>
  <c r="S672" i="31"/>
  <c r="S673" i="31"/>
  <c r="S674" i="31"/>
  <c r="S675" i="31"/>
  <c r="S676" i="31"/>
  <c r="S677" i="31"/>
  <c r="S678" i="31"/>
  <c r="S679" i="31"/>
  <c r="S680" i="31"/>
  <c r="S681" i="31"/>
  <c r="S682" i="31"/>
  <c r="S683" i="31"/>
  <c r="S684" i="31"/>
  <c r="S685" i="31"/>
  <c r="S686" i="31"/>
  <c r="S687" i="31"/>
  <c r="U687" i="31"/>
  <c r="S688" i="31"/>
  <c r="S689" i="31"/>
  <c r="S690" i="31"/>
  <c r="S691" i="31"/>
  <c r="S692" i="31"/>
  <c r="S693" i="31"/>
  <c r="S694" i="31"/>
  <c r="S695" i="31"/>
  <c r="S696" i="31"/>
  <c r="S697" i="31"/>
  <c r="S698" i="31"/>
  <c r="S699" i="31"/>
  <c r="U699" i="31"/>
  <c r="S700" i="31"/>
  <c r="S701" i="31"/>
  <c r="S702" i="31"/>
  <c r="S703" i="31"/>
  <c r="S704" i="31"/>
  <c r="S705" i="31"/>
  <c r="S706" i="31"/>
  <c r="S707" i="31"/>
  <c r="U707" i="31"/>
  <c r="S708" i="31"/>
  <c r="S709" i="31"/>
  <c r="S710" i="31"/>
  <c r="S711" i="31"/>
  <c r="S712" i="31"/>
  <c r="S713" i="31"/>
  <c r="S714" i="31"/>
  <c r="S715" i="31"/>
  <c r="S716" i="31"/>
  <c r="S717" i="31"/>
  <c r="S718" i="31"/>
  <c r="S719" i="31"/>
  <c r="S720" i="31"/>
  <c r="S721" i="31"/>
  <c r="S722" i="31"/>
  <c r="S723" i="31"/>
  <c r="S724" i="31"/>
  <c r="S725" i="31"/>
  <c r="S726" i="31"/>
  <c r="S727" i="31"/>
  <c r="U727" i="31"/>
  <c r="S728" i="31"/>
  <c r="S729" i="31"/>
  <c r="S730" i="31"/>
  <c r="S731" i="31"/>
  <c r="S732" i="31"/>
  <c r="S733" i="31"/>
  <c r="S734" i="31"/>
  <c r="S735" i="31"/>
  <c r="S736" i="31"/>
  <c r="S737" i="31"/>
  <c r="S738" i="31"/>
  <c r="S739" i="31"/>
  <c r="S740" i="31"/>
  <c r="S741" i="31"/>
  <c r="S742" i="31"/>
  <c r="S743" i="31"/>
  <c r="S744" i="31"/>
  <c r="S745" i="31"/>
  <c r="S746" i="31"/>
  <c r="S747" i="31"/>
  <c r="U747" i="31"/>
  <c r="S748" i="31"/>
  <c r="S749" i="31"/>
  <c r="S750" i="31"/>
  <c r="S751" i="31"/>
  <c r="S752" i="31"/>
  <c r="S753" i="31"/>
  <c r="S754" i="31"/>
  <c r="S755" i="31"/>
  <c r="S756" i="31"/>
  <c r="S757" i="31"/>
  <c r="S758" i="31"/>
  <c r="S759" i="31"/>
  <c r="S760" i="31"/>
  <c r="S761" i="31"/>
  <c r="S762" i="31"/>
  <c r="S763" i="31"/>
  <c r="S764" i="31"/>
  <c r="S765" i="31"/>
  <c r="S766" i="31"/>
  <c r="S767" i="31"/>
  <c r="U767" i="31"/>
  <c r="S768" i="31"/>
  <c r="S769" i="31"/>
  <c r="S770" i="31"/>
  <c r="S771" i="31"/>
  <c r="S772" i="31"/>
  <c r="S773" i="31"/>
  <c r="S774" i="31"/>
  <c r="S775" i="31"/>
  <c r="U775" i="31"/>
  <c r="S776" i="31"/>
  <c r="S777" i="31"/>
  <c r="S778" i="31"/>
  <c r="S779" i="31"/>
  <c r="S780" i="31"/>
  <c r="S781" i="31"/>
  <c r="S782" i="31"/>
  <c r="S783" i="31"/>
  <c r="S784" i="31"/>
  <c r="S785" i="31"/>
  <c r="S786" i="31"/>
  <c r="S787" i="31"/>
  <c r="U787" i="31"/>
  <c r="S788" i="31"/>
  <c r="S789" i="31"/>
  <c r="S790" i="31"/>
  <c r="S791" i="31"/>
  <c r="S792" i="31"/>
  <c r="S793" i="31"/>
  <c r="S794" i="31"/>
  <c r="S795" i="31"/>
  <c r="S796" i="31"/>
  <c r="S797" i="31"/>
  <c r="S798" i="31"/>
  <c r="S799" i="31"/>
  <c r="S800" i="31"/>
  <c r="S801" i="31"/>
  <c r="S802" i="31"/>
  <c r="S803" i="31"/>
  <c r="U803" i="31"/>
  <c r="S804" i="31"/>
  <c r="S805" i="31"/>
  <c r="S806" i="31"/>
  <c r="S807" i="31"/>
  <c r="S808" i="31"/>
  <c r="S809" i="31"/>
  <c r="S810" i="31"/>
  <c r="S811" i="31"/>
  <c r="S812" i="31"/>
  <c r="S813" i="31"/>
  <c r="S814" i="31"/>
  <c r="S815" i="31"/>
  <c r="S816" i="31"/>
  <c r="S817" i="31"/>
  <c r="S818" i="31"/>
  <c r="S819" i="31"/>
  <c r="U819" i="31"/>
  <c r="S820" i="31"/>
  <c r="S821" i="31"/>
  <c r="S822" i="31"/>
  <c r="S823" i="31"/>
  <c r="S824" i="31"/>
  <c r="S825" i="31"/>
  <c r="S826" i="31"/>
  <c r="S827" i="31"/>
  <c r="S828" i="31"/>
  <c r="S829" i="31"/>
  <c r="S830" i="31"/>
  <c r="S831" i="31"/>
  <c r="S832" i="31"/>
  <c r="S833" i="31"/>
  <c r="S834" i="31"/>
  <c r="S835" i="31"/>
  <c r="U835" i="31"/>
  <c r="S836" i="31"/>
  <c r="S837" i="31"/>
  <c r="S838" i="31"/>
  <c r="S839" i="31"/>
  <c r="S840" i="31"/>
  <c r="S841" i="31"/>
  <c r="S842" i="31"/>
  <c r="S843" i="31"/>
  <c r="S844" i="31"/>
  <c r="S845" i="31"/>
  <c r="S846" i="31"/>
  <c r="S847" i="31"/>
  <c r="S848" i="31"/>
  <c r="S849" i="31"/>
  <c r="S850" i="31"/>
  <c r="S851" i="31"/>
  <c r="U851" i="31"/>
  <c r="S852" i="31"/>
  <c r="S853" i="31"/>
  <c r="S854" i="31"/>
  <c r="S855" i="31"/>
  <c r="S856" i="31"/>
  <c r="S857" i="31"/>
  <c r="S858" i="31"/>
  <c r="S859" i="31"/>
  <c r="S860" i="31"/>
  <c r="S861" i="31"/>
  <c r="S862" i="31"/>
  <c r="S863" i="31"/>
  <c r="S864" i="31"/>
  <c r="S865" i="31"/>
  <c r="S866" i="31"/>
  <c r="S867" i="31"/>
  <c r="U867" i="31"/>
  <c r="S868" i="31"/>
  <c r="S869" i="31"/>
  <c r="S870" i="31"/>
  <c r="S871" i="31"/>
  <c r="S872" i="31"/>
  <c r="S873" i="31"/>
  <c r="S874" i="31"/>
  <c r="S875" i="31"/>
  <c r="S876" i="31"/>
  <c r="S877" i="31"/>
  <c r="S878" i="31"/>
  <c r="S879" i="31"/>
  <c r="S880" i="31"/>
  <c r="S881" i="31"/>
  <c r="S662" i="31"/>
  <c r="S443" i="31"/>
  <c r="S444" i="31"/>
  <c r="S445" i="31"/>
  <c r="S446" i="31"/>
  <c r="S447" i="31"/>
  <c r="U447" i="31"/>
  <c r="S448" i="31"/>
  <c r="S449" i="31"/>
  <c r="S450" i="31"/>
  <c r="S451" i="31"/>
  <c r="S452" i="31"/>
  <c r="S453" i="31"/>
  <c r="U453" i="31"/>
  <c r="S454" i="31"/>
  <c r="S455" i="31"/>
  <c r="S456" i="31"/>
  <c r="S457" i="31"/>
  <c r="S458" i="31"/>
  <c r="S459" i="31"/>
  <c r="S460" i="31"/>
  <c r="S461" i="31"/>
  <c r="S462" i="31"/>
  <c r="S463" i="31"/>
  <c r="S464" i="31"/>
  <c r="S465" i="31"/>
  <c r="S466" i="31"/>
  <c r="S467" i="31"/>
  <c r="S468" i="31"/>
  <c r="S469" i="31"/>
  <c r="S470" i="31"/>
  <c r="S471" i="31"/>
  <c r="S472" i="31"/>
  <c r="S473" i="31"/>
  <c r="U473" i="31"/>
  <c r="S474" i="31"/>
  <c r="S475" i="31"/>
  <c r="U475" i="31"/>
  <c r="S476" i="31"/>
  <c r="S477" i="31"/>
  <c r="S478" i="31"/>
  <c r="S479" i="31"/>
  <c r="S480" i="31"/>
  <c r="S481" i="31"/>
  <c r="S482" i="31"/>
  <c r="S483" i="31"/>
  <c r="U483" i="31"/>
  <c r="S484" i="31"/>
  <c r="S485" i="31"/>
  <c r="U485" i="31"/>
  <c r="S486" i="31"/>
  <c r="S487" i="31"/>
  <c r="S488" i="31"/>
  <c r="S489" i="31"/>
  <c r="S490" i="31"/>
  <c r="S491" i="31"/>
  <c r="S492" i="31"/>
  <c r="S493" i="31"/>
  <c r="S494" i="31"/>
  <c r="S495" i="31"/>
  <c r="S496" i="31"/>
  <c r="S497" i="31"/>
  <c r="S498" i="31"/>
  <c r="S499" i="31"/>
  <c r="S500" i="31"/>
  <c r="S501" i="31"/>
  <c r="S502" i="31"/>
  <c r="S503" i="31"/>
  <c r="S504" i="31"/>
  <c r="S505" i="31"/>
  <c r="U505" i="31"/>
  <c r="S506" i="31"/>
  <c r="S507" i="31"/>
  <c r="S508" i="31"/>
  <c r="S509" i="31"/>
  <c r="S510" i="31"/>
  <c r="S511" i="31"/>
  <c r="U511" i="31"/>
  <c r="S512" i="31"/>
  <c r="S513" i="31"/>
  <c r="S514" i="31"/>
  <c r="S515" i="31"/>
  <c r="S516" i="31"/>
  <c r="S517" i="31"/>
  <c r="U517" i="31"/>
  <c r="S518" i="31"/>
  <c r="S519" i="31"/>
  <c r="S520" i="31"/>
  <c r="S521" i="31"/>
  <c r="S522" i="31"/>
  <c r="S523" i="31"/>
  <c r="S524" i="31"/>
  <c r="S525" i="31"/>
  <c r="S526" i="31"/>
  <c r="S527" i="31"/>
  <c r="S528" i="31"/>
  <c r="S529" i="31"/>
  <c r="S530" i="31"/>
  <c r="S531" i="31"/>
  <c r="S532" i="31"/>
  <c r="S533" i="31"/>
  <c r="S534" i="31"/>
  <c r="S535" i="31"/>
  <c r="S536" i="31"/>
  <c r="S537" i="31"/>
  <c r="U537" i="31"/>
  <c r="S538" i="31"/>
  <c r="S539" i="31"/>
  <c r="U539" i="31"/>
  <c r="S540" i="31"/>
  <c r="S541" i="31"/>
  <c r="S542" i="31"/>
  <c r="S543" i="31"/>
  <c r="S544" i="31"/>
  <c r="S545" i="31"/>
  <c r="S546" i="31"/>
  <c r="S547" i="31"/>
  <c r="U547" i="31"/>
  <c r="S548" i="31"/>
  <c r="S549" i="31"/>
  <c r="U549" i="31"/>
  <c r="S550" i="31"/>
  <c r="S551" i="31"/>
  <c r="S552" i="31"/>
  <c r="S553" i="31"/>
  <c r="S554" i="31"/>
  <c r="S555" i="31"/>
  <c r="S556" i="31"/>
  <c r="S557" i="31"/>
  <c r="S558" i="31"/>
  <c r="S559" i="31"/>
  <c r="S560" i="31"/>
  <c r="S561" i="31"/>
  <c r="S562" i="31"/>
  <c r="S563" i="31"/>
  <c r="S564" i="31"/>
  <c r="S565" i="31"/>
  <c r="S566" i="31"/>
  <c r="S567" i="31"/>
  <c r="S568" i="31"/>
  <c r="S569" i="31"/>
  <c r="S570" i="31"/>
  <c r="S571" i="31"/>
  <c r="U571" i="31"/>
  <c r="S572" i="31"/>
  <c r="S573" i="31"/>
  <c r="S574" i="31"/>
  <c r="S575" i="31"/>
  <c r="S576" i="31"/>
  <c r="S577" i="31"/>
  <c r="S578" i="31"/>
  <c r="S579" i="31"/>
  <c r="U579" i="31"/>
  <c r="S580" i="31"/>
  <c r="S581" i="31"/>
  <c r="S582" i="31"/>
  <c r="S583" i="31"/>
  <c r="S584" i="31"/>
  <c r="S585" i="31"/>
  <c r="S586" i="31"/>
  <c r="S587" i="31"/>
  <c r="S588" i="31"/>
  <c r="S589" i="31"/>
  <c r="S590" i="31"/>
  <c r="S591" i="31"/>
  <c r="S592" i="31"/>
  <c r="S593" i="31"/>
  <c r="S594" i="31"/>
  <c r="S595" i="31"/>
  <c r="S596" i="31"/>
  <c r="S597" i="31"/>
  <c r="S598" i="31"/>
  <c r="S599" i="31"/>
  <c r="U599" i="31"/>
  <c r="S600" i="31"/>
  <c r="S601" i="31"/>
  <c r="S602" i="31"/>
  <c r="S603" i="31"/>
  <c r="S604" i="31"/>
  <c r="S605" i="31"/>
  <c r="S606" i="31"/>
  <c r="S607" i="31"/>
  <c r="S608" i="31"/>
  <c r="S609" i="31"/>
  <c r="S610" i="31"/>
  <c r="S611" i="31"/>
  <c r="S612" i="31"/>
  <c r="S613" i="31"/>
  <c r="S614" i="31"/>
  <c r="S615" i="31"/>
  <c r="S616" i="31"/>
  <c r="S617" i="31"/>
  <c r="S618" i="31"/>
  <c r="S619" i="31"/>
  <c r="U619" i="31"/>
  <c r="S620" i="31"/>
  <c r="S621" i="31"/>
  <c r="S622" i="31"/>
  <c r="S623" i="31"/>
  <c r="S624" i="31"/>
  <c r="S625" i="31"/>
  <c r="S626" i="31"/>
  <c r="S627" i="31"/>
  <c r="S628" i="31"/>
  <c r="S629" i="31"/>
  <c r="S630" i="31"/>
  <c r="S631" i="31"/>
  <c r="U631" i="31"/>
  <c r="S632" i="31"/>
  <c r="S633" i="31"/>
  <c r="S634" i="31"/>
  <c r="S635" i="31"/>
  <c r="S636" i="31"/>
  <c r="S637" i="31"/>
  <c r="S638" i="31"/>
  <c r="S639" i="31"/>
  <c r="U639" i="31"/>
  <c r="S640" i="31"/>
  <c r="S641" i="31"/>
  <c r="S642" i="31"/>
  <c r="S643" i="31"/>
  <c r="S644" i="31"/>
  <c r="S645" i="31"/>
  <c r="S646" i="31"/>
  <c r="S647" i="31"/>
  <c r="U647" i="31"/>
  <c r="S648" i="31"/>
  <c r="S649" i="31"/>
  <c r="S650" i="31"/>
  <c r="S651" i="31"/>
  <c r="S652" i="31"/>
  <c r="S653" i="31"/>
  <c r="S654" i="31"/>
  <c r="S655" i="31"/>
  <c r="U655" i="31"/>
  <c r="S656" i="31"/>
  <c r="S657" i="31"/>
  <c r="S658" i="31"/>
  <c r="S659" i="31"/>
  <c r="U659" i="31"/>
  <c r="S660" i="31"/>
  <c r="S661" i="31"/>
  <c r="S442" i="31"/>
  <c r="S223" i="31"/>
  <c r="S224" i="31"/>
  <c r="U224" i="31"/>
  <c r="S225" i="31"/>
  <c r="U225" i="31"/>
  <c r="S226" i="31"/>
  <c r="S227" i="31"/>
  <c r="S228" i="31"/>
  <c r="U228" i="31"/>
  <c r="S229" i="31"/>
  <c r="S230" i="31"/>
  <c r="S231" i="31"/>
  <c r="U231" i="31"/>
  <c r="S232" i="31"/>
  <c r="U232" i="31"/>
  <c r="S233" i="31"/>
  <c r="S234" i="31"/>
  <c r="S235" i="31"/>
  <c r="S236" i="31"/>
  <c r="U236" i="31"/>
  <c r="S237" i="31"/>
  <c r="U237" i="31"/>
  <c r="S238" i="31"/>
  <c r="U238" i="31"/>
  <c r="S239" i="31"/>
  <c r="S240" i="31"/>
  <c r="U240" i="31"/>
  <c r="S241" i="31"/>
  <c r="S242" i="31"/>
  <c r="S243" i="31"/>
  <c r="U243" i="31"/>
  <c r="S244" i="31"/>
  <c r="S245" i="31"/>
  <c r="S246" i="31"/>
  <c r="S247" i="31"/>
  <c r="S248" i="31"/>
  <c r="S249" i="31"/>
  <c r="S250" i="31"/>
  <c r="S251" i="31"/>
  <c r="U251" i="31"/>
  <c r="S252" i="31"/>
  <c r="S253" i="31"/>
  <c r="U253" i="31"/>
  <c r="S254" i="31"/>
  <c r="S255" i="31"/>
  <c r="S256" i="31"/>
  <c r="S257" i="31"/>
  <c r="S258" i="31"/>
  <c r="S259" i="31"/>
  <c r="U259" i="31"/>
  <c r="S260" i="31"/>
  <c r="S261" i="31"/>
  <c r="U261" i="31"/>
  <c r="S262" i="31"/>
  <c r="S263" i="31"/>
  <c r="S264" i="31"/>
  <c r="S265" i="31"/>
  <c r="S266" i="31"/>
  <c r="S267" i="31"/>
  <c r="U267" i="31"/>
  <c r="S268" i="31"/>
  <c r="S269" i="31"/>
  <c r="U269" i="31"/>
  <c r="S270" i="31"/>
  <c r="S271" i="31"/>
  <c r="S272" i="31"/>
  <c r="S273" i="31"/>
  <c r="S274" i="31"/>
  <c r="S275" i="31"/>
  <c r="S276" i="31"/>
  <c r="S277" i="31"/>
  <c r="S278" i="31"/>
  <c r="S279" i="31"/>
  <c r="U279" i="31"/>
  <c r="S280" i="31"/>
  <c r="S281" i="31"/>
  <c r="S282" i="31"/>
  <c r="S283" i="31"/>
  <c r="S284" i="31"/>
  <c r="S285" i="31"/>
  <c r="S286" i="31"/>
  <c r="S287" i="31"/>
  <c r="U287" i="31"/>
  <c r="S288" i="31"/>
  <c r="S289" i="31"/>
  <c r="S290" i="31"/>
  <c r="S291" i="31"/>
  <c r="S292" i="31"/>
  <c r="S293" i="31"/>
  <c r="S294" i="31"/>
  <c r="S295" i="31"/>
  <c r="U295" i="31"/>
  <c r="S296" i="31"/>
  <c r="S297" i="31"/>
  <c r="S298" i="31"/>
  <c r="S299" i="31"/>
  <c r="S300" i="31"/>
  <c r="S301" i="31"/>
  <c r="S302" i="31"/>
  <c r="S303" i="31"/>
  <c r="S304" i="31"/>
  <c r="S305" i="31"/>
  <c r="S306" i="31"/>
  <c r="S307" i="31"/>
  <c r="S308" i="31"/>
  <c r="S309" i="31"/>
  <c r="S310" i="31"/>
  <c r="S311" i="31"/>
  <c r="U311" i="31"/>
  <c r="S312" i="31"/>
  <c r="S313" i="31"/>
  <c r="S314" i="31"/>
  <c r="S315" i="31"/>
  <c r="S316" i="31"/>
  <c r="S317" i="31"/>
  <c r="S318" i="31"/>
  <c r="S319" i="31"/>
  <c r="U319" i="31"/>
  <c r="S320" i="31"/>
  <c r="S321" i="31"/>
  <c r="U321" i="31"/>
  <c r="S322" i="31"/>
  <c r="S323" i="31"/>
  <c r="S324" i="31"/>
  <c r="S325" i="31"/>
  <c r="S326" i="31"/>
  <c r="S327" i="31"/>
  <c r="S328" i="31"/>
  <c r="S329" i="31"/>
  <c r="S330" i="31"/>
  <c r="S331" i="31"/>
  <c r="U331" i="31"/>
  <c r="S332" i="31"/>
  <c r="S333" i="31"/>
  <c r="S334" i="31"/>
  <c r="S335" i="31"/>
  <c r="S336" i="31"/>
  <c r="S337" i="31"/>
  <c r="U337" i="31"/>
  <c r="S338" i="31"/>
  <c r="S339" i="31"/>
  <c r="S340" i="31"/>
  <c r="S341" i="31"/>
  <c r="S342" i="31"/>
  <c r="S343" i="31"/>
  <c r="U343" i="31"/>
  <c r="S344" i="31"/>
  <c r="S345" i="31"/>
  <c r="U345" i="31"/>
  <c r="S346" i="31"/>
  <c r="S347" i="31"/>
  <c r="S348" i="31"/>
  <c r="S349" i="31"/>
  <c r="S350" i="31"/>
  <c r="S351" i="31"/>
  <c r="S352" i="31"/>
  <c r="S353" i="31"/>
  <c r="S354" i="31"/>
  <c r="S355" i="31"/>
  <c r="U355" i="31"/>
  <c r="S356" i="31"/>
  <c r="S357" i="31"/>
  <c r="S358" i="31"/>
  <c r="S359" i="31"/>
  <c r="S360" i="31"/>
  <c r="S361" i="31"/>
  <c r="S362" i="31"/>
  <c r="S363" i="31"/>
  <c r="U363" i="31"/>
  <c r="S364" i="31"/>
  <c r="S365" i="31"/>
  <c r="S366" i="31"/>
  <c r="S367" i="31"/>
  <c r="S368" i="31"/>
  <c r="S369" i="31"/>
  <c r="S370" i="31"/>
  <c r="S371" i="31"/>
  <c r="U371" i="31"/>
  <c r="S372" i="31"/>
  <c r="S373" i="31"/>
  <c r="S374" i="31"/>
  <c r="S375" i="31"/>
  <c r="S376" i="31"/>
  <c r="S377" i="31"/>
  <c r="S378" i="31"/>
  <c r="S379" i="31"/>
  <c r="S380" i="31"/>
  <c r="S381" i="31"/>
  <c r="U381" i="31"/>
  <c r="S382" i="31"/>
  <c r="S383" i="31"/>
  <c r="U383" i="31"/>
  <c r="S384" i="31"/>
  <c r="S385" i="31"/>
  <c r="S386" i="31"/>
  <c r="S387" i="31"/>
  <c r="U387" i="31"/>
  <c r="S388" i="31"/>
  <c r="S389" i="31"/>
  <c r="U389" i="31"/>
  <c r="S390" i="31"/>
  <c r="S391" i="31"/>
  <c r="S392" i="31"/>
  <c r="S393" i="31"/>
  <c r="S394" i="31"/>
  <c r="S395" i="31"/>
  <c r="S396" i="31"/>
  <c r="S397" i="31"/>
  <c r="U397" i="31"/>
  <c r="S398" i="31"/>
  <c r="S399" i="31"/>
  <c r="U399" i="31"/>
  <c r="S400" i="31"/>
  <c r="S401" i="31"/>
  <c r="S402" i="31"/>
  <c r="S403" i="31"/>
  <c r="S404" i="31"/>
  <c r="S405" i="31"/>
  <c r="S406" i="31"/>
  <c r="S407" i="31"/>
  <c r="U407" i="31"/>
  <c r="S408" i="31"/>
  <c r="S409" i="31"/>
  <c r="S410" i="31"/>
  <c r="S411" i="31"/>
  <c r="S412" i="31"/>
  <c r="S413" i="31"/>
  <c r="S414" i="31"/>
  <c r="S415" i="31"/>
  <c r="U415" i="31"/>
  <c r="S416" i="31"/>
  <c r="S417" i="31"/>
  <c r="S418" i="31"/>
  <c r="S419" i="31"/>
  <c r="S420" i="31"/>
  <c r="S421" i="31"/>
  <c r="S422" i="31"/>
  <c r="S423" i="31"/>
  <c r="U423" i="31"/>
  <c r="S424" i="31"/>
  <c r="S425" i="31"/>
  <c r="U425" i="31"/>
  <c r="S426" i="31"/>
  <c r="S427" i="31"/>
  <c r="U427" i="31"/>
  <c r="S428" i="31"/>
  <c r="S429" i="31"/>
  <c r="U429" i="31"/>
  <c r="S430" i="31"/>
  <c r="S431" i="31"/>
  <c r="U431" i="31"/>
  <c r="S432" i="31"/>
  <c r="S433" i="31"/>
  <c r="S434" i="31"/>
  <c r="S435" i="31"/>
  <c r="S436" i="31"/>
  <c r="S437" i="31"/>
  <c r="U437" i="31"/>
  <c r="S438" i="31"/>
  <c r="S439" i="31"/>
  <c r="S440" i="31"/>
  <c r="S441" i="31"/>
  <c r="U441" i="31"/>
  <c r="S222" i="31"/>
  <c r="U222" i="31"/>
  <c r="U227" i="31"/>
  <c r="U235" i="31"/>
  <c r="U255" i="31"/>
  <c r="U275" i="31"/>
  <c r="U283" i="31"/>
  <c r="U291" i="31"/>
  <c r="U315" i="31"/>
  <c r="U323" i="31"/>
  <c r="U335" i="31"/>
  <c r="U367" i="31"/>
  <c r="U375" i="31"/>
  <c r="U411" i="31"/>
  <c r="U419" i="31"/>
  <c r="U443" i="31"/>
  <c r="U451" i="31"/>
  <c r="U459" i="31"/>
  <c r="U463" i="31"/>
  <c r="U467" i="31"/>
  <c r="U479" i="31"/>
  <c r="U487" i="31"/>
  <c r="U491" i="31"/>
  <c r="U499" i="31"/>
  <c r="U503" i="31"/>
  <c r="U507" i="31"/>
  <c r="U519" i="31"/>
  <c r="U523" i="31"/>
  <c r="U527" i="31"/>
  <c r="U535" i="31"/>
  <c r="U543" i="31"/>
  <c r="U551" i="31"/>
  <c r="U559" i="31"/>
  <c r="U563" i="31"/>
  <c r="U567" i="31"/>
  <c r="U583" i="31"/>
  <c r="U584" i="31"/>
  <c r="U587" i="31"/>
  <c r="U595" i="31"/>
  <c r="U600" i="31"/>
  <c r="U607" i="31"/>
  <c r="U611" i="31"/>
  <c r="U615" i="31"/>
  <c r="U627" i="31"/>
  <c r="U635" i="31"/>
  <c r="U651" i="31"/>
  <c r="U656" i="31"/>
  <c r="U667" i="31"/>
  <c r="U671" i="31"/>
  <c r="U679" i="31"/>
  <c r="U683" i="31"/>
  <c r="U691" i="31"/>
  <c r="U703" i="31"/>
  <c r="U711" i="31"/>
  <c r="U715" i="31"/>
  <c r="U723" i="31"/>
  <c r="U731" i="31"/>
  <c r="U739" i="31"/>
  <c r="U743" i="31"/>
  <c r="U755" i="31"/>
  <c r="U759" i="31"/>
  <c r="U771" i="31"/>
  <c r="U779" i="31"/>
  <c r="U783" i="31"/>
  <c r="U791" i="31"/>
  <c r="U795" i="31"/>
  <c r="U807" i="31"/>
  <c r="U811" i="31"/>
  <c r="U823" i="31"/>
  <c r="U831" i="31"/>
  <c r="U832" i="31"/>
  <c r="U839" i="31"/>
  <c r="U847" i="31"/>
  <c r="U859" i="31"/>
  <c r="U860" i="31"/>
  <c r="U863" i="31"/>
  <c r="U871" i="31"/>
  <c r="U875" i="31"/>
  <c r="U879" i="31"/>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S3" i="31"/>
  <c r="S4" i="31"/>
  <c r="S5" i="31"/>
  <c r="S6" i="31"/>
  <c r="S7" i="31"/>
  <c r="S8" i="31"/>
  <c r="S9" i="31"/>
  <c r="S10" i="31"/>
  <c r="S11" i="31"/>
  <c r="S12" i="31"/>
  <c r="S13" i="31"/>
  <c r="S14" i="31"/>
  <c r="S15" i="31"/>
  <c r="S16" i="31"/>
  <c r="S17"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2" i="31"/>
  <c r="S73" i="31"/>
  <c r="S74" i="31"/>
  <c r="S75" i="31"/>
  <c r="S76" i="31"/>
  <c r="S77" i="31"/>
  <c r="S78" i="31"/>
  <c r="S79" i="31"/>
  <c r="S80" i="31"/>
  <c r="S81" i="31"/>
  <c r="S82" i="31"/>
  <c r="S83" i="31"/>
  <c r="S84" i="31"/>
  <c r="S85" i="31"/>
  <c r="S86" i="31"/>
  <c r="S87" i="31"/>
  <c r="S88" i="31"/>
  <c r="S89" i="31"/>
  <c r="S90" i="31"/>
  <c r="S91" i="31"/>
  <c r="S92" i="31"/>
  <c r="S93" i="31"/>
  <c r="S94" i="31"/>
  <c r="S95" i="31"/>
  <c r="S96" i="31"/>
  <c r="S97" i="31"/>
  <c r="S98" i="31"/>
  <c r="S99" i="31"/>
  <c r="S100" i="31"/>
  <c r="S101" i="31"/>
  <c r="S102" i="31"/>
  <c r="S103" i="31"/>
  <c r="S104" i="31"/>
  <c r="S105" i="31"/>
  <c r="S106" i="31"/>
  <c r="S107" i="31"/>
  <c r="S108" i="31"/>
  <c r="S109" i="31"/>
  <c r="S110" i="31"/>
  <c r="S111" i="31"/>
  <c r="S112" i="31"/>
  <c r="S113" i="31"/>
  <c r="S114" i="31"/>
  <c r="S115" i="31"/>
  <c r="S116" i="31"/>
  <c r="S117" i="31"/>
  <c r="S118" i="31"/>
  <c r="S119" i="31"/>
  <c r="S120" i="31"/>
  <c r="S121" i="31"/>
  <c r="S122" i="31"/>
  <c r="S123" i="31"/>
  <c r="S124" i="31"/>
  <c r="S125" i="31"/>
  <c r="S126" i="31"/>
  <c r="S127" i="31"/>
  <c r="S128" i="31"/>
  <c r="S129" i="31"/>
  <c r="S130" i="31"/>
  <c r="S131" i="31"/>
  <c r="S132" i="31"/>
  <c r="S133" i="31"/>
  <c r="S134" i="31"/>
  <c r="S135" i="31"/>
  <c r="S136" i="31"/>
  <c r="S137" i="31"/>
  <c r="S138" i="31"/>
  <c r="S139" i="31"/>
  <c r="S140" i="31"/>
  <c r="S141" i="31"/>
  <c r="S142" i="31"/>
  <c r="S143" i="31"/>
  <c r="S144" i="31"/>
  <c r="S145" i="31"/>
  <c r="S146" i="31"/>
  <c r="S147" i="31"/>
  <c r="S148" i="31"/>
  <c r="S149" i="31"/>
  <c r="S150" i="31"/>
  <c r="S151" i="31"/>
  <c r="S152" i="31"/>
  <c r="S153" i="31"/>
  <c r="S154" i="31"/>
  <c r="S155" i="31"/>
  <c r="S156" i="31"/>
  <c r="S157" i="31"/>
  <c r="S158" i="31"/>
  <c r="S159" i="31"/>
  <c r="S160" i="31"/>
  <c r="S161" i="31"/>
  <c r="S162" i="31"/>
  <c r="S163" i="31"/>
  <c r="S164" i="31"/>
  <c r="S165" i="31"/>
  <c r="S166" i="31"/>
  <c r="S167" i="31"/>
  <c r="S168" i="31"/>
  <c r="S169" i="31"/>
  <c r="S170" i="31"/>
  <c r="S171" i="31"/>
  <c r="S172" i="31"/>
  <c r="S173" i="31"/>
  <c r="S174" i="31"/>
  <c r="S175" i="31"/>
  <c r="S176" i="31"/>
  <c r="S177" i="31"/>
  <c r="S178" i="31"/>
  <c r="S179" i="31"/>
  <c r="S180" i="31"/>
  <c r="S181" i="31"/>
  <c r="S182" i="31"/>
  <c r="S183" i="31"/>
  <c r="S184" i="31"/>
  <c r="S185" i="31"/>
  <c r="S186" i="31"/>
  <c r="S187" i="31"/>
  <c r="S188" i="31"/>
  <c r="S189" i="31"/>
  <c r="S190" i="31"/>
  <c r="S191" i="31"/>
  <c r="S192" i="31"/>
  <c r="S193" i="31"/>
  <c r="S194" i="31"/>
  <c r="S195" i="31"/>
  <c r="S196" i="31"/>
  <c r="S197" i="31"/>
  <c r="S198" i="31"/>
  <c r="S199" i="31"/>
  <c r="S200" i="31"/>
  <c r="S201" i="31"/>
  <c r="S202" i="31"/>
  <c r="S203" i="31"/>
  <c r="S204" i="31"/>
  <c r="S205" i="31"/>
  <c r="S206" i="31"/>
  <c r="S207" i="31"/>
  <c r="S208" i="31"/>
  <c r="S209" i="31"/>
  <c r="S210" i="31"/>
  <c r="S211" i="31"/>
  <c r="S212" i="31"/>
  <c r="S213" i="31"/>
  <c r="S214" i="31"/>
  <c r="S215" i="31"/>
  <c r="S216" i="31"/>
  <c r="S217" i="31"/>
  <c r="S218" i="31"/>
  <c r="S219" i="31"/>
  <c r="S220" i="31"/>
  <c r="S221" i="31"/>
  <c r="T2" i="31"/>
  <c r="S2" i="31"/>
  <c r="J663" i="31"/>
  <c r="O663" i="31"/>
  <c r="P663" i="31"/>
  <c r="J664" i="31"/>
  <c r="O664" i="31"/>
  <c r="P664" i="31"/>
  <c r="J665" i="31"/>
  <c r="K665" i="31"/>
  <c r="L665" i="31"/>
  <c r="J666" i="31"/>
  <c r="O666" i="31"/>
  <c r="P666" i="31"/>
  <c r="J667" i="31"/>
  <c r="O667" i="31"/>
  <c r="P667" i="31"/>
  <c r="J668" i="31"/>
  <c r="O668" i="31"/>
  <c r="P668" i="31"/>
  <c r="J669" i="31"/>
  <c r="K669" i="31"/>
  <c r="L669" i="31"/>
  <c r="J670" i="31"/>
  <c r="K670" i="31"/>
  <c r="L670" i="31"/>
  <c r="J671" i="31"/>
  <c r="J672" i="31"/>
  <c r="O672" i="31"/>
  <c r="P672" i="31"/>
  <c r="J673" i="31"/>
  <c r="K673" i="31"/>
  <c r="L673" i="31"/>
  <c r="J674" i="31"/>
  <c r="K674" i="31"/>
  <c r="L674" i="31"/>
  <c r="J675" i="31"/>
  <c r="O675" i="31"/>
  <c r="P675" i="31"/>
  <c r="J676" i="31"/>
  <c r="O676" i="31"/>
  <c r="P676" i="31"/>
  <c r="J677" i="31"/>
  <c r="O677" i="31"/>
  <c r="P677" i="31"/>
  <c r="J678" i="31"/>
  <c r="O678" i="31"/>
  <c r="P678" i="31"/>
  <c r="J679" i="31"/>
  <c r="J680" i="31"/>
  <c r="O680" i="31"/>
  <c r="P680" i="31"/>
  <c r="J681" i="31"/>
  <c r="K681" i="31"/>
  <c r="L681" i="31"/>
  <c r="J682" i="31"/>
  <c r="O682" i="31"/>
  <c r="P682" i="31"/>
  <c r="J683" i="31"/>
  <c r="O683" i="31"/>
  <c r="P683" i="31"/>
  <c r="J684" i="31"/>
  <c r="O684" i="31"/>
  <c r="P684" i="31"/>
  <c r="J685" i="31"/>
  <c r="K685" i="31"/>
  <c r="L685" i="31"/>
  <c r="J686" i="31"/>
  <c r="J687" i="31"/>
  <c r="O687" i="31"/>
  <c r="P687" i="31"/>
  <c r="J688" i="31"/>
  <c r="O688" i="31"/>
  <c r="P688" i="31"/>
  <c r="J689" i="31"/>
  <c r="K689" i="31"/>
  <c r="L689" i="31"/>
  <c r="J690" i="31"/>
  <c r="K690" i="31"/>
  <c r="L690" i="31"/>
  <c r="J691" i="31"/>
  <c r="J692" i="31"/>
  <c r="O692" i="31"/>
  <c r="P692" i="31"/>
  <c r="J693" i="31"/>
  <c r="O693" i="31"/>
  <c r="P693" i="31"/>
  <c r="J694" i="31"/>
  <c r="O694" i="31"/>
  <c r="P694" i="31"/>
  <c r="J695" i="31"/>
  <c r="O695" i="31"/>
  <c r="P695" i="31"/>
  <c r="J696" i="31"/>
  <c r="O696" i="31"/>
  <c r="P696" i="31"/>
  <c r="J697" i="31"/>
  <c r="K697" i="31"/>
  <c r="L697" i="31"/>
  <c r="J698" i="31"/>
  <c r="O698" i="31"/>
  <c r="P698" i="31"/>
  <c r="J699" i="31"/>
  <c r="O699" i="31"/>
  <c r="P699" i="31"/>
  <c r="J700" i="31"/>
  <c r="O700" i="31"/>
  <c r="P700" i="31"/>
  <c r="J701" i="31"/>
  <c r="K701" i="31"/>
  <c r="L701" i="31"/>
  <c r="J702" i="31"/>
  <c r="J703" i="31"/>
  <c r="O703" i="31"/>
  <c r="P703" i="31"/>
  <c r="J704" i="31"/>
  <c r="O704" i="31"/>
  <c r="P704" i="31"/>
  <c r="J705" i="31"/>
  <c r="K705" i="31"/>
  <c r="L705" i="31"/>
  <c r="J706" i="31"/>
  <c r="K706" i="31"/>
  <c r="L706" i="31"/>
  <c r="J707" i="31"/>
  <c r="J708" i="31"/>
  <c r="O708" i="31"/>
  <c r="P708" i="31"/>
  <c r="J709" i="31"/>
  <c r="O709" i="31"/>
  <c r="P709" i="31"/>
  <c r="J710" i="31"/>
  <c r="O710" i="31"/>
  <c r="P710" i="31"/>
  <c r="J711" i="31"/>
  <c r="O711" i="31"/>
  <c r="P711" i="31"/>
  <c r="J712" i="31"/>
  <c r="O712" i="31"/>
  <c r="P712" i="31"/>
  <c r="J713" i="31"/>
  <c r="K713" i="31"/>
  <c r="L713" i="31"/>
  <c r="J714" i="31"/>
  <c r="O714" i="31"/>
  <c r="P714" i="31"/>
  <c r="J715" i="31"/>
  <c r="O715" i="31"/>
  <c r="P715" i="31"/>
  <c r="J716" i="31"/>
  <c r="O716" i="31"/>
  <c r="P716" i="31"/>
  <c r="J717" i="31"/>
  <c r="K717" i="31"/>
  <c r="L717" i="31"/>
  <c r="J718" i="31"/>
  <c r="J719" i="31"/>
  <c r="O719" i="31"/>
  <c r="P719" i="31"/>
  <c r="J720" i="31"/>
  <c r="O720" i="31"/>
  <c r="P720" i="31"/>
  <c r="J721" i="31"/>
  <c r="K721" i="31"/>
  <c r="L721" i="31"/>
  <c r="J722" i="31"/>
  <c r="K722" i="31"/>
  <c r="L722" i="31"/>
  <c r="J723" i="31"/>
  <c r="J724" i="31"/>
  <c r="O724" i="31"/>
  <c r="P724" i="31"/>
  <c r="J725" i="31"/>
  <c r="O725" i="31"/>
  <c r="P725" i="31"/>
  <c r="J726" i="31"/>
  <c r="O726" i="31"/>
  <c r="P726" i="31"/>
  <c r="J727" i="31"/>
  <c r="O727" i="31"/>
  <c r="P727" i="31"/>
  <c r="J728" i="31"/>
  <c r="O728" i="31"/>
  <c r="P728" i="31"/>
  <c r="J729" i="31"/>
  <c r="K729" i="31"/>
  <c r="L729" i="31"/>
  <c r="J730" i="31"/>
  <c r="O730" i="31"/>
  <c r="P730" i="31"/>
  <c r="J731" i="31"/>
  <c r="O731" i="31"/>
  <c r="P731" i="31"/>
  <c r="J732" i="31"/>
  <c r="O732" i="31"/>
  <c r="P732" i="31"/>
  <c r="J733" i="31"/>
  <c r="K733" i="31"/>
  <c r="L733" i="31"/>
  <c r="J734" i="31"/>
  <c r="K734" i="31"/>
  <c r="L734" i="31"/>
  <c r="J735" i="31"/>
  <c r="O735" i="31"/>
  <c r="P735" i="31"/>
  <c r="J736" i="31"/>
  <c r="O736" i="31"/>
  <c r="P736" i="31"/>
  <c r="J737" i="31"/>
  <c r="K737" i="31"/>
  <c r="L737" i="31"/>
  <c r="J738" i="31"/>
  <c r="K738" i="31"/>
  <c r="L738" i="31"/>
  <c r="J739" i="31"/>
  <c r="J740" i="31"/>
  <c r="O740" i="31"/>
  <c r="P740" i="31"/>
  <c r="J741" i="31"/>
  <c r="O741" i="31"/>
  <c r="P741" i="31"/>
  <c r="J742" i="31"/>
  <c r="O742" i="31"/>
  <c r="P742" i="31"/>
  <c r="J743" i="31"/>
  <c r="O743" i="31"/>
  <c r="P743" i="31"/>
  <c r="J744" i="31"/>
  <c r="O744" i="31"/>
  <c r="P744" i="31"/>
  <c r="J745" i="31"/>
  <c r="K745" i="31"/>
  <c r="L745" i="31"/>
  <c r="J746" i="31"/>
  <c r="O746" i="31"/>
  <c r="P746" i="31"/>
  <c r="J747" i="31"/>
  <c r="O747" i="31"/>
  <c r="P747" i="31"/>
  <c r="J748" i="31"/>
  <c r="O748" i="31"/>
  <c r="P748" i="31"/>
  <c r="J749" i="31"/>
  <c r="K749" i="31"/>
  <c r="L749" i="31"/>
  <c r="J750" i="31"/>
  <c r="J751" i="31"/>
  <c r="O751" i="31"/>
  <c r="P751" i="31"/>
  <c r="J752" i="31"/>
  <c r="O752" i="31"/>
  <c r="P752" i="31"/>
  <c r="J753" i="31"/>
  <c r="K753" i="31"/>
  <c r="L753" i="31"/>
  <c r="J754" i="31"/>
  <c r="K754" i="31"/>
  <c r="L754" i="31"/>
  <c r="J755" i="31"/>
  <c r="J756" i="31"/>
  <c r="O756" i="31"/>
  <c r="P756" i="31"/>
  <c r="J757" i="31"/>
  <c r="O757" i="31"/>
  <c r="P757" i="31"/>
  <c r="J758" i="31"/>
  <c r="O758" i="31"/>
  <c r="P758" i="31"/>
  <c r="J759" i="31"/>
  <c r="O759" i="31"/>
  <c r="P759" i="31"/>
  <c r="J760" i="31"/>
  <c r="O760" i="31"/>
  <c r="P760" i="31"/>
  <c r="J761" i="31"/>
  <c r="K761" i="31"/>
  <c r="L761" i="31"/>
  <c r="J762" i="31"/>
  <c r="O762" i="31"/>
  <c r="P762" i="31"/>
  <c r="J763" i="31"/>
  <c r="O763" i="31"/>
  <c r="P763" i="31"/>
  <c r="J764" i="31"/>
  <c r="O764" i="31"/>
  <c r="P764" i="31"/>
  <c r="J765" i="31"/>
  <c r="K765" i="31"/>
  <c r="L765" i="31"/>
  <c r="J766" i="31"/>
  <c r="J767" i="31"/>
  <c r="O767" i="31"/>
  <c r="P767" i="31"/>
  <c r="J768" i="31"/>
  <c r="O768" i="31"/>
  <c r="P768" i="31"/>
  <c r="J769" i="31"/>
  <c r="K769" i="31"/>
  <c r="L769" i="31"/>
  <c r="J770" i="31"/>
  <c r="K770" i="31"/>
  <c r="L770" i="31"/>
  <c r="J771" i="31"/>
  <c r="J772" i="31"/>
  <c r="O772" i="31"/>
  <c r="P772" i="31"/>
  <c r="J773" i="31"/>
  <c r="O773" i="31"/>
  <c r="P773" i="31"/>
  <c r="J774" i="31"/>
  <c r="O774" i="31"/>
  <c r="P774" i="31"/>
  <c r="J775" i="31"/>
  <c r="O775" i="31"/>
  <c r="P775" i="31"/>
  <c r="J776" i="31"/>
  <c r="O776" i="31"/>
  <c r="P776" i="31"/>
  <c r="J777" i="31"/>
  <c r="K777" i="31"/>
  <c r="L777" i="31"/>
  <c r="J778" i="31"/>
  <c r="O778" i="31"/>
  <c r="P778" i="31"/>
  <c r="J779" i="31"/>
  <c r="O779" i="31"/>
  <c r="P779" i="31"/>
  <c r="J780" i="31"/>
  <c r="O780" i="31"/>
  <c r="P780" i="31"/>
  <c r="J781" i="31"/>
  <c r="K781" i="31"/>
  <c r="L781" i="31"/>
  <c r="J782" i="31"/>
  <c r="J783" i="31"/>
  <c r="O783" i="31"/>
  <c r="P783" i="31"/>
  <c r="J784" i="31"/>
  <c r="O784" i="31"/>
  <c r="P784" i="31"/>
  <c r="J785" i="31"/>
  <c r="K785" i="31"/>
  <c r="L785" i="31"/>
  <c r="J786" i="31"/>
  <c r="K786" i="31"/>
  <c r="L786" i="31"/>
  <c r="J787" i="31"/>
  <c r="J788" i="31"/>
  <c r="O788" i="31"/>
  <c r="P788" i="31"/>
  <c r="J789" i="31"/>
  <c r="O789" i="31"/>
  <c r="P789" i="31"/>
  <c r="J790" i="31"/>
  <c r="O790" i="31"/>
  <c r="P790" i="31"/>
  <c r="J791" i="31"/>
  <c r="O791" i="31"/>
  <c r="P791" i="31"/>
  <c r="J792" i="31"/>
  <c r="O792" i="31"/>
  <c r="P792" i="31"/>
  <c r="J793" i="31"/>
  <c r="K793" i="31"/>
  <c r="L793" i="31"/>
  <c r="J794" i="31"/>
  <c r="O794" i="31"/>
  <c r="P794" i="31"/>
  <c r="J795" i="31"/>
  <c r="O795" i="31"/>
  <c r="P795" i="31"/>
  <c r="J796" i="31"/>
  <c r="O796" i="31"/>
  <c r="P796" i="31"/>
  <c r="J797" i="31"/>
  <c r="K797" i="31"/>
  <c r="L797" i="31"/>
  <c r="J798" i="31"/>
  <c r="K798" i="31"/>
  <c r="L798" i="31"/>
  <c r="J799" i="31"/>
  <c r="O799" i="31"/>
  <c r="P799" i="31"/>
  <c r="J800" i="31"/>
  <c r="O800" i="31"/>
  <c r="P800" i="31"/>
  <c r="J801" i="31"/>
  <c r="K801" i="31"/>
  <c r="L801" i="31"/>
  <c r="J802" i="31"/>
  <c r="K802" i="31"/>
  <c r="L802" i="31"/>
  <c r="J803" i="31"/>
  <c r="J804" i="31"/>
  <c r="O804" i="31"/>
  <c r="P804" i="31"/>
  <c r="J805" i="31"/>
  <c r="O805" i="31"/>
  <c r="P805" i="31"/>
  <c r="J806" i="31"/>
  <c r="O806" i="31"/>
  <c r="P806" i="31"/>
  <c r="J807" i="31"/>
  <c r="O807" i="31"/>
  <c r="P807" i="31"/>
  <c r="J808" i="31"/>
  <c r="O808" i="31"/>
  <c r="P808" i="31"/>
  <c r="J809" i="31"/>
  <c r="K809" i="31"/>
  <c r="L809" i="31"/>
  <c r="J810" i="31"/>
  <c r="O810" i="31"/>
  <c r="P810" i="31"/>
  <c r="J811" i="31"/>
  <c r="O811" i="31"/>
  <c r="P811" i="31"/>
  <c r="J812" i="31"/>
  <c r="O812" i="31"/>
  <c r="P812" i="31"/>
  <c r="J813" i="31"/>
  <c r="K813" i="31"/>
  <c r="L813" i="31"/>
  <c r="J814" i="31"/>
  <c r="J815" i="31"/>
  <c r="O815" i="31"/>
  <c r="P815" i="31"/>
  <c r="J816" i="31"/>
  <c r="O816" i="31"/>
  <c r="P816" i="31"/>
  <c r="J817" i="31"/>
  <c r="K817" i="31"/>
  <c r="L817" i="31"/>
  <c r="J818" i="31"/>
  <c r="K818" i="31"/>
  <c r="L818" i="31"/>
  <c r="J819" i="31"/>
  <c r="J820" i="31"/>
  <c r="O820" i="31"/>
  <c r="P820" i="31"/>
  <c r="J821" i="31"/>
  <c r="K821" i="31"/>
  <c r="L821" i="31"/>
  <c r="J822" i="31"/>
  <c r="K822" i="31"/>
  <c r="L822" i="31"/>
  <c r="J823" i="31"/>
  <c r="O823" i="31"/>
  <c r="P823" i="31"/>
  <c r="J824" i="31"/>
  <c r="O824" i="31"/>
  <c r="P824" i="31"/>
  <c r="J825" i="31"/>
  <c r="K825" i="31"/>
  <c r="L825" i="31"/>
  <c r="J826" i="31"/>
  <c r="K826" i="31"/>
  <c r="L826" i="31"/>
  <c r="J827" i="31"/>
  <c r="O827" i="31"/>
  <c r="P827" i="31"/>
  <c r="J828" i="31"/>
  <c r="O828" i="31"/>
  <c r="P828" i="31"/>
  <c r="J829" i="31"/>
  <c r="K829" i="31"/>
  <c r="L829" i="31"/>
  <c r="J830" i="31"/>
  <c r="K830" i="31"/>
  <c r="L830" i="31"/>
  <c r="J831" i="31"/>
  <c r="O831" i="31"/>
  <c r="P831" i="31"/>
  <c r="J832" i="31"/>
  <c r="O832" i="31"/>
  <c r="P832" i="31"/>
  <c r="J833" i="31"/>
  <c r="K833" i="31"/>
  <c r="L833" i="31"/>
  <c r="J834" i="31"/>
  <c r="K834" i="31"/>
  <c r="L834" i="31"/>
  <c r="J835" i="31"/>
  <c r="J836" i="31"/>
  <c r="O836" i="31"/>
  <c r="P836" i="31"/>
  <c r="J837" i="31"/>
  <c r="K837" i="31"/>
  <c r="L837" i="31"/>
  <c r="J838" i="31"/>
  <c r="K838" i="31"/>
  <c r="L838" i="31"/>
  <c r="J839" i="31"/>
  <c r="O839" i="31"/>
  <c r="P839" i="31"/>
  <c r="J840" i="31"/>
  <c r="O840" i="31"/>
  <c r="P840" i="31"/>
  <c r="J841" i="31"/>
  <c r="K841" i="31"/>
  <c r="L841" i="31"/>
  <c r="J842" i="31"/>
  <c r="K842" i="31"/>
  <c r="L842" i="31"/>
  <c r="J843" i="31"/>
  <c r="O843" i="31"/>
  <c r="P843" i="31"/>
  <c r="J844" i="31"/>
  <c r="O844" i="31"/>
  <c r="P844" i="31"/>
  <c r="J845" i="31"/>
  <c r="K845" i="31"/>
  <c r="L845" i="31"/>
  <c r="J846" i="31"/>
  <c r="K846" i="31"/>
  <c r="L846" i="31"/>
  <c r="J847" i="31"/>
  <c r="O847" i="31"/>
  <c r="P847" i="31"/>
  <c r="J848" i="31"/>
  <c r="O848" i="31"/>
  <c r="P848" i="31"/>
  <c r="J849" i="31"/>
  <c r="K849" i="31"/>
  <c r="L849" i="31"/>
  <c r="J850" i="31"/>
  <c r="K850" i="31"/>
  <c r="L850" i="31"/>
  <c r="J851" i="31"/>
  <c r="J852" i="31"/>
  <c r="O852" i="31"/>
  <c r="P852" i="31"/>
  <c r="J853" i="31"/>
  <c r="K853" i="31"/>
  <c r="L853" i="31"/>
  <c r="J854" i="31"/>
  <c r="K854" i="31"/>
  <c r="L854" i="31"/>
  <c r="J855" i="31"/>
  <c r="O855" i="31"/>
  <c r="P855" i="31"/>
  <c r="J856" i="31"/>
  <c r="O856" i="31"/>
  <c r="P856" i="31"/>
  <c r="J857" i="31"/>
  <c r="K857" i="31"/>
  <c r="L857" i="31"/>
  <c r="J858" i="31"/>
  <c r="K858" i="31"/>
  <c r="L858" i="31"/>
  <c r="J859" i="31"/>
  <c r="O859" i="31"/>
  <c r="P859" i="31"/>
  <c r="J860" i="31"/>
  <c r="O860" i="31"/>
  <c r="P860" i="31"/>
  <c r="J861" i="31"/>
  <c r="K861" i="31"/>
  <c r="L861" i="31"/>
  <c r="J862" i="31"/>
  <c r="K862" i="31"/>
  <c r="L862" i="31"/>
  <c r="J863" i="31"/>
  <c r="O863" i="31"/>
  <c r="P863" i="31"/>
  <c r="J864" i="31"/>
  <c r="O864" i="31"/>
  <c r="P864" i="31"/>
  <c r="J865" i="31"/>
  <c r="K865" i="31"/>
  <c r="L865" i="31"/>
  <c r="J866" i="31"/>
  <c r="K866" i="31"/>
  <c r="L866" i="31"/>
  <c r="J867" i="31"/>
  <c r="J868" i="31"/>
  <c r="O868" i="31"/>
  <c r="P868" i="31"/>
  <c r="J869" i="31"/>
  <c r="K869" i="31"/>
  <c r="L869" i="31"/>
  <c r="J870" i="31"/>
  <c r="K870" i="31"/>
  <c r="L870" i="31"/>
  <c r="J871" i="31"/>
  <c r="O871" i="31"/>
  <c r="P871" i="31"/>
  <c r="J872" i="31"/>
  <c r="O872" i="31"/>
  <c r="P872" i="31"/>
  <c r="J873" i="31"/>
  <c r="K873" i="31"/>
  <c r="L873" i="31"/>
  <c r="J874" i="31"/>
  <c r="K874" i="31"/>
  <c r="L874" i="31"/>
  <c r="J875" i="31"/>
  <c r="O875" i="31"/>
  <c r="P875" i="31"/>
  <c r="J876" i="31"/>
  <c r="O876" i="31"/>
  <c r="P876" i="31"/>
  <c r="J877" i="31"/>
  <c r="K877" i="31"/>
  <c r="L877" i="31"/>
  <c r="J878" i="31"/>
  <c r="K878" i="31"/>
  <c r="L878" i="31"/>
  <c r="J879" i="31"/>
  <c r="O879" i="31"/>
  <c r="P879" i="31"/>
  <c r="J880" i="31"/>
  <c r="O880" i="31"/>
  <c r="P880" i="31"/>
  <c r="J881" i="31"/>
  <c r="K881" i="31"/>
  <c r="L881" i="31"/>
  <c r="J662" i="31"/>
  <c r="O662" i="31"/>
  <c r="P662" i="31"/>
  <c r="J443" i="31"/>
  <c r="O443" i="31"/>
  <c r="P443" i="31"/>
  <c r="J444" i="31"/>
  <c r="K444" i="31"/>
  <c r="L444" i="31"/>
  <c r="J445" i="31"/>
  <c r="K445" i="31"/>
  <c r="L445" i="31"/>
  <c r="J446" i="31"/>
  <c r="O446" i="31"/>
  <c r="P446" i="31"/>
  <c r="J447" i="31"/>
  <c r="O447" i="31"/>
  <c r="P447" i="31"/>
  <c r="J448" i="31"/>
  <c r="K448" i="31"/>
  <c r="L448" i="31"/>
  <c r="J449" i="31"/>
  <c r="K449" i="31"/>
  <c r="L449" i="31"/>
  <c r="J450" i="31"/>
  <c r="O450" i="31"/>
  <c r="P450" i="31"/>
  <c r="J451" i="31"/>
  <c r="O451" i="31"/>
  <c r="P451" i="31"/>
  <c r="J452" i="31"/>
  <c r="O452" i="31"/>
  <c r="P452" i="31"/>
  <c r="J453" i="31"/>
  <c r="O453" i="31"/>
  <c r="P453" i="31"/>
  <c r="J454" i="31"/>
  <c r="O454" i="31"/>
  <c r="P454" i="31"/>
  <c r="J455" i="31"/>
  <c r="O455" i="31"/>
  <c r="P455" i="31"/>
  <c r="J456" i="31"/>
  <c r="K456" i="31"/>
  <c r="L456" i="31"/>
  <c r="J457" i="31"/>
  <c r="O457" i="31"/>
  <c r="P457" i="31"/>
  <c r="J458" i="31"/>
  <c r="O458" i="31"/>
  <c r="P458" i="31"/>
  <c r="J459" i="31"/>
  <c r="O459" i="31"/>
  <c r="P459" i="31"/>
  <c r="J460" i="31"/>
  <c r="K460" i="31"/>
  <c r="L460" i="31"/>
  <c r="J461" i="31"/>
  <c r="K461" i="31"/>
  <c r="L461" i="31"/>
  <c r="J462" i="31"/>
  <c r="O462" i="31"/>
  <c r="P462" i="31"/>
  <c r="J463" i="31"/>
  <c r="O463" i="31"/>
  <c r="P463" i="31"/>
  <c r="J464" i="31"/>
  <c r="K464" i="31"/>
  <c r="L464" i="31"/>
  <c r="J465" i="31"/>
  <c r="K465" i="31"/>
  <c r="L465" i="31"/>
  <c r="J466" i="31"/>
  <c r="O466" i="31"/>
  <c r="P466" i="31"/>
  <c r="J467" i="31"/>
  <c r="O467" i="31"/>
  <c r="P467" i="31"/>
  <c r="J468" i="31"/>
  <c r="O468" i="31"/>
  <c r="P468" i="31"/>
  <c r="J469" i="31"/>
  <c r="O469" i="31"/>
  <c r="P469" i="31"/>
  <c r="J470" i="31"/>
  <c r="O470" i="31"/>
  <c r="P470" i="31"/>
  <c r="J471" i="31"/>
  <c r="O471" i="31"/>
  <c r="P471" i="31"/>
  <c r="J472" i="31"/>
  <c r="K472" i="31"/>
  <c r="L472" i="31"/>
  <c r="J473" i="31"/>
  <c r="O473" i="31"/>
  <c r="P473" i="31"/>
  <c r="J474" i="31"/>
  <c r="O474" i="31"/>
  <c r="P474" i="31"/>
  <c r="J475" i="31"/>
  <c r="O475" i="31"/>
  <c r="P475" i="31"/>
  <c r="J476" i="31"/>
  <c r="K476" i="31"/>
  <c r="L476" i="31"/>
  <c r="J477" i="31"/>
  <c r="K477" i="31"/>
  <c r="L477" i="31"/>
  <c r="J478" i="31"/>
  <c r="O478" i="31"/>
  <c r="P478" i="31"/>
  <c r="J479" i="31"/>
  <c r="O479" i="31"/>
  <c r="P479" i="31"/>
  <c r="J480" i="31"/>
  <c r="K480" i="31"/>
  <c r="L480" i="31"/>
  <c r="J481" i="31"/>
  <c r="K481" i="31"/>
  <c r="L481" i="31"/>
  <c r="J482" i="31"/>
  <c r="O482" i="31"/>
  <c r="P482" i="31"/>
  <c r="J483" i="31"/>
  <c r="O483" i="31"/>
  <c r="P483" i="31"/>
  <c r="J484" i="31"/>
  <c r="O484" i="31"/>
  <c r="P484" i="31"/>
  <c r="J485" i="31"/>
  <c r="O485" i="31"/>
  <c r="P485" i="31"/>
  <c r="J486" i="31"/>
  <c r="O486" i="31"/>
  <c r="P486" i="31"/>
  <c r="J487" i="31"/>
  <c r="O487" i="31"/>
  <c r="P487" i="31"/>
  <c r="J488" i="31"/>
  <c r="K488" i="31"/>
  <c r="L488" i="31"/>
  <c r="J489" i="31"/>
  <c r="O489" i="31"/>
  <c r="P489" i="31"/>
  <c r="J490" i="31"/>
  <c r="O490" i="31"/>
  <c r="P490" i="31"/>
  <c r="J491" i="31"/>
  <c r="O491" i="31"/>
  <c r="P491" i="31"/>
  <c r="J492" i="31"/>
  <c r="K492" i="31"/>
  <c r="L492" i="31"/>
  <c r="J494" i="31"/>
  <c r="K494" i="31"/>
  <c r="L494" i="31"/>
  <c r="J495" i="31"/>
  <c r="O495" i="31"/>
  <c r="P495" i="31"/>
  <c r="J496" i="31"/>
  <c r="O496" i="31"/>
  <c r="P496" i="31"/>
  <c r="J497" i="31"/>
  <c r="K497" i="31"/>
  <c r="L497" i="31"/>
  <c r="J498" i="31"/>
  <c r="K498" i="31"/>
  <c r="L498" i="31"/>
  <c r="J499" i="31"/>
  <c r="O499" i="31"/>
  <c r="P499" i="31"/>
  <c r="J500" i="31"/>
  <c r="O500" i="31"/>
  <c r="P500" i="31"/>
  <c r="J501" i="31"/>
  <c r="O501" i="31"/>
  <c r="P501" i="31"/>
  <c r="J502" i="31"/>
  <c r="O502" i="31"/>
  <c r="P502" i="31"/>
  <c r="J503" i="31"/>
  <c r="O503" i="31"/>
  <c r="P503" i="31"/>
  <c r="J504" i="31"/>
  <c r="O504" i="31"/>
  <c r="P504" i="31"/>
  <c r="J505" i="31"/>
  <c r="K505" i="31"/>
  <c r="L505" i="31"/>
  <c r="J506" i="31"/>
  <c r="O506" i="31"/>
  <c r="P506" i="31"/>
  <c r="J507" i="31"/>
  <c r="O507" i="31"/>
  <c r="P507" i="31"/>
  <c r="J508" i="31"/>
  <c r="O508" i="31"/>
  <c r="P508" i="31"/>
  <c r="J509" i="31"/>
  <c r="K509" i="31"/>
  <c r="L509" i="31"/>
  <c r="J510" i="31"/>
  <c r="K510" i="31"/>
  <c r="L510" i="31"/>
  <c r="J511" i="31"/>
  <c r="O511" i="31"/>
  <c r="P511" i="31"/>
  <c r="J512" i="31"/>
  <c r="O512" i="31"/>
  <c r="P512" i="31"/>
  <c r="J513" i="31"/>
  <c r="K513" i="31"/>
  <c r="L513" i="31"/>
  <c r="J514" i="31"/>
  <c r="K514" i="31"/>
  <c r="L514" i="31"/>
  <c r="J515" i="31"/>
  <c r="O515" i="31"/>
  <c r="P515" i="31"/>
  <c r="J516" i="31"/>
  <c r="O516" i="31"/>
  <c r="P516" i="31"/>
  <c r="J517" i="31"/>
  <c r="O517" i="31"/>
  <c r="P517" i="31"/>
  <c r="J518" i="31"/>
  <c r="O518" i="31"/>
  <c r="P518" i="31"/>
  <c r="J519" i="31"/>
  <c r="O519" i="31"/>
  <c r="P519" i="31"/>
  <c r="J520" i="31"/>
  <c r="O520" i="31"/>
  <c r="P520" i="31"/>
  <c r="J521" i="31"/>
  <c r="K521" i="31"/>
  <c r="L521" i="31"/>
  <c r="J522" i="31"/>
  <c r="O522" i="31"/>
  <c r="P522" i="31"/>
  <c r="J523" i="31"/>
  <c r="O523" i="31"/>
  <c r="P523" i="31"/>
  <c r="J524" i="31"/>
  <c r="O524" i="31"/>
  <c r="P524" i="31"/>
  <c r="J525" i="31"/>
  <c r="K525" i="31"/>
  <c r="L525" i="31"/>
  <c r="J526" i="31"/>
  <c r="K526" i="31"/>
  <c r="L526" i="31"/>
  <c r="J527" i="31"/>
  <c r="O527" i="31"/>
  <c r="P527" i="31"/>
  <c r="J528" i="31"/>
  <c r="O528" i="31"/>
  <c r="P528" i="31"/>
  <c r="J529" i="31"/>
  <c r="K529" i="31"/>
  <c r="L529" i="31"/>
  <c r="J530" i="31"/>
  <c r="K530" i="31"/>
  <c r="L530" i="31"/>
  <c r="J531" i="31"/>
  <c r="O531" i="31"/>
  <c r="P531" i="31"/>
  <c r="J532" i="31"/>
  <c r="O532" i="31"/>
  <c r="P532" i="31"/>
  <c r="J533" i="31"/>
  <c r="O533" i="31"/>
  <c r="P533" i="31"/>
  <c r="J534" i="31"/>
  <c r="O534" i="31"/>
  <c r="P534" i="31"/>
  <c r="J535" i="31"/>
  <c r="O535" i="31"/>
  <c r="P535" i="31"/>
  <c r="J536" i="31"/>
  <c r="O536" i="31"/>
  <c r="P536" i="31"/>
  <c r="J537" i="31"/>
  <c r="K537" i="31"/>
  <c r="L537" i="31"/>
  <c r="J538" i="31"/>
  <c r="O538" i="31"/>
  <c r="P538" i="31"/>
  <c r="J539" i="31"/>
  <c r="O539" i="31"/>
  <c r="P539" i="31"/>
  <c r="J540" i="31"/>
  <c r="O540" i="31"/>
  <c r="P540" i="31"/>
  <c r="J541" i="31"/>
  <c r="K541" i="31"/>
  <c r="L541" i="31"/>
  <c r="J542" i="31"/>
  <c r="K542" i="31"/>
  <c r="L542" i="31"/>
  <c r="J543" i="31"/>
  <c r="O543" i="31"/>
  <c r="P543" i="31"/>
  <c r="J544" i="31"/>
  <c r="O544" i="31"/>
  <c r="P544" i="31"/>
  <c r="J545" i="31"/>
  <c r="K545" i="31"/>
  <c r="L545" i="31"/>
  <c r="J546" i="31"/>
  <c r="K546" i="31"/>
  <c r="L546" i="31"/>
  <c r="J547" i="31"/>
  <c r="O547" i="31"/>
  <c r="P547" i="31"/>
  <c r="J548" i="31"/>
  <c r="O548" i="31"/>
  <c r="P548" i="31"/>
  <c r="J549" i="31"/>
  <c r="O549" i="31"/>
  <c r="P549" i="31"/>
  <c r="J550" i="31"/>
  <c r="O550" i="31"/>
  <c r="P550" i="31"/>
  <c r="J551" i="31"/>
  <c r="O551" i="31"/>
  <c r="P551" i="31"/>
  <c r="J552" i="31"/>
  <c r="O552" i="31"/>
  <c r="P552" i="31"/>
  <c r="J553" i="31"/>
  <c r="K553" i="31"/>
  <c r="L553" i="31"/>
  <c r="J554" i="31"/>
  <c r="O554" i="31"/>
  <c r="P554" i="31"/>
  <c r="J555" i="31"/>
  <c r="O555" i="31"/>
  <c r="P555" i="31"/>
  <c r="J556" i="31"/>
  <c r="O556" i="31"/>
  <c r="P556" i="31"/>
  <c r="J557" i="31"/>
  <c r="K557" i="31"/>
  <c r="L557" i="31"/>
  <c r="J558" i="31"/>
  <c r="K558" i="31"/>
  <c r="L558" i="31"/>
  <c r="J559" i="31"/>
  <c r="O559" i="31"/>
  <c r="P559" i="31"/>
  <c r="J560" i="31"/>
  <c r="O560" i="31"/>
  <c r="P560" i="31"/>
  <c r="J561" i="31"/>
  <c r="K561" i="31"/>
  <c r="L561" i="31"/>
  <c r="J562" i="31"/>
  <c r="K562" i="31"/>
  <c r="L562" i="31"/>
  <c r="J563" i="31"/>
  <c r="O563" i="31"/>
  <c r="P563" i="31"/>
  <c r="J564" i="31"/>
  <c r="O564" i="31"/>
  <c r="P564" i="31"/>
  <c r="J565" i="31"/>
  <c r="O565" i="31"/>
  <c r="P565" i="31"/>
  <c r="J566" i="31"/>
  <c r="O566" i="31"/>
  <c r="P566" i="31"/>
  <c r="J567" i="31"/>
  <c r="O567" i="31"/>
  <c r="P567" i="31"/>
  <c r="J568" i="31"/>
  <c r="O568" i="31"/>
  <c r="P568" i="31"/>
  <c r="J569" i="31"/>
  <c r="K569" i="31"/>
  <c r="L569" i="31"/>
  <c r="J570" i="31"/>
  <c r="O570" i="31"/>
  <c r="P570" i="31"/>
  <c r="J571" i="31"/>
  <c r="O571" i="31"/>
  <c r="P571" i="31"/>
  <c r="J572" i="31"/>
  <c r="O572" i="31"/>
  <c r="P572" i="31"/>
  <c r="J573" i="31"/>
  <c r="K573" i="31"/>
  <c r="L573" i="31"/>
  <c r="J574" i="31"/>
  <c r="K574" i="31"/>
  <c r="L574" i="31"/>
  <c r="J575" i="31"/>
  <c r="O575" i="31"/>
  <c r="P575" i="31"/>
  <c r="J576" i="31"/>
  <c r="O576" i="31"/>
  <c r="P576" i="31"/>
  <c r="J577" i="31"/>
  <c r="K577" i="31"/>
  <c r="L577" i="31"/>
  <c r="J578" i="31"/>
  <c r="K578" i="31"/>
  <c r="L578" i="31"/>
  <c r="J579" i="31"/>
  <c r="O579" i="31"/>
  <c r="P579" i="31"/>
  <c r="J580" i="31"/>
  <c r="O580" i="31"/>
  <c r="P580" i="31"/>
  <c r="J581" i="31"/>
  <c r="O581" i="31"/>
  <c r="P581" i="31"/>
  <c r="J582" i="31"/>
  <c r="O582" i="31"/>
  <c r="P582" i="31"/>
  <c r="J583" i="31"/>
  <c r="O583" i="31"/>
  <c r="P583" i="31"/>
  <c r="J584" i="31"/>
  <c r="O584" i="31"/>
  <c r="P584" i="31"/>
  <c r="J585" i="31"/>
  <c r="K585" i="31"/>
  <c r="L585" i="31"/>
  <c r="J586" i="31"/>
  <c r="O586" i="31"/>
  <c r="P586" i="31"/>
  <c r="J587" i="31"/>
  <c r="O587" i="31"/>
  <c r="P587" i="31"/>
  <c r="J588" i="31"/>
  <c r="O588" i="31"/>
  <c r="P588" i="31"/>
  <c r="J589" i="31"/>
  <c r="K589" i="31"/>
  <c r="L589" i="31"/>
  <c r="J590" i="31"/>
  <c r="K590" i="31"/>
  <c r="L590" i="31"/>
  <c r="J591" i="31"/>
  <c r="O591" i="31"/>
  <c r="P591" i="31"/>
  <c r="J592" i="31"/>
  <c r="O592" i="31"/>
  <c r="P592" i="31"/>
  <c r="J593" i="31"/>
  <c r="K593" i="31"/>
  <c r="L593" i="31"/>
  <c r="J594" i="31"/>
  <c r="K594" i="31"/>
  <c r="L594" i="31"/>
  <c r="J595" i="31"/>
  <c r="O595" i="31"/>
  <c r="P595" i="31"/>
  <c r="J596" i="31"/>
  <c r="O596" i="31"/>
  <c r="P596" i="31"/>
  <c r="J597" i="31"/>
  <c r="O597" i="31"/>
  <c r="P597" i="31"/>
  <c r="J598" i="31"/>
  <c r="O598" i="31"/>
  <c r="P598" i="31"/>
  <c r="J599" i="31"/>
  <c r="O599" i="31"/>
  <c r="P599" i="31"/>
  <c r="J600" i="31"/>
  <c r="O600" i="31"/>
  <c r="P600" i="31"/>
  <c r="J601" i="31"/>
  <c r="K601" i="31"/>
  <c r="L601" i="31"/>
  <c r="J602" i="31"/>
  <c r="O602" i="31"/>
  <c r="P602" i="31"/>
  <c r="J603" i="31"/>
  <c r="O603" i="31"/>
  <c r="P603" i="31"/>
  <c r="J604" i="31"/>
  <c r="O604" i="31"/>
  <c r="P604" i="31"/>
  <c r="J605" i="31"/>
  <c r="K605" i="31"/>
  <c r="L605" i="31"/>
  <c r="J606" i="31"/>
  <c r="K606" i="31"/>
  <c r="L606" i="31"/>
  <c r="J607" i="31"/>
  <c r="O607" i="31"/>
  <c r="P607" i="31"/>
  <c r="J608" i="31"/>
  <c r="O608" i="31"/>
  <c r="P608" i="31"/>
  <c r="J609" i="31"/>
  <c r="K609" i="31"/>
  <c r="L609" i="31"/>
  <c r="J610" i="31"/>
  <c r="K610" i="31"/>
  <c r="L610" i="31"/>
  <c r="J611" i="31"/>
  <c r="O611" i="31"/>
  <c r="P611" i="31"/>
  <c r="J612" i="31"/>
  <c r="O612" i="31"/>
  <c r="P612" i="31"/>
  <c r="J613" i="31"/>
  <c r="O613" i="31"/>
  <c r="P613" i="31"/>
  <c r="J614" i="31"/>
  <c r="O614" i="31"/>
  <c r="P614" i="31"/>
  <c r="J615" i="31"/>
  <c r="O615" i="31"/>
  <c r="P615" i="31"/>
  <c r="J616" i="31"/>
  <c r="O616" i="31"/>
  <c r="P616" i="31"/>
  <c r="J617" i="31"/>
  <c r="K617" i="31"/>
  <c r="L617" i="31"/>
  <c r="J618" i="31"/>
  <c r="O618" i="31"/>
  <c r="P618" i="31"/>
  <c r="J619" i="31"/>
  <c r="O619" i="31"/>
  <c r="P619" i="31"/>
  <c r="J620" i="31"/>
  <c r="O620" i="31"/>
  <c r="P620" i="31"/>
  <c r="J621" i="31"/>
  <c r="K621" i="31"/>
  <c r="L621" i="31"/>
  <c r="J622" i="31"/>
  <c r="K622" i="31"/>
  <c r="L622" i="31"/>
  <c r="J623" i="31"/>
  <c r="O623" i="31"/>
  <c r="P623" i="31"/>
  <c r="J624" i="31"/>
  <c r="O624" i="31"/>
  <c r="P624" i="31"/>
  <c r="J625" i="31"/>
  <c r="K625" i="31"/>
  <c r="L625" i="31"/>
  <c r="J626" i="31"/>
  <c r="K626" i="31"/>
  <c r="L626" i="31"/>
  <c r="J627" i="31"/>
  <c r="O627" i="31"/>
  <c r="P627" i="31"/>
  <c r="J628" i="31"/>
  <c r="O628" i="31"/>
  <c r="P628" i="31"/>
  <c r="J629" i="31"/>
  <c r="O629" i="31"/>
  <c r="P629" i="31"/>
  <c r="J630" i="31"/>
  <c r="O630" i="31"/>
  <c r="P630" i="31"/>
  <c r="J631" i="31"/>
  <c r="O631" i="31"/>
  <c r="P631" i="31"/>
  <c r="J632" i="31"/>
  <c r="O632" i="31"/>
  <c r="P632" i="31"/>
  <c r="J633" i="31"/>
  <c r="K633" i="31"/>
  <c r="L633" i="31"/>
  <c r="J634" i="31"/>
  <c r="O634" i="31"/>
  <c r="P634" i="31"/>
  <c r="J635" i="31"/>
  <c r="O635" i="31"/>
  <c r="P635" i="31"/>
  <c r="J636" i="31"/>
  <c r="O636" i="31"/>
  <c r="P636" i="31"/>
  <c r="J637" i="31"/>
  <c r="K637" i="31"/>
  <c r="L637" i="31"/>
  <c r="J638" i="31"/>
  <c r="K638" i="31"/>
  <c r="L638" i="31"/>
  <c r="J639" i="31"/>
  <c r="O639" i="31"/>
  <c r="P639" i="31"/>
  <c r="J640" i="31"/>
  <c r="O640" i="31"/>
  <c r="P640" i="31"/>
  <c r="J641" i="31"/>
  <c r="K641" i="31"/>
  <c r="L641" i="31"/>
  <c r="J642" i="31"/>
  <c r="K642" i="31"/>
  <c r="L642" i="31"/>
  <c r="J643" i="31"/>
  <c r="O643" i="31"/>
  <c r="P643" i="31"/>
  <c r="J644" i="31"/>
  <c r="O644" i="31"/>
  <c r="P644" i="31"/>
  <c r="J645" i="31"/>
  <c r="O645" i="31"/>
  <c r="P645" i="31"/>
  <c r="J646" i="31"/>
  <c r="O646" i="31"/>
  <c r="P646" i="31"/>
  <c r="J647" i="31"/>
  <c r="O647" i="31"/>
  <c r="P647" i="31"/>
  <c r="J648" i="31"/>
  <c r="O648" i="31"/>
  <c r="P648" i="31"/>
  <c r="J649" i="31"/>
  <c r="K649" i="31"/>
  <c r="L649" i="31"/>
  <c r="J650" i="31"/>
  <c r="O650" i="31"/>
  <c r="P650" i="31"/>
  <c r="J651" i="31"/>
  <c r="O651" i="31"/>
  <c r="P651" i="31"/>
  <c r="J652" i="31"/>
  <c r="O652" i="31"/>
  <c r="P652" i="31"/>
  <c r="J653" i="31"/>
  <c r="K653" i="31"/>
  <c r="L653" i="31"/>
  <c r="J654" i="31"/>
  <c r="K654" i="31"/>
  <c r="L654" i="31"/>
  <c r="J655" i="31"/>
  <c r="O655" i="31"/>
  <c r="P655" i="31"/>
  <c r="J656" i="31"/>
  <c r="O656" i="31"/>
  <c r="P656" i="31"/>
  <c r="J657" i="31"/>
  <c r="K657" i="31"/>
  <c r="L657" i="31"/>
  <c r="J658" i="31"/>
  <c r="K658" i="31"/>
  <c r="L658" i="31"/>
  <c r="J659" i="31"/>
  <c r="O659" i="31"/>
  <c r="P659" i="31"/>
  <c r="J660" i="31"/>
  <c r="O660" i="31"/>
  <c r="P660" i="31"/>
  <c r="J661" i="31"/>
  <c r="O661" i="31"/>
  <c r="P661" i="31"/>
  <c r="J442" i="31"/>
  <c r="O442" i="31"/>
  <c r="P442" i="31"/>
  <c r="J223" i="31"/>
  <c r="O223" i="31"/>
  <c r="P223" i="31"/>
  <c r="J224" i="31"/>
  <c r="K224" i="31"/>
  <c r="L224" i="31"/>
  <c r="J225" i="31"/>
  <c r="K225" i="31"/>
  <c r="L225" i="31"/>
  <c r="J226" i="31"/>
  <c r="O226" i="31"/>
  <c r="P226" i="31"/>
  <c r="J227" i="31"/>
  <c r="O227" i="31"/>
  <c r="P227" i="31"/>
  <c r="J228" i="31"/>
  <c r="O228" i="31"/>
  <c r="P228" i="31"/>
  <c r="J229" i="31"/>
  <c r="O229" i="31"/>
  <c r="P229" i="31"/>
  <c r="J230" i="31"/>
  <c r="O230" i="31"/>
  <c r="P230" i="31"/>
  <c r="J231" i="31"/>
  <c r="O231" i="31"/>
  <c r="P231" i="31"/>
  <c r="J232" i="31"/>
  <c r="K232" i="31"/>
  <c r="L232" i="31"/>
  <c r="J233" i="31"/>
  <c r="O233" i="31"/>
  <c r="P233" i="31"/>
  <c r="J234" i="31"/>
  <c r="O234" i="31"/>
  <c r="P234" i="31"/>
  <c r="J235" i="31"/>
  <c r="O235" i="31"/>
  <c r="P235" i="31"/>
  <c r="J236" i="31"/>
  <c r="K236" i="31"/>
  <c r="L236" i="31"/>
  <c r="J237" i="31"/>
  <c r="K237" i="31"/>
  <c r="L237" i="31"/>
  <c r="J238" i="31"/>
  <c r="O238" i="31"/>
  <c r="P238" i="31"/>
  <c r="J239" i="31"/>
  <c r="O239" i="31"/>
  <c r="P239" i="31"/>
  <c r="J240" i="31"/>
  <c r="K240" i="31"/>
  <c r="L240" i="31"/>
  <c r="J241" i="31"/>
  <c r="K241" i="31"/>
  <c r="L241" i="31"/>
  <c r="J242" i="31"/>
  <c r="O242" i="31"/>
  <c r="P242" i="31"/>
  <c r="J243" i="31"/>
  <c r="O243" i="31"/>
  <c r="P243" i="31"/>
  <c r="J244" i="31"/>
  <c r="O244" i="31"/>
  <c r="P244" i="31"/>
  <c r="J245" i="31"/>
  <c r="O245" i="31"/>
  <c r="P245" i="31"/>
  <c r="J246" i="31"/>
  <c r="O246" i="31"/>
  <c r="P246" i="31"/>
  <c r="J247" i="31"/>
  <c r="O247" i="31"/>
  <c r="P247" i="31"/>
  <c r="J248" i="31"/>
  <c r="K248" i="31"/>
  <c r="L248" i="31"/>
  <c r="J249" i="31"/>
  <c r="O249" i="31"/>
  <c r="P249" i="31"/>
  <c r="J250" i="31"/>
  <c r="O250" i="31"/>
  <c r="P250" i="31"/>
  <c r="J251" i="31"/>
  <c r="O251" i="31"/>
  <c r="P251" i="31"/>
  <c r="J252" i="31"/>
  <c r="K252" i="31"/>
  <c r="L252" i="31"/>
  <c r="J253" i="31"/>
  <c r="K253" i="31"/>
  <c r="L253" i="31"/>
  <c r="J254" i="31"/>
  <c r="O254" i="31"/>
  <c r="P254" i="31"/>
  <c r="J255" i="31"/>
  <c r="O255" i="31"/>
  <c r="P255" i="31"/>
  <c r="J256" i="31"/>
  <c r="K256" i="31"/>
  <c r="L256" i="31"/>
  <c r="J257" i="31"/>
  <c r="K257" i="31"/>
  <c r="L257" i="31"/>
  <c r="J258" i="31"/>
  <c r="O258" i="31"/>
  <c r="P258" i="31"/>
  <c r="J259" i="31"/>
  <c r="O259" i="31"/>
  <c r="P259" i="31"/>
  <c r="J260" i="31"/>
  <c r="O260" i="31"/>
  <c r="P260" i="31"/>
  <c r="J261" i="31"/>
  <c r="O261" i="31"/>
  <c r="P261" i="31"/>
  <c r="J262" i="31"/>
  <c r="O262" i="31"/>
  <c r="P262" i="31"/>
  <c r="J263" i="31"/>
  <c r="O263" i="31"/>
  <c r="P263" i="31"/>
  <c r="J264" i="31"/>
  <c r="K264" i="31"/>
  <c r="L264" i="31"/>
  <c r="J265" i="31"/>
  <c r="O265" i="31"/>
  <c r="P265" i="31"/>
  <c r="J266" i="31"/>
  <c r="O266" i="31"/>
  <c r="P266" i="31"/>
  <c r="J267" i="31"/>
  <c r="O267" i="31"/>
  <c r="P267" i="31"/>
  <c r="J268" i="31"/>
  <c r="K268" i="31"/>
  <c r="L268" i="31"/>
  <c r="J269" i="31"/>
  <c r="K269" i="31"/>
  <c r="L269" i="31"/>
  <c r="J270" i="31"/>
  <c r="O270" i="31"/>
  <c r="P270" i="31"/>
  <c r="J271" i="31"/>
  <c r="O271" i="31"/>
  <c r="P271" i="31"/>
  <c r="J272" i="31"/>
  <c r="K272" i="31"/>
  <c r="L272" i="31"/>
  <c r="J273" i="31"/>
  <c r="K273" i="31"/>
  <c r="L273" i="31"/>
  <c r="J274" i="31"/>
  <c r="O274" i="31"/>
  <c r="P274" i="31"/>
  <c r="J275" i="31"/>
  <c r="O275" i="31"/>
  <c r="P275" i="31"/>
  <c r="J276" i="31"/>
  <c r="O276" i="31"/>
  <c r="P276" i="31"/>
  <c r="J277" i="31"/>
  <c r="O277" i="31"/>
  <c r="P277" i="31"/>
  <c r="J278" i="31"/>
  <c r="O278" i="31"/>
  <c r="P278" i="31"/>
  <c r="J279" i="31"/>
  <c r="O279" i="31"/>
  <c r="P279" i="31"/>
  <c r="J280" i="31"/>
  <c r="K280" i="31"/>
  <c r="L280" i="31"/>
  <c r="J281" i="31"/>
  <c r="O281" i="31"/>
  <c r="P281" i="31"/>
  <c r="J282" i="31"/>
  <c r="O282" i="31"/>
  <c r="P282" i="31"/>
  <c r="J283" i="31"/>
  <c r="O283" i="31"/>
  <c r="P283" i="31"/>
  <c r="J284" i="31"/>
  <c r="K284" i="31"/>
  <c r="L284" i="31"/>
  <c r="J285" i="31"/>
  <c r="K285" i="31"/>
  <c r="L285" i="31"/>
  <c r="J286" i="31"/>
  <c r="O286" i="31"/>
  <c r="P286" i="31"/>
  <c r="J287" i="31"/>
  <c r="O287" i="31"/>
  <c r="P287" i="31"/>
  <c r="J288" i="31"/>
  <c r="K288" i="31"/>
  <c r="L288" i="31"/>
  <c r="J289" i="31"/>
  <c r="K289" i="31"/>
  <c r="L289" i="31"/>
  <c r="J290" i="31"/>
  <c r="O290" i="31"/>
  <c r="P290" i="31"/>
  <c r="J291" i="31"/>
  <c r="O291" i="31"/>
  <c r="P291" i="31"/>
  <c r="J292" i="31"/>
  <c r="O292" i="31"/>
  <c r="P292" i="31"/>
  <c r="J293" i="31"/>
  <c r="O293" i="31"/>
  <c r="P293" i="31"/>
  <c r="J294" i="31"/>
  <c r="O294" i="31"/>
  <c r="P294" i="31"/>
  <c r="J295" i="31"/>
  <c r="O295" i="31"/>
  <c r="P295" i="31"/>
  <c r="J296" i="31"/>
  <c r="K296" i="31"/>
  <c r="L296" i="31"/>
  <c r="J297" i="31"/>
  <c r="O297" i="31"/>
  <c r="P297" i="31"/>
  <c r="J298" i="31"/>
  <c r="O298" i="31"/>
  <c r="P298" i="31"/>
  <c r="J299" i="31"/>
  <c r="O299" i="31"/>
  <c r="P299" i="31"/>
  <c r="J300" i="31"/>
  <c r="K300" i="31"/>
  <c r="L300" i="31"/>
  <c r="J301" i="31"/>
  <c r="K301" i="31"/>
  <c r="L301" i="31"/>
  <c r="J302" i="31"/>
  <c r="O302" i="31"/>
  <c r="P302" i="31"/>
  <c r="J303" i="31"/>
  <c r="O303" i="31"/>
  <c r="P303" i="31"/>
  <c r="J304" i="31"/>
  <c r="K304" i="31"/>
  <c r="L304" i="31"/>
  <c r="J305" i="31"/>
  <c r="K305" i="31"/>
  <c r="L305" i="31"/>
  <c r="J306" i="31"/>
  <c r="O306" i="31"/>
  <c r="P306" i="31"/>
  <c r="J307" i="31"/>
  <c r="O307" i="31"/>
  <c r="P307" i="31"/>
  <c r="J308" i="31"/>
  <c r="O308" i="31"/>
  <c r="P308" i="31"/>
  <c r="J309" i="31"/>
  <c r="O309" i="31"/>
  <c r="P309" i="31"/>
  <c r="J310" i="31"/>
  <c r="O310" i="31"/>
  <c r="P310" i="31"/>
  <c r="J311" i="31"/>
  <c r="O311" i="31"/>
  <c r="P311" i="31"/>
  <c r="J312" i="31"/>
  <c r="K312" i="31"/>
  <c r="L312" i="31"/>
  <c r="J313" i="31"/>
  <c r="O313" i="31"/>
  <c r="P313" i="31"/>
  <c r="J314" i="31"/>
  <c r="O314" i="31"/>
  <c r="P314" i="31"/>
  <c r="J315" i="31"/>
  <c r="O315" i="31"/>
  <c r="P315" i="31"/>
  <c r="J316" i="31"/>
  <c r="K316" i="31"/>
  <c r="L316" i="31"/>
  <c r="J317" i="31"/>
  <c r="K317" i="31"/>
  <c r="L317" i="31"/>
  <c r="J318" i="31"/>
  <c r="O318" i="31"/>
  <c r="P318" i="31"/>
  <c r="J319" i="31"/>
  <c r="O319" i="31"/>
  <c r="P319" i="31"/>
  <c r="J320" i="31"/>
  <c r="K320" i="31"/>
  <c r="L320" i="31"/>
  <c r="J321" i="31"/>
  <c r="K321" i="31"/>
  <c r="L321" i="31"/>
  <c r="J322" i="31"/>
  <c r="O322" i="31"/>
  <c r="P322" i="31"/>
  <c r="J323" i="31"/>
  <c r="O323" i="31"/>
  <c r="P323" i="31"/>
  <c r="J324" i="31"/>
  <c r="O324" i="31"/>
  <c r="P324" i="31"/>
  <c r="J325" i="31"/>
  <c r="O325" i="31"/>
  <c r="P325" i="31"/>
  <c r="J326" i="31"/>
  <c r="O326" i="31"/>
  <c r="P326" i="31"/>
  <c r="J327" i="31"/>
  <c r="O327" i="31"/>
  <c r="P327" i="31"/>
  <c r="J328" i="31"/>
  <c r="K328" i="31"/>
  <c r="L328" i="31"/>
  <c r="J329" i="31"/>
  <c r="O329" i="31"/>
  <c r="P329" i="31"/>
  <c r="J330" i="31"/>
  <c r="O330" i="31"/>
  <c r="P330" i="31"/>
  <c r="J331" i="31"/>
  <c r="O331" i="31"/>
  <c r="P331" i="31"/>
  <c r="J332" i="31"/>
  <c r="K332" i="31"/>
  <c r="L332" i="31"/>
  <c r="J333" i="31"/>
  <c r="K333" i="31"/>
  <c r="L333" i="31"/>
  <c r="J334" i="31"/>
  <c r="O334" i="31"/>
  <c r="P334" i="31"/>
  <c r="J335" i="31"/>
  <c r="O335" i="31"/>
  <c r="P335" i="31"/>
  <c r="J336" i="31"/>
  <c r="K336" i="31"/>
  <c r="L336" i="31"/>
  <c r="J337" i="31"/>
  <c r="K337" i="31"/>
  <c r="L337" i="31"/>
  <c r="J338" i="31"/>
  <c r="O338" i="31"/>
  <c r="P338" i="31"/>
  <c r="J339" i="31"/>
  <c r="O339" i="31"/>
  <c r="P339" i="31"/>
  <c r="J340" i="31"/>
  <c r="O340" i="31"/>
  <c r="P340" i="31"/>
  <c r="J341" i="31"/>
  <c r="O341" i="31"/>
  <c r="P341" i="31"/>
  <c r="J342" i="31"/>
  <c r="O342" i="31"/>
  <c r="P342" i="31"/>
  <c r="J343" i="31"/>
  <c r="O343" i="31"/>
  <c r="P343" i="31"/>
  <c r="J344" i="31"/>
  <c r="K344" i="31"/>
  <c r="L344" i="31"/>
  <c r="J345" i="31"/>
  <c r="O345" i="31"/>
  <c r="P345" i="31"/>
  <c r="J346" i="31"/>
  <c r="O346" i="31"/>
  <c r="P346" i="31"/>
  <c r="J347" i="31"/>
  <c r="O347" i="31"/>
  <c r="P347" i="31"/>
  <c r="J348" i="31"/>
  <c r="K348" i="31"/>
  <c r="L348" i="31"/>
  <c r="J349" i="31"/>
  <c r="K349" i="31"/>
  <c r="L349" i="31"/>
  <c r="J350" i="31"/>
  <c r="O350" i="31"/>
  <c r="P350" i="31"/>
  <c r="J351" i="31"/>
  <c r="O351" i="31"/>
  <c r="P351" i="31"/>
  <c r="J352" i="31"/>
  <c r="K352" i="31"/>
  <c r="L352" i="31"/>
  <c r="J353" i="31"/>
  <c r="K353" i="31"/>
  <c r="L353" i="31"/>
  <c r="J354" i="31"/>
  <c r="O354" i="31"/>
  <c r="P354" i="31"/>
  <c r="J355" i="31"/>
  <c r="O355" i="31"/>
  <c r="P355" i="31"/>
  <c r="J356" i="31"/>
  <c r="O356" i="31"/>
  <c r="P356" i="31"/>
  <c r="J357" i="31"/>
  <c r="O357" i="31"/>
  <c r="P357" i="31"/>
  <c r="J358" i="31"/>
  <c r="O358" i="31"/>
  <c r="P358" i="31"/>
  <c r="J359" i="31"/>
  <c r="O359" i="31"/>
  <c r="P359" i="31"/>
  <c r="J360" i="31"/>
  <c r="K360" i="31"/>
  <c r="L360" i="31"/>
  <c r="J361" i="31"/>
  <c r="O361" i="31"/>
  <c r="P361" i="31"/>
  <c r="J362" i="31"/>
  <c r="O362" i="31"/>
  <c r="P362" i="31"/>
  <c r="J363" i="31"/>
  <c r="O363" i="31"/>
  <c r="P363" i="31"/>
  <c r="J364" i="31"/>
  <c r="K364" i="31"/>
  <c r="L364" i="31"/>
  <c r="J365" i="31"/>
  <c r="K365" i="31"/>
  <c r="L365" i="31"/>
  <c r="J366" i="31"/>
  <c r="O366" i="31"/>
  <c r="P366" i="31"/>
  <c r="J367" i="31"/>
  <c r="O367" i="31"/>
  <c r="P367" i="31"/>
  <c r="J368" i="31"/>
  <c r="K368" i="31"/>
  <c r="L368" i="31"/>
  <c r="J369" i="31"/>
  <c r="K369" i="31"/>
  <c r="L369" i="31"/>
  <c r="J370" i="31"/>
  <c r="O370" i="31"/>
  <c r="P370" i="31"/>
  <c r="J371" i="31"/>
  <c r="O371" i="31"/>
  <c r="P371" i="31"/>
  <c r="J372" i="31"/>
  <c r="O372" i="31"/>
  <c r="P372" i="31"/>
  <c r="J373" i="31"/>
  <c r="O373" i="31"/>
  <c r="P373" i="31"/>
  <c r="J374" i="31"/>
  <c r="O374" i="31"/>
  <c r="P374" i="31"/>
  <c r="J375" i="31"/>
  <c r="O375" i="31"/>
  <c r="P375" i="31"/>
  <c r="J376" i="31"/>
  <c r="K376" i="31"/>
  <c r="L376" i="31"/>
  <c r="J377" i="31"/>
  <c r="O377" i="31"/>
  <c r="P377" i="31"/>
  <c r="J378" i="31"/>
  <c r="O378" i="31"/>
  <c r="P378" i="31"/>
  <c r="J379" i="31"/>
  <c r="O379" i="31"/>
  <c r="P379" i="31"/>
  <c r="J380" i="31"/>
  <c r="K380" i="31"/>
  <c r="L380" i="31"/>
  <c r="J381" i="31"/>
  <c r="K381" i="31"/>
  <c r="L381" i="31"/>
  <c r="J382" i="31"/>
  <c r="O382" i="31"/>
  <c r="P382" i="31"/>
  <c r="J383" i="31"/>
  <c r="O383" i="31"/>
  <c r="P383" i="31"/>
  <c r="J384" i="31"/>
  <c r="K384" i="31"/>
  <c r="L384" i="31"/>
  <c r="J385" i="31"/>
  <c r="K385" i="31"/>
  <c r="L385" i="31"/>
  <c r="J386" i="31"/>
  <c r="O386" i="31"/>
  <c r="P386" i="31"/>
  <c r="J387" i="31"/>
  <c r="O387" i="31"/>
  <c r="P387" i="31"/>
  <c r="J388" i="31"/>
  <c r="O388" i="31"/>
  <c r="P388" i="31"/>
  <c r="J389" i="31"/>
  <c r="O389" i="31"/>
  <c r="P389" i="31"/>
  <c r="J390" i="31"/>
  <c r="O390" i="31"/>
  <c r="P390" i="31"/>
  <c r="J391" i="31"/>
  <c r="O391" i="31"/>
  <c r="P391" i="31"/>
  <c r="J392" i="31"/>
  <c r="K392" i="31"/>
  <c r="L392" i="31"/>
  <c r="J393" i="31"/>
  <c r="O393" i="31"/>
  <c r="P393" i="31"/>
  <c r="J394" i="31"/>
  <c r="O394" i="31"/>
  <c r="P394" i="31"/>
  <c r="J395" i="31"/>
  <c r="O395" i="31"/>
  <c r="P395" i="31"/>
  <c r="J396" i="31"/>
  <c r="K396" i="31"/>
  <c r="L396" i="31"/>
  <c r="J397" i="31"/>
  <c r="K397" i="31"/>
  <c r="L397" i="31"/>
  <c r="J398" i="31"/>
  <c r="O398" i="31"/>
  <c r="P398" i="31"/>
  <c r="J399" i="31"/>
  <c r="O399" i="31"/>
  <c r="P399" i="31"/>
  <c r="J400" i="31"/>
  <c r="K400" i="31"/>
  <c r="L400" i="31"/>
  <c r="J401" i="31"/>
  <c r="K401" i="31"/>
  <c r="L401" i="31"/>
  <c r="J402" i="31"/>
  <c r="O402" i="31"/>
  <c r="P402" i="31"/>
  <c r="J403" i="31"/>
  <c r="O403" i="31"/>
  <c r="P403" i="31"/>
  <c r="J404" i="31"/>
  <c r="O404" i="31"/>
  <c r="P404" i="31"/>
  <c r="J405" i="31"/>
  <c r="O405" i="31"/>
  <c r="P405" i="31"/>
  <c r="J406" i="31"/>
  <c r="O406" i="31"/>
  <c r="P406" i="31"/>
  <c r="J407" i="31"/>
  <c r="O407" i="31"/>
  <c r="P407" i="31"/>
  <c r="J408" i="31"/>
  <c r="K408" i="31"/>
  <c r="L408" i="31"/>
  <c r="J409" i="31"/>
  <c r="O409" i="31"/>
  <c r="P409" i="31"/>
  <c r="J410" i="31"/>
  <c r="O410" i="31"/>
  <c r="P410" i="31"/>
  <c r="J411" i="31"/>
  <c r="O411" i="31"/>
  <c r="P411" i="31"/>
  <c r="J412" i="31"/>
  <c r="K412" i="31"/>
  <c r="L412" i="31"/>
  <c r="J413" i="31"/>
  <c r="K413" i="31"/>
  <c r="L413" i="31"/>
  <c r="J414" i="31"/>
  <c r="O414" i="31"/>
  <c r="P414" i="31"/>
  <c r="J415" i="31"/>
  <c r="O415" i="31"/>
  <c r="P415" i="31"/>
  <c r="J416" i="31"/>
  <c r="K416" i="31"/>
  <c r="L416" i="31"/>
  <c r="J417" i="31"/>
  <c r="K417" i="31"/>
  <c r="L417" i="31"/>
  <c r="J418" i="31"/>
  <c r="O418" i="31"/>
  <c r="P418" i="31"/>
  <c r="J419" i="31"/>
  <c r="O419" i="31"/>
  <c r="P419" i="31"/>
  <c r="J420" i="31"/>
  <c r="O420" i="31"/>
  <c r="P420" i="31"/>
  <c r="J421" i="31"/>
  <c r="O421" i="31"/>
  <c r="P421" i="31"/>
  <c r="J422" i="31"/>
  <c r="O422" i="31"/>
  <c r="P422" i="31"/>
  <c r="J423" i="31"/>
  <c r="O423" i="31"/>
  <c r="P423" i="31"/>
  <c r="J424" i="31"/>
  <c r="K424" i="31"/>
  <c r="L424" i="31"/>
  <c r="J425" i="31"/>
  <c r="O425" i="31"/>
  <c r="P425" i="31"/>
  <c r="J426" i="31"/>
  <c r="O426" i="31"/>
  <c r="P426" i="31"/>
  <c r="J427" i="31"/>
  <c r="O427" i="31"/>
  <c r="P427" i="31"/>
  <c r="J428" i="31"/>
  <c r="K428" i="31"/>
  <c r="L428" i="31"/>
  <c r="J429" i="31"/>
  <c r="K429" i="31"/>
  <c r="L429" i="31"/>
  <c r="J430" i="31"/>
  <c r="O430" i="31"/>
  <c r="P430" i="31"/>
  <c r="J431" i="31"/>
  <c r="O431" i="31"/>
  <c r="P431" i="31"/>
  <c r="J432" i="31"/>
  <c r="K432" i="31"/>
  <c r="L432" i="31"/>
  <c r="J433" i="31"/>
  <c r="K433" i="31"/>
  <c r="L433" i="31"/>
  <c r="J434" i="31"/>
  <c r="O434" i="31"/>
  <c r="P434" i="31"/>
  <c r="J435" i="31"/>
  <c r="O435" i="31"/>
  <c r="P435" i="31"/>
  <c r="J436" i="31"/>
  <c r="O436" i="31"/>
  <c r="P436" i="31"/>
  <c r="J437" i="31"/>
  <c r="O437" i="31"/>
  <c r="P437" i="31"/>
  <c r="J438" i="31"/>
  <c r="O438" i="31"/>
  <c r="P438" i="31"/>
  <c r="J439" i="31"/>
  <c r="O439" i="31"/>
  <c r="P439" i="31"/>
  <c r="J440" i="31"/>
  <c r="K440" i="31"/>
  <c r="L440" i="31"/>
  <c r="J441" i="31"/>
  <c r="O441" i="31"/>
  <c r="P441" i="31"/>
  <c r="J222" i="31"/>
  <c r="O222" i="31"/>
  <c r="P222" i="31"/>
  <c r="J3" i="31"/>
  <c r="O3" i="31"/>
  <c r="P3" i="31"/>
  <c r="J4" i="31"/>
  <c r="O4" i="31"/>
  <c r="P4" i="31"/>
  <c r="J5" i="31"/>
  <c r="O5" i="31"/>
  <c r="P5" i="31"/>
  <c r="J6" i="31"/>
  <c r="O6" i="31"/>
  <c r="P6" i="31"/>
  <c r="J7" i="31"/>
  <c r="O7" i="31"/>
  <c r="P7" i="31"/>
  <c r="J8" i="31"/>
  <c r="K8" i="31"/>
  <c r="L8" i="31"/>
  <c r="J9" i="31"/>
  <c r="O9" i="31"/>
  <c r="P9" i="31"/>
  <c r="J10" i="31"/>
  <c r="O10" i="31"/>
  <c r="P10" i="31"/>
  <c r="J11" i="31"/>
  <c r="O11" i="31"/>
  <c r="P11" i="31"/>
  <c r="J12" i="31"/>
  <c r="K12" i="31"/>
  <c r="L12" i="31"/>
  <c r="J13" i="31"/>
  <c r="K13" i="31"/>
  <c r="L13" i="31"/>
  <c r="J14" i="31"/>
  <c r="O14" i="31"/>
  <c r="P14" i="31"/>
  <c r="J15" i="31"/>
  <c r="O15" i="31"/>
  <c r="P15" i="31"/>
  <c r="J16" i="31"/>
  <c r="K16" i="31"/>
  <c r="L16" i="31"/>
  <c r="J17" i="31"/>
  <c r="K17" i="31"/>
  <c r="L17" i="31"/>
  <c r="J18" i="31"/>
  <c r="O18" i="31"/>
  <c r="P18" i="31"/>
  <c r="J19" i="31"/>
  <c r="O19" i="31"/>
  <c r="P19" i="31"/>
  <c r="J20" i="31"/>
  <c r="O20" i="31"/>
  <c r="P20" i="31"/>
  <c r="J21" i="31"/>
  <c r="O21" i="31"/>
  <c r="P21" i="31"/>
  <c r="J22" i="31"/>
  <c r="O22" i="31"/>
  <c r="P22" i="31"/>
  <c r="J23" i="31"/>
  <c r="O23" i="31"/>
  <c r="P23" i="31"/>
  <c r="J24" i="31"/>
  <c r="K24" i="31"/>
  <c r="L24" i="31"/>
  <c r="J25" i="31"/>
  <c r="O25" i="31"/>
  <c r="P25" i="31"/>
  <c r="J26" i="31"/>
  <c r="O26" i="31"/>
  <c r="P26" i="31"/>
  <c r="J27" i="31"/>
  <c r="O27" i="31"/>
  <c r="P27" i="31"/>
  <c r="J28" i="31"/>
  <c r="K28" i="31"/>
  <c r="L28" i="31"/>
  <c r="J29" i="31"/>
  <c r="K29" i="31"/>
  <c r="L29" i="31"/>
  <c r="J30" i="31"/>
  <c r="O30" i="31"/>
  <c r="P30" i="31"/>
  <c r="J31" i="31"/>
  <c r="O31" i="31"/>
  <c r="P31" i="31"/>
  <c r="J32" i="31"/>
  <c r="K32" i="31"/>
  <c r="L32" i="31"/>
  <c r="J33" i="31"/>
  <c r="K33" i="31"/>
  <c r="L33" i="31"/>
  <c r="J34" i="31"/>
  <c r="O34" i="31"/>
  <c r="P34" i="31"/>
  <c r="J35" i="31"/>
  <c r="O35" i="31"/>
  <c r="P35" i="31"/>
  <c r="J36" i="31"/>
  <c r="O36" i="31"/>
  <c r="P36" i="31"/>
  <c r="J37" i="31"/>
  <c r="O37" i="31"/>
  <c r="P37" i="31"/>
  <c r="J38" i="31"/>
  <c r="O38" i="31"/>
  <c r="P38" i="31"/>
  <c r="J39" i="31"/>
  <c r="O39" i="31"/>
  <c r="P39" i="31"/>
  <c r="J40" i="31"/>
  <c r="K40" i="31"/>
  <c r="L40" i="31"/>
  <c r="J41" i="31"/>
  <c r="O41" i="31"/>
  <c r="P41" i="31"/>
  <c r="J42" i="31"/>
  <c r="O42" i="31"/>
  <c r="P42" i="31"/>
  <c r="J43" i="31"/>
  <c r="O43" i="31"/>
  <c r="P43" i="31"/>
  <c r="J44" i="31"/>
  <c r="K44" i="31"/>
  <c r="L44" i="31"/>
  <c r="J45" i="31"/>
  <c r="K45" i="31"/>
  <c r="L45" i="31"/>
  <c r="J46" i="31"/>
  <c r="O46" i="31"/>
  <c r="P46" i="31"/>
  <c r="J47" i="31"/>
  <c r="O47" i="31"/>
  <c r="P47" i="31"/>
  <c r="J48" i="31"/>
  <c r="K48" i="31"/>
  <c r="L48" i="31"/>
  <c r="J49" i="31"/>
  <c r="K49" i="31"/>
  <c r="L49" i="31"/>
  <c r="J50" i="31"/>
  <c r="O50" i="31"/>
  <c r="P50" i="31"/>
  <c r="J51" i="31"/>
  <c r="O51" i="31"/>
  <c r="P51" i="31"/>
  <c r="J52" i="31"/>
  <c r="O52" i="31"/>
  <c r="P52" i="31"/>
  <c r="J53" i="31"/>
  <c r="O53" i="31"/>
  <c r="P53" i="31"/>
  <c r="J54" i="31"/>
  <c r="O54" i="31"/>
  <c r="P54" i="31"/>
  <c r="J55" i="31"/>
  <c r="O55" i="31"/>
  <c r="P55" i="31"/>
  <c r="J56" i="31"/>
  <c r="K56" i="31"/>
  <c r="L56" i="31"/>
  <c r="J57" i="31"/>
  <c r="O57" i="31"/>
  <c r="P57" i="31"/>
  <c r="J58" i="31"/>
  <c r="O58" i="31"/>
  <c r="P58" i="31"/>
  <c r="J59" i="31"/>
  <c r="O59" i="31"/>
  <c r="P59" i="31"/>
  <c r="J60" i="31"/>
  <c r="K60" i="31"/>
  <c r="L60" i="31"/>
  <c r="J61" i="31"/>
  <c r="K61" i="31"/>
  <c r="L61" i="31"/>
  <c r="J62" i="31"/>
  <c r="O62" i="31"/>
  <c r="P62" i="31"/>
  <c r="J63" i="31"/>
  <c r="O63" i="31"/>
  <c r="P63" i="31"/>
  <c r="J64" i="31"/>
  <c r="K64" i="31"/>
  <c r="L64" i="31"/>
  <c r="J65" i="31"/>
  <c r="K65" i="31"/>
  <c r="L65" i="31"/>
  <c r="J66" i="31"/>
  <c r="O66" i="31"/>
  <c r="P66" i="31"/>
  <c r="J67" i="31"/>
  <c r="O67" i="31"/>
  <c r="P67" i="31"/>
  <c r="J68" i="31"/>
  <c r="O68" i="31"/>
  <c r="P68" i="31"/>
  <c r="J69" i="31"/>
  <c r="O69" i="31"/>
  <c r="P69" i="31"/>
  <c r="J70" i="31"/>
  <c r="O70" i="31"/>
  <c r="P70" i="31"/>
  <c r="J71" i="31"/>
  <c r="O71" i="31"/>
  <c r="P71" i="31"/>
  <c r="J72" i="31"/>
  <c r="K72" i="31"/>
  <c r="L72" i="31"/>
  <c r="J73" i="31"/>
  <c r="O73" i="31"/>
  <c r="P73" i="31"/>
  <c r="J74" i="31"/>
  <c r="O74" i="31"/>
  <c r="P74" i="31"/>
  <c r="J75" i="31"/>
  <c r="O75" i="31"/>
  <c r="P75" i="31"/>
  <c r="J76" i="31"/>
  <c r="K76" i="31"/>
  <c r="L76" i="31"/>
  <c r="J77" i="31"/>
  <c r="K77" i="31"/>
  <c r="L77" i="31"/>
  <c r="J78" i="31"/>
  <c r="O78" i="31"/>
  <c r="P78" i="31"/>
  <c r="J79" i="31"/>
  <c r="O79" i="31"/>
  <c r="P79" i="31"/>
  <c r="J80" i="31"/>
  <c r="K80" i="31"/>
  <c r="L80" i="31"/>
  <c r="J81" i="31"/>
  <c r="K81" i="31"/>
  <c r="L81" i="31"/>
  <c r="J82" i="31"/>
  <c r="O82" i="31"/>
  <c r="P82" i="31"/>
  <c r="J83" i="31"/>
  <c r="O83" i="31"/>
  <c r="P83" i="31"/>
  <c r="J84" i="31"/>
  <c r="O84" i="31"/>
  <c r="P84" i="31"/>
  <c r="J85" i="31"/>
  <c r="O85" i="31"/>
  <c r="P85" i="31"/>
  <c r="J86" i="31"/>
  <c r="O86" i="31"/>
  <c r="P86" i="31"/>
  <c r="J87" i="31"/>
  <c r="O87" i="31"/>
  <c r="P87" i="31"/>
  <c r="J88" i="31"/>
  <c r="K88" i="31"/>
  <c r="L88" i="31"/>
  <c r="J89" i="31"/>
  <c r="O89" i="31"/>
  <c r="P89" i="31"/>
  <c r="J90" i="31"/>
  <c r="O90" i="31"/>
  <c r="P90" i="31"/>
  <c r="J91" i="31"/>
  <c r="O91" i="31"/>
  <c r="P91" i="31"/>
  <c r="J92" i="31"/>
  <c r="K92" i="31"/>
  <c r="L92" i="31"/>
  <c r="J93" i="31"/>
  <c r="K93" i="31"/>
  <c r="L93" i="31"/>
  <c r="J94" i="31"/>
  <c r="O94" i="31"/>
  <c r="P94" i="31"/>
  <c r="J95" i="31"/>
  <c r="O95" i="31"/>
  <c r="P95" i="31"/>
  <c r="J96" i="31"/>
  <c r="K96" i="31"/>
  <c r="L96" i="31"/>
  <c r="J97" i="31"/>
  <c r="K97" i="31"/>
  <c r="L97" i="31"/>
  <c r="J98" i="31"/>
  <c r="O98" i="31"/>
  <c r="P98" i="31"/>
  <c r="J99" i="31"/>
  <c r="O99" i="31"/>
  <c r="P99" i="31"/>
  <c r="J100" i="31"/>
  <c r="O100" i="31"/>
  <c r="P100" i="31"/>
  <c r="J101" i="31"/>
  <c r="O101" i="31"/>
  <c r="P101" i="31"/>
  <c r="J102" i="31"/>
  <c r="O102" i="31"/>
  <c r="P102" i="31"/>
  <c r="J103" i="31"/>
  <c r="O103" i="31"/>
  <c r="P103" i="31"/>
  <c r="J104" i="31"/>
  <c r="K104" i="31"/>
  <c r="L104" i="31"/>
  <c r="J105" i="31"/>
  <c r="O105" i="31"/>
  <c r="P105" i="31"/>
  <c r="J106" i="31"/>
  <c r="O106" i="31"/>
  <c r="P106" i="31"/>
  <c r="J107" i="31"/>
  <c r="O107" i="31"/>
  <c r="P107" i="31"/>
  <c r="J108" i="31"/>
  <c r="K108" i="31"/>
  <c r="L108" i="31"/>
  <c r="J109" i="31"/>
  <c r="K109" i="31"/>
  <c r="L109" i="31"/>
  <c r="J110" i="31"/>
  <c r="O110" i="31"/>
  <c r="P110" i="31"/>
  <c r="J111" i="31"/>
  <c r="O111" i="31"/>
  <c r="P111" i="31"/>
  <c r="J112" i="31"/>
  <c r="K112" i="31"/>
  <c r="L112" i="31"/>
  <c r="J113" i="31"/>
  <c r="K113" i="31"/>
  <c r="L113" i="31"/>
  <c r="J114" i="31"/>
  <c r="O114" i="31"/>
  <c r="P114" i="31"/>
  <c r="J115" i="31"/>
  <c r="O115" i="31"/>
  <c r="P115" i="31"/>
  <c r="J116" i="31"/>
  <c r="O116" i="31"/>
  <c r="P116" i="31"/>
  <c r="J117" i="31"/>
  <c r="O117" i="31"/>
  <c r="P117" i="31"/>
  <c r="J118" i="31"/>
  <c r="O118" i="31"/>
  <c r="P118" i="31"/>
  <c r="J119" i="31"/>
  <c r="O119" i="31"/>
  <c r="P119" i="31"/>
  <c r="J120" i="31"/>
  <c r="K120" i="31"/>
  <c r="L120" i="31"/>
  <c r="J121" i="31"/>
  <c r="O121" i="31"/>
  <c r="P121" i="31"/>
  <c r="J122" i="31"/>
  <c r="O122" i="31"/>
  <c r="P122" i="31"/>
  <c r="J123" i="31"/>
  <c r="O123" i="31"/>
  <c r="P123" i="31"/>
  <c r="J124" i="31"/>
  <c r="K124" i="31"/>
  <c r="L124" i="31"/>
  <c r="J125" i="31"/>
  <c r="K125" i="31"/>
  <c r="L125" i="31"/>
  <c r="J126" i="31"/>
  <c r="O126" i="31"/>
  <c r="P126" i="31"/>
  <c r="J127" i="31"/>
  <c r="O127" i="31"/>
  <c r="P127" i="31"/>
  <c r="J128" i="31"/>
  <c r="K128" i="31"/>
  <c r="L128" i="31"/>
  <c r="J129" i="31"/>
  <c r="K129" i="31"/>
  <c r="L129" i="31"/>
  <c r="J130" i="31"/>
  <c r="O130" i="31"/>
  <c r="P130" i="31"/>
  <c r="J131" i="31"/>
  <c r="O131" i="31"/>
  <c r="P131" i="31"/>
  <c r="J132" i="31"/>
  <c r="O132" i="31"/>
  <c r="P132" i="31"/>
  <c r="J133" i="31"/>
  <c r="O133" i="31"/>
  <c r="P133" i="31"/>
  <c r="J134" i="31"/>
  <c r="O134" i="31"/>
  <c r="P134" i="31"/>
  <c r="J135" i="31"/>
  <c r="O135" i="31"/>
  <c r="P135" i="31"/>
  <c r="J136" i="31"/>
  <c r="K136" i="31"/>
  <c r="L136" i="31"/>
  <c r="J137" i="31"/>
  <c r="O137" i="31"/>
  <c r="P137" i="31"/>
  <c r="J138" i="31"/>
  <c r="O138" i="31"/>
  <c r="P138" i="31"/>
  <c r="J139" i="31"/>
  <c r="O139" i="31"/>
  <c r="P139" i="31"/>
  <c r="J140" i="31"/>
  <c r="K140" i="31"/>
  <c r="L140" i="31"/>
  <c r="J141" i="31"/>
  <c r="K141" i="31"/>
  <c r="L141" i="31"/>
  <c r="J142" i="31"/>
  <c r="O142" i="31"/>
  <c r="P142" i="31"/>
  <c r="J143" i="31"/>
  <c r="O143" i="31"/>
  <c r="P143" i="31"/>
  <c r="J144" i="31"/>
  <c r="K144" i="31"/>
  <c r="L144" i="31"/>
  <c r="J145" i="31"/>
  <c r="K145" i="31"/>
  <c r="L145" i="31"/>
  <c r="J146" i="31"/>
  <c r="O146" i="31"/>
  <c r="P146" i="31"/>
  <c r="J147" i="31"/>
  <c r="O147" i="31"/>
  <c r="P147" i="31"/>
  <c r="J148" i="31"/>
  <c r="O148" i="31"/>
  <c r="P148" i="31"/>
  <c r="J149" i="31"/>
  <c r="O149" i="31"/>
  <c r="P149" i="31"/>
  <c r="J150" i="31"/>
  <c r="O150" i="31"/>
  <c r="P150" i="31"/>
  <c r="J151" i="31"/>
  <c r="O151" i="31"/>
  <c r="P151" i="31"/>
  <c r="J152" i="31"/>
  <c r="K152" i="31"/>
  <c r="L152" i="31"/>
  <c r="J153" i="31"/>
  <c r="O153" i="31"/>
  <c r="P153" i="31"/>
  <c r="J154" i="31"/>
  <c r="O154" i="31"/>
  <c r="P154" i="31"/>
  <c r="J155" i="31"/>
  <c r="O155" i="31"/>
  <c r="P155" i="31"/>
  <c r="J156" i="31"/>
  <c r="K156" i="31"/>
  <c r="L156" i="31"/>
  <c r="J157" i="31"/>
  <c r="K157" i="31"/>
  <c r="L157" i="31"/>
  <c r="J158" i="31"/>
  <c r="O158" i="31"/>
  <c r="P158" i="31"/>
  <c r="J159" i="31"/>
  <c r="O159" i="31"/>
  <c r="P159" i="31"/>
  <c r="J160" i="31"/>
  <c r="K160" i="31"/>
  <c r="L160" i="31"/>
  <c r="J161" i="31"/>
  <c r="K161" i="31"/>
  <c r="L161" i="31"/>
  <c r="J162" i="31"/>
  <c r="O162" i="31"/>
  <c r="P162" i="31"/>
  <c r="J163" i="31"/>
  <c r="O163" i="31"/>
  <c r="P163" i="31"/>
  <c r="J164" i="31"/>
  <c r="O164" i="31"/>
  <c r="P164" i="31"/>
  <c r="J165" i="31"/>
  <c r="O165" i="31"/>
  <c r="P165" i="31"/>
  <c r="J166" i="31"/>
  <c r="O166" i="31"/>
  <c r="P166" i="31"/>
  <c r="J167" i="31"/>
  <c r="O167" i="31"/>
  <c r="P167" i="31"/>
  <c r="J168" i="31"/>
  <c r="K168" i="31"/>
  <c r="L168" i="31"/>
  <c r="J169" i="31"/>
  <c r="O169" i="31"/>
  <c r="P169" i="31"/>
  <c r="J170" i="31"/>
  <c r="O170" i="31"/>
  <c r="P170" i="31"/>
  <c r="J171" i="31"/>
  <c r="O171" i="31"/>
  <c r="P171" i="31"/>
  <c r="J172" i="31"/>
  <c r="K172" i="31"/>
  <c r="L172" i="31"/>
  <c r="J173" i="31"/>
  <c r="K173" i="31"/>
  <c r="L173" i="31"/>
  <c r="J174" i="31"/>
  <c r="O174" i="31"/>
  <c r="P174" i="31"/>
  <c r="J175" i="31"/>
  <c r="O175" i="31"/>
  <c r="P175" i="31"/>
  <c r="J176" i="31"/>
  <c r="K176" i="31"/>
  <c r="L176" i="31"/>
  <c r="J177" i="31"/>
  <c r="K177" i="31"/>
  <c r="L177" i="31"/>
  <c r="J178" i="31"/>
  <c r="O178" i="31"/>
  <c r="P178" i="31"/>
  <c r="J179" i="31"/>
  <c r="O179" i="31"/>
  <c r="P179" i="31"/>
  <c r="J180" i="31"/>
  <c r="O180" i="31"/>
  <c r="P180" i="31"/>
  <c r="J181" i="31"/>
  <c r="O181" i="31"/>
  <c r="P181" i="31"/>
  <c r="J182" i="31"/>
  <c r="O182" i="31"/>
  <c r="P182" i="31"/>
  <c r="J183" i="31"/>
  <c r="O183" i="31"/>
  <c r="P183" i="31"/>
  <c r="J184" i="31"/>
  <c r="K184" i="31"/>
  <c r="L184" i="31"/>
  <c r="J185" i="31"/>
  <c r="O185" i="31"/>
  <c r="P185" i="31"/>
  <c r="J186" i="31"/>
  <c r="O186" i="31"/>
  <c r="P186" i="31"/>
  <c r="J187" i="31"/>
  <c r="O187" i="31"/>
  <c r="P187" i="31"/>
  <c r="J188" i="31"/>
  <c r="K188" i="31"/>
  <c r="L188" i="31"/>
  <c r="J189" i="31"/>
  <c r="K189" i="31"/>
  <c r="L189" i="31"/>
  <c r="J190" i="31"/>
  <c r="O190" i="31"/>
  <c r="P190" i="31"/>
  <c r="J191" i="31"/>
  <c r="O191" i="31"/>
  <c r="P191" i="31"/>
  <c r="J192" i="31"/>
  <c r="K192" i="31"/>
  <c r="L192" i="31"/>
  <c r="J193" i="31"/>
  <c r="K193" i="31"/>
  <c r="L193" i="31"/>
  <c r="J194" i="31"/>
  <c r="O194" i="31"/>
  <c r="P194" i="31"/>
  <c r="J195" i="31"/>
  <c r="O195" i="31"/>
  <c r="P195" i="31"/>
  <c r="J196" i="31"/>
  <c r="O196" i="31"/>
  <c r="P196" i="31"/>
  <c r="J197" i="31"/>
  <c r="O197" i="31"/>
  <c r="P197" i="31"/>
  <c r="J198" i="31"/>
  <c r="O198" i="31"/>
  <c r="P198" i="31"/>
  <c r="J199" i="31"/>
  <c r="O199" i="31"/>
  <c r="P199" i="31"/>
  <c r="J200" i="31"/>
  <c r="K200" i="31"/>
  <c r="L200" i="31"/>
  <c r="J201" i="31"/>
  <c r="O201" i="31"/>
  <c r="P201" i="31"/>
  <c r="J202" i="31"/>
  <c r="O202" i="31"/>
  <c r="P202" i="31"/>
  <c r="J203" i="31"/>
  <c r="O203" i="31"/>
  <c r="P203" i="31"/>
  <c r="J204" i="31"/>
  <c r="K204" i="31"/>
  <c r="L204" i="31"/>
  <c r="J205" i="31"/>
  <c r="K205" i="31"/>
  <c r="L205" i="31"/>
  <c r="J206" i="31"/>
  <c r="O206" i="31"/>
  <c r="P206" i="31"/>
  <c r="J207" i="31"/>
  <c r="O207" i="31"/>
  <c r="P207" i="31"/>
  <c r="J208" i="31"/>
  <c r="K208" i="31"/>
  <c r="L208" i="31"/>
  <c r="J209" i="31"/>
  <c r="K209" i="31"/>
  <c r="L209" i="31"/>
  <c r="J210" i="31"/>
  <c r="O210" i="31"/>
  <c r="P210" i="31"/>
  <c r="J211" i="31"/>
  <c r="O211" i="31"/>
  <c r="P211" i="31"/>
  <c r="J212" i="31"/>
  <c r="O212" i="31"/>
  <c r="P212" i="31"/>
  <c r="J213" i="31"/>
  <c r="O213" i="31"/>
  <c r="P213" i="31"/>
  <c r="J214" i="31"/>
  <c r="O214" i="31"/>
  <c r="P214" i="31"/>
  <c r="J215" i="31"/>
  <c r="O215" i="31"/>
  <c r="P215" i="31"/>
  <c r="J216" i="31"/>
  <c r="K216" i="31"/>
  <c r="L216" i="31"/>
  <c r="J217" i="31"/>
  <c r="O217" i="31"/>
  <c r="P217" i="31"/>
  <c r="J218" i="31"/>
  <c r="O218" i="31"/>
  <c r="P218" i="31"/>
  <c r="J219" i="31"/>
  <c r="O219" i="31"/>
  <c r="P219" i="31"/>
  <c r="J220" i="31"/>
  <c r="K220" i="31"/>
  <c r="L220" i="31"/>
  <c r="J221" i="31"/>
  <c r="K221" i="31"/>
  <c r="L221" i="31"/>
  <c r="J2" i="31"/>
  <c r="K2" i="31"/>
  <c r="L2" i="31"/>
  <c r="B663" i="31"/>
  <c r="W663" i="31"/>
  <c r="B664" i="31"/>
  <c r="W664" i="31"/>
  <c r="B665" i="31"/>
  <c r="W665" i="31"/>
  <c r="B666" i="31"/>
  <c r="W666" i="31"/>
  <c r="B667" i="31"/>
  <c r="W667" i="31"/>
  <c r="B668" i="31"/>
  <c r="W668" i="31"/>
  <c r="B669" i="31"/>
  <c r="W669" i="31"/>
  <c r="B670" i="31"/>
  <c r="W670" i="31"/>
  <c r="B671" i="31"/>
  <c r="W671" i="31"/>
  <c r="B672" i="31"/>
  <c r="W672" i="31"/>
  <c r="B673" i="31"/>
  <c r="W673" i="31"/>
  <c r="B674" i="31"/>
  <c r="W674" i="31"/>
  <c r="B675" i="31"/>
  <c r="W675" i="31"/>
  <c r="B676" i="31"/>
  <c r="W676" i="31"/>
  <c r="B677" i="31"/>
  <c r="W677" i="31"/>
  <c r="B678" i="31"/>
  <c r="W678" i="31"/>
  <c r="B679" i="31"/>
  <c r="W679" i="31"/>
  <c r="B680" i="31"/>
  <c r="W680" i="31"/>
  <c r="B681" i="31"/>
  <c r="W681" i="31"/>
  <c r="B682" i="31"/>
  <c r="W682" i="31"/>
  <c r="B683" i="31"/>
  <c r="W683" i="31"/>
  <c r="B684" i="31"/>
  <c r="W684" i="31"/>
  <c r="B685" i="31"/>
  <c r="W685" i="31"/>
  <c r="B686" i="31"/>
  <c r="W686" i="31"/>
  <c r="B687" i="31"/>
  <c r="W687" i="31"/>
  <c r="B688" i="31"/>
  <c r="W688" i="31"/>
  <c r="B689" i="31"/>
  <c r="W689" i="31"/>
  <c r="B690" i="31"/>
  <c r="W690" i="31"/>
  <c r="B691" i="31"/>
  <c r="W691" i="31"/>
  <c r="B692" i="31"/>
  <c r="W692" i="31"/>
  <c r="B693" i="31"/>
  <c r="W693" i="31"/>
  <c r="B694" i="31"/>
  <c r="W694" i="31"/>
  <c r="B695" i="31"/>
  <c r="W695" i="31"/>
  <c r="B696" i="31"/>
  <c r="W696" i="31"/>
  <c r="B697" i="31"/>
  <c r="W697" i="31"/>
  <c r="B698" i="31"/>
  <c r="W698" i="31"/>
  <c r="B699" i="31"/>
  <c r="W699" i="31"/>
  <c r="B700" i="31"/>
  <c r="W700" i="31"/>
  <c r="B701" i="31"/>
  <c r="W701" i="31"/>
  <c r="B702" i="31"/>
  <c r="W702" i="31"/>
  <c r="B703" i="31"/>
  <c r="W703" i="31"/>
  <c r="B704" i="31"/>
  <c r="W704" i="31"/>
  <c r="B705" i="31"/>
  <c r="W705" i="31"/>
  <c r="B706" i="31"/>
  <c r="W706" i="31"/>
  <c r="B707" i="31"/>
  <c r="W707" i="31"/>
  <c r="B708" i="31"/>
  <c r="W708" i="31"/>
  <c r="B709" i="31"/>
  <c r="W709" i="31"/>
  <c r="B710" i="31"/>
  <c r="W710" i="31"/>
  <c r="B711" i="31"/>
  <c r="W711" i="31"/>
  <c r="B712" i="31"/>
  <c r="W712" i="31"/>
  <c r="B713" i="31"/>
  <c r="W713" i="31"/>
  <c r="B714" i="31"/>
  <c r="W714" i="31"/>
  <c r="B715" i="31"/>
  <c r="W715" i="31"/>
  <c r="B716" i="31"/>
  <c r="W716" i="31"/>
  <c r="B717" i="31"/>
  <c r="W717" i="31"/>
  <c r="B718" i="31"/>
  <c r="W718" i="31"/>
  <c r="B719" i="31"/>
  <c r="W719" i="31"/>
  <c r="B720" i="31"/>
  <c r="W720" i="31"/>
  <c r="B721" i="31"/>
  <c r="W721" i="31"/>
  <c r="B722" i="31"/>
  <c r="W722" i="31"/>
  <c r="B723" i="31"/>
  <c r="W723" i="31"/>
  <c r="B724" i="31"/>
  <c r="W724" i="31"/>
  <c r="B725" i="31"/>
  <c r="W725" i="31"/>
  <c r="B726" i="31"/>
  <c r="W726" i="31"/>
  <c r="B727" i="31"/>
  <c r="W727" i="31"/>
  <c r="B728" i="31"/>
  <c r="W728" i="31"/>
  <c r="B729" i="31"/>
  <c r="W729" i="31"/>
  <c r="B730" i="31"/>
  <c r="W730" i="31"/>
  <c r="B731" i="31"/>
  <c r="W731" i="31"/>
  <c r="B732" i="31"/>
  <c r="W732" i="31"/>
  <c r="B733" i="31"/>
  <c r="W733" i="31"/>
  <c r="B734" i="31"/>
  <c r="W734" i="31"/>
  <c r="B735" i="31"/>
  <c r="W735" i="31"/>
  <c r="B736" i="31"/>
  <c r="W736" i="31"/>
  <c r="B737" i="31"/>
  <c r="W737" i="31"/>
  <c r="B738" i="31"/>
  <c r="W738" i="31"/>
  <c r="B739" i="31"/>
  <c r="W739" i="31"/>
  <c r="B740" i="31"/>
  <c r="W740" i="31"/>
  <c r="B741" i="31"/>
  <c r="W741" i="31"/>
  <c r="B742" i="31"/>
  <c r="W742" i="31"/>
  <c r="B743" i="31"/>
  <c r="W743" i="31"/>
  <c r="B744" i="31"/>
  <c r="W744" i="31"/>
  <c r="B745" i="31"/>
  <c r="W745" i="31"/>
  <c r="B746" i="31"/>
  <c r="W746" i="31"/>
  <c r="B747" i="31"/>
  <c r="W747" i="31"/>
  <c r="B748" i="31"/>
  <c r="W748" i="31"/>
  <c r="B749" i="31"/>
  <c r="W749" i="31"/>
  <c r="B750" i="31"/>
  <c r="W750" i="31"/>
  <c r="B751" i="31"/>
  <c r="W751" i="31"/>
  <c r="B752" i="31"/>
  <c r="W752" i="31"/>
  <c r="B753" i="31"/>
  <c r="W753" i="31"/>
  <c r="B754" i="31"/>
  <c r="W754" i="31"/>
  <c r="B755" i="31"/>
  <c r="W755" i="31"/>
  <c r="B756" i="31"/>
  <c r="W756" i="31"/>
  <c r="B757" i="31"/>
  <c r="W757" i="31"/>
  <c r="B758" i="31"/>
  <c r="W758" i="31"/>
  <c r="B759" i="31"/>
  <c r="W759" i="31"/>
  <c r="B760" i="31"/>
  <c r="W760" i="31"/>
  <c r="B761" i="31"/>
  <c r="W761" i="31"/>
  <c r="B762" i="31"/>
  <c r="W762" i="31"/>
  <c r="B763" i="31"/>
  <c r="W763" i="31"/>
  <c r="B764" i="31"/>
  <c r="W764" i="31"/>
  <c r="B765" i="31"/>
  <c r="W765" i="31"/>
  <c r="B766" i="31"/>
  <c r="W766" i="31"/>
  <c r="B767" i="31"/>
  <c r="W767" i="31"/>
  <c r="B768" i="31"/>
  <c r="W768" i="31"/>
  <c r="B769" i="31"/>
  <c r="W769" i="31"/>
  <c r="B770" i="31"/>
  <c r="W770" i="31"/>
  <c r="B771" i="31"/>
  <c r="W771" i="31"/>
  <c r="B772" i="31"/>
  <c r="W772" i="31"/>
  <c r="B773" i="31"/>
  <c r="W773" i="31"/>
  <c r="B774" i="31"/>
  <c r="W774" i="31"/>
  <c r="B775" i="31"/>
  <c r="W775" i="31"/>
  <c r="B776" i="31"/>
  <c r="W776" i="31"/>
  <c r="B777" i="31"/>
  <c r="W777" i="31"/>
  <c r="B778" i="31"/>
  <c r="W778" i="31"/>
  <c r="B779" i="31"/>
  <c r="W779" i="31"/>
  <c r="B780" i="31"/>
  <c r="W780" i="31"/>
  <c r="B781" i="31"/>
  <c r="W781" i="31"/>
  <c r="B782" i="31"/>
  <c r="W782" i="31"/>
  <c r="B783" i="31"/>
  <c r="W783" i="31"/>
  <c r="B784" i="31"/>
  <c r="W784" i="31"/>
  <c r="B785" i="31"/>
  <c r="W785" i="31"/>
  <c r="B786" i="31"/>
  <c r="W786" i="31"/>
  <c r="B787" i="31"/>
  <c r="W787" i="31"/>
  <c r="B788" i="31"/>
  <c r="W788" i="31"/>
  <c r="B789" i="31"/>
  <c r="W789" i="31"/>
  <c r="B790" i="31"/>
  <c r="W790" i="31"/>
  <c r="B791" i="31"/>
  <c r="W791" i="31"/>
  <c r="B792" i="31"/>
  <c r="W792" i="31"/>
  <c r="B793" i="31"/>
  <c r="W793" i="31"/>
  <c r="B794" i="31"/>
  <c r="W794" i="31"/>
  <c r="B795" i="31"/>
  <c r="W795" i="31"/>
  <c r="B796" i="31"/>
  <c r="W796" i="31"/>
  <c r="B797" i="31"/>
  <c r="W797" i="31"/>
  <c r="B798" i="31"/>
  <c r="W798" i="31"/>
  <c r="B799" i="31"/>
  <c r="W799" i="31"/>
  <c r="B800" i="31"/>
  <c r="W800" i="31"/>
  <c r="B801" i="31"/>
  <c r="W801" i="31"/>
  <c r="B802" i="31"/>
  <c r="W802" i="31"/>
  <c r="B803" i="31"/>
  <c r="W803" i="31"/>
  <c r="B804" i="31"/>
  <c r="W804" i="31"/>
  <c r="B805" i="31"/>
  <c r="W805" i="31"/>
  <c r="B806" i="31"/>
  <c r="W806" i="31"/>
  <c r="B807" i="31"/>
  <c r="W807" i="31"/>
  <c r="B808" i="31"/>
  <c r="W808" i="31"/>
  <c r="B809" i="31"/>
  <c r="W809" i="31"/>
  <c r="B810" i="31"/>
  <c r="W810" i="31"/>
  <c r="B811" i="31"/>
  <c r="W811" i="31"/>
  <c r="B812" i="31"/>
  <c r="W812" i="31"/>
  <c r="B813" i="31"/>
  <c r="W813" i="31"/>
  <c r="B814" i="31"/>
  <c r="W814" i="31"/>
  <c r="B815" i="31"/>
  <c r="W815" i="31"/>
  <c r="B816" i="31"/>
  <c r="W816" i="31"/>
  <c r="B817" i="31"/>
  <c r="W817" i="31"/>
  <c r="B818" i="31"/>
  <c r="W818" i="31"/>
  <c r="B819" i="31"/>
  <c r="W819" i="31"/>
  <c r="B820" i="31"/>
  <c r="W820" i="31"/>
  <c r="B821" i="31"/>
  <c r="W821" i="31"/>
  <c r="B822" i="31"/>
  <c r="W822" i="31"/>
  <c r="B823" i="31"/>
  <c r="W823" i="31"/>
  <c r="B824" i="31"/>
  <c r="W824" i="31"/>
  <c r="B825" i="31"/>
  <c r="W825" i="31"/>
  <c r="B826" i="31"/>
  <c r="W826" i="31"/>
  <c r="B827" i="31"/>
  <c r="W827" i="31"/>
  <c r="B828" i="31"/>
  <c r="W828" i="31"/>
  <c r="B829" i="31"/>
  <c r="W829" i="31"/>
  <c r="B830" i="31"/>
  <c r="W830" i="31"/>
  <c r="B831" i="31"/>
  <c r="W831" i="31"/>
  <c r="B832" i="31"/>
  <c r="W832" i="31"/>
  <c r="B833" i="31"/>
  <c r="W833" i="31"/>
  <c r="B834" i="31"/>
  <c r="W834" i="31"/>
  <c r="B835" i="31"/>
  <c r="W835" i="31"/>
  <c r="B836" i="31"/>
  <c r="W836" i="31"/>
  <c r="B837" i="31"/>
  <c r="W837" i="31"/>
  <c r="B838" i="31"/>
  <c r="W838" i="31"/>
  <c r="B839" i="31"/>
  <c r="W839" i="31"/>
  <c r="B840" i="31"/>
  <c r="W840" i="31"/>
  <c r="B841" i="31"/>
  <c r="W841" i="31"/>
  <c r="B842" i="31"/>
  <c r="W842" i="31"/>
  <c r="B843" i="31"/>
  <c r="W843" i="31"/>
  <c r="B844" i="31"/>
  <c r="W844" i="31"/>
  <c r="B845" i="31"/>
  <c r="W845" i="31"/>
  <c r="B846" i="31"/>
  <c r="W846" i="31"/>
  <c r="B847" i="31"/>
  <c r="W847" i="31"/>
  <c r="B848" i="31"/>
  <c r="W848" i="31"/>
  <c r="B849" i="31"/>
  <c r="W849" i="31"/>
  <c r="B850" i="31"/>
  <c r="W850" i="31"/>
  <c r="B851" i="31"/>
  <c r="W851" i="31"/>
  <c r="B852" i="31"/>
  <c r="W852" i="31"/>
  <c r="B853" i="31"/>
  <c r="W853" i="31"/>
  <c r="B854" i="31"/>
  <c r="W854" i="31"/>
  <c r="B855" i="31"/>
  <c r="W855" i="31"/>
  <c r="B856" i="31"/>
  <c r="W856" i="31"/>
  <c r="B857" i="31"/>
  <c r="W857" i="31"/>
  <c r="B858" i="31"/>
  <c r="W858" i="31"/>
  <c r="B859" i="31"/>
  <c r="W859" i="31"/>
  <c r="B860" i="31"/>
  <c r="W860" i="31"/>
  <c r="B861" i="31"/>
  <c r="W861" i="31"/>
  <c r="B862" i="31"/>
  <c r="W862" i="31"/>
  <c r="B863" i="31"/>
  <c r="W863" i="31"/>
  <c r="B864" i="31"/>
  <c r="W864" i="31"/>
  <c r="B865" i="31"/>
  <c r="W865" i="31"/>
  <c r="B866" i="31"/>
  <c r="W866" i="31"/>
  <c r="B867" i="31"/>
  <c r="W867" i="31"/>
  <c r="B868" i="31"/>
  <c r="W868" i="31"/>
  <c r="B869" i="31"/>
  <c r="W869" i="31"/>
  <c r="B870" i="31"/>
  <c r="W870" i="31"/>
  <c r="B871" i="31"/>
  <c r="W871" i="31"/>
  <c r="B872" i="31"/>
  <c r="W872" i="31"/>
  <c r="B873" i="31"/>
  <c r="W873" i="31"/>
  <c r="B874" i="31"/>
  <c r="W874" i="31"/>
  <c r="B875" i="31"/>
  <c r="W875" i="31"/>
  <c r="B876" i="31"/>
  <c r="W876" i="31"/>
  <c r="B877" i="31"/>
  <c r="W877" i="31"/>
  <c r="B878" i="31"/>
  <c r="W878" i="31"/>
  <c r="B879" i="31"/>
  <c r="W879" i="31"/>
  <c r="B880" i="31"/>
  <c r="W880" i="31"/>
  <c r="B881" i="31"/>
  <c r="W881" i="31"/>
  <c r="B662" i="31"/>
  <c r="W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662" i="31"/>
  <c r="G663" i="31"/>
  <c r="G664" i="31"/>
  <c r="G665" i="31"/>
  <c r="G666" i="31"/>
  <c r="G667" i="31"/>
  <c r="G668" i="31"/>
  <c r="G669" i="31"/>
  <c r="G670" i="31"/>
  <c r="G671" i="31"/>
  <c r="G672" i="31"/>
  <c r="G673" i="31"/>
  <c r="G674" i="31"/>
  <c r="G675" i="31"/>
  <c r="G676" i="31"/>
  <c r="G677" i="31"/>
  <c r="G678" i="31"/>
  <c r="G679" i="31"/>
  <c r="G680" i="31"/>
  <c r="G681" i="31"/>
  <c r="G682" i="31"/>
  <c r="G683" i="31"/>
  <c r="G684" i="31"/>
  <c r="G685" i="31"/>
  <c r="G686" i="31"/>
  <c r="G687" i="31"/>
  <c r="G688" i="31"/>
  <c r="G689" i="31"/>
  <c r="G690" i="31"/>
  <c r="G691" i="31"/>
  <c r="G692" i="31"/>
  <c r="G693" i="31"/>
  <c r="G694" i="31"/>
  <c r="G695" i="31"/>
  <c r="G696" i="31"/>
  <c r="G697" i="31"/>
  <c r="G698" i="31"/>
  <c r="G699" i="31"/>
  <c r="G700" i="31"/>
  <c r="G701" i="31"/>
  <c r="G702" i="31"/>
  <c r="G703" i="31"/>
  <c r="G704" i="31"/>
  <c r="G705" i="31"/>
  <c r="G706" i="31"/>
  <c r="G707" i="31"/>
  <c r="G708" i="31"/>
  <c r="G709" i="31"/>
  <c r="G710" i="31"/>
  <c r="G711" i="31"/>
  <c r="G712" i="31"/>
  <c r="G713" i="31"/>
  <c r="G714" i="31"/>
  <c r="G715" i="31"/>
  <c r="G716" i="31"/>
  <c r="G717" i="31"/>
  <c r="G718" i="31"/>
  <c r="G719" i="31"/>
  <c r="G720" i="31"/>
  <c r="G721" i="31"/>
  <c r="G722" i="31"/>
  <c r="G723" i="31"/>
  <c r="G724" i="31"/>
  <c r="G725" i="31"/>
  <c r="G726" i="31"/>
  <c r="G727" i="31"/>
  <c r="G728" i="31"/>
  <c r="G729" i="31"/>
  <c r="G730" i="31"/>
  <c r="G731" i="31"/>
  <c r="G732" i="31"/>
  <c r="G733" i="31"/>
  <c r="G734" i="31"/>
  <c r="G735" i="31"/>
  <c r="G736" i="31"/>
  <c r="G737" i="31"/>
  <c r="G738" i="31"/>
  <c r="G739" i="31"/>
  <c r="G740" i="31"/>
  <c r="G741" i="31"/>
  <c r="G742" i="31"/>
  <c r="G743" i="31"/>
  <c r="G744" i="31"/>
  <c r="G745" i="31"/>
  <c r="G746" i="31"/>
  <c r="G747" i="31"/>
  <c r="G748" i="31"/>
  <c r="G749" i="31"/>
  <c r="G750" i="31"/>
  <c r="G751" i="31"/>
  <c r="G752" i="31"/>
  <c r="G753" i="31"/>
  <c r="G754" i="31"/>
  <c r="G755" i="31"/>
  <c r="G756" i="31"/>
  <c r="G757" i="31"/>
  <c r="G758" i="31"/>
  <c r="G759" i="31"/>
  <c r="G760" i="31"/>
  <c r="G761" i="31"/>
  <c r="G762" i="31"/>
  <c r="G763" i="31"/>
  <c r="G764" i="31"/>
  <c r="G765" i="31"/>
  <c r="G766" i="31"/>
  <c r="G767" i="31"/>
  <c r="G768" i="31"/>
  <c r="G769" i="31"/>
  <c r="G770" i="31"/>
  <c r="G771" i="31"/>
  <c r="G772" i="31"/>
  <c r="G773" i="31"/>
  <c r="G774" i="31"/>
  <c r="G775" i="31"/>
  <c r="G776" i="31"/>
  <c r="G777" i="31"/>
  <c r="G778" i="31"/>
  <c r="G779" i="31"/>
  <c r="G780" i="31"/>
  <c r="G781" i="31"/>
  <c r="G782" i="31"/>
  <c r="G783" i="31"/>
  <c r="G784" i="31"/>
  <c r="G785" i="31"/>
  <c r="G786" i="31"/>
  <c r="G787" i="31"/>
  <c r="G788" i="31"/>
  <c r="G789" i="31"/>
  <c r="G790" i="31"/>
  <c r="G791" i="31"/>
  <c r="G792" i="31"/>
  <c r="G793" i="31"/>
  <c r="G794" i="31"/>
  <c r="G795" i="31"/>
  <c r="G796" i="31"/>
  <c r="G797" i="31"/>
  <c r="G798" i="31"/>
  <c r="G799" i="31"/>
  <c r="G800" i="31"/>
  <c r="G801" i="31"/>
  <c r="G802" i="31"/>
  <c r="G803" i="31"/>
  <c r="G804" i="31"/>
  <c r="G805" i="31"/>
  <c r="G806" i="31"/>
  <c r="G807" i="31"/>
  <c r="G808" i="31"/>
  <c r="G809" i="31"/>
  <c r="G810" i="31"/>
  <c r="G811" i="31"/>
  <c r="G812" i="31"/>
  <c r="G813" i="31"/>
  <c r="G814" i="31"/>
  <c r="G815" i="31"/>
  <c r="G816" i="31"/>
  <c r="G817" i="31"/>
  <c r="G818" i="31"/>
  <c r="G819" i="31"/>
  <c r="G820" i="31"/>
  <c r="G821" i="31"/>
  <c r="G822" i="31"/>
  <c r="G823" i="31"/>
  <c r="G824" i="31"/>
  <c r="G825" i="31"/>
  <c r="G826" i="31"/>
  <c r="G827" i="31"/>
  <c r="G828" i="31"/>
  <c r="G829" i="31"/>
  <c r="G830" i="31"/>
  <c r="G831" i="31"/>
  <c r="G832" i="31"/>
  <c r="G833" i="31"/>
  <c r="G834" i="31"/>
  <c r="G835" i="31"/>
  <c r="G836" i="31"/>
  <c r="G837" i="31"/>
  <c r="G838" i="31"/>
  <c r="G839" i="31"/>
  <c r="G840" i="31"/>
  <c r="G841" i="31"/>
  <c r="G842" i="31"/>
  <c r="G843" i="31"/>
  <c r="G844" i="31"/>
  <c r="G845" i="31"/>
  <c r="G846" i="31"/>
  <c r="G847" i="31"/>
  <c r="G848" i="31"/>
  <c r="G849" i="31"/>
  <c r="G850" i="31"/>
  <c r="G851" i="31"/>
  <c r="G852" i="31"/>
  <c r="G853" i="31"/>
  <c r="G854" i="31"/>
  <c r="G855" i="31"/>
  <c r="G856" i="31"/>
  <c r="G857" i="31"/>
  <c r="G858" i="31"/>
  <c r="G859" i="31"/>
  <c r="G860" i="31"/>
  <c r="G861" i="31"/>
  <c r="G862" i="31"/>
  <c r="G863" i="31"/>
  <c r="G864" i="31"/>
  <c r="G865" i="31"/>
  <c r="G866" i="31"/>
  <c r="G867" i="31"/>
  <c r="G868" i="31"/>
  <c r="G869" i="31"/>
  <c r="G870" i="31"/>
  <c r="G871" i="31"/>
  <c r="G872" i="31"/>
  <c r="G873" i="31"/>
  <c r="G874" i="31"/>
  <c r="G875" i="31"/>
  <c r="G876" i="31"/>
  <c r="G877" i="31"/>
  <c r="G878" i="31"/>
  <c r="G879" i="31"/>
  <c r="G880" i="31"/>
  <c r="G881" i="31"/>
  <c r="G66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571" i="31"/>
  <c r="G572" i="31"/>
  <c r="G573" i="31"/>
  <c r="G574" i="31"/>
  <c r="G575" i="31"/>
  <c r="G576" i="31"/>
  <c r="G577" i="31"/>
  <c r="G578" i="31"/>
  <c r="G579" i="31"/>
  <c r="G580" i="31"/>
  <c r="G581" i="31"/>
  <c r="G582" i="31"/>
  <c r="G583" i="31"/>
  <c r="G584" i="31"/>
  <c r="G585" i="31"/>
  <c r="G586" i="31"/>
  <c r="G587" i="31"/>
  <c r="G588" i="31"/>
  <c r="G589" i="31"/>
  <c r="G590" i="31"/>
  <c r="G591" i="31"/>
  <c r="G592" i="31"/>
  <c r="G593" i="31"/>
  <c r="G594" i="31"/>
  <c r="G595" i="31"/>
  <c r="G596" i="31"/>
  <c r="G597" i="31"/>
  <c r="G598" i="31"/>
  <c r="G599" i="31"/>
  <c r="G600" i="31"/>
  <c r="G601" i="31"/>
  <c r="G602" i="31"/>
  <c r="G603" i="31"/>
  <c r="G604" i="31"/>
  <c r="G605" i="31"/>
  <c r="G606" i="31"/>
  <c r="G607" i="31"/>
  <c r="G608" i="31"/>
  <c r="G609" i="31"/>
  <c r="G610" i="31"/>
  <c r="G611" i="31"/>
  <c r="G612" i="31"/>
  <c r="G613" i="31"/>
  <c r="G614" i="31"/>
  <c r="G615" i="31"/>
  <c r="G616" i="31"/>
  <c r="G617" i="31"/>
  <c r="G618" i="31"/>
  <c r="G619" i="31"/>
  <c r="G620" i="31"/>
  <c r="G621" i="31"/>
  <c r="G622" i="31"/>
  <c r="G623" i="31"/>
  <c r="G624" i="31"/>
  <c r="G625" i="31"/>
  <c r="G626" i="31"/>
  <c r="G627" i="31"/>
  <c r="G628" i="31"/>
  <c r="G629" i="31"/>
  <c r="G630" i="31"/>
  <c r="G631" i="31"/>
  <c r="G632" i="31"/>
  <c r="G633" i="31"/>
  <c r="G634" i="31"/>
  <c r="G635" i="31"/>
  <c r="G636" i="31"/>
  <c r="G637" i="31"/>
  <c r="G638" i="31"/>
  <c r="G639" i="31"/>
  <c r="G640" i="31"/>
  <c r="G641" i="31"/>
  <c r="G642" i="31"/>
  <c r="G643" i="31"/>
  <c r="G644" i="31"/>
  <c r="G645" i="31"/>
  <c r="G646" i="31"/>
  <c r="G647" i="31"/>
  <c r="G648" i="31"/>
  <c r="G649" i="31"/>
  <c r="G650" i="31"/>
  <c r="G651" i="31"/>
  <c r="G652" i="31"/>
  <c r="G653" i="31"/>
  <c r="G654" i="31"/>
  <c r="G655" i="31"/>
  <c r="G656" i="31"/>
  <c r="G657" i="31"/>
  <c r="G658" i="31"/>
  <c r="G659" i="31"/>
  <c r="G660" i="31"/>
  <c r="G661"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571" i="31"/>
  <c r="C572" i="31"/>
  <c r="C573" i="31"/>
  <c r="C574" i="31"/>
  <c r="C575" i="31"/>
  <c r="C576" i="31"/>
  <c r="C577" i="31"/>
  <c r="C578" i="31"/>
  <c r="C579" i="31"/>
  <c r="C580" i="31"/>
  <c r="C581" i="31"/>
  <c r="C582"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B443" i="31"/>
  <c r="W443" i="31"/>
  <c r="B444" i="31"/>
  <c r="W444" i="31"/>
  <c r="B445" i="31"/>
  <c r="W445" i="31"/>
  <c r="B446" i="31"/>
  <c r="W446" i="31"/>
  <c r="B447" i="31"/>
  <c r="W447" i="31"/>
  <c r="B448" i="31"/>
  <c r="W448" i="31"/>
  <c r="B449" i="31"/>
  <c r="W449" i="31"/>
  <c r="B450" i="31"/>
  <c r="W450" i="31"/>
  <c r="B451" i="31"/>
  <c r="W451" i="31"/>
  <c r="B452" i="31"/>
  <c r="W452" i="31"/>
  <c r="B453" i="31"/>
  <c r="W453" i="31"/>
  <c r="B454" i="31"/>
  <c r="W454" i="31"/>
  <c r="B455" i="31"/>
  <c r="W455" i="31"/>
  <c r="B456" i="31"/>
  <c r="W456" i="31"/>
  <c r="B457" i="31"/>
  <c r="W457" i="31"/>
  <c r="B458" i="31"/>
  <c r="W458" i="31"/>
  <c r="B459" i="31"/>
  <c r="W459" i="31"/>
  <c r="B460" i="31"/>
  <c r="W460" i="31"/>
  <c r="B461" i="31"/>
  <c r="W461" i="31"/>
  <c r="B462" i="31"/>
  <c r="W462" i="31"/>
  <c r="B463" i="31"/>
  <c r="W463" i="31"/>
  <c r="B464" i="31"/>
  <c r="W464" i="31"/>
  <c r="B465" i="31"/>
  <c r="W465" i="31"/>
  <c r="B466" i="31"/>
  <c r="W466" i="31"/>
  <c r="B467" i="31"/>
  <c r="W467" i="31"/>
  <c r="B468" i="31"/>
  <c r="W468" i="31"/>
  <c r="B469" i="31"/>
  <c r="W469" i="31"/>
  <c r="B470" i="31"/>
  <c r="W470" i="31"/>
  <c r="B471" i="31"/>
  <c r="W471" i="31"/>
  <c r="B472" i="31"/>
  <c r="W472" i="31"/>
  <c r="B473" i="31"/>
  <c r="W473" i="31"/>
  <c r="B474" i="31"/>
  <c r="W474" i="31"/>
  <c r="B475" i="31"/>
  <c r="W475" i="31"/>
  <c r="B476" i="31"/>
  <c r="W476" i="31"/>
  <c r="B477" i="31"/>
  <c r="W477" i="31"/>
  <c r="B478" i="31"/>
  <c r="W478" i="31"/>
  <c r="B479" i="31"/>
  <c r="W479" i="31"/>
  <c r="B480" i="31"/>
  <c r="W480" i="31"/>
  <c r="B481" i="31"/>
  <c r="W481" i="31"/>
  <c r="B482" i="31"/>
  <c r="W482" i="31"/>
  <c r="B483" i="31"/>
  <c r="W483" i="31"/>
  <c r="B484" i="31"/>
  <c r="W484" i="31"/>
  <c r="B485" i="31"/>
  <c r="W485" i="31"/>
  <c r="B486" i="31"/>
  <c r="W486" i="31"/>
  <c r="B487" i="31"/>
  <c r="W487" i="31"/>
  <c r="B488" i="31"/>
  <c r="W488" i="31"/>
  <c r="B489" i="31"/>
  <c r="W489" i="31"/>
  <c r="B490" i="31"/>
  <c r="W490" i="31"/>
  <c r="B491" i="31"/>
  <c r="W491" i="31"/>
  <c r="B492" i="31"/>
  <c r="W492" i="31"/>
  <c r="B493" i="31"/>
  <c r="W493" i="31"/>
  <c r="B494" i="31"/>
  <c r="W494" i="31"/>
  <c r="B495" i="31"/>
  <c r="W495" i="31"/>
  <c r="B496" i="31"/>
  <c r="W496" i="31"/>
  <c r="B497" i="31"/>
  <c r="W497" i="31"/>
  <c r="B498" i="31"/>
  <c r="W498" i="31"/>
  <c r="B499" i="31"/>
  <c r="W499" i="31"/>
  <c r="B500" i="31"/>
  <c r="W500" i="31"/>
  <c r="B501" i="31"/>
  <c r="W501" i="31"/>
  <c r="B502" i="31"/>
  <c r="W502" i="31"/>
  <c r="B503" i="31"/>
  <c r="W503" i="31"/>
  <c r="B504" i="31"/>
  <c r="W504" i="31"/>
  <c r="B505" i="31"/>
  <c r="W505" i="31"/>
  <c r="B506" i="31"/>
  <c r="W506" i="31"/>
  <c r="B507" i="31"/>
  <c r="W507" i="31"/>
  <c r="B508" i="31"/>
  <c r="W508" i="31"/>
  <c r="B509" i="31"/>
  <c r="W509" i="31"/>
  <c r="B510" i="31"/>
  <c r="W510" i="31"/>
  <c r="B511" i="31"/>
  <c r="W511" i="31"/>
  <c r="B512" i="31"/>
  <c r="W512" i="31"/>
  <c r="B513" i="31"/>
  <c r="W513" i="31"/>
  <c r="B514" i="31"/>
  <c r="W514" i="31"/>
  <c r="B515" i="31"/>
  <c r="W515" i="31"/>
  <c r="B516" i="31"/>
  <c r="W516" i="31"/>
  <c r="B517" i="31"/>
  <c r="W517" i="31"/>
  <c r="B518" i="31"/>
  <c r="W518" i="31"/>
  <c r="B519" i="31"/>
  <c r="W519" i="31"/>
  <c r="B520" i="31"/>
  <c r="W520" i="31"/>
  <c r="B521" i="31"/>
  <c r="W521" i="31"/>
  <c r="B522" i="31"/>
  <c r="W522" i="31"/>
  <c r="B523" i="31"/>
  <c r="W523" i="31"/>
  <c r="B524" i="31"/>
  <c r="W524" i="31"/>
  <c r="B525" i="31"/>
  <c r="W525" i="31"/>
  <c r="B526" i="31"/>
  <c r="W526" i="31"/>
  <c r="B527" i="31"/>
  <c r="W527" i="31"/>
  <c r="B528" i="31"/>
  <c r="W528" i="31"/>
  <c r="B529" i="31"/>
  <c r="W529" i="31"/>
  <c r="B530" i="31"/>
  <c r="W530" i="31"/>
  <c r="B531" i="31"/>
  <c r="W531" i="31"/>
  <c r="B532" i="31"/>
  <c r="W532" i="31"/>
  <c r="B533" i="31"/>
  <c r="W533" i="31"/>
  <c r="B534" i="31"/>
  <c r="W534" i="31"/>
  <c r="B535" i="31"/>
  <c r="W535" i="31"/>
  <c r="B536" i="31"/>
  <c r="W536" i="31"/>
  <c r="B537" i="31"/>
  <c r="W537" i="31"/>
  <c r="B538" i="31"/>
  <c r="W538" i="31"/>
  <c r="B539" i="31"/>
  <c r="W539" i="31"/>
  <c r="B540" i="31"/>
  <c r="W540" i="31"/>
  <c r="B541" i="31"/>
  <c r="W541" i="31"/>
  <c r="B542" i="31"/>
  <c r="W542" i="31"/>
  <c r="B543" i="31"/>
  <c r="W543" i="31"/>
  <c r="B544" i="31"/>
  <c r="W544" i="31"/>
  <c r="B545" i="31"/>
  <c r="W545" i="31"/>
  <c r="B546" i="31"/>
  <c r="W546" i="31"/>
  <c r="B547" i="31"/>
  <c r="W547" i="31"/>
  <c r="B548" i="31"/>
  <c r="W548" i="31"/>
  <c r="B549" i="31"/>
  <c r="W549" i="31"/>
  <c r="B550" i="31"/>
  <c r="W550" i="31"/>
  <c r="B551" i="31"/>
  <c r="W551" i="31"/>
  <c r="B552" i="31"/>
  <c r="W552" i="31"/>
  <c r="B553" i="31"/>
  <c r="W553" i="31"/>
  <c r="B554" i="31"/>
  <c r="W554" i="31"/>
  <c r="B555" i="31"/>
  <c r="W555" i="31"/>
  <c r="B556" i="31"/>
  <c r="W556" i="31"/>
  <c r="B557" i="31"/>
  <c r="W557" i="31"/>
  <c r="B558" i="31"/>
  <c r="W558" i="31"/>
  <c r="B559" i="31"/>
  <c r="W559" i="31"/>
  <c r="B560" i="31"/>
  <c r="W560" i="31"/>
  <c r="B561" i="31"/>
  <c r="W561" i="31"/>
  <c r="B562" i="31"/>
  <c r="W562" i="31"/>
  <c r="B563" i="31"/>
  <c r="W563" i="31"/>
  <c r="B564" i="31"/>
  <c r="W564" i="31"/>
  <c r="B565" i="31"/>
  <c r="W565" i="31"/>
  <c r="B566" i="31"/>
  <c r="W566" i="31"/>
  <c r="B567" i="31"/>
  <c r="W567" i="31"/>
  <c r="B568" i="31"/>
  <c r="W568" i="31"/>
  <c r="B569" i="31"/>
  <c r="W569" i="31"/>
  <c r="B570" i="31"/>
  <c r="W570" i="31"/>
  <c r="B571" i="31"/>
  <c r="W571" i="31"/>
  <c r="B572" i="31"/>
  <c r="W572" i="31"/>
  <c r="B573" i="31"/>
  <c r="W573" i="31"/>
  <c r="B574" i="31"/>
  <c r="W574" i="31"/>
  <c r="B575" i="31"/>
  <c r="W575" i="31"/>
  <c r="B576" i="31"/>
  <c r="W576" i="31"/>
  <c r="B577" i="31"/>
  <c r="W577" i="31"/>
  <c r="B578" i="31"/>
  <c r="W578" i="31"/>
  <c r="B579" i="31"/>
  <c r="W579" i="31"/>
  <c r="B580" i="31"/>
  <c r="W580" i="31"/>
  <c r="B581" i="31"/>
  <c r="W581" i="31"/>
  <c r="B582" i="31"/>
  <c r="W582" i="31"/>
  <c r="B583" i="31"/>
  <c r="W583" i="31"/>
  <c r="B584" i="31"/>
  <c r="W584" i="31"/>
  <c r="B585" i="31"/>
  <c r="W585" i="31"/>
  <c r="B586" i="31"/>
  <c r="W586" i="31"/>
  <c r="B587" i="31"/>
  <c r="W587" i="31"/>
  <c r="B588" i="31"/>
  <c r="W588" i="31"/>
  <c r="B589" i="31"/>
  <c r="W589" i="31"/>
  <c r="B590" i="31"/>
  <c r="W590" i="31"/>
  <c r="B591" i="31"/>
  <c r="W591" i="31"/>
  <c r="B592" i="31"/>
  <c r="W592" i="31"/>
  <c r="B593" i="31"/>
  <c r="W593" i="31"/>
  <c r="B594" i="31"/>
  <c r="W594" i="31"/>
  <c r="B595" i="31"/>
  <c r="W595" i="31"/>
  <c r="B596" i="31"/>
  <c r="W596" i="31"/>
  <c r="B597" i="31"/>
  <c r="W597" i="31"/>
  <c r="B598" i="31"/>
  <c r="W598" i="31"/>
  <c r="B599" i="31"/>
  <c r="W599" i="31"/>
  <c r="B600" i="31"/>
  <c r="W600" i="31"/>
  <c r="B601" i="31"/>
  <c r="W601" i="31"/>
  <c r="B602" i="31"/>
  <c r="W602" i="31"/>
  <c r="B603" i="31"/>
  <c r="W603" i="31"/>
  <c r="B604" i="31"/>
  <c r="W604" i="31"/>
  <c r="B605" i="31"/>
  <c r="W605" i="31"/>
  <c r="B606" i="31"/>
  <c r="W606" i="31"/>
  <c r="B607" i="31"/>
  <c r="W607" i="31"/>
  <c r="B608" i="31"/>
  <c r="W608" i="31"/>
  <c r="B609" i="31"/>
  <c r="W609" i="31"/>
  <c r="B610" i="31"/>
  <c r="W610" i="31"/>
  <c r="B611" i="31"/>
  <c r="W611" i="31"/>
  <c r="B612" i="31"/>
  <c r="W612" i="31"/>
  <c r="B613" i="31"/>
  <c r="W613" i="31"/>
  <c r="B614" i="31"/>
  <c r="W614" i="31"/>
  <c r="B615" i="31"/>
  <c r="W615" i="31"/>
  <c r="B616" i="31"/>
  <c r="W616" i="31"/>
  <c r="B617" i="31"/>
  <c r="W617" i="31"/>
  <c r="B618" i="31"/>
  <c r="W618" i="31"/>
  <c r="B619" i="31"/>
  <c r="W619" i="31"/>
  <c r="B620" i="31"/>
  <c r="W620" i="31"/>
  <c r="B621" i="31"/>
  <c r="W621" i="31"/>
  <c r="B622" i="31"/>
  <c r="W622" i="31"/>
  <c r="B623" i="31"/>
  <c r="W623" i="31"/>
  <c r="B624" i="31"/>
  <c r="W624" i="31"/>
  <c r="B625" i="31"/>
  <c r="W625" i="31"/>
  <c r="B626" i="31"/>
  <c r="W626" i="31"/>
  <c r="B627" i="31"/>
  <c r="W627" i="31"/>
  <c r="B628" i="31"/>
  <c r="W628" i="31"/>
  <c r="B629" i="31"/>
  <c r="W629" i="31"/>
  <c r="B630" i="31"/>
  <c r="W630" i="31"/>
  <c r="B631" i="31"/>
  <c r="W631" i="31"/>
  <c r="B632" i="31"/>
  <c r="W632" i="31"/>
  <c r="B633" i="31"/>
  <c r="W633" i="31"/>
  <c r="B634" i="31"/>
  <c r="W634" i="31"/>
  <c r="B635" i="31"/>
  <c r="W635" i="31"/>
  <c r="B636" i="31"/>
  <c r="W636" i="31"/>
  <c r="B637" i="31"/>
  <c r="W637" i="31"/>
  <c r="B638" i="31"/>
  <c r="W638" i="31"/>
  <c r="B639" i="31"/>
  <c r="W639" i="31"/>
  <c r="B640" i="31"/>
  <c r="W640" i="31"/>
  <c r="B641" i="31"/>
  <c r="W641" i="31"/>
  <c r="B642" i="31"/>
  <c r="W642" i="31"/>
  <c r="B643" i="31"/>
  <c r="W643" i="31"/>
  <c r="B644" i="31"/>
  <c r="W644" i="31"/>
  <c r="B645" i="31"/>
  <c r="W645" i="31"/>
  <c r="B646" i="31"/>
  <c r="W646" i="31"/>
  <c r="B647" i="31"/>
  <c r="W647" i="31"/>
  <c r="B648" i="31"/>
  <c r="W648" i="31"/>
  <c r="B649" i="31"/>
  <c r="W649" i="31"/>
  <c r="B650" i="31"/>
  <c r="W650" i="31"/>
  <c r="B651" i="31"/>
  <c r="W651" i="31"/>
  <c r="B652" i="31"/>
  <c r="W652" i="31"/>
  <c r="B653" i="31"/>
  <c r="W653" i="31"/>
  <c r="B654" i="31"/>
  <c r="W654" i="31"/>
  <c r="B655" i="31"/>
  <c r="W655" i="31"/>
  <c r="B656" i="31"/>
  <c r="W656" i="31"/>
  <c r="B657" i="31"/>
  <c r="W657" i="31"/>
  <c r="B658" i="31"/>
  <c r="W658" i="31"/>
  <c r="B659" i="31"/>
  <c r="W659" i="31"/>
  <c r="B660" i="31"/>
  <c r="W660" i="31"/>
  <c r="B661" i="31"/>
  <c r="W661" i="31"/>
  <c r="G442" i="31"/>
  <c r="C442" i="31"/>
  <c r="B442" i="31"/>
  <c r="W442" i="31"/>
  <c r="B223" i="31"/>
  <c r="W223" i="31"/>
  <c r="B224" i="31"/>
  <c r="W224" i="31"/>
  <c r="B225" i="31"/>
  <c r="W225" i="31"/>
  <c r="B226" i="31"/>
  <c r="W226" i="31"/>
  <c r="B227" i="31"/>
  <c r="W227" i="31"/>
  <c r="B228" i="31"/>
  <c r="W228" i="31"/>
  <c r="B229" i="31"/>
  <c r="W229" i="31"/>
  <c r="B230" i="31"/>
  <c r="W230" i="31"/>
  <c r="B231" i="31"/>
  <c r="W231" i="31"/>
  <c r="B232" i="31"/>
  <c r="W232" i="31"/>
  <c r="B233" i="31"/>
  <c r="W233" i="31"/>
  <c r="B234" i="31"/>
  <c r="W234" i="31"/>
  <c r="B235" i="31"/>
  <c r="W235" i="31"/>
  <c r="B236" i="31"/>
  <c r="W236" i="31"/>
  <c r="B237" i="31"/>
  <c r="W237" i="31"/>
  <c r="B238" i="31"/>
  <c r="W238" i="31"/>
  <c r="B239" i="31"/>
  <c r="W239" i="31"/>
  <c r="B240" i="31"/>
  <c r="W240" i="31"/>
  <c r="B241" i="31"/>
  <c r="W241" i="31"/>
  <c r="B242" i="31"/>
  <c r="W242" i="31"/>
  <c r="B243" i="31"/>
  <c r="W243" i="31"/>
  <c r="B244" i="31"/>
  <c r="W244" i="31"/>
  <c r="B245" i="31"/>
  <c r="W245" i="31"/>
  <c r="B246" i="31"/>
  <c r="W246" i="31"/>
  <c r="B247" i="31"/>
  <c r="W247" i="31"/>
  <c r="B248" i="31"/>
  <c r="W248" i="31"/>
  <c r="B249" i="31"/>
  <c r="W249" i="31"/>
  <c r="B250" i="31"/>
  <c r="W250" i="31"/>
  <c r="B251" i="31"/>
  <c r="W251" i="31"/>
  <c r="B252" i="31"/>
  <c r="W252" i="31"/>
  <c r="B253" i="31"/>
  <c r="W253" i="31"/>
  <c r="B254" i="31"/>
  <c r="W254" i="31"/>
  <c r="B255" i="31"/>
  <c r="W255" i="31"/>
  <c r="B256" i="31"/>
  <c r="W256" i="31"/>
  <c r="B257" i="31"/>
  <c r="W257" i="31"/>
  <c r="B258" i="31"/>
  <c r="W258" i="31"/>
  <c r="B259" i="31"/>
  <c r="W259" i="31"/>
  <c r="B260" i="31"/>
  <c r="W260" i="31"/>
  <c r="B261" i="31"/>
  <c r="W261" i="31"/>
  <c r="B262" i="31"/>
  <c r="W262" i="31"/>
  <c r="B263" i="31"/>
  <c r="W263" i="31"/>
  <c r="B264" i="31"/>
  <c r="W264" i="31"/>
  <c r="B265" i="31"/>
  <c r="W265" i="31"/>
  <c r="B266" i="31"/>
  <c r="W266" i="31"/>
  <c r="B267" i="31"/>
  <c r="W267" i="31"/>
  <c r="B268" i="31"/>
  <c r="W268" i="31"/>
  <c r="B269" i="31"/>
  <c r="W269" i="31"/>
  <c r="B270" i="31"/>
  <c r="W270" i="31"/>
  <c r="B271" i="31"/>
  <c r="W271" i="31"/>
  <c r="B272" i="31"/>
  <c r="W272" i="31"/>
  <c r="B273" i="31"/>
  <c r="W273" i="31"/>
  <c r="B274" i="31"/>
  <c r="W274" i="31"/>
  <c r="B275" i="31"/>
  <c r="W275" i="31"/>
  <c r="B276" i="31"/>
  <c r="W276" i="31"/>
  <c r="B277" i="31"/>
  <c r="W277" i="31"/>
  <c r="B278" i="31"/>
  <c r="W278" i="31"/>
  <c r="B279" i="31"/>
  <c r="W279" i="31"/>
  <c r="B280" i="31"/>
  <c r="W280" i="31"/>
  <c r="B281" i="31"/>
  <c r="W281" i="31"/>
  <c r="B282" i="31"/>
  <c r="W282" i="31"/>
  <c r="B283" i="31"/>
  <c r="W283" i="31"/>
  <c r="B284" i="31"/>
  <c r="W284" i="31"/>
  <c r="B285" i="31"/>
  <c r="W285" i="31"/>
  <c r="B286" i="31"/>
  <c r="W286" i="31"/>
  <c r="B287" i="31"/>
  <c r="W287" i="31"/>
  <c r="B288" i="31"/>
  <c r="W288" i="31"/>
  <c r="B289" i="31"/>
  <c r="W289" i="31"/>
  <c r="B290" i="31"/>
  <c r="W290" i="31"/>
  <c r="B291" i="31"/>
  <c r="W291" i="31"/>
  <c r="B292" i="31"/>
  <c r="W292" i="31"/>
  <c r="B293" i="31"/>
  <c r="W293" i="31"/>
  <c r="B294" i="31"/>
  <c r="W294" i="31"/>
  <c r="B295" i="31"/>
  <c r="W295" i="31"/>
  <c r="B296" i="31"/>
  <c r="W296" i="31"/>
  <c r="B297" i="31"/>
  <c r="W297" i="31"/>
  <c r="B298" i="31"/>
  <c r="W298" i="31"/>
  <c r="B299" i="31"/>
  <c r="W299" i="31"/>
  <c r="B300" i="31"/>
  <c r="W300" i="31"/>
  <c r="B301" i="31"/>
  <c r="W301" i="31"/>
  <c r="B302" i="31"/>
  <c r="W302" i="31"/>
  <c r="B303" i="31"/>
  <c r="W303" i="31"/>
  <c r="B304" i="31"/>
  <c r="W304" i="31"/>
  <c r="B305" i="31"/>
  <c r="W305" i="31"/>
  <c r="B306" i="31"/>
  <c r="W306" i="31"/>
  <c r="B307" i="31"/>
  <c r="W307" i="31"/>
  <c r="B308" i="31"/>
  <c r="W308" i="31"/>
  <c r="B309" i="31"/>
  <c r="W309" i="31"/>
  <c r="B310" i="31"/>
  <c r="W310" i="31"/>
  <c r="B311" i="31"/>
  <c r="W311" i="31"/>
  <c r="B312" i="31"/>
  <c r="W312" i="31"/>
  <c r="B313" i="31"/>
  <c r="W313" i="31"/>
  <c r="B314" i="31"/>
  <c r="W314" i="31"/>
  <c r="B315" i="31"/>
  <c r="W315" i="31"/>
  <c r="B316" i="31"/>
  <c r="W316" i="31"/>
  <c r="B317" i="31"/>
  <c r="W317" i="31"/>
  <c r="B318" i="31"/>
  <c r="W318" i="31"/>
  <c r="B319" i="31"/>
  <c r="W319" i="31"/>
  <c r="B320" i="31"/>
  <c r="W320" i="31"/>
  <c r="B321" i="31"/>
  <c r="W321" i="31"/>
  <c r="B322" i="31"/>
  <c r="W322" i="31"/>
  <c r="B323" i="31"/>
  <c r="W323" i="31"/>
  <c r="B324" i="31"/>
  <c r="W324" i="31"/>
  <c r="B325" i="31"/>
  <c r="W325" i="31"/>
  <c r="B326" i="31"/>
  <c r="W326" i="31"/>
  <c r="B327" i="31"/>
  <c r="W327" i="31"/>
  <c r="B328" i="31"/>
  <c r="W328" i="31"/>
  <c r="B329" i="31"/>
  <c r="W329" i="31"/>
  <c r="B330" i="31"/>
  <c r="W330" i="31"/>
  <c r="B331" i="31"/>
  <c r="W331" i="31"/>
  <c r="B332" i="31"/>
  <c r="W332" i="31"/>
  <c r="B333" i="31"/>
  <c r="W333" i="31"/>
  <c r="B334" i="31"/>
  <c r="W334" i="31"/>
  <c r="B335" i="31"/>
  <c r="W335" i="31"/>
  <c r="B336" i="31"/>
  <c r="W336" i="31"/>
  <c r="B337" i="31"/>
  <c r="W337" i="31"/>
  <c r="B338" i="31"/>
  <c r="W338" i="31"/>
  <c r="B339" i="31"/>
  <c r="W339" i="31"/>
  <c r="B340" i="31"/>
  <c r="W340" i="31"/>
  <c r="B341" i="31"/>
  <c r="W341" i="31"/>
  <c r="B342" i="31"/>
  <c r="W342" i="31"/>
  <c r="B343" i="31"/>
  <c r="W343" i="31"/>
  <c r="B344" i="31"/>
  <c r="W344" i="31"/>
  <c r="B345" i="31"/>
  <c r="W345" i="31"/>
  <c r="B346" i="31"/>
  <c r="W346" i="31"/>
  <c r="B347" i="31"/>
  <c r="W347" i="31"/>
  <c r="B348" i="31"/>
  <c r="W348" i="31"/>
  <c r="B349" i="31"/>
  <c r="W349" i="31"/>
  <c r="B350" i="31"/>
  <c r="W350" i="31"/>
  <c r="B351" i="31"/>
  <c r="W351" i="31"/>
  <c r="B352" i="31"/>
  <c r="W352" i="31"/>
  <c r="B353" i="31"/>
  <c r="W353" i="31"/>
  <c r="B354" i="31"/>
  <c r="W354" i="31"/>
  <c r="B355" i="31"/>
  <c r="W355" i="31"/>
  <c r="B356" i="31"/>
  <c r="W356" i="31"/>
  <c r="B357" i="31"/>
  <c r="W357" i="31"/>
  <c r="B358" i="31"/>
  <c r="W358" i="31"/>
  <c r="B359" i="31"/>
  <c r="W359" i="31"/>
  <c r="B360" i="31"/>
  <c r="W360" i="31"/>
  <c r="B361" i="31"/>
  <c r="W361" i="31"/>
  <c r="B362" i="31"/>
  <c r="W362" i="31"/>
  <c r="B363" i="31"/>
  <c r="W363" i="31"/>
  <c r="B364" i="31"/>
  <c r="W364" i="31"/>
  <c r="B365" i="31"/>
  <c r="W365" i="31"/>
  <c r="B366" i="31"/>
  <c r="W366" i="31"/>
  <c r="B367" i="31"/>
  <c r="W367" i="31"/>
  <c r="B368" i="31"/>
  <c r="W368" i="31"/>
  <c r="B369" i="31"/>
  <c r="W369" i="31"/>
  <c r="B370" i="31"/>
  <c r="W370" i="31"/>
  <c r="B371" i="31"/>
  <c r="W371" i="31"/>
  <c r="B372" i="31"/>
  <c r="W372" i="31"/>
  <c r="B373" i="31"/>
  <c r="W373" i="31"/>
  <c r="B374" i="31"/>
  <c r="W374" i="31"/>
  <c r="B375" i="31"/>
  <c r="W375" i="31"/>
  <c r="B376" i="31"/>
  <c r="W376" i="31"/>
  <c r="B377" i="31"/>
  <c r="W377" i="31"/>
  <c r="B378" i="31"/>
  <c r="W378" i="31"/>
  <c r="B379" i="31"/>
  <c r="W379" i="31"/>
  <c r="B380" i="31"/>
  <c r="W380" i="31"/>
  <c r="B381" i="31"/>
  <c r="W381" i="31"/>
  <c r="B382" i="31"/>
  <c r="W382" i="31"/>
  <c r="B383" i="31"/>
  <c r="W383" i="31"/>
  <c r="B384" i="31"/>
  <c r="W384" i="31"/>
  <c r="B385" i="31"/>
  <c r="W385" i="31"/>
  <c r="B386" i="31"/>
  <c r="W386" i="31"/>
  <c r="B387" i="31"/>
  <c r="W387" i="31"/>
  <c r="B388" i="31"/>
  <c r="W388" i="31"/>
  <c r="B389" i="31"/>
  <c r="W389" i="31"/>
  <c r="B390" i="31"/>
  <c r="W390" i="31"/>
  <c r="B391" i="31"/>
  <c r="W391" i="31"/>
  <c r="B392" i="31"/>
  <c r="W392" i="31"/>
  <c r="B393" i="31"/>
  <c r="W393" i="31"/>
  <c r="B394" i="31"/>
  <c r="W394" i="31"/>
  <c r="B395" i="31"/>
  <c r="W395" i="31"/>
  <c r="B396" i="31"/>
  <c r="W396" i="31"/>
  <c r="B397" i="31"/>
  <c r="W397" i="31"/>
  <c r="B398" i="31"/>
  <c r="W398" i="31"/>
  <c r="B399" i="31"/>
  <c r="W399" i="31"/>
  <c r="B400" i="31"/>
  <c r="W400" i="31"/>
  <c r="B401" i="31"/>
  <c r="W401" i="31"/>
  <c r="B402" i="31"/>
  <c r="W402" i="31"/>
  <c r="B403" i="31"/>
  <c r="W403" i="31"/>
  <c r="B404" i="31"/>
  <c r="W404" i="31"/>
  <c r="B405" i="31"/>
  <c r="W405" i="31"/>
  <c r="B406" i="31"/>
  <c r="W406" i="31"/>
  <c r="B407" i="31"/>
  <c r="W407" i="31"/>
  <c r="B408" i="31"/>
  <c r="W408" i="31"/>
  <c r="B409" i="31"/>
  <c r="W409" i="31"/>
  <c r="B410" i="31"/>
  <c r="W410" i="31"/>
  <c r="B411" i="31"/>
  <c r="W411" i="31"/>
  <c r="B412" i="31"/>
  <c r="W412" i="31"/>
  <c r="B413" i="31"/>
  <c r="W413" i="31"/>
  <c r="B414" i="31"/>
  <c r="W414" i="31"/>
  <c r="B415" i="31"/>
  <c r="W415" i="31"/>
  <c r="B416" i="31"/>
  <c r="W416" i="31"/>
  <c r="B417" i="31"/>
  <c r="W417" i="31"/>
  <c r="B418" i="31"/>
  <c r="W418" i="31"/>
  <c r="B419" i="31"/>
  <c r="W419" i="31"/>
  <c r="B420" i="31"/>
  <c r="W420" i="31"/>
  <c r="B421" i="31"/>
  <c r="W421" i="31"/>
  <c r="B422" i="31"/>
  <c r="W422" i="31"/>
  <c r="B423" i="31"/>
  <c r="W423" i="31"/>
  <c r="B424" i="31"/>
  <c r="W424" i="31"/>
  <c r="B425" i="31"/>
  <c r="W425" i="31"/>
  <c r="B426" i="31"/>
  <c r="W426" i="31"/>
  <c r="B427" i="31"/>
  <c r="W427" i="31"/>
  <c r="B428" i="31"/>
  <c r="W428" i="31"/>
  <c r="B429" i="31"/>
  <c r="W429" i="31"/>
  <c r="B430" i="31"/>
  <c r="W430" i="31"/>
  <c r="B431" i="31"/>
  <c r="W431" i="31"/>
  <c r="B432" i="31"/>
  <c r="W432" i="31"/>
  <c r="B433" i="31"/>
  <c r="W433" i="31"/>
  <c r="B434" i="31"/>
  <c r="W434" i="31"/>
  <c r="B435" i="31"/>
  <c r="W435" i="31"/>
  <c r="B436" i="31"/>
  <c r="W436" i="31"/>
  <c r="B437" i="31"/>
  <c r="W437" i="31"/>
  <c r="B438" i="31"/>
  <c r="W438" i="31"/>
  <c r="B439" i="31"/>
  <c r="W439" i="31"/>
  <c r="B440" i="31"/>
  <c r="W440" i="31"/>
  <c r="B441" i="31"/>
  <c r="W441"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222" i="31"/>
  <c r="C222" i="31"/>
  <c r="B222" i="31"/>
  <c r="W222" i="3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145" i="31"/>
  <c r="G146" i="31"/>
  <c r="G14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 i="31"/>
  <c r="AJ2" i="31"/>
  <c r="C3" i="31"/>
  <c r="C4" i="31"/>
  <c r="C5" i="31"/>
  <c r="C6" i="31"/>
  <c r="C7" i="31"/>
  <c r="C8" i="31"/>
  <c r="C9" i="31"/>
  <c r="C10" i="31"/>
  <c r="C11" i="31"/>
  <c r="C12" i="31"/>
  <c r="C13" i="31"/>
  <c r="C14" i="31"/>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B3" i="31"/>
  <c r="W3" i="31"/>
  <c r="B4" i="31"/>
  <c r="W4" i="31"/>
  <c r="B5" i="31"/>
  <c r="W5" i="31"/>
  <c r="B6" i="31"/>
  <c r="W6" i="31"/>
  <c r="B7" i="31"/>
  <c r="W7" i="31"/>
  <c r="B8" i="31"/>
  <c r="W8" i="31"/>
  <c r="B9" i="31"/>
  <c r="W9" i="31"/>
  <c r="B10" i="31"/>
  <c r="W10" i="31"/>
  <c r="B11" i="31"/>
  <c r="W11" i="31"/>
  <c r="B12" i="31"/>
  <c r="W12" i="31"/>
  <c r="B13" i="31"/>
  <c r="W13" i="31"/>
  <c r="B14" i="31"/>
  <c r="W14" i="31"/>
  <c r="B15" i="31"/>
  <c r="W15" i="31"/>
  <c r="B16" i="31"/>
  <c r="W16" i="31"/>
  <c r="B17" i="31"/>
  <c r="W17" i="31"/>
  <c r="B18" i="31"/>
  <c r="W18" i="31"/>
  <c r="B19" i="31"/>
  <c r="W19" i="31"/>
  <c r="B20" i="31"/>
  <c r="W20" i="31"/>
  <c r="B21" i="31"/>
  <c r="W21" i="31"/>
  <c r="B22" i="31"/>
  <c r="W22" i="31"/>
  <c r="B23" i="31"/>
  <c r="W23" i="31"/>
  <c r="B24" i="31"/>
  <c r="W24" i="31"/>
  <c r="B25" i="31"/>
  <c r="W25" i="31"/>
  <c r="B26" i="31"/>
  <c r="W26" i="31"/>
  <c r="B27" i="31"/>
  <c r="W27" i="31"/>
  <c r="B28" i="31"/>
  <c r="W28" i="31"/>
  <c r="B29" i="31"/>
  <c r="W29" i="31"/>
  <c r="B30" i="31"/>
  <c r="W30" i="31"/>
  <c r="B31" i="31"/>
  <c r="W31" i="31"/>
  <c r="B32" i="31"/>
  <c r="W32" i="31"/>
  <c r="B33" i="31"/>
  <c r="W33" i="31"/>
  <c r="B34" i="31"/>
  <c r="W34" i="31"/>
  <c r="B35" i="31"/>
  <c r="W35" i="31"/>
  <c r="B36" i="31"/>
  <c r="W36" i="31"/>
  <c r="B37" i="31"/>
  <c r="W37" i="31"/>
  <c r="B38" i="31"/>
  <c r="W38" i="31"/>
  <c r="B39" i="31"/>
  <c r="W39" i="31"/>
  <c r="B40" i="31"/>
  <c r="W40" i="31"/>
  <c r="B41" i="31"/>
  <c r="W41" i="31"/>
  <c r="B42" i="31"/>
  <c r="W42" i="31"/>
  <c r="B43" i="31"/>
  <c r="W43" i="31"/>
  <c r="B44" i="31"/>
  <c r="W44" i="31"/>
  <c r="B45" i="31"/>
  <c r="W45" i="31"/>
  <c r="B46" i="31"/>
  <c r="W46" i="31"/>
  <c r="B47" i="31"/>
  <c r="W47" i="31"/>
  <c r="B48" i="31"/>
  <c r="W48" i="31"/>
  <c r="B49" i="31"/>
  <c r="W49" i="31"/>
  <c r="B50" i="31"/>
  <c r="W50" i="31"/>
  <c r="B51" i="31"/>
  <c r="W51" i="31"/>
  <c r="B52" i="31"/>
  <c r="W52" i="31"/>
  <c r="B53" i="31"/>
  <c r="W53" i="31"/>
  <c r="B54" i="31"/>
  <c r="W54" i="31"/>
  <c r="B55" i="31"/>
  <c r="W55" i="31"/>
  <c r="B56" i="31"/>
  <c r="W56" i="31"/>
  <c r="B57" i="31"/>
  <c r="W57" i="31"/>
  <c r="B58" i="31"/>
  <c r="W58" i="31"/>
  <c r="B59" i="31"/>
  <c r="W59" i="31"/>
  <c r="B60" i="31"/>
  <c r="W60" i="31"/>
  <c r="B61" i="31"/>
  <c r="W61" i="31"/>
  <c r="B62" i="31"/>
  <c r="W62" i="31"/>
  <c r="B63" i="31"/>
  <c r="W63" i="31"/>
  <c r="B64" i="31"/>
  <c r="W64" i="31"/>
  <c r="B65" i="31"/>
  <c r="W65" i="31"/>
  <c r="B66" i="31"/>
  <c r="W66" i="31"/>
  <c r="B67" i="31"/>
  <c r="W67" i="31"/>
  <c r="B68" i="31"/>
  <c r="W68" i="31"/>
  <c r="B69" i="31"/>
  <c r="W69" i="31"/>
  <c r="B70" i="31"/>
  <c r="W70" i="31"/>
  <c r="B71" i="31"/>
  <c r="W71" i="31"/>
  <c r="B72" i="31"/>
  <c r="W72" i="31"/>
  <c r="B73" i="31"/>
  <c r="W73" i="31"/>
  <c r="B74" i="31"/>
  <c r="W74" i="31"/>
  <c r="B75" i="31"/>
  <c r="W75" i="31"/>
  <c r="B76" i="31"/>
  <c r="W76" i="31"/>
  <c r="B77" i="31"/>
  <c r="W77" i="31"/>
  <c r="B78" i="31"/>
  <c r="W78" i="31"/>
  <c r="B79" i="31"/>
  <c r="W79" i="31"/>
  <c r="B80" i="31"/>
  <c r="W80" i="31"/>
  <c r="B81" i="31"/>
  <c r="W81" i="31"/>
  <c r="B82" i="31"/>
  <c r="W82" i="31"/>
  <c r="B83" i="31"/>
  <c r="W83" i="31"/>
  <c r="B84" i="31"/>
  <c r="W84" i="31"/>
  <c r="B85" i="31"/>
  <c r="W85" i="31"/>
  <c r="B86" i="31"/>
  <c r="W86" i="31"/>
  <c r="B87" i="31"/>
  <c r="W87" i="31"/>
  <c r="B88" i="31"/>
  <c r="W88" i="31"/>
  <c r="B89" i="31"/>
  <c r="W89" i="31"/>
  <c r="B90" i="31"/>
  <c r="W90" i="31"/>
  <c r="B91" i="31"/>
  <c r="W91" i="31"/>
  <c r="B92" i="31"/>
  <c r="W92" i="31"/>
  <c r="B93" i="31"/>
  <c r="W93" i="31"/>
  <c r="B94" i="31"/>
  <c r="W94" i="31"/>
  <c r="B95" i="31"/>
  <c r="W95" i="31"/>
  <c r="B96" i="31"/>
  <c r="W96" i="31"/>
  <c r="B97" i="31"/>
  <c r="W97" i="31"/>
  <c r="B98" i="31"/>
  <c r="W98" i="31"/>
  <c r="B99" i="31"/>
  <c r="W99" i="31"/>
  <c r="B100" i="31"/>
  <c r="W100" i="31"/>
  <c r="B101" i="31"/>
  <c r="W101" i="31"/>
  <c r="B102" i="31"/>
  <c r="W102" i="31"/>
  <c r="B103" i="31"/>
  <c r="W103" i="31"/>
  <c r="B104" i="31"/>
  <c r="W104" i="31"/>
  <c r="B105" i="31"/>
  <c r="W105" i="31"/>
  <c r="B106" i="31"/>
  <c r="W106" i="31"/>
  <c r="B107" i="31"/>
  <c r="W107" i="31"/>
  <c r="B108" i="31"/>
  <c r="W108" i="31"/>
  <c r="B109" i="31"/>
  <c r="W109" i="31"/>
  <c r="B110" i="31"/>
  <c r="W110" i="31"/>
  <c r="B111" i="31"/>
  <c r="W111" i="31"/>
  <c r="B112" i="31"/>
  <c r="W112" i="31"/>
  <c r="B113" i="31"/>
  <c r="W113" i="31"/>
  <c r="B114" i="31"/>
  <c r="W114" i="31"/>
  <c r="B115" i="31"/>
  <c r="W115" i="31"/>
  <c r="B116" i="31"/>
  <c r="W116" i="31"/>
  <c r="B117" i="31"/>
  <c r="W117" i="31"/>
  <c r="B118" i="31"/>
  <c r="W118" i="31"/>
  <c r="B119" i="31"/>
  <c r="W119" i="31"/>
  <c r="B120" i="31"/>
  <c r="W120" i="31"/>
  <c r="B121" i="31"/>
  <c r="W121" i="31"/>
  <c r="B122" i="31"/>
  <c r="W122" i="31"/>
  <c r="B123" i="31"/>
  <c r="W123" i="31"/>
  <c r="B124" i="31"/>
  <c r="W124" i="31"/>
  <c r="B125" i="31"/>
  <c r="W125" i="31"/>
  <c r="B126" i="31"/>
  <c r="W126" i="31"/>
  <c r="B127" i="31"/>
  <c r="W127" i="31"/>
  <c r="B128" i="31"/>
  <c r="W128" i="31"/>
  <c r="B129" i="31"/>
  <c r="W129" i="31"/>
  <c r="B130" i="31"/>
  <c r="W130" i="31"/>
  <c r="B131" i="31"/>
  <c r="W131" i="31"/>
  <c r="B132" i="31"/>
  <c r="W132" i="31"/>
  <c r="B133" i="31"/>
  <c r="W133" i="31"/>
  <c r="B134" i="31"/>
  <c r="W134" i="31"/>
  <c r="B135" i="31"/>
  <c r="W135" i="31"/>
  <c r="B136" i="31"/>
  <c r="W136" i="31"/>
  <c r="B137" i="31"/>
  <c r="W137" i="31"/>
  <c r="B138" i="31"/>
  <c r="W138" i="31"/>
  <c r="B139" i="31"/>
  <c r="W139" i="31"/>
  <c r="B140" i="31"/>
  <c r="W140" i="31"/>
  <c r="B141" i="31"/>
  <c r="W141" i="31"/>
  <c r="B142" i="31"/>
  <c r="W142" i="31"/>
  <c r="B143" i="31"/>
  <c r="W143" i="31"/>
  <c r="B144" i="31"/>
  <c r="W144" i="31"/>
  <c r="B145" i="31"/>
  <c r="W145" i="31"/>
  <c r="B146" i="31"/>
  <c r="W146" i="31"/>
  <c r="B147" i="31"/>
  <c r="W147" i="31"/>
  <c r="B148" i="31"/>
  <c r="W148" i="31"/>
  <c r="B149" i="31"/>
  <c r="W149" i="31"/>
  <c r="B150" i="31"/>
  <c r="W150" i="31"/>
  <c r="B151" i="31"/>
  <c r="W151" i="31"/>
  <c r="B152" i="31"/>
  <c r="W152" i="31"/>
  <c r="B153" i="31"/>
  <c r="W153" i="31"/>
  <c r="B154" i="31"/>
  <c r="W154" i="31"/>
  <c r="B155" i="31"/>
  <c r="W155" i="31"/>
  <c r="B156" i="31"/>
  <c r="W156" i="31"/>
  <c r="B157" i="31"/>
  <c r="W157" i="31"/>
  <c r="B158" i="31"/>
  <c r="W158" i="31"/>
  <c r="B159" i="31"/>
  <c r="W159" i="31"/>
  <c r="B160" i="31"/>
  <c r="W160" i="31"/>
  <c r="B161" i="31"/>
  <c r="W161" i="31"/>
  <c r="B162" i="31"/>
  <c r="W162" i="31"/>
  <c r="B163" i="31"/>
  <c r="W163" i="31"/>
  <c r="B164" i="31"/>
  <c r="W164" i="31"/>
  <c r="B165" i="31"/>
  <c r="W165" i="31"/>
  <c r="B166" i="31"/>
  <c r="W166" i="31"/>
  <c r="B167" i="31"/>
  <c r="W167" i="31"/>
  <c r="B168" i="31"/>
  <c r="W168" i="31"/>
  <c r="B169" i="31"/>
  <c r="W169" i="31"/>
  <c r="B170" i="31"/>
  <c r="W170" i="31"/>
  <c r="B171" i="31"/>
  <c r="W171" i="31"/>
  <c r="B172" i="31"/>
  <c r="W172" i="31"/>
  <c r="B173" i="31"/>
  <c r="W173" i="31"/>
  <c r="B174" i="31"/>
  <c r="W174" i="31"/>
  <c r="B175" i="31"/>
  <c r="W175" i="31"/>
  <c r="B176" i="31"/>
  <c r="W176" i="31"/>
  <c r="B177" i="31"/>
  <c r="W177" i="31"/>
  <c r="B178" i="31"/>
  <c r="W178" i="31"/>
  <c r="B179" i="31"/>
  <c r="W179" i="31"/>
  <c r="B180" i="31"/>
  <c r="W180" i="31"/>
  <c r="B181" i="31"/>
  <c r="W181" i="31"/>
  <c r="B182" i="31"/>
  <c r="W182" i="31"/>
  <c r="B183" i="31"/>
  <c r="W183" i="31"/>
  <c r="B184" i="31"/>
  <c r="W184" i="31"/>
  <c r="B185" i="31"/>
  <c r="W185" i="31"/>
  <c r="B186" i="31"/>
  <c r="W186" i="31"/>
  <c r="B187" i="31"/>
  <c r="W187" i="31"/>
  <c r="B188" i="31"/>
  <c r="W188" i="31"/>
  <c r="B189" i="31"/>
  <c r="W189" i="31"/>
  <c r="B190" i="31"/>
  <c r="W190" i="31"/>
  <c r="B191" i="31"/>
  <c r="W191" i="31"/>
  <c r="B192" i="31"/>
  <c r="W192" i="31"/>
  <c r="B193" i="31"/>
  <c r="W193" i="31"/>
  <c r="B194" i="31"/>
  <c r="W194" i="31"/>
  <c r="B195" i="31"/>
  <c r="W195" i="31"/>
  <c r="B196" i="31"/>
  <c r="W196" i="31"/>
  <c r="B197" i="31"/>
  <c r="W197" i="31"/>
  <c r="B198" i="31"/>
  <c r="W198" i="31"/>
  <c r="B199" i="31"/>
  <c r="W199" i="31"/>
  <c r="B200" i="31"/>
  <c r="W200" i="31"/>
  <c r="B201" i="31"/>
  <c r="W201" i="31"/>
  <c r="B202" i="31"/>
  <c r="W202" i="31"/>
  <c r="B203" i="31"/>
  <c r="W203" i="31"/>
  <c r="B204" i="31"/>
  <c r="W204" i="31"/>
  <c r="B205" i="31"/>
  <c r="W205" i="31"/>
  <c r="B206" i="31"/>
  <c r="W206" i="31"/>
  <c r="B207" i="31"/>
  <c r="W207" i="31"/>
  <c r="B208" i="31"/>
  <c r="W208" i="31"/>
  <c r="B209" i="31"/>
  <c r="W209" i="31"/>
  <c r="B210" i="31"/>
  <c r="W210" i="31"/>
  <c r="B211" i="31"/>
  <c r="W211" i="31"/>
  <c r="B212" i="31"/>
  <c r="W212" i="31"/>
  <c r="B213" i="31"/>
  <c r="W213" i="31"/>
  <c r="B214" i="31"/>
  <c r="W214" i="31"/>
  <c r="B215" i="31"/>
  <c r="W215" i="31"/>
  <c r="B216" i="31"/>
  <c r="W216" i="31"/>
  <c r="B217" i="31"/>
  <c r="W217" i="31"/>
  <c r="B218" i="31"/>
  <c r="W218" i="31"/>
  <c r="B219" i="31"/>
  <c r="W219" i="31"/>
  <c r="B220" i="31"/>
  <c r="W220" i="31"/>
  <c r="B221" i="31"/>
  <c r="W221" i="31"/>
  <c r="B2" i="31"/>
  <c r="W2" i="31"/>
  <c r="BF7" i="31"/>
  <c r="U2" i="31"/>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2" i="16"/>
  <c r="J623" i="16"/>
  <c r="J624"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3" i="16"/>
  <c r="AL223" i="25"/>
  <c r="AM223" i="25"/>
  <c r="AN223" i="25"/>
  <c r="AL224" i="25"/>
  <c r="AM224" i="25"/>
  <c r="AN224" i="25"/>
  <c r="AL225" i="25"/>
  <c r="AM225" i="25"/>
  <c r="AN225" i="25"/>
  <c r="AL226" i="25"/>
  <c r="AM226" i="25"/>
  <c r="AN226" i="25"/>
  <c r="AL227" i="25"/>
  <c r="AM227" i="25"/>
  <c r="AN227" i="25"/>
  <c r="AL228" i="25"/>
  <c r="AM228" i="25"/>
  <c r="AN228" i="25"/>
  <c r="AL229" i="25"/>
  <c r="AM229" i="25"/>
  <c r="AN229" i="25"/>
  <c r="AL230" i="25"/>
  <c r="AM230" i="25"/>
  <c r="AN230" i="25"/>
  <c r="AL231" i="25"/>
  <c r="AM231" i="25"/>
  <c r="AN231" i="25"/>
  <c r="AL232" i="25"/>
  <c r="AM232" i="25"/>
  <c r="AN232" i="25"/>
  <c r="AL233" i="25"/>
  <c r="AM233" i="25"/>
  <c r="AN233" i="25"/>
  <c r="AL234" i="25"/>
  <c r="AM234" i="25"/>
  <c r="AN234" i="25"/>
  <c r="AL235" i="25"/>
  <c r="AM235" i="25"/>
  <c r="AN235" i="25"/>
  <c r="AL236" i="25"/>
  <c r="AM236" i="25"/>
  <c r="AN236" i="25"/>
  <c r="AL237" i="25"/>
  <c r="AM237" i="25"/>
  <c r="AN237" i="25"/>
  <c r="AL238" i="25"/>
  <c r="AM238" i="25"/>
  <c r="AN238" i="25"/>
  <c r="AL239" i="25"/>
  <c r="AM239" i="25"/>
  <c r="AN239" i="25"/>
  <c r="AL240" i="25"/>
  <c r="AM240" i="25"/>
  <c r="AN240" i="25"/>
  <c r="AL241" i="25"/>
  <c r="AM241" i="25"/>
  <c r="AN241" i="25"/>
  <c r="AL242" i="25"/>
  <c r="AM242" i="25"/>
  <c r="AN242" i="25"/>
  <c r="AL243" i="25"/>
  <c r="AM243" i="25"/>
  <c r="AN243" i="25"/>
  <c r="AL244" i="25"/>
  <c r="AM244" i="25"/>
  <c r="AN244" i="25"/>
  <c r="AL245" i="25"/>
  <c r="AM245" i="25"/>
  <c r="AN245" i="25"/>
  <c r="AL246" i="25"/>
  <c r="AM246" i="25"/>
  <c r="AN246" i="25"/>
  <c r="AL247" i="25"/>
  <c r="AM247" i="25"/>
  <c r="AN247" i="25"/>
  <c r="AL248" i="25"/>
  <c r="AM248" i="25"/>
  <c r="AN248" i="25"/>
  <c r="AL249" i="25"/>
  <c r="AM249" i="25"/>
  <c r="AN249" i="25"/>
  <c r="AL250" i="25"/>
  <c r="AM250" i="25"/>
  <c r="AN250" i="25"/>
  <c r="AL251" i="25"/>
  <c r="AM251" i="25"/>
  <c r="AN251" i="25"/>
  <c r="AL252" i="25"/>
  <c r="AM252" i="25"/>
  <c r="AN252" i="25"/>
  <c r="AL253" i="25"/>
  <c r="AM253" i="25"/>
  <c r="AN253" i="25"/>
  <c r="AL254" i="25"/>
  <c r="AM254" i="25"/>
  <c r="AN254" i="25"/>
  <c r="AL255" i="25"/>
  <c r="AM255" i="25"/>
  <c r="AN255" i="25"/>
  <c r="AL256" i="25"/>
  <c r="AM256" i="25"/>
  <c r="AN256" i="25"/>
  <c r="AL257" i="25"/>
  <c r="AM257" i="25"/>
  <c r="AN257" i="25"/>
  <c r="AL258" i="25"/>
  <c r="AM258" i="25"/>
  <c r="AN258" i="25"/>
  <c r="AL259" i="25"/>
  <c r="AM259" i="25"/>
  <c r="AN259" i="25"/>
  <c r="AL260" i="25"/>
  <c r="AM260" i="25"/>
  <c r="AN260" i="25"/>
  <c r="AL261" i="25"/>
  <c r="AM261" i="25"/>
  <c r="AN261" i="25"/>
  <c r="AL262" i="25"/>
  <c r="AM262" i="25"/>
  <c r="AN262" i="25"/>
  <c r="AL263" i="25"/>
  <c r="AM263" i="25"/>
  <c r="AN263" i="25"/>
  <c r="AL264" i="25"/>
  <c r="AM264" i="25"/>
  <c r="AN264" i="25"/>
  <c r="AL265" i="25"/>
  <c r="AM265" i="25"/>
  <c r="AN265" i="25"/>
  <c r="AL266" i="25"/>
  <c r="AM266" i="25"/>
  <c r="AN266" i="25"/>
  <c r="AL267" i="25"/>
  <c r="AM267" i="25"/>
  <c r="AN267" i="25"/>
  <c r="AL268" i="25"/>
  <c r="AM268" i="25"/>
  <c r="AN268" i="25"/>
  <c r="AL269" i="25"/>
  <c r="AM269" i="25"/>
  <c r="AN269" i="25"/>
  <c r="AL270" i="25"/>
  <c r="AM270" i="25"/>
  <c r="AN270" i="25"/>
  <c r="AL271" i="25"/>
  <c r="AM271" i="25"/>
  <c r="AN271" i="25"/>
  <c r="AL272" i="25"/>
  <c r="AM272" i="25"/>
  <c r="AN272" i="25"/>
  <c r="AL273" i="25"/>
  <c r="AM273" i="25"/>
  <c r="AN273" i="25"/>
  <c r="AL274" i="25"/>
  <c r="AM274" i="25"/>
  <c r="AN274" i="25"/>
  <c r="AL275" i="25"/>
  <c r="AM275" i="25"/>
  <c r="AN275" i="25"/>
  <c r="AL276" i="25"/>
  <c r="AM276" i="25"/>
  <c r="AN276" i="25"/>
  <c r="AL277" i="25"/>
  <c r="AM277" i="25"/>
  <c r="AN277" i="25"/>
  <c r="AL278" i="25"/>
  <c r="AM278" i="25"/>
  <c r="AN278" i="25"/>
  <c r="AL279" i="25"/>
  <c r="AM279" i="25"/>
  <c r="AN279" i="25"/>
  <c r="AL280" i="25"/>
  <c r="AM280" i="25"/>
  <c r="AN280" i="25"/>
  <c r="AL281" i="25"/>
  <c r="AM281" i="25"/>
  <c r="AN281" i="25"/>
  <c r="AL282" i="25"/>
  <c r="AM282" i="25"/>
  <c r="AN282" i="25"/>
  <c r="AL283" i="25"/>
  <c r="AM283" i="25"/>
  <c r="AN283" i="25"/>
  <c r="AL284" i="25"/>
  <c r="AM284" i="25"/>
  <c r="AN284" i="25"/>
  <c r="AL285" i="25"/>
  <c r="AM285" i="25"/>
  <c r="AN285" i="25"/>
  <c r="AL286" i="25"/>
  <c r="AM286" i="25"/>
  <c r="AN286" i="25"/>
  <c r="AL287" i="25"/>
  <c r="AM287" i="25"/>
  <c r="AN287" i="25"/>
  <c r="AL288" i="25"/>
  <c r="AM288" i="25"/>
  <c r="AN288" i="25"/>
  <c r="AL289" i="25"/>
  <c r="AM289" i="25"/>
  <c r="AN289" i="25"/>
  <c r="AL290" i="25"/>
  <c r="AM290" i="25"/>
  <c r="AN290" i="25"/>
  <c r="AL291" i="25"/>
  <c r="AM291" i="25"/>
  <c r="AN291" i="25"/>
  <c r="AL292" i="25"/>
  <c r="AM292" i="25"/>
  <c r="AN292" i="25"/>
  <c r="AL293" i="25"/>
  <c r="AM293" i="25"/>
  <c r="AN293" i="25"/>
  <c r="AL294" i="25"/>
  <c r="AM294" i="25"/>
  <c r="AN294" i="25"/>
  <c r="AL295" i="25"/>
  <c r="AM295" i="25"/>
  <c r="AN295" i="25"/>
  <c r="AL296" i="25"/>
  <c r="AM296" i="25"/>
  <c r="AN296" i="25"/>
  <c r="AL297" i="25"/>
  <c r="AM297" i="25"/>
  <c r="AN297" i="25"/>
  <c r="AL298" i="25"/>
  <c r="AM298" i="25"/>
  <c r="AN298" i="25"/>
  <c r="AL299" i="25"/>
  <c r="AM299" i="25"/>
  <c r="AN299" i="25"/>
  <c r="AL300" i="25"/>
  <c r="AM300" i="25"/>
  <c r="AN300" i="25"/>
  <c r="AL301" i="25"/>
  <c r="AM301" i="25"/>
  <c r="AN301" i="25"/>
  <c r="AL302" i="25"/>
  <c r="AM302" i="25"/>
  <c r="AN302" i="25"/>
  <c r="AL303" i="25"/>
  <c r="AM303" i="25"/>
  <c r="AN303" i="25"/>
  <c r="AL304" i="25"/>
  <c r="AM304" i="25"/>
  <c r="AN304" i="25"/>
  <c r="AL305" i="25"/>
  <c r="AM305" i="25"/>
  <c r="AN305" i="25"/>
  <c r="AL306" i="25"/>
  <c r="AM306" i="25"/>
  <c r="AN306" i="25"/>
  <c r="AL307" i="25"/>
  <c r="AM307" i="25"/>
  <c r="AN307" i="25"/>
  <c r="AL308" i="25"/>
  <c r="AM308" i="25"/>
  <c r="AN308" i="25"/>
  <c r="AL309" i="25"/>
  <c r="AM309" i="25"/>
  <c r="AN309" i="25"/>
  <c r="AL310" i="25"/>
  <c r="AM310" i="25"/>
  <c r="AN310" i="25"/>
  <c r="AL311" i="25"/>
  <c r="AM311" i="25"/>
  <c r="AN311" i="25"/>
  <c r="AL312" i="25"/>
  <c r="AM312" i="25"/>
  <c r="AN312" i="25"/>
  <c r="AL313" i="25"/>
  <c r="AM313" i="25"/>
  <c r="AN313" i="25"/>
  <c r="AL314" i="25"/>
  <c r="AM314" i="25"/>
  <c r="AN314" i="25"/>
  <c r="AL315" i="25"/>
  <c r="AM315" i="25"/>
  <c r="AN315" i="25"/>
  <c r="AL316" i="25"/>
  <c r="AM316" i="25"/>
  <c r="AN316" i="25"/>
  <c r="AL317" i="25"/>
  <c r="AM317" i="25"/>
  <c r="AN317" i="25"/>
  <c r="AL318" i="25"/>
  <c r="AM318" i="25"/>
  <c r="AN318" i="25"/>
  <c r="AL319" i="25"/>
  <c r="AM319" i="25"/>
  <c r="AN319" i="25"/>
  <c r="AL320" i="25"/>
  <c r="AM320" i="25"/>
  <c r="AN320" i="25"/>
  <c r="AL321" i="25"/>
  <c r="AM321" i="25"/>
  <c r="AN321" i="25"/>
  <c r="AL322" i="25"/>
  <c r="AM322" i="25"/>
  <c r="AN322" i="25"/>
  <c r="AL323" i="25"/>
  <c r="AM323" i="25"/>
  <c r="AN323" i="25"/>
  <c r="AL324" i="25"/>
  <c r="AM324" i="25"/>
  <c r="AN324" i="25"/>
  <c r="AL325" i="25"/>
  <c r="AM325" i="25"/>
  <c r="AN325" i="25"/>
  <c r="AL326" i="25"/>
  <c r="AM326" i="25"/>
  <c r="AN326" i="25"/>
  <c r="AL327" i="25"/>
  <c r="AM327" i="25"/>
  <c r="AN327" i="25"/>
  <c r="AL328" i="25"/>
  <c r="AM328" i="25"/>
  <c r="AN328" i="25"/>
  <c r="AL329" i="25"/>
  <c r="AM329" i="25"/>
  <c r="AN329" i="25"/>
  <c r="AL330" i="25"/>
  <c r="AM330" i="25"/>
  <c r="AN330" i="25"/>
  <c r="AL331" i="25"/>
  <c r="AM331" i="25"/>
  <c r="AN331" i="25"/>
  <c r="AL332" i="25"/>
  <c r="AM332" i="25"/>
  <c r="AN332" i="25"/>
  <c r="AL333" i="25"/>
  <c r="AM333" i="25"/>
  <c r="AN333" i="25"/>
  <c r="AL334" i="25"/>
  <c r="AM334" i="25"/>
  <c r="AN334" i="25"/>
  <c r="AL335" i="25"/>
  <c r="AM335" i="25"/>
  <c r="AN335" i="25"/>
  <c r="AL336" i="25"/>
  <c r="AM336" i="25"/>
  <c r="AN336" i="25"/>
  <c r="AL337" i="25"/>
  <c r="AM337" i="25"/>
  <c r="AN337" i="25"/>
  <c r="AL338" i="25"/>
  <c r="AM338" i="25"/>
  <c r="AN338" i="25"/>
  <c r="AL339" i="25"/>
  <c r="AM339" i="25"/>
  <c r="AN339" i="25"/>
  <c r="AL340" i="25"/>
  <c r="AM340" i="25"/>
  <c r="AN340" i="25"/>
  <c r="AL341" i="25"/>
  <c r="AM341" i="25"/>
  <c r="AN341" i="25"/>
  <c r="AL342" i="25"/>
  <c r="AM342" i="25"/>
  <c r="AN342" i="25"/>
  <c r="AL343" i="25"/>
  <c r="AM343" i="25"/>
  <c r="AN343" i="25"/>
  <c r="AL344" i="25"/>
  <c r="AM344" i="25"/>
  <c r="AN344" i="25"/>
  <c r="AL345" i="25"/>
  <c r="AM345" i="25"/>
  <c r="AN345" i="25"/>
  <c r="AL346" i="25"/>
  <c r="AM346" i="25"/>
  <c r="AN346" i="25"/>
  <c r="AL347" i="25"/>
  <c r="AM347" i="25"/>
  <c r="AN347" i="25"/>
  <c r="AL348" i="25"/>
  <c r="AM348" i="25"/>
  <c r="AN348" i="25"/>
  <c r="AL349" i="25"/>
  <c r="AM349" i="25"/>
  <c r="AN349" i="25"/>
  <c r="AL350" i="25"/>
  <c r="AM350" i="25"/>
  <c r="AN350" i="25"/>
  <c r="AL351" i="25"/>
  <c r="AM351" i="25"/>
  <c r="AN351" i="25"/>
  <c r="AL352" i="25"/>
  <c r="AM352" i="25"/>
  <c r="AN352" i="25"/>
  <c r="AL353" i="25"/>
  <c r="AM353" i="25"/>
  <c r="AN353" i="25"/>
  <c r="AL354" i="25"/>
  <c r="AM354" i="25"/>
  <c r="AN354" i="25"/>
  <c r="AL355" i="25"/>
  <c r="AM355" i="25"/>
  <c r="AN355" i="25"/>
  <c r="AL356" i="25"/>
  <c r="AM356" i="25"/>
  <c r="AN356" i="25"/>
  <c r="AL357" i="25"/>
  <c r="AM357" i="25"/>
  <c r="AN357" i="25"/>
  <c r="AL358" i="25"/>
  <c r="AM358" i="25"/>
  <c r="AN358" i="25"/>
  <c r="AL359" i="25"/>
  <c r="AM359" i="25"/>
  <c r="AN359" i="25"/>
  <c r="AL360" i="25"/>
  <c r="AM360" i="25"/>
  <c r="AN360" i="25"/>
  <c r="AL361" i="25"/>
  <c r="AM361" i="25"/>
  <c r="AN361" i="25"/>
  <c r="AL362" i="25"/>
  <c r="AM362" i="25"/>
  <c r="AN362" i="25"/>
  <c r="AL363" i="25"/>
  <c r="AM363" i="25"/>
  <c r="AN363" i="25"/>
  <c r="AL364" i="25"/>
  <c r="AM364" i="25"/>
  <c r="AN364" i="25"/>
  <c r="AL365" i="25"/>
  <c r="AM365" i="25"/>
  <c r="AN365" i="25"/>
  <c r="AL366" i="25"/>
  <c r="AM366" i="25"/>
  <c r="AN366" i="25"/>
  <c r="AL367" i="25"/>
  <c r="AM367" i="25"/>
  <c r="AN367" i="25"/>
  <c r="AL368" i="25"/>
  <c r="AM368" i="25"/>
  <c r="AN368" i="25"/>
  <c r="AL369" i="25"/>
  <c r="AM369" i="25"/>
  <c r="AN369" i="25"/>
  <c r="AL370" i="25"/>
  <c r="AM370" i="25"/>
  <c r="AN370" i="25"/>
  <c r="AL371" i="25"/>
  <c r="AM371" i="25"/>
  <c r="AN371" i="25"/>
  <c r="AL372" i="25"/>
  <c r="AM372" i="25"/>
  <c r="AN372" i="25"/>
  <c r="AL373" i="25"/>
  <c r="AM373" i="25"/>
  <c r="AN373" i="25"/>
  <c r="AL374" i="25"/>
  <c r="AM374" i="25"/>
  <c r="AN374" i="25"/>
  <c r="AL375" i="25"/>
  <c r="AM375" i="25"/>
  <c r="AN375" i="25"/>
  <c r="AL376" i="25"/>
  <c r="AM376" i="25"/>
  <c r="AN376" i="25"/>
  <c r="AL377" i="25"/>
  <c r="AM377" i="25"/>
  <c r="AN377" i="25"/>
  <c r="AL378" i="25"/>
  <c r="AM378" i="25"/>
  <c r="AN378" i="25"/>
  <c r="AL379" i="25"/>
  <c r="AM379" i="25"/>
  <c r="AN379" i="25"/>
  <c r="AL380" i="25"/>
  <c r="AM380" i="25"/>
  <c r="AN380" i="25"/>
  <c r="AL381" i="25"/>
  <c r="AM381" i="25"/>
  <c r="AN381" i="25"/>
  <c r="AL382" i="25"/>
  <c r="AM382" i="25"/>
  <c r="AN382" i="25"/>
  <c r="AL383" i="25"/>
  <c r="AM383" i="25"/>
  <c r="AN383" i="25"/>
  <c r="AL384" i="25"/>
  <c r="AM384" i="25"/>
  <c r="AN384" i="25"/>
  <c r="AL385" i="25"/>
  <c r="AM385" i="25"/>
  <c r="AN385" i="25"/>
  <c r="AL386" i="25"/>
  <c r="AM386" i="25"/>
  <c r="AN386" i="25"/>
  <c r="AL387" i="25"/>
  <c r="AM387" i="25"/>
  <c r="AN387" i="25"/>
  <c r="AL388" i="25"/>
  <c r="AM388" i="25"/>
  <c r="AN388" i="25"/>
  <c r="AL389" i="25"/>
  <c r="AM389" i="25"/>
  <c r="AN389" i="25"/>
  <c r="AL390" i="25"/>
  <c r="AM390" i="25"/>
  <c r="AN390" i="25"/>
  <c r="AL391" i="25"/>
  <c r="AM391" i="25"/>
  <c r="AN391" i="25"/>
  <c r="AL392" i="25"/>
  <c r="AM392" i="25"/>
  <c r="AN392" i="25"/>
  <c r="AL393" i="25"/>
  <c r="AM393" i="25"/>
  <c r="AN393" i="25"/>
  <c r="AL394" i="25"/>
  <c r="AM394" i="25"/>
  <c r="AN394" i="25"/>
  <c r="AL395" i="25"/>
  <c r="AM395" i="25"/>
  <c r="AN395" i="25"/>
  <c r="AL396" i="25"/>
  <c r="AM396" i="25"/>
  <c r="AN396" i="25"/>
  <c r="AL397" i="25"/>
  <c r="AM397" i="25"/>
  <c r="AN397" i="25"/>
  <c r="AL398" i="25"/>
  <c r="AM398" i="25"/>
  <c r="AN398" i="25"/>
  <c r="AL399" i="25"/>
  <c r="AM399" i="25"/>
  <c r="AN399" i="25"/>
  <c r="AL400" i="25"/>
  <c r="AM400" i="25"/>
  <c r="AN400" i="25"/>
  <c r="AL401" i="25"/>
  <c r="AM401" i="25"/>
  <c r="AN401" i="25"/>
  <c r="AL402" i="25"/>
  <c r="AM402" i="25"/>
  <c r="AN402" i="25"/>
  <c r="AL403" i="25"/>
  <c r="AM403" i="25"/>
  <c r="AN403" i="25"/>
  <c r="AL404" i="25"/>
  <c r="AM404" i="25"/>
  <c r="AN404" i="25"/>
  <c r="AL405" i="25"/>
  <c r="AM405" i="25"/>
  <c r="AN405" i="25"/>
  <c r="AL406" i="25"/>
  <c r="AM406" i="25"/>
  <c r="AN406" i="25"/>
  <c r="AL407" i="25"/>
  <c r="AM407" i="25"/>
  <c r="AN407" i="25"/>
  <c r="AL408" i="25"/>
  <c r="AM408" i="25"/>
  <c r="AN408" i="25"/>
  <c r="AL409" i="25"/>
  <c r="AM409" i="25"/>
  <c r="AN409" i="25"/>
  <c r="AL410" i="25"/>
  <c r="AM410" i="25"/>
  <c r="AN410" i="25"/>
  <c r="AL411" i="25"/>
  <c r="AM411" i="25"/>
  <c r="AN411" i="25"/>
  <c r="AL412" i="25"/>
  <c r="AM412" i="25"/>
  <c r="AN412" i="25"/>
  <c r="AL413" i="25"/>
  <c r="AM413" i="25"/>
  <c r="AN413" i="25"/>
  <c r="AL414" i="25"/>
  <c r="AM414" i="25"/>
  <c r="AN414" i="25"/>
  <c r="AL415" i="25"/>
  <c r="AM415" i="25"/>
  <c r="AN415" i="25"/>
  <c r="AL416" i="25"/>
  <c r="AM416" i="25"/>
  <c r="AN416" i="25"/>
  <c r="AL417" i="25"/>
  <c r="AM417" i="25"/>
  <c r="AN417" i="25"/>
  <c r="AL418" i="25"/>
  <c r="AM418" i="25"/>
  <c r="AN418" i="25"/>
  <c r="AL419" i="25"/>
  <c r="AM419" i="25"/>
  <c r="AN419" i="25"/>
  <c r="AL420" i="25"/>
  <c r="AM420" i="25"/>
  <c r="AN420" i="25"/>
  <c r="AL421" i="25"/>
  <c r="AM421" i="25"/>
  <c r="AN421" i="25"/>
  <c r="AL422" i="25"/>
  <c r="AM422" i="25"/>
  <c r="AN422" i="25"/>
  <c r="AL423" i="25"/>
  <c r="AM423" i="25"/>
  <c r="AN423" i="25"/>
  <c r="AL424" i="25"/>
  <c r="AM424" i="25"/>
  <c r="AN424" i="25"/>
  <c r="AL425" i="25"/>
  <c r="AM425" i="25"/>
  <c r="AN425" i="25"/>
  <c r="AL426" i="25"/>
  <c r="AM426" i="25"/>
  <c r="AN426" i="25"/>
  <c r="AL427" i="25"/>
  <c r="AM427" i="25"/>
  <c r="AN427" i="25"/>
  <c r="AL428" i="25"/>
  <c r="AM428" i="25"/>
  <c r="AN428" i="25"/>
  <c r="AL429" i="25"/>
  <c r="AM429" i="25"/>
  <c r="AN429" i="25"/>
  <c r="AL430" i="25"/>
  <c r="AM430" i="25"/>
  <c r="AN430" i="25"/>
  <c r="AL431" i="25"/>
  <c r="AM431" i="25"/>
  <c r="AN431" i="25"/>
  <c r="AL432" i="25"/>
  <c r="AM432" i="25"/>
  <c r="AN432" i="25"/>
  <c r="AL433" i="25"/>
  <c r="AM433" i="25"/>
  <c r="AN433" i="25"/>
  <c r="AL434" i="25"/>
  <c r="AM434" i="25"/>
  <c r="AN434" i="25"/>
  <c r="AL435" i="25"/>
  <c r="AM435" i="25"/>
  <c r="AN435" i="25"/>
  <c r="AL436" i="25"/>
  <c r="AM436" i="25"/>
  <c r="AN436" i="25"/>
  <c r="AL437" i="25"/>
  <c r="AM437" i="25"/>
  <c r="AN437" i="25"/>
  <c r="AL438" i="25"/>
  <c r="AM438" i="25"/>
  <c r="AN438" i="25"/>
  <c r="AL439" i="25"/>
  <c r="AM439" i="25"/>
  <c r="AN439" i="25"/>
  <c r="AL440" i="25"/>
  <c r="AM440" i="25"/>
  <c r="AN440" i="25"/>
  <c r="AL441" i="25"/>
  <c r="AM441" i="25"/>
  <c r="AN441" i="25"/>
  <c r="AN222" i="25"/>
  <c r="AM222" i="25"/>
  <c r="AL222" i="25"/>
  <c r="AL663" i="25"/>
  <c r="AM663" i="25"/>
  <c r="AN663" i="25"/>
  <c r="AL664" i="25"/>
  <c r="AM664" i="25"/>
  <c r="AN664" i="25"/>
  <c r="AL665" i="25"/>
  <c r="AM665" i="25"/>
  <c r="AN665" i="25"/>
  <c r="AL666" i="25"/>
  <c r="AM666" i="25"/>
  <c r="AN666" i="25"/>
  <c r="AL667" i="25"/>
  <c r="AM667" i="25"/>
  <c r="AN667" i="25"/>
  <c r="AL668" i="25"/>
  <c r="AM668" i="25"/>
  <c r="AN668" i="25"/>
  <c r="AL669" i="25"/>
  <c r="AM669" i="25"/>
  <c r="AN669" i="25"/>
  <c r="AL670" i="25"/>
  <c r="AM670" i="25"/>
  <c r="AN670" i="25"/>
  <c r="AL671" i="25"/>
  <c r="AM671" i="25"/>
  <c r="AN671" i="25"/>
  <c r="AL672" i="25"/>
  <c r="AM672" i="25"/>
  <c r="AN672" i="25"/>
  <c r="AL673" i="25"/>
  <c r="AM673" i="25"/>
  <c r="AN673" i="25"/>
  <c r="AL674" i="25"/>
  <c r="AM674" i="25"/>
  <c r="AN674" i="25"/>
  <c r="AL675" i="25"/>
  <c r="AM675" i="25"/>
  <c r="AN675" i="25"/>
  <c r="AL676" i="25"/>
  <c r="AM676" i="25"/>
  <c r="AN676" i="25"/>
  <c r="AL677" i="25"/>
  <c r="AM677" i="25"/>
  <c r="AN677" i="25"/>
  <c r="AL678" i="25"/>
  <c r="AM678" i="25"/>
  <c r="AN678" i="25"/>
  <c r="AL679" i="25"/>
  <c r="AM679" i="25"/>
  <c r="AN679" i="25"/>
  <c r="AL680" i="25"/>
  <c r="AM680" i="25"/>
  <c r="AN680" i="25"/>
  <c r="AL681" i="25"/>
  <c r="AM681" i="25"/>
  <c r="AN681" i="25"/>
  <c r="AL682" i="25"/>
  <c r="AM682" i="25"/>
  <c r="AN682" i="25"/>
  <c r="AL683" i="25"/>
  <c r="AM683" i="25"/>
  <c r="AN683" i="25"/>
  <c r="AL684" i="25"/>
  <c r="AM684" i="25"/>
  <c r="AN684" i="25"/>
  <c r="AL685" i="25"/>
  <c r="AM685" i="25"/>
  <c r="AN685" i="25"/>
  <c r="AL686" i="25"/>
  <c r="AM686" i="25"/>
  <c r="AN686" i="25"/>
  <c r="AL687" i="25"/>
  <c r="AM687" i="25"/>
  <c r="AN687" i="25"/>
  <c r="AL688" i="25"/>
  <c r="AM688" i="25"/>
  <c r="AN688" i="25"/>
  <c r="AL689" i="25"/>
  <c r="AM689" i="25"/>
  <c r="AN689" i="25"/>
  <c r="AL690" i="25"/>
  <c r="AM690" i="25"/>
  <c r="AN690" i="25"/>
  <c r="AL691" i="25"/>
  <c r="AM691" i="25"/>
  <c r="AN691" i="25"/>
  <c r="AL692" i="25"/>
  <c r="AM692" i="25"/>
  <c r="AN692" i="25"/>
  <c r="AL693" i="25"/>
  <c r="AM693" i="25"/>
  <c r="AN693" i="25"/>
  <c r="AL694" i="25"/>
  <c r="AM694" i="25"/>
  <c r="AN694" i="25"/>
  <c r="AL695" i="25"/>
  <c r="AM695" i="25"/>
  <c r="AN695" i="25"/>
  <c r="AL696" i="25"/>
  <c r="AM696" i="25"/>
  <c r="AN696" i="25"/>
  <c r="AL697" i="25"/>
  <c r="AM697" i="25"/>
  <c r="AN697" i="25"/>
  <c r="AL698" i="25"/>
  <c r="AM698" i="25"/>
  <c r="AN698" i="25"/>
  <c r="AL699" i="25"/>
  <c r="AM699" i="25"/>
  <c r="AN699" i="25"/>
  <c r="AL700" i="25"/>
  <c r="AM700" i="25"/>
  <c r="AN700" i="25"/>
  <c r="AL701" i="25"/>
  <c r="AM701" i="25"/>
  <c r="AN701" i="25"/>
  <c r="AL702" i="25"/>
  <c r="AM702" i="25"/>
  <c r="AN702" i="25"/>
  <c r="AL703" i="25"/>
  <c r="AM703" i="25"/>
  <c r="AN703" i="25"/>
  <c r="AL704" i="25"/>
  <c r="AM704" i="25"/>
  <c r="AN704" i="25"/>
  <c r="AL705" i="25"/>
  <c r="AM705" i="25"/>
  <c r="AN705" i="25"/>
  <c r="AL706" i="25"/>
  <c r="AM706" i="25"/>
  <c r="AN706" i="25"/>
  <c r="AL707" i="25"/>
  <c r="AM707" i="25"/>
  <c r="AN707" i="25"/>
  <c r="AL708" i="25"/>
  <c r="AM708" i="25"/>
  <c r="AN708" i="25"/>
  <c r="AL709" i="25"/>
  <c r="AM709" i="25"/>
  <c r="AN709" i="25"/>
  <c r="AL710" i="25"/>
  <c r="AM710" i="25"/>
  <c r="AN710" i="25"/>
  <c r="AL711" i="25"/>
  <c r="AM711" i="25"/>
  <c r="AN711" i="25"/>
  <c r="AL712" i="25"/>
  <c r="AM712" i="25"/>
  <c r="AN712" i="25"/>
  <c r="AL713" i="25"/>
  <c r="AM713" i="25"/>
  <c r="AN713" i="25"/>
  <c r="AL714" i="25"/>
  <c r="AM714" i="25"/>
  <c r="AN714" i="25"/>
  <c r="AL715" i="25"/>
  <c r="AM715" i="25"/>
  <c r="AN715" i="25"/>
  <c r="AL716" i="25"/>
  <c r="AM716" i="25"/>
  <c r="AN716" i="25"/>
  <c r="AL717" i="25"/>
  <c r="AM717" i="25"/>
  <c r="AN717" i="25"/>
  <c r="AL718" i="25"/>
  <c r="AM718" i="25"/>
  <c r="AN718" i="25"/>
  <c r="AL719" i="25"/>
  <c r="AM719" i="25"/>
  <c r="AN719" i="25"/>
  <c r="AL720" i="25"/>
  <c r="AM720" i="25"/>
  <c r="AN720" i="25"/>
  <c r="AL721" i="25"/>
  <c r="AM721" i="25"/>
  <c r="AN721" i="25"/>
  <c r="AL722" i="25"/>
  <c r="AM722" i="25"/>
  <c r="AN722" i="25"/>
  <c r="AL723" i="25"/>
  <c r="AM723" i="25"/>
  <c r="AN723" i="25"/>
  <c r="AL724" i="25"/>
  <c r="AM724" i="25"/>
  <c r="AN724" i="25"/>
  <c r="AL725" i="25"/>
  <c r="AM725" i="25"/>
  <c r="AN725" i="25"/>
  <c r="AL726" i="25"/>
  <c r="AM726" i="25"/>
  <c r="AN726" i="25"/>
  <c r="AL727" i="25"/>
  <c r="AM727" i="25"/>
  <c r="AN727" i="25"/>
  <c r="AL728" i="25"/>
  <c r="AM728" i="25"/>
  <c r="AN728" i="25"/>
  <c r="AL729" i="25"/>
  <c r="AM729" i="25"/>
  <c r="AN729" i="25"/>
  <c r="AL730" i="25"/>
  <c r="AM730" i="25"/>
  <c r="AN730" i="25"/>
  <c r="AL731" i="25"/>
  <c r="AM731" i="25"/>
  <c r="AN731" i="25"/>
  <c r="AL732" i="25"/>
  <c r="AM732" i="25"/>
  <c r="AN732" i="25"/>
  <c r="AL733" i="25"/>
  <c r="AM733" i="25"/>
  <c r="AN733" i="25"/>
  <c r="AL734" i="25"/>
  <c r="AM734" i="25"/>
  <c r="AN734" i="25"/>
  <c r="AL735" i="25"/>
  <c r="AM735" i="25"/>
  <c r="AN735" i="25"/>
  <c r="AL736" i="25"/>
  <c r="AM736" i="25"/>
  <c r="AN736" i="25"/>
  <c r="AL737" i="25"/>
  <c r="AM737" i="25"/>
  <c r="AN737" i="25"/>
  <c r="AL738" i="25"/>
  <c r="AM738" i="25"/>
  <c r="AN738" i="25"/>
  <c r="AL739" i="25"/>
  <c r="AM739" i="25"/>
  <c r="AN739" i="25"/>
  <c r="AL740" i="25"/>
  <c r="AM740" i="25"/>
  <c r="AN740" i="25"/>
  <c r="AL741" i="25"/>
  <c r="AM741" i="25"/>
  <c r="AN741" i="25"/>
  <c r="AL742" i="25"/>
  <c r="AM742" i="25"/>
  <c r="AN742" i="25"/>
  <c r="AL743" i="25"/>
  <c r="AM743" i="25"/>
  <c r="AN743" i="25"/>
  <c r="AL744" i="25"/>
  <c r="AM744" i="25"/>
  <c r="AN744" i="25"/>
  <c r="AL745" i="25"/>
  <c r="AM745" i="25"/>
  <c r="AN745" i="25"/>
  <c r="AL746" i="25"/>
  <c r="AM746" i="25"/>
  <c r="AN746" i="25"/>
  <c r="AL747" i="25"/>
  <c r="AM747" i="25"/>
  <c r="AN747" i="25"/>
  <c r="AL748" i="25"/>
  <c r="AM748" i="25"/>
  <c r="AN748" i="25"/>
  <c r="AL749" i="25"/>
  <c r="AM749" i="25"/>
  <c r="AN749" i="25"/>
  <c r="AL750" i="25"/>
  <c r="AM750" i="25"/>
  <c r="AN750" i="25"/>
  <c r="AL751" i="25"/>
  <c r="AM751" i="25"/>
  <c r="AN751" i="25"/>
  <c r="AL752" i="25"/>
  <c r="AM752" i="25"/>
  <c r="AN752" i="25"/>
  <c r="AL753" i="25"/>
  <c r="AM753" i="25"/>
  <c r="AN753" i="25"/>
  <c r="AL754" i="25"/>
  <c r="AM754" i="25"/>
  <c r="AN754" i="25"/>
  <c r="AL755" i="25"/>
  <c r="AM755" i="25"/>
  <c r="AN755" i="25"/>
  <c r="AL756" i="25"/>
  <c r="AM756" i="25"/>
  <c r="AN756" i="25"/>
  <c r="AL757" i="25"/>
  <c r="AM757" i="25"/>
  <c r="AN757" i="25"/>
  <c r="AL758" i="25"/>
  <c r="AM758" i="25"/>
  <c r="AN758" i="25"/>
  <c r="AL759" i="25"/>
  <c r="AM759" i="25"/>
  <c r="AN759" i="25"/>
  <c r="AL760" i="25"/>
  <c r="AM760" i="25"/>
  <c r="AN760" i="25"/>
  <c r="AL761" i="25"/>
  <c r="AM761" i="25"/>
  <c r="AN761" i="25"/>
  <c r="AL762" i="25"/>
  <c r="AM762" i="25"/>
  <c r="AN762" i="25"/>
  <c r="AL763" i="25"/>
  <c r="AM763" i="25"/>
  <c r="AN763" i="25"/>
  <c r="AL764" i="25"/>
  <c r="AM764" i="25"/>
  <c r="AN764" i="25"/>
  <c r="AL765" i="25"/>
  <c r="AM765" i="25"/>
  <c r="AN765" i="25"/>
  <c r="AL766" i="25"/>
  <c r="AM766" i="25"/>
  <c r="AN766" i="25"/>
  <c r="AL767" i="25"/>
  <c r="AM767" i="25"/>
  <c r="AN767" i="25"/>
  <c r="AL768" i="25"/>
  <c r="AM768" i="25"/>
  <c r="AN768" i="25"/>
  <c r="AL769" i="25"/>
  <c r="AM769" i="25"/>
  <c r="AN769" i="25"/>
  <c r="AL770" i="25"/>
  <c r="AM770" i="25"/>
  <c r="AN770" i="25"/>
  <c r="AL771" i="25"/>
  <c r="AM771" i="25"/>
  <c r="AN771" i="25"/>
  <c r="AL772" i="25"/>
  <c r="AM772" i="25"/>
  <c r="AN772" i="25"/>
  <c r="AL773" i="25"/>
  <c r="AM773" i="25"/>
  <c r="AN773" i="25"/>
  <c r="AL774" i="25"/>
  <c r="AM774" i="25"/>
  <c r="AN774" i="25"/>
  <c r="AL775" i="25"/>
  <c r="AM775" i="25"/>
  <c r="AN775" i="25"/>
  <c r="AL776" i="25"/>
  <c r="AM776" i="25"/>
  <c r="AN776" i="25"/>
  <c r="AL777" i="25"/>
  <c r="AM777" i="25"/>
  <c r="AN777" i="25"/>
  <c r="AL778" i="25"/>
  <c r="AM778" i="25"/>
  <c r="AN778" i="25"/>
  <c r="AL779" i="25"/>
  <c r="AM779" i="25"/>
  <c r="AN779" i="25"/>
  <c r="AL780" i="25"/>
  <c r="AM780" i="25"/>
  <c r="AN780" i="25"/>
  <c r="AL781" i="25"/>
  <c r="AM781" i="25"/>
  <c r="AN781" i="25"/>
  <c r="AL782" i="25"/>
  <c r="AM782" i="25"/>
  <c r="AN782" i="25"/>
  <c r="AL783" i="25"/>
  <c r="AM783" i="25"/>
  <c r="AN783" i="25"/>
  <c r="AL784" i="25"/>
  <c r="AM784" i="25"/>
  <c r="AN784" i="25"/>
  <c r="AL785" i="25"/>
  <c r="AM785" i="25"/>
  <c r="AN785" i="25"/>
  <c r="AL786" i="25"/>
  <c r="AM786" i="25"/>
  <c r="AN786" i="25"/>
  <c r="AL787" i="25"/>
  <c r="AM787" i="25"/>
  <c r="AN787" i="25"/>
  <c r="AL788" i="25"/>
  <c r="AM788" i="25"/>
  <c r="AN788" i="25"/>
  <c r="AL789" i="25"/>
  <c r="AM789" i="25"/>
  <c r="AN789" i="25"/>
  <c r="AL790" i="25"/>
  <c r="AM790" i="25"/>
  <c r="AN790" i="25"/>
  <c r="AL791" i="25"/>
  <c r="AM791" i="25"/>
  <c r="AN791" i="25"/>
  <c r="AL792" i="25"/>
  <c r="AM792" i="25"/>
  <c r="AN792" i="25"/>
  <c r="AL793" i="25"/>
  <c r="AM793" i="25"/>
  <c r="AN793" i="25"/>
  <c r="AL794" i="25"/>
  <c r="AM794" i="25"/>
  <c r="AN794" i="25"/>
  <c r="AL795" i="25"/>
  <c r="AM795" i="25"/>
  <c r="AN795" i="25"/>
  <c r="AL796" i="25"/>
  <c r="AM796" i="25"/>
  <c r="AN796" i="25"/>
  <c r="AL797" i="25"/>
  <c r="AM797" i="25"/>
  <c r="AN797" i="25"/>
  <c r="AL798" i="25"/>
  <c r="AM798" i="25"/>
  <c r="AN798" i="25"/>
  <c r="AL799" i="25"/>
  <c r="AM799" i="25"/>
  <c r="AN799" i="25"/>
  <c r="AL800" i="25"/>
  <c r="AM800" i="25"/>
  <c r="AN800" i="25"/>
  <c r="AL801" i="25"/>
  <c r="AM801" i="25"/>
  <c r="AN801" i="25"/>
  <c r="AL802" i="25"/>
  <c r="AM802" i="25"/>
  <c r="AN802" i="25"/>
  <c r="AL803" i="25"/>
  <c r="AM803" i="25"/>
  <c r="AN803" i="25"/>
  <c r="AL804" i="25"/>
  <c r="AM804" i="25"/>
  <c r="AN804" i="25"/>
  <c r="AL805" i="25"/>
  <c r="AM805" i="25"/>
  <c r="AN805" i="25"/>
  <c r="AL806" i="25"/>
  <c r="AM806" i="25"/>
  <c r="AN806" i="25"/>
  <c r="AL807" i="25"/>
  <c r="AM807" i="25"/>
  <c r="AN807" i="25"/>
  <c r="AL808" i="25"/>
  <c r="AM808" i="25"/>
  <c r="AN808" i="25"/>
  <c r="AL809" i="25"/>
  <c r="AM809" i="25"/>
  <c r="AN809" i="25"/>
  <c r="AL810" i="25"/>
  <c r="AM810" i="25"/>
  <c r="AN810" i="25"/>
  <c r="AL811" i="25"/>
  <c r="AM811" i="25"/>
  <c r="AN811" i="25"/>
  <c r="AL812" i="25"/>
  <c r="AM812" i="25"/>
  <c r="AN812" i="25"/>
  <c r="AL813" i="25"/>
  <c r="AM813" i="25"/>
  <c r="AN813" i="25"/>
  <c r="AL814" i="25"/>
  <c r="AM814" i="25"/>
  <c r="AN814" i="25"/>
  <c r="AL815" i="25"/>
  <c r="AM815" i="25"/>
  <c r="AN815" i="25"/>
  <c r="AL816" i="25"/>
  <c r="AM816" i="25"/>
  <c r="AN816" i="25"/>
  <c r="AL817" i="25"/>
  <c r="AM817" i="25"/>
  <c r="AN817" i="25"/>
  <c r="AL818" i="25"/>
  <c r="AM818" i="25"/>
  <c r="AN818" i="25"/>
  <c r="AL819" i="25"/>
  <c r="AM819" i="25"/>
  <c r="AN819" i="25"/>
  <c r="AL820" i="25"/>
  <c r="AM820" i="25"/>
  <c r="AN820" i="25"/>
  <c r="AL821" i="25"/>
  <c r="AM821" i="25"/>
  <c r="AN821" i="25"/>
  <c r="AL822" i="25"/>
  <c r="AM822" i="25"/>
  <c r="AN822" i="25"/>
  <c r="AL823" i="25"/>
  <c r="AM823" i="25"/>
  <c r="AN823" i="25"/>
  <c r="AL824" i="25"/>
  <c r="AM824" i="25"/>
  <c r="AN824" i="25"/>
  <c r="AL825" i="25"/>
  <c r="AM825" i="25"/>
  <c r="AN825" i="25"/>
  <c r="AL826" i="25"/>
  <c r="AM826" i="25"/>
  <c r="AN826" i="25"/>
  <c r="AL827" i="25"/>
  <c r="AM827" i="25"/>
  <c r="AN827" i="25"/>
  <c r="AL828" i="25"/>
  <c r="AM828" i="25"/>
  <c r="AN828" i="25"/>
  <c r="AL829" i="25"/>
  <c r="AM829" i="25"/>
  <c r="AN829" i="25"/>
  <c r="AL830" i="25"/>
  <c r="AM830" i="25"/>
  <c r="AN830" i="25"/>
  <c r="AL831" i="25"/>
  <c r="AM831" i="25"/>
  <c r="AN831" i="25"/>
  <c r="AL832" i="25"/>
  <c r="AM832" i="25"/>
  <c r="AN832" i="25"/>
  <c r="AL833" i="25"/>
  <c r="AM833" i="25"/>
  <c r="AN833" i="25"/>
  <c r="AL834" i="25"/>
  <c r="AM834" i="25"/>
  <c r="AN834" i="25"/>
  <c r="AL835" i="25"/>
  <c r="AM835" i="25"/>
  <c r="AN835" i="25"/>
  <c r="AL836" i="25"/>
  <c r="AM836" i="25"/>
  <c r="AN836" i="25"/>
  <c r="AL837" i="25"/>
  <c r="AM837" i="25"/>
  <c r="AN837" i="25"/>
  <c r="AL838" i="25"/>
  <c r="AM838" i="25"/>
  <c r="AN838" i="25"/>
  <c r="AL839" i="25"/>
  <c r="AM839" i="25"/>
  <c r="AN839" i="25"/>
  <c r="AL840" i="25"/>
  <c r="AM840" i="25"/>
  <c r="AN840" i="25"/>
  <c r="AL841" i="25"/>
  <c r="AM841" i="25"/>
  <c r="AN841" i="25"/>
  <c r="AL842" i="25"/>
  <c r="AM842" i="25"/>
  <c r="AN842" i="25"/>
  <c r="AL843" i="25"/>
  <c r="AM843" i="25"/>
  <c r="AN843" i="25"/>
  <c r="AL844" i="25"/>
  <c r="AM844" i="25"/>
  <c r="AN844" i="25"/>
  <c r="AL845" i="25"/>
  <c r="AM845" i="25"/>
  <c r="AN845" i="25"/>
  <c r="AL846" i="25"/>
  <c r="AM846" i="25"/>
  <c r="AN846" i="25"/>
  <c r="AL847" i="25"/>
  <c r="AM847" i="25"/>
  <c r="AN847" i="25"/>
  <c r="AL848" i="25"/>
  <c r="AM848" i="25"/>
  <c r="AN848" i="25"/>
  <c r="AL849" i="25"/>
  <c r="AM849" i="25"/>
  <c r="AN849" i="25"/>
  <c r="AL850" i="25"/>
  <c r="AM850" i="25"/>
  <c r="AN850" i="25"/>
  <c r="AL851" i="25"/>
  <c r="AM851" i="25"/>
  <c r="AN851" i="25"/>
  <c r="AL852" i="25"/>
  <c r="AM852" i="25"/>
  <c r="AN852" i="25"/>
  <c r="AL853" i="25"/>
  <c r="AM853" i="25"/>
  <c r="AN853" i="25"/>
  <c r="AL854" i="25"/>
  <c r="AM854" i="25"/>
  <c r="AN854" i="25"/>
  <c r="AL855" i="25"/>
  <c r="AM855" i="25"/>
  <c r="AN855" i="25"/>
  <c r="AL856" i="25"/>
  <c r="AM856" i="25"/>
  <c r="AN856" i="25"/>
  <c r="AL857" i="25"/>
  <c r="AM857" i="25"/>
  <c r="AN857" i="25"/>
  <c r="AL858" i="25"/>
  <c r="AM858" i="25"/>
  <c r="AN858" i="25"/>
  <c r="AL859" i="25"/>
  <c r="AM859" i="25"/>
  <c r="AN859" i="25"/>
  <c r="AL860" i="25"/>
  <c r="AM860" i="25"/>
  <c r="AN860" i="25"/>
  <c r="AL861" i="25"/>
  <c r="AM861" i="25"/>
  <c r="AN861" i="25"/>
  <c r="AL862" i="25"/>
  <c r="AM862" i="25"/>
  <c r="AN862" i="25"/>
  <c r="AL863" i="25"/>
  <c r="AM863" i="25"/>
  <c r="AN863" i="25"/>
  <c r="AL864" i="25"/>
  <c r="AM864" i="25"/>
  <c r="AN864" i="25"/>
  <c r="AL865" i="25"/>
  <c r="AM865" i="25"/>
  <c r="AN865" i="25"/>
  <c r="AL866" i="25"/>
  <c r="AM866" i="25"/>
  <c r="AN866" i="25"/>
  <c r="AL867" i="25"/>
  <c r="AM867" i="25"/>
  <c r="AN867" i="25"/>
  <c r="AL868" i="25"/>
  <c r="AM868" i="25"/>
  <c r="AN868" i="25"/>
  <c r="AL869" i="25"/>
  <c r="AM869" i="25"/>
  <c r="AN869" i="25"/>
  <c r="AL870" i="25"/>
  <c r="AM870" i="25"/>
  <c r="AN870" i="25"/>
  <c r="AL871" i="25"/>
  <c r="AM871" i="25"/>
  <c r="AN871" i="25"/>
  <c r="AL872" i="25"/>
  <c r="AM872" i="25"/>
  <c r="AN872" i="25"/>
  <c r="AL873" i="25"/>
  <c r="AM873" i="25"/>
  <c r="AN873" i="25"/>
  <c r="AL874" i="25"/>
  <c r="AM874" i="25"/>
  <c r="AN874" i="25"/>
  <c r="AL875" i="25"/>
  <c r="AM875" i="25"/>
  <c r="AN875" i="25"/>
  <c r="AL876" i="25"/>
  <c r="AM876" i="25"/>
  <c r="AN876" i="25"/>
  <c r="AL877" i="25"/>
  <c r="AM877" i="25"/>
  <c r="AN877" i="25"/>
  <c r="AL878" i="25"/>
  <c r="AM878" i="25"/>
  <c r="AN878" i="25"/>
  <c r="AL879" i="25"/>
  <c r="AM879" i="25"/>
  <c r="AN879" i="25"/>
  <c r="AL880" i="25"/>
  <c r="AM880" i="25"/>
  <c r="AN880" i="25"/>
  <c r="AL881" i="25"/>
  <c r="AM881" i="25"/>
  <c r="AN881" i="25"/>
  <c r="AN662" i="25"/>
  <c r="AM662" i="25"/>
  <c r="AL662" i="25"/>
  <c r="AL443" i="25"/>
  <c r="AM443" i="25"/>
  <c r="AN443" i="25"/>
  <c r="AL444" i="25"/>
  <c r="AM444" i="25"/>
  <c r="AN444" i="25"/>
  <c r="AL445" i="25"/>
  <c r="AM445" i="25"/>
  <c r="AN445" i="25"/>
  <c r="AL446" i="25"/>
  <c r="AM446" i="25"/>
  <c r="AN446" i="25"/>
  <c r="AL447" i="25"/>
  <c r="AM447" i="25"/>
  <c r="AN447" i="25"/>
  <c r="AL448" i="25"/>
  <c r="AM448" i="25"/>
  <c r="AN448" i="25"/>
  <c r="AL449" i="25"/>
  <c r="AM449" i="25"/>
  <c r="AN449" i="25"/>
  <c r="AL450" i="25"/>
  <c r="AM450" i="25"/>
  <c r="AN450" i="25"/>
  <c r="AL451" i="25"/>
  <c r="AM451" i="25"/>
  <c r="AN451" i="25"/>
  <c r="AL452" i="25"/>
  <c r="AM452" i="25"/>
  <c r="AN452" i="25"/>
  <c r="AL453" i="25"/>
  <c r="AM453" i="25"/>
  <c r="AN453" i="25"/>
  <c r="AL454" i="25"/>
  <c r="AM454" i="25"/>
  <c r="AN454" i="25"/>
  <c r="AL455" i="25"/>
  <c r="AM455" i="25"/>
  <c r="AN455" i="25"/>
  <c r="AL456" i="25"/>
  <c r="AM456" i="25"/>
  <c r="AN456" i="25"/>
  <c r="AL457" i="25"/>
  <c r="AM457" i="25"/>
  <c r="AN457" i="25"/>
  <c r="AL458" i="25"/>
  <c r="AM458" i="25"/>
  <c r="AN458" i="25"/>
  <c r="AL459" i="25"/>
  <c r="AM459" i="25"/>
  <c r="AN459" i="25"/>
  <c r="AL460" i="25"/>
  <c r="AM460" i="25"/>
  <c r="AN460" i="25"/>
  <c r="AL461" i="25"/>
  <c r="AM461" i="25"/>
  <c r="AN461" i="25"/>
  <c r="AL462" i="25"/>
  <c r="AM462" i="25"/>
  <c r="AN462" i="25"/>
  <c r="AL463" i="25"/>
  <c r="AM463" i="25"/>
  <c r="AN463" i="25"/>
  <c r="AL464" i="25"/>
  <c r="AM464" i="25"/>
  <c r="AN464" i="25"/>
  <c r="AL465" i="25"/>
  <c r="AM465" i="25"/>
  <c r="AN465" i="25"/>
  <c r="AL466" i="25"/>
  <c r="AM466" i="25"/>
  <c r="AN466" i="25"/>
  <c r="AL467" i="25"/>
  <c r="AM467" i="25"/>
  <c r="AN467" i="25"/>
  <c r="AL468" i="25"/>
  <c r="AM468" i="25"/>
  <c r="AN468" i="25"/>
  <c r="AL469" i="25"/>
  <c r="AM469" i="25"/>
  <c r="AN469" i="25"/>
  <c r="AL470" i="25"/>
  <c r="AM470" i="25"/>
  <c r="AN470" i="25"/>
  <c r="AL471" i="25"/>
  <c r="AM471" i="25"/>
  <c r="AN471" i="25"/>
  <c r="AL472" i="25"/>
  <c r="AM472" i="25"/>
  <c r="AN472" i="25"/>
  <c r="AL473" i="25"/>
  <c r="AM473" i="25"/>
  <c r="AN473" i="25"/>
  <c r="AL474" i="25"/>
  <c r="AM474" i="25"/>
  <c r="AN474" i="25"/>
  <c r="AL475" i="25"/>
  <c r="AM475" i="25"/>
  <c r="AN475" i="25"/>
  <c r="AL476" i="25"/>
  <c r="AM476" i="25"/>
  <c r="AN476" i="25"/>
  <c r="AL477" i="25"/>
  <c r="AM477" i="25"/>
  <c r="AN477" i="25"/>
  <c r="AL478" i="25"/>
  <c r="AM478" i="25"/>
  <c r="AN478" i="25"/>
  <c r="AL479" i="25"/>
  <c r="AM479" i="25"/>
  <c r="AN479" i="25"/>
  <c r="AL480" i="25"/>
  <c r="AM480" i="25"/>
  <c r="AN480" i="25"/>
  <c r="AL481" i="25"/>
  <c r="AM481" i="25"/>
  <c r="AN481" i="25"/>
  <c r="AL482" i="25"/>
  <c r="AM482" i="25"/>
  <c r="AN482" i="25"/>
  <c r="AL483" i="25"/>
  <c r="AM483" i="25"/>
  <c r="AN483" i="25"/>
  <c r="AL484" i="25"/>
  <c r="AM484" i="25"/>
  <c r="AN484" i="25"/>
  <c r="AL485" i="25"/>
  <c r="AM485" i="25"/>
  <c r="AN485" i="25"/>
  <c r="AL486" i="25"/>
  <c r="AM486" i="25"/>
  <c r="AN486" i="25"/>
  <c r="AL487" i="25"/>
  <c r="AM487" i="25"/>
  <c r="AN487" i="25"/>
  <c r="AL488" i="25"/>
  <c r="AM488" i="25"/>
  <c r="AN488" i="25"/>
  <c r="AL489" i="25"/>
  <c r="AM489" i="25"/>
  <c r="AN489" i="25"/>
  <c r="AL490" i="25"/>
  <c r="AM490" i="25"/>
  <c r="AN490" i="25"/>
  <c r="AL491" i="25"/>
  <c r="AM491" i="25"/>
  <c r="AN491" i="25"/>
  <c r="AL492" i="25"/>
  <c r="AM492" i="25"/>
  <c r="AN492" i="25"/>
  <c r="AL493" i="25"/>
  <c r="AM493" i="25"/>
  <c r="AN493" i="25"/>
  <c r="AL494" i="25"/>
  <c r="AM494" i="25"/>
  <c r="AN494" i="25"/>
  <c r="AL495" i="25"/>
  <c r="AM495" i="25"/>
  <c r="AN495" i="25"/>
  <c r="AL496" i="25"/>
  <c r="AM496" i="25"/>
  <c r="AN496" i="25"/>
  <c r="AL497" i="25"/>
  <c r="AM497" i="25"/>
  <c r="AN497" i="25"/>
  <c r="AL498" i="25"/>
  <c r="AM498" i="25"/>
  <c r="AN498" i="25"/>
  <c r="AL499" i="25"/>
  <c r="AM499" i="25"/>
  <c r="AN499" i="25"/>
  <c r="AL500" i="25"/>
  <c r="AM500" i="25"/>
  <c r="AN500" i="25"/>
  <c r="AL501" i="25"/>
  <c r="AM501" i="25"/>
  <c r="AN501" i="25"/>
  <c r="AL502" i="25"/>
  <c r="AM502" i="25"/>
  <c r="AN502" i="25"/>
  <c r="AL503" i="25"/>
  <c r="AM503" i="25"/>
  <c r="AN503" i="25"/>
  <c r="AL504" i="25"/>
  <c r="AM504" i="25"/>
  <c r="AN504" i="25"/>
  <c r="AL505" i="25"/>
  <c r="AM505" i="25"/>
  <c r="AN505" i="25"/>
  <c r="AL506" i="25"/>
  <c r="AM506" i="25"/>
  <c r="AN506" i="25"/>
  <c r="AL507" i="25"/>
  <c r="AM507" i="25"/>
  <c r="AN507" i="25"/>
  <c r="AL508" i="25"/>
  <c r="AM508" i="25"/>
  <c r="AN508" i="25"/>
  <c r="AL509" i="25"/>
  <c r="AM509" i="25"/>
  <c r="AN509" i="25"/>
  <c r="AL510" i="25"/>
  <c r="AM510" i="25"/>
  <c r="AN510" i="25"/>
  <c r="AL511" i="25"/>
  <c r="AM511" i="25"/>
  <c r="AN511" i="25"/>
  <c r="AL512" i="25"/>
  <c r="AM512" i="25"/>
  <c r="AN512" i="25"/>
  <c r="AL513" i="25"/>
  <c r="AM513" i="25"/>
  <c r="AN513" i="25"/>
  <c r="AL514" i="25"/>
  <c r="AM514" i="25"/>
  <c r="AN514" i="25"/>
  <c r="AL515" i="25"/>
  <c r="AM515" i="25"/>
  <c r="AN515" i="25"/>
  <c r="AL516" i="25"/>
  <c r="AM516" i="25"/>
  <c r="AN516" i="25"/>
  <c r="AL517" i="25"/>
  <c r="AM517" i="25"/>
  <c r="AN517" i="25"/>
  <c r="AL518" i="25"/>
  <c r="AM518" i="25"/>
  <c r="AN518" i="25"/>
  <c r="AL519" i="25"/>
  <c r="AM519" i="25"/>
  <c r="AN519" i="25"/>
  <c r="AL520" i="25"/>
  <c r="AM520" i="25"/>
  <c r="AN520" i="25"/>
  <c r="AL521" i="25"/>
  <c r="AM521" i="25"/>
  <c r="AN521" i="25"/>
  <c r="AL522" i="25"/>
  <c r="AM522" i="25"/>
  <c r="AN522" i="25"/>
  <c r="AL523" i="25"/>
  <c r="AM523" i="25"/>
  <c r="AN523" i="25"/>
  <c r="AL524" i="25"/>
  <c r="AM524" i="25"/>
  <c r="AN524" i="25"/>
  <c r="AL525" i="25"/>
  <c r="AM525" i="25"/>
  <c r="AN525" i="25"/>
  <c r="AL526" i="25"/>
  <c r="AM526" i="25"/>
  <c r="AN526" i="25"/>
  <c r="AL527" i="25"/>
  <c r="AM527" i="25"/>
  <c r="AN527" i="25"/>
  <c r="AL528" i="25"/>
  <c r="AM528" i="25"/>
  <c r="AN528" i="25"/>
  <c r="AL529" i="25"/>
  <c r="AM529" i="25"/>
  <c r="AN529" i="25"/>
  <c r="AL530" i="25"/>
  <c r="AM530" i="25"/>
  <c r="AN530" i="25"/>
  <c r="AL531" i="25"/>
  <c r="AM531" i="25"/>
  <c r="AN531" i="25"/>
  <c r="AL532" i="25"/>
  <c r="AM532" i="25"/>
  <c r="AN532" i="25"/>
  <c r="AL533" i="25"/>
  <c r="AM533" i="25"/>
  <c r="AN533" i="25"/>
  <c r="AL534" i="25"/>
  <c r="AM534" i="25"/>
  <c r="AN534" i="25"/>
  <c r="AL535" i="25"/>
  <c r="AM535" i="25"/>
  <c r="AN535" i="25"/>
  <c r="AL536" i="25"/>
  <c r="AM536" i="25"/>
  <c r="AN536" i="25"/>
  <c r="AL537" i="25"/>
  <c r="AM537" i="25"/>
  <c r="AN537" i="25"/>
  <c r="AL538" i="25"/>
  <c r="AM538" i="25"/>
  <c r="AN538" i="25"/>
  <c r="AL539" i="25"/>
  <c r="AM539" i="25"/>
  <c r="AN539" i="25"/>
  <c r="AL540" i="25"/>
  <c r="AM540" i="25"/>
  <c r="AN540" i="25"/>
  <c r="AL541" i="25"/>
  <c r="AM541" i="25"/>
  <c r="AN541" i="25"/>
  <c r="AL542" i="25"/>
  <c r="AM542" i="25"/>
  <c r="AN542" i="25"/>
  <c r="AL543" i="25"/>
  <c r="AM543" i="25"/>
  <c r="AN543" i="25"/>
  <c r="AL544" i="25"/>
  <c r="AM544" i="25"/>
  <c r="AN544" i="25"/>
  <c r="AL545" i="25"/>
  <c r="AM545" i="25"/>
  <c r="AN545" i="25"/>
  <c r="AL546" i="25"/>
  <c r="AM546" i="25"/>
  <c r="AN546" i="25"/>
  <c r="AL547" i="25"/>
  <c r="AM547" i="25"/>
  <c r="AN547" i="25"/>
  <c r="AL548" i="25"/>
  <c r="AM548" i="25"/>
  <c r="AN548" i="25"/>
  <c r="AL549" i="25"/>
  <c r="AM549" i="25"/>
  <c r="AN549" i="25"/>
  <c r="AL550" i="25"/>
  <c r="AM550" i="25"/>
  <c r="AN550" i="25"/>
  <c r="AL551" i="25"/>
  <c r="AM551" i="25"/>
  <c r="AN551" i="25"/>
  <c r="AL552" i="25"/>
  <c r="AM552" i="25"/>
  <c r="AN552" i="25"/>
  <c r="AL553" i="25"/>
  <c r="AM553" i="25"/>
  <c r="AN553" i="25"/>
  <c r="AL554" i="25"/>
  <c r="AM554" i="25"/>
  <c r="AN554" i="25"/>
  <c r="AL555" i="25"/>
  <c r="AM555" i="25"/>
  <c r="AN555" i="25"/>
  <c r="AL556" i="25"/>
  <c r="AM556" i="25"/>
  <c r="AN556" i="25"/>
  <c r="AL557" i="25"/>
  <c r="AM557" i="25"/>
  <c r="AN557" i="25"/>
  <c r="AL558" i="25"/>
  <c r="AM558" i="25"/>
  <c r="AN558" i="25"/>
  <c r="AL559" i="25"/>
  <c r="AM559" i="25"/>
  <c r="AN559" i="25"/>
  <c r="AL560" i="25"/>
  <c r="AM560" i="25"/>
  <c r="AN560" i="25"/>
  <c r="AL561" i="25"/>
  <c r="AM561" i="25"/>
  <c r="AN561" i="25"/>
  <c r="AL562" i="25"/>
  <c r="AM562" i="25"/>
  <c r="AN562" i="25"/>
  <c r="AL563" i="25"/>
  <c r="AM563" i="25"/>
  <c r="AN563" i="25"/>
  <c r="AL564" i="25"/>
  <c r="AM564" i="25"/>
  <c r="AN564" i="25"/>
  <c r="AL565" i="25"/>
  <c r="AM565" i="25"/>
  <c r="AN565" i="25"/>
  <c r="AL566" i="25"/>
  <c r="AM566" i="25"/>
  <c r="AN566" i="25"/>
  <c r="AL567" i="25"/>
  <c r="AM567" i="25"/>
  <c r="AN567" i="25"/>
  <c r="AL568" i="25"/>
  <c r="AM568" i="25"/>
  <c r="AN568" i="25"/>
  <c r="AL569" i="25"/>
  <c r="AM569" i="25"/>
  <c r="AN569" i="25"/>
  <c r="AL570" i="25"/>
  <c r="AM570" i="25"/>
  <c r="AN570" i="25"/>
  <c r="AL571" i="25"/>
  <c r="AM571" i="25"/>
  <c r="AN571" i="25"/>
  <c r="AL572" i="25"/>
  <c r="AM572" i="25"/>
  <c r="AN572" i="25"/>
  <c r="AL573" i="25"/>
  <c r="AM573" i="25"/>
  <c r="AN573" i="25"/>
  <c r="AL574" i="25"/>
  <c r="AM574" i="25"/>
  <c r="AN574" i="25"/>
  <c r="AL575" i="25"/>
  <c r="AM575" i="25"/>
  <c r="AN575" i="25"/>
  <c r="AL576" i="25"/>
  <c r="AM576" i="25"/>
  <c r="AN576" i="25"/>
  <c r="AL577" i="25"/>
  <c r="AM577" i="25"/>
  <c r="AN577" i="25"/>
  <c r="AL578" i="25"/>
  <c r="AM578" i="25"/>
  <c r="AN578" i="25"/>
  <c r="AL579" i="25"/>
  <c r="AM579" i="25"/>
  <c r="AN579" i="25"/>
  <c r="AL580" i="25"/>
  <c r="AM580" i="25"/>
  <c r="AN580" i="25"/>
  <c r="AL581" i="25"/>
  <c r="AM581" i="25"/>
  <c r="AN581" i="25"/>
  <c r="AL582" i="25"/>
  <c r="AM582" i="25"/>
  <c r="AN582" i="25"/>
  <c r="AL583" i="25"/>
  <c r="AM583" i="25"/>
  <c r="AN583" i="25"/>
  <c r="AL584" i="25"/>
  <c r="AM584" i="25"/>
  <c r="AN584" i="25"/>
  <c r="AL585" i="25"/>
  <c r="AM585" i="25"/>
  <c r="AN585" i="25"/>
  <c r="AL586" i="25"/>
  <c r="AM586" i="25"/>
  <c r="AN586" i="25"/>
  <c r="AL587" i="25"/>
  <c r="AM587" i="25"/>
  <c r="AN587" i="25"/>
  <c r="AL588" i="25"/>
  <c r="AM588" i="25"/>
  <c r="AN588" i="25"/>
  <c r="AL589" i="25"/>
  <c r="AM589" i="25"/>
  <c r="AN589" i="25"/>
  <c r="AL590" i="25"/>
  <c r="AM590" i="25"/>
  <c r="AN590" i="25"/>
  <c r="AL591" i="25"/>
  <c r="AM591" i="25"/>
  <c r="AN591" i="25"/>
  <c r="AL592" i="25"/>
  <c r="AM592" i="25"/>
  <c r="AN592" i="25"/>
  <c r="AL593" i="25"/>
  <c r="AM593" i="25"/>
  <c r="AN593" i="25"/>
  <c r="AL594" i="25"/>
  <c r="AM594" i="25"/>
  <c r="AN594" i="25"/>
  <c r="AL595" i="25"/>
  <c r="AM595" i="25"/>
  <c r="AN595" i="25"/>
  <c r="AL596" i="25"/>
  <c r="AM596" i="25"/>
  <c r="AN596" i="25"/>
  <c r="AL597" i="25"/>
  <c r="AM597" i="25"/>
  <c r="AN597" i="25"/>
  <c r="AL598" i="25"/>
  <c r="AM598" i="25"/>
  <c r="AN598" i="25"/>
  <c r="AL599" i="25"/>
  <c r="AM599" i="25"/>
  <c r="AN599" i="25"/>
  <c r="AL600" i="25"/>
  <c r="AM600" i="25"/>
  <c r="AN600" i="25"/>
  <c r="AL601" i="25"/>
  <c r="AM601" i="25"/>
  <c r="AN601" i="25"/>
  <c r="AL602" i="25"/>
  <c r="AM602" i="25"/>
  <c r="AN602" i="25"/>
  <c r="AL603" i="25"/>
  <c r="AM603" i="25"/>
  <c r="AN603" i="25"/>
  <c r="AL604" i="25"/>
  <c r="AM604" i="25"/>
  <c r="AN604" i="25"/>
  <c r="AL605" i="25"/>
  <c r="AM605" i="25"/>
  <c r="AN605" i="25"/>
  <c r="AL606" i="25"/>
  <c r="AM606" i="25"/>
  <c r="AN606" i="25"/>
  <c r="AL607" i="25"/>
  <c r="AM607" i="25"/>
  <c r="AN607" i="25"/>
  <c r="AL608" i="25"/>
  <c r="AM608" i="25"/>
  <c r="AN608" i="25"/>
  <c r="AL609" i="25"/>
  <c r="AM609" i="25"/>
  <c r="AN609" i="25"/>
  <c r="AL610" i="25"/>
  <c r="AM610" i="25"/>
  <c r="AN610" i="25"/>
  <c r="AL611" i="25"/>
  <c r="AM611" i="25"/>
  <c r="AN611" i="25"/>
  <c r="AL612" i="25"/>
  <c r="AM612" i="25"/>
  <c r="AN612" i="25"/>
  <c r="AL613" i="25"/>
  <c r="AM613" i="25"/>
  <c r="AN613" i="25"/>
  <c r="AL614" i="25"/>
  <c r="AM614" i="25"/>
  <c r="AN614" i="25"/>
  <c r="AL615" i="25"/>
  <c r="AM615" i="25"/>
  <c r="AN615" i="25"/>
  <c r="AL616" i="25"/>
  <c r="AM616" i="25"/>
  <c r="AN616" i="25"/>
  <c r="AL617" i="25"/>
  <c r="AM617" i="25"/>
  <c r="AN617" i="25"/>
  <c r="AL618" i="25"/>
  <c r="AM618" i="25"/>
  <c r="AN618" i="25"/>
  <c r="AL619" i="25"/>
  <c r="AM619" i="25"/>
  <c r="AN619" i="25"/>
  <c r="AL620" i="25"/>
  <c r="AM620" i="25"/>
  <c r="AN620" i="25"/>
  <c r="AL621" i="25"/>
  <c r="AM621" i="25"/>
  <c r="AN621" i="25"/>
  <c r="AL622" i="25"/>
  <c r="AM622" i="25"/>
  <c r="AN622" i="25"/>
  <c r="AL623" i="25"/>
  <c r="AM623" i="25"/>
  <c r="AN623" i="25"/>
  <c r="AL624" i="25"/>
  <c r="AM624" i="25"/>
  <c r="AN624" i="25"/>
  <c r="AL625" i="25"/>
  <c r="AM625" i="25"/>
  <c r="AN625" i="25"/>
  <c r="AL626" i="25"/>
  <c r="AM626" i="25"/>
  <c r="AN626" i="25"/>
  <c r="AL627" i="25"/>
  <c r="AM627" i="25"/>
  <c r="AN627" i="25"/>
  <c r="AL628" i="25"/>
  <c r="AM628" i="25"/>
  <c r="AN628" i="25"/>
  <c r="AL629" i="25"/>
  <c r="AM629" i="25"/>
  <c r="AN629" i="25"/>
  <c r="AL630" i="25"/>
  <c r="AM630" i="25"/>
  <c r="AN630" i="25"/>
  <c r="AL631" i="25"/>
  <c r="AM631" i="25"/>
  <c r="AN631" i="25"/>
  <c r="AL632" i="25"/>
  <c r="AM632" i="25"/>
  <c r="AN632" i="25"/>
  <c r="AL633" i="25"/>
  <c r="AM633" i="25"/>
  <c r="AN633" i="25"/>
  <c r="AL634" i="25"/>
  <c r="AM634" i="25"/>
  <c r="AN634" i="25"/>
  <c r="AL635" i="25"/>
  <c r="AM635" i="25"/>
  <c r="AN635" i="25"/>
  <c r="AL636" i="25"/>
  <c r="AM636" i="25"/>
  <c r="AN636" i="25"/>
  <c r="AL637" i="25"/>
  <c r="AM637" i="25"/>
  <c r="AN637" i="25"/>
  <c r="AL638" i="25"/>
  <c r="AM638" i="25"/>
  <c r="AN638" i="25"/>
  <c r="AL639" i="25"/>
  <c r="AM639" i="25"/>
  <c r="AN639" i="25"/>
  <c r="AL640" i="25"/>
  <c r="AM640" i="25"/>
  <c r="AN640" i="25"/>
  <c r="AL641" i="25"/>
  <c r="AM641" i="25"/>
  <c r="AN641" i="25"/>
  <c r="AL642" i="25"/>
  <c r="AM642" i="25"/>
  <c r="AN642" i="25"/>
  <c r="AL643" i="25"/>
  <c r="AM643" i="25"/>
  <c r="AN643" i="25"/>
  <c r="AL644" i="25"/>
  <c r="AM644" i="25"/>
  <c r="AN644" i="25"/>
  <c r="AL645" i="25"/>
  <c r="AM645" i="25"/>
  <c r="AN645" i="25"/>
  <c r="AL646" i="25"/>
  <c r="AM646" i="25"/>
  <c r="AN646" i="25"/>
  <c r="AL647" i="25"/>
  <c r="AM647" i="25"/>
  <c r="AN647" i="25"/>
  <c r="AL648" i="25"/>
  <c r="AM648" i="25"/>
  <c r="AN648" i="25"/>
  <c r="AL649" i="25"/>
  <c r="AM649" i="25"/>
  <c r="AN649" i="25"/>
  <c r="AL650" i="25"/>
  <c r="AM650" i="25"/>
  <c r="AN650" i="25"/>
  <c r="AL651" i="25"/>
  <c r="AM651" i="25"/>
  <c r="AN651" i="25"/>
  <c r="AL652" i="25"/>
  <c r="AM652" i="25"/>
  <c r="AN652" i="25"/>
  <c r="AL653" i="25"/>
  <c r="AM653" i="25"/>
  <c r="AN653" i="25"/>
  <c r="AL654" i="25"/>
  <c r="AM654" i="25"/>
  <c r="AN654" i="25"/>
  <c r="AL655" i="25"/>
  <c r="AM655" i="25"/>
  <c r="AN655" i="25"/>
  <c r="AL656" i="25"/>
  <c r="AM656" i="25"/>
  <c r="AN656" i="25"/>
  <c r="AL657" i="25"/>
  <c r="AM657" i="25"/>
  <c r="AN657" i="25"/>
  <c r="AL658" i="25"/>
  <c r="AM658" i="25"/>
  <c r="AN658" i="25"/>
  <c r="AL659" i="25"/>
  <c r="AM659" i="25"/>
  <c r="AN659" i="25"/>
  <c r="AL660" i="25"/>
  <c r="AM660" i="25"/>
  <c r="AN660" i="25"/>
  <c r="AL661" i="25"/>
  <c r="AM661" i="25"/>
  <c r="AN661" i="25"/>
  <c r="AN442" i="25"/>
  <c r="AM442" i="25"/>
  <c r="AL442" i="25"/>
  <c r="AL3" i="25"/>
  <c r="AM3" i="25"/>
  <c r="AN3" i="25"/>
  <c r="AL4" i="25"/>
  <c r="AM4" i="25"/>
  <c r="AN4" i="25"/>
  <c r="AL5" i="25"/>
  <c r="AM5" i="25"/>
  <c r="AN5" i="25"/>
  <c r="AL6" i="25"/>
  <c r="AM6" i="25"/>
  <c r="AN6" i="25"/>
  <c r="AL7" i="25"/>
  <c r="AM7" i="25"/>
  <c r="AN7" i="25"/>
  <c r="AL8" i="25"/>
  <c r="AM8" i="25"/>
  <c r="AN8" i="25"/>
  <c r="AL9" i="25"/>
  <c r="AM9" i="25"/>
  <c r="AN9" i="25"/>
  <c r="AL10" i="25"/>
  <c r="AM10" i="25"/>
  <c r="AN10" i="25"/>
  <c r="AL11" i="25"/>
  <c r="AM11" i="25"/>
  <c r="AN11" i="25"/>
  <c r="AL12" i="25"/>
  <c r="AM12" i="25"/>
  <c r="AN12" i="25"/>
  <c r="AL13" i="25"/>
  <c r="AM13" i="25"/>
  <c r="AN13" i="25"/>
  <c r="AL14" i="25"/>
  <c r="AM14" i="25"/>
  <c r="AN14" i="25"/>
  <c r="AL15" i="25"/>
  <c r="AM15" i="25"/>
  <c r="AN15" i="25"/>
  <c r="AL16" i="25"/>
  <c r="AM16" i="25"/>
  <c r="AN16" i="25"/>
  <c r="AL17" i="25"/>
  <c r="AM17" i="25"/>
  <c r="AN17" i="25"/>
  <c r="AL18" i="25"/>
  <c r="AM18" i="25"/>
  <c r="AN18" i="25"/>
  <c r="AL19" i="25"/>
  <c r="AM19" i="25"/>
  <c r="AN19" i="25"/>
  <c r="AL20" i="25"/>
  <c r="AM20" i="25"/>
  <c r="AN20" i="25"/>
  <c r="AL21" i="25"/>
  <c r="AM21" i="25"/>
  <c r="AN21" i="25"/>
  <c r="AL22" i="25"/>
  <c r="AM22" i="25"/>
  <c r="AN22" i="25"/>
  <c r="AL23" i="25"/>
  <c r="AM23" i="25"/>
  <c r="AN23" i="25"/>
  <c r="AL24" i="25"/>
  <c r="AM24" i="25"/>
  <c r="AN24" i="25"/>
  <c r="AL25" i="25"/>
  <c r="AM25" i="25"/>
  <c r="AN25" i="25"/>
  <c r="AL26" i="25"/>
  <c r="AM26" i="25"/>
  <c r="AN26" i="25"/>
  <c r="AL27" i="25"/>
  <c r="AM27" i="25"/>
  <c r="AN27" i="25"/>
  <c r="AL28" i="25"/>
  <c r="AM28" i="25"/>
  <c r="AN28" i="25"/>
  <c r="AL29" i="25"/>
  <c r="AM29" i="25"/>
  <c r="AN29" i="25"/>
  <c r="AL30" i="25"/>
  <c r="AM30" i="25"/>
  <c r="AN30" i="25"/>
  <c r="AL31" i="25"/>
  <c r="AM31" i="25"/>
  <c r="AN31" i="25"/>
  <c r="AL32" i="25"/>
  <c r="AM32" i="25"/>
  <c r="AN32" i="25"/>
  <c r="AL33" i="25"/>
  <c r="AM33" i="25"/>
  <c r="AN33" i="25"/>
  <c r="AL34" i="25"/>
  <c r="AM34" i="25"/>
  <c r="AN34" i="25"/>
  <c r="AL35" i="25"/>
  <c r="AM35" i="25"/>
  <c r="AN35" i="25"/>
  <c r="AL36" i="25"/>
  <c r="AM36" i="25"/>
  <c r="AN36" i="25"/>
  <c r="AL37" i="25"/>
  <c r="AM37" i="25"/>
  <c r="AN37" i="25"/>
  <c r="AL38" i="25"/>
  <c r="AM38" i="25"/>
  <c r="AN38" i="25"/>
  <c r="AL39" i="25"/>
  <c r="AM39" i="25"/>
  <c r="AN39" i="25"/>
  <c r="AL40" i="25"/>
  <c r="AM40" i="25"/>
  <c r="AN40" i="25"/>
  <c r="AL41" i="25"/>
  <c r="AM41" i="25"/>
  <c r="AN41" i="25"/>
  <c r="AL42" i="25"/>
  <c r="AM42" i="25"/>
  <c r="AN42" i="25"/>
  <c r="AL43" i="25"/>
  <c r="AM43" i="25"/>
  <c r="AN43" i="25"/>
  <c r="AL44" i="25"/>
  <c r="AM44" i="25"/>
  <c r="AN44" i="25"/>
  <c r="AL45" i="25"/>
  <c r="AM45" i="25"/>
  <c r="AN45" i="25"/>
  <c r="AL46" i="25"/>
  <c r="AM46" i="25"/>
  <c r="AN46" i="25"/>
  <c r="AL47" i="25"/>
  <c r="AM47" i="25"/>
  <c r="AN47" i="25"/>
  <c r="AL48" i="25"/>
  <c r="AM48" i="25"/>
  <c r="AN48" i="25"/>
  <c r="AL49" i="25"/>
  <c r="AM49" i="25"/>
  <c r="AN49" i="25"/>
  <c r="AL50" i="25"/>
  <c r="AM50" i="25"/>
  <c r="AN50" i="25"/>
  <c r="AL51" i="25"/>
  <c r="AM51" i="25"/>
  <c r="AN51" i="25"/>
  <c r="AL52" i="25"/>
  <c r="AM52" i="25"/>
  <c r="AN52" i="25"/>
  <c r="AL53" i="25"/>
  <c r="AM53" i="25"/>
  <c r="AN53" i="25"/>
  <c r="AL54" i="25"/>
  <c r="AM54" i="25"/>
  <c r="AN54" i="25"/>
  <c r="AL55" i="25"/>
  <c r="AM55" i="25"/>
  <c r="AN55" i="25"/>
  <c r="AL56" i="25"/>
  <c r="AM56" i="25"/>
  <c r="AN56" i="25"/>
  <c r="AL57" i="25"/>
  <c r="AM57" i="25"/>
  <c r="AN57" i="25"/>
  <c r="AL58" i="25"/>
  <c r="AM58" i="25"/>
  <c r="AN58" i="25"/>
  <c r="AL59" i="25"/>
  <c r="AM59" i="25"/>
  <c r="AN59" i="25"/>
  <c r="AL60" i="25"/>
  <c r="AM60" i="25"/>
  <c r="AN60" i="25"/>
  <c r="AL61" i="25"/>
  <c r="AM61" i="25"/>
  <c r="AN61" i="25"/>
  <c r="AL62" i="25"/>
  <c r="AM62" i="25"/>
  <c r="AN62" i="25"/>
  <c r="AL63" i="25"/>
  <c r="AM63" i="25"/>
  <c r="AN63" i="25"/>
  <c r="AL64" i="25"/>
  <c r="AM64" i="25"/>
  <c r="AN64" i="25"/>
  <c r="AL65" i="25"/>
  <c r="AM65" i="25"/>
  <c r="AN65" i="25"/>
  <c r="AL66" i="25"/>
  <c r="AM66" i="25"/>
  <c r="AN66" i="25"/>
  <c r="AL67" i="25"/>
  <c r="AM67" i="25"/>
  <c r="AN67" i="25"/>
  <c r="AL68" i="25"/>
  <c r="AM68" i="25"/>
  <c r="AN68" i="25"/>
  <c r="AL69" i="25"/>
  <c r="AM69" i="25"/>
  <c r="AN69" i="25"/>
  <c r="AL70" i="25"/>
  <c r="AM70" i="25"/>
  <c r="AN70" i="25"/>
  <c r="AL71" i="25"/>
  <c r="AM71" i="25"/>
  <c r="AN71" i="25"/>
  <c r="AL72" i="25"/>
  <c r="AM72" i="25"/>
  <c r="AN72" i="25"/>
  <c r="AL73" i="25"/>
  <c r="AM73" i="25"/>
  <c r="AN73" i="25"/>
  <c r="AL74" i="25"/>
  <c r="AM74" i="25"/>
  <c r="AN74" i="25"/>
  <c r="AL75" i="25"/>
  <c r="AM75" i="25"/>
  <c r="AN75" i="25"/>
  <c r="AL76" i="25"/>
  <c r="AM76" i="25"/>
  <c r="AN76" i="25"/>
  <c r="AL77" i="25"/>
  <c r="AM77" i="25"/>
  <c r="AN77" i="25"/>
  <c r="AL78" i="25"/>
  <c r="AM78" i="25"/>
  <c r="AN78" i="25"/>
  <c r="AL79" i="25"/>
  <c r="AM79" i="25"/>
  <c r="AN79" i="25"/>
  <c r="AL80" i="25"/>
  <c r="AM80" i="25"/>
  <c r="AN80" i="25"/>
  <c r="AL81" i="25"/>
  <c r="AM81" i="25"/>
  <c r="AN81" i="25"/>
  <c r="AL82" i="25"/>
  <c r="AM82" i="25"/>
  <c r="AN82" i="25"/>
  <c r="AL83" i="25"/>
  <c r="AM83" i="25"/>
  <c r="AN83" i="25"/>
  <c r="AL84" i="25"/>
  <c r="AM84" i="25"/>
  <c r="AN84" i="25"/>
  <c r="AL85" i="25"/>
  <c r="AM85" i="25"/>
  <c r="AN85" i="25"/>
  <c r="AL86" i="25"/>
  <c r="AM86" i="25"/>
  <c r="AN86" i="25"/>
  <c r="AL87" i="25"/>
  <c r="AM87" i="25"/>
  <c r="AN87" i="25"/>
  <c r="AL88" i="25"/>
  <c r="AM88" i="25"/>
  <c r="AN88" i="25"/>
  <c r="AL89" i="25"/>
  <c r="AM89" i="25"/>
  <c r="AN89" i="25"/>
  <c r="AL90" i="25"/>
  <c r="AM90" i="25"/>
  <c r="AN90" i="25"/>
  <c r="AL91" i="25"/>
  <c r="AM91" i="25"/>
  <c r="AN91" i="25"/>
  <c r="AL92" i="25"/>
  <c r="AM92" i="25"/>
  <c r="AN92" i="25"/>
  <c r="AL93" i="25"/>
  <c r="AM93" i="25"/>
  <c r="AN93" i="25"/>
  <c r="AL94" i="25"/>
  <c r="AM94" i="25"/>
  <c r="AN94" i="25"/>
  <c r="AL95" i="25"/>
  <c r="AM95" i="25"/>
  <c r="AN95" i="25"/>
  <c r="AL96" i="25"/>
  <c r="AM96" i="25"/>
  <c r="AN96" i="25"/>
  <c r="AL97" i="25"/>
  <c r="AM97" i="25"/>
  <c r="AN97" i="25"/>
  <c r="AL98" i="25"/>
  <c r="AM98" i="25"/>
  <c r="AN98" i="25"/>
  <c r="AL99" i="25"/>
  <c r="AM99" i="25"/>
  <c r="AN99" i="25"/>
  <c r="AL100" i="25"/>
  <c r="AM100" i="25"/>
  <c r="AN100" i="25"/>
  <c r="AL101" i="25"/>
  <c r="AM101" i="25"/>
  <c r="AN101" i="25"/>
  <c r="AL102" i="25"/>
  <c r="AM102" i="25"/>
  <c r="AN102" i="25"/>
  <c r="AL103" i="25"/>
  <c r="AM103" i="25"/>
  <c r="AN103" i="25"/>
  <c r="AL104" i="25"/>
  <c r="AM104" i="25"/>
  <c r="AN104" i="25"/>
  <c r="AL105" i="25"/>
  <c r="AM105" i="25"/>
  <c r="AN105" i="25"/>
  <c r="AL106" i="25"/>
  <c r="AM106" i="25"/>
  <c r="AN106" i="25"/>
  <c r="AL107" i="25"/>
  <c r="AM107" i="25"/>
  <c r="AN107" i="25"/>
  <c r="AL108" i="25"/>
  <c r="AM108" i="25"/>
  <c r="AN108" i="25"/>
  <c r="AL109" i="25"/>
  <c r="AM109" i="25"/>
  <c r="AN109" i="25"/>
  <c r="AL110" i="25"/>
  <c r="AM110" i="25"/>
  <c r="AN110" i="25"/>
  <c r="AL111" i="25"/>
  <c r="AM111" i="25"/>
  <c r="AN111" i="25"/>
  <c r="AL112" i="25"/>
  <c r="AM112" i="25"/>
  <c r="AN112" i="25"/>
  <c r="AL113" i="25"/>
  <c r="AM113" i="25"/>
  <c r="AN113" i="25"/>
  <c r="AL114" i="25"/>
  <c r="AM114" i="25"/>
  <c r="AN114" i="25"/>
  <c r="AL115" i="25"/>
  <c r="AM115" i="25"/>
  <c r="AN115" i="25"/>
  <c r="AL116" i="25"/>
  <c r="AM116" i="25"/>
  <c r="AN116" i="25"/>
  <c r="AL117" i="25"/>
  <c r="AM117" i="25"/>
  <c r="AN117" i="25"/>
  <c r="AL118" i="25"/>
  <c r="AM118" i="25"/>
  <c r="AN118" i="25"/>
  <c r="AL119" i="25"/>
  <c r="AM119" i="25"/>
  <c r="AN119" i="25"/>
  <c r="AL120" i="25"/>
  <c r="AM120" i="25"/>
  <c r="AN120" i="25"/>
  <c r="AL121" i="25"/>
  <c r="AM121" i="25"/>
  <c r="AN121" i="25"/>
  <c r="AL122" i="25"/>
  <c r="AM122" i="25"/>
  <c r="AN122" i="25"/>
  <c r="AL123" i="25"/>
  <c r="AM123" i="25"/>
  <c r="AN123" i="25"/>
  <c r="AL124" i="25"/>
  <c r="AM124" i="25"/>
  <c r="AN124" i="25"/>
  <c r="AL125" i="25"/>
  <c r="AM125" i="25"/>
  <c r="AN125" i="25"/>
  <c r="AL126" i="25"/>
  <c r="AM126" i="25"/>
  <c r="AN126" i="25"/>
  <c r="AL127" i="25"/>
  <c r="AM127" i="25"/>
  <c r="AN127" i="25"/>
  <c r="AL128" i="25"/>
  <c r="AM128" i="25"/>
  <c r="AN128" i="25"/>
  <c r="AL129" i="25"/>
  <c r="AM129" i="25"/>
  <c r="AN129" i="25"/>
  <c r="AL130" i="25"/>
  <c r="AM130" i="25"/>
  <c r="AN130" i="25"/>
  <c r="AL131" i="25"/>
  <c r="AM131" i="25"/>
  <c r="AN131" i="25"/>
  <c r="AL132" i="25"/>
  <c r="AM132" i="25"/>
  <c r="AN132" i="25"/>
  <c r="AL133" i="25"/>
  <c r="AM133" i="25"/>
  <c r="AN133" i="25"/>
  <c r="AL134" i="25"/>
  <c r="AM134" i="25"/>
  <c r="AN134" i="25"/>
  <c r="AL135" i="25"/>
  <c r="AM135" i="25"/>
  <c r="AN135" i="25"/>
  <c r="AL136" i="25"/>
  <c r="AM136" i="25"/>
  <c r="AN136" i="25"/>
  <c r="AL137" i="25"/>
  <c r="AM137" i="25"/>
  <c r="AN137" i="25"/>
  <c r="AL138" i="25"/>
  <c r="AM138" i="25"/>
  <c r="AN138" i="25"/>
  <c r="AL139" i="25"/>
  <c r="AM139" i="25"/>
  <c r="AN139" i="25"/>
  <c r="AL140" i="25"/>
  <c r="AM140" i="25"/>
  <c r="AN140" i="25"/>
  <c r="AL141" i="25"/>
  <c r="AM141" i="25"/>
  <c r="AN141" i="25"/>
  <c r="AL142" i="25"/>
  <c r="AM142" i="25"/>
  <c r="AN142" i="25"/>
  <c r="AL143" i="25"/>
  <c r="AM143" i="25"/>
  <c r="AN143" i="25"/>
  <c r="AL144" i="25"/>
  <c r="AM144" i="25"/>
  <c r="AN144" i="25"/>
  <c r="AL145" i="25"/>
  <c r="AM145" i="25"/>
  <c r="AN145" i="25"/>
  <c r="AL146" i="25"/>
  <c r="AM146" i="25"/>
  <c r="AN146" i="25"/>
  <c r="AL147" i="25"/>
  <c r="AM147" i="25"/>
  <c r="AN147" i="25"/>
  <c r="AL148" i="25"/>
  <c r="AM148" i="25"/>
  <c r="AN148" i="25"/>
  <c r="AL149" i="25"/>
  <c r="AM149" i="25"/>
  <c r="AN149" i="25"/>
  <c r="AL150" i="25"/>
  <c r="AM150" i="25"/>
  <c r="AN150" i="25"/>
  <c r="AL151" i="25"/>
  <c r="AM151" i="25"/>
  <c r="AN151" i="25"/>
  <c r="AL152" i="25"/>
  <c r="AM152" i="25"/>
  <c r="AN152" i="25"/>
  <c r="AL153" i="25"/>
  <c r="AM153" i="25"/>
  <c r="AN153" i="25"/>
  <c r="AL154" i="25"/>
  <c r="AM154" i="25"/>
  <c r="AN154" i="25"/>
  <c r="AL155" i="25"/>
  <c r="AM155" i="25"/>
  <c r="AN155" i="25"/>
  <c r="AL156" i="25"/>
  <c r="AM156" i="25"/>
  <c r="AN156" i="25"/>
  <c r="AL157" i="25"/>
  <c r="AM157" i="25"/>
  <c r="AN157" i="25"/>
  <c r="AL158" i="25"/>
  <c r="AM158" i="25"/>
  <c r="AN158" i="25"/>
  <c r="AL159" i="25"/>
  <c r="AM159" i="25"/>
  <c r="AN159" i="25"/>
  <c r="AL160" i="25"/>
  <c r="AM160" i="25"/>
  <c r="AN160" i="25"/>
  <c r="AL161" i="25"/>
  <c r="AM161" i="25"/>
  <c r="AN161" i="25"/>
  <c r="AL162" i="25"/>
  <c r="AM162" i="25"/>
  <c r="AN162" i="25"/>
  <c r="AL163" i="25"/>
  <c r="AM163" i="25"/>
  <c r="AN163" i="25"/>
  <c r="AL164" i="25"/>
  <c r="AM164" i="25"/>
  <c r="AN164" i="25"/>
  <c r="AL165" i="25"/>
  <c r="AM165" i="25"/>
  <c r="AN165" i="25"/>
  <c r="AL166" i="25"/>
  <c r="AM166" i="25"/>
  <c r="AN166" i="25"/>
  <c r="AL167" i="25"/>
  <c r="AM167" i="25"/>
  <c r="AN167" i="25"/>
  <c r="AL168" i="25"/>
  <c r="AM168" i="25"/>
  <c r="AN168" i="25"/>
  <c r="AL169" i="25"/>
  <c r="AM169" i="25"/>
  <c r="AN169" i="25"/>
  <c r="AL170" i="25"/>
  <c r="AM170" i="25"/>
  <c r="AN170" i="25"/>
  <c r="AL171" i="25"/>
  <c r="AM171" i="25"/>
  <c r="AN171" i="25"/>
  <c r="AL172" i="25"/>
  <c r="AM172" i="25"/>
  <c r="AN172" i="25"/>
  <c r="AL173" i="25"/>
  <c r="AM173" i="25"/>
  <c r="AN173" i="25"/>
  <c r="AL174" i="25"/>
  <c r="AM174" i="25"/>
  <c r="AN174" i="25"/>
  <c r="AL175" i="25"/>
  <c r="AM175" i="25"/>
  <c r="AN175" i="25"/>
  <c r="AL176" i="25"/>
  <c r="AM176" i="25"/>
  <c r="AN176" i="25"/>
  <c r="AL177" i="25"/>
  <c r="AM177" i="25"/>
  <c r="AN177" i="25"/>
  <c r="AL178" i="25"/>
  <c r="AM178" i="25"/>
  <c r="AN178" i="25"/>
  <c r="AL179" i="25"/>
  <c r="AM179" i="25"/>
  <c r="AN179" i="25"/>
  <c r="AL180" i="25"/>
  <c r="AM180" i="25"/>
  <c r="AN180" i="25"/>
  <c r="AL181" i="25"/>
  <c r="AM181" i="25"/>
  <c r="AN181" i="25"/>
  <c r="AL182" i="25"/>
  <c r="AM182" i="25"/>
  <c r="AN182" i="25"/>
  <c r="AL183" i="25"/>
  <c r="AM183" i="25"/>
  <c r="AN183" i="25"/>
  <c r="AL184" i="25"/>
  <c r="AM184" i="25"/>
  <c r="AN184" i="25"/>
  <c r="AL185" i="25"/>
  <c r="AM185" i="25"/>
  <c r="AN185" i="25"/>
  <c r="AL186" i="25"/>
  <c r="AM186" i="25"/>
  <c r="AN186" i="25"/>
  <c r="AL187" i="25"/>
  <c r="AM187" i="25"/>
  <c r="AN187" i="25"/>
  <c r="AL188" i="25"/>
  <c r="AM188" i="25"/>
  <c r="AN188" i="25"/>
  <c r="AL189" i="25"/>
  <c r="AM189" i="25"/>
  <c r="AN189" i="25"/>
  <c r="AL190" i="25"/>
  <c r="AM190" i="25"/>
  <c r="AN190" i="25"/>
  <c r="AL191" i="25"/>
  <c r="AM191" i="25"/>
  <c r="AN191" i="25"/>
  <c r="AL192" i="25"/>
  <c r="AM192" i="25"/>
  <c r="AN192" i="25"/>
  <c r="AL193" i="25"/>
  <c r="AM193" i="25"/>
  <c r="AN193" i="25"/>
  <c r="AL194" i="25"/>
  <c r="AM194" i="25"/>
  <c r="AN194" i="25"/>
  <c r="AL195" i="25"/>
  <c r="AM195" i="25"/>
  <c r="AN195" i="25"/>
  <c r="AL196" i="25"/>
  <c r="AM196" i="25"/>
  <c r="AN196" i="25"/>
  <c r="AL197" i="25"/>
  <c r="AM197" i="25"/>
  <c r="AN197" i="25"/>
  <c r="AL198" i="25"/>
  <c r="AM198" i="25"/>
  <c r="AN198" i="25"/>
  <c r="AL199" i="25"/>
  <c r="AM199" i="25"/>
  <c r="AN199" i="25"/>
  <c r="AL200" i="25"/>
  <c r="AM200" i="25"/>
  <c r="AN200" i="25"/>
  <c r="AL201" i="25"/>
  <c r="AM201" i="25"/>
  <c r="AN201" i="25"/>
  <c r="AL202" i="25"/>
  <c r="AM202" i="25"/>
  <c r="AN202" i="25"/>
  <c r="AL203" i="25"/>
  <c r="AM203" i="25"/>
  <c r="AN203" i="25"/>
  <c r="AL204" i="25"/>
  <c r="AM204" i="25"/>
  <c r="AN204" i="25"/>
  <c r="AL205" i="25"/>
  <c r="AM205" i="25"/>
  <c r="AN205" i="25"/>
  <c r="AL206" i="25"/>
  <c r="AM206" i="25"/>
  <c r="AN206" i="25"/>
  <c r="AL207" i="25"/>
  <c r="AM207" i="25"/>
  <c r="AN207" i="25"/>
  <c r="AL208" i="25"/>
  <c r="AM208" i="25"/>
  <c r="AN208" i="25"/>
  <c r="AL209" i="25"/>
  <c r="AM209" i="25"/>
  <c r="AN209" i="25"/>
  <c r="AL210" i="25"/>
  <c r="AM210" i="25"/>
  <c r="AN210" i="25"/>
  <c r="AL211" i="25"/>
  <c r="AM211" i="25"/>
  <c r="AN211" i="25"/>
  <c r="AL212" i="25"/>
  <c r="AM212" i="25"/>
  <c r="AN212" i="25"/>
  <c r="AL213" i="25"/>
  <c r="AM213" i="25"/>
  <c r="AN213" i="25"/>
  <c r="AL214" i="25"/>
  <c r="AM214" i="25"/>
  <c r="AN214" i="25"/>
  <c r="AL215" i="25"/>
  <c r="AM215" i="25"/>
  <c r="AN215" i="25"/>
  <c r="AL216" i="25"/>
  <c r="AM216" i="25"/>
  <c r="AN216" i="25"/>
  <c r="AL217" i="25"/>
  <c r="AM217" i="25"/>
  <c r="AN217" i="25"/>
  <c r="AL218" i="25"/>
  <c r="AM218" i="25"/>
  <c r="AN218" i="25"/>
  <c r="AL219" i="25"/>
  <c r="AM219" i="25"/>
  <c r="AN219" i="25"/>
  <c r="AL220" i="25"/>
  <c r="AM220" i="25"/>
  <c r="AN220" i="25"/>
  <c r="AL221" i="25"/>
  <c r="AM221" i="25"/>
  <c r="AN221" i="25"/>
  <c r="AN2" i="25"/>
  <c r="AM2" i="25"/>
  <c r="AL2" i="25"/>
  <c r="BG7" i="25"/>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1" i="11"/>
  <c r="AJ3" i="25"/>
  <c r="AK3" i="25"/>
  <c r="AJ4" i="25"/>
  <c r="AK4" i="25"/>
  <c r="AJ5" i="25"/>
  <c r="AK5" i="25"/>
  <c r="AJ6" i="25"/>
  <c r="AK6" i="25"/>
  <c r="AJ7" i="25"/>
  <c r="AK7" i="25"/>
  <c r="AJ8" i="25"/>
  <c r="AK8" i="25"/>
  <c r="AJ9" i="25"/>
  <c r="AK9" i="25"/>
  <c r="AJ10" i="25"/>
  <c r="AK10" i="25"/>
  <c r="AJ11" i="25"/>
  <c r="AK11" i="25"/>
  <c r="AJ12" i="25"/>
  <c r="AK12" i="25"/>
  <c r="AJ13" i="25"/>
  <c r="AK13" i="25"/>
  <c r="AJ14" i="25"/>
  <c r="AK14" i="25"/>
  <c r="AJ15" i="25"/>
  <c r="AK15" i="25"/>
  <c r="AJ16" i="25"/>
  <c r="AK16" i="25"/>
  <c r="AJ17" i="25"/>
  <c r="AK17" i="25"/>
  <c r="AJ18" i="25"/>
  <c r="AK18" i="25"/>
  <c r="AJ19" i="25"/>
  <c r="AK19" i="25"/>
  <c r="AJ20" i="25"/>
  <c r="AK20" i="25"/>
  <c r="AJ21" i="25"/>
  <c r="AK21" i="25"/>
  <c r="AJ22" i="25"/>
  <c r="AK22" i="25"/>
  <c r="AJ23" i="25"/>
  <c r="AK23" i="25"/>
  <c r="AJ24" i="25"/>
  <c r="AK24" i="25"/>
  <c r="AJ25" i="25"/>
  <c r="AK25" i="25"/>
  <c r="AJ26" i="25"/>
  <c r="AK26" i="25"/>
  <c r="AJ27" i="25"/>
  <c r="AK27" i="25"/>
  <c r="AJ28" i="25"/>
  <c r="AK28" i="25"/>
  <c r="AJ29" i="25"/>
  <c r="AK29" i="25"/>
  <c r="AJ30" i="25"/>
  <c r="AK30" i="25"/>
  <c r="AJ31" i="25"/>
  <c r="AK31" i="25"/>
  <c r="AJ32" i="25"/>
  <c r="AK32" i="25"/>
  <c r="AJ33" i="25"/>
  <c r="AK33" i="25"/>
  <c r="AJ34" i="25"/>
  <c r="AK34" i="25"/>
  <c r="AJ35" i="25"/>
  <c r="AK35" i="25"/>
  <c r="AJ36" i="25"/>
  <c r="AK36" i="25"/>
  <c r="AJ37" i="25"/>
  <c r="AK37" i="25"/>
  <c r="AJ38" i="25"/>
  <c r="AK38" i="25"/>
  <c r="AJ39" i="25"/>
  <c r="AK39" i="25"/>
  <c r="AJ40" i="25"/>
  <c r="AK40" i="25"/>
  <c r="AJ41" i="25"/>
  <c r="AK41" i="25"/>
  <c r="AJ42" i="25"/>
  <c r="AK42" i="25"/>
  <c r="AJ43" i="25"/>
  <c r="AK43" i="25"/>
  <c r="AJ44" i="25"/>
  <c r="AK44" i="25"/>
  <c r="AJ45" i="25"/>
  <c r="AK45" i="25"/>
  <c r="AJ46" i="25"/>
  <c r="AK46" i="25"/>
  <c r="AJ47" i="25"/>
  <c r="AK47" i="25"/>
  <c r="AJ48" i="25"/>
  <c r="AK48" i="25"/>
  <c r="AJ49" i="25"/>
  <c r="AK49" i="25"/>
  <c r="AJ50" i="25"/>
  <c r="AK50" i="25"/>
  <c r="AJ51" i="25"/>
  <c r="AK51" i="25"/>
  <c r="AJ52" i="25"/>
  <c r="AK52" i="25"/>
  <c r="AJ53" i="25"/>
  <c r="AK53" i="25"/>
  <c r="AJ54" i="25"/>
  <c r="AK54" i="25"/>
  <c r="AJ55" i="25"/>
  <c r="AK55" i="25"/>
  <c r="AJ56" i="25"/>
  <c r="AK56" i="25"/>
  <c r="AJ57" i="25"/>
  <c r="AK57" i="25"/>
  <c r="AJ58" i="25"/>
  <c r="AK58" i="25"/>
  <c r="AJ59" i="25"/>
  <c r="AK59" i="25"/>
  <c r="AJ60" i="25"/>
  <c r="AK60" i="25"/>
  <c r="AJ61" i="25"/>
  <c r="AK61" i="25"/>
  <c r="AJ62" i="25"/>
  <c r="AK62" i="25"/>
  <c r="AJ63" i="25"/>
  <c r="AK63" i="25"/>
  <c r="AJ64" i="25"/>
  <c r="AK64" i="25"/>
  <c r="AJ65" i="25"/>
  <c r="AK65" i="25"/>
  <c r="AJ66" i="25"/>
  <c r="AK66" i="25"/>
  <c r="AJ67" i="25"/>
  <c r="AK67" i="25"/>
  <c r="AJ68" i="25"/>
  <c r="AK68" i="25"/>
  <c r="AJ69" i="25"/>
  <c r="AK69" i="25"/>
  <c r="AJ70" i="25"/>
  <c r="AK70" i="25"/>
  <c r="AJ71" i="25"/>
  <c r="AK71" i="25"/>
  <c r="AJ72" i="25"/>
  <c r="AK72" i="25"/>
  <c r="AJ73" i="25"/>
  <c r="AK73" i="25"/>
  <c r="AJ74" i="25"/>
  <c r="AK74" i="25"/>
  <c r="AJ75" i="25"/>
  <c r="AK75" i="25"/>
  <c r="AJ76" i="25"/>
  <c r="AK76" i="25"/>
  <c r="AJ77" i="25"/>
  <c r="AK77" i="25"/>
  <c r="AJ78" i="25"/>
  <c r="AK78" i="25"/>
  <c r="AJ79" i="25"/>
  <c r="AK79" i="25"/>
  <c r="AJ80" i="25"/>
  <c r="AK80" i="25"/>
  <c r="AJ81" i="25"/>
  <c r="AK81" i="25"/>
  <c r="AJ82" i="25"/>
  <c r="AK82" i="25"/>
  <c r="AJ83" i="25"/>
  <c r="AK83" i="25"/>
  <c r="AJ84" i="25"/>
  <c r="AK84" i="25"/>
  <c r="AJ85" i="25"/>
  <c r="AK85" i="25"/>
  <c r="AJ86" i="25"/>
  <c r="AK86" i="25"/>
  <c r="AJ87" i="25"/>
  <c r="AK87" i="25"/>
  <c r="AJ88" i="25"/>
  <c r="AK88" i="25"/>
  <c r="AJ89" i="25"/>
  <c r="AK89" i="25"/>
  <c r="AJ90" i="25"/>
  <c r="AK90" i="25"/>
  <c r="AJ91" i="25"/>
  <c r="AK91" i="25"/>
  <c r="AJ92" i="25"/>
  <c r="AK92" i="25"/>
  <c r="AJ93" i="25"/>
  <c r="AK93" i="25"/>
  <c r="AJ94" i="25"/>
  <c r="AK94" i="25"/>
  <c r="AJ95" i="25"/>
  <c r="AK95" i="25"/>
  <c r="AJ96" i="25"/>
  <c r="AK96" i="25"/>
  <c r="AJ97" i="25"/>
  <c r="AK97" i="25"/>
  <c r="AJ98" i="25"/>
  <c r="AK98" i="25"/>
  <c r="AJ99" i="25"/>
  <c r="AK99" i="25"/>
  <c r="AJ100" i="25"/>
  <c r="AK100" i="25"/>
  <c r="AJ101" i="25"/>
  <c r="AK101" i="25"/>
  <c r="AJ102" i="25"/>
  <c r="AK102" i="25"/>
  <c r="AJ103" i="25"/>
  <c r="AK103" i="25"/>
  <c r="AJ104" i="25"/>
  <c r="AK104" i="25"/>
  <c r="AJ105" i="25"/>
  <c r="AK105" i="25"/>
  <c r="AJ106" i="25"/>
  <c r="AK106" i="25"/>
  <c r="AJ107" i="25"/>
  <c r="AK107" i="25"/>
  <c r="AJ108" i="25"/>
  <c r="AK108" i="25"/>
  <c r="AJ109" i="25"/>
  <c r="AK109" i="25"/>
  <c r="AJ110" i="25"/>
  <c r="AK110" i="25"/>
  <c r="AJ111" i="25"/>
  <c r="AK111" i="25"/>
  <c r="AJ112" i="25"/>
  <c r="AK112" i="25"/>
  <c r="AJ113" i="25"/>
  <c r="AK113" i="25"/>
  <c r="AJ114" i="25"/>
  <c r="AK114" i="25"/>
  <c r="AJ115" i="25"/>
  <c r="AK115" i="25"/>
  <c r="AJ116" i="25"/>
  <c r="AK116" i="25"/>
  <c r="AJ117" i="25"/>
  <c r="AK117" i="25"/>
  <c r="AJ118" i="25"/>
  <c r="AK118" i="25"/>
  <c r="AJ119" i="25"/>
  <c r="AK119" i="25"/>
  <c r="AJ120" i="25"/>
  <c r="AK120" i="25"/>
  <c r="AJ121" i="25"/>
  <c r="AK121" i="25"/>
  <c r="AJ122" i="25"/>
  <c r="AK122" i="25"/>
  <c r="AJ123" i="25"/>
  <c r="AK123" i="25"/>
  <c r="AJ124" i="25"/>
  <c r="AK124" i="25"/>
  <c r="AJ125" i="25"/>
  <c r="AK125" i="25"/>
  <c r="AJ126" i="25"/>
  <c r="AK126" i="25"/>
  <c r="AJ127" i="25"/>
  <c r="AK127" i="25"/>
  <c r="AJ128" i="25"/>
  <c r="AK128" i="25"/>
  <c r="AJ129" i="25"/>
  <c r="AK129" i="25"/>
  <c r="AJ130" i="25"/>
  <c r="AK130" i="25"/>
  <c r="AJ131" i="25"/>
  <c r="AK131" i="25"/>
  <c r="AJ132" i="25"/>
  <c r="AK132" i="25"/>
  <c r="AJ133" i="25"/>
  <c r="AK133" i="25"/>
  <c r="AJ134" i="25"/>
  <c r="AK134" i="25"/>
  <c r="AJ135" i="25"/>
  <c r="AK135" i="25"/>
  <c r="AJ136" i="25"/>
  <c r="AK136" i="25"/>
  <c r="AJ137" i="25"/>
  <c r="AK137" i="25"/>
  <c r="AJ138" i="25"/>
  <c r="AK138" i="25"/>
  <c r="AJ139" i="25"/>
  <c r="AK139" i="25"/>
  <c r="AJ140" i="25"/>
  <c r="AK140" i="25"/>
  <c r="AJ141" i="25"/>
  <c r="AK141" i="25"/>
  <c r="AJ142" i="25"/>
  <c r="AK142" i="25"/>
  <c r="AJ143" i="25"/>
  <c r="AK143" i="25"/>
  <c r="AJ144" i="25"/>
  <c r="AK144" i="25"/>
  <c r="AJ145" i="25"/>
  <c r="AK145" i="25"/>
  <c r="AJ146" i="25"/>
  <c r="AK146" i="25"/>
  <c r="AJ147" i="25"/>
  <c r="AK147" i="25"/>
  <c r="AJ148" i="25"/>
  <c r="AK148" i="25"/>
  <c r="AJ149" i="25"/>
  <c r="AK149" i="25"/>
  <c r="AJ150" i="25"/>
  <c r="AK150" i="25"/>
  <c r="AJ151" i="25"/>
  <c r="AK151" i="25"/>
  <c r="AJ152" i="25"/>
  <c r="AK152" i="25"/>
  <c r="AJ153" i="25"/>
  <c r="AK153" i="25"/>
  <c r="AJ154" i="25"/>
  <c r="AK154" i="25"/>
  <c r="AJ155" i="25"/>
  <c r="AK155" i="25"/>
  <c r="AJ156" i="25"/>
  <c r="AK156" i="25"/>
  <c r="AJ157" i="25"/>
  <c r="AK157" i="25"/>
  <c r="AJ158" i="25"/>
  <c r="AK158" i="25"/>
  <c r="AJ159" i="25"/>
  <c r="AK159" i="25"/>
  <c r="AJ160" i="25"/>
  <c r="AK160" i="25"/>
  <c r="AJ161" i="25"/>
  <c r="AK161" i="25"/>
  <c r="AJ162" i="25"/>
  <c r="AK162" i="25"/>
  <c r="AJ163" i="25"/>
  <c r="AK163" i="25"/>
  <c r="AJ164" i="25"/>
  <c r="AK164" i="25"/>
  <c r="AJ165" i="25"/>
  <c r="AK165" i="25"/>
  <c r="AJ166" i="25"/>
  <c r="AK166" i="25"/>
  <c r="AJ167" i="25"/>
  <c r="AK167" i="25"/>
  <c r="AJ168" i="25"/>
  <c r="AK168" i="25"/>
  <c r="AJ169" i="25"/>
  <c r="AK169" i="25"/>
  <c r="AJ170" i="25"/>
  <c r="AK170" i="25"/>
  <c r="AJ171" i="25"/>
  <c r="AK171" i="25"/>
  <c r="AJ172" i="25"/>
  <c r="AK172" i="25"/>
  <c r="AJ173" i="25"/>
  <c r="AK173" i="25"/>
  <c r="AJ174" i="25"/>
  <c r="AK174" i="25"/>
  <c r="AJ175" i="25"/>
  <c r="AK175" i="25"/>
  <c r="AJ176" i="25"/>
  <c r="AK176" i="25"/>
  <c r="AJ177" i="25"/>
  <c r="AK177" i="25"/>
  <c r="AJ178" i="25"/>
  <c r="AK178" i="25"/>
  <c r="AJ179" i="25"/>
  <c r="AK179" i="25"/>
  <c r="AJ180" i="25"/>
  <c r="AK180" i="25"/>
  <c r="AJ181" i="25"/>
  <c r="AK181" i="25"/>
  <c r="AJ182" i="25"/>
  <c r="AK182" i="25"/>
  <c r="AJ183" i="25"/>
  <c r="AK183" i="25"/>
  <c r="AJ184" i="25"/>
  <c r="AK184" i="25"/>
  <c r="AJ185" i="25"/>
  <c r="AK185" i="25"/>
  <c r="AJ186" i="25"/>
  <c r="AK186" i="25"/>
  <c r="AJ187" i="25"/>
  <c r="AK187" i="25"/>
  <c r="AJ188" i="25"/>
  <c r="AK188" i="25"/>
  <c r="AJ189" i="25"/>
  <c r="AK189" i="25"/>
  <c r="AJ190" i="25"/>
  <c r="AK190" i="25"/>
  <c r="AJ191" i="25"/>
  <c r="AK191" i="25"/>
  <c r="AJ192" i="25"/>
  <c r="AK192" i="25"/>
  <c r="AJ193" i="25"/>
  <c r="AK193" i="25"/>
  <c r="AJ222" i="25"/>
  <c r="AK222" i="25"/>
  <c r="AJ223" i="25"/>
  <c r="AK223" i="25"/>
  <c r="AJ224" i="25"/>
  <c r="AK224" i="25"/>
  <c r="AJ225" i="25"/>
  <c r="AK225" i="25"/>
  <c r="AJ226" i="25"/>
  <c r="AK226" i="25"/>
  <c r="AJ227" i="25"/>
  <c r="AK227" i="25"/>
  <c r="AJ228" i="25"/>
  <c r="AK228" i="25"/>
  <c r="AJ229" i="25"/>
  <c r="AK229" i="25"/>
  <c r="AJ230" i="25"/>
  <c r="AK230" i="25"/>
  <c r="AJ231" i="25"/>
  <c r="AK231" i="25"/>
  <c r="AJ232" i="25"/>
  <c r="AK232" i="25"/>
  <c r="AJ233" i="25"/>
  <c r="AK233" i="25"/>
  <c r="AJ234" i="25"/>
  <c r="AK234" i="25"/>
  <c r="AJ235" i="25"/>
  <c r="AK235" i="25"/>
  <c r="AJ236" i="25"/>
  <c r="AK236" i="25"/>
  <c r="AJ237" i="25"/>
  <c r="AK237" i="25"/>
  <c r="AJ238" i="25"/>
  <c r="AK238" i="25"/>
  <c r="AJ239" i="25"/>
  <c r="AK239" i="25"/>
  <c r="AJ240" i="25"/>
  <c r="AK240" i="25"/>
  <c r="AJ241" i="25"/>
  <c r="AK241" i="25"/>
  <c r="AJ242" i="25"/>
  <c r="AK242" i="25"/>
  <c r="AJ243" i="25"/>
  <c r="AK243" i="25"/>
  <c r="AJ244" i="25"/>
  <c r="AK244" i="25"/>
  <c r="AJ245" i="25"/>
  <c r="AK245" i="25"/>
  <c r="AJ246" i="25"/>
  <c r="AK246" i="25"/>
  <c r="AJ247" i="25"/>
  <c r="AK247" i="25"/>
  <c r="AJ248" i="25"/>
  <c r="AK248" i="25"/>
  <c r="AJ249" i="25"/>
  <c r="AK249" i="25"/>
  <c r="AJ250" i="25"/>
  <c r="AK250" i="25"/>
  <c r="AJ251" i="25"/>
  <c r="AK251" i="25"/>
  <c r="AJ252" i="25"/>
  <c r="AK252" i="25"/>
  <c r="AJ253" i="25"/>
  <c r="AK253" i="25"/>
  <c r="AJ254" i="25"/>
  <c r="AK254" i="25"/>
  <c r="AJ255" i="25"/>
  <c r="AK255" i="25"/>
  <c r="AJ256" i="25"/>
  <c r="AK256" i="25"/>
  <c r="AJ257" i="25"/>
  <c r="AK257" i="25"/>
  <c r="AJ258" i="25"/>
  <c r="AK258" i="25"/>
  <c r="AJ259" i="25"/>
  <c r="AK259" i="25"/>
  <c r="AJ260" i="25"/>
  <c r="AK260" i="25"/>
  <c r="AJ261" i="25"/>
  <c r="AK261" i="25"/>
  <c r="AJ262" i="25"/>
  <c r="AK262" i="25"/>
  <c r="AJ263" i="25"/>
  <c r="AK263" i="25"/>
  <c r="AJ264" i="25"/>
  <c r="AK264" i="25"/>
  <c r="AJ265" i="25"/>
  <c r="AK265" i="25"/>
  <c r="AJ266" i="25"/>
  <c r="AK266" i="25"/>
  <c r="AJ267" i="25"/>
  <c r="AK267" i="25"/>
  <c r="AJ268" i="25"/>
  <c r="AK268" i="25"/>
  <c r="AJ269" i="25"/>
  <c r="AK269" i="25"/>
  <c r="AJ270" i="25"/>
  <c r="AK270" i="25"/>
  <c r="AJ271" i="25"/>
  <c r="AK271" i="25"/>
  <c r="AJ272" i="25"/>
  <c r="AK272" i="25"/>
  <c r="AJ273" i="25"/>
  <c r="AK273" i="25"/>
  <c r="AJ274" i="25"/>
  <c r="AK274" i="25"/>
  <c r="AJ275" i="25"/>
  <c r="AK275" i="25"/>
  <c r="AJ276" i="25"/>
  <c r="AK276" i="25"/>
  <c r="AJ277" i="25"/>
  <c r="AK277" i="25"/>
  <c r="AJ278" i="25"/>
  <c r="AK278" i="25"/>
  <c r="AJ279" i="25"/>
  <c r="AK279" i="25"/>
  <c r="AJ280" i="25"/>
  <c r="AK280" i="25"/>
  <c r="AJ281" i="25"/>
  <c r="AK281" i="25"/>
  <c r="AJ282" i="25"/>
  <c r="AK282" i="25"/>
  <c r="AJ283" i="25"/>
  <c r="AK283" i="25"/>
  <c r="AJ284" i="25"/>
  <c r="AK284" i="25"/>
  <c r="AJ285" i="25"/>
  <c r="AK285" i="25"/>
  <c r="AJ286" i="25"/>
  <c r="AK286" i="25"/>
  <c r="AJ287" i="25"/>
  <c r="AK287" i="25"/>
  <c r="AJ288" i="25"/>
  <c r="AK288" i="25"/>
  <c r="AJ289" i="25"/>
  <c r="AK289" i="25"/>
  <c r="AJ290" i="25"/>
  <c r="AK290" i="25"/>
  <c r="AJ291" i="25"/>
  <c r="AK291" i="25"/>
  <c r="AJ292" i="25"/>
  <c r="AK292" i="25"/>
  <c r="AJ293" i="25"/>
  <c r="AK293" i="25"/>
  <c r="AJ294" i="25"/>
  <c r="AK294" i="25"/>
  <c r="AJ295" i="25"/>
  <c r="AK295" i="25"/>
  <c r="AJ296" i="25"/>
  <c r="AK296" i="25"/>
  <c r="AJ297" i="25"/>
  <c r="AK297" i="25"/>
  <c r="AJ298" i="25"/>
  <c r="AK298" i="25"/>
  <c r="AJ299" i="25"/>
  <c r="AK299" i="25"/>
  <c r="AJ300" i="25"/>
  <c r="AK300" i="25"/>
  <c r="AJ301" i="25"/>
  <c r="AK301" i="25"/>
  <c r="AJ302" i="25"/>
  <c r="AK302" i="25"/>
  <c r="AJ303" i="25"/>
  <c r="AK303" i="25"/>
  <c r="AJ304" i="25"/>
  <c r="AK304" i="25"/>
  <c r="AJ305" i="25"/>
  <c r="AK305" i="25"/>
  <c r="AJ306" i="25"/>
  <c r="AK306" i="25"/>
  <c r="AJ307" i="25"/>
  <c r="AK307" i="25"/>
  <c r="AJ308" i="25"/>
  <c r="AK308" i="25"/>
  <c r="AJ309" i="25"/>
  <c r="AK309" i="25"/>
  <c r="AJ310" i="25"/>
  <c r="AK310" i="25"/>
  <c r="AJ311" i="25"/>
  <c r="AK311" i="25"/>
  <c r="AJ312" i="25"/>
  <c r="AK312" i="25"/>
  <c r="AJ313" i="25"/>
  <c r="AK313" i="25"/>
  <c r="AJ314" i="25"/>
  <c r="AK314" i="25"/>
  <c r="AJ315" i="25"/>
  <c r="AK315" i="25"/>
  <c r="AJ316" i="25"/>
  <c r="AK316" i="25"/>
  <c r="AJ317" i="25"/>
  <c r="AK317" i="25"/>
  <c r="AJ318" i="25"/>
  <c r="AK318" i="25"/>
  <c r="AJ319" i="25"/>
  <c r="AK319" i="25"/>
  <c r="AJ320" i="25"/>
  <c r="AK320" i="25"/>
  <c r="AJ321" i="25"/>
  <c r="AK321" i="25"/>
  <c r="AJ322" i="25"/>
  <c r="AK322" i="25"/>
  <c r="AJ323" i="25"/>
  <c r="AK323" i="25"/>
  <c r="AJ324" i="25"/>
  <c r="AK324" i="25"/>
  <c r="AJ325" i="25"/>
  <c r="AK325" i="25"/>
  <c r="AJ326" i="25"/>
  <c r="AK326" i="25"/>
  <c r="AJ327" i="25"/>
  <c r="AK327" i="25"/>
  <c r="AJ328" i="25"/>
  <c r="AK328" i="25"/>
  <c r="AJ329" i="25"/>
  <c r="AK329" i="25"/>
  <c r="AJ330" i="25"/>
  <c r="AK330" i="25"/>
  <c r="AJ331" i="25"/>
  <c r="AK331" i="25"/>
  <c r="AJ332" i="25"/>
  <c r="AK332" i="25"/>
  <c r="AJ333" i="25"/>
  <c r="AK333" i="25"/>
  <c r="AJ334" i="25"/>
  <c r="AK334" i="25"/>
  <c r="AJ335" i="25"/>
  <c r="AK335" i="25"/>
  <c r="AJ336" i="25"/>
  <c r="AK336" i="25"/>
  <c r="AJ337" i="25"/>
  <c r="AK337" i="25"/>
  <c r="AJ338" i="25"/>
  <c r="AK338" i="25"/>
  <c r="AJ339" i="25"/>
  <c r="AK339" i="25"/>
  <c r="AJ340" i="25"/>
  <c r="AK340" i="25"/>
  <c r="AJ341" i="25"/>
  <c r="AK341" i="25"/>
  <c r="AJ342" i="25"/>
  <c r="AK342" i="25"/>
  <c r="AJ343" i="25"/>
  <c r="AK343" i="25"/>
  <c r="AJ344" i="25"/>
  <c r="AK344" i="25"/>
  <c r="AJ345" i="25"/>
  <c r="AK345" i="25"/>
  <c r="AJ346" i="25"/>
  <c r="AK346" i="25"/>
  <c r="AJ347" i="25"/>
  <c r="AK347" i="25"/>
  <c r="AJ348" i="25"/>
  <c r="AK348" i="25"/>
  <c r="AJ349" i="25"/>
  <c r="AK349" i="25"/>
  <c r="AJ350" i="25"/>
  <c r="AK350" i="25"/>
  <c r="AJ351" i="25"/>
  <c r="AK351" i="25"/>
  <c r="AJ352" i="25"/>
  <c r="AK352" i="25"/>
  <c r="AJ353" i="25"/>
  <c r="AK353" i="25"/>
  <c r="AJ354" i="25"/>
  <c r="AK354" i="25"/>
  <c r="AJ355" i="25"/>
  <c r="AK355" i="25"/>
  <c r="AJ356" i="25"/>
  <c r="AK356" i="25"/>
  <c r="AJ357" i="25"/>
  <c r="AK357" i="25"/>
  <c r="AJ358" i="25"/>
  <c r="AK358" i="25"/>
  <c r="AJ359" i="25"/>
  <c r="AK359" i="25"/>
  <c r="AJ360" i="25"/>
  <c r="AK360" i="25"/>
  <c r="AJ361" i="25"/>
  <c r="AK361" i="25"/>
  <c r="AJ362" i="25"/>
  <c r="AK362" i="25"/>
  <c r="AJ363" i="25"/>
  <c r="AK363" i="25"/>
  <c r="AJ364" i="25"/>
  <c r="AK364" i="25"/>
  <c r="AJ365" i="25"/>
  <c r="AK365" i="25"/>
  <c r="AJ366" i="25"/>
  <c r="AK366" i="25"/>
  <c r="AJ367" i="25"/>
  <c r="AK367" i="25"/>
  <c r="AJ368" i="25"/>
  <c r="AK368" i="25"/>
  <c r="AJ369" i="25"/>
  <c r="AK369" i="25"/>
  <c r="AJ370" i="25"/>
  <c r="AK370" i="25"/>
  <c r="AJ371" i="25"/>
  <c r="AK371" i="25"/>
  <c r="AJ372" i="25"/>
  <c r="AK372" i="25"/>
  <c r="AJ373" i="25"/>
  <c r="AK373" i="25"/>
  <c r="AJ374" i="25"/>
  <c r="AK374" i="25"/>
  <c r="AJ375" i="25"/>
  <c r="AK375" i="25"/>
  <c r="AJ376" i="25"/>
  <c r="AK376" i="25"/>
  <c r="AJ377" i="25"/>
  <c r="AK377" i="25"/>
  <c r="AJ378" i="25"/>
  <c r="AK378" i="25"/>
  <c r="AJ379" i="25"/>
  <c r="AK379" i="25"/>
  <c r="AJ380" i="25"/>
  <c r="AK380" i="25"/>
  <c r="AJ381" i="25"/>
  <c r="AK381" i="25"/>
  <c r="AJ382" i="25"/>
  <c r="AK382" i="25"/>
  <c r="AJ383" i="25"/>
  <c r="AK383" i="25"/>
  <c r="AJ384" i="25"/>
  <c r="AK384" i="25"/>
  <c r="AJ385" i="25"/>
  <c r="AK385" i="25"/>
  <c r="AJ386" i="25"/>
  <c r="AK386" i="25"/>
  <c r="AJ387" i="25"/>
  <c r="AK387" i="25"/>
  <c r="AJ388" i="25"/>
  <c r="AK388" i="25"/>
  <c r="AJ389" i="25"/>
  <c r="AK389" i="25"/>
  <c r="AJ390" i="25"/>
  <c r="AK390" i="25"/>
  <c r="AJ391" i="25"/>
  <c r="AK391" i="25"/>
  <c r="AJ392" i="25"/>
  <c r="AK392" i="25"/>
  <c r="AJ393" i="25"/>
  <c r="AK393" i="25"/>
  <c r="AJ394" i="25"/>
  <c r="AK394" i="25"/>
  <c r="AJ395" i="25"/>
  <c r="AK395" i="25"/>
  <c r="AJ396" i="25"/>
  <c r="AK396" i="25"/>
  <c r="AJ397" i="25"/>
  <c r="AK397" i="25"/>
  <c r="AJ398" i="25"/>
  <c r="AK398" i="25"/>
  <c r="AJ399" i="25"/>
  <c r="AK399" i="25"/>
  <c r="AJ400" i="25"/>
  <c r="AK400" i="25"/>
  <c r="AJ401" i="25"/>
  <c r="AK401" i="25"/>
  <c r="AJ402" i="25"/>
  <c r="AK402" i="25"/>
  <c r="AJ403" i="25"/>
  <c r="AK403" i="25"/>
  <c r="AJ404" i="25"/>
  <c r="AK404" i="25"/>
  <c r="AJ405" i="25"/>
  <c r="AK405" i="25"/>
  <c r="AJ406" i="25"/>
  <c r="AK406" i="25"/>
  <c r="AJ407" i="25"/>
  <c r="AK407" i="25"/>
  <c r="AJ408" i="25"/>
  <c r="AK408" i="25"/>
  <c r="AJ409" i="25"/>
  <c r="AK409" i="25"/>
  <c r="AJ410" i="25"/>
  <c r="AK410" i="25"/>
  <c r="AJ411" i="25"/>
  <c r="AK411" i="25"/>
  <c r="AJ412" i="25"/>
  <c r="AK412" i="25"/>
  <c r="AJ413" i="25"/>
  <c r="AK413" i="25"/>
  <c r="AJ442" i="25"/>
  <c r="AK442" i="25"/>
  <c r="AJ443" i="25"/>
  <c r="AK443" i="25"/>
  <c r="AJ444" i="25"/>
  <c r="AK444" i="25"/>
  <c r="AJ445" i="25"/>
  <c r="AK445" i="25"/>
  <c r="AJ446" i="25"/>
  <c r="AK446" i="25"/>
  <c r="AJ447" i="25"/>
  <c r="AK447" i="25"/>
  <c r="AJ448" i="25"/>
  <c r="AK448" i="25"/>
  <c r="AJ449" i="25"/>
  <c r="AK449" i="25"/>
  <c r="AJ450" i="25"/>
  <c r="AK450" i="25"/>
  <c r="AJ451" i="25"/>
  <c r="AK451" i="25"/>
  <c r="AJ452" i="25"/>
  <c r="AK452" i="25"/>
  <c r="AJ453" i="25"/>
  <c r="AK453" i="25"/>
  <c r="AJ454" i="25"/>
  <c r="AK454" i="25"/>
  <c r="AJ455" i="25"/>
  <c r="AK455" i="25"/>
  <c r="AJ456" i="25"/>
  <c r="AK456" i="25"/>
  <c r="AJ457" i="25"/>
  <c r="AK457" i="25"/>
  <c r="AJ458" i="25"/>
  <c r="AK458" i="25"/>
  <c r="AJ459" i="25"/>
  <c r="AK459" i="25"/>
  <c r="AJ460" i="25"/>
  <c r="AK460" i="25"/>
  <c r="AJ461" i="25"/>
  <c r="AK461" i="25"/>
  <c r="AJ462" i="25"/>
  <c r="AK462" i="25"/>
  <c r="AJ463" i="25"/>
  <c r="AK463" i="25"/>
  <c r="AJ464" i="25"/>
  <c r="AK464" i="25"/>
  <c r="AJ465" i="25"/>
  <c r="AK465" i="25"/>
  <c r="AJ466" i="25"/>
  <c r="AK466" i="25"/>
  <c r="AJ467" i="25"/>
  <c r="AK467" i="25"/>
  <c r="AJ468" i="25"/>
  <c r="AK468" i="25"/>
  <c r="AJ469" i="25"/>
  <c r="AK469" i="25"/>
  <c r="AJ470" i="25"/>
  <c r="AK470" i="25"/>
  <c r="AJ471" i="25"/>
  <c r="AK471" i="25"/>
  <c r="AJ472" i="25"/>
  <c r="AK472" i="25"/>
  <c r="AJ473" i="25"/>
  <c r="AK473" i="25"/>
  <c r="AJ474" i="25"/>
  <c r="AK474" i="25"/>
  <c r="AJ475" i="25"/>
  <c r="AK475" i="25"/>
  <c r="AJ476" i="25"/>
  <c r="AK476" i="25"/>
  <c r="AJ477" i="25"/>
  <c r="AK477" i="25"/>
  <c r="AJ478" i="25"/>
  <c r="AK478" i="25"/>
  <c r="AJ479" i="25"/>
  <c r="AK479" i="25"/>
  <c r="AJ480" i="25"/>
  <c r="AK480" i="25"/>
  <c r="AJ481" i="25"/>
  <c r="AK481" i="25"/>
  <c r="AJ482" i="25"/>
  <c r="AK482" i="25"/>
  <c r="AJ483" i="25"/>
  <c r="AK483" i="25"/>
  <c r="AJ484" i="25"/>
  <c r="AK484" i="25"/>
  <c r="AJ485" i="25"/>
  <c r="AK485" i="25"/>
  <c r="AJ486" i="25"/>
  <c r="AK486" i="25"/>
  <c r="AJ487" i="25"/>
  <c r="AK487" i="25"/>
  <c r="AJ488" i="25"/>
  <c r="AK488" i="25"/>
  <c r="AJ489" i="25"/>
  <c r="AK489" i="25"/>
  <c r="AJ490" i="25"/>
  <c r="AK490" i="25"/>
  <c r="AJ491" i="25"/>
  <c r="AK491" i="25"/>
  <c r="AJ492" i="25"/>
  <c r="AK492" i="25"/>
  <c r="AJ493" i="25"/>
  <c r="AK493" i="25"/>
  <c r="AJ494" i="25"/>
  <c r="AK494" i="25"/>
  <c r="AJ495" i="25"/>
  <c r="AK495" i="25"/>
  <c r="AJ496" i="25"/>
  <c r="AK496" i="25"/>
  <c r="AJ497" i="25"/>
  <c r="AK497" i="25"/>
  <c r="AJ498" i="25"/>
  <c r="AK498" i="25"/>
  <c r="AJ499" i="25"/>
  <c r="AK499" i="25"/>
  <c r="AJ500" i="25"/>
  <c r="AK500" i="25"/>
  <c r="AJ501" i="25"/>
  <c r="AK501" i="25"/>
  <c r="AJ502" i="25"/>
  <c r="AK502" i="25"/>
  <c r="AJ503" i="25"/>
  <c r="AK503" i="25"/>
  <c r="AJ504" i="25"/>
  <c r="AK504" i="25"/>
  <c r="AJ505" i="25"/>
  <c r="AK505" i="25"/>
  <c r="AJ506" i="25"/>
  <c r="AK506" i="25"/>
  <c r="AJ507" i="25"/>
  <c r="AK507" i="25"/>
  <c r="AJ508" i="25"/>
  <c r="AK508" i="25"/>
  <c r="AJ509" i="25"/>
  <c r="AK509" i="25"/>
  <c r="AJ510" i="25"/>
  <c r="AK510" i="25"/>
  <c r="AJ511" i="25"/>
  <c r="AK511" i="25"/>
  <c r="AJ512" i="25"/>
  <c r="AK512" i="25"/>
  <c r="AJ513" i="25"/>
  <c r="AK513" i="25"/>
  <c r="AJ514" i="25"/>
  <c r="AK514" i="25"/>
  <c r="AJ515" i="25"/>
  <c r="AK515" i="25"/>
  <c r="AJ516" i="25"/>
  <c r="AK516" i="25"/>
  <c r="AJ517" i="25"/>
  <c r="AK517" i="25"/>
  <c r="AJ518" i="25"/>
  <c r="AK518" i="25"/>
  <c r="AJ519" i="25"/>
  <c r="AK519" i="25"/>
  <c r="AJ520" i="25"/>
  <c r="AK520" i="25"/>
  <c r="AJ521" i="25"/>
  <c r="AK521" i="25"/>
  <c r="AJ522" i="25"/>
  <c r="AK522" i="25"/>
  <c r="AJ523" i="25"/>
  <c r="AK523" i="25"/>
  <c r="AJ524" i="25"/>
  <c r="AK524" i="25"/>
  <c r="AJ525" i="25"/>
  <c r="AK525" i="25"/>
  <c r="AJ526" i="25"/>
  <c r="AK526" i="25"/>
  <c r="AJ527" i="25"/>
  <c r="AK527" i="25"/>
  <c r="AJ528" i="25"/>
  <c r="AK528" i="25"/>
  <c r="AJ529" i="25"/>
  <c r="AK529" i="25"/>
  <c r="AJ530" i="25"/>
  <c r="AK530" i="25"/>
  <c r="AJ531" i="25"/>
  <c r="AK531" i="25"/>
  <c r="AJ532" i="25"/>
  <c r="AK532" i="25"/>
  <c r="AJ533" i="25"/>
  <c r="AK533" i="25"/>
  <c r="AJ534" i="25"/>
  <c r="AK534" i="25"/>
  <c r="AJ535" i="25"/>
  <c r="AK535" i="25"/>
  <c r="AJ536" i="25"/>
  <c r="AK536" i="25"/>
  <c r="AJ537" i="25"/>
  <c r="AK537" i="25"/>
  <c r="AJ538" i="25"/>
  <c r="AK538" i="25"/>
  <c r="AJ539" i="25"/>
  <c r="AK539" i="25"/>
  <c r="AJ540" i="25"/>
  <c r="AK540" i="25"/>
  <c r="AJ541" i="25"/>
  <c r="AK541" i="25"/>
  <c r="AJ542" i="25"/>
  <c r="AK542" i="25"/>
  <c r="AJ543" i="25"/>
  <c r="AK543" i="25"/>
  <c r="AJ544" i="25"/>
  <c r="AK544" i="25"/>
  <c r="AJ545" i="25"/>
  <c r="AK545" i="25"/>
  <c r="AJ546" i="25"/>
  <c r="AK546" i="25"/>
  <c r="AJ547" i="25"/>
  <c r="AK547" i="25"/>
  <c r="AJ548" i="25"/>
  <c r="AK548" i="25"/>
  <c r="AJ549" i="25"/>
  <c r="AK549" i="25"/>
  <c r="AJ550" i="25"/>
  <c r="AK550" i="25"/>
  <c r="AJ551" i="25"/>
  <c r="AK551" i="25"/>
  <c r="AJ552" i="25"/>
  <c r="AK552" i="25"/>
  <c r="AJ553" i="25"/>
  <c r="AK553" i="25"/>
  <c r="AJ554" i="25"/>
  <c r="AK554" i="25"/>
  <c r="AJ555" i="25"/>
  <c r="AK555" i="25"/>
  <c r="AJ556" i="25"/>
  <c r="AK556" i="25"/>
  <c r="AJ557" i="25"/>
  <c r="AK557" i="25"/>
  <c r="AJ558" i="25"/>
  <c r="AK558" i="25"/>
  <c r="AJ559" i="25"/>
  <c r="AK559" i="25"/>
  <c r="AJ560" i="25"/>
  <c r="AK560" i="25"/>
  <c r="AJ561" i="25"/>
  <c r="AK561" i="25"/>
  <c r="AJ562" i="25"/>
  <c r="AK562" i="25"/>
  <c r="AJ563" i="25"/>
  <c r="AK563" i="25"/>
  <c r="AJ564" i="25"/>
  <c r="AK564" i="25"/>
  <c r="AJ565" i="25"/>
  <c r="AK565" i="25"/>
  <c r="AJ566" i="25"/>
  <c r="AK566" i="25"/>
  <c r="AJ567" i="25"/>
  <c r="AK567" i="25"/>
  <c r="AJ568" i="25"/>
  <c r="AK568" i="25"/>
  <c r="AJ569" i="25"/>
  <c r="AK569" i="25"/>
  <c r="AJ570" i="25"/>
  <c r="AK570" i="25"/>
  <c r="AJ571" i="25"/>
  <c r="AK571" i="25"/>
  <c r="AJ572" i="25"/>
  <c r="AK572" i="25"/>
  <c r="AJ573" i="25"/>
  <c r="AK573" i="25"/>
  <c r="AJ574" i="25"/>
  <c r="AK574" i="25"/>
  <c r="AJ575" i="25"/>
  <c r="AK575" i="25"/>
  <c r="AJ576" i="25"/>
  <c r="AK576" i="25"/>
  <c r="AJ577" i="25"/>
  <c r="AK577" i="25"/>
  <c r="AJ578" i="25"/>
  <c r="AK578" i="25"/>
  <c r="AJ579" i="25"/>
  <c r="AK579" i="25"/>
  <c r="AJ580" i="25"/>
  <c r="AK580" i="25"/>
  <c r="AJ581" i="25"/>
  <c r="AK581" i="25"/>
  <c r="AJ582" i="25"/>
  <c r="AK582" i="25"/>
  <c r="AJ583" i="25"/>
  <c r="AK583" i="25"/>
  <c r="AJ584" i="25"/>
  <c r="AK584" i="25"/>
  <c r="AJ585" i="25"/>
  <c r="AK585" i="25"/>
  <c r="AJ586" i="25"/>
  <c r="AK586" i="25"/>
  <c r="AJ587" i="25"/>
  <c r="AK587" i="25"/>
  <c r="AJ588" i="25"/>
  <c r="AK588" i="25"/>
  <c r="AJ589" i="25"/>
  <c r="AK589" i="25"/>
  <c r="AJ590" i="25"/>
  <c r="AK590" i="25"/>
  <c r="AJ591" i="25"/>
  <c r="AK591" i="25"/>
  <c r="AJ592" i="25"/>
  <c r="AK592" i="25"/>
  <c r="AJ593" i="25"/>
  <c r="AK593" i="25"/>
  <c r="AJ594" i="25"/>
  <c r="AK594" i="25"/>
  <c r="AJ595" i="25"/>
  <c r="AK595" i="25"/>
  <c r="AJ596" i="25"/>
  <c r="AK596" i="25"/>
  <c r="AJ597" i="25"/>
  <c r="AK597" i="25"/>
  <c r="AJ598" i="25"/>
  <c r="AK598" i="25"/>
  <c r="AJ599" i="25"/>
  <c r="AK599" i="25"/>
  <c r="AJ600" i="25"/>
  <c r="AK600" i="25"/>
  <c r="AJ601" i="25"/>
  <c r="AK601" i="25"/>
  <c r="AJ602" i="25"/>
  <c r="AK602" i="25"/>
  <c r="AJ603" i="25"/>
  <c r="AK603" i="25"/>
  <c r="AJ604" i="25"/>
  <c r="AK604" i="25"/>
  <c r="AJ605" i="25"/>
  <c r="AK605" i="25"/>
  <c r="AJ606" i="25"/>
  <c r="AK606" i="25"/>
  <c r="AJ607" i="25"/>
  <c r="AK607" i="25"/>
  <c r="AJ608" i="25"/>
  <c r="AK608" i="25"/>
  <c r="AJ609" i="25"/>
  <c r="AK609" i="25"/>
  <c r="AJ610" i="25"/>
  <c r="AK610" i="25"/>
  <c r="AJ611" i="25"/>
  <c r="AK611" i="25"/>
  <c r="AJ612" i="25"/>
  <c r="AK612" i="25"/>
  <c r="AJ613" i="25"/>
  <c r="AK613" i="25"/>
  <c r="AJ614" i="25"/>
  <c r="AK614" i="25"/>
  <c r="AJ615" i="25"/>
  <c r="AK615" i="25"/>
  <c r="AJ616" i="25"/>
  <c r="AK616" i="25"/>
  <c r="AJ617" i="25"/>
  <c r="AK617" i="25"/>
  <c r="AJ618" i="25"/>
  <c r="AK618" i="25"/>
  <c r="AJ619" i="25"/>
  <c r="AK619" i="25"/>
  <c r="AJ620" i="25"/>
  <c r="AK620" i="25"/>
  <c r="AJ621" i="25"/>
  <c r="AK621" i="25"/>
  <c r="AJ622" i="25"/>
  <c r="AK622" i="25"/>
  <c r="AJ623" i="25"/>
  <c r="AK623" i="25"/>
  <c r="AJ624" i="25"/>
  <c r="AK624" i="25"/>
  <c r="AJ625" i="25"/>
  <c r="AK625" i="25"/>
  <c r="AJ626" i="25"/>
  <c r="AK626" i="25"/>
  <c r="AJ627" i="25"/>
  <c r="AK627" i="25"/>
  <c r="AJ628" i="25"/>
  <c r="AK628" i="25"/>
  <c r="AJ629" i="25"/>
  <c r="AK629" i="25"/>
  <c r="AJ630" i="25"/>
  <c r="AK630" i="25"/>
  <c r="AJ631" i="25"/>
  <c r="AK631" i="25"/>
  <c r="AJ632" i="25"/>
  <c r="AK632" i="25"/>
  <c r="AJ633" i="25"/>
  <c r="AK633" i="25"/>
  <c r="AJ662" i="25"/>
  <c r="AK662" i="25"/>
  <c r="AJ663" i="25"/>
  <c r="AK663" i="25"/>
  <c r="AJ664" i="25"/>
  <c r="AK664" i="25"/>
  <c r="AJ665" i="25"/>
  <c r="AK665" i="25"/>
  <c r="AJ666" i="25"/>
  <c r="AK666" i="25"/>
  <c r="AJ667" i="25"/>
  <c r="AK667" i="25"/>
  <c r="AJ668" i="25"/>
  <c r="AK668" i="25"/>
  <c r="AJ669" i="25"/>
  <c r="AK669" i="25"/>
  <c r="AJ670" i="25"/>
  <c r="AK670" i="25"/>
  <c r="AJ671" i="25"/>
  <c r="AK671" i="25"/>
  <c r="AJ672" i="25"/>
  <c r="AK672" i="25"/>
  <c r="AJ673" i="25"/>
  <c r="AK673" i="25"/>
  <c r="AJ674" i="25"/>
  <c r="AK674" i="25"/>
  <c r="AJ675" i="25"/>
  <c r="AK675" i="25"/>
  <c r="AJ676" i="25"/>
  <c r="AK676" i="25"/>
  <c r="AJ677" i="25"/>
  <c r="AK677" i="25"/>
  <c r="AJ678" i="25"/>
  <c r="AK678" i="25"/>
  <c r="AJ679" i="25"/>
  <c r="AK679" i="25"/>
  <c r="AJ680" i="25"/>
  <c r="AK680" i="25"/>
  <c r="AJ681" i="25"/>
  <c r="AK681" i="25"/>
  <c r="AJ682" i="25"/>
  <c r="AK682" i="25"/>
  <c r="AJ683" i="25"/>
  <c r="AK683" i="25"/>
  <c r="AJ684" i="25"/>
  <c r="AK684" i="25"/>
  <c r="AJ685" i="25"/>
  <c r="AK685" i="25"/>
  <c r="AJ686" i="25"/>
  <c r="AK686" i="25"/>
  <c r="AJ687" i="25"/>
  <c r="AK687" i="25"/>
  <c r="AJ688" i="25"/>
  <c r="AK688" i="25"/>
  <c r="AJ689" i="25"/>
  <c r="AK689" i="25"/>
  <c r="AJ690" i="25"/>
  <c r="AK690" i="25"/>
  <c r="AJ691" i="25"/>
  <c r="AK691" i="25"/>
  <c r="AJ692" i="25"/>
  <c r="AK692" i="25"/>
  <c r="AJ693" i="25"/>
  <c r="AK693" i="25"/>
  <c r="AJ694" i="25"/>
  <c r="AK694" i="25"/>
  <c r="AJ695" i="25"/>
  <c r="AK695" i="25"/>
  <c r="AJ696" i="25"/>
  <c r="AK696" i="25"/>
  <c r="AJ697" i="25"/>
  <c r="AK697" i="25"/>
  <c r="AJ698" i="25"/>
  <c r="AK698" i="25"/>
  <c r="AJ699" i="25"/>
  <c r="AK699" i="25"/>
  <c r="AJ700" i="25"/>
  <c r="AK700" i="25"/>
  <c r="AJ701" i="25"/>
  <c r="AK701" i="25"/>
  <c r="AJ702" i="25"/>
  <c r="AK702" i="25"/>
  <c r="AJ703" i="25"/>
  <c r="AK703" i="25"/>
  <c r="AJ704" i="25"/>
  <c r="AK704" i="25"/>
  <c r="AJ705" i="25"/>
  <c r="AK705" i="25"/>
  <c r="AJ706" i="25"/>
  <c r="AK706" i="25"/>
  <c r="AJ707" i="25"/>
  <c r="AK707" i="25"/>
  <c r="AJ708" i="25"/>
  <c r="AK708" i="25"/>
  <c r="AJ709" i="25"/>
  <c r="AK709" i="25"/>
  <c r="AJ710" i="25"/>
  <c r="AK710" i="25"/>
  <c r="AJ711" i="25"/>
  <c r="AK711" i="25"/>
  <c r="AJ712" i="25"/>
  <c r="AK712" i="25"/>
  <c r="AJ713" i="25"/>
  <c r="AK713" i="25"/>
  <c r="AJ714" i="25"/>
  <c r="AK714" i="25"/>
  <c r="AJ715" i="25"/>
  <c r="AK715" i="25"/>
  <c r="AJ716" i="25"/>
  <c r="AK716" i="25"/>
  <c r="AJ717" i="25"/>
  <c r="AK717" i="25"/>
  <c r="AJ718" i="25"/>
  <c r="AK718" i="25"/>
  <c r="AJ719" i="25"/>
  <c r="AK719" i="25"/>
  <c r="AJ720" i="25"/>
  <c r="AK720" i="25"/>
  <c r="AJ721" i="25"/>
  <c r="AK721" i="25"/>
  <c r="AJ722" i="25"/>
  <c r="AK722" i="25"/>
  <c r="AJ723" i="25"/>
  <c r="AK723" i="25"/>
  <c r="AJ724" i="25"/>
  <c r="AK724" i="25"/>
  <c r="AJ725" i="25"/>
  <c r="AK725" i="25"/>
  <c r="AJ726" i="25"/>
  <c r="AK726" i="25"/>
  <c r="AJ727" i="25"/>
  <c r="AK727" i="25"/>
  <c r="AJ728" i="25"/>
  <c r="AK728" i="25"/>
  <c r="AJ729" i="25"/>
  <c r="AK729" i="25"/>
  <c r="AJ730" i="25"/>
  <c r="AK730" i="25"/>
  <c r="AJ731" i="25"/>
  <c r="AK731" i="25"/>
  <c r="AJ732" i="25"/>
  <c r="AK732" i="25"/>
  <c r="AJ733" i="25"/>
  <c r="AK733" i="25"/>
  <c r="AJ734" i="25"/>
  <c r="AK734" i="25"/>
  <c r="AJ735" i="25"/>
  <c r="AK735" i="25"/>
  <c r="AJ736" i="25"/>
  <c r="AK736" i="25"/>
  <c r="AJ737" i="25"/>
  <c r="AK737" i="25"/>
  <c r="AJ738" i="25"/>
  <c r="AK738" i="25"/>
  <c r="AJ739" i="25"/>
  <c r="AK739" i="25"/>
  <c r="AJ740" i="25"/>
  <c r="AK740" i="25"/>
  <c r="AJ741" i="25"/>
  <c r="AK741" i="25"/>
  <c r="AJ742" i="25"/>
  <c r="AK742" i="25"/>
  <c r="AJ743" i="25"/>
  <c r="AK743" i="25"/>
  <c r="AJ744" i="25"/>
  <c r="AK744" i="25"/>
  <c r="AJ745" i="25"/>
  <c r="AK745" i="25"/>
  <c r="AJ746" i="25"/>
  <c r="AK746" i="25"/>
  <c r="AJ747" i="25"/>
  <c r="AK747" i="25"/>
  <c r="AJ748" i="25"/>
  <c r="AK748" i="25"/>
  <c r="AJ749" i="25"/>
  <c r="AK749" i="25"/>
  <c r="AJ750" i="25"/>
  <c r="AK750" i="25"/>
  <c r="AJ751" i="25"/>
  <c r="AK751" i="25"/>
  <c r="AJ752" i="25"/>
  <c r="AK752" i="25"/>
  <c r="AJ753" i="25"/>
  <c r="AK753" i="25"/>
  <c r="AJ754" i="25"/>
  <c r="AK754" i="25"/>
  <c r="AJ755" i="25"/>
  <c r="AK755" i="25"/>
  <c r="AJ756" i="25"/>
  <c r="AK756" i="25"/>
  <c r="AJ757" i="25"/>
  <c r="AK757" i="25"/>
  <c r="AJ758" i="25"/>
  <c r="AK758" i="25"/>
  <c r="AJ759" i="25"/>
  <c r="AK759" i="25"/>
  <c r="AJ760" i="25"/>
  <c r="AK760" i="25"/>
  <c r="AJ761" i="25"/>
  <c r="AK761" i="25"/>
  <c r="AJ762" i="25"/>
  <c r="AK762" i="25"/>
  <c r="AJ763" i="25"/>
  <c r="AK763" i="25"/>
  <c r="AJ764" i="25"/>
  <c r="AK764" i="25"/>
  <c r="AJ765" i="25"/>
  <c r="AK765" i="25"/>
  <c r="AJ766" i="25"/>
  <c r="AK766" i="25"/>
  <c r="AJ767" i="25"/>
  <c r="AK767" i="25"/>
  <c r="AJ768" i="25"/>
  <c r="AK768" i="25"/>
  <c r="AJ769" i="25"/>
  <c r="AK769" i="25"/>
  <c r="AJ770" i="25"/>
  <c r="AK770" i="25"/>
  <c r="AJ771" i="25"/>
  <c r="AK771" i="25"/>
  <c r="AJ772" i="25"/>
  <c r="AK772" i="25"/>
  <c r="AJ773" i="25"/>
  <c r="AK773" i="25"/>
  <c r="AJ774" i="25"/>
  <c r="AK774" i="25"/>
  <c r="AJ775" i="25"/>
  <c r="AK775" i="25"/>
  <c r="AJ776" i="25"/>
  <c r="AK776" i="25"/>
  <c r="AJ777" i="25"/>
  <c r="AK777" i="25"/>
  <c r="AJ778" i="25"/>
  <c r="AK778" i="25"/>
  <c r="AJ779" i="25"/>
  <c r="AK779" i="25"/>
  <c r="AJ780" i="25"/>
  <c r="AK780" i="25"/>
  <c r="AJ781" i="25"/>
  <c r="AK781" i="25"/>
  <c r="AJ782" i="25"/>
  <c r="AK782" i="25"/>
  <c r="AJ783" i="25"/>
  <c r="AK783" i="25"/>
  <c r="AJ784" i="25"/>
  <c r="AK784" i="25"/>
  <c r="AJ785" i="25"/>
  <c r="AK785" i="25"/>
  <c r="AJ786" i="25"/>
  <c r="AK786" i="25"/>
  <c r="AJ787" i="25"/>
  <c r="AK787" i="25"/>
  <c r="AJ788" i="25"/>
  <c r="AK788" i="25"/>
  <c r="AJ789" i="25"/>
  <c r="AK789" i="25"/>
  <c r="AJ790" i="25"/>
  <c r="AK790" i="25"/>
  <c r="AJ791" i="25"/>
  <c r="AK791" i="25"/>
  <c r="AJ792" i="25"/>
  <c r="AK792" i="25"/>
  <c r="AJ793" i="25"/>
  <c r="AK793" i="25"/>
  <c r="AJ794" i="25"/>
  <c r="AK794" i="25"/>
  <c r="AJ795" i="25"/>
  <c r="AK795" i="25"/>
  <c r="AJ796" i="25"/>
  <c r="AK796" i="25"/>
  <c r="AJ797" i="25"/>
  <c r="AK797" i="25"/>
  <c r="AJ798" i="25"/>
  <c r="AK798" i="25"/>
  <c r="AJ799" i="25"/>
  <c r="AK799" i="25"/>
  <c r="AJ800" i="25"/>
  <c r="AK800" i="25"/>
  <c r="AJ801" i="25"/>
  <c r="AK801" i="25"/>
  <c r="AJ802" i="25"/>
  <c r="AK802" i="25"/>
  <c r="AJ803" i="25"/>
  <c r="AK803" i="25"/>
  <c r="AJ804" i="25"/>
  <c r="AK804" i="25"/>
  <c r="AJ805" i="25"/>
  <c r="AK805" i="25"/>
  <c r="AJ806" i="25"/>
  <c r="AK806" i="25"/>
  <c r="AJ807" i="25"/>
  <c r="AK807" i="25"/>
  <c r="AJ808" i="25"/>
  <c r="AK808" i="25"/>
  <c r="AJ809" i="25"/>
  <c r="AK809" i="25"/>
  <c r="AJ810" i="25"/>
  <c r="AK810" i="25"/>
  <c r="AJ811" i="25"/>
  <c r="AK811" i="25"/>
  <c r="AJ812" i="25"/>
  <c r="AK812" i="25"/>
  <c r="AJ813" i="25"/>
  <c r="AK813" i="25"/>
  <c r="AJ814" i="25"/>
  <c r="AK814" i="25"/>
  <c r="AJ815" i="25"/>
  <c r="AK815" i="25"/>
  <c r="AJ816" i="25"/>
  <c r="AK816" i="25"/>
  <c r="AJ817" i="25"/>
  <c r="AK817" i="25"/>
  <c r="AJ818" i="25"/>
  <c r="AK818" i="25"/>
  <c r="AJ819" i="25"/>
  <c r="AK819" i="25"/>
  <c r="AJ820" i="25"/>
  <c r="AK820" i="25"/>
  <c r="AJ821" i="25"/>
  <c r="AK821" i="25"/>
  <c r="AJ822" i="25"/>
  <c r="AK822" i="25"/>
  <c r="AJ823" i="25"/>
  <c r="AK823" i="25"/>
  <c r="AJ824" i="25"/>
  <c r="AK824" i="25"/>
  <c r="AJ825" i="25"/>
  <c r="AK825" i="25"/>
  <c r="AJ826" i="25"/>
  <c r="AK826" i="25"/>
  <c r="AJ827" i="25"/>
  <c r="AK827" i="25"/>
  <c r="AJ828" i="25"/>
  <c r="AK828" i="25"/>
  <c r="AJ829" i="25"/>
  <c r="AK829" i="25"/>
  <c r="AJ830" i="25"/>
  <c r="AK830" i="25"/>
  <c r="AJ831" i="25"/>
  <c r="AK831" i="25"/>
  <c r="AJ832" i="25"/>
  <c r="AK832" i="25"/>
  <c r="AJ833" i="25"/>
  <c r="AK833" i="25"/>
  <c r="AJ834" i="25"/>
  <c r="AK834" i="25"/>
  <c r="AJ835" i="25"/>
  <c r="AK835" i="25"/>
  <c r="AJ836" i="25"/>
  <c r="AK836" i="25"/>
  <c r="AJ837" i="25"/>
  <c r="AK837" i="25"/>
  <c r="AJ838" i="25"/>
  <c r="AK838" i="25"/>
  <c r="AJ839" i="25"/>
  <c r="AK839" i="25"/>
  <c r="AJ840" i="25"/>
  <c r="AK840" i="25"/>
  <c r="AJ841" i="25"/>
  <c r="AK841" i="25"/>
  <c r="AJ842" i="25"/>
  <c r="AK842" i="25"/>
  <c r="AJ843" i="25"/>
  <c r="AK843" i="25"/>
  <c r="AJ844" i="25"/>
  <c r="AK844" i="25"/>
  <c r="AJ845" i="25"/>
  <c r="AK845" i="25"/>
  <c r="AJ846" i="25"/>
  <c r="AK846" i="25"/>
  <c r="AJ847" i="25"/>
  <c r="AK847" i="25"/>
  <c r="AJ848" i="25"/>
  <c r="AK848" i="25"/>
  <c r="AJ849" i="25"/>
  <c r="AK849" i="25"/>
  <c r="AJ850" i="25"/>
  <c r="AK850" i="25"/>
  <c r="AJ851" i="25"/>
  <c r="AK851" i="25"/>
  <c r="AJ852" i="25"/>
  <c r="AK852" i="25"/>
  <c r="AJ853" i="25"/>
  <c r="AK853" i="25"/>
  <c r="AJ2" i="25"/>
  <c r="AK2" i="25"/>
  <c r="AH663" i="25"/>
  <c r="AI663" i="25"/>
  <c r="AH664" i="25"/>
  <c r="AI664" i="25"/>
  <c r="AH665" i="25"/>
  <c r="AI665" i="25"/>
  <c r="AH666" i="25"/>
  <c r="AI666" i="25"/>
  <c r="AH667" i="25"/>
  <c r="AI667" i="25"/>
  <c r="AH668" i="25"/>
  <c r="AI668" i="25"/>
  <c r="AH669" i="25"/>
  <c r="AI669" i="25"/>
  <c r="AH670" i="25"/>
  <c r="AI670" i="25"/>
  <c r="AH671" i="25"/>
  <c r="AI671" i="25"/>
  <c r="AH672" i="25"/>
  <c r="AI672" i="25"/>
  <c r="AH673" i="25"/>
  <c r="AI673" i="25"/>
  <c r="AH674" i="25"/>
  <c r="AI674" i="25"/>
  <c r="AH675" i="25"/>
  <c r="AI675" i="25"/>
  <c r="AH676" i="25"/>
  <c r="AI676" i="25"/>
  <c r="AH677" i="25"/>
  <c r="AI677" i="25"/>
  <c r="AH678" i="25"/>
  <c r="AI678" i="25"/>
  <c r="AH679" i="25"/>
  <c r="AI679" i="25"/>
  <c r="AH680" i="25"/>
  <c r="AI680" i="25"/>
  <c r="AH681" i="25"/>
  <c r="AI681" i="25"/>
  <c r="AH682" i="25"/>
  <c r="AI682" i="25"/>
  <c r="AH683" i="25"/>
  <c r="AI683" i="25"/>
  <c r="AH684" i="25"/>
  <c r="AI684" i="25"/>
  <c r="AH685" i="25"/>
  <c r="AI685" i="25"/>
  <c r="AH686" i="25"/>
  <c r="AI686" i="25"/>
  <c r="AH687" i="25"/>
  <c r="AI687" i="25"/>
  <c r="AH688" i="25"/>
  <c r="AI688" i="25"/>
  <c r="AH689" i="25"/>
  <c r="AI689" i="25"/>
  <c r="AH690" i="25"/>
  <c r="AI690" i="25"/>
  <c r="AH691" i="25"/>
  <c r="AI691" i="25"/>
  <c r="AH692" i="25"/>
  <c r="AI692" i="25"/>
  <c r="AH693" i="25"/>
  <c r="AI693" i="25"/>
  <c r="AH694" i="25"/>
  <c r="AI694" i="25"/>
  <c r="AH695" i="25"/>
  <c r="AI695" i="25"/>
  <c r="AH696" i="25"/>
  <c r="AI696" i="25"/>
  <c r="AH697" i="25"/>
  <c r="AI697" i="25"/>
  <c r="AH698" i="25"/>
  <c r="AI698" i="25"/>
  <c r="AH699" i="25"/>
  <c r="AI699" i="25"/>
  <c r="AH700" i="25"/>
  <c r="AI700" i="25"/>
  <c r="AH701" i="25"/>
  <c r="AI701" i="25"/>
  <c r="AH702" i="25"/>
  <c r="AI702" i="25"/>
  <c r="AH703" i="25"/>
  <c r="AI703" i="25"/>
  <c r="AH704" i="25"/>
  <c r="AI704" i="25"/>
  <c r="AH705" i="25"/>
  <c r="AI705" i="25"/>
  <c r="AH706" i="25"/>
  <c r="AI706" i="25"/>
  <c r="AH707" i="25"/>
  <c r="AI707" i="25"/>
  <c r="AH708" i="25"/>
  <c r="AI708" i="25"/>
  <c r="AH709" i="25"/>
  <c r="AI709" i="25"/>
  <c r="AH710" i="25"/>
  <c r="AI710" i="25"/>
  <c r="AH711" i="25"/>
  <c r="AI711" i="25"/>
  <c r="AH712" i="25"/>
  <c r="AI712" i="25"/>
  <c r="AH713" i="25"/>
  <c r="AI713" i="25"/>
  <c r="AH714" i="25"/>
  <c r="AI714" i="25"/>
  <c r="AH715" i="25"/>
  <c r="AI715" i="25"/>
  <c r="AH716" i="25"/>
  <c r="AI716" i="25"/>
  <c r="AH717" i="25"/>
  <c r="AI717" i="25"/>
  <c r="AH718" i="25"/>
  <c r="AI718" i="25"/>
  <c r="AH719" i="25"/>
  <c r="AI719" i="25"/>
  <c r="AH720" i="25"/>
  <c r="AI720" i="25"/>
  <c r="AH721" i="25"/>
  <c r="AI721" i="25"/>
  <c r="AH722" i="25"/>
  <c r="AI722" i="25"/>
  <c r="AH723" i="25"/>
  <c r="AI723" i="25"/>
  <c r="AH724" i="25"/>
  <c r="AI724" i="25"/>
  <c r="AH725" i="25"/>
  <c r="AI725" i="25"/>
  <c r="AH726" i="25"/>
  <c r="AI726" i="25"/>
  <c r="AH727" i="25"/>
  <c r="AI727" i="25"/>
  <c r="AH728" i="25"/>
  <c r="AI728" i="25"/>
  <c r="AH729" i="25"/>
  <c r="AI729" i="25"/>
  <c r="AH730" i="25"/>
  <c r="AI730" i="25"/>
  <c r="AH731" i="25"/>
  <c r="AI731" i="25"/>
  <c r="AH732" i="25"/>
  <c r="AI732" i="25"/>
  <c r="AH733" i="25"/>
  <c r="AI733" i="25"/>
  <c r="AH734" i="25"/>
  <c r="AI734" i="25"/>
  <c r="AH735" i="25"/>
  <c r="AI735" i="25"/>
  <c r="AH736" i="25"/>
  <c r="AI736" i="25"/>
  <c r="AH737" i="25"/>
  <c r="AI737" i="25"/>
  <c r="AH738" i="25"/>
  <c r="AI738" i="25"/>
  <c r="AH739" i="25"/>
  <c r="AI739" i="25"/>
  <c r="AH740" i="25"/>
  <c r="AI740" i="25"/>
  <c r="AH741" i="25"/>
  <c r="AI741" i="25"/>
  <c r="AH742" i="25"/>
  <c r="AI742" i="25"/>
  <c r="AH743" i="25"/>
  <c r="AI743" i="25"/>
  <c r="AH744" i="25"/>
  <c r="AI744" i="25"/>
  <c r="AH745" i="25"/>
  <c r="AI745" i="25"/>
  <c r="AH746" i="25"/>
  <c r="AI746" i="25"/>
  <c r="AH747" i="25"/>
  <c r="AI747" i="25"/>
  <c r="AH748" i="25"/>
  <c r="AI748" i="25"/>
  <c r="AH749" i="25"/>
  <c r="AI749" i="25"/>
  <c r="AH750" i="25"/>
  <c r="AI750" i="25"/>
  <c r="AH751" i="25"/>
  <c r="AI751" i="25"/>
  <c r="AH752" i="25"/>
  <c r="AI752" i="25"/>
  <c r="AH753" i="25"/>
  <c r="AI753" i="25"/>
  <c r="AH754" i="25"/>
  <c r="AI754" i="25"/>
  <c r="AH755" i="25"/>
  <c r="AI755" i="25"/>
  <c r="AH756" i="25"/>
  <c r="AI756" i="25"/>
  <c r="AH757" i="25"/>
  <c r="AI757" i="25"/>
  <c r="AH758" i="25"/>
  <c r="AI758" i="25"/>
  <c r="AH759" i="25"/>
  <c r="AI759" i="25"/>
  <c r="AH760" i="25"/>
  <c r="AI760" i="25"/>
  <c r="AH761" i="25"/>
  <c r="AI761" i="25"/>
  <c r="AH762" i="25"/>
  <c r="AI762" i="25"/>
  <c r="AH763" i="25"/>
  <c r="AI763" i="25"/>
  <c r="AH764" i="25"/>
  <c r="AI764" i="25"/>
  <c r="AH765" i="25"/>
  <c r="AI765" i="25"/>
  <c r="AH766" i="25"/>
  <c r="AI766" i="25"/>
  <c r="AH767" i="25"/>
  <c r="AI767" i="25"/>
  <c r="AH768" i="25"/>
  <c r="AI768" i="25"/>
  <c r="AH769" i="25"/>
  <c r="AI769" i="25"/>
  <c r="AH770" i="25"/>
  <c r="AI770" i="25"/>
  <c r="AH771" i="25"/>
  <c r="AI771" i="25"/>
  <c r="AH772" i="25"/>
  <c r="AI772" i="25"/>
  <c r="AH773" i="25"/>
  <c r="AI773" i="25"/>
  <c r="AH774" i="25"/>
  <c r="AI774" i="25"/>
  <c r="AH775" i="25"/>
  <c r="AI775" i="25"/>
  <c r="AH776" i="25"/>
  <c r="AI776" i="25"/>
  <c r="AH777" i="25"/>
  <c r="AI777" i="25"/>
  <c r="AH778" i="25"/>
  <c r="AI778" i="25"/>
  <c r="AH779" i="25"/>
  <c r="AI779" i="25"/>
  <c r="AH780" i="25"/>
  <c r="AI780" i="25"/>
  <c r="AH781" i="25"/>
  <c r="AI781" i="25"/>
  <c r="AH782" i="25"/>
  <c r="AI782" i="25"/>
  <c r="AH783" i="25"/>
  <c r="AI783" i="25"/>
  <c r="AH784" i="25"/>
  <c r="AI784" i="25"/>
  <c r="AH785" i="25"/>
  <c r="AI785" i="25"/>
  <c r="AH786" i="25"/>
  <c r="AI786" i="25"/>
  <c r="AH787" i="25"/>
  <c r="AI787" i="25"/>
  <c r="AH788" i="25"/>
  <c r="AI788" i="25"/>
  <c r="AH789" i="25"/>
  <c r="AI789" i="25"/>
  <c r="AH790" i="25"/>
  <c r="AI790" i="25"/>
  <c r="AH791" i="25"/>
  <c r="AI791" i="25"/>
  <c r="AH792" i="25"/>
  <c r="AI792" i="25"/>
  <c r="AH793" i="25"/>
  <c r="AI793" i="25"/>
  <c r="AH794" i="25"/>
  <c r="AI794" i="25"/>
  <c r="AH795" i="25"/>
  <c r="AI795" i="25"/>
  <c r="AH796" i="25"/>
  <c r="AI796" i="25"/>
  <c r="AH797" i="25"/>
  <c r="AI797" i="25"/>
  <c r="AH798" i="25"/>
  <c r="AI798" i="25"/>
  <c r="AH799" i="25"/>
  <c r="AI799" i="25"/>
  <c r="AH800" i="25"/>
  <c r="AI800" i="25"/>
  <c r="AH801" i="25"/>
  <c r="AI801" i="25"/>
  <c r="AH802" i="25"/>
  <c r="AI802" i="25"/>
  <c r="AH803" i="25"/>
  <c r="AI803" i="25"/>
  <c r="AH804" i="25"/>
  <c r="AI804" i="25"/>
  <c r="AH805" i="25"/>
  <c r="AI805" i="25"/>
  <c r="AH806" i="25"/>
  <c r="AI806" i="25"/>
  <c r="AH807" i="25"/>
  <c r="AI807" i="25"/>
  <c r="AH808" i="25"/>
  <c r="AI808" i="25"/>
  <c r="AH809" i="25"/>
  <c r="AI809" i="25"/>
  <c r="AH810" i="25"/>
  <c r="AI810" i="25"/>
  <c r="AH811" i="25"/>
  <c r="AI811" i="25"/>
  <c r="AH812" i="25"/>
  <c r="AI812" i="25"/>
  <c r="AH813" i="25"/>
  <c r="AI813" i="25"/>
  <c r="AH814" i="25"/>
  <c r="AI814" i="25"/>
  <c r="AH815" i="25"/>
  <c r="AI815" i="25"/>
  <c r="AH816" i="25"/>
  <c r="AI816" i="25"/>
  <c r="AH817" i="25"/>
  <c r="AI817" i="25"/>
  <c r="AH818" i="25"/>
  <c r="AI818" i="25"/>
  <c r="AH819" i="25"/>
  <c r="AI819" i="25"/>
  <c r="AH820" i="25"/>
  <c r="AI820" i="25"/>
  <c r="AH821" i="25"/>
  <c r="AI821" i="25"/>
  <c r="AH822" i="25"/>
  <c r="AI822" i="25"/>
  <c r="AH823" i="25"/>
  <c r="AI823" i="25"/>
  <c r="AH824" i="25"/>
  <c r="AI824" i="25"/>
  <c r="AH825" i="25"/>
  <c r="AI825" i="25"/>
  <c r="AH826" i="25"/>
  <c r="AI826" i="25"/>
  <c r="AH827" i="25"/>
  <c r="AI827" i="25"/>
  <c r="AH828" i="25"/>
  <c r="AI828" i="25"/>
  <c r="AH829" i="25"/>
  <c r="AI829" i="25"/>
  <c r="AH830" i="25"/>
  <c r="AI830" i="25"/>
  <c r="AH831" i="25"/>
  <c r="AI831" i="25"/>
  <c r="AH832" i="25"/>
  <c r="AI832" i="25"/>
  <c r="AH833" i="25"/>
  <c r="AI833" i="25"/>
  <c r="AH834" i="25"/>
  <c r="AI834" i="25"/>
  <c r="AH835" i="25"/>
  <c r="AI835" i="25"/>
  <c r="AH836" i="25"/>
  <c r="AI836" i="25"/>
  <c r="AH837" i="25"/>
  <c r="AI837" i="25"/>
  <c r="AH838" i="25"/>
  <c r="AI838" i="25"/>
  <c r="AH839" i="25"/>
  <c r="AI839" i="25"/>
  <c r="AH840" i="25"/>
  <c r="AI840" i="25"/>
  <c r="AH841" i="25"/>
  <c r="AI841" i="25"/>
  <c r="AH842" i="25"/>
  <c r="AI842" i="25"/>
  <c r="AH843" i="25"/>
  <c r="AI843" i="25"/>
  <c r="AH844" i="25"/>
  <c r="AI844" i="25"/>
  <c r="AH845" i="25"/>
  <c r="AI845" i="25"/>
  <c r="AH846" i="25"/>
  <c r="AI846" i="25"/>
  <c r="AH847" i="25"/>
  <c r="AI847" i="25"/>
  <c r="AH848" i="25"/>
  <c r="AI848" i="25"/>
  <c r="AH849" i="25"/>
  <c r="AI849" i="25"/>
  <c r="AH850" i="25"/>
  <c r="AI850" i="25"/>
  <c r="AH851" i="25"/>
  <c r="AI851" i="25"/>
  <c r="AH852" i="25"/>
  <c r="AI852" i="25"/>
  <c r="AH853" i="25"/>
  <c r="AI853" i="25"/>
  <c r="AH854" i="25"/>
  <c r="AI854" i="25"/>
  <c r="AH855" i="25"/>
  <c r="AI855" i="25"/>
  <c r="AH856" i="25"/>
  <c r="AI856" i="25"/>
  <c r="AH857" i="25"/>
  <c r="AI857" i="25"/>
  <c r="AH858" i="25"/>
  <c r="AI858" i="25"/>
  <c r="AH859" i="25"/>
  <c r="AI859" i="25"/>
  <c r="AH860" i="25"/>
  <c r="AI860" i="25"/>
  <c r="AH861" i="25"/>
  <c r="AI861" i="25"/>
  <c r="AH862" i="25"/>
  <c r="AI862" i="25"/>
  <c r="AH863" i="25"/>
  <c r="AI863" i="25"/>
  <c r="AH864" i="25"/>
  <c r="AI864" i="25"/>
  <c r="AH865" i="25"/>
  <c r="AI865" i="25"/>
  <c r="AH866" i="25"/>
  <c r="AI866" i="25"/>
  <c r="AH867" i="25"/>
  <c r="AI867" i="25"/>
  <c r="AH868" i="25"/>
  <c r="AI868" i="25"/>
  <c r="AH869" i="25"/>
  <c r="AI869" i="25"/>
  <c r="AH870" i="25"/>
  <c r="AI870" i="25"/>
  <c r="AH871" i="25"/>
  <c r="AI871" i="25"/>
  <c r="AH872" i="25"/>
  <c r="AI872" i="25"/>
  <c r="AH873" i="25"/>
  <c r="AI873" i="25"/>
  <c r="AH874" i="25"/>
  <c r="AI874" i="25"/>
  <c r="AH875" i="25"/>
  <c r="AI875" i="25"/>
  <c r="AH876" i="25"/>
  <c r="AI876" i="25"/>
  <c r="AH877" i="25"/>
  <c r="AI877" i="25"/>
  <c r="AH878" i="25"/>
  <c r="AI878" i="25"/>
  <c r="AH879" i="25"/>
  <c r="AI879" i="25"/>
  <c r="AH880" i="25"/>
  <c r="AI880" i="25"/>
  <c r="AH881" i="25"/>
  <c r="AI881" i="25"/>
  <c r="AI662" i="25"/>
  <c r="AH662" i="25"/>
  <c r="AH443" i="25"/>
  <c r="AI443" i="25"/>
  <c r="AH444" i="25"/>
  <c r="AI444" i="25"/>
  <c r="AH445" i="25"/>
  <c r="AI445" i="25"/>
  <c r="AH446" i="25"/>
  <c r="AI446" i="25"/>
  <c r="AH447" i="25"/>
  <c r="AI447" i="25"/>
  <c r="AH448" i="25"/>
  <c r="AI448" i="25"/>
  <c r="AH449" i="25"/>
  <c r="AI449" i="25"/>
  <c r="AH450" i="25"/>
  <c r="AI450" i="25"/>
  <c r="AH451" i="25"/>
  <c r="AI451" i="25"/>
  <c r="AH452" i="25"/>
  <c r="AI452" i="25"/>
  <c r="AH453" i="25"/>
  <c r="AI453" i="25"/>
  <c r="AH454" i="25"/>
  <c r="AI454" i="25"/>
  <c r="AH455" i="25"/>
  <c r="AI455" i="25"/>
  <c r="AH456" i="25"/>
  <c r="AI456" i="25"/>
  <c r="AH457" i="25"/>
  <c r="AI457" i="25"/>
  <c r="AH458" i="25"/>
  <c r="AI458" i="25"/>
  <c r="AH459" i="25"/>
  <c r="AI459" i="25"/>
  <c r="AH460" i="25"/>
  <c r="AI460" i="25"/>
  <c r="AH461" i="25"/>
  <c r="AI461" i="25"/>
  <c r="AH462" i="25"/>
  <c r="AI462" i="25"/>
  <c r="AH463" i="25"/>
  <c r="AI463" i="25"/>
  <c r="AH464" i="25"/>
  <c r="AI464" i="25"/>
  <c r="AH465" i="25"/>
  <c r="AI465" i="25"/>
  <c r="AH466" i="25"/>
  <c r="AI466" i="25"/>
  <c r="AH467" i="25"/>
  <c r="AI467" i="25"/>
  <c r="AH468" i="25"/>
  <c r="AI468" i="25"/>
  <c r="AH469" i="25"/>
  <c r="AI469" i="25"/>
  <c r="AH470" i="25"/>
  <c r="AI470" i="25"/>
  <c r="AH471" i="25"/>
  <c r="AI471" i="25"/>
  <c r="AH472" i="25"/>
  <c r="AI472" i="25"/>
  <c r="AH473" i="25"/>
  <c r="AI473" i="25"/>
  <c r="AH474" i="25"/>
  <c r="AI474" i="25"/>
  <c r="AH475" i="25"/>
  <c r="AI475" i="25"/>
  <c r="AH476" i="25"/>
  <c r="AI476" i="25"/>
  <c r="AH477" i="25"/>
  <c r="AI477" i="25"/>
  <c r="AH478" i="25"/>
  <c r="AI478" i="25"/>
  <c r="AH479" i="25"/>
  <c r="AI479" i="25"/>
  <c r="AH480" i="25"/>
  <c r="AI480" i="25"/>
  <c r="AH481" i="25"/>
  <c r="AI481" i="25"/>
  <c r="AH482" i="25"/>
  <c r="AI482" i="25"/>
  <c r="AH483" i="25"/>
  <c r="AI483" i="25"/>
  <c r="AH484" i="25"/>
  <c r="AI484" i="25"/>
  <c r="AH485" i="25"/>
  <c r="AI485" i="25"/>
  <c r="AH486" i="25"/>
  <c r="AI486" i="25"/>
  <c r="AH487" i="25"/>
  <c r="AI487" i="25"/>
  <c r="AH488" i="25"/>
  <c r="AI488" i="25"/>
  <c r="AH489" i="25"/>
  <c r="AI489" i="25"/>
  <c r="AH490" i="25"/>
  <c r="AI490" i="25"/>
  <c r="AH491" i="25"/>
  <c r="AI491" i="25"/>
  <c r="AH492" i="25"/>
  <c r="AI492" i="25"/>
  <c r="AH493" i="25"/>
  <c r="AI493" i="25"/>
  <c r="AH494" i="25"/>
  <c r="AI494" i="25"/>
  <c r="AH495" i="25"/>
  <c r="AI495" i="25"/>
  <c r="AH496" i="25"/>
  <c r="AI496" i="25"/>
  <c r="AH497" i="25"/>
  <c r="AI497" i="25"/>
  <c r="AH498" i="25"/>
  <c r="AI498" i="25"/>
  <c r="AH499" i="25"/>
  <c r="AI499" i="25"/>
  <c r="AH500" i="25"/>
  <c r="AI500" i="25"/>
  <c r="AH501" i="25"/>
  <c r="AI501" i="25"/>
  <c r="AH502" i="25"/>
  <c r="AI502" i="25"/>
  <c r="AH503" i="25"/>
  <c r="AI503" i="25"/>
  <c r="AH504" i="25"/>
  <c r="AI504" i="25"/>
  <c r="AH505" i="25"/>
  <c r="AI505" i="25"/>
  <c r="AH506" i="25"/>
  <c r="AI506" i="25"/>
  <c r="AH507" i="25"/>
  <c r="AI507" i="25"/>
  <c r="AH508" i="25"/>
  <c r="AI508" i="25"/>
  <c r="AH509" i="25"/>
  <c r="AI509" i="25"/>
  <c r="AH510" i="25"/>
  <c r="AI510" i="25"/>
  <c r="AH511" i="25"/>
  <c r="AI511" i="25"/>
  <c r="AH512" i="25"/>
  <c r="AI512" i="25"/>
  <c r="AH513" i="25"/>
  <c r="AI513" i="25"/>
  <c r="AH514" i="25"/>
  <c r="AI514" i="25"/>
  <c r="AH515" i="25"/>
  <c r="AI515" i="25"/>
  <c r="AH516" i="25"/>
  <c r="AI516" i="25"/>
  <c r="AH517" i="25"/>
  <c r="AI517" i="25"/>
  <c r="AH518" i="25"/>
  <c r="AI518" i="25"/>
  <c r="AH519" i="25"/>
  <c r="AI519" i="25"/>
  <c r="AH520" i="25"/>
  <c r="AI520" i="25"/>
  <c r="AH521" i="25"/>
  <c r="AI521" i="25"/>
  <c r="AH522" i="25"/>
  <c r="AI522" i="25"/>
  <c r="AH523" i="25"/>
  <c r="AI523" i="25"/>
  <c r="AH524" i="25"/>
  <c r="AI524" i="25"/>
  <c r="AH525" i="25"/>
  <c r="AI525" i="25"/>
  <c r="AH526" i="25"/>
  <c r="AI526" i="25"/>
  <c r="AH527" i="25"/>
  <c r="AI527" i="25"/>
  <c r="AH528" i="25"/>
  <c r="AI528" i="25"/>
  <c r="AH529" i="25"/>
  <c r="AI529" i="25"/>
  <c r="AH530" i="25"/>
  <c r="AI530" i="25"/>
  <c r="AH531" i="25"/>
  <c r="AI531" i="25"/>
  <c r="AH532" i="25"/>
  <c r="AI532" i="25"/>
  <c r="AH533" i="25"/>
  <c r="AI533" i="25"/>
  <c r="AH534" i="25"/>
  <c r="AI534" i="25"/>
  <c r="AH535" i="25"/>
  <c r="AI535" i="25"/>
  <c r="AH536" i="25"/>
  <c r="AI536" i="25"/>
  <c r="AH537" i="25"/>
  <c r="AI537" i="25"/>
  <c r="AH538" i="25"/>
  <c r="AI538" i="25"/>
  <c r="AH539" i="25"/>
  <c r="AI539" i="25"/>
  <c r="AH540" i="25"/>
  <c r="AI540" i="25"/>
  <c r="AH541" i="25"/>
  <c r="AI541" i="25"/>
  <c r="AH542" i="25"/>
  <c r="AI542" i="25"/>
  <c r="AH543" i="25"/>
  <c r="AI543" i="25"/>
  <c r="AH544" i="25"/>
  <c r="AI544" i="25"/>
  <c r="AH545" i="25"/>
  <c r="AI545" i="25"/>
  <c r="AH546" i="25"/>
  <c r="AI546" i="25"/>
  <c r="AH547" i="25"/>
  <c r="AI547" i="25"/>
  <c r="AH548" i="25"/>
  <c r="AI548" i="25"/>
  <c r="AH549" i="25"/>
  <c r="AI549" i="25"/>
  <c r="AH550" i="25"/>
  <c r="AI550" i="25"/>
  <c r="AH551" i="25"/>
  <c r="AI551" i="25"/>
  <c r="AH552" i="25"/>
  <c r="AI552" i="25"/>
  <c r="AH553" i="25"/>
  <c r="AI553" i="25"/>
  <c r="AH554" i="25"/>
  <c r="AI554" i="25"/>
  <c r="AH555" i="25"/>
  <c r="AI555" i="25"/>
  <c r="AH556" i="25"/>
  <c r="AI556" i="25"/>
  <c r="AH557" i="25"/>
  <c r="AI557" i="25"/>
  <c r="AH558" i="25"/>
  <c r="AI558" i="25"/>
  <c r="AH559" i="25"/>
  <c r="AI559" i="25"/>
  <c r="AH560" i="25"/>
  <c r="AI560" i="25"/>
  <c r="AH561" i="25"/>
  <c r="AI561" i="25"/>
  <c r="AH562" i="25"/>
  <c r="AI562" i="25"/>
  <c r="AH563" i="25"/>
  <c r="AI563" i="25"/>
  <c r="AH564" i="25"/>
  <c r="AI564" i="25"/>
  <c r="AH565" i="25"/>
  <c r="AI565" i="25"/>
  <c r="AH566" i="25"/>
  <c r="AI566" i="25"/>
  <c r="AH567" i="25"/>
  <c r="AI567" i="25"/>
  <c r="AH568" i="25"/>
  <c r="AI568" i="25"/>
  <c r="AH569" i="25"/>
  <c r="AI569" i="25"/>
  <c r="AH570" i="25"/>
  <c r="AI570" i="25"/>
  <c r="AH571" i="25"/>
  <c r="AI571" i="25"/>
  <c r="AH572" i="25"/>
  <c r="AI572" i="25"/>
  <c r="AH573" i="25"/>
  <c r="AI573" i="25"/>
  <c r="AH574" i="25"/>
  <c r="AI574" i="25"/>
  <c r="AH575" i="25"/>
  <c r="AI575" i="25"/>
  <c r="AH576" i="25"/>
  <c r="AI576" i="25"/>
  <c r="AH577" i="25"/>
  <c r="AI577" i="25"/>
  <c r="AH578" i="25"/>
  <c r="AI578" i="25"/>
  <c r="AH579" i="25"/>
  <c r="AI579" i="25"/>
  <c r="AH580" i="25"/>
  <c r="AI580" i="25"/>
  <c r="AH581" i="25"/>
  <c r="AI581" i="25"/>
  <c r="AH582" i="25"/>
  <c r="AI582" i="25"/>
  <c r="AH583" i="25"/>
  <c r="AI583" i="25"/>
  <c r="AH584" i="25"/>
  <c r="AI584" i="25"/>
  <c r="AH585" i="25"/>
  <c r="AI585" i="25"/>
  <c r="AH586" i="25"/>
  <c r="AI586" i="25"/>
  <c r="AH587" i="25"/>
  <c r="AI587" i="25"/>
  <c r="AH588" i="25"/>
  <c r="AI588" i="25"/>
  <c r="AH589" i="25"/>
  <c r="AI589" i="25"/>
  <c r="AH590" i="25"/>
  <c r="AI590" i="25"/>
  <c r="AH591" i="25"/>
  <c r="AI591" i="25"/>
  <c r="AH592" i="25"/>
  <c r="AI592" i="25"/>
  <c r="AH593" i="25"/>
  <c r="AI593" i="25"/>
  <c r="AH594" i="25"/>
  <c r="AI594" i="25"/>
  <c r="AH595" i="25"/>
  <c r="AI595" i="25"/>
  <c r="AH596" i="25"/>
  <c r="AI596" i="25"/>
  <c r="AH597" i="25"/>
  <c r="AI597" i="25"/>
  <c r="AH598" i="25"/>
  <c r="AI598" i="25"/>
  <c r="AH599" i="25"/>
  <c r="AI599" i="25"/>
  <c r="AH600" i="25"/>
  <c r="AI600" i="25"/>
  <c r="AH601" i="25"/>
  <c r="AI601" i="25"/>
  <c r="AH602" i="25"/>
  <c r="AI602" i="25"/>
  <c r="AH603" i="25"/>
  <c r="AI603" i="25"/>
  <c r="AH604" i="25"/>
  <c r="AI604" i="25"/>
  <c r="AH605" i="25"/>
  <c r="AI605" i="25"/>
  <c r="AH606" i="25"/>
  <c r="AI606" i="25"/>
  <c r="AH607" i="25"/>
  <c r="AI607" i="25"/>
  <c r="AH608" i="25"/>
  <c r="AI608" i="25"/>
  <c r="AH609" i="25"/>
  <c r="AI609" i="25"/>
  <c r="AH610" i="25"/>
  <c r="AI610" i="25"/>
  <c r="AH611" i="25"/>
  <c r="AI611" i="25"/>
  <c r="AH612" i="25"/>
  <c r="AI612" i="25"/>
  <c r="AH613" i="25"/>
  <c r="AI613" i="25"/>
  <c r="AH614" i="25"/>
  <c r="AI614" i="25"/>
  <c r="AH615" i="25"/>
  <c r="AI615" i="25"/>
  <c r="AH616" i="25"/>
  <c r="AI616" i="25"/>
  <c r="AH617" i="25"/>
  <c r="AI617" i="25"/>
  <c r="AH618" i="25"/>
  <c r="AI618" i="25"/>
  <c r="AH619" i="25"/>
  <c r="AI619" i="25"/>
  <c r="AH620" i="25"/>
  <c r="AI620" i="25"/>
  <c r="AH621" i="25"/>
  <c r="AI621" i="25"/>
  <c r="AH622" i="25"/>
  <c r="AI622" i="25"/>
  <c r="AH623" i="25"/>
  <c r="AI623" i="25"/>
  <c r="AH624" i="25"/>
  <c r="AI624" i="25"/>
  <c r="AH625" i="25"/>
  <c r="AI625" i="25"/>
  <c r="AH626" i="25"/>
  <c r="AI626" i="25"/>
  <c r="AH627" i="25"/>
  <c r="AI627" i="25"/>
  <c r="AH628" i="25"/>
  <c r="AI628" i="25"/>
  <c r="AH629" i="25"/>
  <c r="AI629" i="25"/>
  <c r="AH630" i="25"/>
  <c r="AI630" i="25"/>
  <c r="AH631" i="25"/>
  <c r="AI631" i="25"/>
  <c r="AH632" i="25"/>
  <c r="AI632" i="25"/>
  <c r="AH633" i="25"/>
  <c r="AI633" i="25"/>
  <c r="AH634" i="25"/>
  <c r="AI634" i="25"/>
  <c r="AH635" i="25"/>
  <c r="AI635" i="25"/>
  <c r="AH636" i="25"/>
  <c r="AI636" i="25"/>
  <c r="AH637" i="25"/>
  <c r="AI637" i="25"/>
  <c r="AH638" i="25"/>
  <c r="AI638" i="25"/>
  <c r="AH639" i="25"/>
  <c r="AI639" i="25"/>
  <c r="AH640" i="25"/>
  <c r="AI640" i="25"/>
  <c r="AH641" i="25"/>
  <c r="AI641" i="25"/>
  <c r="AH642" i="25"/>
  <c r="AI642" i="25"/>
  <c r="AH643" i="25"/>
  <c r="AI643" i="25"/>
  <c r="AH644" i="25"/>
  <c r="AI644" i="25"/>
  <c r="AH645" i="25"/>
  <c r="AI645" i="25"/>
  <c r="AH646" i="25"/>
  <c r="AI646" i="25"/>
  <c r="AH647" i="25"/>
  <c r="AI647" i="25"/>
  <c r="AH648" i="25"/>
  <c r="AI648" i="25"/>
  <c r="AH649" i="25"/>
  <c r="AI649" i="25"/>
  <c r="AH650" i="25"/>
  <c r="AI650" i="25"/>
  <c r="AH651" i="25"/>
  <c r="AI651" i="25"/>
  <c r="AH652" i="25"/>
  <c r="AI652" i="25"/>
  <c r="AH653" i="25"/>
  <c r="AI653" i="25"/>
  <c r="AH654" i="25"/>
  <c r="AI654" i="25"/>
  <c r="AH655" i="25"/>
  <c r="AI655" i="25"/>
  <c r="AH656" i="25"/>
  <c r="AI656" i="25"/>
  <c r="AH657" i="25"/>
  <c r="AI657" i="25"/>
  <c r="AH658" i="25"/>
  <c r="AI658" i="25"/>
  <c r="AH659" i="25"/>
  <c r="AI659" i="25"/>
  <c r="AH660" i="25"/>
  <c r="AI660" i="25"/>
  <c r="AH661" i="25"/>
  <c r="AI661" i="25"/>
  <c r="AI442" i="25"/>
  <c r="AH442" i="25"/>
  <c r="AH2" i="25"/>
  <c r="AI2" i="25"/>
  <c r="AH223" i="25"/>
  <c r="AI223" i="25"/>
  <c r="AH224" i="25"/>
  <c r="AI224" i="25"/>
  <c r="AH225" i="25"/>
  <c r="AI225" i="25"/>
  <c r="AH226" i="25"/>
  <c r="AI226" i="25"/>
  <c r="AH227" i="25"/>
  <c r="AI227" i="25"/>
  <c r="AH228" i="25"/>
  <c r="AI228" i="25"/>
  <c r="AH229" i="25"/>
  <c r="AI229" i="25"/>
  <c r="AH230" i="25"/>
  <c r="AI230" i="25"/>
  <c r="AH231" i="25"/>
  <c r="AI231" i="25"/>
  <c r="AH232" i="25"/>
  <c r="AI232" i="25"/>
  <c r="AH233" i="25"/>
  <c r="AI233" i="25"/>
  <c r="AH234" i="25"/>
  <c r="AI234" i="25"/>
  <c r="AH235" i="25"/>
  <c r="AI235" i="25"/>
  <c r="AH236" i="25"/>
  <c r="AI236" i="25"/>
  <c r="AH237" i="25"/>
  <c r="AI237" i="25"/>
  <c r="AH238" i="25"/>
  <c r="AI238" i="25"/>
  <c r="AH239" i="25"/>
  <c r="AI239" i="25"/>
  <c r="AH240" i="25"/>
  <c r="AI240" i="25"/>
  <c r="AH241" i="25"/>
  <c r="AI241" i="25"/>
  <c r="AH242" i="25"/>
  <c r="AI242" i="25"/>
  <c r="AH243" i="25"/>
  <c r="AI243" i="25"/>
  <c r="AH244" i="25"/>
  <c r="AI244" i="25"/>
  <c r="AH245" i="25"/>
  <c r="AI245" i="25"/>
  <c r="AH246" i="25"/>
  <c r="AI246" i="25"/>
  <c r="AH247" i="25"/>
  <c r="AI247" i="25"/>
  <c r="AH248" i="25"/>
  <c r="AI248" i="25"/>
  <c r="AH249" i="25"/>
  <c r="AI249" i="25"/>
  <c r="AH250" i="25"/>
  <c r="AI250" i="25"/>
  <c r="AH251" i="25"/>
  <c r="AI251" i="25"/>
  <c r="AH252" i="25"/>
  <c r="AI252" i="25"/>
  <c r="AH253" i="25"/>
  <c r="AI253" i="25"/>
  <c r="AH254" i="25"/>
  <c r="AI254" i="25"/>
  <c r="AH255" i="25"/>
  <c r="AI255" i="25"/>
  <c r="AH256" i="25"/>
  <c r="AI256" i="25"/>
  <c r="AH257" i="25"/>
  <c r="AI257" i="25"/>
  <c r="AH258" i="25"/>
  <c r="AI258" i="25"/>
  <c r="AH259" i="25"/>
  <c r="AI259" i="25"/>
  <c r="AH260" i="25"/>
  <c r="AI260" i="25"/>
  <c r="AH261" i="25"/>
  <c r="AI261" i="25"/>
  <c r="AH262" i="25"/>
  <c r="AI262" i="25"/>
  <c r="AH263" i="25"/>
  <c r="AI263" i="25"/>
  <c r="AH264" i="25"/>
  <c r="AI264" i="25"/>
  <c r="AH265" i="25"/>
  <c r="AI265" i="25"/>
  <c r="AH266" i="25"/>
  <c r="AI266" i="25"/>
  <c r="AH267" i="25"/>
  <c r="AI267" i="25"/>
  <c r="AH268" i="25"/>
  <c r="AI268" i="25"/>
  <c r="AH269" i="25"/>
  <c r="AI269" i="25"/>
  <c r="AH270" i="25"/>
  <c r="AI270" i="25"/>
  <c r="AH271" i="25"/>
  <c r="AI271" i="25"/>
  <c r="AH272" i="25"/>
  <c r="AI272" i="25"/>
  <c r="AH273" i="25"/>
  <c r="AI273" i="25"/>
  <c r="AH274" i="25"/>
  <c r="AI274" i="25"/>
  <c r="AH275" i="25"/>
  <c r="AI275" i="25"/>
  <c r="AH276" i="25"/>
  <c r="AI276" i="25"/>
  <c r="AH277" i="25"/>
  <c r="AI277" i="25"/>
  <c r="AH278" i="25"/>
  <c r="AI278" i="25"/>
  <c r="AH279" i="25"/>
  <c r="AI279" i="25"/>
  <c r="AH280" i="25"/>
  <c r="AI280" i="25"/>
  <c r="AH281" i="25"/>
  <c r="AI281" i="25"/>
  <c r="AH282" i="25"/>
  <c r="AI282" i="25"/>
  <c r="AH283" i="25"/>
  <c r="AI283" i="25"/>
  <c r="AH284" i="25"/>
  <c r="AI284" i="25"/>
  <c r="AH285" i="25"/>
  <c r="AI285" i="25"/>
  <c r="AH286" i="25"/>
  <c r="AI286" i="25"/>
  <c r="AH287" i="25"/>
  <c r="AI287" i="25"/>
  <c r="AH288" i="25"/>
  <c r="AI288" i="25"/>
  <c r="AH289" i="25"/>
  <c r="AI289" i="25"/>
  <c r="AH290" i="25"/>
  <c r="AI290" i="25"/>
  <c r="AH291" i="25"/>
  <c r="AI291" i="25"/>
  <c r="AH292" i="25"/>
  <c r="AI292" i="25"/>
  <c r="AH293" i="25"/>
  <c r="AI293" i="25"/>
  <c r="AH294" i="25"/>
  <c r="AI294" i="25"/>
  <c r="AH295" i="25"/>
  <c r="AI295" i="25"/>
  <c r="AH296" i="25"/>
  <c r="AI296" i="25"/>
  <c r="AH297" i="25"/>
  <c r="AI297" i="25"/>
  <c r="AH298" i="25"/>
  <c r="AI298" i="25"/>
  <c r="AH299" i="25"/>
  <c r="AI299" i="25"/>
  <c r="AH300" i="25"/>
  <c r="AI300" i="25"/>
  <c r="AH301" i="25"/>
  <c r="AI301" i="25"/>
  <c r="AH302" i="25"/>
  <c r="AI302" i="25"/>
  <c r="AH303" i="25"/>
  <c r="AI303" i="25"/>
  <c r="AH304" i="25"/>
  <c r="AI304" i="25"/>
  <c r="AH305" i="25"/>
  <c r="AI305" i="25"/>
  <c r="AH306" i="25"/>
  <c r="AI306" i="25"/>
  <c r="AH307" i="25"/>
  <c r="AI307" i="25"/>
  <c r="AH308" i="25"/>
  <c r="AI308" i="25"/>
  <c r="AH309" i="25"/>
  <c r="AI309" i="25"/>
  <c r="AH310" i="25"/>
  <c r="AI310" i="25"/>
  <c r="AH311" i="25"/>
  <c r="AI311" i="25"/>
  <c r="AH312" i="25"/>
  <c r="AI312" i="25"/>
  <c r="AH313" i="25"/>
  <c r="AI313" i="25"/>
  <c r="AH314" i="25"/>
  <c r="AI314" i="25"/>
  <c r="AH315" i="25"/>
  <c r="AI315" i="25"/>
  <c r="AH316" i="25"/>
  <c r="AI316" i="25"/>
  <c r="AH317" i="25"/>
  <c r="AI317" i="25"/>
  <c r="AH318" i="25"/>
  <c r="AI318" i="25"/>
  <c r="AH319" i="25"/>
  <c r="AI319" i="25"/>
  <c r="AH320" i="25"/>
  <c r="AI320" i="25"/>
  <c r="AH321" i="25"/>
  <c r="AI321" i="25"/>
  <c r="AH322" i="25"/>
  <c r="AI322" i="25"/>
  <c r="AH323" i="25"/>
  <c r="AI323" i="25"/>
  <c r="AH324" i="25"/>
  <c r="AI324" i="25"/>
  <c r="AH325" i="25"/>
  <c r="AI325" i="25"/>
  <c r="AH326" i="25"/>
  <c r="AI326" i="25"/>
  <c r="AH327" i="25"/>
  <c r="AI327" i="25"/>
  <c r="AH328" i="25"/>
  <c r="AI328" i="25"/>
  <c r="AH329" i="25"/>
  <c r="AI329" i="25"/>
  <c r="AH330" i="25"/>
  <c r="AI330" i="25"/>
  <c r="AH331" i="25"/>
  <c r="AI331" i="25"/>
  <c r="AH332" i="25"/>
  <c r="AI332" i="25"/>
  <c r="AH333" i="25"/>
  <c r="AI333" i="25"/>
  <c r="AH334" i="25"/>
  <c r="AI334" i="25"/>
  <c r="AH335" i="25"/>
  <c r="AI335" i="25"/>
  <c r="AH336" i="25"/>
  <c r="AI336" i="25"/>
  <c r="AH337" i="25"/>
  <c r="AI337" i="25"/>
  <c r="AH338" i="25"/>
  <c r="AI338" i="25"/>
  <c r="AH339" i="25"/>
  <c r="AI339" i="25"/>
  <c r="AH340" i="25"/>
  <c r="AI340" i="25"/>
  <c r="AH341" i="25"/>
  <c r="AI341" i="25"/>
  <c r="AH342" i="25"/>
  <c r="AI342" i="25"/>
  <c r="AH343" i="25"/>
  <c r="AI343" i="25"/>
  <c r="AH344" i="25"/>
  <c r="AI344" i="25"/>
  <c r="AH345" i="25"/>
  <c r="AI345" i="25"/>
  <c r="AH346" i="25"/>
  <c r="AI346" i="25"/>
  <c r="AH347" i="25"/>
  <c r="AI347" i="25"/>
  <c r="AH348" i="25"/>
  <c r="AI348" i="25"/>
  <c r="AH349" i="25"/>
  <c r="AI349" i="25"/>
  <c r="AH350" i="25"/>
  <c r="AI350" i="25"/>
  <c r="AH351" i="25"/>
  <c r="AI351" i="25"/>
  <c r="AH352" i="25"/>
  <c r="AI352" i="25"/>
  <c r="AH353" i="25"/>
  <c r="AI353" i="25"/>
  <c r="AH354" i="25"/>
  <c r="AI354" i="25"/>
  <c r="AH355" i="25"/>
  <c r="AI355" i="25"/>
  <c r="AH356" i="25"/>
  <c r="AI356" i="25"/>
  <c r="AH357" i="25"/>
  <c r="AI357" i="25"/>
  <c r="AH358" i="25"/>
  <c r="AI358" i="25"/>
  <c r="AH359" i="25"/>
  <c r="AI359" i="25"/>
  <c r="AH360" i="25"/>
  <c r="AI360" i="25"/>
  <c r="AH361" i="25"/>
  <c r="AI361" i="25"/>
  <c r="AH362" i="25"/>
  <c r="AI362" i="25"/>
  <c r="AH363" i="25"/>
  <c r="AI363" i="25"/>
  <c r="AH364" i="25"/>
  <c r="AI364" i="25"/>
  <c r="AH365" i="25"/>
  <c r="AI365" i="25"/>
  <c r="AH366" i="25"/>
  <c r="AI366" i="25"/>
  <c r="AH367" i="25"/>
  <c r="AI367" i="25"/>
  <c r="AH368" i="25"/>
  <c r="AI368" i="25"/>
  <c r="AH369" i="25"/>
  <c r="AI369" i="25"/>
  <c r="AH370" i="25"/>
  <c r="AI370" i="25"/>
  <c r="AH371" i="25"/>
  <c r="AI371" i="25"/>
  <c r="AH372" i="25"/>
  <c r="AI372" i="25"/>
  <c r="AH373" i="25"/>
  <c r="AI373" i="25"/>
  <c r="AH374" i="25"/>
  <c r="AI374" i="25"/>
  <c r="AH375" i="25"/>
  <c r="AI375" i="25"/>
  <c r="AH376" i="25"/>
  <c r="AI376" i="25"/>
  <c r="AH377" i="25"/>
  <c r="AI377" i="25"/>
  <c r="AH378" i="25"/>
  <c r="AI378" i="25"/>
  <c r="AH379" i="25"/>
  <c r="AI379" i="25"/>
  <c r="AH380" i="25"/>
  <c r="AI380" i="25"/>
  <c r="AH381" i="25"/>
  <c r="AI381" i="25"/>
  <c r="AH382" i="25"/>
  <c r="AI382" i="25"/>
  <c r="AH383" i="25"/>
  <c r="AI383" i="25"/>
  <c r="AH384" i="25"/>
  <c r="AI384" i="25"/>
  <c r="AH385" i="25"/>
  <c r="AI385" i="25"/>
  <c r="AH386" i="25"/>
  <c r="AI386" i="25"/>
  <c r="AH387" i="25"/>
  <c r="AI387" i="25"/>
  <c r="AH388" i="25"/>
  <c r="AI388" i="25"/>
  <c r="AH389" i="25"/>
  <c r="AI389" i="25"/>
  <c r="AH390" i="25"/>
  <c r="AI390" i="25"/>
  <c r="AH391" i="25"/>
  <c r="AI391" i="25"/>
  <c r="AH392" i="25"/>
  <c r="AI392" i="25"/>
  <c r="AH393" i="25"/>
  <c r="AI393" i="25"/>
  <c r="AH394" i="25"/>
  <c r="AI394" i="25"/>
  <c r="AH395" i="25"/>
  <c r="AI395" i="25"/>
  <c r="AH396" i="25"/>
  <c r="AI396" i="25"/>
  <c r="AH397" i="25"/>
  <c r="AI397" i="25"/>
  <c r="AH398" i="25"/>
  <c r="AI398" i="25"/>
  <c r="AH399" i="25"/>
  <c r="AI399" i="25"/>
  <c r="AH400" i="25"/>
  <c r="AI400" i="25"/>
  <c r="AH401" i="25"/>
  <c r="AI401" i="25"/>
  <c r="AH402" i="25"/>
  <c r="AI402" i="25"/>
  <c r="AH403" i="25"/>
  <c r="AI403" i="25"/>
  <c r="AH404" i="25"/>
  <c r="AI404" i="25"/>
  <c r="AH405" i="25"/>
  <c r="AI405" i="25"/>
  <c r="AH406" i="25"/>
  <c r="AI406" i="25"/>
  <c r="AH407" i="25"/>
  <c r="AI407" i="25"/>
  <c r="AH408" i="25"/>
  <c r="AI408" i="25"/>
  <c r="AH409" i="25"/>
  <c r="AI409" i="25"/>
  <c r="AH410" i="25"/>
  <c r="AI410" i="25"/>
  <c r="AH411" i="25"/>
  <c r="AI411" i="25"/>
  <c r="AH412" i="25"/>
  <c r="AI412" i="25"/>
  <c r="AH413" i="25"/>
  <c r="AI413" i="25"/>
  <c r="AH414" i="25"/>
  <c r="AI414" i="25"/>
  <c r="AH415" i="25"/>
  <c r="AI415" i="25"/>
  <c r="AH416" i="25"/>
  <c r="AI416" i="25"/>
  <c r="AH417" i="25"/>
  <c r="AI417" i="25"/>
  <c r="AH418" i="25"/>
  <c r="AI418" i="25"/>
  <c r="AH419" i="25"/>
  <c r="AI419" i="25"/>
  <c r="AH420" i="25"/>
  <c r="AI420" i="25"/>
  <c r="AH421" i="25"/>
  <c r="AI421" i="25"/>
  <c r="AH422" i="25"/>
  <c r="AI422" i="25"/>
  <c r="AH423" i="25"/>
  <c r="AI423" i="25"/>
  <c r="AH424" i="25"/>
  <c r="AI424" i="25"/>
  <c r="AH425" i="25"/>
  <c r="AI425" i="25"/>
  <c r="AH426" i="25"/>
  <c r="AI426" i="25"/>
  <c r="AH427" i="25"/>
  <c r="AI427" i="25"/>
  <c r="AH428" i="25"/>
  <c r="AI428" i="25"/>
  <c r="AH429" i="25"/>
  <c r="AI429" i="25"/>
  <c r="AH430" i="25"/>
  <c r="AI430" i="25"/>
  <c r="AH431" i="25"/>
  <c r="AI431" i="25"/>
  <c r="AH432" i="25"/>
  <c r="AI432" i="25"/>
  <c r="AH433" i="25"/>
  <c r="AI433" i="25"/>
  <c r="AH434" i="25"/>
  <c r="AI434" i="25"/>
  <c r="AH435" i="25"/>
  <c r="AI435" i="25"/>
  <c r="AH436" i="25"/>
  <c r="AI436" i="25"/>
  <c r="AH437" i="25"/>
  <c r="AI437" i="25"/>
  <c r="AH438" i="25"/>
  <c r="AI438" i="25"/>
  <c r="AH439" i="25"/>
  <c r="AI439" i="25"/>
  <c r="AH440" i="25"/>
  <c r="AI440" i="25"/>
  <c r="AH441" i="25"/>
  <c r="AI441" i="25"/>
  <c r="AH7" i="25"/>
  <c r="AI7" i="25"/>
  <c r="AH8" i="25"/>
  <c r="AI8" i="25"/>
  <c r="AH9" i="25"/>
  <c r="AI9" i="25"/>
  <c r="AH10" i="25"/>
  <c r="AI10" i="25"/>
  <c r="AH11" i="25"/>
  <c r="AI11" i="25"/>
  <c r="AH12" i="25"/>
  <c r="AI12" i="25"/>
  <c r="AH13" i="25"/>
  <c r="AI13" i="25"/>
  <c r="AH14" i="25"/>
  <c r="AI14" i="25"/>
  <c r="AH15" i="25"/>
  <c r="AI15" i="25"/>
  <c r="AH16" i="25"/>
  <c r="AI16" i="25"/>
  <c r="AH17" i="25"/>
  <c r="AI17" i="25"/>
  <c r="AH18" i="25"/>
  <c r="AI18" i="25"/>
  <c r="AH19" i="25"/>
  <c r="AI19" i="25"/>
  <c r="AH20" i="25"/>
  <c r="AI20" i="25"/>
  <c r="AH21" i="25"/>
  <c r="AI21" i="25"/>
  <c r="AH22" i="25"/>
  <c r="AI22" i="25"/>
  <c r="AH23" i="25"/>
  <c r="AI23" i="25"/>
  <c r="AH24" i="25"/>
  <c r="AI24" i="25"/>
  <c r="AH25" i="25"/>
  <c r="AI25" i="25"/>
  <c r="AH26" i="25"/>
  <c r="AI26" i="25"/>
  <c r="AH27" i="25"/>
  <c r="AI27" i="25"/>
  <c r="AH28" i="25"/>
  <c r="AI28" i="25"/>
  <c r="AH29" i="25"/>
  <c r="AI29" i="25"/>
  <c r="AH30" i="25"/>
  <c r="AI30" i="25"/>
  <c r="AH31" i="25"/>
  <c r="AI31" i="25"/>
  <c r="AH32" i="25"/>
  <c r="AI32" i="25"/>
  <c r="AH33" i="25"/>
  <c r="AI33" i="25"/>
  <c r="AH34" i="25"/>
  <c r="AI34" i="25"/>
  <c r="AH35" i="25"/>
  <c r="AI35" i="25"/>
  <c r="AH36" i="25"/>
  <c r="AI36" i="25"/>
  <c r="AH37" i="25"/>
  <c r="AI37" i="25"/>
  <c r="AH38" i="25"/>
  <c r="AI38" i="25"/>
  <c r="AH39" i="25"/>
  <c r="AI39" i="25"/>
  <c r="AH40" i="25"/>
  <c r="AI40" i="25"/>
  <c r="AH41" i="25"/>
  <c r="AI41" i="25"/>
  <c r="AH42" i="25"/>
  <c r="AI42" i="25"/>
  <c r="AH43" i="25"/>
  <c r="AI43" i="25"/>
  <c r="AH44" i="25"/>
  <c r="AI44" i="25"/>
  <c r="AH45" i="25"/>
  <c r="AI45" i="25"/>
  <c r="AH46" i="25"/>
  <c r="AI46" i="25"/>
  <c r="AH47" i="25"/>
  <c r="AI47" i="25"/>
  <c r="AH48" i="25"/>
  <c r="AI48" i="25"/>
  <c r="AH49" i="25"/>
  <c r="AI49" i="25"/>
  <c r="AH50" i="25"/>
  <c r="AI50" i="25"/>
  <c r="AH51" i="25"/>
  <c r="AI51" i="25"/>
  <c r="AH52" i="25"/>
  <c r="AI52" i="25"/>
  <c r="AH53" i="25"/>
  <c r="AI53" i="25"/>
  <c r="AH54" i="25"/>
  <c r="AI54" i="25"/>
  <c r="AH55" i="25"/>
  <c r="AI55" i="25"/>
  <c r="AH56" i="25"/>
  <c r="AI56" i="25"/>
  <c r="AH57" i="25"/>
  <c r="AI57" i="25"/>
  <c r="AH58" i="25"/>
  <c r="AI58" i="25"/>
  <c r="AH59" i="25"/>
  <c r="AI59" i="25"/>
  <c r="AH60" i="25"/>
  <c r="AI60" i="25"/>
  <c r="AH61" i="25"/>
  <c r="AI61" i="25"/>
  <c r="AH62" i="25"/>
  <c r="AI62" i="25"/>
  <c r="AH63" i="25"/>
  <c r="AI63" i="25"/>
  <c r="AH64" i="25"/>
  <c r="AI64" i="25"/>
  <c r="AH65" i="25"/>
  <c r="AI65" i="25"/>
  <c r="AH66" i="25"/>
  <c r="AI66" i="25"/>
  <c r="AH67" i="25"/>
  <c r="AI67" i="25"/>
  <c r="AH68" i="25"/>
  <c r="AI68" i="25"/>
  <c r="AH69" i="25"/>
  <c r="AI69" i="25"/>
  <c r="AH70" i="25"/>
  <c r="AI70" i="25"/>
  <c r="AH71" i="25"/>
  <c r="AI71" i="25"/>
  <c r="AH72" i="25"/>
  <c r="AI72" i="25"/>
  <c r="AH73" i="25"/>
  <c r="AI73" i="25"/>
  <c r="AH74" i="25"/>
  <c r="AI74" i="25"/>
  <c r="AH75" i="25"/>
  <c r="AI75" i="25"/>
  <c r="AH76" i="25"/>
  <c r="AI76" i="25"/>
  <c r="AH77" i="25"/>
  <c r="AI77" i="25"/>
  <c r="AH78" i="25"/>
  <c r="AI78" i="25"/>
  <c r="AH79" i="25"/>
  <c r="AI79" i="25"/>
  <c r="AH80" i="25"/>
  <c r="AI80" i="25"/>
  <c r="AH81" i="25"/>
  <c r="AI81" i="25"/>
  <c r="AH82" i="25"/>
  <c r="AI82" i="25"/>
  <c r="AH83" i="25"/>
  <c r="AI83" i="25"/>
  <c r="AH84" i="25"/>
  <c r="AI84" i="25"/>
  <c r="AH85" i="25"/>
  <c r="AI85" i="25"/>
  <c r="AH86" i="25"/>
  <c r="AI86" i="25"/>
  <c r="AH87" i="25"/>
  <c r="AI87" i="25"/>
  <c r="AH88" i="25"/>
  <c r="AI88" i="25"/>
  <c r="AH89" i="25"/>
  <c r="AI89" i="25"/>
  <c r="AH90" i="25"/>
  <c r="AI90" i="25"/>
  <c r="AH91" i="25"/>
  <c r="AI91" i="25"/>
  <c r="AH92" i="25"/>
  <c r="AI92" i="25"/>
  <c r="AH93" i="25"/>
  <c r="AI93" i="25"/>
  <c r="AH94" i="25"/>
  <c r="AI94" i="25"/>
  <c r="AH95" i="25"/>
  <c r="AI95" i="25"/>
  <c r="AH96" i="25"/>
  <c r="AI96" i="25"/>
  <c r="AH97" i="25"/>
  <c r="AI97" i="25"/>
  <c r="AH98" i="25"/>
  <c r="AI98" i="25"/>
  <c r="AH99" i="25"/>
  <c r="AI99" i="25"/>
  <c r="AH100" i="25"/>
  <c r="AI100" i="25"/>
  <c r="AH101" i="25"/>
  <c r="AI101" i="25"/>
  <c r="AH102" i="25"/>
  <c r="AI102" i="25"/>
  <c r="AH103" i="25"/>
  <c r="AI103" i="25"/>
  <c r="AH104" i="25"/>
  <c r="AI104" i="25"/>
  <c r="AH105" i="25"/>
  <c r="AI105" i="25"/>
  <c r="AH106" i="25"/>
  <c r="AI106" i="25"/>
  <c r="AH107" i="25"/>
  <c r="AI107" i="25"/>
  <c r="AH108" i="25"/>
  <c r="AI108" i="25"/>
  <c r="AH109" i="25"/>
  <c r="AI109" i="25"/>
  <c r="AH110" i="25"/>
  <c r="AI110" i="25"/>
  <c r="AH111" i="25"/>
  <c r="AI111" i="25"/>
  <c r="AH112" i="25"/>
  <c r="AI112" i="25"/>
  <c r="AH113" i="25"/>
  <c r="AI113" i="25"/>
  <c r="AH114" i="25"/>
  <c r="AI114" i="25"/>
  <c r="AH115" i="25"/>
  <c r="AI115" i="25"/>
  <c r="AH116" i="25"/>
  <c r="AI116" i="25"/>
  <c r="AH117" i="25"/>
  <c r="AI117" i="25"/>
  <c r="AH118" i="25"/>
  <c r="AI118" i="25"/>
  <c r="AH119" i="25"/>
  <c r="AI119" i="25"/>
  <c r="AH120" i="25"/>
  <c r="AI120" i="25"/>
  <c r="AH121" i="25"/>
  <c r="AI121" i="25"/>
  <c r="AH122" i="25"/>
  <c r="AI122" i="25"/>
  <c r="AH123" i="25"/>
  <c r="AI123" i="25"/>
  <c r="AH124" i="25"/>
  <c r="AI124" i="25"/>
  <c r="AH125" i="25"/>
  <c r="AI125" i="25"/>
  <c r="AH126" i="25"/>
  <c r="AI126" i="25"/>
  <c r="AH127" i="25"/>
  <c r="AI127" i="25"/>
  <c r="AH128" i="25"/>
  <c r="AI128" i="25"/>
  <c r="AH129" i="25"/>
  <c r="AI129" i="25"/>
  <c r="AH130" i="25"/>
  <c r="AI130" i="25"/>
  <c r="AH131" i="25"/>
  <c r="AI131" i="25"/>
  <c r="AH132" i="25"/>
  <c r="AI132" i="25"/>
  <c r="AH133" i="25"/>
  <c r="AI133" i="25"/>
  <c r="AH134" i="25"/>
  <c r="AI134" i="25"/>
  <c r="AH135" i="25"/>
  <c r="AI135" i="25"/>
  <c r="AH136" i="25"/>
  <c r="AI136" i="25"/>
  <c r="AH137" i="25"/>
  <c r="AI137" i="25"/>
  <c r="AH138" i="25"/>
  <c r="AI138" i="25"/>
  <c r="AH139" i="25"/>
  <c r="AI139" i="25"/>
  <c r="AH140" i="25"/>
  <c r="AI140" i="25"/>
  <c r="AH141" i="25"/>
  <c r="AI141" i="25"/>
  <c r="AH142" i="25"/>
  <c r="AI142" i="25"/>
  <c r="AH143" i="25"/>
  <c r="AI143" i="25"/>
  <c r="AH144" i="25"/>
  <c r="AI144" i="25"/>
  <c r="AH145" i="25"/>
  <c r="AI145" i="25"/>
  <c r="AH146" i="25"/>
  <c r="AI146" i="25"/>
  <c r="AH147" i="25"/>
  <c r="AI147" i="25"/>
  <c r="AH148" i="25"/>
  <c r="AI148" i="25"/>
  <c r="AH149" i="25"/>
  <c r="AI149" i="25"/>
  <c r="AH150" i="25"/>
  <c r="AI150" i="25"/>
  <c r="AH151" i="25"/>
  <c r="AI151" i="25"/>
  <c r="AH152" i="25"/>
  <c r="AI152" i="25"/>
  <c r="AH153" i="25"/>
  <c r="AI153" i="25"/>
  <c r="AH154" i="25"/>
  <c r="AI154" i="25"/>
  <c r="AH155" i="25"/>
  <c r="AI155" i="25"/>
  <c r="AH156" i="25"/>
  <c r="AI156" i="25"/>
  <c r="AH157" i="25"/>
  <c r="AI157" i="25"/>
  <c r="AH158" i="25"/>
  <c r="AI158" i="25"/>
  <c r="AH159" i="25"/>
  <c r="AI159" i="25"/>
  <c r="AH160" i="25"/>
  <c r="AI160" i="25"/>
  <c r="AH161" i="25"/>
  <c r="AI161" i="25"/>
  <c r="AH162" i="25"/>
  <c r="AI162" i="25"/>
  <c r="AH163" i="25"/>
  <c r="AI163" i="25"/>
  <c r="AH164" i="25"/>
  <c r="AI164" i="25"/>
  <c r="AH165" i="25"/>
  <c r="AI165" i="25"/>
  <c r="AH166" i="25"/>
  <c r="AI166" i="25"/>
  <c r="AH167" i="25"/>
  <c r="AI167" i="25"/>
  <c r="AH168" i="25"/>
  <c r="AI168" i="25"/>
  <c r="AH169" i="25"/>
  <c r="AI169" i="25"/>
  <c r="AH170" i="25"/>
  <c r="AI170" i="25"/>
  <c r="AH171" i="25"/>
  <c r="AI171" i="25"/>
  <c r="AH172" i="25"/>
  <c r="AI172" i="25"/>
  <c r="AH173" i="25"/>
  <c r="AI173" i="25"/>
  <c r="AH174" i="25"/>
  <c r="AI174" i="25"/>
  <c r="AH175" i="25"/>
  <c r="AI175" i="25"/>
  <c r="AH176" i="25"/>
  <c r="AI176" i="25"/>
  <c r="AH177" i="25"/>
  <c r="AI177" i="25"/>
  <c r="AH178" i="25"/>
  <c r="AI178" i="25"/>
  <c r="AH179" i="25"/>
  <c r="AI179" i="25"/>
  <c r="AH180" i="25"/>
  <c r="AI180" i="25"/>
  <c r="AH181" i="25"/>
  <c r="AI181" i="25"/>
  <c r="AH182" i="25"/>
  <c r="AI182" i="25"/>
  <c r="AH183" i="25"/>
  <c r="AI183" i="25"/>
  <c r="AH184" i="25"/>
  <c r="AI184" i="25"/>
  <c r="AH185" i="25"/>
  <c r="AI185" i="25"/>
  <c r="AH186" i="25"/>
  <c r="AI186" i="25"/>
  <c r="AH187" i="25"/>
  <c r="AI187" i="25"/>
  <c r="AH188" i="25"/>
  <c r="AI188" i="25"/>
  <c r="AH189" i="25"/>
  <c r="AI189" i="25"/>
  <c r="AH190" i="25"/>
  <c r="AI190" i="25"/>
  <c r="AH191" i="25"/>
  <c r="AI191" i="25"/>
  <c r="AH192" i="25"/>
  <c r="AI192" i="25"/>
  <c r="AH193" i="25"/>
  <c r="AI193" i="25"/>
  <c r="AH194" i="25"/>
  <c r="AI194" i="25"/>
  <c r="AH195" i="25"/>
  <c r="AI195" i="25"/>
  <c r="AH196" i="25"/>
  <c r="AI196" i="25"/>
  <c r="AH197" i="25"/>
  <c r="AI197" i="25"/>
  <c r="AH198" i="25"/>
  <c r="AI198" i="25"/>
  <c r="AH199" i="25"/>
  <c r="AI199" i="25"/>
  <c r="AH200" i="25"/>
  <c r="AI200" i="25"/>
  <c r="AH201" i="25"/>
  <c r="AI201" i="25"/>
  <c r="AH202" i="25"/>
  <c r="AI202" i="25"/>
  <c r="AH203" i="25"/>
  <c r="AI203" i="25"/>
  <c r="AH204" i="25"/>
  <c r="AI204" i="25"/>
  <c r="AH205" i="25"/>
  <c r="AI205" i="25"/>
  <c r="AH206" i="25"/>
  <c r="AI206" i="25"/>
  <c r="AH207" i="25"/>
  <c r="AI207" i="25"/>
  <c r="AH208" i="25"/>
  <c r="AI208" i="25"/>
  <c r="AH209" i="25"/>
  <c r="AI209" i="25"/>
  <c r="AH210" i="25"/>
  <c r="AI210" i="25"/>
  <c r="AH211" i="25"/>
  <c r="AI211" i="25"/>
  <c r="AH212" i="25"/>
  <c r="AI212" i="25"/>
  <c r="AH213" i="25"/>
  <c r="AI213" i="25"/>
  <c r="AH214" i="25"/>
  <c r="AI214" i="25"/>
  <c r="AH215" i="25"/>
  <c r="AI215" i="25"/>
  <c r="AH216" i="25"/>
  <c r="AI216" i="25"/>
  <c r="AH217" i="25"/>
  <c r="AI217" i="25"/>
  <c r="AH218" i="25"/>
  <c r="AI218" i="25"/>
  <c r="AH219" i="25"/>
  <c r="AI219" i="25"/>
  <c r="AH220" i="25"/>
  <c r="AI220" i="25"/>
  <c r="AH221" i="25"/>
  <c r="AI221" i="25"/>
  <c r="AI3" i="25"/>
  <c r="AI4" i="25"/>
  <c r="AI5" i="25"/>
  <c r="AI6" i="25"/>
  <c r="AI222" i="25"/>
  <c r="AH3" i="25"/>
  <c r="AH4" i="25"/>
  <c r="AH5" i="25"/>
  <c r="AH6" i="25"/>
  <c r="AH222" i="25"/>
  <c r="K4" i="12"/>
  <c r="T818" i="25"/>
  <c r="T817" i="25"/>
  <c r="T443" i="25"/>
  <c r="Q222" i="12"/>
  <c r="J881" i="25"/>
  <c r="Q221" i="12"/>
  <c r="J880" i="25"/>
  <c r="Q220" i="12"/>
  <c r="J879" i="25"/>
  <c r="Q219" i="12"/>
  <c r="J878" i="25"/>
  <c r="Q218" i="12"/>
  <c r="J877" i="25"/>
  <c r="Q217" i="12"/>
  <c r="J876" i="25"/>
  <c r="Q216" i="12"/>
  <c r="J875" i="25"/>
  <c r="Q215" i="12"/>
  <c r="J874" i="25"/>
  <c r="Q214" i="12"/>
  <c r="J873" i="25"/>
  <c r="Q213" i="12"/>
  <c r="J872" i="25"/>
  <c r="Q212" i="12"/>
  <c r="J871" i="25"/>
  <c r="Q211" i="12"/>
  <c r="J870" i="25"/>
  <c r="Q210" i="12"/>
  <c r="J869" i="25"/>
  <c r="Q209" i="12"/>
  <c r="J868" i="25"/>
  <c r="Q208" i="12"/>
  <c r="J867" i="25"/>
  <c r="Q207" i="12"/>
  <c r="J866" i="25"/>
  <c r="Q206" i="12"/>
  <c r="J865" i="25"/>
  <c r="Q205" i="12"/>
  <c r="J864" i="25"/>
  <c r="Q204" i="12"/>
  <c r="J863" i="25"/>
  <c r="Q203" i="12"/>
  <c r="J862" i="25"/>
  <c r="Q202" i="12"/>
  <c r="J861" i="25"/>
  <c r="Q200" i="12"/>
  <c r="J859" i="25"/>
  <c r="Q199" i="12"/>
  <c r="J858" i="25"/>
  <c r="Q198" i="12"/>
  <c r="J857" i="25"/>
  <c r="Q197" i="12"/>
  <c r="J856" i="25"/>
  <c r="Q196" i="12"/>
  <c r="J855" i="25"/>
  <c r="Q195" i="12"/>
  <c r="J854" i="25"/>
  <c r="Q194" i="12"/>
  <c r="J853" i="25"/>
  <c r="Q193" i="12"/>
  <c r="J852" i="25"/>
  <c r="Q192" i="12"/>
  <c r="J851" i="25"/>
  <c r="Q191" i="12"/>
  <c r="J850" i="25"/>
  <c r="Q190" i="12"/>
  <c r="J849" i="25"/>
  <c r="Q189" i="12"/>
  <c r="J848" i="25"/>
  <c r="Q187" i="12"/>
  <c r="J846" i="25"/>
  <c r="Q186" i="12"/>
  <c r="J845" i="25"/>
  <c r="Q185" i="12"/>
  <c r="J844" i="25"/>
  <c r="Q184" i="12"/>
  <c r="J843" i="25"/>
  <c r="Q183" i="12"/>
  <c r="J842" i="25"/>
  <c r="Q182" i="12"/>
  <c r="J841" i="25"/>
  <c r="Q181" i="12"/>
  <c r="J840" i="25"/>
  <c r="Q180" i="12"/>
  <c r="J839" i="25"/>
  <c r="Q179" i="12"/>
  <c r="J838" i="25"/>
  <c r="Q178" i="12"/>
  <c r="J837" i="25"/>
  <c r="Q177" i="12"/>
  <c r="J836" i="25"/>
  <c r="Q176" i="12"/>
  <c r="J835" i="25"/>
  <c r="Q175" i="12"/>
  <c r="J834" i="25"/>
  <c r="Q174" i="12"/>
  <c r="J833" i="25"/>
  <c r="Q173" i="12"/>
  <c r="J832" i="25"/>
  <c r="Q172" i="12"/>
  <c r="J831" i="25"/>
  <c r="Q171" i="12"/>
  <c r="J830" i="25"/>
  <c r="Q170" i="12"/>
  <c r="J829" i="25"/>
  <c r="Q169" i="12"/>
  <c r="J828" i="25"/>
  <c r="Q168" i="12"/>
  <c r="J827" i="25"/>
  <c r="Q167" i="12"/>
  <c r="J826" i="25"/>
  <c r="Q166" i="12"/>
  <c r="J825" i="25"/>
  <c r="Q165" i="12"/>
  <c r="J824" i="25"/>
  <c r="Q164" i="12"/>
  <c r="J823" i="25"/>
  <c r="Q163" i="12"/>
  <c r="J822" i="25"/>
  <c r="Q162" i="12"/>
  <c r="J821" i="25"/>
  <c r="Q161" i="12"/>
  <c r="J820" i="25"/>
  <c r="Q160" i="12"/>
  <c r="J819" i="25"/>
  <c r="Q159" i="12"/>
  <c r="J818" i="25"/>
  <c r="Q158" i="12"/>
  <c r="J817" i="25"/>
  <c r="Q157" i="12"/>
  <c r="J816" i="25"/>
  <c r="Q156" i="12"/>
  <c r="J815" i="25"/>
  <c r="Q155" i="12"/>
  <c r="J814" i="25"/>
  <c r="Q154" i="12"/>
  <c r="J813" i="25"/>
  <c r="Q153" i="12"/>
  <c r="J812" i="25"/>
  <c r="Q152" i="12"/>
  <c r="J811" i="25"/>
  <c r="Q151" i="12"/>
  <c r="J810" i="25"/>
  <c r="Q150" i="12"/>
  <c r="J809" i="25"/>
  <c r="Q149" i="12"/>
  <c r="J808" i="25"/>
  <c r="Q148" i="12"/>
  <c r="J807" i="25"/>
  <c r="Q147" i="12"/>
  <c r="J806" i="25"/>
  <c r="Q146" i="12"/>
  <c r="J805" i="25"/>
  <c r="Q145" i="12"/>
  <c r="J804" i="25"/>
  <c r="Q144" i="12"/>
  <c r="J803" i="25"/>
  <c r="Q143" i="12"/>
  <c r="J802" i="25"/>
  <c r="Q142" i="12"/>
  <c r="J801" i="25"/>
  <c r="Q141" i="12"/>
  <c r="J800" i="25"/>
  <c r="Q140" i="12"/>
  <c r="J799" i="25"/>
  <c r="Q139" i="12"/>
  <c r="J798" i="25"/>
  <c r="Q138" i="12"/>
  <c r="J797" i="25"/>
  <c r="Q137" i="12"/>
  <c r="J796" i="25"/>
  <c r="Q136" i="12"/>
  <c r="J795" i="25"/>
  <c r="Q135" i="12"/>
  <c r="J794" i="25"/>
  <c r="Q134" i="12"/>
  <c r="J793" i="25"/>
  <c r="Q133" i="12"/>
  <c r="J792" i="25"/>
  <c r="Q132" i="12"/>
  <c r="J791" i="25"/>
  <c r="Q131" i="12"/>
  <c r="J790" i="25"/>
  <c r="Q130" i="12"/>
  <c r="J789" i="25"/>
  <c r="Q129" i="12"/>
  <c r="J788" i="25"/>
  <c r="Q128" i="12"/>
  <c r="J787" i="25"/>
  <c r="Q127" i="12"/>
  <c r="J786" i="25"/>
  <c r="Q126" i="12"/>
  <c r="J785" i="25"/>
  <c r="Q125" i="12"/>
  <c r="J784" i="25"/>
  <c r="Q124" i="12"/>
  <c r="J783" i="25"/>
  <c r="Q123" i="12"/>
  <c r="J782" i="25"/>
  <c r="Q122" i="12"/>
  <c r="J781" i="25"/>
  <c r="Q121" i="12"/>
  <c r="J780" i="25"/>
  <c r="Q120" i="12"/>
  <c r="J779" i="25"/>
  <c r="Q119" i="12"/>
  <c r="J778" i="25"/>
  <c r="Q118" i="12"/>
  <c r="J777" i="25"/>
  <c r="Q117" i="12"/>
  <c r="J776" i="25"/>
  <c r="Q116" i="12"/>
  <c r="J775" i="25"/>
  <c r="Q115" i="12"/>
  <c r="J774" i="25"/>
  <c r="Q114" i="12"/>
  <c r="J773" i="25"/>
  <c r="Q113" i="12"/>
  <c r="J772" i="25"/>
  <c r="Q112" i="12"/>
  <c r="J771" i="25"/>
  <c r="Q111" i="12"/>
  <c r="J770" i="25"/>
  <c r="Q110" i="12"/>
  <c r="J769" i="25"/>
  <c r="Q109" i="12"/>
  <c r="J768" i="25"/>
  <c r="Q108" i="12"/>
  <c r="J767" i="25"/>
  <c r="Q107" i="12"/>
  <c r="J766" i="25"/>
  <c r="Q106" i="12"/>
  <c r="J765" i="25"/>
  <c r="Q105" i="12"/>
  <c r="J764" i="25"/>
  <c r="Q104" i="12"/>
  <c r="J763" i="25"/>
  <c r="Q103" i="12"/>
  <c r="J762" i="25"/>
  <c r="Q102" i="12"/>
  <c r="J761" i="25"/>
  <c r="Q101" i="12"/>
  <c r="J760" i="25"/>
  <c r="Q100" i="12"/>
  <c r="J759" i="25"/>
  <c r="Q99" i="12"/>
  <c r="J758" i="25"/>
  <c r="Q98" i="12"/>
  <c r="J757" i="25"/>
  <c r="Q97" i="12"/>
  <c r="J756" i="25"/>
  <c r="Q96" i="12"/>
  <c r="J755" i="25"/>
  <c r="Q95" i="12"/>
  <c r="J754" i="25"/>
  <c r="Q94" i="12"/>
  <c r="J753" i="25"/>
  <c r="Q93" i="12"/>
  <c r="J752" i="25"/>
  <c r="Q92" i="12"/>
  <c r="J751" i="25"/>
  <c r="Q91" i="12"/>
  <c r="J750" i="25"/>
  <c r="Q90" i="12"/>
  <c r="J749" i="25"/>
  <c r="Q89" i="12"/>
  <c r="J748" i="25"/>
  <c r="Q88" i="12"/>
  <c r="J747" i="25"/>
  <c r="Q87" i="12"/>
  <c r="J746" i="25"/>
  <c r="Q86" i="12"/>
  <c r="J745" i="25"/>
  <c r="Q85" i="12"/>
  <c r="J744" i="25"/>
  <c r="Q84" i="12"/>
  <c r="J743" i="25"/>
  <c r="Q83" i="12"/>
  <c r="J742" i="25"/>
  <c r="Q82" i="12"/>
  <c r="J741" i="25"/>
  <c r="Q81" i="12"/>
  <c r="J740" i="25"/>
  <c r="Q80" i="12"/>
  <c r="J739" i="25"/>
  <c r="Q79" i="12"/>
  <c r="J738" i="25"/>
  <c r="Q78" i="12"/>
  <c r="J737" i="25"/>
  <c r="Q77" i="12"/>
  <c r="J736" i="25"/>
  <c r="Q76" i="12"/>
  <c r="J735" i="25"/>
  <c r="Q75" i="12"/>
  <c r="J734" i="25"/>
  <c r="Q74" i="12"/>
  <c r="J733" i="25"/>
  <c r="Q73" i="12"/>
  <c r="J732" i="25"/>
  <c r="Q72" i="12"/>
  <c r="J731" i="25"/>
  <c r="Q71" i="12"/>
  <c r="J730" i="25"/>
  <c r="Q70" i="12"/>
  <c r="J729" i="25"/>
  <c r="Q69" i="12"/>
  <c r="J728" i="25"/>
  <c r="Q68" i="12"/>
  <c r="J727" i="25"/>
  <c r="Q67" i="12"/>
  <c r="J726" i="25"/>
  <c r="Q66" i="12"/>
  <c r="J725" i="25"/>
  <c r="Q65" i="12"/>
  <c r="J724" i="25"/>
  <c r="Q64" i="12"/>
  <c r="J723" i="25"/>
  <c r="Q63" i="12"/>
  <c r="J722" i="25"/>
  <c r="Q62" i="12"/>
  <c r="J721" i="25"/>
  <c r="Q61" i="12"/>
  <c r="J720" i="25"/>
  <c r="Q60" i="12"/>
  <c r="J719" i="25"/>
  <c r="Q59" i="12"/>
  <c r="J718" i="25"/>
  <c r="Q58" i="12"/>
  <c r="J717" i="25"/>
  <c r="Q57" i="12"/>
  <c r="J716" i="25"/>
  <c r="Q56" i="12"/>
  <c r="J715" i="25"/>
  <c r="Q55" i="12"/>
  <c r="J714" i="25"/>
  <c r="Q54" i="12"/>
  <c r="J713" i="25"/>
  <c r="Q53" i="12"/>
  <c r="J712" i="25"/>
  <c r="Q52" i="12"/>
  <c r="J711" i="25"/>
  <c r="Q51" i="12"/>
  <c r="J710" i="25"/>
  <c r="Q50" i="12"/>
  <c r="J709" i="25"/>
  <c r="Q49" i="12"/>
  <c r="J708" i="25"/>
  <c r="Q48" i="12"/>
  <c r="J707" i="25"/>
  <c r="Q47" i="12"/>
  <c r="J706" i="25"/>
  <c r="Q46" i="12"/>
  <c r="J705" i="25"/>
  <c r="Q45" i="12"/>
  <c r="J704" i="25"/>
  <c r="Q44" i="12"/>
  <c r="J703" i="25"/>
  <c r="Q43" i="12"/>
  <c r="J702" i="25"/>
  <c r="Q42" i="12"/>
  <c r="J701" i="25"/>
  <c r="Q41" i="12"/>
  <c r="J700" i="25"/>
  <c r="Q40" i="12"/>
  <c r="J699" i="25"/>
  <c r="Q39" i="12"/>
  <c r="J698" i="25"/>
  <c r="Q38" i="12"/>
  <c r="J697" i="25"/>
  <c r="Q37" i="12"/>
  <c r="J696" i="25"/>
  <c r="Q36" i="12"/>
  <c r="J695" i="25"/>
  <c r="Q35" i="12"/>
  <c r="J694" i="25"/>
  <c r="Q34" i="12"/>
  <c r="J693" i="25"/>
  <c r="Q33" i="12"/>
  <c r="J692" i="25"/>
  <c r="Q32" i="12"/>
  <c r="J691" i="25"/>
  <c r="Q31" i="12"/>
  <c r="J690" i="25"/>
  <c r="Q30" i="12"/>
  <c r="J689" i="25"/>
  <c r="Q29" i="12"/>
  <c r="J688" i="25"/>
  <c r="Q28" i="12"/>
  <c r="J687" i="25"/>
  <c r="Q27" i="12"/>
  <c r="J686" i="25"/>
  <c r="Q26" i="12"/>
  <c r="J685" i="25"/>
  <c r="Q25" i="12"/>
  <c r="J684" i="25"/>
  <c r="Q24" i="12"/>
  <c r="J683" i="25"/>
  <c r="Q23" i="12"/>
  <c r="J682" i="25"/>
  <c r="Q22" i="12"/>
  <c r="J681" i="25"/>
  <c r="Q21" i="12"/>
  <c r="J680" i="25"/>
  <c r="Q20" i="12"/>
  <c r="J679" i="25"/>
  <c r="Q19" i="12"/>
  <c r="J678" i="25"/>
  <c r="Q18" i="12"/>
  <c r="J677" i="25"/>
  <c r="Q17" i="12"/>
  <c r="J676" i="25"/>
  <c r="Q16" i="12"/>
  <c r="J675" i="25"/>
  <c r="Q15" i="12"/>
  <c r="J674" i="25"/>
  <c r="Q14" i="12"/>
  <c r="J673" i="25"/>
  <c r="Q13" i="12"/>
  <c r="J672" i="25"/>
  <c r="Q12" i="12"/>
  <c r="J671" i="25"/>
  <c r="Q11" i="12"/>
  <c r="J670" i="25"/>
  <c r="Q10" i="12"/>
  <c r="J669" i="25"/>
  <c r="Q9" i="12"/>
  <c r="J668" i="25"/>
  <c r="Q8" i="12"/>
  <c r="J667" i="25"/>
  <c r="Q7" i="12"/>
  <c r="J666" i="25"/>
  <c r="Q6" i="12"/>
  <c r="J665" i="25"/>
  <c r="Q5" i="12"/>
  <c r="J664" i="25"/>
  <c r="Q4" i="12"/>
  <c r="J663" i="25"/>
  <c r="Q3" i="12"/>
  <c r="J662" i="25"/>
  <c r="O222" i="12"/>
  <c r="J661" i="25"/>
  <c r="O221" i="12"/>
  <c r="J660" i="25"/>
  <c r="O220" i="12"/>
  <c r="J659" i="25"/>
  <c r="O219" i="12"/>
  <c r="J658" i="25"/>
  <c r="O218" i="12"/>
  <c r="J657" i="25"/>
  <c r="O217" i="12"/>
  <c r="J656" i="25"/>
  <c r="O216" i="12"/>
  <c r="J655" i="25"/>
  <c r="O215" i="12"/>
  <c r="J654" i="25"/>
  <c r="O214" i="12"/>
  <c r="J653" i="25"/>
  <c r="O213" i="12"/>
  <c r="J652" i="25"/>
  <c r="O212" i="12"/>
  <c r="J651" i="25"/>
  <c r="O211" i="12"/>
  <c r="J650" i="25"/>
  <c r="O210" i="12"/>
  <c r="J649" i="25"/>
  <c r="O209" i="12"/>
  <c r="J648" i="25"/>
  <c r="O208" i="12"/>
  <c r="J647" i="25"/>
  <c r="O207" i="12"/>
  <c r="J646" i="25"/>
  <c r="O206" i="12"/>
  <c r="J645" i="25"/>
  <c r="O205" i="12"/>
  <c r="J644" i="25"/>
  <c r="O204" i="12"/>
  <c r="J643" i="25"/>
  <c r="O203" i="12"/>
  <c r="J642" i="25"/>
  <c r="O202" i="12"/>
  <c r="J641" i="25"/>
  <c r="O201" i="12"/>
  <c r="J640" i="25"/>
  <c r="O200" i="12"/>
  <c r="J639" i="25"/>
  <c r="O199" i="12"/>
  <c r="J638" i="25"/>
  <c r="O198" i="12"/>
  <c r="J637" i="25"/>
  <c r="O197" i="12"/>
  <c r="J636" i="25"/>
  <c r="O196" i="12"/>
  <c r="J635" i="25"/>
  <c r="O195" i="12"/>
  <c r="J634" i="25"/>
  <c r="O194" i="12"/>
  <c r="J633" i="25"/>
  <c r="O193" i="12"/>
  <c r="J632" i="25"/>
  <c r="O192" i="12"/>
  <c r="J631" i="25"/>
  <c r="O191" i="12"/>
  <c r="J630" i="25"/>
  <c r="O190" i="12"/>
  <c r="J629" i="25"/>
  <c r="O189" i="12"/>
  <c r="J628" i="25"/>
  <c r="O188" i="12"/>
  <c r="J627" i="25"/>
  <c r="O187" i="12"/>
  <c r="J626" i="25"/>
  <c r="O186" i="12"/>
  <c r="J625" i="25"/>
  <c r="O185" i="12"/>
  <c r="J624" i="25"/>
  <c r="O184" i="12"/>
  <c r="J623" i="25"/>
  <c r="O183" i="12"/>
  <c r="J622" i="25"/>
  <c r="O182" i="12"/>
  <c r="J621" i="25"/>
  <c r="O181" i="12"/>
  <c r="J620" i="25"/>
  <c r="O180" i="12"/>
  <c r="J619" i="25"/>
  <c r="O179" i="12"/>
  <c r="J618" i="25"/>
  <c r="O178" i="12"/>
  <c r="J617" i="25"/>
  <c r="O177" i="12"/>
  <c r="J616" i="25"/>
  <c r="O176" i="12"/>
  <c r="J615" i="25"/>
  <c r="O175" i="12"/>
  <c r="J614" i="25"/>
  <c r="O174" i="12"/>
  <c r="J613" i="25"/>
  <c r="O173" i="12"/>
  <c r="J612" i="25"/>
  <c r="O172" i="12"/>
  <c r="J611" i="25"/>
  <c r="O171" i="12"/>
  <c r="J610" i="25"/>
  <c r="O170" i="12"/>
  <c r="J609" i="25"/>
  <c r="O169" i="12"/>
  <c r="J608" i="25"/>
  <c r="O168" i="12"/>
  <c r="J607" i="25"/>
  <c r="O167" i="12"/>
  <c r="J606" i="25"/>
  <c r="O166" i="12"/>
  <c r="J605" i="25"/>
  <c r="O165" i="12"/>
  <c r="J604" i="25"/>
  <c r="O164" i="12"/>
  <c r="J603" i="25"/>
  <c r="O163" i="12"/>
  <c r="J602" i="25"/>
  <c r="O162" i="12"/>
  <c r="J601" i="25"/>
  <c r="O161" i="12"/>
  <c r="J600" i="25"/>
  <c r="O160" i="12"/>
  <c r="J599" i="25"/>
  <c r="O159" i="12"/>
  <c r="J598" i="25"/>
  <c r="O158" i="12"/>
  <c r="J597" i="25"/>
  <c r="O157" i="12"/>
  <c r="J596" i="25"/>
  <c r="O156" i="12"/>
  <c r="J595" i="25"/>
  <c r="O155" i="12"/>
  <c r="J594" i="25"/>
  <c r="O154" i="12"/>
  <c r="J593" i="25"/>
  <c r="O153" i="12"/>
  <c r="J592" i="25"/>
  <c r="O152" i="12"/>
  <c r="J591" i="25"/>
  <c r="O151" i="12"/>
  <c r="J590" i="25"/>
  <c r="O150" i="12"/>
  <c r="J589" i="25"/>
  <c r="O149" i="12"/>
  <c r="J588" i="25"/>
  <c r="O148" i="12"/>
  <c r="J587" i="25"/>
  <c r="O147" i="12"/>
  <c r="J586" i="25"/>
  <c r="O146" i="12"/>
  <c r="J585" i="25"/>
  <c r="O145" i="12"/>
  <c r="J584" i="25"/>
  <c r="O144" i="12"/>
  <c r="J583" i="25"/>
  <c r="O143" i="12"/>
  <c r="J582" i="25"/>
  <c r="O142" i="12"/>
  <c r="J581" i="25"/>
  <c r="O141" i="12"/>
  <c r="J580" i="25"/>
  <c r="O140" i="12"/>
  <c r="J579" i="25"/>
  <c r="O139" i="12"/>
  <c r="J578" i="25"/>
  <c r="O138" i="12"/>
  <c r="J577" i="25"/>
  <c r="O137" i="12"/>
  <c r="J576" i="25"/>
  <c r="O136" i="12"/>
  <c r="J575" i="25"/>
  <c r="O135" i="12"/>
  <c r="J574" i="25"/>
  <c r="O134" i="12"/>
  <c r="J573" i="25"/>
  <c r="O133" i="12"/>
  <c r="J572" i="25"/>
  <c r="O132" i="12"/>
  <c r="J571" i="25"/>
  <c r="O131" i="12"/>
  <c r="J570" i="25"/>
  <c r="O130" i="12"/>
  <c r="J569" i="25"/>
  <c r="O129" i="12"/>
  <c r="J568" i="25"/>
  <c r="O128" i="12"/>
  <c r="J567" i="25"/>
  <c r="O127" i="12"/>
  <c r="J566" i="25"/>
  <c r="O126" i="12"/>
  <c r="J565" i="25"/>
  <c r="O125" i="12"/>
  <c r="J564" i="25"/>
  <c r="O124" i="12"/>
  <c r="J563" i="25"/>
  <c r="O123" i="12"/>
  <c r="J562" i="25"/>
  <c r="O122" i="12"/>
  <c r="J561" i="25"/>
  <c r="O121" i="12"/>
  <c r="J560" i="25"/>
  <c r="O120" i="12"/>
  <c r="J559" i="25"/>
  <c r="O119" i="12"/>
  <c r="J558" i="25"/>
  <c r="O118" i="12"/>
  <c r="J557" i="25"/>
  <c r="O117" i="12"/>
  <c r="J556" i="25"/>
  <c r="O116" i="12"/>
  <c r="J555" i="25"/>
  <c r="O115" i="12"/>
  <c r="J554" i="25"/>
  <c r="O114" i="12"/>
  <c r="J553" i="25"/>
  <c r="O113" i="12"/>
  <c r="J552" i="25"/>
  <c r="O112" i="12"/>
  <c r="J551" i="25"/>
  <c r="O111" i="12"/>
  <c r="J550" i="25"/>
  <c r="O110" i="12"/>
  <c r="J549" i="25"/>
  <c r="O109" i="12"/>
  <c r="J548" i="25"/>
  <c r="O108" i="12"/>
  <c r="J547" i="25"/>
  <c r="O107" i="12"/>
  <c r="J546" i="25"/>
  <c r="O106" i="12"/>
  <c r="J545" i="25"/>
  <c r="O105" i="12"/>
  <c r="J544" i="25"/>
  <c r="O104" i="12"/>
  <c r="J543" i="25"/>
  <c r="O103" i="12"/>
  <c r="J542" i="25"/>
  <c r="O102" i="12"/>
  <c r="J541" i="25"/>
  <c r="O101" i="12"/>
  <c r="J540" i="25"/>
  <c r="O100" i="12"/>
  <c r="J539" i="25"/>
  <c r="O99" i="12"/>
  <c r="J538" i="25"/>
  <c r="O98" i="12"/>
  <c r="J537" i="25"/>
  <c r="O97" i="12"/>
  <c r="J536" i="25"/>
  <c r="O96" i="12"/>
  <c r="J535" i="25"/>
  <c r="O95" i="12"/>
  <c r="J534" i="25"/>
  <c r="O94" i="12"/>
  <c r="J533" i="25"/>
  <c r="O93" i="12"/>
  <c r="J532" i="25"/>
  <c r="O92" i="12"/>
  <c r="J531" i="25"/>
  <c r="O91" i="12"/>
  <c r="J530" i="25"/>
  <c r="O90" i="12"/>
  <c r="J529" i="25"/>
  <c r="O89" i="12"/>
  <c r="J528" i="25"/>
  <c r="O88" i="12"/>
  <c r="J527" i="25"/>
  <c r="O87" i="12"/>
  <c r="J526" i="25"/>
  <c r="O86" i="12"/>
  <c r="J525" i="25"/>
  <c r="O85" i="12"/>
  <c r="J524" i="25"/>
  <c r="O84" i="12"/>
  <c r="J523" i="25"/>
  <c r="O83" i="12"/>
  <c r="J522" i="25"/>
  <c r="O82" i="12"/>
  <c r="J521" i="25"/>
  <c r="O81" i="12"/>
  <c r="J520" i="25"/>
  <c r="O80" i="12"/>
  <c r="J519" i="25"/>
  <c r="O79" i="12"/>
  <c r="J518" i="25"/>
  <c r="O78" i="12"/>
  <c r="J517" i="25"/>
  <c r="O77" i="12"/>
  <c r="J516" i="25"/>
  <c r="O76" i="12"/>
  <c r="J515" i="25"/>
  <c r="O75" i="12"/>
  <c r="J514" i="25"/>
  <c r="O74" i="12"/>
  <c r="J513" i="25"/>
  <c r="O73" i="12"/>
  <c r="J512" i="25"/>
  <c r="O72" i="12"/>
  <c r="J511" i="25"/>
  <c r="O71" i="12"/>
  <c r="J510" i="25"/>
  <c r="O70" i="12"/>
  <c r="J509" i="25"/>
  <c r="O69" i="12"/>
  <c r="J508" i="25"/>
  <c r="O68" i="12"/>
  <c r="J507" i="25"/>
  <c r="O67" i="12"/>
  <c r="J506" i="25"/>
  <c r="O66" i="12"/>
  <c r="J505" i="25"/>
  <c r="O65" i="12"/>
  <c r="J504" i="25"/>
  <c r="O64" i="12"/>
  <c r="J503" i="25"/>
  <c r="O63" i="12"/>
  <c r="J502" i="25"/>
  <c r="O62" i="12"/>
  <c r="J501" i="25"/>
  <c r="O61" i="12"/>
  <c r="J500" i="25"/>
  <c r="O60" i="12"/>
  <c r="J499" i="25"/>
  <c r="O59" i="12"/>
  <c r="J498" i="25"/>
  <c r="O58" i="12"/>
  <c r="J497" i="25"/>
  <c r="O57" i="12"/>
  <c r="J496" i="25"/>
  <c r="O56" i="12"/>
  <c r="J495" i="25"/>
  <c r="O55" i="12"/>
  <c r="J494" i="25"/>
  <c r="O54" i="12"/>
  <c r="J493" i="25"/>
  <c r="O53" i="12"/>
  <c r="J492" i="25"/>
  <c r="O52" i="12"/>
  <c r="J491" i="25"/>
  <c r="O51" i="12"/>
  <c r="J490" i="25"/>
  <c r="O50" i="12"/>
  <c r="J489" i="25"/>
  <c r="O49" i="12"/>
  <c r="J488" i="25"/>
  <c r="O48" i="12"/>
  <c r="J487" i="25"/>
  <c r="O47" i="12"/>
  <c r="J486" i="25"/>
  <c r="O46" i="12"/>
  <c r="J485" i="25"/>
  <c r="O45" i="12"/>
  <c r="J484" i="25"/>
  <c r="O44" i="12"/>
  <c r="J483" i="25"/>
  <c r="O43" i="12"/>
  <c r="J482" i="25"/>
  <c r="O42" i="12"/>
  <c r="J481" i="25"/>
  <c r="O41" i="12"/>
  <c r="J480" i="25"/>
  <c r="O40" i="12"/>
  <c r="J479" i="25"/>
  <c r="O39" i="12"/>
  <c r="J478" i="25"/>
  <c r="O38" i="12"/>
  <c r="J477" i="25"/>
  <c r="O37" i="12"/>
  <c r="J476" i="25"/>
  <c r="O36" i="12"/>
  <c r="J475" i="25"/>
  <c r="O35" i="12"/>
  <c r="J474" i="25"/>
  <c r="O34" i="12"/>
  <c r="J473" i="25"/>
  <c r="O33" i="12"/>
  <c r="J472" i="25"/>
  <c r="O32" i="12"/>
  <c r="J471" i="25"/>
  <c r="O31" i="12"/>
  <c r="J470" i="25"/>
  <c r="O30" i="12"/>
  <c r="J469" i="25"/>
  <c r="O29" i="12"/>
  <c r="J468" i="25"/>
  <c r="O28" i="12"/>
  <c r="J467" i="25"/>
  <c r="O27" i="12"/>
  <c r="J466" i="25"/>
  <c r="O26" i="12"/>
  <c r="J465" i="25"/>
  <c r="O25" i="12"/>
  <c r="J464" i="25"/>
  <c r="O24" i="12"/>
  <c r="J463" i="25"/>
  <c r="O23" i="12"/>
  <c r="J462" i="25"/>
  <c r="O22" i="12"/>
  <c r="J461" i="25"/>
  <c r="O21" i="12"/>
  <c r="J460" i="25"/>
  <c r="O20" i="12"/>
  <c r="J459" i="25"/>
  <c r="O19" i="12"/>
  <c r="J458" i="25"/>
  <c r="O18" i="12"/>
  <c r="J457" i="25"/>
  <c r="O17" i="12"/>
  <c r="J456" i="25"/>
  <c r="O16" i="12"/>
  <c r="J455" i="25"/>
  <c r="O15" i="12"/>
  <c r="J454" i="25"/>
  <c r="O14" i="12"/>
  <c r="J453" i="25"/>
  <c r="O13" i="12"/>
  <c r="J452" i="25"/>
  <c r="O12" i="12"/>
  <c r="J451" i="25"/>
  <c r="O11" i="12"/>
  <c r="J450" i="25"/>
  <c r="O10" i="12"/>
  <c r="J449" i="25"/>
  <c r="O9" i="12"/>
  <c r="J448" i="25"/>
  <c r="O8" i="12"/>
  <c r="J447" i="25"/>
  <c r="O7" i="12"/>
  <c r="J446" i="25"/>
  <c r="O6" i="12"/>
  <c r="J445" i="25"/>
  <c r="O5" i="12"/>
  <c r="J444" i="25"/>
  <c r="O4" i="12"/>
  <c r="J443" i="25"/>
  <c r="O3" i="12"/>
  <c r="J442" i="25"/>
  <c r="M222" i="12"/>
  <c r="J441" i="25"/>
  <c r="M221" i="12"/>
  <c r="J440" i="25"/>
  <c r="M220" i="12"/>
  <c r="J439" i="25"/>
  <c r="M219" i="12"/>
  <c r="J438" i="25"/>
  <c r="M218" i="12"/>
  <c r="J437" i="25"/>
  <c r="M217" i="12"/>
  <c r="J436" i="25"/>
  <c r="M216" i="12"/>
  <c r="J435" i="25"/>
  <c r="M215" i="12"/>
  <c r="J434" i="25"/>
  <c r="M214" i="12"/>
  <c r="J433" i="25"/>
  <c r="M213" i="12"/>
  <c r="J432" i="25"/>
  <c r="M212" i="12"/>
  <c r="J431" i="25"/>
  <c r="M211" i="12"/>
  <c r="J430" i="25"/>
  <c r="M210" i="12"/>
  <c r="J429" i="25"/>
  <c r="M209" i="12"/>
  <c r="J428" i="25"/>
  <c r="M208" i="12"/>
  <c r="J427" i="25"/>
  <c r="M207" i="12"/>
  <c r="J426" i="25"/>
  <c r="M206" i="12"/>
  <c r="J425" i="25"/>
  <c r="M205" i="12"/>
  <c r="J424" i="25"/>
  <c r="M204" i="12"/>
  <c r="J423" i="25"/>
  <c r="M203" i="12"/>
  <c r="J422" i="25"/>
  <c r="M202" i="12"/>
  <c r="J421" i="25"/>
  <c r="M201" i="12"/>
  <c r="J420" i="25"/>
  <c r="M200" i="12"/>
  <c r="J419" i="25"/>
  <c r="M199" i="12"/>
  <c r="J418" i="25"/>
  <c r="M198" i="12"/>
  <c r="J417" i="25"/>
  <c r="M197" i="12"/>
  <c r="J416" i="25"/>
  <c r="M196" i="12"/>
  <c r="J415" i="25"/>
  <c r="M195" i="12"/>
  <c r="J414" i="25"/>
  <c r="M194" i="12"/>
  <c r="J413" i="25"/>
  <c r="M193" i="12"/>
  <c r="J412" i="25"/>
  <c r="M192" i="12"/>
  <c r="J411" i="25"/>
  <c r="M191" i="12"/>
  <c r="J410" i="25"/>
  <c r="M189" i="12"/>
  <c r="J408" i="25"/>
  <c r="M188" i="12"/>
  <c r="J407" i="25"/>
  <c r="M187" i="12"/>
  <c r="J406" i="25"/>
  <c r="M186" i="12"/>
  <c r="J405" i="25"/>
  <c r="M185" i="12"/>
  <c r="J404" i="25"/>
  <c r="M184" i="12"/>
  <c r="J403" i="25"/>
  <c r="M183" i="12"/>
  <c r="J402" i="25"/>
  <c r="M182" i="12"/>
  <c r="J401" i="25"/>
  <c r="M181" i="12"/>
  <c r="J400" i="25"/>
  <c r="M180" i="12"/>
  <c r="J399" i="25"/>
  <c r="M179" i="12"/>
  <c r="J398" i="25"/>
  <c r="M178" i="12"/>
  <c r="J397" i="25"/>
  <c r="M177" i="12"/>
  <c r="J396" i="25"/>
  <c r="M176" i="12"/>
  <c r="J395" i="25"/>
  <c r="M175" i="12"/>
  <c r="J394" i="25"/>
  <c r="M174" i="12"/>
  <c r="J393" i="25"/>
  <c r="M173" i="12"/>
  <c r="J392" i="25"/>
  <c r="M172" i="12"/>
  <c r="J391" i="25"/>
  <c r="M171" i="12"/>
  <c r="J390" i="25"/>
  <c r="M170" i="12"/>
  <c r="J389" i="25"/>
  <c r="M169" i="12"/>
  <c r="J388" i="25"/>
  <c r="M168" i="12"/>
  <c r="J387" i="25"/>
  <c r="M167" i="12"/>
  <c r="J386" i="25"/>
  <c r="M166" i="12"/>
  <c r="J385" i="25"/>
  <c r="M165" i="12"/>
  <c r="J384" i="25"/>
  <c r="M164" i="12"/>
  <c r="J383" i="25"/>
  <c r="M163" i="12"/>
  <c r="J382" i="25"/>
  <c r="M162" i="12"/>
  <c r="J381" i="25"/>
  <c r="M161" i="12"/>
  <c r="J380" i="25"/>
  <c r="M160" i="12"/>
  <c r="J379" i="25"/>
  <c r="M159" i="12"/>
  <c r="J378" i="25"/>
  <c r="M158" i="12"/>
  <c r="J377" i="25"/>
  <c r="M157" i="12"/>
  <c r="J376" i="25"/>
  <c r="M156" i="12"/>
  <c r="J375" i="25"/>
  <c r="M155" i="12"/>
  <c r="J374" i="25"/>
  <c r="M154" i="12"/>
  <c r="J373" i="25"/>
  <c r="M153" i="12"/>
  <c r="J372" i="25"/>
  <c r="M152" i="12"/>
  <c r="J371" i="25"/>
  <c r="M151" i="12"/>
  <c r="J370" i="25"/>
  <c r="M150" i="12"/>
  <c r="J369" i="25"/>
  <c r="M149" i="12"/>
  <c r="J368" i="25"/>
  <c r="M148" i="12"/>
  <c r="J367" i="25"/>
  <c r="M147" i="12"/>
  <c r="J366" i="25"/>
  <c r="M146" i="12"/>
  <c r="J365" i="25"/>
  <c r="M145" i="12"/>
  <c r="J364" i="25"/>
  <c r="M144" i="12"/>
  <c r="J363" i="25"/>
  <c r="M143" i="12"/>
  <c r="J362" i="25"/>
  <c r="M142" i="12"/>
  <c r="J361" i="25"/>
  <c r="M141" i="12"/>
  <c r="J360" i="25"/>
  <c r="M140" i="12"/>
  <c r="J359" i="25"/>
  <c r="M139" i="12"/>
  <c r="J358" i="25"/>
  <c r="M138" i="12"/>
  <c r="J357" i="25"/>
  <c r="M137" i="12"/>
  <c r="J356" i="25"/>
  <c r="M136" i="12"/>
  <c r="J355" i="25"/>
  <c r="M135" i="12"/>
  <c r="J354" i="25"/>
  <c r="M134" i="12"/>
  <c r="J353" i="25"/>
  <c r="M133" i="12"/>
  <c r="J352" i="25"/>
  <c r="M132" i="12"/>
  <c r="J351" i="25"/>
  <c r="M131" i="12"/>
  <c r="J350" i="25"/>
  <c r="M130" i="12"/>
  <c r="J349" i="25"/>
  <c r="M129" i="12"/>
  <c r="J348" i="25"/>
  <c r="M128" i="12"/>
  <c r="J347" i="25"/>
  <c r="M127" i="12"/>
  <c r="J346" i="25"/>
  <c r="M126" i="12"/>
  <c r="J345" i="25"/>
  <c r="M125" i="12"/>
  <c r="J344" i="25"/>
  <c r="M124" i="12"/>
  <c r="J343" i="25"/>
  <c r="M123" i="12"/>
  <c r="J342" i="25"/>
  <c r="M122" i="12"/>
  <c r="J341" i="25"/>
  <c r="M121" i="12"/>
  <c r="J340" i="25"/>
  <c r="M120" i="12"/>
  <c r="J339" i="25"/>
  <c r="M119" i="12"/>
  <c r="J338" i="25"/>
  <c r="M118" i="12"/>
  <c r="J337" i="25"/>
  <c r="M117" i="12"/>
  <c r="J336" i="25"/>
  <c r="M116" i="12"/>
  <c r="J335" i="25"/>
  <c r="M115" i="12"/>
  <c r="J334" i="25"/>
  <c r="M114" i="12"/>
  <c r="J333" i="25"/>
  <c r="M113" i="12"/>
  <c r="J332" i="25"/>
  <c r="M112" i="12"/>
  <c r="J331" i="25"/>
  <c r="M111" i="12"/>
  <c r="J330" i="25"/>
  <c r="M110" i="12"/>
  <c r="J329" i="25"/>
  <c r="M109" i="12"/>
  <c r="J328" i="25"/>
  <c r="M108" i="12"/>
  <c r="J327" i="25"/>
  <c r="M107" i="12"/>
  <c r="J326" i="25"/>
  <c r="M106" i="12"/>
  <c r="J325" i="25"/>
  <c r="M105" i="12"/>
  <c r="J324" i="25"/>
  <c r="M104" i="12"/>
  <c r="J323" i="25"/>
  <c r="M103" i="12"/>
  <c r="J322" i="25"/>
  <c r="M102" i="12"/>
  <c r="J321" i="25"/>
  <c r="M101" i="12"/>
  <c r="J320" i="25"/>
  <c r="M100" i="12"/>
  <c r="J319" i="25"/>
  <c r="M99" i="12"/>
  <c r="J318" i="25"/>
  <c r="M98" i="12"/>
  <c r="J317" i="25"/>
  <c r="M97" i="12"/>
  <c r="J316" i="25"/>
  <c r="M96" i="12"/>
  <c r="J315" i="25"/>
  <c r="M95" i="12"/>
  <c r="J314" i="25"/>
  <c r="M94" i="12"/>
  <c r="J313" i="25"/>
  <c r="M93" i="12"/>
  <c r="J312" i="25"/>
  <c r="M92" i="12"/>
  <c r="J311" i="25"/>
  <c r="M91" i="12"/>
  <c r="J310" i="25"/>
  <c r="M90" i="12"/>
  <c r="J309" i="25"/>
  <c r="M89" i="12"/>
  <c r="J308" i="25"/>
  <c r="M88" i="12"/>
  <c r="J307" i="25"/>
  <c r="M87" i="12"/>
  <c r="J306" i="25"/>
  <c r="M86" i="12"/>
  <c r="J305" i="25"/>
  <c r="M85" i="12"/>
  <c r="J304" i="25"/>
  <c r="M84" i="12"/>
  <c r="J303" i="25"/>
  <c r="M83" i="12"/>
  <c r="J302" i="25"/>
  <c r="M82" i="12"/>
  <c r="J301" i="25"/>
  <c r="M81" i="12"/>
  <c r="J300" i="25"/>
  <c r="M80" i="12"/>
  <c r="J299" i="25"/>
  <c r="M79" i="12"/>
  <c r="J298" i="25"/>
  <c r="M78" i="12"/>
  <c r="J297" i="25"/>
  <c r="M77" i="12"/>
  <c r="J296" i="25"/>
  <c r="M76" i="12"/>
  <c r="J295" i="25"/>
  <c r="M75" i="12"/>
  <c r="J294" i="25"/>
  <c r="M74" i="12"/>
  <c r="J293" i="25"/>
  <c r="M73" i="12"/>
  <c r="J292" i="25"/>
  <c r="M72" i="12"/>
  <c r="J291" i="25"/>
  <c r="M71" i="12"/>
  <c r="J290" i="25"/>
  <c r="M70" i="12"/>
  <c r="J289" i="25"/>
  <c r="M69" i="12"/>
  <c r="J288" i="25"/>
  <c r="M68" i="12"/>
  <c r="J287" i="25"/>
  <c r="M67" i="12"/>
  <c r="J286" i="25"/>
  <c r="M66" i="12"/>
  <c r="J285" i="25"/>
  <c r="M65" i="12"/>
  <c r="J284" i="25"/>
  <c r="M64" i="12"/>
  <c r="J283" i="25"/>
  <c r="M63" i="12"/>
  <c r="J282" i="25"/>
  <c r="M62" i="12"/>
  <c r="J281" i="25"/>
  <c r="M61" i="12"/>
  <c r="J280" i="25"/>
  <c r="M60" i="12"/>
  <c r="J279" i="25"/>
  <c r="M59" i="12"/>
  <c r="J278" i="25"/>
  <c r="M58" i="12"/>
  <c r="J277" i="25"/>
  <c r="M57" i="12"/>
  <c r="J276" i="25"/>
  <c r="M56" i="12"/>
  <c r="J275" i="25"/>
  <c r="M55" i="12"/>
  <c r="J274" i="25"/>
  <c r="M54" i="12"/>
  <c r="J273" i="25"/>
  <c r="M53" i="12"/>
  <c r="J272" i="25"/>
  <c r="M52" i="12"/>
  <c r="J271" i="25"/>
  <c r="M51" i="12"/>
  <c r="J270" i="25"/>
  <c r="M50" i="12"/>
  <c r="J269" i="25"/>
  <c r="M49" i="12"/>
  <c r="J268" i="25"/>
  <c r="M48" i="12"/>
  <c r="J267" i="25"/>
  <c r="M47" i="12"/>
  <c r="J266" i="25"/>
  <c r="M46" i="12"/>
  <c r="J265" i="25"/>
  <c r="M45" i="12"/>
  <c r="J264" i="25"/>
  <c r="M44" i="12"/>
  <c r="J263" i="25"/>
  <c r="M43" i="12"/>
  <c r="J262" i="25"/>
  <c r="M42" i="12"/>
  <c r="J261" i="25"/>
  <c r="M41" i="12"/>
  <c r="J260" i="25"/>
  <c r="M40" i="12"/>
  <c r="J259" i="25"/>
  <c r="M39" i="12"/>
  <c r="J258" i="25"/>
  <c r="M38" i="12"/>
  <c r="J257" i="25"/>
  <c r="M37" i="12"/>
  <c r="J256" i="25"/>
  <c r="M36" i="12"/>
  <c r="J255" i="25"/>
  <c r="M35" i="12"/>
  <c r="J254" i="25"/>
  <c r="M34" i="12"/>
  <c r="J253" i="25"/>
  <c r="M33" i="12"/>
  <c r="J252" i="25"/>
  <c r="M32" i="12"/>
  <c r="J251" i="25"/>
  <c r="M31" i="12"/>
  <c r="J250" i="25"/>
  <c r="M30" i="12"/>
  <c r="J249" i="25"/>
  <c r="M29" i="12"/>
  <c r="J248" i="25"/>
  <c r="M28" i="12"/>
  <c r="J247" i="25"/>
  <c r="M27" i="12"/>
  <c r="J246" i="25"/>
  <c r="M26" i="12"/>
  <c r="J245" i="25"/>
  <c r="M25" i="12"/>
  <c r="J244" i="25"/>
  <c r="M24" i="12"/>
  <c r="J243" i="25"/>
  <c r="M23" i="12"/>
  <c r="J242" i="25"/>
  <c r="M22" i="12"/>
  <c r="J241" i="25"/>
  <c r="M21" i="12"/>
  <c r="J240" i="25"/>
  <c r="M20" i="12"/>
  <c r="J239" i="25"/>
  <c r="M19" i="12"/>
  <c r="J238" i="25"/>
  <c r="M18" i="12"/>
  <c r="J237" i="25"/>
  <c r="M17" i="12"/>
  <c r="J236" i="25"/>
  <c r="M16" i="12"/>
  <c r="J235" i="25"/>
  <c r="M15" i="12"/>
  <c r="J234" i="25"/>
  <c r="M14" i="12"/>
  <c r="J233" i="25"/>
  <c r="M13" i="12"/>
  <c r="J232" i="25"/>
  <c r="M12" i="12"/>
  <c r="J231" i="25"/>
  <c r="M11" i="12"/>
  <c r="J230" i="25"/>
  <c r="M10" i="12"/>
  <c r="J229" i="25"/>
  <c r="M9" i="12"/>
  <c r="J228" i="25"/>
  <c r="M8" i="12"/>
  <c r="J227" i="25"/>
  <c r="M7" i="12"/>
  <c r="J226" i="25"/>
  <c r="M6" i="12"/>
  <c r="J225" i="25"/>
  <c r="M5" i="12"/>
  <c r="J224" i="25"/>
  <c r="M4" i="12"/>
  <c r="J223" i="25"/>
  <c r="M3" i="12"/>
  <c r="J222" i="25"/>
  <c r="K222" i="12"/>
  <c r="J221" i="25"/>
  <c r="K221" i="12"/>
  <c r="J220" i="25"/>
  <c r="K220" i="12"/>
  <c r="J219" i="25"/>
  <c r="K219" i="12"/>
  <c r="J218" i="25"/>
  <c r="K218" i="12"/>
  <c r="J217" i="25"/>
  <c r="K217" i="12"/>
  <c r="J216" i="25"/>
  <c r="K216" i="12"/>
  <c r="J215" i="25"/>
  <c r="K215" i="12"/>
  <c r="J214" i="25"/>
  <c r="K214" i="12"/>
  <c r="J213" i="25"/>
  <c r="K213" i="12"/>
  <c r="J212" i="25"/>
  <c r="K212" i="12"/>
  <c r="J211" i="25"/>
  <c r="K211" i="12"/>
  <c r="J210" i="25"/>
  <c r="K210" i="12"/>
  <c r="J209" i="25"/>
  <c r="K209" i="12"/>
  <c r="J208" i="25"/>
  <c r="K208" i="12"/>
  <c r="J207" i="25"/>
  <c r="K207" i="12"/>
  <c r="J206" i="25"/>
  <c r="K206" i="12"/>
  <c r="J205" i="25"/>
  <c r="K205" i="12"/>
  <c r="J204" i="25"/>
  <c r="K204" i="12"/>
  <c r="J203" i="25"/>
  <c r="K203" i="12"/>
  <c r="J202" i="25"/>
  <c r="K202" i="12"/>
  <c r="J201" i="25"/>
  <c r="K201" i="12"/>
  <c r="J200" i="25"/>
  <c r="K200" i="12"/>
  <c r="J199" i="25"/>
  <c r="K199" i="12"/>
  <c r="J198" i="25"/>
  <c r="K198" i="12"/>
  <c r="J197" i="25"/>
  <c r="K197" i="12"/>
  <c r="J196" i="25"/>
  <c r="K196" i="12"/>
  <c r="J195" i="25"/>
  <c r="K195" i="12"/>
  <c r="J194" i="25"/>
  <c r="K194" i="12"/>
  <c r="J193" i="25"/>
  <c r="K193" i="12"/>
  <c r="J192" i="25"/>
  <c r="K192" i="12"/>
  <c r="J191" i="25"/>
  <c r="K191" i="12"/>
  <c r="J190" i="25"/>
  <c r="K190" i="12"/>
  <c r="J189" i="25"/>
  <c r="K189" i="12"/>
  <c r="J188" i="25"/>
  <c r="K188" i="12"/>
  <c r="J187" i="25"/>
  <c r="K187" i="12"/>
  <c r="J186" i="25"/>
  <c r="K186" i="12"/>
  <c r="J185" i="25"/>
  <c r="K185" i="12"/>
  <c r="J184" i="25"/>
  <c r="K184" i="12"/>
  <c r="J183" i="25"/>
  <c r="K183" i="12"/>
  <c r="J182" i="25"/>
  <c r="K182" i="12"/>
  <c r="J181" i="25"/>
  <c r="K181" i="12"/>
  <c r="J180" i="25"/>
  <c r="K180" i="12"/>
  <c r="J179" i="25"/>
  <c r="K179" i="12"/>
  <c r="J178" i="25"/>
  <c r="K178" i="12"/>
  <c r="J177" i="25"/>
  <c r="K177" i="12"/>
  <c r="J176" i="25"/>
  <c r="K176" i="12"/>
  <c r="J175" i="25"/>
  <c r="K175" i="12"/>
  <c r="J174" i="25"/>
  <c r="K174" i="12"/>
  <c r="J173" i="25"/>
  <c r="K173" i="12"/>
  <c r="J172" i="25"/>
  <c r="K172" i="12"/>
  <c r="J171" i="25"/>
  <c r="K171" i="12"/>
  <c r="J170" i="25"/>
  <c r="K170" i="12"/>
  <c r="J169" i="25"/>
  <c r="K169" i="12"/>
  <c r="J168" i="25"/>
  <c r="K168" i="12"/>
  <c r="J167" i="25"/>
  <c r="K167" i="12"/>
  <c r="J166" i="25"/>
  <c r="K166" i="12"/>
  <c r="J165" i="25"/>
  <c r="K165" i="12"/>
  <c r="J164" i="25"/>
  <c r="K164" i="12"/>
  <c r="J163" i="25"/>
  <c r="K163" i="12"/>
  <c r="J162" i="25"/>
  <c r="K162" i="12"/>
  <c r="J161" i="25"/>
  <c r="K161" i="12"/>
  <c r="J160" i="25"/>
  <c r="K160" i="12"/>
  <c r="J159" i="25"/>
  <c r="K159" i="12"/>
  <c r="J158" i="25"/>
  <c r="K158" i="12"/>
  <c r="J157" i="25"/>
  <c r="K157" i="12"/>
  <c r="J156" i="25"/>
  <c r="K156" i="12"/>
  <c r="J155" i="25"/>
  <c r="K155" i="12"/>
  <c r="J154" i="25"/>
  <c r="K154" i="12"/>
  <c r="J153" i="25"/>
  <c r="K153" i="12"/>
  <c r="J152" i="25"/>
  <c r="K152" i="12"/>
  <c r="J151" i="25"/>
  <c r="K151" i="12"/>
  <c r="J150" i="25"/>
  <c r="K150" i="12"/>
  <c r="J149" i="25"/>
  <c r="K149" i="12"/>
  <c r="J148" i="25"/>
  <c r="K148" i="12"/>
  <c r="J147" i="25"/>
  <c r="K147" i="12"/>
  <c r="J146" i="25"/>
  <c r="K146" i="12"/>
  <c r="J145" i="25"/>
  <c r="K145" i="12"/>
  <c r="J144" i="25"/>
  <c r="K144" i="12"/>
  <c r="J143" i="25"/>
  <c r="K143" i="12"/>
  <c r="J142" i="25"/>
  <c r="K142" i="12"/>
  <c r="J141" i="25"/>
  <c r="K141" i="12"/>
  <c r="J140" i="25"/>
  <c r="K140" i="12"/>
  <c r="J139" i="25"/>
  <c r="K139" i="12"/>
  <c r="J138" i="25"/>
  <c r="K138" i="12"/>
  <c r="J137" i="25"/>
  <c r="K137" i="12"/>
  <c r="J136" i="25"/>
  <c r="K136" i="12"/>
  <c r="J135" i="25"/>
  <c r="K135" i="12"/>
  <c r="J134" i="25"/>
  <c r="K134" i="12"/>
  <c r="J133" i="25"/>
  <c r="K133" i="12"/>
  <c r="J132" i="25"/>
  <c r="K132" i="12"/>
  <c r="J131" i="25"/>
  <c r="K131" i="12"/>
  <c r="J130" i="25"/>
  <c r="K130" i="12"/>
  <c r="J129" i="25"/>
  <c r="K129" i="12"/>
  <c r="J128" i="25"/>
  <c r="K128" i="12"/>
  <c r="J127" i="25"/>
  <c r="K127" i="12"/>
  <c r="J126" i="25"/>
  <c r="K126" i="12"/>
  <c r="J125" i="25"/>
  <c r="K125" i="12"/>
  <c r="J124" i="25"/>
  <c r="K124" i="12"/>
  <c r="J123" i="25"/>
  <c r="K123" i="12"/>
  <c r="J122" i="25"/>
  <c r="K122" i="12"/>
  <c r="J121" i="25"/>
  <c r="K121" i="12"/>
  <c r="J120" i="25"/>
  <c r="K120" i="12"/>
  <c r="J119" i="25"/>
  <c r="K119" i="12"/>
  <c r="J118" i="25"/>
  <c r="K118" i="12"/>
  <c r="J117" i="25"/>
  <c r="K117" i="12"/>
  <c r="J116" i="25"/>
  <c r="K116" i="12"/>
  <c r="J115" i="25"/>
  <c r="K115" i="12"/>
  <c r="J114" i="25"/>
  <c r="K114" i="12"/>
  <c r="J113" i="25"/>
  <c r="K113" i="12"/>
  <c r="J112" i="25"/>
  <c r="K112" i="12"/>
  <c r="J111" i="25"/>
  <c r="K111" i="12"/>
  <c r="J110" i="25"/>
  <c r="K110" i="12"/>
  <c r="J109" i="25"/>
  <c r="K109" i="12"/>
  <c r="J108" i="25"/>
  <c r="K108" i="12"/>
  <c r="J107" i="25"/>
  <c r="K107" i="12"/>
  <c r="J106" i="25"/>
  <c r="K106" i="12"/>
  <c r="J105" i="25"/>
  <c r="K105" i="12"/>
  <c r="J104" i="25"/>
  <c r="K104" i="12"/>
  <c r="J103" i="25"/>
  <c r="K103" i="12"/>
  <c r="J102" i="25"/>
  <c r="K102" i="12"/>
  <c r="J101" i="25"/>
  <c r="K101" i="12"/>
  <c r="J100" i="25"/>
  <c r="K100" i="12"/>
  <c r="J99" i="25"/>
  <c r="K99" i="12"/>
  <c r="J98" i="25"/>
  <c r="K98" i="12"/>
  <c r="J97" i="25"/>
  <c r="K97" i="12"/>
  <c r="J96" i="25"/>
  <c r="K96" i="12"/>
  <c r="J95" i="25"/>
  <c r="K95" i="12"/>
  <c r="J94" i="25"/>
  <c r="K94" i="12"/>
  <c r="J93" i="25"/>
  <c r="K93" i="12"/>
  <c r="J92" i="25"/>
  <c r="K92" i="12"/>
  <c r="J91" i="25"/>
  <c r="K91" i="12"/>
  <c r="J90" i="25"/>
  <c r="K90" i="12"/>
  <c r="J89" i="25"/>
  <c r="K89" i="12"/>
  <c r="J88" i="25"/>
  <c r="K88" i="12"/>
  <c r="J87" i="25"/>
  <c r="K87" i="12"/>
  <c r="J86" i="25"/>
  <c r="K86" i="12"/>
  <c r="J85" i="25"/>
  <c r="K85" i="12"/>
  <c r="J84" i="25"/>
  <c r="K84" i="12"/>
  <c r="J83" i="25"/>
  <c r="K83" i="12"/>
  <c r="J82" i="25"/>
  <c r="K82" i="12"/>
  <c r="J81" i="25"/>
  <c r="K81" i="12"/>
  <c r="J80" i="25"/>
  <c r="K80" i="12"/>
  <c r="J79" i="25"/>
  <c r="K79" i="12"/>
  <c r="J78" i="25"/>
  <c r="K78" i="12"/>
  <c r="J77" i="25"/>
  <c r="K77" i="12"/>
  <c r="J76" i="25"/>
  <c r="K76" i="12"/>
  <c r="J75" i="25"/>
  <c r="K75" i="12"/>
  <c r="J74" i="25"/>
  <c r="K74" i="12"/>
  <c r="J73" i="25"/>
  <c r="K73" i="12"/>
  <c r="J72" i="25"/>
  <c r="K72" i="12"/>
  <c r="J71" i="25"/>
  <c r="K71" i="12"/>
  <c r="J70" i="25"/>
  <c r="K70" i="12"/>
  <c r="J69" i="25"/>
  <c r="K69" i="12"/>
  <c r="J68" i="25"/>
  <c r="K68" i="12"/>
  <c r="J67" i="25"/>
  <c r="K67" i="12"/>
  <c r="J66" i="25"/>
  <c r="K66" i="12"/>
  <c r="J65" i="25"/>
  <c r="K65" i="12"/>
  <c r="J64" i="25"/>
  <c r="K64" i="12"/>
  <c r="J63" i="25"/>
  <c r="K63" i="12"/>
  <c r="J62" i="25"/>
  <c r="K62" i="12"/>
  <c r="J61" i="25"/>
  <c r="K61" i="12"/>
  <c r="J60" i="25"/>
  <c r="K60" i="12"/>
  <c r="J59" i="25"/>
  <c r="K59" i="12"/>
  <c r="J58" i="25"/>
  <c r="K58" i="12"/>
  <c r="J57" i="25"/>
  <c r="K57" i="12"/>
  <c r="J56" i="25"/>
  <c r="K56" i="12"/>
  <c r="J55" i="25"/>
  <c r="K55" i="12"/>
  <c r="J54" i="25"/>
  <c r="K54" i="12"/>
  <c r="J53" i="25"/>
  <c r="K53" i="12"/>
  <c r="J52" i="25"/>
  <c r="K52" i="12"/>
  <c r="J51" i="25"/>
  <c r="K51" i="12"/>
  <c r="J50" i="25"/>
  <c r="K50" i="12"/>
  <c r="J49" i="25"/>
  <c r="K49" i="12"/>
  <c r="J48" i="25"/>
  <c r="K48" i="12"/>
  <c r="J47" i="25"/>
  <c r="K47" i="12"/>
  <c r="J46" i="25"/>
  <c r="K46" i="12"/>
  <c r="J45" i="25"/>
  <c r="K45" i="12"/>
  <c r="J44" i="25"/>
  <c r="K44" i="12"/>
  <c r="J43" i="25"/>
  <c r="K43" i="12"/>
  <c r="J42" i="25"/>
  <c r="K42" i="12"/>
  <c r="J41" i="25"/>
  <c r="K41" i="12"/>
  <c r="J40" i="25"/>
  <c r="K40" i="12"/>
  <c r="J39" i="25"/>
  <c r="K39" i="12"/>
  <c r="J38" i="25"/>
  <c r="K38" i="12"/>
  <c r="J37" i="25"/>
  <c r="K37" i="12"/>
  <c r="J36" i="25"/>
  <c r="K36" i="12"/>
  <c r="J35" i="25"/>
  <c r="K35" i="12"/>
  <c r="J34" i="25"/>
  <c r="K34" i="12"/>
  <c r="J33" i="25"/>
  <c r="K33" i="12"/>
  <c r="J32" i="25"/>
  <c r="K32" i="12"/>
  <c r="J31" i="25"/>
  <c r="K31" i="12"/>
  <c r="J30" i="25"/>
  <c r="K30" i="12"/>
  <c r="J29" i="25"/>
  <c r="K29" i="12"/>
  <c r="J28" i="25"/>
  <c r="K28" i="12"/>
  <c r="J27" i="25"/>
  <c r="K27" i="12"/>
  <c r="J26" i="25"/>
  <c r="K26" i="12"/>
  <c r="J25" i="25"/>
  <c r="K25" i="12"/>
  <c r="J24" i="25"/>
  <c r="K24" i="12"/>
  <c r="J23" i="25"/>
  <c r="K23" i="12"/>
  <c r="J22" i="25"/>
  <c r="K22" i="12"/>
  <c r="J21" i="25"/>
  <c r="K21" i="12"/>
  <c r="J20" i="25"/>
  <c r="K20" i="12"/>
  <c r="J19" i="25"/>
  <c r="K19" i="12"/>
  <c r="J18" i="25"/>
  <c r="K18" i="12"/>
  <c r="J17" i="25"/>
  <c r="K17" i="12"/>
  <c r="J16" i="25"/>
  <c r="K16" i="12"/>
  <c r="J15" i="25"/>
  <c r="K15" i="12"/>
  <c r="J14" i="25"/>
  <c r="K14" i="12"/>
  <c r="J13" i="25"/>
  <c r="K13" i="12"/>
  <c r="J12" i="25"/>
  <c r="K12" i="12"/>
  <c r="J11" i="25"/>
  <c r="K11" i="12"/>
  <c r="J10" i="25"/>
  <c r="K10" i="12"/>
  <c r="J9" i="25"/>
  <c r="K9" i="12"/>
  <c r="J8" i="25"/>
  <c r="K8" i="12"/>
  <c r="J7" i="25"/>
  <c r="K7" i="12"/>
  <c r="J6" i="25"/>
  <c r="K6" i="12"/>
  <c r="J5" i="25"/>
  <c r="K5" i="12"/>
  <c r="J4" i="25"/>
  <c r="J3" i="25"/>
  <c r="K3" i="12"/>
  <c r="J2" i="25"/>
  <c r="T881" i="25"/>
  <c r="T880" i="25"/>
  <c r="T879" i="25"/>
  <c r="T878" i="25"/>
  <c r="T877" i="25"/>
  <c r="T876" i="25"/>
  <c r="T875" i="25"/>
  <c r="T874" i="25"/>
  <c r="T873" i="25"/>
  <c r="T872" i="25"/>
  <c r="T871" i="25"/>
  <c r="T870" i="25"/>
  <c r="T869" i="25"/>
  <c r="T868" i="25"/>
  <c r="T867" i="25"/>
  <c r="T866" i="25"/>
  <c r="T865" i="25"/>
  <c r="T864" i="25"/>
  <c r="T863" i="25"/>
  <c r="T862" i="25"/>
  <c r="T861" i="25"/>
  <c r="T860" i="25"/>
  <c r="T859" i="25"/>
  <c r="T858" i="25"/>
  <c r="T857" i="25"/>
  <c r="T856" i="25"/>
  <c r="T855" i="25"/>
  <c r="T854" i="25"/>
  <c r="T853" i="25"/>
  <c r="T852" i="25"/>
  <c r="T851" i="25"/>
  <c r="T850" i="25"/>
  <c r="T849" i="25"/>
  <c r="T848" i="25"/>
  <c r="T847" i="25"/>
  <c r="T846" i="25"/>
  <c r="T845" i="25"/>
  <c r="T844" i="25"/>
  <c r="T843" i="25"/>
  <c r="T842" i="25"/>
  <c r="T841" i="25"/>
  <c r="T840" i="25"/>
  <c r="T839" i="25"/>
  <c r="T838" i="25"/>
  <c r="T837" i="25"/>
  <c r="T836" i="25"/>
  <c r="T835" i="25"/>
  <c r="T834" i="25"/>
  <c r="T833" i="25"/>
  <c r="T832" i="25"/>
  <c r="T831" i="25"/>
  <c r="T830" i="25"/>
  <c r="T829" i="25"/>
  <c r="T828" i="25"/>
  <c r="T827" i="25"/>
  <c r="T826" i="25"/>
  <c r="T825" i="25"/>
  <c r="T824" i="25"/>
  <c r="T823" i="25"/>
  <c r="T822" i="25"/>
  <c r="T821" i="25"/>
  <c r="T820" i="25"/>
  <c r="T819" i="25"/>
  <c r="T816" i="25"/>
  <c r="T815" i="25"/>
  <c r="T814" i="25"/>
  <c r="T813" i="25"/>
  <c r="T812" i="25"/>
  <c r="T811" i="25"/>
  <c r="T810" i="25"/>
  <c r="T809" i="25"/>
  <c r="T808" i="25"/>
  <c r="T807" i="25"/>
  <c r="T806" i="25"/>
  <c r="T805" i="25"/>
  <c r="T804" i="25"/>
  <c r="T803" i="25"/>
  <c r="T802" i="25"/>
  <c r="T801" i="25"/>
  <c r="T800" i="25"/>
  <c r="T799" i="25"/>
  <c r="T798" i="25"/>
  <c r="T797" i="25"/>
  <c r="T796" i="25"/>
  <c r="T795" i="25"/>
  <c r="T794" i="25"/>
  <c r="T793" i="25"/>
  <c r="T792" i="25"/>
  <c r="T791" i="25"/>
  <c r="T790" i="25"/>
  <c r="T789" i="25"/>
  <c r="T788" i="25"/>
  <c r="T787" i="25"/>
  <c r="T786" i="25"/>
  <c r="T785" i="25"/>
  <c r="T784" i="25"/>
  <c r="T783" i="25"/>
  <c r="T782" i="25"/>
  <c r="T781" i="25"/>
  <c r="T780" i="25"/>
  <c r="T779" i="25"/>
  <c r="T778" i="25"/>
  <c r="T777" i="25"/>
  <c r="T776" i="25"/>
  <c r="T775" i="25"/>
  <c r="T774" i="25"/>
  <c r="T773" i="25"/>
  <c r="T772" i="25"/>
  <c r="T771" i="25"/>
  <c r="T770" i="25"/>
  <c r="T769" i="25"/>
  <c r="T768" i="25"/>
  <c r="T767" i="25"/>
  <c r="T766" i="25"/>
  <c r="T765" i="25"/>
  <c r="T764" i="25"/>
  <c r="T763" i="25"/>
  <c r="T762" i="25"/>
  <c r="T761" i="25"/>
  <c r="T760" i="25"/>
  <c r="T759" i="25"/>
  <c r="T758" i="25"/>
  <c r="T757" i="25"/>
  <c r="T756" i="25"/>
  <c r="T755" i="25"/>
  <c r="T754" i="25"/>
  <c r="T753" i="25"/>
  <c r="T752" i="25"/>
  <c r="T751" i="25"/>
  <c r="T750" i="25"/>
  <c r="T749" i="25"/>
  <c r="T748" i="25"/>
  <c r="T747" i="25"/>
  <c r="T746" i="25"/>
  <c r="T745" i="25"/>
  <c r="T744" i="25"/>
  <c r="T743" i="25"/>
  <c r="T742" i="25"/>
  <c r="T741" i="25"/>
  <c r="T740" i="25"/>
  <c r="T739" i="25"/>
  <c r="T738" i="25"/>
  <c r="T737" i="25"/>
  <c r="T736" i="25"/>
  <c r="T735" i="25"/>
  <c r="T734" i="25"/>
  <c r="T733" i="25"/>
  <c r="T732" i="25"/>
  <c r="T731" i="25"/>
  <c r="T730" i="25"/>
  <c r="T729" i="25"/>
  <c r="T728" i="25"/>
  <c r="T727" i="25"/>
  <c r="T726" i="25"/>
  <c r="T725" i="25"/>
  <c r="T724" i="25"/>
  <c r="T723" i="25"/>
  <c r="T722" i="25"/>
  <c r="T721" i="25"/>
  <c r="T720" i="25"/>
  <c r="T719" i="25"/>
  <c r="T718" i="25"/>
  <c r="T717" i="25"/>
  <c r="T716" i="25"/>
  <c r="T715" i="25"/>
  <c r="T714" i="25"/>
  <c r="T713" i="25"/>
  <c r="T712" i="25"/>
  <c r="T711" i="25"/>
  <c r="T710" i="25"/>
  <c r="T709" i="25"/>
  <c r="T708" i="25"/>
  <c r="T707" i="25"/>
  <c r="T706" i="25"/>
  <c r="T705" i="25"/>
  <c r="T704" i="25"/>
  <c r="T703" i="25"/>
  <c r="T702" i="25"/>
  <c r="T701" i="25"/>
  <c r="T700" i="25"/>
  <c r="T699" i="25"/>
  <c r="T698" i="25"/>
  <c r="T697" i="25"/>
  <c r="T696" i="25"/>
  <c r="T695" i="25"/>
  <c r="T694" i="25"/>
  <c r="T693" i="25"/>
  <c r="T692" i="25"/>
  <c r="T691" i="25"/>
  <c r="T690" i="25"/>
  <c r="T689" i="25"/>
  <c r="T688" i="25"/>
  <c r="T687" i="25"/>
  <c r="T686" i="25"/>
  <c r="T685" i="25"/>
  <c r="T684" i="25"/>
  <c r="T683" i="25"/>
  <c r="T682" i="25"/>
  <c r="T681" i="25"/>
  <c r="T680" i="25"/>
  <c r="T679" i="25"/>
  <c r="T678" i="25"/>
  <c r="T677" i="25"/>
  <c r="T676" i="25"/>
  <c r="T675" i="25"/>
  <c r="T674" i="25"/>
  <c r="T673" i="25"/>
  <c r="T672" i="25"/>
  <c r="T671" i="25"/>
  <c r="T670" i="25"/>
  <c r="T669" i="25"/>
  <c r="T668" i="25"/>
  <c r="T667" i="25"/>
  <c r="T666" i="25"/>
  <c r="T665" i="25"/>
  <c r="T664" i="25"/>
  <c r="T663" i="25"/>
  <c r="T662" i="25"/>
  <c r="T661" i="25"/>
  <c r="T660" i="25"/>
  <c r="T659" i="25"/>
  <c r="T658" i="25"/>
  <c r="T657" i="25"/>
  <c r="T656" i="25"/>
  <c r="T655" i="25"/>
  <c r="T654" i="25"/>
  <c r="T653" i="25"/>
  <c r="T652" i="25"/>
  <c r="T651" i="25"/>
  <c r="T650" i="25"/>
  <c r="T649" i="25"/>
  <c r="T648" i="25"/>
  <c r="T647" i="25"/>
  <c r="T646" i="25"/>
  <c r="T645" i="25"/>
  <c r="T644" i="25"/>
  <c r="T643" i="25"/>
  <c r="T642" i="25"/>
  <c r="T641" i="25"/>
  <c r="T640" i="25"/>
  <c r="T639" i="25"/>
  <c r="T638" i="25"/>
  <c r="T637" i="25"/>
  <c r="T636" i="25"/>
  <c r="T635" i="25"/>
  <c r="T634" i="25"/>
  <c r="T633" i="25"/>
  <c r="T632" i="25"/>
  <c r="T631" i="25"/>
  <c r="T630" i="25"/>
  <c r="T629" i="25"/>
  <c r="T628" i="25"/>
  <c r="T627" i="25"/>
  <c r="T626" i="25"/>
  <c r="T625" i="25"/>
  <c r="T624" i="25"/>
  <c r="T623" i="25"/>
  <c r="T622" i="25"/>
  <c r="T621" i="25"/>
  <c r="T620" i="25"/>
  <c r="T619" i="25"/>
  <c r="T618" i="25"/>
  <c r="T617" i="25"/>
  <c r="T616" i="25"/>
  <c r="T615" i="25"/>
  <c r="T614" i="25"/>
  <c r="T613" i="25"/>
  <c r="T612" i="25"/>
  <c r="T611" i="25"/>
  <c r="T610" i="25"/>
  <c r="T609" i="25"/>
  <c r="T608" i="25"/>
  <c r="T607" i="25"/>
  <c r="T606" i="25"/>
  <c r="T605" i="25"/>
  <c r="T604" i="25"/>
  <c r="T603" i="25"/>
  <c r="T602" i="25"/>
  <c r="T601" i="25"/>
  <c r="T600" i="25"/>
  <c r="T599" i="25"/>
  <c r="T598" i="25"/>
  <c r="T597" i="25"/>
  <c r="T596" i="25"/>
  <c r="T595" i="25"/>
  <c r="T594" i="25"/>
  <c r="T593" i="25"/>
  <c r="T592" i="25"/>
  <c r="T591" i="25"/>
  <c r="T590" i="25"/>
  <c r="T589" i="25"/>
  <c r="T588" i="25"/>
  <c r="T587" i="25"/>
  <c r="T586" i="25"/>
  <c r="T585" i="25"/>
  <c r="T584" i="25"/>
  <c r="T583" i="25"/>
  <c r="T582" i="25"/>
  <c r="T581" i="25"/>
  <c r="T580" i="25"/>
  <c r="T579" i="25"/>
  <c r="T578" i="25"/>
  <c r="T577" i="25"/>
  <c r="T576" i="25"/>
  <c r="T575" i="25"/>
  <c r="T574" i="25"/>
  <c r="T573" i="25"/>
  <c r="T572" i="25"/>
  <c r="T571" i="25"/>
  <c r="T570" i="25"/>
  <c r="T569" i="25"/>
  <c r="T568" i="25"/>
  <c r="T567" i="25"/>
  <c r="T566" i="25"/>
  <c r="T565" i="25"/>
  <c r="T564" i="25"/>
  <c r="T563" i="25"/>
  <c r="T562" i="25"/>
  <c r="T561" i="25"/>
  <c r="T560" i="25"/>
  <c r="T559" i="25"/>
  <c r="T558" i="25"/>
  <c r="T557" i="25"/>
  <c r="T556" i="25"/>
  <c r="T555" i="25"/>
  <c r="T554" i="25"/>
  <c r="T553" i="25"/>
  <c r="T552" i="25"/>
  <c r="T551" i="25"/>
  <c r="T550" i="25"/>
  <c r="T549" i="25"/>
  <c r="T548" i="25"/>
  <c r="T547" i="25"/>
  <c r="T546" i="25"/>
  <c r="T545" i="25"/>
  <c r="T544" i="25"/>
  <c r="T543" i="25"/>
  <c r="T542" i="25"/>
  <c r="T541" i="25"/>
  <c r="T540" i="25"/>
  <c r="T539" i="25"/>
  <c r="T538" i="25"/>
  <c r="T537" i="25"/>
  <c r="T536" i="25"/>
  <c r="T535" i="25"/>
  <c r="T534" i="25"/>
  <c r="T533" i="25"/>
  <c r="T532" i="25"/>
  <c r="T531" i="25"/>
  <c r="T530" i="25"/>
  <c r="T529" i="25"/>
  <c r="T528" i="25"/>
  <c r="T527" i="25"/>
  <c r="T526" i="25"/>
  <c r="T525" i="25"/>
  <c r="T524" i="25"/>
  <c r="T523" i="25"/>
  <c r="T522" i="25"/>
  <c r="T521" i="25"/>
  <c r="T520" i="25"/>
  <c r="T519" i="25"/>
  <c r="T518" i="25"/>
  <c r="T517" i="25"/>
  <c r="T516" i="25"/>
  <c r="T515" i="25"/>
  <c r="T514" i="25"/>
  <c r="T513" i="25"/>
  <c r="T512" i="25"/>
  <c r="T511" i="25"/>
  <c r="T510" i="25"/>
  <c r="T509" i="25"/>
  <c r="T508" i="25"/>
  <c r="T507" i="25"/>
  <c r="T506" i="25"/>
  <c r="T505" i="25"/>
  <c r="T504" i="25"/>
  <c r="T503" i="25"/>
  <c r="T502" i="25"/>
  <c r="T501" i="25"/>
  <c r="T500" i="25"/>
  <c r="T499" i="25"/>
  <c r="T498" i="25"/>
  <c r="T497" i="25"/>
  <c r="T496" i="25"/>
  <c r="T495" i="25"/>
  <c r="T494" i="25"/>
  <c r="T493" i="25"/>
  <c r="T492" i="25"/>
  <c r="T491" i="25"/>
  <c r="T490" i="25"/>
  <c r="T489" i="25"/>
  <c r="T488" i="25"/>
  <c r="T487" i="25"/>
  <c r="T486" i="25"/>
  <c r="T485" i="25"/>
  <c r="T484" i="25"/>
  <c r="T483" i="25"/>
  <c r="T482" i="25"/>
  <c r="T481" i="25"/>
  <c r="T480" i="25"/>
  <c r="T479" i="25"/>
  <c r="T478" i="25"/>
  <c r="T477" i="25"/>
  <c r="T476" i="25"/>
  <c r="T475" i="25"/>
  <c r="T474" i="25"/>
  <c r="T473" i="25"/>
  <c r="T472" i="25"/>
  <c r="T471" i="25"/>
  <c r="T470" i="25"/>
  <c r="T469" i="25"/>
  <c r="T468" i="25"/>
  <c r="T467" i="25"/>
  <c r="T466" i="25"/>
  <c r="T465" i="25"/>
  <c r="T464" i="25"/>
  <c r="T463" i="25"/>
  <c r="T462" i="25"/>
  <c r="T461" i="25"/>
  <c r="T460" i="25"/>
  <c r="T459" i="25"/>
  <c r="T458" i="25"/>
  <c r="T457" i="25"/>
  <c r="T456" i="25"/>
  <c r="T455" i="25"/>
  <c r="T454" i="25"/>
  <c r="T453" i="25"/>
  <c r="T452" i="25"/>
  <c r="T451" i="25"/>
  <c r="T450" i="25"/>
  <c r="T449" i="25"/>
  <c r="T448" i="25"/>
  <c r="T447" i="25"/>
  <c r="T446" i="25"/>
  <c r="T445" i="25"/>
  <c r="T444" i="25"/>
  <c r="T442" i="25"/>
  <c r="T223" i="25"/>
  <c r="T224" i="25"/>
  <c r="T225" i="25"/>
  <c r="T226" i="25"/>
  <c r="T227" i="25"/>
  <c r="T228" i="25"/>
  <c r="T229" i="25"/>
  <c r="T230" i="25"/>
  <c r="T231" i="25"/>
  <c r="T232" i="25"/>
  <c r="T233" i="25"/>
  <c r="T234" i="25"/>
  <c r="T235" i="25"/>
  <c r="T236" i="25"/>
  <c r="T237" i="25"/>
  <c r="T238" i="25"/>
  <c r="T239" i="25"/>
  <c r="T240" i="25"/>
  <c r="T241" i="25"/>
  <c r="T242" i="25"/>
  <c r="T243" i="25"/>
  <c r="T244" i="25"/>
  <c r="T245" i="25"/>
  <c r="T246" i="25"/>
  <c r="T247" i="25"/>
  <c r="T248" i="25"/>
  <c r="T249" i="25"/>
  <c r="T250" i="25"/>
  <c r="T251" i="25"/>
  <c r="T252" i="25"/>
  <c r="T253" i="25"/>
  <c r="T254" i="25"/>
  <c r="T255" i="25"/>
  <c r="T256" i="25"/>
  <c r="T257" i="25"/>
  <c r="T258" i="25"/>
  <c r="T259" i="25"/>
  <c r="T260" i="25"/>
  <c r="T261" i="25"/>
  <c r="T262" i="25"/>
  <c r="T263" i="25"/>
  <c r="T264" i="25"/>
  <c r="T265" i="25"/>
  <c r="T266" i="25"/>
  <c r="T267" i="25"/>
  <c r="T268" i="25"/>
  <c r="T269" i="25"/>
  <c r="T270" i="25"/>
  <c r="T271" i="25"/>
  <c r="T272" i="25"/>
  <c r="T273" i="25"/>
  <c r="T274" i="25"/>
  <c r="T275" i="25"/>
  <c r="T276" i="25"/>
  <c r="T277" i="25"/>
  <c r="T278" i="25"/>
  <c r="T279" i="25"/>
  <c r="T280" i="25"/>
  <c r="T281" i="25"/>
  <c r="T282" i="25"/>
  <c r="T283" i="25"/>
  <c r="T284" i="25"/>
  <c r="T285" i="25"/>
  <c r="T286" i="25"/>
  <c r="T287" i="25"/>
  <c r="T288" i="25"/>
  <c r="T289" i="25"/>
  <c r="T290" i="25"/>
  <c r="T291" i="25"/>
  <c r="T292" i="25"/>
  <c r="T293" i="25"/>
  <c r="T294" i="25"/>
  <c r="T295" i="25"/>
  <c r="T296" i="25"/>
  <c r="T297" i="25"/>
  <c r="T298" i="25"/>
  <c r="T299" i="25"/>
  <c r="T300" i="25"/>
  <c r="T301" i="25"/>
  <c r="T302" i="25"/>
  <c r="T303" i="25"/>
  <c r="T304" i="25"/>
  <c r="T305" i="25"/>
  <c r="T306" i="25"/>
  <c r="T307" i="25"/>
  <c r="T308" i="25"/>
  <c r="T309" i="25"/>
  <c r="T310" i="25"/>
  <c r="T311" i="25"/>
  <c r="T312" i="25"/>
  <c r="T313" i="25"/>
  <c r="T314" i="25"/>
  <c r="T315" i="25"/>
  <c r="T316" i="25"/>
  <c r="T317" i="25"/>
  <c r="T318" i="25"/>
  <c r="T319" i="25"/>
  <c r="T320" i="25"/>
  <c r="T321" i="25"/>
  <c r="T322" i="25"/>
  <c r="T323" i="25"/>
  <c r="T324" i="25"/>
  <c r="T325" i="25"/>
  <c r="T326" i="25"/>
  <c r="T327" i="25"/>
  <c r="T328" i="25"/>
  <c r="T329" i="25"/>
  <c r="T330" i="25"/>
  <c r="T331" i="25"/>
  <c r="T332" i="25"/>
  <c r="T333" i="25"/>
  <c r="T334" i="25"/>
  <c r="T335" i="25"/>
  <c r="T336" i="25"/>
  <c r="T337" i="25"/>
  <c r="T338" i="25"/>
  <c r="T339" i="25"/>
  <c r="T340" i="25"/>
  <c r="T341" i="25"/>
  <c r="T342" i="25"/>
  <c r="T343" i="25"/>
  <c r="T344" i="25"/>
  <c r="T345" i="25"/>
  <c r="T346" i="25"/>
  <c r="T347" i="25"/>
  <c r="T348" i="25"/>
  <c r="T349" i="25"/>
  <c r="T350" i="25"/>
  <c r="T351" i="25"/>
  <c r="T352" i="25"/>
  <c r="T353" i="25"/>
  <c r="T354" i="25"/>
  <c r="T355" i="25"/>
  <c r="T356" i="25"/>
  <c r="T357" i="25"/>
  <c r="T358" i="25"/>
  <c r="T359" i="25"/>
  <c r="T360" i="25"/>
  <c r="T361" i="25"/>
  <c r="T362" i="25"/>
  <c r="T363" i="25"/>
  <c r="T364" i="25"/>
  <c r="T365" i="25"/>
  <c r="T366" i="25"/>
  <c r="T367" i="25"/>
  <c r="T368" i="25"/>
  <c r="T369" i="25"/>
  <c r="T370" i="25"/>
  <c r="T371" i="25"/>
  <c r="T372" i="25"/>
  <c r="T373" i="25"/>
  <c r="T374" i="25"/>
  <c r="T375" i="25"/>
  <c r="T376" i="25"/>
  <c r="T377" i="25"/>
  <c r="T378" i="25"/>
  <c r="T379" i="25"/>
  <c r="T380" i="25"/>
  <c r="T381" i="25"/>
  <c r="T382" i="25"/>
  <c r="T383" i="25"/>
  <c r="T384" i="25"/>
  <c r="T385" i="25"/>
  <c r="T386" i="25"/>
  <c r="T387" i="25"/>
  <c r="T388" i="25"/>
  <c r="T389" i="25"/>
  <c r="T390" i="25"/>
  <c r="T391" i="25"/>
  <c r="T392" i="25"/>
  <c r="T393" i="25"/>
  <c r="T394" i="25"/>
  <c r="T395" i="25"/>
  <c r="T396" i="25"/>
  <c r="T397" i="25"/>
  <c r="T398" i="25"/>
  <c r="T399" i="25"/>
  <c r="T400" i="25"/>
  <c r="T401" i="25"/>
  <c r="T402" i="25"/>
  <c r="T403" i="25"/>
  <c r="T404" i="25"/>
  <c r="T405" i="25"/>
  <c r="T406" i="25"/>
  <c r="T407" i="25"/>
  <c r="T408" i="25"/>
  <c r="T409" i="25"/>
  <c r="T410" i="25"/>
  <c r="T411" i="25"/>
  <c r="T412" i="25"/>
  <c r="T413" i="25"/>
  <c r="T414" i="25"/>
  <c r="T415" i="25"/>
  <c r="T416" i="25"/>
  <c r="T417" i="25"/>
  <c r="T418" i="25"/>
  <c r="T419" i="25"/>
  <c r="T420" i="25"/>
  <c r="T421" i="25"/>
  <c r="T422" i="25"/>
  <c r="T423" i="25"/>
  <c r="T424" i="25"/>
  <c r="T425" i="25"/>
  <c r="T426" i="25"/>
  <c r="T427" i="25"/>
  <c r="T428" i="25"/>
  <c r="T429" i="25"/>
  <c r="T430" i="25"/>
  <c r="T431" i="25"/>
  <c r="T432" i="25"/>
  <c r="T433" i="25"/>
  <c r="T434" i="25"/>
  <c r="T435" i="25"/>
  <c r="T436" i="25"/>
  <c r="T437" i="25"/>
  <c r="T438" i="25"/>
  <c r="T439" i="25"/>
  <c r="T440" i="25"/>
  <c r="T441" i="25"/>
  <c r="T222" i="25"/>
  <c r="T18" i="25"/>
  <c r="T19" i="25"/>
  <c r="T20" i="25"/>
  <c r="T21" i="25"/>
  <c r="T22" i="25"/>
  <c r="T23" i="25"/>
  <c r="T24" i="25"/>
  <c r="T25" i="25"/>
  <c r="T26" i="25"/>
  <c r="T27" i="25"/>
  <c r="T28" i="25"/>
  <c r="T29" i="25"/>
  <c r="T30" i="25"/>
  <c r="T31" i="25"/>
  <c r="T32" i="25"/>
  <c r="T33" i="25"/>
  <c r="T34" i="25"/>
  <c r="T35" i="25"/>
  <c r="T36" i="25"/>
  <c r="T37" i="25"/>
  <c r="T38" i="25"/>
  <c r="T39" i="25"/>
  <c r="T40" i="25"/>
  <c r="T41" i="25"/>
  <c r="T42" i="25"/>
  <c r="T43" i="25"/>
  <c r="T44" i="25"/>
  <c r="T45" i="25"/>
  <c r="T46" i="25"/>
  <c r="T47" i="25"/>
  <c r="T48" i="25"/>
  <c r="T49" i="25"/>
  <c r="T50" i="25"/>
  <c r="T51" i="25"/>
  <c r="T52" i="25"/>
  <c r="T53" i="25"/>
  <c r="T54" i="25"/>
  <c r="T55" i="25"/>
  <c r="T56" i="25"/>
  <c r="T57" i="25"/>
  <c r="T58" i="25"/>
  <c r="T59" i="25"/>
  <c r="T60" i="25"/>
  <c r="T61" i="25"/>
  <c r="T62" i="25"/>
  <c r="T63" i="25"/>
  <c r="T64" i="25"/>
  <c r="T65" i="25"/>
  <c r="T66" i="25"/>
  <c r="T67" i="25"/>
  <c r="T68" i="25"/>
  <c r="T69" i="25"/>
  <c r="T70" i="25"/>
  <c r="T71" i="25"/>
  <c r="T72" i="25"/>
  <c r="T73" i="25"/>
  <c r="T74" i="25"/>
  <c r="T75" i="25"/>
  <c r="T76" i="25"/>
  <c r="T77" i="25"/>
  <c r="T78" i="25"/>
  <c r="T79" i="25"/>
  <c r="T80" i="25"/>
  <c r="T81" i="25"/>
  <c r="T82" i="25"/>
  <c r="T83" i="25"/>
  <c r="T84" i="25"/>
  <c r="T85" i="25"/>
  <c r="T86" i="25"/>
  <c r="T87" i="25"/>
  <c r="T88" i="25"/>
  <c r="T89" i="25"/>
  <c r="T90" i="25"/>
  <c r="T91" i="25"/>
  <c r="T92" i="25"/>
  <c r="T93" i="25"/>
  <c r="T94" i="25"/>
  <c r="T95" i="25"/>
  <c r="T96" i="25"/>
  <c r="T97" i="25"/>
  <c r="T98" i="25"/>
  <c r="T99" i="25"/>
  <c r="T100" i="25"/>
  <c r="T101" i="25"/>
  <c r="T102" i="25"/>
  <c r="T103" i="25"/>
  <c r="T104" i="25"/>
  <c r="T105" i="25"/>
  <c r="T106" i="25"/>
  <c r="T107" i="25"/>
  <c r="T108" i="25"/>
  <c r="T109" i="25"/>
  <c r="T110" i="25"/>
  <c r="T111" i="25"/>
  <c r="T112" i="25"/>
  <c r="T113" i="25"/>
  <c r="T114" i="25"/>
  <c r="T115" i="25"/>
  <c r="T116" i="25"/>
  <c r="T117" i="25"/>
  <c r="T118" i="25"/>
  <c r="T119" i="25"/>
  <c r="T120" i="25"/>
  <c r="T121" i="25"/>
  <c r="T122" i="25"/>
  <c r="T123" i="25"/>
  <c r="T124" i="25"/>
  <c r="T125" i="25"/>
  <c r="T126" i="25"/>
  <c r="T127" i="25"/>
  <c r="T128" i="25"/>
  <c r="T129" i="25"/>
  <c r="T130" i="25"/>
  <c r="T131" i="25"/>
  <c r="T132" i="25"/>
  <c r="T133" i="25"/>
  <c r="T134" i="25"/>
  <c r="T135" i="25"/>
  <c r="T136" i="25"/>
  <c r="T137" i="25"/>
  <c r="T138" i="25"/>
  <c r="T139" i="25"/>
  <c r="T140" i="25"/>
  <c r="T141" i="25"/>
  <c r="T142" i="25"/>
  <c r="T143" i="25"/>
  <c r="T144" i="25"/>
  <c r="T145" i="25"/>
  <c r="T146" i="25"/>
  <c r="T147" i="25"/>
  <c r="T148" i="25"/>
  <c r="T149" i="25"/>
  <c r="T150" i="25"/>
  <c r="T151" i="25"/>
  <c r="T152" i="25"/>
  <c r="T153" i="25"/>
  <c r="T154" i="25"/>
  <c r="T155" i="25"/>
  <c r="T156" i="25"/>
  <c r="T157" i="25"/>
  <c r="T158" i="25"/>
  <c r="T159" i="25"/>
  <c r="T160" i="25"/>
  <c r="T161" i="25"/>
  <c r="T162" i="25"/>
  <c r="T163" i="25"/>
  <c r="T164" i="25"/>
  <c r="T165" i="25"/>
  <c r="T166" i="25"/>
  <c r="T167" i="25"/>
  <c r="T168" i="25"/>
  <c r="T169" i="25"/>
  <c r="T170" i="25"/>
  <c r="T171" i="25"/>
  <c r="T172" i="25"/>
  <c r="T173" i="25"/>
  <c r="T174" i="25"/>
  <c r="T175" i="25"/>
  <c r="T176" i="25"/>
  <c r="T177" i="25"/>
  <c r="T178" i="25"/>
  <c r="T179" i="25"/>
  <c r="T180" i="25"/>
  <c r="T181" i="25"/>
  <c r="T182" i="25"/>
  <c r="T183" i="25"/>
  <c r="T184" i="25"/>
  <c r="T185" i="25"/>
  <c r="T186" i="25"/>
  <c r="T187" i="25"/>
  <c r="T188" i="25"/>
  <c r="T189" i="25"/>
  <c r="T190" i="25"/>
  <c r="T191" i="25"/>
  <c r="T192" i="25"/>
  <c r="T193" i="25"/>
  <c r="T194" i="25"/>
  <c r="T195" i="25"/>
  <c r="T196" i="25"/>
  <c r="T197" i="25"/>
  <c r="T198" i="25"/>
  <c r="T199" i="25"/>
  <c r="T200" i="25"/>
  <c r="T201" i="25"/>
  <c r="T202" i="25"/>
  <c r="T203" i="25"/>
  <c r="T204" i="25"/>
  <c r="T205" i="25"/>
  <c r="T206" i="25"/>
  <c r="T207" i="25"/>
  <c r="T208" i="25"/>
  <c r="T209" i="25"/>
  <c r="T210" i="25"/>
  <c r="T211" i="25"/>
  <c r="T212" i="25"/>
  <c r="T213" i="25"/>
  <c r="T214" i="25"/>
  <c r="T215" i="25"/>
  <c r="T216" i="25"/>
  <c r="T217" i="25"/>
  <c r="T218" i="25"/>
  <c r="T219" i="25"/>
  <c r="T220" i="25"/>
  <c r="T221" i="25"/>
  <c r="T3" i="25"/>
  <c r="T4" i="25"/>
  <c r="T5" i="25"/>
  <c r="T6" i="25"/>
  <c r="T7" i="25"/>
  <c r="T8" i="25"/>
  <c r="T9" i="25"/>
  <c r="T10" i="25"/>
  <c r="T11" i="25"/>
  <c r="T12" i="25"/>
  <c r="T13" i="25"/>
  <c r="T14" i="25"/>
  <c r="T15" i="25"/>
  <c r="T16" i="25"/>
  <c r="T17" i="25"/>
  <c r="T2" i="25"/>
  <c r="S4" i="25"/>
  <c r="AD222" i="25"/>
  <c r="AE222" i="25"/>
  <c r="AF222" i="25"/>
  <c r="AG222" i="25"/>
  <c r="AD442" i="25"/>
  <c r="AE442" i="25"/>
  <c r="AF442" i="25"/>
  <c r="AG442" i="25"/>
  <c r="AD663" i="25"/>
  <c r="AE663" i="25"/>
  <c r="AF663" i="25"/>
  <c r="AG663" i="25"/>
  <c r="AD664" i="25"/>
  <c r="AE664" i="25"/>
  <c r="AF664" i="25"/>
  <c r="AG664" i="25"/>
  <c r="AD665" i="25"/>
  <c r="AE665" i="25"/>
  <c r="AF665" i="25"/>
  <c r="AG665" i="25"/>
  <c r="AD666" i="25"/>
  <c r="AE666" i="25"/>
  <c r="AF666" i="25"/>
  <c r="AG666" i="25"/>
  <c r="AD667" i="25"/>
  <c r="AE667" i="25"/>
  <c r="AF667" i="25"/>
  <c r="AG667" i="25"/>
  <c r="AD668" i="25"/>
  <c r="AE668" i="25"/>
  <c r="AF668" i="25"/>
  <c r="AG668" i="25"/>
  <c r="AD669" i="25"/>
  <c r="AE669" i="25"/>
  <c r="AF669" i="25"/>
  <c r="AG669" i="25"/>
  <c r="AD670" i="25"/>
  <c r="AE670" i="25"/>
  <c r="AF670" i="25"/>
  <c r="AG670" i="25"/>
  <c r="AD671" i="25"/>
  <c r="AE671" i="25"/>
  <c r="AF671" i="25"/>
  <c r="AG671" i="25"/>
  <c r="AD672" i="25"/>
  <c r="AE672" i="25"/>
  <c r="AF672" i="25"/>
  <c r="AG672" i="25"/>
  <c r="AD673" i="25"/>
  <c r="AE673" i="25"/>
  <c r="AF673" i="25"/>
  <c r="AG673" i="25"/>
  <c r="AD674" i="25"/>
  <c r="AE674" i="25"/>
  <c r="AF674" i="25"/>
  <c r="AG674" i="25"/>
  <c r="AD675" i="25"/>
  <c r="AE675" i="25"/>
  <c r="AF675" i="25"/>
  <c r="AG675" i="25"/>
  <c r="AD676" i="25"/>
  <c r="AE676" i="25"/>
  <c r="AF676" i="25"/>
  <c r="AG676" i="25"/>
  <c r="AD677" i="25"/>
  <c r="AE677" i="25"/>
  <c r="AF677" i="25"/>
  <c r="AG677" i="25"/>
  <c r="AD678" i="25"/>
  <c r="AE678" i="25"/>
  <c r="AF678" i="25"/>
  <c r="AG678" i="25"/>
  <c r="AD679" i="25"/>
  <c r="AE679" i="25"/>
  <c r="AF679" i="25"/>
  <c r="AG679" i="25"/>
  <c r="AD680" i="25"/>
  <c r="AE680" i="25"/>
  <c r="AF680" i="25"/>
  <c r="AG680" i="25"/>
  <c r="AD681" i="25"/>
  <c r="AE681" i="25"/>
  <c r="AF681" i="25"/>
  <c r="AG681" i="25"/>
  <c r="AD682" i="25"/>
  <c r="AE682" i="25"/>
  <c r="AF682" i="25"/>
  <c r="AG682" i="25"/>
  <c r="AD683" i="25"/>
  <c r="AE683" i="25"/>
  <c r="AF683" i="25"/>
  <c r="AG683" i="25"/>
  <c r="AD684" i="25"/>
  <c r="AE684" i="25"/>
  <c r="AF684" i="25"/>
  <c r="AG684" i="25"/>
  <c r="AD685" i="25"/>
  <c r="AE685" i="25"/>
  <c r="AF685" i="25"/>
  <c r="AG685" i="25"/>
  <c r="AD686" i="25"/>
  <c r="AE686" i="25"/>
  <c r="AF686" i="25"/>
  <c r="AG686" i="25"/>
  <c r="AD687" i="25"/>
  <c r="AE687" i="25"/>
  <c r="AF687" i="25"/>
  <c r="AG687" i="25"/>
  <c r="AD688" i="25"/>
  <c r="AE688" i="25"/>
  <c r="AF688" i="25"/>
  <c r="AG688" i="25"/>
  <c r="AD689" i="25"/>
  <c r="AE689" i="25"/>
  <c r="AF689" i="25"/>
  <c r="AG689" i="25"/>
  <c r="AD690" i="25"/>
  <c r="AE690" i="25"/>
  <c r="AF690" i="25"/>
  <c r="AG690" i="25"/>
  <c r="AD691" i="25"/>
  <c r="AE691" i="25"/>
  <c r="AF691" i="25"/>
  <c r="AG691" i="25"/>
  <c r="AD692" i="25"/>
  <c r="AE692" i="25"/>
  <c r="AF692" i="25"/>
  <c r="AG692" i="25"/>
  <c r="AD693" i="25"/>
  <c r="AE693" i="25"/>
  <c r="AF693" i="25"/>
  <c r="AG693" i="25"/>
  <c r="AD694" i="25"/>
  <c r="AE694" i="25"/>
  <c r="AF694" i="25"/>
  <c r="AG694" i="25"/>
  <c r="AD695" i="25"/>
  <c r="AE695" i="25"/>
  <c r="AF695" i="25"/>
  <c r="AG695" i="25"/>
  <c r="AD696" i="25"/>
  <c r="AE696" i="25"/>
  <c r="AF696" i="25"/>
  <c r="AG696" i="25"/>
  <c r="AD697" i="25"/>
  <c r="AE697" i="25"/>
  <c r="AF697" i="25"/>
  <c r="AG697" i="25"/>
  <c r="AD698" i="25"/>
  <c r="AE698" i="25"/>
  <c r="AF698" i="25"/>
  <c r="AG698" i="25"/>
  <c r="AD699" i="25"/>
  <c r="AE699" i="25"/>
  <c r="AF699" i="25"/>
  <c r="AG699" i="25"/>
  <c r="AD700" i="25"/>
  <c r="AE700" i="25"/>
  <c r="AF700" i="25"/>
  <c r="AG700" i="25"/>
  <c r="AD701" i="25"/>
  <c r="AE701" i="25"/>
  <c r="AF701" i="25"/>
  <c r="AG701" i="25"/>
  <c r="AD702" i="25"/>
  <c r="AE702" i="25"/>
  <c r="AF702" i="25"/>
  <c r="AG702" i="25"/>
  <c r="AD703" i="25"/>
  <c r="AE703" i="25"/>
  <c r="AF703" i="25"/>
  <c r="AG703" i="25"/>
  <c r="AD704" i="25"/>
  <c r="AE704" i="25"/>
  <c r="AF704" i="25"/>
  <c r="AG704" i="25"/>
  <c r="AD705" i="25"/>
  <c r="AE705" i="25"/>
  <c r="AF705" i="25"/>
  <c r="AG705" i="25"/>
  <c r="AD706" i="25"/>
  <c r="AE706" i="25"/>
  <c r="AF706" i="25"/>
  <c r="AG706" i="25"/>
  <c r="AD707" i="25"/>
  <c r="AE707" i="25"/>
  <c r="AF707" i="25"/>
  <c r="AG707" i="25"/>
  <c r="AD708" i="25"/>
  <c r="AE708" i="25"/>
  <c r="AF708" i="25"/>
  <c r="AG708" i="25"/>
  <c r="AD709" i="25"/>
  <c r="AE709" i="25"/>
  <c r="AF709" i="25"/>
  <c r="AG709" i="25"/>
  <c r="AD710" i="25"/>
  <c r="AE710" i="25"/>
  <c r="AF710" i="25"/>
  <c r="AG710" i="25"/>
  <c r="AD711" i="25"/>
  <c r="AE711" i="25"/>
  <c r="AF711" i="25"/>
  <c r="AG711" i="25"/>
  <c r="AD712" i="25"/>
  <c r="AE712" i="25"/>
  <c r="AF712" i="25"/>
  <c r="AG712" i="25"/>
  <c r="AD713" i="25"/>
  <c r="AE713" i="25"/>
  <c r="AF713" i="25"/>
  <c r="AG713" i="25"/>
  <c r="AD714" i="25"/>
  <c r="AE714" i="25"/>
  <c r="AF714" i="25"/>
  <c r="AG714" i="25"/>
  <c r="AD715" i="25"/>
  <c r="AE715" i="25"/>
  <c r="AF715" i="25"/>
  <c r="AG715" i="25"/>
  <c r="AD716" i="25"/>
  <c r="AE716" i="25"/>
  <c r="AF716" i="25"/>
  <c r="AG716" i="25"/>
  <c r="AD717" i="25"/>
  <c r="AE717" i="25"/>
  <c r="AF717" i="25"/>
  <c r="AG717" i="25"/>
  <c r="AD718" i="25"/>
  <c r="AE718" i="25"/>
  <c r="AF718" i="25"/>
  <c r="AG718" i="25"/>
  <c r="AD719" i="25"/>
  <c r="AE719" i="25"/>
  <c r="AF719" i="25"/>
  <c r="AG719" i="25"/>
  <c r="AD720" i="25"/>
  <c r="AE720" i="25"/>
  <c r="AF720" i="25"/>
  <c r="AG720" i="25"/>
  <c r="AD721" i="25"/>
  <c r="AE721" i="25"/>
  <c r="AF721" i="25"/>
  <c r="AG721" i="25"/>
  <c r="AD722" i="25"/>
  <c r="AE722" i="25"/>
  <c r="AF722" i="25"/>
  <c r="AG722" i="25"/>
  <c r="AD723" i="25"/>
  <c r="AE723" i="25"/>
  <c r="AF723" i="25"/>
  <c r="AG723" i="25"/>
  <c r="AD724" i="25"/>
  <c r="AE724" i="25"/>
  <c r="AF724" i="25"/>
  <c r="AG724" i="25"/>
  <c r="AD725" i="25"/>
  <c r="AE725" i="25"/>
  <c r="AF725" i="25"/>
  <c r="AG725" i="25"/>
  <c r="AD726" i="25"/>
  <c r="AE726" i="25"/>
  <c r="AF726" i="25"/>
  <c r="AG726" i="25"/>
  <c r="AD727" i="25"/>
  <c r="AE727" i="25"/>
  <c r="AF727" i="25"/>
  <c r="AG727" i="25"/>
  <c r="AD728" i="25"/>
  <c r="AE728" i="25"/>
  <c r="AF728" i="25"/>
  <c r="AG728" i="25"/>
  <c r="AD729" i="25"/>
  <c r="AE729" i="25"/>
  <c r="AF729" i="25"/>
  <c r="AG729" i="25"/>
  <c r="AD730" i="25"/>
  <c r="AE730" i="25"/>
  <c r="AF730" i="25"/>
  <c r="AG730" i="25"/>
  <c r="AD731" i="25"/>
  <c r="AE731" i="25"/>
  <c r="AF731" i="25"/>
  <c r="AG731" i="25"/>
  <c r="AD732" i="25"/>
  <c r="AE732" i="25"/>
  <c r="AF732" i="25"/>
  <c r="AG732" i="25"/>
  <c r="AD733" i="25"/>
  <c r="AE733" i="25"/>
  <c r="AF733" i="25"/>
  <c r="AG733" i="25"/>
  <c r="AD734" i="25"/>
  <c r="AE734" i="25"/>
  <c r="AF734" i="25"/>
  <c r="AG734" i="25"/>
  <c r="AD735" i="25"/>
  <c r="AE735" i="25"/>
  <c r="AF735" i="25"/>
  <c r="AG735" i="25"/>
  <c r="AD736" i="25"/>
  <c r="AE736" i="25"/>
  <c r="AF736" i="25"/>
  <c r="AG736" i="25"/>
  <c r="AD737" i="25"/>
  <c r="AE737" i="25"/>
  <c r="AF737" i="25"/>
  <c r="AG737" i="25"/>
  <c r="AD738" i="25"/>
  <c r="AE738" i="25"/>
  <c r="AF738" i="25"/>
  <c r="AG738" i="25"/>
  <c r="AD739" i="25"/>
  <c r="AE739" i="25"/>
  <c r="AF739" i="25"/>
  <c r="AG739" i="25"/>
  <c r="AD740" i="25"/>
  <c r="AE740" i="25"/>
  <c r="AF740" i="25"/>
  <c r="AG740" i="25"/>
  <c r="AD741" i="25"/>
  <c r="AE741" i="25"/>
  <c r="AF741" i="25"/>
  <c r="AG741" i="25"/>
  <c r="AD742" i="25"/>
  <c r="AE742" i="25"/>
  <c r="AF742" i="25"/>
  <c r="AG742" i="25"/>
  <c r="AD743" i="25"/>
  <c r="AE743" i="25"/>
  <c r="AF743" i="25"/>
  <c r="AG743" i="25"/>
  <c r="AD744" i="25"/>
  <c r="AE744" i="25"/>
  <c r="AF744" i="25"/>
  <c r="AG744" i="25"/>
  <c r="AD745" i="25"/>
  <c r="AE745" i="25"/>
  <c r="AF745" i="25"/>
  <c r="AG745" i="25"/>
  <c r="AD746" i="25"/>
  <c r="AE746" i="25"/>
  <c r="AF746" i="25"/>
  <c r="AG746" i="25"/>
  <c r="AD747" i="25"/>
  <c r="AE747" i="25"/>
  <c r="AF747" i="25"/>
  <c r="AG747" i="25"/>
  <c r="AD748" i="25"/>
  <c r="AE748" i="25"/>
  <c r="AF748" i="25"/>
  <c r="AG748" i="25"/>
  <c r="AD749" i="25"/>
  <c r="AE749" i="25"/>
  <c r="AF749" i="25"/>
  <c r="AG749" i="25"/>
  <c r="AD750" i="25"/>
  <c r="AE750" i="25"/>
  <c r="AF750" i="25"/>
  <c r="AG750" i="25"/>
  <c r="AD751" i="25"/>
  <c r="AE751" i="25"/>
  <c r="AF751" i="25"/>
  <c r="AG751" i="25"/>
  <c r="AD752" i="25"/>
  <c r="AE752" i="25"/>
  <c r="AF752" i="25"/>
  <c r="AG752" i="25"/>
  <c r="AD753" i="25"/>
  <c r="AE753" i="25"/>
  <c r="AF753" i="25"/>
  <c r="AG753" i="25"/>
  <c r="AD754" i="25"/>
  <c r="AE754" i="25"/>
  <c r="AF754" i="25"/>
  <c r="AG754" i="25"/>
  <c r="AD755" i="25"/>
  <c r="AE755" i="25"/>
  <c r="AF755" i="25"/>
  <c r="AG755" i="25"/>
  <c r="AD756" i="25"/>
  <c r="AE756" i="25"/>
  <c r="AF756" i="25"/>
  <c r="AG756" i="25"/>
  <c r="AD757" i="25"/>
  <c r="AE757" i="25"/>
  <c r="AF757" i="25"/>
  <c r="AG757" i="25"/>
  <c r="AD758" i="25"/>
  <c r="AE758" i="25"/>
  <c r="AF758" i="25"/>
  <c r="AG758" i="25"/>
  <c r="AD759" i="25"/>
  <c r="AE759" i="25"/>
  <c r="AF759" i="25"/>
  <c r="AG759" i="25"/>
  <c r="AD760" i="25"/>
  <c r="AE760" i="25"/>
  <c r="AF760" i="25"/>
  <c r="AG760" i="25"/>
  <c r="AD761" i="25"/>
  <c r="AE761" i="25"/>
  <c r="AF761" i="25"/>
  <c r="AG761" i="25"/>
  <c r="AD762" i="25"/>
  <c r="AE762" i="25"/>
  <c r="AF762" i="25"/>
  <c r="AG762" i="25"/>
  <c r="AD763" i="25"/>
  <c r="AE763" i="25"/>
  <c r="AF763" i="25"/>
  <c r="AG763" i="25"/>
  <c r="AD764" i="25"/>
  <c r="AE764" i="25"/>
  <c r="AF764" i="25"/>
  <c r="AG764" i="25"/>
  <c r="AD765" i="25"/>
  <c r="AE765" i="25"/>
  <c r="AF765" i="25"/>
  <c r="AG765" i="25"/>
  <c r="AD766" i="25"/>
  <c r="AE766" i="25"/>
  <c r="AF766" i="25"/>
  <c r="AG766" i="25"/>
  <c r="AD767" i="25"/>
  <c r="AE767" i="25"/>
  <c r="AF767" i="25"/>
  <c r="AG767" i="25"/>
  <c r="AD768" i="25"/>
  <c r="AE768" i="25"/>
  <c r="AF768" i="25"/>
  <c r="AG768" i="25"/>
  <c r="AD769" i="25"/>
  <c r="AE769" i="25"/>
  <c r="AF769" i="25"/>
  <c r="AG769" i="25"/>
  <c r="AD770" i="25"/>
  <c r="AE770" i="25"/>
  <c r="AF770" i="25"/>
  <c r="AG770" i="25"/>
  <c r="AD771" i="25"/>
  <c r="AE771" i="25"/>
  <c r="AF771" i="25"/>
  <c r="AG771" i="25"/>
  <c r="AD772" i="25"/>
  <c r="AE772" i="25"/>
  <c r="AF772" i="25"/>
  <c r="AG772" i="25"/>
  <c r="AD773" i="25"/>
  <c r="AE773" i="25"/>
  <c r="AF773" i="25"/>
  <c r="AG773" i="25"/>
  <c r="AD774" i="25"/>
  <c r="AE774" i="25"/>
  <c r="AF774" i="25"/>
  <c r="AG774" i="25"/>
  <c r="AD775" i="25"/>
  <c r="AE775" i="25"/>
  <c r="AF775" i="25"/>
  <c r="AG775" i="25"/>
  <c r="AD776" i="25"/>
  <c r="AE776" i="25"/>
  <c r="AF776" i="25"/>
  <c r="AG776" i="25"/>
  <c r="AD777" i="25"/>
  <c r="AE777" i="25"/>
  <c r="AF777" i="25"/>
  <c r="AG777" i="25"/>
  <c r="AD778" i="25"/>
  <c r="AE778" i="25"/>
  <c r="AF778" i="25"/>
  <c r="AG778" i="25"/>
  <c r="AD779" i="25"/>
  <c r="AE779" i="25"/>
  <c r="AF779" i="25"/>
  <c r="AG779" i="25"/>
  <c r="AD780" i="25"/>
  <c r="AE780" i="25"/>
  <c r="AF780" i="25"/>
  <c r="AG780" i="25"/>
  <c r="AD781" i="25"/>
  <c r="AE781" i="25"/>
  <c r="AF781" i="25"/>
  <c r="AG781" i="25"/>
  <c r="AD782" i="25"/>
  <c r="AE782" i="25"/>
  <c r="AF782" i="25"/>
  <c r="AG782" i="25"/>
  <c r="AD783" i="25"/>
  <c r="AE783" i="25"/>
  <c r="AF783" i="25"/>
  <c r="AG783" i="25"/>
  <c r="AD784" i="25"/>
  <c r="AE784" i="25"/>
  <c r="AF784" i="25"/>
  <c r="AG784" i="25"/>
  <c r="AD785" i="25"/>
  <c r="AE785" i="25"/>
  <c r="AF785" i="25"/>
  <c r="AG785" i="25"/>
  <c r="AD786" i="25"/>
  <c r="AE786" i="25"/>
  <c r="AF786" i="25"/>
  <c r="AG786" i="25"/>
  <c r="AD787" i="25"/>
  <c r="AE787" i="25"/>
  <c r="AF787" i="25"/>
  <c r="AG787" i="25"/>
  <c r="AD788" i="25"/>
  <c r="AE788" i="25"/>
  <c r="AF788" i="25"/>
  <c r="AG788" i="25"/>
  <c r="AD789" i="25"/>
  <c r="AE789" i="25"/>
  <c r="AF789" i="25"/>
  <c r="AG789" i="25"/>
  <c r="AD790" i="25"/>
  <c r="AE790" i="25"/>
  <c r="AF790" i="25"/>
  <c r="AG790" i="25"/>
  <c r="AD791" i="25"/>
  <c r="AE791" i="25"/>
  <c r="AF791" i="25"/>
  <c r="AG791" i="25"/>
  <c r="AD792" i="25"/>
  <c r="AE792" i="25"/>
  <c r="AF792" i="25"/>
  <c r="AG792" i="25"/>
  <c r="AD793" i="25"/>
  <c r="AE793" i="25"/>
  <c r="AF793" i="25"/>
  <c r="AG793" i="25"/>
  <c r="AD794" i="25"/>
  <c r="AE794" i="25"/>
  <c r="AF794" i="25"/>
  <c r="AG794" i="25"/>
  <c r="AD795" i="25"/>
  <c r="AE795" i="25"/>
  <c r="AF795" i="25"/>
  <c r="AG795" i="25"/>
  <c r="AD796" i="25"/>
  <c r="AE796" i="25"/>
  <c r="AF796" i="25"/>
  <c r="AG796" i="25"/>
  <c r="AD797" i="25"/>
  <c r="AE797" i="25"/>
  <c r="AF797" i="25"/>
  <c r="AG797" i="25"/>
  <c r="AD798" i="25"/>
  <c r="AE798" i="25"/>
  <c r="AF798" i="25"/>
  <c r="AG798" i="25"/>
  <c r="AD799" i="25"/>
  <c r="AE799" i="25"/>
  <c r="AF799" i="25"/>
  <c r="AG799" i="25"/>
  <c r="AD800" i="25"/>
  <c r="AE800" i="25"/>
  <c r="AF800" i="25"/>
  <c r="AG800" i="25"/>
  <c r="AD801" i="25"/>
  <c r="AE801" i="25"/>
  <c r="AF801" i="25"/>
  <c r="AG801" i="25"/>
  <c r="AD802" i="25"/>
  <c r="AE802" i="25"/>
  <c r="AF802" i="25"/>
  <c r="AG802" i="25"/>
  <c r="AD803" i="25"/>
  <c r="AE803" i="25"/>
  <c r="AF803" i="25"/>
  <c r="AG803" i="25"/>
  <c r="AD804" i="25"/>
  <c r="AE804" i="25"/>
  <c r="AF804" i="25"/>
  <c r="AG804" i="25"/>
  <c r="AD805" i="25"/>
  <c r="AE805" i="25"/>
  <c r="AF805" i="25"/>
  <c r="AG805" i="25"/>
  <c r="AD806" i="25"/>
  <c r="AE806" i="25"/>
  <c r="AF806" i="25"/>
  <c r="AG806" i="25"/>
  <c r="AD807" i="25"/>
  <c r="AE807" i="25"/>
  <c r="AF807" i="25"/>
  <c r="AG807" i="25"/>
  <c r="AD808" i="25"/>
  <c r="AE808" i="25"/>
  <c r="AF808" i="25"/>
  <c r="AG808" i="25"/>
  <c r="AD809" i="25"/>
  <c r="AE809" i="25"/>
  <c r="AF809" i="25"/>
  <c r="AG809" i="25"/>
  <c r="AD810" i="25"/>
  <c r="AE810" i="25"/>
  <c r="AF810" i="25"/>
  <c r="AG810" i="25"/>
  <c r="AD811" i="25"/>
  <c r="AE811" i="25"/>
  <c r="AF811" i="25"/>
  <c r="AG811" i="25"/>
  <c r="AD812" i="25"/>
  <c r="AE812" i="25"/>
  <c r="AF812" i="25"/>
  <c r="AG812" i="25"/>
  <c r="AD813" i="25"/>
  <c r="AE813" i="25"/>
  <c r="AF813" i="25"/>
  <c r="AG813" i="25"/>
  <c r="AD814" i="25"/>
  <c r="AE814" i="25"/>
  <c r="AF814" i="25"/>
  <c r="AG814" i="25"/>
  <c r="AD815" i="25"/>
  <c r="AE815" i="25"/>
  <c r="AF815" i="25"/>
  <c r="AG815" i="25"/>
  <c r="AD816" i="25"/>
  <c r="AE816" i="25"/>
  <c r="AF816" i="25"/>
  <c r="AG816" i="25"/>
  <c r="AD817" i="25"/>
  <c r="AE817" i="25"/>
  <c r="AF817" i="25"/>
  <c r="AG817" i="25"/>
  <c r="AD818" i="25"/>
  <c r="AE818" i="25"/>
  <c r="AF818" i="25"/>
  <c r="AG818" i="25"/>
  <c r="AD819" i="25"/>
  <c r="AE819" i="25"/>
  <c r="AF819" i="25"/>
  <c r="AG819" i="25"/>
  <c r="AD820" i="25"/>
  <c r="AE820" i="25"/>
  <c r="AF820" i="25"/>
  <c r="AG820" i="25"/>
  <c r="AD821" i="25"/>
  <c r="AE821" i="25"/>
  <c r="AF821" i="25"/>
  <c r="AG821" i="25"/>
  <c r="AD822" i="25"/>
  <c r="AE822" i="25"/>
  <c r="AF822" i="25"/>
  <c r="AG822" i="25"/>
  <c r="AD823" i="25"/>
  <c r="AE823" i="25"/>
  <c r="AF823" i="25"/>
  <c r="AG823" i="25"/>
  <c r="AD824" i="25"/>
  <c r="AE824" i="25"/>
  <c r="AF824" i="25"/>
  <c r="AG824" i="25"/>
  <c r="AD825" i="25"/>
  <c r="AE825" i="25"/>
  <c r="AF825" i="25"/>
  <c r="AG825" i="25"/>
  <c r="AD826" i="25"/>
  <c r="AE826" i="25"/>
  <c r="AF826" i="25"/>
  <c r="AG826" i="25"/>
  <c r="AD827" i="25"/>
  <c r="AE827" i="25"/>
  <c r="AF827" i="25"/>
  <c r="AG827" i="25"/>
  <c r="AD828" i="25"/>
  <c r="AE828" i="25"/>
  <c r="AF828" i="25"/>
  <c r="AG828" i="25"/>
  <c r="AD829" i="25"/>
  <c r="AE829" i="25"/>
  <c r="AF829" i="25"/>
  <c r="AG829" i="25"/>
  <c r="AD830" i="25"/>
  <c r="AE830" i="25"/>
  <c r="AF830" i="25"/>
  <c r="AG830" i="25"/>
  <c r="AD831" i="25"/>
  <c r="AE831" i="25"/>
  <c r="AF831" i="25"/>
  <c r="AG831" i="25"/>
  <c r="AD832" i="25"/>
  <c r="AE832" i="25"/>
  <c r="AF832" i="25"/>
  <c r="AG832" i="25"/>
  <c r="AD833" i="25"/>
  <c r="AE833" i="25"/>
  <c r="AF833" i="25"/>
  <c r="AG833" i="25"/>
  <c r="AD834" i="25"/>
  <c r="AE834" i="25"/>
  <c r="AF834" i="25"/>
  <c r="AG834" i="25"/>
  <c r="AD835" i="25"/>
  <c r="AE835" i="25"/>
  <c r="AF835" i="25"/>
  <c r="AG835" i="25"/>
  <c r="AD836" i="25"/>
  <c r="AE836" i="25"/>
  <c r="AF836" i="25"/>
  <c r="AG836" i="25"/>
  <c r="AD837" i="25"/>
  <c r="AE837" i="25"/>
  <c r="AF837" i="25"/>
  <c r="AG837" i="25"/>
  <c r="AD838" i="25"/>
  <c r="AE838" i="25"/>
  <c r="AF838" i="25"/>
  <c r="AG838" i="25"/>
  <c r="AD839" i="25"/>
  <c r="AE839" i="25"/>
  <c r="AF839" i="25"/>
  <c r="AG839" i="25"/>
  <c r="AD840" i="25"/>
  <c r="AE840" i="25"/>
  <c r="AF840" i="25"/>
  <c r="AG840" i="25"/>
  <c r="AD841" i="25"/>
  <c r="AE841" i="25"/>
  <c r="AF841" i="25"/>
  <c r="AG841" i="25"/>
  <c r="AD842" i="25"/>
  <c r="AE842" i="25"/>
  <c r="AF842" i="25"/>
  <c r="AG842" i="25"/>
  <c r="AD843" i="25"/>
  <c r="AE843" i="25"/>
  <c r="AF843" i="25"/>
  <c r="AG843" i="25"/>
  <c r="AD844" i="25"/>
  <c r="AE844" i="25"/>
  <c r="AF844" i="25"/>
  <c r="AG844" i="25"/>
  <c r="AD845" i="25"/>
  <c r="AE845" i="25"/>
  <c r="AF845" i="25"/>
  <c r="AG845" i="25"/>
  <c r="AD846" i="25"/>
  <c r="AE846" i="25"/>
  <c r="AF846" i="25"/>
  <c r="AG846" i="25"/>
  <c r="AD847" i="25"/>
  <c r="AE847" i="25"/>
  <c r="AF847" i="25"/>
  <c r="AG847" i="25"/>
  <c r="AD848" i="25"/>
  <c r="AE848" i="25"/>
  <c r="AF848" i="25"/>
  <c r="AG848" i="25"/>
  <c r="AD849" i="25"/>
  <c r="AE849" i="25"/>
  <c r="AF849" i="25"/>
  <c r="AG849" i="25"/>
  <c r="AD850" i="25"/>
  <c r="AE850" i="25"/>
  <c r="AF850" i="25"/>
  <c r="AG850" i="25"/>
  <c r="AD851" i="25"/>
  <c r="AE851" i="25"/>
  <c r="AF851" i="25"/>
  <c r="AG851" i="25"/>
  <c r="AD852" i="25"/>
  <c r="AE852" i="25"/>
  <c r="AF852" i="25"/>
  <c r="AG852" i="25"/>
  <c r="AD853" i="25"/>
  <c r="AE853" i="25"/>
  <c r="AF853" i="25"/>
  <c r="AG853" i="25"/>
  <c r="AD854" i="25"/>
  <c r="AE854" i="25"/>
  <c r="AF854" i="25"/>
  <c r="AG854" i="25"/>
  <c r="AD855" i="25"/>
  <c r="AE855" i="25"/>
  <c r="AF855" i="25"/>
  <c r="AG855" i="25"/>
  <c r="AD856" i="25"/>
  <c r="AE856" i="25"/>
  <c r="AF856" i="25"/>
  <c r="AG856" i="25"/>
  <c r="AD857" i="25"/>
  <c r="AE857" i="25"/>
  <c r="AF857" i="25"/>
  <c r="AG857" i="25"/>
  <c r="AD858" i="25"/>
  <c r="AE858" i="25"/>
  <c r="AF858" i="25"/>
  <c r="AG858" i="25"/>
  <c r="AD859" i="25"/>
  <c r="AE859" i="25"/>
  <c r="AF859" i="25"/>
  <c r="AG859" i="25"/>
  <c r="AD860" i="25"/>
  <c r="AE860" i="25"/>
  <c r="AF860" i="25"/>
  <c r="AG860" i="25"/>
  <c r="AD861" i="25"/>
  <c r="AE861" i="25"/>
  <c r="AF861" i="25"/>
  <c r="AG861" i="25"/>
  <c r="AD862" i="25"/>
  <c r="AE862" i="25"/>
  <c r="AF862" i="25"/>
  <c r="AG862" i="25"/>
  <c r="AD863" i="25"/>
  <c r="AE863" i="25"/>
  <c r="AF863" i="25"/>
  <c r="AG863" i="25"/>
  <c r="AD864" i="25"/>
  <c r="AE864" i="25"/>
  <c r="AF864" i="25"/>
  <c r="AG864" i="25"/>
  <c r="AD865" i="25"/>
  <c r="AE865" i="25"/>
  <c r="AF865" i="25"/>
  <c r="AG865" i="25"/>
  <c r="AD866" i="25"/>
  <c r="AE866" i="25"/>
  <c r="AF866" i="25"/>
  <c r="AG866" i="25"/>
  <c r="AD867" i="25"/>
  <c r="AE867" i="25"/>
  <c r="AF867" i="25"/>
  <c r="AG867" i="25"/>
  <c r="AD868" i="25"/>
  <c r="AE868" i="25"/>
  <c r="AF868" i="25"/>
  <c r="AG868" i="25"/>
  <c r="AD869" i="25"/>
  <c r="AE869" i="25"/>
  <c r="AF869" i="25"/>
  <c r="AG869" i="25"/>
  <c r="AD870" i="25"/>
  <c r="AE870" i="25"/>
  <c r="AF870" i="25"/>
  <c r="AG870" i="25"/>
  <c r="AD871" i="25"/>
  <c r="AE871" i="25"/>
  <c r="AF871" i="25"/>
  <c r="AG871" i="25"/>
  <c r="AD872" i="25"/>
  <c r="AE872" i="25"/>
  <c r="AF872" i="25"/>
  <c r="AG872" i="25"/>
  <c r="AD873" i="25"/>
  <c r="AE873" i="25"/>
  <c r="AF873" i="25"/>
  <c r="AG873" i="25"/>
  <c r="AD874" i="25"/>
  <c r="AE874" i="25"/>
  <c r="AF874" i="25"/>
  <c r="AG874" i="25"/>
  <c r="AD875" i="25"/>
  <c r="AE875" i="25"/>
  <c r="AF875" i="25"/>
  <c r="AG875" i="25"/>
  <c r="AD876" i="25"/>
  <c r="AE876" i="25"/>
  <c r="AF876" i="25"/>
  <c r="AG876" i="25"/>
  <c r="AD877" i="25"/>
  <c r="AE877" i="25"/>
  <c r="AF877" i="25"/>
  <c r="AG877" i="25"/>
  <c r="AD878" i="25"/>
  <c r="AE878" i="25"/>
  <c r="AF878" i="25"/>
  <c r="AG878" i="25"/>
  <c r="AD879" i="25"/>
  <c r="AE879" i="25"/>
  <c r="AF879" i="25"/>
  <c r="AG879" i="25"/>
  <c r="AD880" i="25"/>
  <c r="AE880" i="25"/>
  <c r="AF880" i="25"/>
  <c r="AG880" i="25"/>
  <c r="AD881" i="25"/>
  <c r="AE881" i="25"/>
  <c r="AF881" i="25"/>
  <c r="AG881" i="25"/>
  <c r="AD443" i="25"/>
  <c r="AE443" i="25"/>
  <c r="AF443" i="25"/>
  <c r="AG443" i="25"/>
  <c r="AD444" i="25"/>
  <c r="AE444" i="25"/>
  <c r="AF444" i="25"/>
  <c r="AG444" i="25"/>
  <c r="AD445" i="25"/>
  <c r="AE445" i="25"/>
  <c r="AF445" i="25"/>
  <c r="AG445" i="25"/>
  <c r="AD446" i="25"/>
  <c r="AE446" i="25"/>
  <c r="AF446" i="25"/>
  <c r="AG446" i="25"/>
  <c r="AD447" i="25"/>
  <c r="AE447" i="25"/>
  <c r="AF447" i="25"/>
  <c r="AG447" i="25"/>
  <c r="AD448" i="25"/>
  <c r="AE448" i="25"/>
  <c r="AF448" i="25"/>
  <c r="AG448" i="25"/>
  <c r="AD449" i="25"/>
  <c r="AE449" i="25"/>
  <c r="AF449" i="25"/>
  <c r="AG449" i="25"/>
  <c r="AD450" i="25"/>
  <c r="AE450" i="25"/>
  <c r="AF450" i="25"/>
  <c r="AG450" i="25"/>
  <c r="AD451" i="25"/>
  <c r="AE451" i="25"/>
  <c r="AF451" i="25"/>
  <c r="AG451" i="25"/>
  <c r="AD452" i="25"/>
  <c r="AE452" i="25"/>
  <c r="AF452" i="25"/>
  <c r="AG452" i="25"/>
  <c r="AD453" i="25"/>
  <c r="AE453" i="25"/>
  <c r="AF453" i="25"/>
  <c r="AG453" i="25"/>
  <c r="AD454" i="25"/>
  <c r="AE454" i="25"/>
  <c r="AF454" i="25"/>
  <c r="AG454" i="25"/>
  <c r="AD455" i="25"/>
  <c r="AE455" i="25"/>
  <c r="AF455" i="25"/>
  <c r="AG455" i="25"/>
  <c r="AD456" i="25"/>
  <c r="AE456" i="25"/>
  <c r="AF456" i="25"/>
  <c r="AG456" i="25"/>
  <c r="AD457" i="25"/>
  <c r="AE457" i="25"/>
  <c r="AF457" i="25"/>
  <c r="AG457" i="25"/>
  <c r="AD458" i="25"/>
  <c r="AE458" i="25"/>
  <c r="AF458" i="25"/>
  <c r="AG458" i="25"/>
  <c r="AD459" i="25"/>
  <c r="AE459" i="25"/>
  <c r="AF459" i="25"/>
  <c r="AG459" i="25"/>
  <c r="AD460" i="25"/>
  <c r="AE460" i="25"/>
  <c r="AF460" i="25"/>
  <c r="AG460" i="25"/>
  <c r="AD461" i="25"/>
  <c r="AE461" i="25"/>
  <c r="AF461" i="25"/>
  <c r="AG461" i="25"/>
  <c r="AD462" i="25"/>
  <c r="AE462" i="25"/>
  <c r="AF462" i="25"/>
  <c r="AG462" i="25"/>
  <c r="AD463" i="25"/>
  <c r="AE463" i="25"/>
  <c r="AF463" i="25"/>
  <c r="AG463" i="25"/>
  <c r="AD464" i="25"/>
  <c r="AE464" i="25"/>
  <c r="AF464" i="25"/>
  <c r="AG464" i="25"/>
  <c r="AD465" i="25"/>
  <c r="AE465" i="25"/>
  <c r="AF465" i="25"/>
  <c r="AG465" i="25"/>
  <c r="AD466" i="25"/>
  <c r="AE466" i="25"/>
  <c r="AF466" i="25"/>
  <c r="AG466" i="25"/>
  <c r="AD467" i="25"/>
  <c r="AE467" i="25"/>
  <c r="AF467" i="25"/>
  <c r="AG467" i="25"/>
  <c r="AD468" i="25"/>
  <c r="AE468" i="25"/>
  <c r="AF468" i="25"/>
  <c r="AG468" i="25"/>
  <c r="AD469" i="25"/>
  <c r="AE469" i="25"/>
  <c r="AF469" i="25"/>
  <c r="AG469" i="25"/>
  <c r="AD470" i="25"/>
  <c r="AE470" i="25"/>
  <c r="AF470" i="25"/>
  <c r="AG470" i="25"/>
  <c r="AD471" i="25"/>
  <c r="AE471" i="25"/>
  <c r="AF471" i="25"/>
  <c r="AG471" i="25"/>
  <c r="AD472" i="25"/>
  <c r="AE472" i="25"/>
  <c r="AF472" i="25"/>
  <c r="AG472" i="25"/>
  <c r="AD473" i="25"/>
  <c r="AE473" i="25"/>
  <c r="AF473" i="25"/>
  <c r="AG473" i="25"/>
  <c r="AD474" i="25"/>
  <c r="AE474" i="25"/>
  <c r="AF474" i="25"/>
  <c r="AG474" i="25"/>
  <c r="AD475" i="25"/>
  <c r="AE475" i="25"/>
  <c r="AF475" i="25"/>
  <c r="AG475" i="25"/>
  <c r="AD476" i="25"/>
  <c r="AE476" i="25"/>
  <c r="AF476" i="25"/>
  <c r="AG476" i="25"/>
  <c r="AD477" i="25"/>
  <c r="AE477" i="25"/>
  <c r="AF477" i="25"/>
  <c r="AG477" i="25"/>
  <c r="AD478" i="25"/>
  <c r="AE478" i="25"/>
  <c r="AF478" i="25"/>
  <c r="AG478" i="25"/>
  <c r="AD479" i="25"/>
  <c r="AE479" i="25"/>
  <c r="AF479" i="25"/>
  <c r="AG479" i="25"/>
  <c r="AD480" i="25"/>
  <c r="AE480" i="25"/>
  <c r="AF480" i="25"/>
  <c r="AG480" i="25"/>
  <c r="AD481" i="25"/>
  <c r="AE481" i="25"/>
  <c r="AF481" i="25"/>
  <c r="AG481" i="25"/>
  <c r="AD482" i="25"/>
  <c r="AE482" i="25"/>
  <c r="AF482" i="25"/>
  <c r="AG482" i="25"/>
  <c r="AD483" i="25"/>
  <c r="AE483" i="25"/>
  <c r="AF483" i="25"/>
  <c r="AG483" i="25"/>
  <c r="AD484" i="25"/>
  <c r="AE484" i="25"/>
  <c r="AF484" i="25"/>
  <c r="AG484" i="25"/>
  <c r="AD485" i="25"/>
  <c r="AE485" i="25"/>
  <c r="AF485" i="25"/>
  <c r="AG485" i="25"/>
  <c r="AD486" i="25"/>
  <c r="AE486" i="25"/>
  <c r="AF486" i="25"/>
  <c r="AG486" i="25"/>
  <c r="AD487" i="25"/>
  <c r="AE487" i="25"/>
  <c r="AF487" i="25"/>
  <c r="AG487" i="25"/>
  <c r="AD488" i="25"/>
  <c r="AE488" i="25"/>
  <c r="AF488" i="25"/>
  <c r="AG488" i="25"/>
  <c r="AD489" i="25"/>
  <c r="AE489" i="25"/>
  <c r="AF489" i="25"/>
  <c r="AG489" i="25"/>
  <c r="AD490" i="25"/>
  <c r="AE490" i="25"/>
  <c r="AF490" i="25"/>
  <c r="AG490" i="25"/>
  <c r="AD491" i="25"/>
  <c r="AE491" i="25"/>
  <c r="AF491" i="25"/>
  <c r="AG491" i="25"/>
  <c r="AD492" i="25"/>
  <c r="AE492" i="25"/>
  <c r="AF492" i="25"/>
  <c r="AG492" i="25"/>
  <c r="AD493" i="25"/>
  <c r="AE493" i="25"/>
  <c r="AF493" i="25"/>
  <c r="AG493" i="25"/>
  <c r="AD494" i="25"/>
  <c r="AE494" i="25"/>
  <c r="AF494" i="25"/>
  <c r="AG494" i="25"/>
  <c r="AD495" i="25"/>
  <c r="AE495" i="25"/>
  <c r="AF495" i="25"/>
  <c r="AG495" i="25"/>
  <c r="AD496" i="25"/>
  <c r="AE496" i="25"/>
  <c r="AF496" i="25"/>
  <c r="AG496" i="25"/>
  <c r="AD497" i="25"/>
  <c r="AE497" i="25"/>
  <c r="AF497" i="25"/>
  <c r="AG497" i="25"/>
  <c r="AD498" i="25"/>
  <c r="AE498" i="25"/>
  <c r="AF498" i="25"/>
  <c r="AG498" i="25"/>
  <c r="AD499" i="25"/>
  <c r="AE499" i="25"/>
  <c r="AF499" i="25"/>
  <c r="AG499" i="25"/>
  <c r="AD500" i="25"/>
  <c r="AE500" i="25"/>
  <c r="AF500" i="25"/>
  <c r="AG500" i="25"/>
  <c r="AD501" i="25"/>
  <c r="AE501" i="25"/>
  <c r="AF501" i="25"/>
  <c r="AG501" i="25"/>
  <c r="AD502" i="25"/>
  <c r="AE502" i="25"/>
  <c r="AF502" i="25"/>
  <c r="AG502" i="25"/>
  <c r="AD503" i="25"/>
  <c r="AE503" i="25"/>
  <c r="AF503" i="25"/>
  <c r="AG503" i="25"/>
  <c r="AD504" i="25"/>
  <c r="AE504" i="25"/>
  <c r="AF504" i="25"/>
  <c r="AG504" i="25"/>
  <c r="AD505" i="25"/>
  <c r="AE505" i="25"/>
  <c r="AF505" i="25"/>
  <c r="AG505" i="25"/>
  <c r="AD506" i="25"/>
  <c r="AE506" i="25"/>
  <c r="AF506" i="25"/>
  <c r="AG506" i="25"/>
  <c r="AD507" i="25"/>
  <c r="AE507" i="25"/>
  <c r="AF507" i="25"/>
  <c r="AG507" i="25"/>
  <c r="AD508" i="25"/>
  <c r="AE508" i="25"/>
  <c r="AF508" i="25"/>
  <c r="AG508" i="25"/>
  <c r="AD509" i="25"/>
  <c r="AE509" i="25"/>
  <c r="AF509" i="25"/>
  <c r="AG509" i="25"/>
  <c r="AD510" i="25"/>
  <c r="AE510" i="25"/>
  <c r="AF510" i="25"/>
  <c r="AG510" i="25"/>
  <c r="AD511" i="25"/>
  <c r="AE511" i="25"/>
  <c r="AF511" i="25"/>
  <c r="AG511" i="25"/>
  <c r="AD512" i="25"/>
  <c r="AE512" i="25"/>
  <c r="AF512" i="25"/>
  <c r="AG512" i="25"/>
  <c r="AD513" i="25"/>
  <c r="AE513" i="25"/>
  <c r="AF513" i="25"/>
  <c r="AG513" i="25"/>
  <c r="AD514" i="25"/>
  <c r="AE514" i="25"/>
  <c r="AF514" i="25"/>
  <c r="AG514" i="25"/>
  <c r="AD515" i="25"/>
  <c r="AE515" i="25"/>
  <c r="AF515" i="25"/>
  <c r="AG515" i="25"/>
  <c r="AD516" i="25"/>
  <c r="AE516" i="25"/>
  <c r="AF516" i="25"/>
  <c r="AG516" i="25"/>
  <c r="AD517" i="25"/>
  <c r="AE517" i="25"/>
  <c r="AF517" i="25"/>
  <c r="AG517" i="25"/>
  <c r="AD518" i="25"/>
  <c r="AE518" i="25"/>
  <c r="AF518" i="25"/>
  <c r="AG518" i="25"/>
  <c r="AD519" i="25"/>
  <c r="AE519" i="25"/>
  <c r="AF519" i="25"/>
  <c r="AG519" i="25"/>
  <c r="AD520" i="25"/>
  <c r="AE520" i="25"/>
  <c r="AF520" i="25"/>
  <c r="AG520" i="25"/>
  <c r="AD521" i="25"/>
  <c r="AE521" i="25"/>
  <c r="AF521" i="25"/>
  <c r="AG521" i="25"/>
  <c r="AD522" i="25"/>
  <c r="AE522" i="25"/>
  <c r="AF522" i="25"/>
  <c r="AG522" i="25"/>
  <c r="AD523" i="25"/>
  <c r="AE523" i="25"/>
  <c r="AF523" i="25"/>
  <c r="AG523" i="25"/>
  <c r="AD524" i="25"/>
  <c r="AE524" i="25"/>
  <c r="AF524" i="25"/>
  <c r="AG524" i="25"/>
  <c r="AD525" i="25"/>
  <c r="AE525" i="25"/>
  <c r="AF525" i="25"/>
  <c r="AG525" i="25"/>
  <c r="AD526" i="25"/>
  <c r="AE526" i="25"/>
  <c r="AF526" i="25"/>
  <c r="AG526" i="25"/>
  <c r="AD527" i="25"/>
  <c r="AE527" i="25"/>
  <c r="AF527" i="25"/>
  <c r="AG527" i="25"/>
  <c r="AD528" i="25"/>
  <c r="AE528" i="25"/>
  <c r="AF528" i="25"/>
  <c r="AG528" i="25"/>
  <c r="AD529" i="25"/>
  <c r="AE529" i="25"/>
  <c r="AF529" i="25"/>
  <c r="AG529" i="25"/>
  <c r="AD530" i="25"/>
  <c r="AE530" i="25"/>
  <c r="AF530" i="25"/>
  <c r="AG530" i="25"/>
  <c r="AD531" i="25"/>
  <c r="AE531" i="25"/>
  <c r="AF531" i="25"/>
  <c r="AG531" i="25"/>
  <c r="AD532" i="25"/>
  <c r="AE532" i="25"/>
  <c r="AF532" i="25"/>
  <c r="AG532" i="25"/>
  <c r="AD533" i="25"/>
  <c r="AE533" i="25"/>
  <c r="AF533" i="25"/>
  <c r="AG533" i="25"/>
  <c r="AD534" i="25"/>
  <c r="AE534" i="25"/>
  <c r="AF534" i="25"/>
  <c r="AG534" i="25"/>
  <c r="AD535" i="25"/>
  <c r="AE535" i="25"/>
  <c r="AF535" i="25"/>
  <c r="AG535" i="25"/>
  <c r="AD536" i="25"/>
  <c r="AE536" i="25"/>
  <c r="AF536" i="25"/>
  <c r="AG536" i="25"/>
  <c r="AD537" i="25"/>
  <c r="AE537" i="25"/>
  <c r="AF537" i="25"/>
  <c r="AG537" i="25"/>
  <c r="AD538" i="25"/>
  <c r="AE538" i="25"/>
  <c r="AF538" i="25"/>
  <c r="AG538" i="25"/>
  <c r="AD539" i="25"/>
  <c r="AE539" i="25"/>
  <c r="AF539" i="25"/>
  <c r="AG539" i="25"/>
  <c r="AD540" i="25"/>
  <c r="AE540" i="25"/>
  <c r="AF540" i="25"/>
  <c r="AG540" i="25"/>
  <c r="AD541" i="25"/>
  <c r="AE541" i="25"/>
  <c r="AF541" i="25"/>
  <c r="AG541" i="25"/>
  <c r="AD542" i="25"/>
  <c r="AE542" i="25"/>
  <c r="AF542" i="25"/>
  <c r="AG542" i="25"/>
  <c r="AD543" i="25"/>
  <c r="AE543" i="25"/>
  <c r="AF543" i="25"/>
  <c r="AG543" i="25"/>
  <c r="AD544" i="25"/>
  <c r="AE544" i="25"/>
  <c r="AF544" i="25"/>
  <c r="AG544" i="25"/>
  <c r="AD545" i="25"/>
  <c r="AE545" i="25"/>
  <c r="AF545" i="25"/>
  <c r="AG545" i="25"/>
  <c r="AD546" i="25"/>
  <c r="AE546" i="25"/>
  <c r="AF546" i="25"/>
  <c r="AG546" i="25"/>
  <c r="AD547" i="25"/>
  <c r="AE547" i="25"/>
  <c r="AF547" i="25"/>
  <c r="AG547" i="25"/>
  <c r="AD548" i="25"/>
  <c r="AE548" i="25"/>
  <c r="AF548" i="25"/>
  <c r="AG548" i="25"/>
  <c r="AD549" i="25"/>
  <c r="AE549" i="25"/>
  <c r="AF549" i="25"/>
  <c r="AG549" i="25"/>
  <c r="AD550" i="25"/>
  <c r="AE550" i="25"/>
  <c r="AF550" i="25"/>
  <c r="AG550" i="25"/>
  <c r="AD551" i="25"/>
  <c r="AE551" i="25"/>
  <c r="AF551" i="25"/>
  <c r="AG551" i="25"/>
  <c r="AD552" i="25"/>
  <c r="AE552" i="25"/>
  <c r="AF552" i="25"/>
  <c r="AG552" i="25"/>
  <c r="AD553" i="25"/>
  <c r="AE553" i="25"/>
  <c r="AF553" i="25"/>
  <c r="AG553" i="25"/>
  <c r="AD554" i="25"/>
  <c r="AE554" i="25"/>
  <c r="AF554" i="25"/>
  <c r="AG554" i="25"/>
  <c r="AD555" i="25"/>
  <c r="AE555" i="25"/>
  <c r="AF555" i="25"/>
  <c r="AG555" i="25"/>
  <c r="AD556" i="25"/>
  <c r="AE556" i="25"/>
  <c r="AF556" i="25"/>
  <c r="AG556" i="25"/>
  <c r="AD557" i="25"/>
  <c r="AE557" i="25"/>
  <c r="AF557" i="25"/>
  <c r="AG557" i="25"/>
  <c r="AD558" i="25"/>
  <c r="AE558" i="25"/>
  <c r="AF558" i="25"/>
  <c r="AG558" i="25"/>
  <c r="AD559" i="25"/>
  <c r="AE559" i="25"/>
  <c r="AF559" i="25"/>
  <c r="AG559" i="25"/>
  <c r="AD560" i="25"/>
  <c r="AE560" i="25"/>
  <c r="AF560" i="25"/>
  <c r="AG560" i="25"/>
  <c r="AD561" i="25"/>
  <c r="AE561" i="25"/>
  <c r="AF561" i="25"/>
  <c r="AG561" i="25"/>
  <c r="AD562" i="25"/>
  <c r="AE562" i="25"/>
  <c r="AF562" i="25"/>
  <c r="AG562" i="25"/>
  <c r="AD563" i="25"/>
  <c r="AE563" i="25"/>
  <c r="AF563" i="25"/>
  <c r="AG563" i="25"/>
  <c r="AD564" i="25"/>
  <c r="AE564" i="25"/>
  <c r="AF564" i="25"/>
  <c r="AG564" i="25"/>
  <c r="AD565" i="25"/>
  <c r="AE565" i="25"/>
  <c r="AF565" i="25"/>
  <c r="AG565" i="25"/>
  <c r="AD566" i="25"/>
  <c r="AE566" i="25"/>
  <c r="AF566" i="25"/>
  <c r="AG566" i="25"/>
  <c r="AD567" i="25"/>
  <c r="AE567" i="25"/>
  <c r="AF567" i="25"/>
  <c r="AG567" i="25"/>
  <c r="AD568" i="25"/>
  <c r="AE568" i="25"/>
  <c r="AF568" i="25"/>
  <c r="AG568" i="25"/>
  <c r="AD569" i="25"/>
  <c r="AE569" i="25"/>
  <c r="AF569" i="25"/>
  <c r="AG569" i="25"/>
  <c r="AD570" i="25"/>
  <c r="AE570" i="25"/>
  <c r="AF570" i="25"/>
  <c r="AG570" i="25"/>
  <c r="AD571" i="25"/>
  <c r="AE571" i="25"/>
  <c r="AF571" i="25"/>
  <c r="AG571" i="25"/>
  <c r="AD572" i="25"/>
  <c r="AE572" i="25"/>
  <c r="AF572" i="25"/>
  <c r="AG572" i="25"/>
  <c r="AD573" i="25"/>
  <c r="AE573" i="25"/>
  <c r="AF573" i="25"/>
  <c r="AG573" i="25"/>
  <c r="AD574" i="25"/>
  <c r="AE574" i="25"/>
  <c r="AF574" i="25"/>
  <c r="AG574" i="25"/>
  <c r="AD575" i="25"/>
  <c r="AE575" i="25"/>
  <c r="AF575" i="25"/>
  <c r="AG575" i="25"/>
  <c r="AD576" i="25"/>
  <c r="AE576" i="25"/>
  <c r="AF576" i="25"/>
  <c r="AG576" i="25"/>
  <c r="AD577" i="25"/>
  <c r="AE577" i="25"/>
  <c r="AF577" i="25"/>
  <c r="AG577" i="25"/>
  <c r="AD578" i="25"/>
  <c r="AE578" i="25"/>
  <c r="AF578" i="25"/>
  <c r="AG578" i="25"/>
  <c r="AD579" i="25"/>
  <c r="AE579" i="25"/>
  <c r="AF579" i="25"/>
  <c r="AG579" i="25"/>
  <c r="AD580" i="25"/>
  <c r="AE580" i="25"/>
  <c r="AF580" i="25"/>
  <c r="AG580" i="25"/>
  <c r="AD581" i="25"/>
  <c r="AE581" i="25"/>
  <c r="AF581" i="25"/>
  <c r="AG581" i="25"/>
  <c r="AD582" i="25"/>
  <c r="AE582" i="25"/>
  <c r="AF582" i="25"/>
  <c r="AG582" i="25"/>
  <c r="AD583" i="25"/>
  <c r="AE583" i="25"/>
  <c r="AF583" i="25"/>
  <c r="AG583" i="25"/>
  <c r="AD584" i="25"/>
  <c r="AE584" i="25"/>
  <c r="AF584" i="25"/>
  <c r="AG584" i="25"/>
  <c r="AD585" i="25"/>
  <c r="AE585" i="25"/>
  <c r="AF585" i="25"/>
  <c r="AG585" i="25"/>
  <c r="AD586" i="25"/>
  <c r="AE586" i="25"/>
  <c r="AF586" i="25"/>
  <c r="AG586" i="25"/>
  <c r="AD587" i="25"/>
  <c r="AE587" i="25"/>
  <c r="AF587" i="25"/>
  <c r="AG587" i="25"/>
  <c r="AD588" i="25"/>
  <c r="AE588" i="25"/>
  <c r="AF588" i="25"/>
  <c r="AG588" i="25"/>
  <c r="AD589" i="25"/>
  <c r="AE589" i="25"/>
  <c r="AF589" i="25"/>
  <c r="AG589" i="25"/>
  <c r="AD590" i="25"/>
  <c r="AE590" i="25"/>
  <c r="AF590" i="25"/>
  <c r="AG590" i="25"/>
  <c r="AD591" i="25"/>
  <c r="AE591" i="25"/>
  <c r="AF591" i="25"/>
  <c r="AG591" i="25"/>
  <c r="AD592" i="25"/>
  <c r="AE592" i="25"/>
  <c r="AF592" i="25"/>
  <c r="AG592" i="25"/>
  <c r="AD593" i="25"/>
  <c r="AE593" i="25"/>
  <c r="AF593" i="25"/>
  <c r="AG593" i="25"/>
  <c r="AD594" i="25"/>
  <c r="AE594" i="25"/>
  <c r="AF594" i="25"/>
  <c r="AG594" i="25"/>
  <c r="AD595" i="25"/>
  <c r="AE595" i="25"/>
  <c r="AF595" i="25"/>
  <c r="AG595" i="25"/>
  <c r="AD596" i="25"/>
  <c r="AE596" i="25"/>
  <c r="AF596" i="25"/>
  <c r="AG596" i="25"/>
  <c r="AD597" i="25"/>
  <c r="AE597" i="25"/>
  <c r="AF597" i="25"/>
  <c r="AG597" i="25"/>
  <c r="AD598" i="25"/>
  <c r="AE598" i="25"/>
  <c r="AF598" i="25"/>
  <c r="AG598" i="25"/>
  <c r="AD599" i="25"/>
  <c r="AE599" i="25"/>
  <c r="AF599" i="25"/>
  <c r="AG599" i="25"/>
  <c r="AD600" i="25"/>
  <c r="AE600" i="25"/>
  <c r="AF600" i="25"/>
  <c r="AG600" i="25"/>
  <c r="AD601" i="25"/>
  <c r="AE601" i="25"/>
  <c r="AF601" i="25"/>
  <c r="AG601" i="25"/>
  <c r="AD602" i="25"/>
  <c r="AE602" i="25"/>
  <c r="AF602" i="25"/>
  <c r="AG602" i="25"/>
  <c r="AD603" i="25"/>
  <c r="AE603" i="25"/>
  <c r="AF603" i="25"/>
  <c r="AG603" i="25"/>
  <c r="AD604" i="25"/>
  <c r="AE604" i="25"/>
  <c r="AF604" i="25"/>
  <c r="AG604" i="25"/>
  <c r="AD605" i="25"/>
  <c r="AE605" i="25"/>
  <c r="AF605" i="25"/>
  <c r="AG605" i="25"/>
  <c r="AD606" i="25"/>
  <c r="AE606" i="25"/>
  <c r="AF606" i="25"/>
  <c r="AG606" i="25"/>
  <c r="AD607" i="25"/>
  <c r="AE607" i="25"/>
  <c r="AF607" i="25"/>
  <c r="AG607" i="25"/>
  <c r="AD608" i="25"/>
  <c r="AE608" i="25"/>
  <c r="AF608" i="25"/>
  <c r="AG608" i="25"/>
  <c r="AD609" i="25"/>
  <c r="AE609" i="25"/>
  <c r="AF609" i="25"/>
  <c r="AG609" i="25"/>
  <c r="AD610" i="25"/>
  <c r="AE610" i="25"/>
  <c r="AF610" i="25"/>
  <c r="AG610" i="25"/>
  <c r="AD611" i="25"/>
  <c r="AE611" i="25"/>
  <c r="AF611" i="25"/>
  <c r="AG611" i="25"/>
  <c r="AD612" i="25"/>
  <c r="AE612" i="25"/>
  <c r="AF612" i="25"/>
  <c r="AG612" i="25"/>
  <c r="AD613" i="25"/>
  <c r="AE613" i="25"/>
  <c r="AF613" i="25"/>
  <c r="AG613" i="25"/>
  <c r="AD614" i="25"/>
  <c r="AE614" i="25"/>
  <c r="AF614" i="25"/>
  <c r="AG614" i="25"/>
  <c r="AD615" i="25"/>
  <c r="AE615" i="25"/>
  <c r="AF615" i="25"/>
  <c r="AG615" i="25"/>
  <c r="AD616" i="25"/>
  <c r="AE616" i="25"/>
  <c r="AF616" i="25"/>
  <c r="AG616" i="25"/>
  <c r="AD617" i="25"/>
  <c r="AE617" i="25"/>
  <c r="AF617" i="25"/>
  <c r="AG617" i="25"/>
  <c r="AD618" i="25"/>
  <c r="AE618" i="25"/>
  <c r="AF618" i="25"/>
  <c r="AG618" i="25"/>
  <c r="AD619" i="25"/>
  <c r="AE619" i="25"/>
  <c r="AF619" i="25"/>
  <c r="AG619" i="25"/>
  <c r="AD620" i="25"/>
  <c r="AE620" i="25"/>
  <c r="AF620" i="25"/>
  <c r="AG620" i="25"/>
  <c r="AD621" i="25"/>
  <c r="AE621" i="25"/>
  <c r="AF621" i="25"/>
  <c r="AG621" i="25"/>
  <c r="AD622" i="25"/>
  <c r="AE622" i="25"/>
  <c r="AF622" i="25"/>
  <c r="AG622" i="25"/>
  <c r="AD623" i="25"/>
  <c r="AE623" i="25"/>
  <c r="AF623" i="25"/>
  <c r="AG623" i="25"/>
  <c r="AD624" i="25"/>
  <c r="AE624" i="25"/>
  <c r="AF624" i="25"/>
  <c r="AG624" i="25"/>
  <c r="AD625" i="25"/>
  <c r="AE625" i="25"/>
  <c r="AF625" i="25"/>
  <c r="AG625" i="25"/>
  <c r="AD626" i="25"/>
  <c r="AE626" i="25"/>
  <c r="AF626" i="25"/>
  <c r="AG626" i="25"/>
  <c r="AD627" i="25"/>
  <c r="AE627" i="25"/>
  <c r="AF627" i="25"/>
  <c r="AG627" i="25"/>
  <c r="AD628" i="25"/>
  <c r="AE628" i="25"/>
  <c r="AF628" i="25"/>
  <c r="AG628" i="25"/>
  <c r="AD629" i="25"/>
  <c r="AE629" i="25"/>
  <c r="AF629" i="25"/>
  <c r="AG629" i="25"/>
  <c r="AD630" i="25"/>
  <c r="AE630" i="25"/>
  <c r="AF630" i="25"/>
  <c r="AG630" i="25"/>
  <c r="AD631" i="25"/>
  <c r="AE631" i="25"/>
  <c r="AF631" i="25"/>
  <c r="AG631" i="25"/>
  <c r="AD632" i="25"/>
  <c r="AE632" i="25"/>
  <c r="AF632" i="25"/>
  <c r="AG632" i="25"/>
  <c r="AD633" i="25"/>
  <c r="AE633" i="25"/>
  <c r="AF633" i="25"/>
  <c r="AG633" i="25"/>
  <c r="AD634" i="25"/>
  <c r="AE634" i="25"/>
  <c r="AF634" i="25"/>
  <c r="AG634" i="25"/>
  <c r="AD635" i="25"/>
  <c r="AE635" i="25"/>
  <c r="AF635" i="25"/>
  <c r="AG635" i="25"/>
  <c r="AD636" i="25"/>
  <c r="AE636" i="25"/>
  <c r="AF636" i="25"/>
  <c r="AG636" i="25"/>
  <c r="AD637" i="25"/>
  <c r="AE637" i="25"/>
  <c r="AF637" i="25"/>
  <c r="AG637" i="25"/>
  <c r="AD638" i="25"/>
  <c r="AE638" i="25"/>
  <c r="AF638" i="25"/>
  <c r="AG638" i="25"/>
  <c r="AD639" i="25"/>
  <c r="AE639" i="25"/>
  <c r="AF639" i="25"/>
  <c r="AG639" i="25"/>
  <c r="AD640" i="25"/>
  <c r="AE640" i="25"/>
  <c r="AF640" i="25"/>
  <c r="AG640" i="25"/>
  <c r="AD641" i="25"/>
  <c r="AE641" i="25"/>
  <c r="AF641" i="25"/>
  <c r="AG641" i="25"/>
  <c r="AD642" i="25"/>
  <c r="AE642" i="25"/>
  <c r="AF642" i="25"/>
  <c r="AG642" i="25"/>
  <c r="AD643" i="25"/>
  <c r="AE643" i="25"/>
  <c r="AF643" i="25"/>
  <c r="AG643" i="25"/>
  <c r="AD644" i="25"/>
  <c r="AE644" i="25"/>
  <c r="AF644" i="25"/>
  <c r="AG644" i="25"/>
  <c r="AD645" i="25"/>
  <c r="AE645" i="25"/>
  <c r="AF645" i="25"/>
  <c r="AG645" i="25"/>
  <c r="AD646" i="25"/>
  <c r="AE646" i="25"/>
  <c r="AF646" i="25"/>
  <c r="AG646" i="25"/>
  <c r="AD647" i="25"/>
  <c r="AE647" i="25"/>
  <c r="AF647" i="25"/>
  <c r="AG647" i="25"/>
  <c r="AD648" i="25"/>
  <c r="AE648" i="25"/>
  <c r="AF648" i="25"/>
  <c r="AG648" i="25"/>
  <c r="AD649" i="25"/>
  <c r="AE649" i="25"/>
  <c r="AF649" i="25"/>
  <c r="AG649" i="25"/>
  <c r="AD650" i="25"/>
  <c r="AE650" i="25"/>
  <c r="AF650" i="25"/>
  <c r="AG650" i="25"/>
  <c r="AD651" i="25"/>
  <c r="AE651" i="25"/>
  <c r="AF651" i="25"/>
  <c r="AG651" i="25"/>
  <c r="AD652" i="25"/>
  <c r="AE652" i="25"/>
  <c r="AF652" i="25"/>
  <c r="AG652" i="25"/>
  <c r="AD653" i="25"/>
  <c r="AE653" i="25"/>
  <c r="AF653" i="25"/>
  <c r="AG653" i="25"/>
  <c r="AD654" i="25"/>
  <c r="AE654" i="25"/>
  <c r="AF654" i="25"/>
  <c r="AG654" i="25"/>
  <c r="AD655" i="25"/>
  <c r="AE655" i="25"/>
  <c r="AF655" i="25"/>
  <c r="AG655" i="25"/>
  <c r="AD656" i="25"/>
  <c r="AE656" i="25"/>
  <c r="AF656" i="25"/>
  <c r="AG656" i="25"/>
  <c r="AD657" i="25"/>
  <c r="AE657" i="25"/>
  <c r="AF657" i="25"/>
  <c r="AG657" i="25"/>
  <c r="AD658" i="25"/>
  <c r="AE658" i="25"/>
  <c r="AF658" i="25"/>
  <c r="AG658" i="25"/>
  <c r="AD659" i="25"/>
  <c r="AE659" i="25"/>
  <c r="AF659" i="25"/>
  <c r="AG659" i="25"/>
  <c r="AD660" i="25"/>
  <c r="AE660" i="25"/>
  <c r="AF660" i="25"/>
  <c r="AG660" i="25"/>
  <c r="AD661" i="25"/>
  <c r="AE661" i="25"/>
  <c r="AF661" i="25"/>
  <c r="AG661" i="25"/>
  <c r="AD223" i="25"/>
  <c r="AE223" i="25"/>
  <c r="AF223" i="25"/>
  <c r="AG223" i="25"/>
  <c r="AD224" i="25"/>
  <c r="AE224" i="25"/>
  <c r="AF224" i="25"/>
  <c r="AG224" i="25"/>
  <c r="AD225" i="25"/>
  <c r="AE225" i="25"/>
  <c r="AF225" i="25"/>
  <c r="AG225" i="25"/>
  <c r="AD226" i="25"/>
  <c r="AE226" i="25"/>
  <c r="AF226" i="25"/>
  <c r="AG226" i="25"/>
  <c r="AD227" i="25"/>
  <c r="AE227" i="25"/>
  <c r="AF227" i="25"/>
  <c r="AG227" i="25"/>
  <c r="AD228" i="25"/>
  <c r="AE228" i="25"/>
  <c r="AF228" i="25"/>
  <c r="AG228" i="25"/>
  <c r="AD229" i="25"/>
  <c r="AE229" i="25"/>
  <c r="AF229" i="25"/>
  <c r="AG229" i="25"/>
  <c r="AD230" i="25"/>
  <c r="AE230" i="25"/>
  <c r="AF230" i="25"/>
  <c r="AG230" i="25"/>
  <c r="AD231" i="25"/>
  <c r="AE231" i="25"/>
  <c r="AF231" i="25"/>
  <c r="AG231" i="25"/>
  <c r="AD232" i="25"/>
  <c r="AE232" i="25"/>
  <c r="AF232" i="25"/>
  <c r="AG232" i="25"/>
  <c r="AD233" i="25"/>
  <c r="AE233" i="25"/>
  <c r="AF233" i="25"/>
  <c r="AG233" i="25"/>
  <c r="AD234" i="25"/>
  <c r="AE234" i="25"/>
  <c r="AF234" i="25"/>
  <c r="AG234" i="25"/>
  <c r="AD235" i="25"/>
  <c r="AE235" i="25"/>
  <c r="AF235" i="25"/>
  <c r="AG235" i="25"/>
  <c r="AD236" i="25"/>
  <c r="AE236" i="25"/>
  <c r="AF236" i="25"/>
  <c r="AG236" i="25"/>
  <c r="AD237" i="25"/>
  <c r="AE237" i="25"/>
  <c r="AF237" i="25"/>
  <c r="AG237" i="25"/>
  <c r="AD238" i="25"/>
  <c r="AE238" i="25"/>
  <c r="AF238" i="25"/>
  <c r="AG238" i="25"/>
  <c r="AD239" i="25"/>
  <c r="AE239" i="25"/>
  <c r="AF239" i="25"/>
  <c r="AG239" i="25"/>
  <c r="AD240" i="25"/>
  <c r="AE240" i="25"/>
  <c r="AF240" i="25"/>
  <c r="AG240" i="25"/>
  <c r="AD241" i="25"/>
  <c r="AE241" i="25"/>
  <c r="AF241" i="25"/>
  <c r="AG241" i="25"/>
  <c r="AD242" i="25"/>
  <c r="AE242" i="25"/>
  <c r="AF242" i="25"/>
  <c r="AG242" i="25"/>
  <c r="AD243" i="25"/>
  <c r="AE243" i="25"/>
  <c r="AF243" i="25"/>
  <c r="AG243" i="25"/>
  <c r="AD244" i="25"/>
  <c r="AE244" i="25"/>
  <c r="AF244" i="25"/>
  <c r="AG244" i="25"/>
  <c r="AD245" i="25"/>
  <c r="AE245" i="25"/>
  <c r="AF245" i="25"/>
  <c r="AG245" i="25"/>
  <c r="AD246" i="25"/>
  <c r="AE246" i="25"/>
  <c r="AF246" i="25"/>
  <c r="AG246" i="25"/>
  <c r="AD247" i="25"/>
  <c r="AE247" i="25"/>
  <c r="AF247" i="25"/>
  <c r="AG247" i="25"/>
  <c r="AD248" i="25"/>
  <c r="AE248" i="25"/>
  <c r="AF248" i="25"/>
  <c r="AG248" i="25"/>
  <c r="AD249" i="25"/>
  <c r="AE249" i="25"/>
  <c r="AF249" i="25"/>
  <c r="AG249" i="25"/>
  <c r="AD250" i="25"/>
  <c r="AE250" i="25"/>
  <c r="AF250" i="25"/>
  <c r="AG250" i="25"/>
  <c r="AD251" i="25"/>
  <c r="AE251" i="25"/>
  <c r="AF251" i="25"/>
  <c r="AG251" i="25"/>
  <c r="AD252" i="25"/>
  <c r="AE252" i="25"/>
  <c r="AF252" i="25"/>
  <c r="AG252" i="25"/>
  <c r="AD253" i="25"/>
  <c r="AE253" i="25"/>
  <c r="AF253" i="25"/>
  <c r="AG253" i="25"/>
  <c r="AD254" i="25"/>
  <c r="AE254" i="25"/>
  <c r="AF254" i="25"/>
  <c r="AG254" i="25"/>
  <c r="AD255" i="25"/>
  <c r="AE255" i="25"/>
  <c r="AF255" i="25"/>
  <c r="AG255" i="25"/>
  <c r="AD256" i="25"/>
  <c r="AE256" i="25"/>
  <c r="AF256" i="25"/>
  <c r="AG256" i="25"/>
  <c r="AD257" i="25"/>
  <c r="AE257" i="25"/>
  <c r="AF257" i="25"/>
  <c r="AG257" i="25"/>
  <c r="AD258" i="25"/>
  <c r="AE258" i="25"/>
  <c r="AF258" i="25"/>
  <c r="AG258" i="25"/>
  <c r="AD259" i="25"/>
  <c r="AE259" i="25"/>
  <c r="AF259" i="25"/>
  <c r="AG259" i="25"/>
  <c r="AD260" i="25"/>
  <c r="AE260" i="25"/>
  <c r="AF260" i="25"/>
  <c r="AG260" i="25"/>
  <c r="AD261" i="25"/>
  <c r="AE261" i="25"/>
  <c r="AF261" i="25"/>
  <c r="AG261" i="25"/>
  <c r="AD262" i="25"/>
  <c r="AE262" i="25"/>
  <c r="AF262" i="25"/>
  <c r="AG262" i="25"/>
  <c r="AD263" i="25"/>
  <c r="AE263" i="25"/>
  <c r="AF263" i="25"/>
  <c r="AG263" i="25"/>
  <c r="AD264" i="25"/>
  <c r="AE264" i="25"/>
  <c r="AF264" i="25"/>
  <c r="AG264" i="25"/>
  <c r="AD265" i="25"/>
  <c r="AE265" i="25"/>
  <c r="AF265" i="25"/>
  <c r="AG265" i="25"/>
  <c r="AD266" i="25"/>
  <c r="AE266" i="25"/>
  <c r="AF266" i="25"/>
  <c r="AG266" i="25"/>
  <c r="AD267" i="25"/>
  <c r="AE267" i="25"/>
  <c r="AF267" i="25"/>
  <c r="AG267" i="25"/>
  <c r="AD268" i="25"/>
  <c r="AE268" i="25"/>
  <c r="AF268" i="25"/>
  <c r="AG268" i="25"/>
  <c r="AD269" i="25"/>
  <c r="AE269" i="25"/>
  <c r="AF269" i="25"/>
  <c r="AG269" i="25"/>
  <c r="AD270" i="25"/>
  <c r="AE270" i="25"/>
  <c r="AF270" i="25"/>
  <c r="AG270" i="25"/>
  <c r="AD271" i="25"/>
  <c r="AE271" i="25"/>
  <c r="AF271" i="25"/>
  <c r="AG271" i="25"/>
  <c r="AD272" i="25"/>
  <c r="AE272" i="25"/>
  <c r="AF272" i="25"/>
  <c r="AG272" i="25"/>
  <c r="AD273" i="25"/>
  <c r="AE273" i="25"/>
  <c r="AF273" i="25"/>
  <c r="AG273" i="25"/>
  <c r="AD274" i="25"/>
  <c r="AE274" i="25"/>
  <c r="AF274" i="25"/>
  <c r="AG274" i="25"/>
  <c r="AD275" i="25"/>
  <c r="AE275" i="25"/>
  <c r="AF275" i="25"/>
  <c r="AG275" i="25"/>
  <c r="AD276" i="25"/>
  <c r="AE276" i="25"/>
  <c r="AF276" i="25"/>
  <c r="AG276" i="25"/>
  <c r="AD277" i="25"/>
  <c r="AE277" i="25"/>
  <c r="AF277" i="25"/>
  <c r="AG277" i="25"/>
  <c r="AD278" i="25"/>
  <c r="AE278" i="25"/>
  <c r="AF278" i="25"/>
  <c r="AG278" i="25"/>
  <c r="AD279" i="25"/>
  <c r="AE279" i="25"/>
  <c r="AF279" i="25"/>
  <c r="AG279" i="25"/>
  <c r="AD280" i="25"/>
  <c r="AE280" i="25"/>
  <c r="AF280" i="25"/>
  <c r="AG280" i="25"/>
  <c r="AD281" i="25"/>
  <c r="AE281" i="25"/>
  <c r="AF281" i="25"/>
  <c r="AG281" i="25"/>
  <c r="AD282" i="25"/>
  <c r="AE282" i="25"/>
  <c r="AF282" i="25"/>
  <c r="AG282" i="25"/>
  <c r="AD283" i="25"/>
  <c r="AE283" i="25"/>
  <c r="AF283" i="25"/>
  <c r="AG283" i="25"/>
  <c r="AD284" i="25"/>
  <c r="AE284" i="25"/>
  <c r="AF284" i="25"/>
  <c r="AG284" i="25"/>
  <c r="AD285" i="25"/>
  <c r="AE285" i="25"/>
  <c r="AF285" i="25"/>
  <c r="AG285" i="25"/>
  <c r="AD286" i="25"/>
  <c r="AE286" i="25"/>
  <c r="AF286" i="25"/>
  <c r="AG286" i="25"/>
  <c r="AD287" i="25"/>
  <c r="AE287" i="25"/>
  <c r="AF287" i="25"/>
  <c r="AG287" i="25"/>
  <c r="AD288" i="25"/>
  <c r="AE288" i="25"/>
  <c r="AF288" i="25"/>
  <c r="AG288" i="25"/>
  <c r="AD289" i="25"/>
  <c r="AE289" i="25"/>
  <c r="AF289" i="25"/>
  <c r="AG289" i="25"/>
  <c r="AD290" i="25"/>
  <c r="AE290" i="25"/>
  <c r="AF290" i="25"/>
  <c r="AG290" i="25"/>
  <c r="AD291" i="25"/>
  <c r="AE291" i="25"/>
  <c r="AF291" i="25"/>
  <c r="AG291" i="25"/>
  <c r="AD292" i="25"/>
  <c r="AE292" i="25"/>
  <c r="AF292" i="25"/>
  <c r="AG292" i="25"/>
  <c r="AD293" i="25"/>
  <c r="AE293" i="25"/>
  <c r="AF293" i="25"/>
  <c r="AG293" i="25"/>
  <c r="AD294" i="25"/>
  <c r="AE294" i="25"/>
  <c r="AF294" i="25"/>
  <c r="AG294" i="25"/>
  <c r="AD295" i="25"/>
  <c r="AE295" i="25"/>
  <c r="AF295" i="25"/>
  <c r="AG295" i="25"/>
  <c r="AD296" i="25"/>
  <c r="AE296" i="25"/>
  <c r="AF296" i="25"/>
  <c r="AG296" i="25"/>
  <c r="AD297" i="25"/>
  <c r="AE297" i="25"/>
  <c r="AF297" i="25"/>
  <c r="AG297" i="25"/>
  <c r="AD298" i="25"/>
  <c r="AE298" i="25"/>
  <c r="AF298" i="25"/>
  <c r="AG298" i="25"/>
  <c r="AD299" i="25"/>
  <c r="AE299" i="25"/>
  <c r="AF299" i="25"/>
  <c r="AG299" i="25"/>
  <c r="AD300" i="25"/>
  <c r="AE300" i="25"/>
  <c r="AF300" i="25"/>
  <c r="AG300" i="25"/>
  <c r="AD301" i="25"/>
  <c r="AE301" i="25"/>
  <c r="AF301" i="25"/>
  <c r="AG301" i="25"/>
  <c r="AD302" i="25"/>
  <c r="AE302" i="25"/>
  <c r="AF302" i="25"/>
  <c r="AG302" i="25"/>
  <c r="AD303" i="25"/>
  <c r="AE303" i="25"/>
  <c r="AF303" i="25"/>
  <c r="AG303" i="25"/>
  <c r="AD304" i="25"/>
  <c r="AE304" i="25"/>
  <c r="AF304" i="25"/>
  <c r="AG304" i="25"/>
  <c r="AD305" i="25"/>
  <c r="AE305" i="25"/>
  <c r="AF305" i="25"/>
  <c r="AG305" i="25"/>
  <c r="AD306" i="25"/>
  <c r="AE306" i="25"/>
  <c r="AF306" i="25"/>
  <c r="AG306" i="25"/>
  <c r="AD307" i="25"/>
  <c r="AE307" i="25"/>
  <c r="AF307" i="25"/>
  <c r="AG307" i="25"/>
  <c r="AD308" i="25"/>
  <c r="AE308" i="25"/>
  <c r="AF308" i="25"/>
  <c r="AG308" i="25"/>
  <c r="AD309" i="25"/>
  <c r="AE309" i="25"/>
  <c r="AF309" i="25"/>
  <c r="AG309" i="25"/>
  <c r="AD310" i="25"/>
  <c r="AE310" i="25"/>
  <c r="AF310" i="25"/>
  <c r="AG310" i="25"/>
  <c r="AD311" i="25"/>
  <c r="AE311" i="25"/>
  <c r="AF311" i="25"/>
  <c r="AG311" i="25"/>
  <c r="AD312" i="25"/>
  <c r="AE312" i="25"/>
  <c r="AF312" i="25"/>
  <c r="AG312" i="25"/>
  <c r="AD313" i="25"/>
  <c r="AE313" i="25"/>
  <c r="AF313" i="25"/>
  <c r="AG313" i="25"/>
  <c r="AD314" i="25"/>
  <c r="AE314" i="25"/>
  <c r="AF314" i="25"/>
  <c r="AG314" i="25"/>
  <c r="AD315" i="25"/>
  <c r="AE315" i="25"/>
  <c r="AF315" i="25"/>
  <c r="AG315" i="25"/>
  <c r="AD316" i="25"/>
  <c r="AE316" i="25"/>
  <c r="AF316" i="25"/>
  <c r="AG316" i="25"/>
  <c r="AD317" i="25"/>
  <c r="AE317" i="25"/>
  <c r="AF317" i="25"/>
  <c r="AG317" i="25"/>
  <c r="AD318" i="25"/>
  <c r="AE318" i="25"/>
  <c r="AF318" i="25"/>
  <c r="AG318" i="25"/>
  <c r="AD319" i="25"/>
  <c r="AE319" i="25"/>
  <c r="AF319" i="25"/>
  <c r="AG319" i="25"/>
  <c r="AD320" i="25"/>
  <c r="AE320" i="25"/>
  <c r="AF320" i="25"/>
  <c r="AG320" i="25"/>
  <c r="AD321" i="25"/>
  <c r="AE321" i="25"/>
  <c r="AF321" i="25"/>
  <c r="AG321" i="25"/>
  <c r="AD322" i="25"/>
  <c r="AE322" i="25"/>
  <c r="AF322" i="25"/>
  <c r="AG322" i="25"/>
  <c r="AD323" i="25"/>
  <c r="AE323" i="25"/>
  <c r="AF323" i="25"/>
  <c r="AG323" i="25"/>
  <c r="AD324" i="25"/>
  <c r="AE324" i="25"/>
  <c r="AF324" i="25"/>
  <c r="AG324" i="25"/>
  <c r="AD325" i="25"/>
  <c r="AE325" i="25"/>
  <c r="AF325" i="25"/>
  <c r="AG325" i="25"/>
  <c r="AD326" i="25"/>
  <c r="AE326" i="25"/>
  <c r="AF326" i="25"/>
  <c r="AG326" i="25"/>
  <c r="AD327" i="25"/>
  <c r="AE327" i="25"/>
  <c r="AF327" i="25"/>
  <c r="AG327" i="25"/>
  <c r="AD328" i="25"/>
  <c r="AE328" i="25"/>
  <c r="AF328" i="25"/>
  <c r="AG328" i="25"/>
  <c r="AD329" i="25"/>
  <c r="AE329" i="25"/>
  <c r="AF329" i="25"/>
  <c r="AG329" i="25"/>
  <c r="AD330" i="25"/>
  <c r="AE330" i="25"/>
  <c r="AF330" i="25"/>
  <c r="AG330" i="25"/>
  <c r="AD331" i="25"/>
  <c r="AE331" i="25"/>
  <c r="AF331" i="25"/>
  <c r="AG331" i="25"/>
  <c r="AD332" i="25"/>
  <c r="AE332" i="25"/>
  <c r="AF332" i="25"/>
  <c r="AG332" i="25"/>
  <c r="AD333" i="25"/>
  <c r="AE333" i="25"/>
  <c r="AF333" i="25"/>
  <c r="AG333" i="25"/>
  <c r="AD334" i="25"/>
  <c r="AE334" i="25"/>
  <c r="AF334" i="25"/>
  <c r="AG334" i="25"/>
  <c r="AD335" i="25"/>
  <c r="AE335" i="25"/>
  <c r="AF335" i="25"/>
  <c r="AG335" i="25"/>
  <c r="AD336" i="25"/>
  <c r="AE336" i="25"/>
  <c r="AF336" i="25"/>
  <c r="AG336" i="25"/>
  <c r="AD337" i="25"/>
  <c r="AE337" i="25"/>
  <c r="AF337" i="25"/>
  <c r="AG337" i="25"/>
  <c r="AD338" i="25"/>
  <c r="AE338" i="25"/>
  <c r="AF338" i="25"/>
  <c r="AG338" i="25"/>
  <c r="AD339" i="25"/>
  <c r="AE339" i="25"/>
  <c r="AF339" i="25"/>
  <c r="AG339" i="25"/>
  <c r="AD340" i="25"/>
  <c r="AE340" i="25"/>
  <c r="AF340" i="25"/>
  <c r="AG340" i="25"/>
  <c r="AD341" i="25"/>
  <c r="AE341" i="25"/>
  <c r="AF341" i="25"/>
  <c r="AG341" i="25"/>
  <c r="AD342" i="25"/>
  <c r="AE342" i="25"/>
  <c r="AF342" i="25"/>
  <c r="AG342" i="25"/>
  <c r="AD343" i="25"/>
  <c r="AE343" i="25"/>
  <c r="AF343" i="25"/>
  <c r="AG343" i="25"/>
  <c r="AD344" i="25"/>
  <c r="AE344" i="25"/>
  <c r="AF344" i="25"/>
  <c r="AG344" i="25"/>
  <c r="AD345" i="25"/>
  <c r="AE345" i="25"/>
  <c r="AF345" i="25"/>
  <c r="AG345" i="25"/>
  <c r="AD346" i="25"/>
  <c r="AE346" i="25"/>
  <c r="AF346" i="25"/>
  <c r="AG346" i="25"/>
  <c r="AD347" i="25"/>
  <c r="AE347" i="25"/>
  <c r="AF347" i="25"/>
  <c r="AG347" i="25"/>
  <c r="AD348" i="25"/>
  <c r="AE348" i="25"/>
  <c r="AF348" i="25"/>
  <c r="AG348" i="25"/>
  <c r="AD349" i="25"/>
  <c r="AE349" i="25"/>
  <c r="AF349" i="25"/>
  <c r="AG349" i="25"/>
  <c r="AD350" i="25"/>
  <c r="AE350" i="25"/>
  <c r="AF350" i="25"/>
  <c r="AG350" i="25"/>
  <c r="AD351" i="25"/>
  <c r="AE351" i="25"/>
  <c r="AF351" i="25"/>
  <c r="AG351" i="25"/>
  <c r="AD352" i="25"/>
  <c r="AE352" i="25"/>
  <c r="AF352" i="25"/>
  <c r="AG352" i="25"/>
  <c r="AD353" i="25"/>
  <c r="AE353" i="25"/>
  <c r="AF353" i="25"/>
  <c r="AG353" i="25"/>
  <c r="AD354" i="25"/>
  <c r="AE354" i="25"/>
  <c r="AF354" i="25"/>
  <c r="AG354" i="25"/>
  <c r="AD355" i="25"/>
  <c r="AE355" i="25"/>
  <c r="AF355" i="25"/>
  <c r="AG355" i="25"/>
  <c r="AD356" i="25"/>
  <c r="AE356" i="25"/>
  <c r="AF356" i="25"/>
  <c r="AG356" i="25"/>
  <c r="AD357" i="25"/>
  <c r="AE357" i="25"/>
  <c r="AF357" i="25"/>
  <c r="AG357" i="25"/>
  <c r="AD358" i="25"/>
  <c r="AE358" i="25"/>
  <c r="AF358" i="25"/>
  <c r="AG358" i="25"/>
  <c r="AD359" i="25"/>
  <c r="AE359" i="25"/>
  <c r="AF359" i="25"/>
  <c r="AG359" i="25"/>
  <c r="AD360" i="25"/>
  <c r="AE360" i="25"/>
  <c r="AF360" i="25"/>
  <c r="AG360" i="25"/>
  <c r="AD361" i="25"/>
  <c r="AE361" i="25"/>
  <c r="AF361" i="25"/>
  <c r="AG361" i="25"/>
  <c r="AD362" i="25"/>
  <c r="AE362" i="25"/>
  <c r="AF362" i="25"/>
  <c r="AG362" i="25"/>
  <c r="AD363" i="25"/>
  <c r="AE363" i="25"/>
  <c r="AF363" i="25"/>
  <c r="AG363" i="25"/>
  <c r="AD364" i="25"/>
  <c r="AE364" i="25"/>
  <c r="AF364" i="25"/>
  <c r="AG364" i="25"/>
  <c r="AD365" i="25"/>
  <c r="AE365" i="25"/>
  <c r="AF365" i="25"/>
  <c r="AG365" i="25"/>
  <c r="AD366" i="25"/>
  <c r="AE366" i="25"/>
  <c r="AF366" i="25"/>
  <c r="AG366" i="25"/>
  <c r="AD367" i="25"/>
  <c r="AE367" i="25"/>
  <c r="AF367" i="25"/>
  <c r="AG367" i="25"/>
  <c r="AD368" i="25"/>
  <c r="AE368" i="25"/>
  <c r="AF368" i="25"/>
  <c r="AG368" i="25"/>
  <c r="AD369" i="25"/>
  <c r="AE369" i="25"/>
  <c r="AF369" i="25"/>
  <c r="AG369" i="25"/>
  <c r="AD370" i="25"/>
  <c r="AE370" i="25"/>
  <c r="AF370" i="25"/>
  <c r="AG370" i="25"/>
  <c r="AD371" i="25"/>
  <c r="AE371" i="25"/>
  <c r="AF371" i="25"/>
  <c r="AG371" i="25"/>
  <c r="AD372" i="25"/>
  <c r="AE372" i="25"/>
  <c r="AF372" i="25"/>
  <c r="AG372" i="25"/>
  <c r="AD373" i="25"/>
  <c r="AE373" i="25"/>
  <c r="AF373" i="25"/>
  <c r="AG373" i="25"/>
  <c r="AD374" i="25"/>
  <c r="AE374" i="25"/>
  <c r="AF374" i="25"/>
  <c r="AG374" i="25"/>
  <c r="AD375" i="25"/>
  <c r="AE375" i="25"/>
  <c r="AF375" i="25"/>
  <c r="AG375" i="25"/>
  <c r="AD376" i="25"/>
  <c r="AE376" i="25"/>
  <c r="AF376" i="25"/>
  <c r="AG376" i="25"/>
  <c r="AD377" i="25"/>
  <c r="AE377" i="25"/>
  <c r="AF377" i="25"/>
  <c r="AG377" i="25"/>
  <c r="AD378" i="25"/>
  <c r="AE378" i="25"/>
  <c r="AF378" i="25"/>
  <c r="AG378" i="25"/>
  <c r="AD379" i="25"/>
  <c r="AE379" i="25"/>
  <c r="AF379" i="25"/>
  <c r="AG379" i="25"/>
  <c r="AD380" i="25"/>
  <c r="AE380" i="25"/>
  <c r="AF380" i="25"/>
  <c r="AG380" i="25"/>
  <c r="AD381" i="25"/>
  <c r="AE381" i="25"/>
  <c r="AF381" i="25"/>
  <c r="AG381" i="25"/>
  <c r="AD382" i="25"/>
  <c r="AE382" i="25"/>
  <c r="AF382" i="25"/>
  <c r="AG382" i="25"/>
  <c r="AD383" i="25"/>
  <c r="AE383" i="25"/>
  <c r="AF383" i="25"/>
  <c r="AG383" i="25"/>
  <c r="AD384" i="25"/>
  <c r="AE384" i="25"/>
  <c r="AF384" i="25"/>
  <c r="AG384" i="25"/>
  <c r="AD385" i="25"/>
  <c r="AE385" i="25"/>
  <c r="AF385" i="25"/>
  <c r="AG385" i="25"/>
  <c r="AD386" i="25"/>
  <c r="AE386" i="25"/>
  <c r="AF386" i="25"/>
  <c r="AG386" i="25"/>
  <c r="AD387" i="25"/>
  <c r="AE387" i="25"/>
  <c r="AF387" i="25"/>
  <c r="AG387" i="25"/>
  <c r="AD388" i="25"/>
  <c r="AE388" i="25"/>
  <c r="AF388" i="25"/>
  <c r="AG388" i="25"/>
  <c r="AD389" i="25"/>
  <c r="AE389" i="25"/>
  <c r="AF389" i="25"/>
  <c r="AG389" i="25"/>
  <c r="AD390" i="25"/>
  <c r="AE390" i="25"/>
  <c r="AF390" i="25"/>
  <c r="AG390" i="25"/>
  <c r="AD391" i="25"/>
  <c r="AE391" i="25"/>
  <c r="AF391" i="25"/>
  <c r="AG391" i="25"/>
  <c r="AD392" i="25"/>
  <c r="AE392" i="25"/>
  <c r="AF392" i="25"/>
  <c r="AG392" i="25"/>
  <c r="AD393" i="25"/>
  <c r="AE393" i="25"/>
  <c r="AF393" i="25"/>
  <c r="AG393" i="25"/>
  <c r="AD394" i="25"/>
  <c r="AE394" i="25"/>
  <c r="AF394" i="25"/>
  <c r="AG394" i="25"/>
  <c r="AD395" i="25"/>
  <c r="AE395" i="25"/>
  <c r="AF395" i="25"/>
  <c r="AG395" i="25"/>
  <c r="AD396" i="25"/>
  <c r="AE396" i="25"/>
  <c r="AF396" i="25"/>
  <c r="AG396" i="25"/>
  <c r="AD397" i="25"/>
  <c r="AE397" i="25"/>
  <c r="AF397" i="25"/>
  <c r="AG397" i="25"/>
  <c r="AD398" i="25"/>
  <c r="AE398" i="25"/>
  <c r="AF398" i="25"/>
  <c r="AG398" i="25"/>
  <c r="AD399" i="25"/>
  <c r="AE399" i="25"/>
  <c r="AF399" i="25"/>
  <c r="AG399" i="25"/>
  <c r="AD400" i="25"/>
  <c r="AE400" i="25"/>
  <c r="AF400" i="25"/>
  <c r="AG400" i="25"/>
  <c r="AD401" i="25"/>
  <c r="AE401" i="25"/>
  <c r="AF401" i="25"/>
  <c r="AG401" i="25"/>
  <c r="AD402" i="25"/>
  <c r="AE402" i="25"/>
  <c r="AF402" i="25"/>
  <c r="AG402" i="25"/>
  <c r="AD403" i="25"/>
  <c r="AE403" i="25"/>
  <c r="AF403" i="25"/>
  <c r="AG403" i="25"/>
  <c r="AD404" i="25"/>
  <c r="AE404" i="25"/>
  <c r="AF404" i="25"/>
  <c r="AG404" i="25"/>
  <c r="AD405" i="25"/>
  <c r="AE405" i="25"/>
  <c r="AF405" i="25"/>
  <c r="AG405" i="25"/>
  <c r="AD406" i="25"/>
  <c r="AE406" i="25"/>
  <c r="AF406" i="25"/>
  <c r="AG406" i="25"/>
  <c r="AD407" i="25"/>
  <c r="AE407" i="25"/>
  <c r="AF407" i="25"/>
  <c r="AG407" i="25"/>
  <c r="AD408" i="25"/>
  <c r="AE408" i="25"/>
  <c r="AF408" i="25"/>
  <c r="AG408" i="25"/>
  <c r="AD409" i="25"/>
  <c r="AE409" i="25"/>
  <c r="AF409" i="25"/>
  <c r="AG409" i="25"/>
  <c r="AD410" i="25"/>
  <c r="AE410" i="25"/>
  <c r="AF410" i="25"/>
  <c r="AG410" i="25"/>
  <c r="AD411" i="25"/>
  <c r="AE411" i="25"/>
  <c r="AF411" i="25"/>
  <c r="AG411" i="25"/>
  <c r="AD412" i="25"/>
  <c r="AE412" i="25"/>
  <c r="AF412" i="25"/>
  <c r="AG412" i="25"/>
  <c r="AD413" i="25"/>
  <c r="AE413" i="25"/>
  <c r="AF413" i="25"/>
  <c r="AG413" i="25"/>
  <c r="AD414" i="25"/>
  <c r="AE414" i="25"/>
  <c r="AF414" i="25"/>
  <c r="AG414" i="25"/>
  <c r="AD415" i="25"/>
  <c r="AE415" i="25"/>
  <c r="AF415" i="25"/>
  <c r="AG415" i="25"/>
  <c r="AD416" i="25"/>
  <c r="AE416" i="25"/>
  <c r="AF416" i="25"/>
  <c r="AG416" i="25"/>
  <c r="AD417" i="25"/>
  <c r="AE417" i="25"/>
  <c r="AF417" i="25"/>
  <c r="AG417" i="25"/>
  <c r="AD418" i="25"/>
  <c r="AE418" i="25"/>
  <c r="AF418" i="25"/>
  <c r="AG418" i="25"/>
  <c r="AD419" i="25"/>
  <c r="AE419" i="25"/>
  <c r="AF419" i="25"/>
  <c r="AG419" i="25"/>
  <c r="AD420" i="25"/>
  <c r="AE420" i="25"/>
  <c r="AF420" i="25"/>
  <c r="AG420" i="25"/>
  <c r="AD421" i="25"/>
  <c r="AE421" i="25"/>
  <c r="AF421" i="25"/>
  <c r="AG421" i="25"/>
  <c r="AD422" i="25"/>
  <c r="AE422" i="25"/>
  <c r="AF422" i="25"/>
  <c r="AG422" i="25"/>
  <c r="AD423" i="25"/>
  <c r="AE423" i="25"/>
  <c r="AF423" i="25"/>
  <c r="AG423" i="25"/>
  <c r="AD424" i="25"/>
  <c r="AE424" i="25"/>
  <c r="AF424" i="25"/>
  <c r="AG424" i="25"/>
  <c r="AD425" i="25"/>
  <c r="AE425" i="25"/>
  <c r="AF425" i="25"/>
  <c r="AG425" i="25"/>
  <c r="AD426" i="25"/>
  <c r="AE426" i="25"/>
  <c r="AF426" i="25"/>
  <c r="AG426" i="25"/>
  <c r="AD427" i="25"/>
  <c r="AE427" i="25"/>
  <c r="AF427" i="25"/>
  <c r="AG427" i="25"/>
  <c r="AD428" i="25"/>
  <c r="AE428" i="25"/>
  <c r="AF428" i="25"/>
  <c r="AG428" i="25"/>
  <c r="AD429" i="25"/>
  <c r="AE429" i="25"/>
  <c r="AF429" i="25"/>
  <c r="AG429" i="25"/>
  <c r="AD430" i="25"/>
  <c r="AE430" i="25"/>
  <c r="AF430" i="25"/>
  <c r="AG430" i="25"/>
  <c r="AD431" i="25"/>
  <c r="AE431" i="25"/>
  <c r="AF431" i="25"/>
  <c r="AG431" i="25"/>
  <c r="AD432" i="25"/>
  <c r="AE432" i="25"/>
  <c r="AF432" i="25"/>
  <c r="AG432" i="25"/>
  <c r="AD433" i="25"/>
  <c r="AE433" i="25"/>
  <c r="AF433" i="25"/>
  <c r="AG433" i="25"/>
  <c r="AD434" i="25"/>
  <c r="AE434" i="25"/>
  <c r="AF434" i="25"/>
  <c r="AG434" i="25"/>
  <c r="AD435" i="25"/>
  <c r="AE435" i="25"/>
  <c r="AF435" i="25"/>
  <c r="AG435" i="25"/>
  <c r="AD436" i="25"/>
  <c r="AE436" i="25"/>
  <c r="AF436" i="25"/>
  <c r="AG436" i="25"/>
  <c r="AD437" i="25"/>
  <c r="AE437" i="25"/>
  <c r="AF437" i="25"/>
  <c r="AG437" i="25"/>
  <c r="AD438" i="25"/>
  <c r="AE438" i="25"/>
  <c r="AF438" i="25"/>
  <c r="AG438" i="25"/>
  <c r="AD439" i="25"/>
  <c r="AE439" i="25"/>
  <c r="AF439" i="25"/>
  <c r="AG439" i="25"/>
  <c r="AD440" i="25"/>
  <c r="AE440" i="25"/>
  <c r="AF440" i="25"/>
  <c r="AG440" i="25"/>
  <c r="AD441" i="25"/>
  <c r="AE441" i="25"/>
  <c r="AF441" i="25"/>
  <c r="AG441" i="25"/>
  <c r="AD2" i="25"/>
  <c r="AE2" i="25"/>
  <c r="AF2" i="25"/>
  <c r="AG2" i="25"/>
  <c r="AD3" i="25"/>
  <c r="AE3" i="25"/>
  <c r="AF3" i="25"/>
  <c r="AG3" i="25"/>
  <c r="AD4" i="25"/>
  <c r="AE4" i="25"/>
  <c r="AF4" i="25"/>
  <c r="AG4" i="25"/>
  <c r="AD5" i="25"/>
  <c r="AE5" i="25"/>
  <c r="AF5" i="25"/>
  <c r="AG5" i="25"/>
  <c r="AD6" i="25"/>
  <c r="AE6" i="25"/>
  <c r="AF6" i="25"/>
  <c r="AG6" i="25"/>
  <c r="AD7" i="25"/>
  <c r="AE7" i="25"/>
  <c r="AF7" i="25"/>
  <c r="AG7" i="25"/>
  <c r="AD8" i="25"/>
  <c r="AE8" i="25"/>
  <c r="AF8" i="25"/>
  <c r="AG8" i="25"/>
  <c r="AD9" i="25"/>
  <c r="AE9" i="25"/>
  <c r="AF9" i="25"/>
  <c r="AG9" i="25"/>
  <c r="AD10" i="25"/>
  <c r="AE10" i="25"/>
  <c r="AF10" i="25"/>
  <c r="AG10" i="25"/>
  <c r="AD11" i="25"/>
  <c r="AE11" i="25"/>
  <c r="AF11" i="25"/>
  <c r="AG11" i="25"/>
  <c r="AD12" i="25"/>
  <c r="AE12" i="25"/>
  <c r="AF12" i="25"/>
  <c r="AG12" i="25"/>
  <c r="AD13" i="25"/>
  <c r="AE13" i="25"/>
  <c r="AF13" i="25"/>
  <c r="AG13" i="25"/>
  <c r="AD14" i="25"/>
  <c r="AE14" i="25"/>
  <c r="AF14" i="25"/>
  <c r="AG14" i="25"/>
  <c r="AD15" i="25"/>
  <c r="AE15" i="25"/>
  <c r="AF15" i="25"/>
  <c r="AG15" i="25"/>
  <c r="AD16" i="25"/>
  <c r="AE16" i="25"/>
  <c r="AF16" i="25"/>
  <c r="AG16" i="25"/>
  <c r="AD17" i="25"/>
  <c r="AE17" i="25"/>
  <c r="AF17" i="25"/>
  <c r="AG17" i="25"/>
  <c r="AD18" i="25"/>
  <c r="AE18" i="25"/>
  <c r="AF18" i="25"/>
  <c r="AG18" i="25"/>
  <c r="AD19" i="25"/>
  <c r="AE19" i="25"/>
  <c r="AF19" i="25"/>
  <c r="AG19" i="25"/>
  <c r="AD20" i="25"/>
  <c r="AE20" i="25"/>
  <c r="AF20" i="25"/>
  <c r="AG20" i="25"/>
  <c r="AD21" i="25"/>
  <c r="AE21" i="25"/>
  <c r="AF21" i="25"/>
  <c r="AG21" i="25"/>
  <c r="AD22" i="25"/>
  <c r="AE22" i="25"/>
  <c r="AF22" i="25"/>
  <c r="AG22" i="25"/>
  <c r="AD23" i="25"/>
  <c r="AE23" i="25"/>
  <c r="AF23" i="25"/>
  <c r="AG23" i="25"/>
  <c r="AD24" i="25"/>
  <c r="AE24" i="25"/>
  <c r="AF24" i="25"/>
  <c r="AG24" i="25"/>
  <c r="AD25" i="25"/>
  <c r="AE25" i="25"/>
  <c r="AF25" i="25"/>
  <c r="AG25" i="25"/>
  <c r="AD26" i="25"/>
  <c r="AE26" i="25"/>
  <c r="AF26" i="25"/>
  <c r="AG26" i="25"/>
  <c r="AD27" i="25"/>
  <c r="AE27" i="25"/>
  <c r="AF27" i="25"/>
  <c r="AG27" i="25"/>
  <c r="AD28" i="25"/>
  <c r="AE28" i="25"/>
  <c r="AF28" i="25"/>
  <c r="AG28" i="25"/>
  <c r="AD29" i="25"/>
  <c r="AE29" i="25"/>
  <c r="AF29" i="25"/>
  <c r="AG29" i="25"/>
  <c r="AD30" i="25"/>
  <c r="AE30" i="25"/>
  <c r="AF30" i="25"/>
  <c r="AG30" i="25"/>
  <c r="AD31" i="25"/>
  <c r="AE31" i="25"/>
  <c r="AF31" i="25"/>
  <c r="AG31" i="25"/>
  <c r="AD32" i="25"/>
  <c r="AE32" i="25"/>
  <c r="AF32" i="25"/>
  <c r="AG32" i="25"/>
  <c r="AD33" i="25"/>
  <c r="AE33" i="25"/>
  <c r="AF33" i="25"/>
  <c r="AG33" i="25"/>
  <c r="AD34" i="25"/>
  <c r="AE34" i="25"/>
  <c r="AF34" i="25"/>
  <c r="AG34" i="25"/>
  <c r="AD35" i="25"/>
  <c r="AE35" i="25"/>
  <c r="AF35" i="25"/>
  <c r="AG35" i="25"/>
  <c r="AD36" i="25"/>
  <c r="AE36" i="25"/>
  <c r="AF36" i="25"/>
  <c r="AG36" i="25"/>
  <c r="AD37" i="25"/>
  <c r="AE37" i="25"/>
  <c r="AF37" i="25"/>
  <c r="AG37" i="25"/>
  <c r="AD38" i="25"/>
  <c r="AE38" i="25"/>
  <c r="AF38" i="25"/>
  <c r="AG38" i="25"/>
  <c r="AD39" i="25"/>
  <c r="AE39" i="25"/>
  <c r="AF39" i="25"/>
  <c r="AG39" i="25"/>
  <c r="AD40" i="25"/>
  <c r="AE40" i="25"/>
  <c r="AF40" i="25"/>
  <c r="AG40" i="25"/>
  <c r="AD41" i="25"/>
  <c r="AE41" i="25"/>
  <c r="AF41" i="25"/>
  <c r="AG41" i="25"/>
  <c r="AD42" i="25"/>
  <c r="AE42" i="25"/>
  <c r="AF42" i="25"/>
  <c r="AG42" i="25"/>
  <c r="AD43" i="25"/>
  <c r="AE43" i="25"/>
  <c r="AF43" i="25"/>
  <c r="AG43" i="25"/>
  <c r="AD44" i="25"/>
  <c r="AE44" i="25"/>
  <c r="AF44" i="25"/>
  <c r="AG44" i="25"/>
  <c r="AD45" i="25"/>
  <c r="AE45" i="25"/>
  <c r="AF45" i="25"/>
  <c r="AG45" i="25"/>
  <c r="AD46" i="25"/>
  <c r="AE46" i="25"/>
  <c r="AF46" i="25"/>
  <c r="AG46" i="25"/>
  <c r="AD47" i="25"/>
  <c r="AE47" i="25"/>
  <c r="AF47" i="25"/>
  <c r="AG47" i="25"/>
  <c r="AD48" i="25"/>
  <c r="AE48" i="25"/>
  <c r="AF48" i="25"/>
  <c r="AG48" i="25"/>
  <c r="AD49" i="25"/>
  <c r="AE49" i="25"/>
  <c r="AF49" i="25"/>
  <c r="AG49" i="25"/>
  <c r="AD50" i="25"/>
  <c r="AE50" i="25"/>
  <c r="AF50" i="25"/>
  <c r="AG50" i="25"/>
  <c r="AD51" i="25"/>
  <c r="AE51" i="25"/>
  <c r="AF51" i="25"/>
  <c r="AG51" i="25"/>
  <c r="AD52" i="25"/>
  <c r="AE52" i="25"/>
  <c r="AF52" i="25"/>
  <c r="AG52" i="25"/>
  <c r="AD53" i="25"/>
  <c r="AE53" i="25"/>
  <c r="AF53" i="25"/>
  <c r="AG53" i="25"/>
  <c r="AD54" i="25"/>
  <c r="AE54" i="25"/>
  <c r="AF54" i="25"/>
  <c r="AG54" i="25"/>
  <c r="AD55" i="25"/>
  <c r="AE55" i="25"/>
  <c r="AF55" i="25"/>
  <c r="AG55" i="25"/>
  <c r="AD56" i="25"/>
  <c r="AE56" i="25"/>
  <c r="AF56" i="25"/>
  <c r="AG56" i="25"/>
  <c r="AD57" i="25"/>
  <c r="AE57" i="25"/>
  <c r="AF57" i="25"/>
  <c r="AG57" i="25"/>
  <c r="AD58" i="25"/>
  <c r="AE58" i="25"/>
  <c r="AF58" i="25"/>
  <c r="AG58" i="25"/>
  <c r="AD59" i="25"/>
  <c r="AE59" i="25"/>
  <c r="AF59" i="25"/>
  <c r="AG59" i="25"/>
  <c r="AD60" i="25"/>
  <c r="AE60" i="25"/>
  <c r="AF60" i="25"/>
  <c r="AG60" i="25"/>
  <c r="AD61" i="25"/>
  <c r="AE61" i="25"/>
  <c r="AF61" i="25"/>
  <c r="AG61" i="25"/>
  <c r="AD62" i="25"/>
  <c r="AE62" i="25"/>
  <c r="AF62" i="25"/>
  <c r="AG62" i="25"/>
  <c r="AD63" i="25"/>
  <c r="AE63" i="25"/>
  <c r="AF63" i="25"/>
  <c r="AG63" i="25"/>
  <c r="AD64" i="25"/>
  <c r="AE64" i="25"/>
  <c r="AF64" i="25"/>
  <c r="AG64" i="25"/>
  <c r="AD65" i="25"/>
  <c r="AE65" i="25"/>
  <c r="AF65" i="25"/>
  <c r="AG65" i="25"/>
  <c r="AD66" i="25"/>
  <c r="AE66" i="25"/>
  <c r="AF66" i="25"/>
  <c r="AG66" i="25"/>
  <c r="AD67" i="25"/>
  <c r="AE67" i="25"/>
  <c r="AF67" i="25"/>
  <c r="AG67" i="25"/>
  <c r="AD68" i="25"/>
  <c r="AE68" i="25"/>
  <c r="AF68" i="25"/>
  <c r="AG68" i="25"/>
  <c r="AD69" i="25"/>
  <c r="AE69" i="25"/>
  <c r="AF69" i="25"/>
  <c r="AG69" i="25"/>
  <c r="AD70" i="25"/>
  <c r="AE70" i="25"/>
  <c r="AF70" i="25"/>
  <c r="AG70" i="25"/>
  <c r="AD71" i="25"/>
  <c r="AE71" i="25"/>
  <c r="AF71" i="25"/>
  <c r="AG71" i="25"/>
  <c r="AD72" i="25"/>
  <c r="AE72" i="25"/>
  <c r="AF72" i="25"/>
  <c r="AG72" i="25"/>
  <c r="AD73" i="25"/>
  <c r="AE73" i="25"/>
  <c r="AF73" i="25"/>
  <c r="AG73" i="25"/>
  <c r="AD74" i="25"/>
  <c r="AE74" i="25"/>
  <c r="AF74" i="25"/>
  <c r="AG74" i="25"/>
  <c r="AD75" i="25"/>
  <c r="AE75" i="25"/>
  <c r="AF75" i="25"/>
  <c r="AG75" i="25"/>
  <c r="AD76" i="25"/>
  <c r="AE76" i="25"/>
  <c r="AF76" i="25"/>
  <c r="AG76" i="25"/>
  <c r="AD77" i="25"/>
  <c r="AE77" i="25"/>
  <c r="AF77" i="25"/>
  <c r="AG77" i="25"/>
  <c r="AD78" i="25"/>
  <c r="AE78" i="25"/>
  <c r="AF78" i="25"/>
  <c r="AG78" i="25"/>
  <c r="AD79" i="25"/>
  <c r="AE79" i="25"/>
  <c r="AF79" i="25"/>
  <c r="AG79" i="25"/>
  <c r="AD80" i="25"/>
  <c r="AE80" i="25"/>
  <c r="AF80" i="25"/>
  <c r="AG80" i="25"/>
  <c r="AD81" i="25"/>
  <c r="AE81" i="25"/>
  <c r="AF81" i="25"/>
  <c r="AG81" i="25"/>
  <c r="AD82" i="25"/>
  <c r="AE82" i="25"/>
  <c r="AF82" i="25"/>
  <c r="AG82" i="25"/>
  <c r="AD83" i="25"/>
  <c r="AE83" i="25"/>
  <c r="AF83" i="25"/>
  <c r="AG83" i="25"/>
  <c r="AD84" i="25"/>
  <c r="AE84" i="25"/>
  <c r="AF84" i="25"/>
  <c r="AG84" i="25"/>
  <c r="AD85" i="25"/>
  <c r="AE85" i="25"/>
  <c r="AF85" i="25"/>
  <c r="AG85" i="25"/>
  <c r="AD86" i="25"/>
  <c r="AE86" i="25"/>
  <c r="AF86" i="25"/>
  <c r="AG86" i="25"/>
  <c r="AD87" i="25"/>
  <c r="AE87" i="25"/>
  <c r="AF87" i="25"/>
  <c r="AG87" i="25"/>
  <c r="AD88" i="25"/>
  <c r="AE88" i="25"/>
  <c r="AF88" i="25"/>
  <c r="AG88" i="25"/>
  <c r="AD89" i="25"/>
  <c r="AE89" i="25"/>
  <c r="AF89" i="25"/>
  <c r="AG89" i="25"/>
  <c r="AD90" i="25"/>
  <c r="AE90" i="25"/>
  <c r="AF90" i="25"/>
  <c r="AG90" i="25"/>
  <c r="AD91" i="25"/>
  <c r="AE91" i="25"/>
  <c r="AF91" i="25"/>
  <c r="AG91" i="25"/>
  <c r="AD92" i="25"/>
  <c r="AE92" i="25"/>
  <c r="AF92" i="25"/>
  <c r="AG92" i="25"/>
  <c r="AD93" i="25"/>
  <c r="AE93" i="25"/>
  <c r="AF93" i="25"/>
  <c r="AG93" i="25"/>
  <c r="AD94" i="25"/>
  <c r="AE94" i="25"/>
  <c r="AF94" i="25"/>
  <c r="AG94" i="25"/>
  <c r="AD95" i="25"/>
  <c r="AE95" i="25"/>
  <c r="AF95" i="25"/>
  <c r="AG95" i="25"/>
  <c r="AD96" i="25"/>
  <c r="AE96" i="25"/>
  <c r="AF96" i="25"/>
  <c r="AG96" i="25"/>
  <c r="AD97" i="25"/>
  <c r="AE97" i="25"/>
  <c r="AF97" i="25"/>
  <c r="AG97" i="25"/>
  <c r="AD98" i="25"/>
  <c r="AE98" i="25"/>
  <c r="AF98" i="25"/>
  <c r="AG98" i="25"/>
  <c r="AD99" i="25"/>
  <c r="AE99" i="25"/>
  <c r="AF99" i="25"/>
  <c r="AG99" i="25"/>
  <c r="AD100" i="25"/>
  <c r="AE100" i="25"/>
  <c r="AF100" i="25"/>
  <c r="AG100" i="25"/>
  <c r="AD101" i="25"/>
  <c r="AE101" i="25"/>
  <c r="AF101" i="25"/>
  <c r="AG101" i="25"/>
  <c r="AD102" i="25"/>
  <c r="AE102" i="25"/>
  <c r="AF102" i="25"/>
  <c r="AG102" i="25"/>
  <c r="AD103" i="25"/>
  <c r="AE103" i="25"/>
  <c r="AF103" i="25"/>
  <c r="AG103" i="25"/>
  <c r="AD104" i="25"/>
  <c r="AE104" i="25"/>
  <c r="AF104" i="25"/>
  <c r="AG104" i="25"/>
  <c r="AD105" i="25"/>
  <c r="AE105" i="25"/>
  <c r="AF105" i="25"/>
  <c r="AG105" i="25"/>
  <c r="AD106" i="25"/>
  <c r="AE106" i="25"/>
  <c r="AF106" i="25"/>
  <c r="AG106" i="25"/>
  <c r="AD107" i="25"/>
  <c r="AE107" i="25"/>
  <c r="AF107" i="25"/>
  <c r="AG107" i="25"/>
  <c r="AD108" i="25"/>
  <c r="AE108" i="25"/>
  <c r="AF108" i="25"/>
  <c r="AG108" i="25"/>
  <c r="AD109" i="25"/>
  <c r="AE109" i="25"/>
  <c r="AF109" i="25"/>
  <c r="AG109" i="25"/>
  <c r="AD110" i="25"/>
  <c r="AE110" i="25"/>
  <c r="AF110" i="25"/>
  <c r="AG110" i="25"/>
  <c r="AD111" i="25"/>
  <c r="AE111" i="25"/>
  <c r="AF111" i="25"/>
  <c r="AG111" i="25"/>
  <c r="AD112" i="25"/>
  <c r="AE112" i="25"/>
  <c r="AF112" i="25"/>
  <c r="AG112" i="25"/>
  <c r="AD113" i="25"/>
  <c r="AE113" i="25"/>
  <c r="AF113" i="25"/>
  <c r="AG113" i="25"/>
  <c r="AD114" i="25"/>
  <c r="AE114" i="25"/>
  <c r="AF114" i="25"/>
  <c r="AG114" i="25"/>
  <c r="AD115" i="25"/>
  <c r="AE115" i="25"/>
  <c r="AF115" i="25"/>
  <c r="AG115" i="25"/>
  <c r="AD116" i="25"/>
  <c r="AE116" i="25"/>
  <c r="AF116" i="25"/>
  <c r="AG116" i="25"/>
  <c r="AD117" i="25"/>
  <c r="AE117" i="25"/>
  <c r="AF117" i="25"/>
  <c r="AG117" i="25"/>
  <c r="AD118" i="25"/>
  <c r="AE118" i="25"/>
  <c r="AF118" i="25"/>
  <c r="AG118" i="25"/>
  <c r="AD119" i="25"/>
  <c r="AE119" i="25"/>
  <c r="AF119" i="25"/>
  <c r="AG119" i="25"/>
  <c r="AD120" i="25"/>
  <c r="AE120" i="25"/>
  <c r="AF120" i="25"/>
  <c r="AG120" i="25"/>
  <c r="AD121" i="25"/>
  <c r="AE121" i="25"/>
  <c r="AF121" i="25"/>
  <c r="AG121" i="25"/>
  <c r="AD122" i="25"/>
  <c r="AE122" i="25"/>
  <c r="AF122" i="25"/>
  <c r="AG122" i="25"/>
  <c r="AD123" i="25"/>
  <c r="AE123" i="25"/>
  <c r="AF123" i="25"/>
  <c r="AG123" i="25"/>
  <c r="AD124" i="25"/>
  <c r="AE124" i="25"/>
  <c r="AF124" i="25"/>
  <c r="AG124" i="25"/>
  <c r="AD125" i="25"/>
  <c r="AE125" i="25"/>
  <c r="AF125" i="25"/>
  <c r="AG125" i="25"/>
  <c r="AD126" i="25"/>
  <c r="AE126" i="25"/>
  <c r="AF126" i="25"/>
  <c r="AG126" i="25"/>
  <c r="AD127" i="25"/>
  <c r="AE127" i="25"/>
  <c r="AF127" i="25"/>
  <c r="AG127" i="25"/>
  <c r="AD128" i="25"/>
  <c r="AE128" i="25"/>
  <c r="AF128" i="25"/>
  <c r="AG128" i="25"/>
  <c r="AD129" i="25"/>
  <c r="AE129" i="25"/>
  <c r="AF129" i="25"/>
  <c r="AG129" i="25"/>
  <c r="AD130" i="25"/>
  <c r="AE130" i="25"/>
  <c r="AF130" i="25"/>
  <c r="AG130" i="25"/>
  <c r="AD131" i="25"/>
  <c r="AE131" i="25"/>
  <c r="AF131" i="25"/>
  <c r="AG131" i="25"/>
  <c r="AD132" i="25"/>
  <c r="AE132" i="25"/>
  <c r="AF132" i="25"/>
  <c r="AG132" i="25"/>
  <c r="AD133" i="25"/>
  <c r="AE133" i="25"/>
  <c r="AF133" i="25"/>
  <c r="AG133" i="25"/>
  <c r="AD134" i="25"/>
  <c r="AE134" i="25"/>
  <c r="AF134" i="25"/>
  <c r="AG134" i="25"/>
  <c r="AD135" i="25"/>
  <c r="AE135" i="25"/>
  <c r="AF135" i="25"/>
  <c r="AG135" i="25"/>
  <c r="AD136" i="25"/>
  <c r="AE136" i="25"/>
  <c r="AF136" i="25"/>
  <c r="AG136" i="25"/>
  <c r="AD137" i="25"/>
  <c r="AE137" i="25"/>
  <c r="AF137" i="25"/>
  <c r="AG137" i="25"/>
  <c r="AD138" i="25"/>
  <c r="AE138" i="25"/>
  <c r="AF138" i="25"/>
  <c r="AG138" i="25"/>
  <c r="AD139" i="25"/>
  <c r="AE139" i="25"/>
  <c r="AF139" i="25"/>
  <c r="AG139" i="25"/>
  <c r="AD140" i="25"/>
  <c r="AE140" i="25"/>
  <c r="AF140" i="25"/>
  <c r="AG140" i="25"/>
  <c r="AD141" i="25"/>
  <c r="AE141" i="25"/>
  <c r="AF141" i="25"/>
  <c r="AG141" i="25"/>
  <c r="AD142" i="25"/>
  <c r="AE142" i="25"/>
  <c r="AF142" i="25"/>
  <c r="AG142" i="25"/>
  <c r="AD143" i="25"/>
  <c r="AE143" i="25"/>
  <c r="AF143" i="25"/>
  <c r="AG143" i="25"/>
  <c r="AD144" i="25"/>
  <c r="AE144" i="25"/>
  <c r="AF144" i="25"/>
  <c r="AG144" i="25"/>
  <c r="AD145" i="25"/>
  <c r="AE145" i="25"/>
  <c r="AF145" i="25"/>
  <c r="AG145" i="25"/>
  <c r="AD146" i="25"/>
  <c r="AE146" i="25"/>
  <c r="AF146" i="25"/>
  <c r="AG146" i="25"/>
  <c r="AD147" i="25"/>
  <c r="AE147" i="25"/>
  <c r="AF147" i="25"/>
  <c r="AG147" i="25"/>
  <c r="AD148" i="25"/>
  <c r="AE148" i="25"/>
  <c r="AF148" i="25"/>
  <c r="AG148" i="25"/>
  <c r="AD149" i="25"/>
  <c r="AE149" i="25"/>
  <c r="AF149" i="25"/>
  <c r="AG149" i="25"/>
  <c r="AD150" i="25"/>
  <c r="AE150" i="25"/>
  <c r="AF150" i="25"/>
  <c r="AG150" i="25"/>
  <c r="AD151" i="25"/>
  <c r="AE151" i="25"/>
  <c r="AF151" i="25"/>
  <c r="AG151" i="25"/>
  <c r="AD152" i="25"/>
  <c r="AE152" i="25"/>
  <c r="AF152" i="25"/>
  <c r="AG152" i="25"/>
  <c r="AD153" i="25"/>
  <c r="AE153" i="25"/>
  <c r="AF153" i="25"/>
  <c r="AG153" i="25"/>
  <c r="AD154" i="25"/>
  <c r="AE154" i="25"/>
  <c r="AF154" i="25"/>
  <c r="AG154" i="25"/>
  <c r="AD155" i="25"/>
  <c r="AE155" i="25"/>
  <c r="AF155" i="25"/>
  <c r="AG155" i="25"/>
  <c r="AD156" i="25"/>
  <c r="AE156" i="25"/>
  <c r="AF156" i="25"/>
  <c r="AG156" i="25"/>
  <c r="AD157" i="25"/>
  <c r="AE157" i="25"/>
  <c r="AF157" i="25"/>
  <c r="AG157" i="25"/>
  <c r="AD158" i="25"/>
  <c r="AE158" i="25"/>
  <c r="AF158" i="25"/>
  <c r="AG158" i="25"/>
  <c r="AD159" i="25"/>
  <c r="AE159" i="25"/>
  <c r="AF159" i="25"/>
  <c r="AG159" i="25"/>
  <c r="AD160" i="25"/>
  <c r="AE160" i="25"/>
  <c r="AF160" i="25"/>
  <c r="AG160" i="25"/>
  <c r="AD161" i="25"/>
  <c r="AE161" i="25"/>
  <c r="AF161" i="25"/>
  <c r="AG161" i="25"/>
  <c r="AD162" i="25"/>
  <c r="AE162" i="25"/>
  <c r="AF162" i="25"/>
  <c r="AG162" i="25"/>
  <c r="AD163" i="25"/>
  <c r="AE163" i="25"/>
  <c r="AF163" i="25"/>
  <c r="AG163" i="25"/>
  <c r="AD164" i="25"/>
  <c r="AE164" i="25"/>
  <c r="AF164" i="25"/>
  <c r="AG164" i="25"/>
  <c r="AD165" i="25"/>
  <c r="AE165" i="25"/>
  <c r="AF165" i="25"/>
  <c r="AG165" i="25"/>
  <c r="AD166" i="25"/>
  <c r="AE166" i="25"/>
  <c r="AF166" i="25"/>
  <c r="AG166" i="25"/>
  <c r="AD167" i="25"/>
  <c r="AE167" i="25"/>
  <c r="AF167" i="25"/>
  <c r="AG167" i="25"/>
  <c r="AD168" i="25"/>
  <c r="AE168" i="25"/>
  <c r="AF168" i="25"/>
  <c r="AG168" i="25"/>
  <c r="AD169" i="25"/>
  <c r="AE169" i="25"/>
  <c r="AF169" i="25"/>
  <c r="AG169" i="25"/>
  <c r="AD170" i="25"/>
  <c r="AE170" i="25"/>
  <c r="AF170" i="25"/>
  <c r="AG170" i="25"/>
  <c r="AD171" i="25"/>
  <c r="AE171" i="25"/>
  <c r="AF171" i="25"/>
  <c r="AG171" i="25"/>
  <c r="AD172" i="25"/>
  <c r="AE172" i="25"/>
  <c r="AF172" i="25"/>
  <c r="AG172" i="25"/>
  <c r="AD173" i="25"/>
  <c r="AE173" i="25"/>
  <c r="AF173" i="25"/>
  <c r="AG173" i="25"/>
  <c r="AD174" i="25"/>
  <c r="AE174" i="25"/>
  <c r="AF174" i="25"/>
  <c r="AG174" i="25"/>
  <c r="AD175" i="25"/>
  <c r="AE175" i="25"/>
  <c r="AF175" i="25"/>
  <c r="AG175" i="25"/>
  <c r="AD176" i="25"/>
  <c r="AE176" i="25"/>
  <c r="AF176" i="25"/>
  <c r="AG176" i="25"/>
  <c r="AD177" i="25"/>
  <c r="AE177" i="25"/>
  <c r="AF177" i="25"/>
  <c r="AG177" i="25"/>
  <c r="AD178" i="25"/>
  <c r="AE178" i="25"/>
  <c r="AF178" i="25"/>
  <c r="AG178" i="25"/>
  <c r="AD179" i="25"/>
  <c r="AE179" i="25"/>
  <c r="AF179" i="25"/>
  <c r="AG179" i="25"/>
  <c r="AD180" i="25"/>
  <c r="AE180" i="25"/>
  <c r="AF180" i="25"/>
  <c r="AG180" i="25"/>
  <c r="AD181" i="25"/>
  <c r="AE181" i="25"/>
  <c r="AF181" i="25"/>
  <c r="AG181" i="25"/>
  <c r="AD182" i="25"/>
  <c r="AE182" i="25"/>
  <c r="AF182" i="25"/>
  <c r="AG182" i="25"/>
  <c r="AD183" i="25"/>
  <c r="AE183" i="25"/>
  <c r="AF183" i="25"/>
  <c r="AG183" i="25"/>
  <c r="AD184" i="25"/>
  <c r="AE184" i="25"/>
  <c r="AF184" i="25"/>
  <c r="AG184" i="25"/>
  <c r="AD185" i="25"/>
  <c r="AE185" i="25"/>
  <c r="AF185" i="25"/>
  <c r="AG185" i="25"/>
  <c r="AD186" i="25"/>
  <c r="AE186" i="25"/>
  <c r="AF186" i="25"/>
  <c r="AG186" i="25"/>
  <c r="AD187" i="25"/>
  <c r="AE187" i="25"/>
  <c r="AF187" i="25"/>
  <c r="AG187" i="25"/>
  <c r="AD188" i="25"/>
  <c r="AE188" i="25"/>
  <c r="AF188" i="25"/>
  <c r="AG188" i="25"/>
  <c r="AD189" i="25"/>
  <c r="AE189" i="25"/>
  <c r="AF189" i="25"/>
  <c r="AG189" i="25"/>
  <c r="AD190" i="25"/>
  <c r="AE190" i="25"/>
  <c r="AF190" i="25"/>
  <c r="AG190" i="25"/>
  <c r="AD191" i="25"/>
  <c r="AE191" i="25"/>
  <c r="AF191" i="25"/>
  <c r="AG191" i="25"/>
  <c r="AD192" i="25"/>
  <c r="AE192" i="25"/>
  <c r="AF192" i="25"/>
  <c r="AG192" i="25"/>
  <c r="AD193" i="25"/>
  <c r="AE193" i="25"/>
  <c r="AF193" i="25"/>
  <c r="AG193" i="25"/>
  <c r="AD194" i="25"/>
  <c r="AE194" i="25"/>
  <c r="AF194" i="25"/>
  <c r="AG194" i="25"/>
  <c r="AD195" i="25"/>
  <c r="AE195" i="25"/>
  <c r="AF195" i="25"/>
  <c r="AG195" i="25"/>
  <c r="AD196" i="25"/>
  <c r="AE196" i="25"/>
  <c r="AF196" i="25"/>
  <c r="AG196" i="25"/>
  <c r="AD197" i="25"/>
  <c r="AE197" i="25"/>
  <c r="AF197" i="25"/>
  <c r="AG197" i="25"/>
  <c r="AD198" i="25"/>
  <c r="AE198" i="25"/>
  <c r="AF198" i="25"/>
  <c r="AG198" i="25"/>
  <c r="AD199" i="25"/>
  <c r="AE199" i="25"/>
  <c r="AF199" i="25"/>
  <c r="AG199" i="25"/>
  <c r="AD200" i="25"/>
  <c r="AE200" i="25"/>
  <c r="AF200" i="25"/>
  <c r="AG200" i="25"/>
  <c r="AD201" i="25"/>
  <c r="AE201" i="25"/>
  <c r="AF201" i="25"/>
  <c r="AG201" i="25"/>
  <c r="AD202" i="25"/>
  <c r="AE202" i="25"/>
  <c r="AF202" i="25"/>
  <c r="AG202" i="25"/>
  <c r="AD203" i="25"/>
  <c r="AE203" i="25"/>
  <c r="AF203" i="25"/>
  <c r="AG203" i="25"/>
  <c r="AD204" i="25"/>
  <c r="AE204" i="25"/>
  <c r="AF204" i="25"/>
  <c r="AG204" i="25"/>
  <c r="AD205" i="25"/>
  <c r="AE205" i="25"/>
  <c r="AF205" i="25"/>
  <c r="AG205" i="25"/>
  <c r="AD206" i="25"/>
  <c r="AE206" i="25"/>
  <c r="AF206" i="25"/>
  <c r="AG206" i="25"/>
  <c r="AD207" i="25"/>
  <c r="AE207" i="25"/>
  <c r="AF207" i="25"/>
  <c r="AG207" i="25"/>
  <c r="AD208" i="25"/>
  <c r="AE208" i="25"/>
  <c r="AF208" i="25"/>
  <c r="AG208" i="25"/>
  <c r="AD209" i="25"/>
  <c r="AE209" i="25"/>
  <c r="AF209" i="25"/>
  <c r="AG209" i="25"/>
  <c r="AD210" i="25"/>
  <c r="AE210" i="25"/>
  <c r="AF210" i="25"/>
  <c r="AG210" i="25"/>
  <c r="AD211" i="25"/>
  <c r="AE211" i="25"/>
  <c r="AF211" i="25"/>
  <c r="AG211" i="25"/>
  <c r="AD212" i="25"/>
  <c r="AE212" i="25"/>
  <c r="AF212" i="25"/>
  <c r="AG212" i="25"/>
  <c r="AD213" i="25"/>
  <c r="AE213" i="25"/>
  <c r="AF213" i="25"/>
  <c r="AG213" i="25"/>
  <c r="AD214" i="25"/>
  <c r="AE214" i="25"/>
  <c r="AF214" i="25"/>
  <c r="AG214" i="25"/>
  <c r="AD215" i="25"/>
  <c r="AE215" i="25"/>
  <c r="AF215" i="25"/>
  <c r="AG215" i="25"/>
  <c r="AD216" i="25"/>
  <c r="AE216" i="25"/>
  <c r="AF216" i="25"/>
  <c r="AG216" i="25"/>
  <c r="AD217" i="25"/>
  <c r="AE217" i="25"/>
  <c r="AF217" i="25"/>
  <c r="AG217" i="25"/>
  <c r="AD218" i="25"/>
  <c r="AE218" i="25"/>
  <c r="AF218" i="25"/>
  <c r="AG218" i="25"/>
  <c r="AD219" i="25"/>
  <c r="AE219" i="25"/>
  <c r="AF219" i="25"/>
  <c r="AG219" i="25"/>
  <c r="AD220" i="25"/>
  <c r="AE220" i="25"/>
  <c r="AF220" i="25"/>
  <c r="AG220" i="25"/>
  <c r="AD221" i="25"/>
  <c r="AE221" i="25"/>
  <c r="AF221" i="25"/>
  <c r="AG221" i="25"/>
  <c r="AG662" i="25"/>
  <c r="AF662" i="25"/>
  <c r="AE662" i="25"/>
  <c r="AD662" i="25"/>
  <c r="AJ443"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4"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K443" i="12"/>
  <c r="AK442" i="12"/>
  <c r="AK441" i="12"/>
  <c r="AK440" i="12"/>
  <c r="AK439" i="12"/>
  <c r="AK438" i="12"/>
  <c r="AK437" i="12"/>
  <c r="AK436" i="12"/>
  <c r="AK435" i="12"/>
  <c r="AK434" i="12"/>
  <c r="AK433" i="12"/>
  <c r="AK432" i="12"/>
  <c r="AK431" i="12"/>
  <c r="AK430" i="12"/>
  <c r="AK429" i="12"/>
  <c r="AK428" i="12"/>
  <c r="AK427" i="12"/>
  <c r="AK426" i="12"/>
  <c r="AK425" i="12"/>
  <c r="AK424" i="12"/>
  <c r="AK423" i="12"/>
  <c r="AK422" i="12"/>
  <c r="AK421" i="12"/>
  <c r="AK420" i="12"/>
  <c r="AK419" i="12"/>
  <c r="AK418" i="12"/>
  <c r="AK417" i="12"/>
  <c r="AK416" i="12"/>
  <c r="AK415" i="12"/>
  <c r="AK414" i="12"/>
  <c r="AK413" i="12"/>
  <c r="AK412" i="12"/>
  <c r="AK411" i="12"/>
  <c r="AK410" i="12"/>
  <c r="AK409" i="12"/>
  <c r="AK408" i="12"/>
  <c r="AK407" i="12"/>
  <c r="AK406" i="12"/>
  <c r="AK405" i="12"/>
  <c r="AK404" i="12"/>
  <c r="AK403" i="12"/>
  <c r="AK402" i="12"/>
  <c r="AK401" i="12"/>
  <c r="AK400" i="12"/>
  <c r="AK399" i="12"/>
  <c r="AK398" i="12"/>
  <c r="AK397" i="12"/>
  <c r="AK396" i="12"/>
  <c r="AK395" i="12"/>
  <c r="AK394" i="12"/>
  <c r="AK393" i="12"/>
  <c r="AK392" i="12"/>
  <c r="AK391" i="12"/>
  <c r="AK390" i="12"/>
  <c r="AK389" i="12"/>
  <c r="AK388" i="12"/>
  <c r="AK387" i="12"/>
  <c r="AK386" i="12"/>
  <c r="AK385" i="12"/>
  <c r="AK384" i="12"/>
  <c r="AK383" i="12"/>
  <c r="AK382" i="12"/>
  <c r="AK381" i="12"/>
  <c r="AK380" i="12"/>
  <c r="AK379" i="12"/>
  <c r="AK378" i="12"/>
  <c r="AK377" i="12"/>
  <c r="AK376" i="12"/>
  <c r="AK375" i="12"/>
  <c r="AK374" i="12"/>
  <c r="AK373" i="12"/>
  <c r="AK372" i="12"/>
  <c r="AK371" i="12"/>
  <c r="AK370" i="12"/>
  <c r="AK369" i="12"/>
  <c r="AK368" i="12"/>
  <c r="AK367" i="12"/>
  <c r="AK366" i="12"/>
  <c r="AK365" i="12"/>
  <c r="AK364" i="12"/>
  <c r="AK363" i="12"/>
  <c r="AK362" i="12"/>
  <c r="AK361" i="12"/>
  <c r="AK360" i="12"/>
  <c r="AK359" i="12"/>
  <c r="AK358" i="12"/>
  <c r="AK357" i="12"/>
  <c r="AK356" i="12"/>
  <c r="AK355" i="12"/>
  <c r="AK354" i="12"/>
  <c r="AK353" i="12"/>
  <c r="AK352" i="12"/>
  <c r="AK351" i="12"/>
  <c r="AK350" i="12"/>
  <c r="AK349" i="12"/>
  <c r="AK348" i="12"/>
  <c r="AK347" i="12"/>
  <c r="AK346" i="12"/>
  <c r="AK345" i="12"/>
  <c r="AK344" i="12"/>
  <c r="AK343" i="12"/>
  <c r="AK342" i="12"/>
  <c r="AK341" i="12"/>
  <c r="AK340" i="12"/>
  <c r="AK339" i="12"/>
  <c r="AK338" i="12"/>
  <c r="AK337" i="12"/>
  <c r="AK336" i="12"/>
  <c r="AK335" i="12"/>
  <c r="AK334" i="12"/>
  <c r="AK333" i="12"/>
  <c r="AK332" i="12"/>
  <c r="AK331" i="12"/>
  <c r="AK330" i="12"/>
  <c r="AK329" i="12"/>
  <c r="AK328" i="12"/>
  <c r="AK327" i="12"/>
  <c r="AK326" i="12"/>
  <c r="AK325" i="12"/>
  <c r="AK324" i="12"/>
  <c r="AK323" i="12"/>
  <c r="AK322" i="12"/>
  <c r="AK321" i="12"/>
  <c r="AK320" i="12"/>
  <c r="AK319" i="12"/>
  <c r="AK318" i="12"/>
  <c r="AK317" i="12"/>
  <c r="AK316" i="12"/>
  <c r="AK315" i="12"/>
  <c r="AK314" i="12"/>
  <c r="AK313" i="12"/>
  <c r="AK312" i="12"/>
  <c r="AK311" i="12"/>
  <c r="AK310" i="12"/>
  <c r="AK309" i="12"/>
  <c r="AK308" i="12"/>
  <c r="AK307" i="12"/>
  <c r="AK306" i="12"/>
  <c r="AK305" i="12"/>
  <c r="AK304" i="12"/>
  <c r="AK303" i="12"/>
  <c r="AK302" i="12"/>
  <c r="AK301" i="12"/>
  <c r="AK300" i="12"/>
  <c r="AK299" i="12"/>
  <c r="AK298" i="12"/>
  <c r="AK297" i="12"/>
  <c r="AK296" i="12"/>
  <c r="AK295" i="12"/>
  <c r="AK294" i="12"/>
  <c r="AK293" i="12"/>
  <c r="AK292" i="12"/>
  <c r="AK291" i="12"/>
  <c r="AK290" i="12"/>
  <c r="AK289" i="12"/>
  <c r="AK288" i="12"/>
  <c r="AK287" i="12"/>
  <c r="AK286" i="12"/>
  <c r="AK285" i="12"/>
  <c r="AK284" i="12"/>
  <c r="AK283" i="12"/>
  <c r="AK282" i="12"/>
  <c r="AK281" i="12"/>
  <c r="AK280" i="12"/>
  <c r="AK279" i="12"/>
  <c r="AK278" i="12"/>
  <c r="AK277" i="12"/>
  <c r="AK276" i="12"/>
  <c r="AK275" i="12"/>
  <c r="AK274" i="12"/>
  <c r="AK273" i="12"/>
  <c r="AK272" i="12"/>
  <c r="AK271" i="12"/>
  <c r="AK270" i="12"/>
  <c r="AK269" i="12"/>
  <c r="AK268" i="12"/>
  <c r="AK267" i="12"/>
  <c r="AK266" i="12"/>
  <c r="AK265" i="12"/>
  <c r="AK264" i="12"/>
  <c r="AK263" i="12"/>
  <c r="AK262" i="12"/>
  <c r="AK261" i="12"/>
  <c r="AK260" i="12"/>
  <c r="AK259" i="12"/>
  <c r="AK258" i="12"/>
  <c r="AK257" i="12"/>
  <c r="AK256" i="12"/>
  <c r="AK255" i="12"/>
  <c r="AK254" i="12"/>
  <c r="AK253" i="12"/>
  <c r="AK252" i="12"/>
  <c r="AK251" i="12"/>
  <c r="AK250" i="12"/>
  <c r="AK249" i="12"/>
  <c r="AK248" i="12"/>
  <c r="AK247" i="12"/>
  <c r="AK246" i="12"/>
  <c r="AK245" i="12"/>
  <c r="AK244" i="12"/>
  <c r="AK243" i="12"/>
  <c r="AK242" i="12"/>
  <c r="AK241" i="12"/>
  <c r="AK240" i="12"/>
  <c r="AK239" i="12"/>
  <c r="AK238" i="12"/>
  <c r="AK237" i="12"/>
  <c r="AK236" i="12"/>
  <c r="AK235" i="12"/>
  <c r="AK234" i="12"/>
  <c r="AK233" i="12"/>
  <c r="AK232" i="12"/>
  <c r="AK231" i="12"/>
  <c r="AK230" i="12"/>
  <c r="AK229" i="12"/>
  <c r="AK228" i="12"/>
  <c r="AK227" i="12"/>
  <c r="AK226" i="12"/>
  <c r="AK225" i="12"/>
  <c r="AK224" i="12"/>
  <c r="AK223" i="12"/>
  <c r="AK222" i="12"/>
  <c r="AK221" i="12"/>
  <c r="AK220" i="12"/>
  <c r="AK219" i="12"/>
  <c r="AK218" i="12"/>
  <c r="AK217" i="12"/>
  <c r="AK216" i="12"/>
  <c r="AK215" i="12"/>
  <c r="AK214" i="12"/>
  <c r="AK213" i="12"/>
  <c r="AK212" i="12"/>
  <c r="AK211" i="12"/>
  <c r="AK210" i="12"/>
  <c r="AK209" i="12"/>
  <c r="AK208" i="12"/>
  <c r="AK207" i="12"/>
  <c r="AK206" i="12"/>
  <c r="AK205" i="12"/>
  <c r="AK204" i="12"/>
  <c r="AK203" i="12"/>
  <c r="AK202" i="12"/>
  <c r="AK201" i="12"/>
  <c r="AK200" i="12"/>
  <c r="AK199" i="12"/>
  <c r="AK198" i="12"/>
  <c r="AK197" i="12"/>
  <c r="AK196" i="12"/>
  <c r="AK195" i="12"/>
  <c r="AK194" i="12"/>
  <c r="AK193" i="12"/>
  <c r="AK192" i="12"/>
  <c r="AK191" i="12"/>
  <c r="AK190" i="12"/>
  <c r="AK189" i="12"/>
  <c r="AK188" i="12"/>
  <c r="AK187" i="12"/>
  <c r="AK186" i="12"/>
  <c r="AK185" i="12"/>
  <c r="AK184" i="12"/>
  <c r="AK183" i="12"/>
  <c r="AK182" i="12"/>
  <c r="AK181" i="12"/>
  <c r="AK180" i="12"/>
  <c r="AK179" i="12"/>
  <c r="AK178" i="12"/>
  <c r="AK177" i="12"/>
  <c r="AK176" i="12"/>
  <c r="AK175" i="12"/>
  <c r="AK174" i="12"/>
  <c r="AK173" i="12"/>
  <c r="AK172" i="12"/>
  <c r="AK171" i="12"/>
  <c r="AK170" i="12"/>
  <c r="AK169" i="12"/>
  <c r="AK168" i="12"/>
  <c r="AK167" i="12"/>
  <c r="AK166" i="12"/>
  <c r="AK165" i="12"/>
  <c r="AK164" i="12"/>
  <c r="AK163" i="12"/>
  <c r="AK162" i="12"/>
  <c r="AK161" i="12"/>
  <c r="AK160" i="12"/>
  <c r="AK159" i="12"/>
  <c r="AK158" i="12"/>
  <c r="AK157" i="12"/>
  <c r="AK156" i="12"/>
  <c r="AK155" i="12"/>
  <c r="AK154" i="12"/>
  <c r="AK153" i="12"/>
  <c r="AK152" i="12"/>
  <c r="AK151" i="12"/>
  <c r="AK150" i="12"/>
  <c r="AK149" i="12"/>
  <c r="AK148" i="12"/>
  <c r="AK147" i="12"/>
  <c r="AK146" i="12"/>
  <c r="AK145" i="12"/>
  <c r="AK144" i="12"/>
  <c r="AK143" i="12"/>
  <c r="AK142" i="12"/>
  <c r="AK141" i="12"/>
  <c r="AK140" i="12"/>
  <c r="AK139" i="12"/>
  <c r="AK138" i="12"/>
  <c r="AK137" i="12"/>
  <c r="AK136" i="12"/>
  <c r="AK135" i="12"/>
  <c r="AK134" i="12"/>
  <c r="AK133" i="12"/>
  <c r="AK132" i="12"/>
  <c r="AK131" i="12"/>
  <c r="AK130" i="12"/>
  <c r="AK129" i="12"/>
  <c r="AK128" i="12"/>
  <c r="AK127" i="12"/>
  <c r="AK126" i="12"/>
  <c r="AK125" i="12"/>
  <c r="AK124" i="12"/>
  <c r="AK123" i="12"/>
  <c r="AK122" i="12"/>
  <c r="AK121" i="12"/>
  <c r="AK120" i="12"/>
  <c r="AK119" i="12"/>
  <c r="AK118" i="12"/>
  <c r="AK117" i="12"/>
  <c r="AK116" i="12"/>
  <c r="AK115" i="12"/>
  <c r="AK114" i="12"/>
  <c r="AK113" i="12"/>
  <c r="AK112" i="12"/>
  <c r="AK111" i="12"/>
  <c r="AK110" i="12"/>
  <c r="AK109" i="12"/>
  <c r="AK108" i="12"/>
  <c r="AK107" i="12"/>
  <c r="AK106" i="12"/>
  <c r="AK105" i="12"/>
  <c r="AK104" i="12"/>
  <c r="AK103" i="12"/>
  <c r="AK102" i="12"/>
  <c r="AK101" i="12"/>
  <c r="AK100" i="12"/>
  <c r="AK99" i="12"/>
  <c r="AK98" i="12"/>
  <c r="AK97" i="12"/>
  <c r="AK96" i="12"/>
  <c r="AK95" i="12"/>
  <c r="AK94" i="12"/>
  <c r="AK93" i="12"/>
  <c r="AK92" i="12"/>
  <c r="AK91" i="12"/>
  <c r="AK90" i="12"/>
  <c r="AK89" i="12"/>
  <c r="AK88" i="12"/>
  <c r="AK87" i="12"/>
  <c r="AK86" i="12"/>
  <c r="AK85" i="12"/>
  <c r="AK84" i="12"/>
  <c r="AK83" i="12"/>
  <c r="AK82" i="12"/>
  <c r="AK81" i="12"/>
  <c r="AK80" i="12"/>
  <c r="AK79" i="12"/>
  <c r="AK78" i="12"/>
  <c r="AK77" i="12"/>
  <c r="AK76" i="12"/>
  <c r="AK75" i="12"/>
  <c r="AK74" i="12"/>
  <c r="AK73" i="12"/>
  <c r="AK72" i="12"/>
  <c r="AK71" i="12"/>
  <c r="AK70" i="12"/>
  <c r="AK69" i="12"/>
  <c r="AK68" i="12"/>
  <c r="AK67" i="12"/>
  <c r="AK66" i="12"/>
  <c r="AK65" i="12"/>
  <c r="AK64" i="12"/>
  <c r="AK63" i="12"/>
  <c r="AK62" i="12"/>
  <c r="AK61" i="12"/>
  <c r="AK60" i="12"/>
  <c r="AK59" i="12"/>
  <c r="AK58" i="12"/>
  <c r="AK57" i="12"/>
  <c r="AK56" i="12"/>
  <c r="AK55" i="12"/>
  <c r="AK54" i="12"/>
  <c r="AK53" i="12"/>
  <c r="AK52" i="12"/>
  <c r="AK51" i="12"/>
  <c r="AK50" i="12"/>
  <c r="AK49" i="12"/>
  <c r="AK48" i="12"/>
  <c r="AK47" i="12"/>
  <c r="AK46" i="12"/>
  <c r="AK45" i="12"/>
  <c r="AK44" i="12"/>
  <c r="AK43" i="12"/>
  <c r="AK42" i="12"/>
  <c r="AK41" i="12"/>
  <c r="AK40" i="12"/>
  <c r="AK39" i="12"/>
  <c r="AK38" i="12"/>
  <c r="AK37" i="12"/>
  <c r="AK36" i="12"/>
  <c r="AK35" i="12"/>
  <c r="AK34" i="12"/>
  <c r="AK33" i="12"/>
  <c r="AK32" i="12"/>
  <c r="AK31" i="12"/>
  <c r="AK30" i="12"/>
  <c r="AK29" i="12"/>
  <c r="AK28" i="12"/>
  <c r="AK27" i="12"/>
  <c r="AK26" i="12"/>
  <c r="AK25" i="12"/>
  <c r="AK24" i="12"/>
  <c r="AK23" i="12"/>
  <c r="AK22" i="12"/>
  <c r="AK21" i="12"/>
  <c r="AK20" i="12"/>
  <c r="AK19" i="12"/>
  <c r="AK18" i="12"/>
  <c r="AK17" i="12"/>
  <c r="AK16" i="12"/>
  <c r="AK15" i="12"/>
  <c r="AK14" i="12"/>
  <c r="AK13" i="12"/>
  <c r="AK12" i="12"/>
  <c r="AK11" i="12"/>
  <c r="AK10" i="12"/>
  <c r="AK9" i="12"/>
  <c r="AK8" i="12"/>
  <c r="AK7" i="12"/>
  <c r="AK6" i="12"/>
  <c r="AK5" i="12"/>
  <c r="AK4" i="12"/>
  <c r="AK3" i="12"/>
  <c r="AH44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53" i="12"/>
  <c r="AH354" i="12"/>
  <c r="AH355" i="12"/>
  <c r="AH356" i="12"/>
  <c r="AH357" i="12"/>
  <c r="AH358" i="12"/>
  <c r="AH359" i="12"/>
  <c r="AH360" i="12"/>
  <c r="AH361" i="12"/>
  <c r="AH362" i="12"/>
  <c r="AH363" i="12"/>
  <c r="AH364" i="12"/>
  <c r="AH365" i="12"/>
  <c r="AH366" i="12"/>
  <c r="AH367" i="12"/>
  <c r="AH368" i="12"/>
  <c r="AH369" i="12"/>
  <c r="AH370" i="12"/>
  <c r="AH371" i="12"/>
  <c r="AH372" i="12"/>
  <c r="AH373" i="12"/>
  <c r="AH374" i="12"/>
  <c r="AH375" i="12"/>
  <c r="AH376" i="12"/>
  <c r="AH377" i="12"/>
  <c r="AH378" i="12"/>
  <c r="AH379" i="12"/>
  <c r="AH380" i="12"/>
  <c r="AH381" i="12"/>
  <c r="AH382" i="12"/>
  <c r="AH383" i="12"/>
  <c r="AH384" i="12"/>
  <c r="AH385" i="12"/>
  <c r="AH386" i="12"/>
  <c r="AH387" i="12"/>
  <c r="AH388" i="12"/>
  <c r="AH389" i="12"/>
  <c r="AH390" i="12"/>
  <c r="AH391" i="12"/>
  <c r="AH392" i="12"/>
  <c r="AH393" i="12"/>
  <c r="AH394" i="12"/>
  <c r="AH395" i="12"/>
  <c r="AH396" i="12"/>
  <c r="AH397" i="12"/>
  <c r="AH398" i="12"/>
  <c r="AH399" i="12"/>
  <c r="AH400" i="12"/>
  <c r="AH401" i="12"/>
  <c r="AH402" i="12"/>
  <c r="AH403" i="12"/>
  <c r="AH404" i="12"/>
  <c r="AH405" i="12"/>
  <c r="AH406" i="12"/>
  <c r="AH407" i="12"/>
  <c r="AH408" i="12"/>
  <c r="AH409" i="12"/>
  <c r="AH410" i="12"/>
  <c r="AH411" i="12"/>
  <c r="AH412" i="12"/>
  <c r="AH413" i="12"/>
  <c r="AH414" i="12"/>
  <c r="AH415" i="12"/>
  <c r="AH416" i="12"/>
  <c r="AH417" i="12"/>
  <c r="AH418" i="12"/>
  <c r="AH419" i="12"/>
  <c r="AH420" i="12"/>
  <c r="AH421" i="12"/>
  <c r="AH422" i="12"/>
  <c r="AH423" i="12"/>
  <c r="AH424" i="12"/>
  <c r="AH425" i="12"/>
  <c r="AH426" i="12"/>
  <c r="AH427" i="12"/>
  <c r="AH428" i="12"/>
  <c r="AH429" i="12"/>
  <c r="AH430" i="12"/>
  <c r="AH431" i="12"/>
  <c r="AH432" i="12"/>
  <c r="AH433" i="12"/>
  <c r="AH434" i="12"/>
  <c r="AH435" i="12"/>
  <c r="AH436" i="12"/>
  <c r="AH437" i="12"/>
  <c r="AH438" i="12"/>
  <c r="AH439" i="12"/>
  <c r="AH440" i="12"/>
  <c r="AH441" i="12"/>
  <c r="AH442" i="12"/>
  <c r="AH3" i="12"/>
  <c r="AH4" i="12"/>
  <c r="AH5" i="12"/>
  <c r="AH6" i="12"/>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I443" i="12"/>
  <c r="AI442" i="12"/>
  <c r="AI441" i="12"/>
  <c r="AI440" i="12"/>
  <c r="AI439" i="12"/>
  <c r="AI438" i="12"/>
  <c r="AI437" i="12"/>
  <c r="AI436" i="12"/>
  <c r="AI435" i="12"/>
  <c r="AI434" i="12"/>
  <c r="AI433" i="12"/>
  <c r="AI432" i="12"/>
  <c r="AI431" i="12"/>
  <c r="AI430" i="12"/>
  <c r="AI429" i="12"/>
  <c r="AI428" i="12"/>
  <c r="AI427" i="12"/>
  <c r="AI426" i="12"/>
  <c r="AI425" i="12"/>
  <c r="AI424" i="12"/>
  <c r="AI423" i="12"/>
  <c r="AI422" i="12"/>
  <c r="AI421" i="12"/>
  <c r="AI420" i="12"/>
  <c r="AI419" i="12"/>
  <c r="AI418" i="12"/>
  <c r="AI417" i="12"/>
  <c r="AI416" i="12"/>
  <c r="AI415" i="12"/>
  <c r="AI414" i="12"/>
  <c r="AI413" i="12"/>
  <c r="AI412" i="12"/>
  <c r="AI411" i="12"/>
  <c r="AI410" i="12"/>
  <c r="AI409" i="12"/>
  <c r="AI408" i="12"/>
  <c r="AI407" i="12"/>
  <c r="AI406" i="12"/>
  <c r="AI405" i="12"/>
  <c r="AI404" i="12"/>
  <c r="AI403" i="12"/>
  <c r="AI402" i="12"/>
  <c r="AI401" i="12"/>
  <c r="AI400" i="12"/>
  <c r="AI399" i="12"/>
  <c r="AI398" i="12"/>
  <c r="AI397" i="12"/>
  <c r="AI396" i="12"/>
  <c r="AI395" i="12"/>
  <c r="AI394" i="12"/>
  <c r="AI393" i="12"/>
  <c r="AI392" i="12"/>
  <c r="AI391" i="12"/>
  <c r="AI390" i="12"/>
  <c r="AI389" i="12"/>
  <c r="AI388" i="12"/>
  <c r="AI387" i="12"/>
  <c r="AI386" i="12"/>
  <c r="AI385" i="12"/>
  <c r="AI384" i="12"/>
  <c r="AI383" i="12"/>
  <c r="AI382" i="12"/>
  <c r="AI381" i="12"/>
  <c r="AI380" i="12"/>
  <c r="AI379" i="12"/>
  <c r="AI378" i="12"/>
  <c r="AI377" i="12"/>
  <c r="AI376" i="12"/>
  <c r="AI375" i="12"/>
  <c r="AI374" i="12"/>
  <c r="AI373" i="12"/>
  <c r="AI372" i="12"/>
  <c r="AI371" i="12"/>
  <c r="AI370" i="12"/>
  <c r="AI369" i="12"/>
  <c r="AI368" i="12"/>
  <c r="AI367" i="12"/>
  <c r="AI366" i="12"/>
  <c r="AI365" i="12"/>
  <c r="AI364" i="12"/>
  <c r="AI363" i="12"/>
  <c r="AI362" i="12"/>
  <c r="AI361" i="12"/>
  <c r="AI360" i="12"/>
  <c r="AI359" i="12"/>
  <c r="AI358" i="12"/>
  <c r="AI357" i="12"/>
  <c r="AI356" i="12"/>
  <c r="AI355" i="12"/>
  <c r="AI354" i="12"/>
  <c r="AI353" i="12"/>
  <c r="AI352" i="12"/>
  <c r="AI351" i="12"/>
  <c r="AI350" i="12"/>
  <c r="AI349" i="12"/>
  <c r="AI348" i="12"/>
  <c r="AI347" i="12"/>
  <c r="AI346" i="12"/>
  <c r="AI345" i="12"/>
  <c r="AI344" i="12"/>
  <c r="AI343" i="12"/>
  <c r="AI342" i="12"/>
  <c r="AI341" i="12"/>
  <c r="AI340" i="12"/>
  <c r="AI339" i="12"/>
  <c r="AI338" i="12"/>
  <c r="AI337" i="12"/>
  <c r="AI336" i="12"/>
  <c r="AI335" i="12"/>
  <c r="AI334" i="12"/>
  <c r="AI333" i="12"/>
  <c r="AI332" i="12"/>
  <c r="AI331" i="12"/>
  <c r="AI330" i="12"/>
  <c r="AI329" i="12"/>
  <c r="AI328" i="12"/>
  <c r="AI327" i="12"/>
  <c r="AI326" i="12"/>
  <c r="AI325" i="12"/>
  <c r="AI324" i="12"/>
  <c r="AI323" i="12"/>
  <c r="AI322" i="12"/>
  <c r="AI321" i="12"/>
  <c r="AI320" i="12"/>
  <c r="AI319" i="12"/>
  <c r="AI318" i="12"/>
  <c r="AI317" i="12"/>
  <c r="AI316" i="12"/>
  <c r="AI315" i="12"/>
  <c r="AI314" i="12"/>
  <c r="AI313" i="12"/>
  <c r="AI312" i="12"/>
  <c r="AI311" i="12"/>
  <c r="AI310" i="12"/>
  <c r="AI309" i="12"/>
  <c r="AI308" i="12"/>
  <c r="AI307" i="12"/>
  <c r="AI306" i="12"/>
  <c r="AI305" i="12"/>
  <c r="AI304" i="12"/>
  <c r="AI303" i="12"/>
  <c r="AI302" i="12"/>
  <c r="AI301" i="12"/>
  <c r="AI300" i="12"/>
  <c r="AI299" i="12"/>
  <c r="AI298" i="12"/>
  <c r="AI297" i="12"/>
  <c r="AI296" i="12"/>
  <c r="AI295" i="12"/>
  <c r="AI294" i="12"/>
  <c r="AI293" i="12"/>
  <c r="AI292" i="12"/>
  <c r="AI291" i="12"/>
  <c r="AI290" i="12"/>
  <c r="AI289" i="12"/>
  <c r="AI288" i="12"/>
  <c r="AI287" i="12"/>
  <c r="AI286" i="12"/>
  <c r="AI285" i="12"/>
  <c r="AI284" i="12"/>
  <c r="AI283" i="12"/>
  <c r="AI282" i="12"/>
  <c r="AI281" i="12"/>
  <c r="AI280" i="12"/>
  <c r="AI279" i="12"/>
  <c r="AI278" i="12"/>
  <c r="AI277" i="12"/>
  <c r="AI276" i="12"/>
  <c r="AI275" i="12"/>
  <c r="AI274" i="12"/>
  <c r="AI273" i="12"/>
  <c r="AI272" i="12"/>
  <c r="AI271" i="12"/>
  <c r="AI270" i="12"/>
  <c r="AI269" i="12"/>
  <c r="AI268" i="12"/>
  <c r="AI267" i="12"/>
  <c r="AI266" i="12"/>
  <c r="AI265" i="12"/>
  <c r="AI264" i="12"/>
  <c r="AI263" i="12"/>
  <c r="AI262" i="12"/>
  <c r="AI261" i="12"/>
  <c r="AI260" i="12"/>
  <c r="AI259" i="12"/>
  <c r="AI258" i="12"/>
  <c r="AI257" i="12"/>
  <c r="AI256" i="12"/>
  <c r="AI255" i="12"/>
  <c r="AI254" i="12"/>
  <c r="AI253" i="12"/>
  <c r="AI252" i="12"/>
  <c r="AI251" i="12"/>
  <c r="AI250" i="12"/>
  <c r="AI249" i="12"/>
  <c r="AI248" i="12"/>
  <c r="AI247" i="12"/>
  <c r="AI246" i="12"/>
  <c r="AI245" i="12"/>
  <c r="AI244" i="12"/>
  <c r="AI243" i="12"/>
  <c r="AI242" i="12"/>
  <c r="AI241" i="12"/>
  <c r="AI240" i="12"/>
  <c r="AI239" i="12"/>
  <c r="AI238" i="12"/>
  <c r="AI237" i="12"/>
  <c r="AI236" i="12"/>
  <c r="AI235" i="12"/>
  <c r="AI234" i="12"/>
  <c r="AI233" i="12"/>
  <c r="AI232" i="12"/>
  <c r="AI231" i="12"/>
  <c r="AI230" i="12"/>
  <c r="AI229" i="12"/>
  <c r="AI228" i="12"/>
  <c r="AI227" i="12"/>
  <c r="AI226" i="12"/>
  <c r="AI225" i="12"/>
  <c r="AI224" i="12"/>
  <c r="AI223" i="12"/>
  <c r="AI222" i="12"/>
  <c r="AI221" i="12"/>
  <c r="AI220" i="12"/>
  <c r="AI219" i="12"/>
  <c r="AI218" i="12"/>
  <c r="AI217" i="12"/>
  <c r="AI216" i="12"/>
  <c r="AI215" i="12"/>
  <c r="AI214" i="12"/>
  <c r="AI213" i="12"/>
  <c r="AI212" i="12"/>
  <c r="AI211" i="12"/>
  <c r="AI210" i="12"/>
  <c r="AI209" i="12"/>
  <c r="AI208" i="12"/>
  <c r="AI207" i="12"/>
  <c r="AI206" i="12"/>
  <c r="AI205" i="12"/>
  <c r="AI204" i="12"/>
  <c r="AI203" i="12"/>
  <c r="AI202" i="12"/>
  <c r="AI201" i="12"/>
  <c r="AI200" i="12"/>
  <c r="AI199" i="12"/>
  <c r="AI198" i="12"/>
  <c r="AI197" i="12"/>
  <c r="AI196" i="12"/>
  <c r="AI195" i="12"/>
  <c r="AI194" i="12"/>
  <c r="AI193" i="12"/>
  <c r="AI192" i="12"/>
  <c r="AI191" i="12"/>
  <c r="AI190" i="12"/>
  <c r="AI189" i="12"/>
  <c r="AI188" i="12"/>
  <c r="AI187" i="12"/>
  <c r="AI186" i="12"/>
  <c r="AI185" i="12"/>
  <c r="AI184" i="12"/>
  <c r="AI183" i="12"/>
  <c r="AI182" i="12"/>
  <c r="AI181" i="12"/>
  <c r="AI180" i="12"/>
  <c r="AI179" i="12"/>
  <c r="AI178" i="12"/>
  <c r="AI177" i="12"/>
  <c r="AI176" i="12"/>
  <c r="AI175" i="12"/>
  <c r="AI174" i="12"/>
  <c r="AI173" i="12"/>
  <c r="AI172" i="12"/>
  <c r="AI171" i="12"/>
  <c r="AI170" i="12"/>
  <c r="AI169" i="12"/>
  <c r="AI168" i="12"/>
  <c r="AI167" i="12"/>
  <c r="AI166" i="12"/>
  <c r="AI165" i="12"/>
  <c r="AI164" i="12"/>
  <c r="AI163" i="12"/>
  <c r="AI162" i="12"/>
  <c r="AI161" i="12"/>
  <c r="AI160" i="12"/>
  <c r="AI159" i="12"/>
  <c r="AI158" i="12"/>
  <c r="AI157" i="12"/>
  <c r="AI156" i="12"/>
  <c r="AI155" i="12"/>
  <c r="AI154" i="12"/>
  <c r="AI153" i="12"/>
  <c r="AI152" i="12"/>
  <c r="AI151" i="12"/>
  <c r="AI150" i="12"/>
  <c r="AI149" i="12"/>
  <c r="AI148" i="12"/>
  <c r="AI147" i="12"/>
  <c r="AI146" i="12"/>
  <c r="AI145" i="12"/>
  <c r="AI144" i="12"/>
  <c r="AI143" i="12"/>
  <c r="AI142" i="12"/>
  <c r="AI141" i="12"/>
  <c r="AI140" i="12"/>
  <c r="AI139" i="12"/>
  <c r="AI138" i="12"/>
  <c r="AI137" i="12"/>
  <c r="AI136" i="12"/>
  <c r="AI135" i="12"/>
  <c r="AI134" i="12"/>
  <c r="AI133" i="12"/>
  <c r="AI132" i="12"/>
  <c r="AI131" i="12"/>
  <c r="AI130" i="12"/>
  <c r="AI129" i="12"/>
  <c r="AI128" i="12"/>
  <c r="AI127" i="12"/>
  <c r="AI126" i="12"/>
  <c r="AI125" i="12"/>
  <c r="AI124" i="12"/>
  <c r="AI123" i="12"/>
  <c r="AI122" i="12"/>
  <c r="AI121" i="12"/>
  <c r="AI120" i="12"/>
  <c r="AI119" i="12"/>
  <c r="AI118" i="12"/>
  <c r="AI117" i="12"/>
  <c r="AI116" i="12"/>
  <c r="AI115" i="12"/>
  <c r="AI114" i="12"/>
  <c r="AI113" i="12"/>
  <c r="AI112" i="12"/>
  <c r="AI111" i="12"/>
  <c r="AI110" i="12"/>
  <c r="AI109" i="12"/>
  <c r="AI108" i="12"/>
  <c r="AI107" i="12"/>
  <c r="AI106" i="12"/>
  <c r="AI105" i="12"/>
  <c r="AI104" i="12"/>
  <c r="AI103" i="12"/>
  <c r="AI102" i="12"/>
  <c r="AI101" i="12"/>
  <c r="AI100" i="12"/>
  <c r="AI99" i="12"/>
  <c r="AI98" i="12"/>
  <c r="AI97" i="12"/>
  <c r="AI96" i="12"/>
  <c r="AI95" i="12"/>
  <c r="AI94" i="12"/>
  <c r="AI93" i="12"/>
  <c r="AI92" i="12"/>
  <c r="AI91" i="12"/>
  <c r="AI90" i="12"/>
  <c r="AI89" i="12"/>
  <c r="AI88" i="12"/>
  <c r="AI87" i="12"/>
  <c r="AI86" i="12"/>
  <c r="AI85" i="12"/>
  <c r="AI84" i="12"/>
  <c r="AI83" i="12"/>
  <c r="AI82" i="12"/>
  <c r="AI81" i="12"/>
  <c r="AI80" i="12"/>
  <c r="AI79" i="12"/>
  <c r="AI78" i="12"/>
  <c r="AI77" i="12"/>
  <c r="AI76" i="12"/>
  <c r="AI75" i="12"/>
  <c r="AI74" i="12"/>
  <c r="AI73" i="12"/>
  <c r="AI72" i="12"/>
  <c r="AI71" i="12"/>
  <c r="AI70" i="12"/>
  <c r="AI69" i="12"/>
  <c r="AI68" i="12"/>
  <c r="AI67" i="12"/>
  <c r="AI66" i="12"/>
  <c r="AI65" i="12"/>
  <c r="AI64" i="12"/>
  <c r="AI63" i="12"/>
  <c r="AI62" i="12"/>
  <c r="AI61" i="12"/>
  <c r="AI60" i="12"/>
  <c r="AI59" i="12"/>
  <c r="AI58" i="12"/>
  <c r="AI57" i="12"/>
  <c r="AI56" i="12"/>
  <c r="AI55" i="12"/>
  <c r="AI54" i="12"/>
  <c r="AI53" i="12"/>
  <c r="AI52" i="12"/>
  <c r="AI51" i="12"/>
  <c r="AI50" i="12"/>
  <c r="AI49" i="12"/>
  <c r="AI48" i="12"/>
  <c r="AI47" i="12"/>
  <c r="AI46" i="12"/>
  <c r="AI45" i="12"/>
  <c r="AI44" i="12"/>
  <c r="AI43" i="12"/>
  <c r="AI42" i="12"/>
  <c r="AI41" i="12"/>
  <c r="AI40" i="12"/>
  <c r="AI39" i="12"/>
  <c r="AI38" i="12"/>
  <c r="AI37" i="12"/>
  <c r="AI36" i="12"/>
  <c r="AI35" i="12"/>
  <c r="AI34" i="12"/>
  <c r="AI33" i="12"/>
  <c r="AI32" i="12"/>
  <c r="AI31" i="12"/>
  <c r="AI30" i="12"/>
  <c r="AI29" i="12"/>
  <c r="AI28" i="12"/>
  <c r="AI27" i="12"/>
  <c r="AI26" i="12"/>
  <c r="AI25" i="12"/>
  <c r="AI24" i="12"/>
  <c r="AI23" i="12"/>
  <c r="AI22" i="12"/>
  <c r="AI21" i="12"/>
  <c r="AI20" i="12"/>
  <c r="AI19" i="12"/>
  <c r="AI18" i="12"/>
  <c r="AI17" i="12"/>
  <c r="AI16" i="12"/>
  <c r="AI15" i="12"/>
  <c r="AI14" i="12"/>
  <c r="AI13" i="12"/>
  <c r="AI12" i="12"/>
  <c r="AI11" i="12"/>
  <c r="AI10" i="12"/>
  <c r="AI9" i="12"/>
  <c r="AI8" i="12"/>
  <c r="AI7" i="12"/>
  <c r="AI6" i="12"/>
  <c r="AI5" i="12"/>
  <c r="AI4" i="12"/>
  <c r="AI3" i="12"/>
  <c r="X4" i="25"/>
  <c r="X3"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X531" i="25"/>
  <c r="X532" i="25"/>
  <c r="X533" i="25"/>
  <c r="X534" i="25"/>
  <c r="X535" i="25"/>
  <c r="X536" i="25"/>
  <c r="X537" i="25"/>
  <c r="X538" i="25"/>
  <c r="X539" i="25"/>
  <c r="X540" i="25"/>
  <c r="X541" i="25"/>
  <c r="X542" i="25"/>
  <c r="X543" i="25"/>
  <c r="X544" i="25"/>
  <c r="X545" i="25"/>
  <c r="X546" i="25"/>
  <c r="X547" i="25"/>
  <c r="X548" i="25"/>
  <c r="X549" i="25"/>
  <c r="X550" i="25"/>
  <c r="X551" i="25"/>
  <c r="X552" i="25"/>
  <c r="X553" i="25"/>
  <c r="X554" i="25"/>
  <c r="X555" i="25"/>
  <c r="X556" i="25"/>
  <c r="X557" i="25"/>
  <c r="X558" i="25"/>
  <c r="X559" i="25"/>
  <c r="X560" i="25"/>
  <c r="X561" i="25"/>
  <c r="X562" i="25"/>
  <c r="X563" i="25"/>
  <c r="X564" i="25"/>
  <c r="X565" i="25"/>
  <c r="X566" i="25"/>
  <c r="X567" i="25"/>
  <c r="X568" i="25"/>
  <c r="X569" i="25"/>
  <c r="X570" i="25"/>
  <c r="X571" i="25"/>
  <c r="X572" i="25"/>
  <c r="X573" i="25"/>
  <c r="X574" i="25"/>
  <c r="X575" i="25"/>
  <c r="X576" i="25"/>
  <c r="X577" i="25"/>
  <c r="X578" i="25"/>
  <c r="X579" i="25"/>
  <c r="X580" i="25"/>
  <c r="X581" i="25"/>
  <c r="X582" i="25"/>
  <c r="X583" i="25"/>
  <c r="X584" i="25"/>
  <c r="X585" i="25"/>
  <c r="X586" i="25"/>
  <c r="X587" i="25"/>
  <c r="X588" i="25"/>
  <c r="X589" i="25"/>
  <c r="X590" i="25"/>
  <c r="X591" i="25"/>
  <c r="X592" i="25"/>
  <c r="X593" i="25"/>
  <c r="X594" i="25"/>
  <c r="X595" i="25"/>
  <c r="X596" i="25"/>
  <c r="X597" i="25"/>
  <c r="X598" i="25"/>
  <c r="X599" i="25"/>
  <c r="X600" i="25"/>
  <c r="X601" i="25"/>
  <c r="X602" i="25"/>
  <c r="X603" i="25"/>
  <c r="X604" i="25"/>
  <c r="X605" i="25"/>
  <c r="X606" i="25"/>
  <c r="X607" i="25"/>
  <c r="X608" i="25"/>
  <c r="X609" i="25"/>
  <c r="X610" i="25"/>
  <c r="X611" i="25"/>
  <c r="X612" i="25"/>
  <c r="X613" i="25"/>
  <c r="X614" i="25"/>
  <c r="X615" i="25"/>
  <c r="X616" i="25"/>
  <c r="X617" i="25"/>
  <c r="X618" i="25"/>
  <c r="X619" i="25"/>
  <c r="X620" i="25"/>
  <c r="X621" i="25"/>
  <c r="X622" i="25"/>
  <c r="X623" i="25"/>
  <c r="X624" i="25"/>
  <c r="X625" i="25"/>
  <c r="X626" i="25"/>
  <c r="X627" i="25"/>
  <c r="X628" i="25"/>
  <c r="X629" i="25"/>
  <c r="X630" i="25"/>
  <c r="X631" i="25"/>
  <c r="X632" i="25"/>
  <c r="X633" i="25"/>
  <c r="X634" i="25"/>
  <c r="X635" i="25"/>
  <c r="X636" i="25"/>
  <c r="X637" i="25"/>
  <c r="X638" i="25"/>
  <c r="X639" i="25"/>
  <c r="X640" i="25"/>
  <c r="X641" i="25"/>
  <c r="X642" i="25"/>
  <c r="X643" i="25"/>
  <c r="X644" i="25"/>
  <c r="X645" i="25"/>
  <c r="X646" i="25"/>
  <c r="X647" i="25"/>
  <c r="X648" i="25"/>
  <c r="X649" i="25"/>
  <c r="X650" i="25"/>
  <c r="X651" i="25"/>
  <c r="X652" i="25"/>
  <c r="X653" i="25"/>
  <c r="X654" i="25"/>
  <c r="X655" i="25"/>
  <c r="X656" i="25"/>
  <c r="X657" i="25"/>
  <c r="X658" i="25"/>
  <c r="X659" i="25"/>
  <c r="X660" i="25"/>
  <c r="X661" i="25"/>
  <c r="X662" i="25"/>
  <c r="X663" i="25"/>
  <c r="X664" i="25"/>
  <c r="X665" i="25"/>
  <c r="X666" i="25"/>
  <c r="X667" i="25"/>
  <c r="X668" i="25"/>
  <c r="X669" i="25"/>
  <c r="X670" i="25"/>
  <c r="X671" i="25"/>
  <c r="X672" i="25"/>
  <c r="X673" i="25"/>
  <c r="X674" i="25"/>
  <c r="X675" i="25"/>
  <c r="X676" i="25"/>
  <c r="X677" i="25"/>
  <c r="X678" i="25"/>
  <c r="X679" i="25"/>
  <c r="X680" i="25"/>
  <c r="X681" i="25"/>
  <c r="X682" i="25"/>
  <c r="X683" i="25"/>
  <c r="X684" i="25"/>
  <c r="X685" i="25"/>
  <c r="X686" i="25"/>
  <c r="X687" i="25"/>
  <c r="X688" i="25"/>
  <c r="X689" i="25"/>
  <c r="X690" i="25"/>
  <c r="X691" i="25"/>
  <c r="X692" i="25"/>
  <c r="X693" i="25"/>
  <c r="X694" i="25"/>
  <c r="X695" i="25"/>
  <c r="X696" i="25"/>
  <c r="X697" i="25"/>
  <c r="X698" i="25"/>
  <c r="X699" i="25"/>
  <c r="X700" i="25"/>
  <c r="X701" i="25"/>
  <c r="X702" i="25"/>
  <c r="X703" i="25"/>
  <c r="X704" i="25"/>
  <c r="X705" i="25"/>
  <c r="X706" i="25"/>
  <c r="X707" i="25"/>
  <c r="X708" i="25"/>
  <c r="X709" i="25"/>
  <c r="X710" i="25"/>
  <c r="X711" i="25"/>
  <c r="X712" i="25"/>
  <c r="X713" i="25"/>
  <c r="X714" i="25"/>
  <c r="X715" i="25"/>
  <c r="X716" i="25"/>
  <c r="X717" i="25"/>
  <c r="X718" i="25"/>
  <c r="X719" i="25"/>
  <c r="X720" i="25"/>
  <c r="X721" i="25"/>
  <c r="X722" i="25"/>
  <c r="X723" i="25"/>
  <c r="X724" i="25"/>
  <c r="X725" i="25"/>
  <c r="X726" i="25"/>
  <c r="X727" i="25"/>
  <c r="X728" i="25"/>
  <c r="X729" i="25"/>
  <c r="X730" i="25"/>
  <c r="X731" i="25"/>
  <c r="X732" i="25"/>
  <c r="X733" i="25"/>
  <c r="X734" i="25"/>
  <c r="X735" i="25"/>
  <c r="X736" i="25"/>
  <c r="X737" i="25"/>
  <c r="X738" i="25"/>
  <c r="X739" i="25"/>
  <c r="X740" i="25"/>
  <c r="X741" i="25"/>
  <c r="X742" i="25"/>
  <c r="X743" i="25"/>
  <c r="X744" i="25"/>
  <c r="X745" i="25"/>
  <c r="X746" i="25"/>
  <c r="X747" i="25"/>
  <c r="X748" i="25"/>
  <c r="X749" i="25"/>
  <c r="X750" i="25"/>
  <c r="X751" i="25"/>
  <c r="X752" i="25"/>
  <c r="X753" i="25"/>
  <c r="X754" i="25"/>
  <c r="X755" i="25"/>
  <c r="X756" i="25"/>
  <c r="X757" i="25"/>
  <c r="X758" i="25"/>
  <c r="X759" i="25"/>
  <c r="X760" i="25"/>
  <c r="X761" i="25"/>
  <c r="X762" i="25"/>
  <c r="X763" i="25"/>
  <c r="X764" i="25"/>
  <c r="X765" i="25"/>
  <c r="X766" i="25"/>
  <c r="X767" i="25"/>
  <c r="X768" i="25"/>
  <c r="X769" i="25"/>
  <c r="X770" i="25"/>
  <c r="X771" i="25"/>
  <c r="X772" i="25"/>
  <c r="X773" i="25"/>
  <c r="X774" i="25"/>
  <c r="X775" i="25"/>
  <c r="X776" i="25"/>
  <c r="X777" i="25"/>
  <c r="X778" i="25"/>
  <c r="X779" i="25"/>
  <c r="X780" i="25"/>
  <c r="X781" i="25"/>
  <c r="X782" i="25"/>
  <c r="X783" i="25"/>
  <c r="X784" i="25"/>
  <c r="X785" i="25"/>
  <c r="X786" i="25"/>
  <c r="X787" i="25"/>
  <c r="X788" i="25"/>
  <c r="X789" i="25"/>
  <c r="X790" i="25"/>
  <c r="X791" i="25"/>
  <c r="X792" i="25"/>
  <c r="X793" i="25"/>
  <c r="X794" i="25"/>
  <c r="X795" i="25"/>
  <c r="X796" i="25"/>
  <c r="X797" i="25"/>
  <c r="X798" i="25"/>
  <c r="X799" i="25"/>
  <c r="X800" i="25"/>
  <c r="X801" i="25"/>
  <c r="X802" i="25"/>
  <c r="X803" i="25"/>
  <c r="X804" i="25"/>
  <c r="X805" i="25"/>
  <c r="X806" i="25"/>
  <c r="X807" i="25"/>
  <c r="X808" i="25"/>
  <c r="X809" i="25"/>
  <c r="X810" i="25"/>
  <c r="X811" i="25"/>
  <c r="X812" i="25"/>
  <c r="X813" i="25"/>
  <c r="X814" i="25"/>
  <c r="X815" i="25"/>
  <c r="X816" i="25"/>
  <c r="X817" i="25"/>
  <c r="X818" i="25"/>
  <c r="X819" i="25"/>
  <c r="X820" i="25"/>
  <c r="X821" i="25"/>
  <c r="X822" i="25"/>
  <c r="X823" i="25"/>
  <c r="X824" i="25"/>
  <c r="X825" i="25"/>
  <c r="X826" i="25"/>
  <c r="X827" i="25"/>
  <c r="X828" i="25"/>
  <c r="X829" i="25"/>
  <c r="X830" i="25"/>
  <c r="X831" i="25"/>
  <c r="X832" i="25"/>
  <c r="X833" i="25"/>
  <c r="X834" i="25"/>
  <c r="X835" i="25"/>
  <c r="X836" i="25"/>
  <c r="X837" i="25"/>
  <c r="X838" i="25"/>
  <c r="X839" i="25"/>
  <c r="X840" i="25"/>
  <c r="X841" i="25"/>
  <c r="X842" i="25"/>
  <c r="X843" i="25"/>
  <c r="X844" i="25"/>
  <c r="X845" i="25"/>
  <c r="X846" i="25"/>
  <c r="X847" i="25"/>
  <c r="X848" i="25"/>
  <c r="X849" i="25"/>
  <c r="X850" i="25"/>
  <c r="X851" i="25"/>
  <c r="X852" i="25"/>
  <c r="X853" i="25"/>
  <c r="X854" i="25"/>
  <c r="X855" i="25"/>
  <c r="X856" i="25"/>
  <c r="X857" i="25"/>
  <c r="X858" i="25"/>
  <c r="X859" i="25"/>
  <c r="X860" i="25"/>
  <c r="X861" i="25"/>
  <c r="X862" i="25"/>
  <c r="X863" i="25"/>
  <c r="X864" i="25"/>
  <c r="X865" i="25"/>
  <c r="X866" i="25"/>
  <c r="X867" i="25"/>
  <c r="X868" i="25"/>
  <c r="X869" i="25"/>
  <c r="X870" i="25"/>
  <c r="X871" i="25"/>
  <c r="X872" i="25"/>
  <c r="X873" i="25"/>
  <c r="X874" i="25"/>
  <c r="X875" i="25"/>
  <c r="X876" i="25"/>
  <c r="X877" i="25"/>
  <c r="X878" i="25"/>
  <c r="X879" i="25"/>
  <c r="X880" i="25"/>
  <c r="X881" i="25"/>
  <c r="X2" i="25"/>
  <c r="S881" i="25"/>
  <c r="S880" i="25"/>
  <c r="S879" i="25"/>
  <c r="S878" i="25"/>
  <c r="S877" i="25"/>
  <c r="S876" i="25"/>
  <c r="S875" i="25"/>
  <c r="S874" i="25"/>
  <c r="S873" i="25"/>
  <c r="S872" i="25"/>
  <c r="S871" i="25"/>
  <c r="S870" i="25"/>
  <c r="S869" i="25"/>
  <c r="S868" i="25"/>
  <c r="S867" i="25"/>
  <c r="S866" i="25"/>
  <c r="S865" i="25"/>
  <c r="S864" i="25"/>
  <c r="S863" i="25"/>
  <c r="S862" i="25"/>
  <c r="S861" i="25"/>
  <c r="S860" i="25"/>
  <c r="S859" i="25"/>
  <c r="S858" i="25"/>
  <c r="S857" i="25"/>
  <c r="S856" i="25"/>
  <c r="S855" i="25"/>
  <c r="S854" i="25"/>
  <c r="S853" i="25"/>
  <c r="S852" i="25"/>
  <c r="S851" i="25"/>
  <c r="S850" i="25"/>
  <c r="S849" i="25"/>
  <c r="S848" i="25"/>
  <c r="S847" i="25"/>
  <c r="S846" i="25"/>
  <c r="S845" i="25"/>
  <c r="S844" i="25"/>
  <c r="S843" i="25"/>
  <c r="S842" i="25"/>
  <c r="S841" i="25"/>
  <c r="S840" i="25"/>
  <c r="S839" i="25"/>
  <c r="S838" i="25"/>
  <c r="S837" i="25"/>
  <c r="S836" i="25"/>
  <c r="S835" i="25"/>
  <c r="S834" i="25"/>
  <c r="S833" i="25"/>
  <c r="S832" i="25"/>
  <c r="S831" i="25"/>
  <c r="S830" i="25"/>
  <c r="S829" i="25"/>
  <c r="S828" i="25"/>
  <c r="S827" i="25"/>
  <c r="S826" i="25"/>
  <c r="S825" i="25"/>
  <c r="S824" i="25"/>
  <c r="S823" i="25"/>
  <c r="S822" i="25"/>
  <c r="S821" i="25"/>
  <c r="S820" i="25"/>
  <c r="S819" i="25"/>
  <c r="S818" i="25"/>
  <c r="S817" i="25"/>
  <c r="S816" i="25"/>
  <c r="S815" i="25"/>
  <c r="S814" i="25"/>
  <c r="S813" i="25"/>
  <c r="S812" i="25"/>
  <c r="S811" i="25"/>
  <c r="S810" i="25"/>
  <c r="S809" i="25"/>
  <c r="S808" i="25"/>
  <c r="S807" i="25"/>
  <c r="S806" i="25"/>
  <c r="S805" i="25"/>
  <c r="S804" i="25"/>
  <c r="S803" i="25"/>
  <c r="S802" i="25"/>
  <c r="S801" i="25"/>
  <c r="S800" i="25"/>
  <c r="S799" i="25"/>
  <c r="S798" i="25"/>
  <c r="S797" i="25"/>
  <c r="S796" i="25"/>
  <c r="S795" i="25"/>
  <c r="S794" i="25"/>
  <c r="S793" i="25"/>
  <c r="S792" i="25"/>
  <c r="S791" i="25"/>
  <c r="S790" i="25"/>
  <c r="S789" i="25"/>
  <c r="S788" i="25"/>
  <c r="S787" i="25"/>
  <c r="S786" i="25"/>
  <c r="S785" i="25"/>
  <c r="S784" i="25"/>
  <c r="S783" i="25"/>
  <c r="S782" i="25"/>
  <c r="S781" i="25"/>
  <c r="S780" i="25"/>
  <c r="S779" i="25"/>
  <c r="S778" i="25"/>
  <c r="S777" i="25"/>
  <c r="S776" i="25"/>
  <c r="S775" i="25"/>
  <c r="S774" i="25"/>
  <c r="S773" i="25"/>
  <c r="S772" i="25"/>
  <c r="S771" i="25"/>
  <c r="S770" i="25"/>
  <c r="S769" i="25"/>
  <c r="S768" i="25"/>
  <c r="S767" i="25"/>
  <c r="S766" i="25"/>
  <c r="S765" i="25"/>
  <c r="S764" i="25"/>
  <c r="S763" i="25"/>
  <c r="S762" i="25"/>
  <c r="S761" i="25"/>
  <c r="S760" i="25"/>
  <c r="S759" i="25"/>
  <c r="S758" i="25"/>
  <c r="S757" i="25"/>
  <c r="S756" i="25"/>
  <c r="S755" i="25"/>
  <c r="S754" i="25"/>
  <c r="S753" i="25"/>
  <c r="S752" i="25"/>
  <c r="S751" i="25"/>
  <c r="S750" i="25"/>
  <c r="S749" i="25"/>
  <c r="S748" i="25"/>
  <c r="S747" i="25"/>
  <c r="S746" i="25"/>
  <c r="S745" i="25"/>
  <c r="S744" i="25"/>
  <c r="S743" i="25"/>
  <c r="S742" i="25"/>
  <c r="S741" i="25"/>
  <c r="S740" i="25"/>
  <c r="S739" i="25"/>
  <c r="S738" i="25"/>
  <c r="S737" i="25"/>
  <c r="S736" i="25"/>
  <c r="S735" i="25"/>
  <c r="S734" i="25"/>
  <c r="S733" i="25"/>
  <c r="S732" i="25"/>
  <c r="S731" i="25"/>
  <c r="S730" i="25"/>
  <c r="S729" i="25"/>
  <c r="S728" i="25"/>
  <c r="S727" i="25"/>
  <c r="S726" i="25"/>
  <c r="S725" i="25"/>
  <c r="S724" i="25"/>
  <c r="S723" i="25"/>
  <c r="S722" i="25"/>
  <c r="S721" i="25"/>
  <c r="S720" i="25"/>
  <c r="S719" i="25"/>
  <c r="S718" i="25"/>
  <c r="S717" i="25"/>
  <c r="S716" i="25"/>
  <c r="S715" i="25"/>
  <c r="S714" i="25"/>
  <c r="S713" i="25"/>
  <c r="S712" i="25"/>
  <c r="S711" i="25"/>
  <c r="S710" i="25"/>
  <c r="S709" i="25"/>
  <c r="S708" i="25"/>
  <c r="S707" i="25"/>
  <c r="S706" i="25"/>
  <c r="S705" i="25"/>
  <c r="S704" i="25"/>
  <c r="S703" i="25"/>
  <c r="S702" i="25"/>
  <c r="S701" i="25"/>
  <c r="S700" i="25"/>
  <c r="S699" i="25"/>
  <c r="S698" i="25"/>
  <c r="S697" i="25"/>
  <c r="S696" i="25"/>
  <c r="S695" i="25"/>
  <c r="S694" i="25"/>
  <c r="S693" i="25"/>
  <c r="S692" i="25"/>
  <c r="S691" i="25"/>
  <c r="S690" i="25"/>
  <c r="S689" i="25"/>
  <c r="S688" i="25"/>
  <c r="S687" i="25"/>
  <c r="S686" i="25"/>
  <c r="S685" i="25"/>
  <c r="S684" i="25"/>
  <c r="S683" i="25"/>
  <c r="S682" i="25"/>
  <c r="S681" i="25"/>
  <c r="S680" i="25"/>
  <c r="S679" i="25"/>
  <c r="S678" i="25"/>
  <c r="S677" i="25"/>
  <c r="S676" i="25"/>
  <c r="S675" i="25"/>
  <c r="S674" i="25"/>
  <c r="S673" i="25"/>
  <c r="S672" i="25"/>
  <c r="S671" i="25"/>
  <c r="S670" i="25"/>
  <c r="S669" i="25"/>
  <c r="S668" i="25"/>
  <c r="S667" i="25"/>
  <c r="S666" i="25"/>
  <c r="S665" i="25"/>
  <c r="S664" i="25"/>
  <c r="S663" i="25"/>
  <c r="S662" i="25"/>
  <c r="S661" i="25"/>
  <c r="S660" i="25"/>
  <c r="S659" i="25"/>
  <c r="S658" i="25"/>
  <c r="S657" i="25"/>
  <c r="S656" i="25"/>
  <c r="S655" i="25"/>
  <c r="S654" i="25"/>
  <c r="S653" i="25"/>
  <c r="S652" i="25"/>
  <c r="S651" i="25"/>
  <c r="S650" i="25"/>
  <c r="S649" i="25"/>
  <c r="S648" i="25"/>
  <c r="S647" i="25"/>
  <c r="S646" i="25"/>
  <c r="S645" i="25"/>
  <c r="S644" i="25"/>
  <c r="S643" i="25"/>
  <c r="S642" i="25"/>
  <c r="S641" i="25"/>
  <c r="S640" i="25"/>
  <c r="S639" i="25"/>
  <c r="S638" i="25"/>
  <c r="S637" i="25"/>
  <c r="S636" i="25"/>
  <c r="S635" i="25"/>
  <c r="S634" i="25"/>
  <c r="S633" i="25"/>
  <c r="S632" i="25"/>
  <c r="S631" i="25"/>
  <c r="S630" i="25"/>
  <c r="S629" i="25"/>
  <c r="S628" i="25"/>
  <c r="S627" i="25"/>
  <c r="S626" i="25"/>
  <c r="S625" i="25"/>
  <c r="S624" i="25"/>
  <c r="S623" i="25"/>
  <c r="S622" i="25"/>
  <c r="S621" i="25"/>
  <c r="S620" i="25"/>
  <c r="S619" i="25"/>
  <c r="S618" i="25"/>
  <c r="S617" i="25"/>
  <c r="S616" i="25"/>
  <c r="S615" i="25"/>
  <c r="S614" i="25"/>
  <c r="S613" i="25"/>
  <c r="S612" i="25"/>
  <c r="S611" i="25"/>
  <c r="S610" i="25"/>
  <c r="S609" i="25"/>
  <c r="S608" i="25"/>
  <c r="S607" i="25"/>
  <c r="S606" i="25"/>
  <c r="S605" i="25"/>
  <c r="S604" i="25"/>
  <c r="S603" i="25"/>
  <c r="S602" i="25"/>
  <c r="S601" i="25"/>
  <c r="S600" i="25"/>
  <c r="S599" i="25"/>
  <c r="S598" i="25"/>
  <c r="S597" i="25"/>
  <c r="S596" i="25"/>
  <c r="S595" i="25"/>
  <c r="S594" i="25"/>
  <c r="S593" i="25"/>
  <c r="S592" i="25"/>
  <c r="S591" i="25"/>
  <c r="S590" i="25"/>
  <c r="S589" i="25"/>
  <c r="S588" i="25"/>
  <c r="S587" i="25"/>
  <c r="S586" i="25"/>
  <c r="S585" i="25"/>
  <c r="S584" i="25"/>
  <c r="S583" i="25"/>
  <c r="S582" i="25"/>
  <c r="S581" i="25"/>
  <c r="S580" i="25"/>
  <c r="S579" i="25"/>
  <c r="S578" i="25"/>
  <c r="S577" i="25"/>
  <c r="S576" i="25"/>
  <c r="S575" i="25"/>
  <c r="S574" i="25"/>
  <c r="S573" i="25"/>
  <c r="S572" i="25"/>
  <c r="S571" i="25"/>
  <c r="S570" i="25"/>
  <c r="S569" i="25"/>
  <c r="S568" i="25"/>
  <c r="S567" i="25"/>
  <c r="S566" i="25"/>
  <c r="S565" i="25"/>
  <c r="S564" i="25"/>
  <c r="S563" i="25"/>
  <c r="S562" i="25"/>
  <c r="S561" i="25"/>
  <c r="S560" i="25"/>
  <c r="S559" i="25"/>
  <c r="S558" i="25"/>
  <c r="S557" i="25"/>
  <c r="S556" i="25"/>
  <c r="S555" i="25"/>
  <c r="S554" i="25"/>
  <c r="S553" i="25"/>
  <c r="S552" i="25"/>
  <c r="S551" i="25"/>
  <c r="S550" i="25"/>
  <c r="S549" i="25"/>
  <c r="S548" i="25"/>
  <c r="S547" i="25"/>
  <c r="S546" i="25"/>
  <c r="S545" i="25"/>
  <c r="S544" i="25"/>
  <c r="S543" i="25"/>
  <c r="S542" i="25"/>
  <c r="S541" i="25"/>
  <c r="S540" i="25"/>
  <c r="S539" i="25"/>
  <c r="S538" i="25"/>
  <c r="S537" i="25"/>
  <c r="S536" i="25"/>
  <c r="S535" i="25"/>
  <c r="S534" i="25"/>
  <c r="S533" i="25"/>
  <c r="S532" i="25"/>
  <c r="S531" i="25"/>
  <c r="S530" i="25"/>
  <c r="S529" i="25"/>
  <c r="S528" i="25"/>
  <c r="S527" i="25"/>
  <c r="S526" i="25"/>
  <c r="S525" i="25"/>
  <c r="S524" i="25"/>
  <c r="S523" i="25"/>
  <c r="S522" i="25"/>
  <c r="S521" i="25"/>
  <c r="S520" i="25"/>
  <c r="S519" i="25"/>
  <c r="S518" i="25"/>
  <c r="S517" i="25"/>
  <c r="S516" i="25"/>
  <c r="S515" i="25"/>
  <c r="S514" i="25"/>
  <c r="S513" i="25"/>
  <c r="S512" i="25"/>
  <c r="S511" i="25"/>
  <c r="S510" i="25"/>
  <c r="S509" i="25"/>
  <c r="S508" i="25"/>
  <c r="S507" i="25"/>
  <c r="S506" i="25"/>
  <c r="S505" i="25"/>
  <c r="S504" i="25"/>
  <c r="S503" i="25"/>
  <c r="S502" i="25"/>
  <c r="S501" i="25"/>
  <c r="S500" i="25"/>
  <c r="S499" i="25"/>
  <c r="S498" i="25"/>
  <c r="S497" i="25"/>
  <c r="S496" i="25"/>
  <c r="S495" i="25"/>
  <c r="S494" i="25"/>
  <c r="S493" i="25"/>
  <c r="S492" i="25"/>
  <c r="S491" i="25"/>
  <c r="S490" i="25"/>
  <c r="S489" i="25"/>
  <c r="S488" i="25"/>
  <c r="S487" i="25"/>
  <c r="S486" i="25"/>
  <c r="S485" i="25"/>
  <c r="S484" i="25"/>
  <c r="S483" i="25"/>
  <c r="S482" i="25"/>
  <c r="S481" i="25"/>
  <c r="S480" i="25"/>
  <c r="S479" i="25"/>
  <c r="S478" i="25"/>
  <c r="S477" i="25"/>
  <c r="S476" i="25"/>
  <c r="S475" i="25"/>
  <c r="S474" i="25"/>
  <c r="S473" i="25"/>
  <c r="S472" i="25"/>
  <c r="S471" i="25"/>
  <c r="S470" i="25"/>
  <c r="S469" i="25"/>
  <c r="S468" i="25"/>
  <c r="S467" i="25"/>
  <c r="S466" i="25"/>
  <c r="S465" i="25"/>
  <c r="S464" i="25"/>
  <c r="S463" i="25"/>
  <c r="S462" i="25"/>
  <c r="S461" i="25"/>
  <c r="S460" i="25"/>
  <c r="S459" i="25"/>
  <c r="S458" i="25"/>
  <c r="S457" i="25"/>
  <c r="S456" i="25"/>
  <c r="S455" i="25"/>
  <c r="S454" i="25"/>
  <c r="S453" i="25"/>
  <c r="S452" i="25"/>
  <c r="S451" i="25"/>
  <c r="S450" i="25"/>
  <c r="S449" i="25"/>
  <c r="S448" i="25"/>
  <c r="S447" i="25"/>
  <c r="S446" i="25"/>
  <c r="S445" i="25"/>
  <c r="S444" i="25"/>
  <c r="S443" i="25"/>
  <c r="S442" i="25"/>
  <c r="S441" i="25"/>
  <c r="S440" i="25"/>
  <c r="S439" i="25"/>
  <c r="S438" i="25"/>
  <c r="S437" i="25"/>
  <c r="S436" i="25"/>
  <c r="S435" i="25"/>
  <c r="S434" i="25"/>
  <c r="S433" i="25"/>
  <c r="S432" i="25"/>
  <c r="S431" i="25"/>
  <c r="S430" i="25"/>
  <c r="S429" i="25"/>
  <c r="S428" i="25"/>
  <c r="S427" i="25"/>
  <c r="S426" i="25"/>
  <c r="S425" i="25"/>
  <c r="S424" i="25"/>
  <c r="S423" i="25"/>
  <c r="S422" i="25"/>
  <c r="S421" i="25"/>
  <c r="S420" i="25"/>
  <c r="S419" i="25"/>
  <c r="S418" i="25"/>
  <c r="S417" i="25"/>
  <c r="S416" i="25"/>
  <c r="S415" i="25"/>
  <c r="S414" i="25"/>
  <c r="S413" i="25"/>
  <c r="S412" i="25"/>
  <c r="S411" i="25"/>
  <c r="S410" i="25"/>
  <c r="S409" i="25"/>
  <c r="S408" i="25"/>
  <c r="S407" i="25"/>
  <c r="S406" i="25"/>
  <c r="S405" i="25"/>
  <c r="S404" i="25"/>
  <c r="S403" i="25"/>
  <c r="S402" i="25"/>
  <c r="S401" i="25"/>
  <c r="S400" i="25"/>
  <c r="S399" i="25"/>
  <c r="S398" i="25"/>
  <c r="S397" i="25"/>
  <c r="S396" i="25"/>
  <c r="S395" i="25"/>
  <c r="S394" i="25"/>
  <c r="S393" i="25"/>
  <c r="S392" i="25"/>
  <c r="S391" i="25"/>
  <c r="S390" i="25"/>
  <c r="S389" i="25"/>
  <c r="S388" i="25"/>
  <c r="S387" i="25"/>
  <c r="S386" i="25"/>
  <c r="S385" i="25"/>
  <c r="S384" i="25"/>
  <c r="S383" i="25"/>
  <c r="S382" i="25"/>
  <c r="S381" i="25"/>
  <c r="S380" i="25"/>
  <c r="S379" i="25"/>
  <c r="S378" i="25"/>
  <c r="S377" i="25"/>
  <c r="S376" i="25"/>
  <c r="S375" i="25"/>
  <c r="S374" i="25"/>
  <c r="S373" i="25"/>
  <c r="S372" i="25"/>
  <c r="S371" i="25"/>
  <c r="S370" i="25"/>
  <c r="S369" i="25"/>
  <c r="S368" i="25"/>
  <c r="S367" i="25"/>
  <c r="S366" i="25"/>
  <c r="S365" i="25"/>
  <c r="S364" i="25"/>
  <c r="S363" i="25"/>
  <c r="S362" i="25"/>
  <c r="S361" i="25"/>
  <c r="S360" i="25"/>
  <c r="S359" i="25"/>
  <c r="S358" i="25"/>
  <c r="S357" i="25"/>
  <c r="S356" i="25"/>
  <c r="S355" i="25"/>
  <c r="S354" i="25"/>
  <c r="S353" i="25"/>
  <c r="S352" i="25"/>
  <c r="S351" i="25"/>
  <c r="S350" i="25"/>
  <c r="S349" i="25"/>
  <c r="S348" i="25"/>
  <c r="S347" i="25"/>
  <c r="S346" i="25"/>
  <c r="S345" i="25"/>
  <c r="S344" i="25"/>
  <c r="S343" i="25"/>
  <c r="S342" i="25"/>
  <c r="S341" i="25"/>
  <c r="S340" i="25"/>
  <c r="S339" i="25"/>
  <c r="S338" i="25"/>
  <c r="S337" i="25"/>
  <c r="S336" i="25"/>
  <c r="S335" i="25"/>
  <c r="S334" i="25"/>
  <c r="S333" i="25"/>
  <c r="S332" i="25"/>
  <c r="S331" i="25"/>
  <c r="S330" i="25"/>
  <c r="S329" i="25"/>
  <c r="S328" i="25"/>
  <c r="S327" i="25"/>
  <c r="S326" i="25"/>
  <c r="S325" i="25"/>
  <c r="S324" i="25"/>
  <c r="S323" i="25"/>
  <c r="S322" i="25"/>
  <c r="S321" i="25"/>
  <c r="S320" i="25"/>
  <c r="S319" i="25"/>
  <c r="S318" i="25"/>
  <c r="S317" i="25"/>
  <c r="S316" i="25"/>
  <c r="S315" i="25"/>
  <c r="S314" i="25"/>
  <c r="S313" i="25"/>
  <c r="S312" i="25"/>
  <c r="S311" i="25"/>
  <c r="S310" i="25"/>
  <c r="S309" i="25"/>
  <c r="S308" i="25"/>
  <c r="S307" i="25"/>
  <c r="S306" i="25"/>
  <c r="S305" i="25"/>
  <c r="S304" i="25"/>
  <c r="S303" i="25"/>
  <c r="S302" i="25"/>
  <c r="S301" i="25"/>
  <c r="S300" i="25"/>
  <c r="S299" i="25"/>
  <c r="S298" i="25"/>
  <c r="S297" i="25"/>
  <c r="S296" i="25"/>
  <c r="S295" i="25"/>
  <c r="S294" i="25"/>
  <c r="S293" i="25"/>
  <c r="S292" i="25"/>
  <c r="S291" i="25"/>
  <c r="S290" i="25"/>
  <c r="S289" i="25"/>
  <c r="S288" i="25"/>
  <c r="S287" i="25"/>
  <c r="S286" i="25"/>
  <c r="S285" i="25"/>
  <c r="S284" i="25"/>
  <c r="S283" i="25"/>
  <c r="S282" i="25"/>
  <c r="S281" i="25"/>
  <c r="S280" i="25"/>
  <c r="S279" i="25"/>
  <c r="S278" i="25"/>
  <c r="S277" i="25"/>
  <c r="S276" i="25"/>
  <c r="S275" i="25"/>
  <c r="S274" i="25"/>
  <c r="S273" i="25"/>
  <c r="S272" i="25"/>
  <c r="S271" i="25"/>
  <c r="S270" i="25"/>
  <c r="S269" i="25"/>
  <c r="S268" i="25"/>
  <c r="S267" i="25"/>
  <c r="S266" i="25"/>
  <c r="S265" i="25"/>
  <c r="S264" i="25"/>
  <c r="S263" i="25"/>
  <c r="S262" i="25"/>
  <c r="S261" i="25"/>
  <c r="S260" i="25"/>
  <c r="S259" i="25"/>
  <c r="S258" i="25"/>
  <c r="S257" i="25"/>
  <c r="S256" i="25"/>
  <c r="S255" i="25"/>
  <c r="S254" i="25"/>
  <c r="S253" i="25"/>
  <c r="S252" i="25"/>
  <c r="S251" i="25"/>
  <c r="S250" i="25"/>
  <c r="S249" i="25"/>
  <c r="S248" i="25"/>
  <c r="S247" i="25"/>
  <c r="S246" i="25"/>
  <c r="S245" i="25"/>
  <c r="S244" i="25"/>
  <c r="S243" i="25"/>
  <c r="S242" i="25"/>
  <c r="S241" i="25"/>
  <c r="S240" i="25"/>
  <c r="S239" i="25"/>
  <c r="S238" i="25"/>
  <c r="S237" i="25"/>
  <c r="S236" i="25"/>
  <c r="S235" i="25"/>
  <c r="S234" i="25"/>
  <c r="S233" i="25"/>
  <c r="S232" i="25"/>
  <c r="S231" i="25"/>
  <c r="S230" i="25"/>
  <c r="S229" i="25"/>
  <c r="S228" i="25"/>
  <c r="S227" i="25"/>
  <c r="S226" i="25"/>
  <c r="S225" i="25"/>
  <c r="S224" i="25"/>
  <c r="S223" i="25"/>
  <c r="S222" i="25"/>
  <c r="S221" i="25"/>
  <c r="S220" i="25"/>
  <c r="S219" i="25"/>
  <c r="S218" i="25"/>
  <c r="S217" i="25"/>
  <c r="S216" i="25"/>
  <c r="S215" i="25"/>
  <c r="S214" i="25"/>
  <c r="S213" i="25"/>
  <c r="S212" i="25"/>
  <c r="S211" i="25"/>
  <c r="S210" i="25"/>
  <c r="S209" i="25"/>
  <c r="S208" i="25"/>
  <c r="S207" i="25"/>
  <c r="S206" i="25"/>
  <c r="S205" i="25"/>
  <c r="S204" i="25"/>
  <c r="S203" i="25"/>
  <c r="S202" i="25"/>
  <c r="S201" i="25"/>
  <c r="S200" i="25"/>
  <c r="S199" i="25"/>
  <c r="S198" i="25"/>
  <c r="S197" i="25"/>
  <c r="S196" i="25"/>
  <c r="S195" i="25"/>
  <c r="S194" i="25"/>
  <c r="S193" i="25"/>
  <c r="S192" i="25"/>
  <c r="S191" i="25"/>
  <c r="S190" i="25"/>
  <c r="S189" i="25"/>
  <c r="S188" i="25"/>
  <c r="S187" i="25"/>
  <c r="S186" i="25"/>
  <c r="S185" i="25"/>
  <c r="S184" i="25"/>
  <c r="S183" i="25"/>
  <c r="S182" i="25"/>
  <c r="S181" i="25"/>
  <c r="S180" i="25"/>
  <c r="S179" i="25"/>
  <c r="S178" i="25"/>
  <c r="S177" i="25"/>
  <c r="S176" i="25"/>
  <c r="S175" i="25"/>
  <c r="S174" i="25"/>
  <c r="S173" i="25"/>
  <c r="S172" i="25"/>
  <c r="S171" i="25"/>
  <c r="S170" i="25"/>
  <c r="S169" i="25"/>
  <c r="S168" i="25"/>
  <c r="S167" i="25"/>
  <c r="S166" i="25"/>
  <c r="S165" i="25"/>
  <c r="S164" i="25"/>
  <c r="S163" i="25"/>
  <c r="S162" i="25"/>
  <c r="S161" i="25"/>
  <c r="S160" i="25"/>
  <c r="S159" i="25"/>
  <c r="S158" i="25"/>
  <c r="S157" i="25"/>
  <c r="S156" i="25"/>
  <c r="S155" i="25"/>
  <c r="S154" i="25"/>
  <c r="S153" i="25"/>
  <c r="S152" i="25"/>
  <c r="S151" i="25"/>
  <c r="S150" i="25"/>
  <c r="S149" i="25"/>
  <c r="S148" i="25"/>
  <c r="S147" i="25"/>
  <c r="S146" i="25"/>
  <c r="S145" i="25"/>
  <c r="S144" i="25"/>
  <c r="S143" i="25"/>
  <c r="S142" i="25"/>
  <c r="S141"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86" i="25"/>
  <c r="S85" i="25"/>
  <c r="S84" i="25"/>
  <c r="S83" i="25"/>
  <c r="S82" i="25"/>
  <c r="S81" i="25"/>
  <c r="S80" i="25"/>
  <c r="S79" i="25"/>
  <c r="S78" i="25"/>
  <c r="S77" i="25"/>
  <c r="S76" i="25"/>
  <c r="S75" i="25"/>
  <c r="S74" i="25"/>
  <c r="S73" i="25"/>
  <c r="S72" i="25"/>
  <c r="S71" i="25"/>
  <c r="S70" i="25"/>
  <c r="S69" i="25"/>
  <c r="S68" i="25"/>
  <c r="S67" i="25"/>
  <c r="S66" i="25"/>
  <c r="S65" i="25"/>
  <c r="S64" i="25"/>
  <c r="S63" i="25"/>
  <c r="S62" i="25"/>
  <c r="S61" i="25"/>
  <c r="S60" i="25"/>
  <c r="S59" i="25"/>
  <c r="S58" i="25"/>
  <c r="S57" i="25"/>
  <c r="S56" i="25"/>
  <c r="S55" i="25"/>
  <c r="S54" i="25"/>
  <c r="S53" i="25"/>
  <c r="S52" i="25"/>
  <c r="S51" i="25"/>
  <c r="S50" i="25"/>
  <c r="S49" i="25"/>
  <c r="S48" i="25"/>
  <c r="S47" i="25"/>
  <c r="S46" i="25"/>
  <c r="S45" i="25"/>
  <c r="S44" i="25"/>
  <c r="S43" i="25"/>
  <c r="S42" i="25"/>
  <c r="S41" i="25"/>
  <c r="S40" i="25"/>
  <c r="S39" i="25"/>
  <c r="S38" i="25"/>
  <c r="S37" i="25"/>
  <c r="S36" i="25"/>
  <c r="S35" i="25"/>
  <c r="S34" i="25"/>
  <c r="S33" i="25"/>
  <c r="S32" i="25"/>
  <c r="S31" i="25"/>
  <c r="S30" i="25"/>
  <c r="S29" i="25"/>
  <c r="S28" i="25"/>
  <c r="S27" i="25"/>
  <c r="S26" i="25"/>
  <c r="S25" i="25"/>
  <c r="S24" i="25"/>
  <c r="S23" i="25"/>
  <c r="S22" i="25"/>
  <c r="S21" i="25"/>
  <c r="S20" i="25"/>
  <c r="S19" i="25"/>
  <c r="S18" i="25"/>
  <c r="S17" i="25"/>
  <c r="S16" i="25"/>
  <c r="S15" i="25"/>
  <c r="S14" i="25"/>
  <c r="S13" i="25"/>
  <c r="S12" i="25"/>
  <c r="S11" i="25"/>
  <c r="S10" i="25"/>
  <c r="S9" i="25"/>
  <c r="S8" i="25"/>
  <c r="S7" i="25"/>
  <c r="S6" i="25"/>
  <c r="S5" i="25"/>
  <c r="S3" i="25"/>
  <c r="S2" i="25"/>
  <c r="M881" i="25"/>
  <c r="M880" i="25"/>
  <c r="M879" i="25"/>
  <c r="M878" i="25"/>
  <c r="M877" i="25"/>
  <c r="M876" i="25"/>
  <c r="M875" i="25"/>
  <c r="M874" i="25"/>
  <c r="M873" i="25"/>
  <c r="M872" i="25"/>
  <c r="M871" i="25"/>
  <c r="M870" i="25"/>
  <c r="M869" i="25"/>
  <c r="M868" i="25"/>
  <c r="M867" i="25"/>
  <c r="M866" i="25"/>
  <c r="M865" i="25"/>
  <c r="M864" i="25"/>
  <c r="M863" i="25"/>
  <c r="M862" i="25"/>
  <c r="M861" i="25"/>
  <c r="M860" i="25"/>
  <c r="M859" i="25"/>
  <c r="M858" i="25"/>
  <c r="M857" i="25"/>
  <c r="M856" i="25"/>
  <c r="M855" i="25"/>
  <c r="M854" i="25"/>
  <c r="M853" i="25"/>
  <c r="M852" i="25"/>
  <c r="M851" i="25"/>
  <c r="M850" i="25"/>
  <c r="M849" i="25"/>
  <c r="M848" i="25"/>
  <c r="M847" i="25"/>
  <c r="M846" i="25"/>
  <c r="M845" i="25"/>
  <c r="M844" i="25"/>
  <c r="M843" i="25"/>
  <c r="M842" i="25"/>
  <c r="M841" i="25"/>
  <c r="M840" i="25"/>
  <c r="M839" i="25"/>
  <c r="M838" i="25"/>
  <c r="M837" i="25"/>
  <c r="M836" i="25"/>
  <c r="M835" i="25"/>
  <c r="M834" i="25"/>
  <c r="M833" i="25"/>
  <c r="M832" i="25"/>
  <c r="M831" i="25"/>
  <c r="M830" i="25"/>
  <c r="M829" i="25"/>
  <c r="M828" i="25"/>
  <c r="M827" i="25"/>
  <c r="M826" i="25"/>
  <c r="M825" i="25"/>
  <c r="M824" i="25"/>
  <c r="M823" i="25"/>
  <c r="M822" i="25"/>
  <c r="M821" i="25"/>
  <c r="M820" i="25"/>
  <c r="M819" i="25"/>
  <c r="M818" i="25"/>
  <c r="M817" i="25"/>
  <c r="M816" i="25"/>
  <c r="M815" i="25"/>
  <c r="M814" i="25"/>
  <c r="M813" i="25"/>
  <c r="M812" i="25"/>
  <c r="M811" i="25"/>
  <c r="M810" i="25"/>
  <c r="M809" i="25"/>
  <c r="M808" i="25"/>
  <c r="M807" i="25"/>
  <c r="M806" i="25"/>
  <c r="M805" i="25"/>
  <c r="M804" i="25"/>
  <c r="M803" i="25"/>
  <c r="M802" i="25"/>
  <c r="M801" i="25"/>
  <c r="M800" i="25"/>
  <c r="M799" i="25"/>
  <c r="M798" i="25"/>
  <c r="M797" i="25"/>
  <c r="M796" i="25"/>
  <c r="M795" i="25"/>
  <c r="M794" i="25"/>
  <c r="M793" i="25"/>
  <c r="M792" i="25"/>
  <c r="M791" i="25"/>
  <c r="M790" i="25"/>
  <c r="M789" i="25"/>
  <c r="M788" i="25"/>
  <c r="M787" i="25"/>
  <c r="M786" i="25"/>
  <c r="M785" i="25"/>
  <c r="M784" i="25"/>
  <c r="M783" i="25"/>
  <c r="M782" i="25"/>
  <c r="M781" i="25"/>
  <c r="M780" i="25"/>
  <c r="M779" i="25"/>
  <c r="M778" i="25"/>
  <c r="M777" i="25"/>
  <c r="M776" i="25"/>
  <c r="M775" i="25"/>
  <c r="M774" i="25"/>
  <c r="M773" i="25"/>
  <c r="M772" i="25"/>
  <c r="M771" i="25"/>
  <c r="M770" i="25"/>
  <c r="M769" i="25"/>
  <c r="M768" i="25"/>
  <c r="M767" i="25"/>
  <c r="M766" i="25"/>
  <c r="M765" i="25"/>
  <c r="M764" i="25"/>
  <c r="M763" i="25"/>
  <c r="M762" i="25"/>
  <c r="M761" i="25"/>
  <c r="M760" i="25"/>
  <c r="M759" i="25"/>
  <c r="M758" i="25"/>
  <c r="M757" i="25"/>
  <c r="M756" i="25"/>
  <c r="M755" i="25"/>
  <c r="M754" i="25"/>
  <c r="M753" i="25"/>
  <c r="M752" i="25"/>
  <c r="M751" i="25"/>
  <c r="M750" i="25"/>
  <c r="M749" i="25"/>
  <c r="M748" i="25"/>
  <c r="M747" i="25"/>
  <c r="M746" i="25"/>
  <c r="M745" i="25"/>
  <c r="M744" i="25"/>
  <c r="M743" i="25"/>
  <c r="M742" i="25"/>
  <c r="M741" i="25"/>
  <c r="M740" i="25"/>
  <c r="M739" i="25"/>
  <c r="M738" i="25"/>
  <c r="M737" i="25"/>
  <c r="M736" i="25"/>
  <c r="M735" i="25"/>
  <c r="M734" i="25"/>
  <c r="M733" i="25"/>
  <c r="M732" i="25"/>
  <c r="M731" i="25"/>
  <c r="M730" i="25"/>
  <c r="M729" i="25"/>
  <c r="M728" i="25"/>
  <c r="M727" i="25"/>
  <c r="M726" i="25"/>
  <c r="M725" i="25"/>
  <c r="M724" i="25"/>
  <c r="M723" i="25"/>
  <c r="M722" i="25"/>
  <c r="M721" i="25"/>
  <c r="M720" i="25"/>
  <c r="M719" i="25"/>
  <c r="M718" i="25"/>
  <c r="M717" i="25"/>
  <c r="M716" i="25"/>
  <c r="M715" i="25"/>
  <c r="M714" i="25"/>
  <c r="M713" i="25"/>
  <c r="M712" i="25"/>
  <c r="M711" i="25"/>
  <c r="M710" i="25"/>
  <c r="M709" i="25"/>
  <c r="M708" i="25"/>
  <c r="M707" i="25"/>
  <c r="M706" i="25"/>
  <c r="M705" i="25"/>
  <c r="M704" i="25"/>
  <c r="M703" i="25"/>
  <c r="M702" i="25"/>
  <c r="M701" i="25"/>
  <c r="M700" i="25"/>
  <c r="M699" i="25"/>
  <c r="M698" i="25"/>
  <c r="M697" i="25"/>
  <c r="M696" i="25"/>
  <c r="M695" i="25"/>
  <c r="M694" i="25"/>
  <c r="M693" i="25"/>
  <c r="M692" i="25"/>
  <c r="M691" i="25"/>
  <c r="M690" i="25"/>
  <c r="M689" i="25"/>
  <c r="M688" i="25"/>
  <c r="M687" i="25"/>
  <c r="M686" i="25"/>
  <c r="M685" i="25"/>
  <c r="M684" i="25"/>
  <c r="M683" i="25"/>
  <c r="M682" i="25"/>
  <c r="M681" i="25"/>
  <c r="M680" i="25"/>
  <c r="M679" i="25"/>
  <c r="M678" i="25"/>
  <c r="M677" i="25"/>
  <c r="M676" i="25"/>
  <c r="M675" i="25"/>
  <c r="M674" i="25"/>
  <c r="M673" i="25"/>
  <c r="M672" i="25"/>
  <c r="M671" i="25"/>
  <c r="M670" i="25"/>
  <c r="M669" i="25"/>
  <c r="M668" i="25"/>
  <c r="M667" i="25"/>
  <c r="M666" i="25"/>
  <c r="M665" i="25"/>
  <c r="M664" i="25"/>
  <c r="M663" i="25"/>
  <c r="M662" i="25"/>
  <c r="M661" i="25"/>
  <c r="M660" i="25"/>
  <c r="M659" i="25"/>
  <c r="M658" i="25"/>
  <c r="M657" i="25"/>
  <c r="M656" i="25"/>
  <c r="M655" i="25"/>
  <c r="M654" i="25"/>
  <c r="M653" i="25"/>
  <c r="M652" i="25"/>
  <c r="M651" i="25"/>
  <c r="M650" i="25"/>
  <c r="M649" i="25"/>
  <c r="M648" i="25"/>
  <c r="M647" i="25"/>
  <c r="M646" i="25"/>
  <c r="M645" i="25"/>
  <c r="M644" i="25"/>
  <c r="M643" i="25"/>
  <c r="M642" i="25"/>
  <c r="M641" i="25"/>
  <c r="M640" i="25"/>
  <c r="M639" i="25"/>
  <c r="M638" i="25"/>
  <c r="M637" i="25"/>
  <c r="M636" i="25"/>
  <c r="M635" i="25"/>
  <c r="M634" i="25"/>
  <c r="M633" i="25"/>
  <c r="M632" i="25"/>
  <c r="M631" i="25"/>
  <c r="M630" i="25"/>
  <c r="M629" i="25"/>
  <c r="M628" i="25"/>
  <c r="M627" i="25"/>
  <c r="M626" i="25"/>
  <c r="M625" i="25"/>
  <c r="M624" i="25"/>
  <c r="M623" i="25"/>
  <c r="M622" i="25"/>
  <c r="M621" i="25"/>
  <c r="M620" i="25"/>
  <c r="M619" i="25"/>
  <c r="M618" i="25"/>
  <c r="M617" i="25"/>
  <c r="M616" i="25"/>
  <c r="M615" i="25"/>
  <c r="M614" i="25"/>
  <c r="M613" i="25"/>
  <c r="M612" i="25"/>
  <c r="M611" i="25"/>
  <c r="M610" i="25"/>
  <c r="M609" i="25"/>
  <c r="M608" i="25"/>
  <c r="M607" i="25"/>
  <c r="M606" i="25"/>
  <c r="M605" i="25"/>
  <c r="M604" i="25"/>
  <c r="M603" i="25"/>
  <c r="M602" i="25"/>
  <c r="M601" i="25"/>
  <c r="M600" i="25"/>
  <c r="M599" i="25"/>
  <c r="M598" i="25"/>
  <c r="M597" i="25"/>
  <c r="M596" i="25"/>
  <c r="M595" i="25"/>
  <c r="M594" i="25"/>
  <c r="M593" i="25"/>
  <c r="M592" i="25"/>
  <c r="M591" i="25"/>
  <c r="M590" i="25"/>
  <c r="M589" i="25"/>
  <c r="M588" i="25"/>
  <c r="M587" i="25"/>
  <c r="M586" i="25"/>
  <c r="M585" i="25"/>
  <c r="M584" i="25"/>
  <c r="M583" i="25"/>
  <c r="M582" i="25"/>
  <c r="M581" i="25"/>
  <c r="M580" i="25"/>
  <c r="M579" i="25"/>
  <c r="M578" i="25"/>
  <c r="M577" i="25"/>
  <c r="M576" i="25"/>
  <c r="M575" i="25"/>
  <c r="M574" i="25"/>
  <c r="M573" i="25"/>
  <c r="M572" i="25"/>
  <c r="M571" i="25"/>
  <c r="M570" i="25"/>
  <c r="M569" i="25"/>
  <c r="M568" i="25"/>
  <c r="M567" i="25"/>
  <c r="M566" i="25"/>
  <c r="M565" i="25"/>
  <c r="M564" i="25"/>
  <c r="M563" i="25"/>
  <c r="M562" i="25"/>
  <c r="M561" i="25"/>
  <c r="M560" i="25"/>
  <c r="M559" i="25"/>
  <c r="M558" i="25"/>
  <c r="M557" i="25"/>
  <c r="M556" i="25"/>
  <c r="M555" i="25"/>
  <c r="M554" i="25"/>
  <c r="M553" i="25"/>
  <c r="M552" i="25"/>
  <c r="M551" i="25"/>
  <c r="M550" i="25"/>
  <c r="M549" i="25"/>
  <c r="M548" i="25"/>
  <c r="M547" i="25"/>
  <c r="M546" i="25"/>
  <c r="M545" i="25"/>
  <c r="M544" i="25"/>
  <c r="M543" i="25"/>
  <c r="M542" i="25"/>
  <c r="M541" i="25"/>
  <c r="M540" i="25"/>
  <c r="M539" i="25"/>
  <c r="M538" i="25"/>
  <c r="M537" i="25"/>
  <c r="M536" i="25"/>
  <c r="M535" i="25"/>
  <c r="M534" i="25"/>
  <c r="M533" i="25"/>
  <c r="M532" i="25"/>
  <c r="M531" i="25"/>
  <c r="M530" i="25"/>
  <c r="M529" i="25"/>
  <c r="M528" i="25"/>
  <c r="M527" i="25"/>
  <c r="M526" i="25"/>
  <c r="M525" i="25"/>
  <c r="M524" i="25"/>
  <c r="M523" i="25"/>
  <c r="M522" i="25"/>
  <c r="M521" i="25"/>
  <c r="M520" i="25"/>
  <c r="M519" i="25"/>
  <c r="M518" i="25"/>
  <c r="M517" i="25"/>
  <c r="M516" i="25"/>
  <c r="M515" i="25"/>
  <c r="M514" i="25"/>
  <c r="M513" i="25"/>
  <c r="M512" i="25"/>
  <c r="M511" i="25"/>
  <c r="M510" i="25"/>
  <c r="M509" i="25"/>
  <c r="M508" i="25"/>
  <c r="M507" i="25"/>
  <c r="M506" i="25"/>
  <c r="M505" i="25"/>
  <c r="M504" i="25"/>
  <c r="M503" i="25"/>
  <c r="M502" i="25"/>
  <c r="M501" i="25"/>
  <c r="M500" i="25"/>
  <c r="M499" i="25"/>
  <c r="M498" i="25"/>
  <c r="M497" i="25"/>
  <c r="M496" i="25"/>
  <c r="M495" i="25"/>
  <c r="M494" i="25"/>
  <c r="M493" i="25"/>
  <c r="M492" i="25"/>
  <c r="M491" i="25"/>
  <c r="M490" i="25"/>
  <c r="M489" i="25"/>
  <c r="M488" i="25"/>
  <c r="M487" i="25"/>
  <c r="M486" i="25"/>
  <c r="M485" i="25"/>
  <c r="M484" i="25"/>
  <c r="M483" i="25"/>
  <c r="M482" i="25"/>
  <c r="M481" i="25"/>
  <c r="M480" i="25"/>
  <c r="M479" i="25"/>
  <c r="M478" i="25"/>
  <c r="M477" i="25"/>
  <c r="M476" i="25"/>
  <c r="M475" i="25"/>
  <c r="M474" i="25"/>
  <c r="M473" i="25"/>
  <c r="M472" i="25"/>
  <c r="M471" i="25"/>
  <c r="M470" i="25"/>
  <c r="M469" i="25"/>
  <c r="M468" i="25"/>
  <c r="M467" i="25"/>
  <c r="M466" i="25"/>
  <c r="M465" i="25"/>
  <c r="M464" i="25"/>
  <c r="M463" i="25"/>
  <c r="M462" i="25"/>
  <c r="M461" i="25"/>
  <c r="M460" i="25"/>
  <c r="M459" i="25"/>
  <c r="M458" i="25"/>
  <c r="M457" i="25"/>
  <c r="M456" i="25"/>
  <c r="M455" i="25"/>
  <c r="M454" i="25"/>
  <c r="M453" i="25"/>
  <c r="M452" i="25"/>
  <c r="M451" i="25"/>
  <c r="M450" i="25"/>
  <c r="M449" i="25"/>
  <c r="M448" i="25"/>
  <c r="M447" i="25"/>
  <c r="M446" i="25"/>
  <c r="M445" i="25"/>
  <c r="M444" i="25"/>
  <c r="M443" i="25"/>
  <c r="M442" i="25"/>
  <c r="M441" i="25"/>
  <c r="M440" i="25"/>
  <c r="M439" i="25"/>
  <c r="M438" i="25"/>
  <c r="M437" i="25"/>
  <c r="M436" i="25"/>
  <c r="M435" i="25"/>
  <c r="M434" i="25"/>
  <c r="M433" i="25"/>
  <c r="M432" i="25"/>
  <c r="M431" i="25"/>
  <c r="M430" i="25"/>
  <c r="M429" i="25"/>
  <c r="M428" i="25"/>
  <c r="M427" i="25"/>
  <c r="M426" i="25"/>
  <c r="M425" i="25"/>
  <c r="M424" i="25"/>
  <c r="M423" i="25"/>
  <c r="M422" i="25"/>
  <c r="M421" i="25"/>
  <c r="M420" i="25"/>
  <c r="M419" i="25"/>
  <c r="M418" i="25"/>
  <c r="M417" i="25"/>
  <c r="M416" i="25"/>
  <c r="M415" i="25"/>
  <c r="M414" i="25"/>
  <c r="M413" i="25"/>
  <c r="M412" i="25"/>
  <c r="M411" i="25"/>
  <c r="M410" i="25"/>
  <c r="M409" i="25"/>
  <c r="M408" i="25"/>
  <c r="M407" i="25"/>
  <c r="M406" i="25"/>
  <c r="M405" i="25"/>
  <c r="M404" i="25"/>
  <c r="M403" i="25"/>
  <c r="M402" i="25"/>
  <c r="M401" i="25"/>
  <c r="M400" i="25"/>
  <c r="M399" i="25"/>
  <c r="M398" i="25"/>
  <c r="M397" i="25"/>
  <c r="M396" i="25"/>
  <c r="M395" i="25"/>
  <c r="M394" i="25"/>
  <c r="M393" i="25"/>
  <c r="M392" i="25"/>
  <c r="M391" i="25"/>
  <c r="M390" i="25"/>
  <c r="M389" i="25"/>
  <c r="M388" i="25"/>
  <c r="M387" i="25"/>
  <c r="M386" i="25"/>
  <c r="M385" i="25"/>
  <c r="M384" i="25"/>
  <c r="M383" i="25"/>
  <c r="M382" i="25"/>
  <c r="M381" i="25"/>
  <c r="M380" i="25"/>
  <c r="M379" i="25"/>
  <c r="M378" i="25"/>
  <c r="M377" i="25"/>
  <c r="M376" i="25"/>
  <c r="M375" i="25"/>
  <c r="M374" i="25"/>
  <c r="M373" i="25"/>
  <c r="M372" i="25"/>
  <c r="M371" i="25"/>
  <c r="M370" i="25"/>
  <c r="M369" i="25"/>
  <c r="M368" i="25"/>
  <c r="M367" i="25"/>
  <c r="M366" i="25"/>
  <c r="M365" i="25"/>
  <c r="M364" i="25"/>
  <c r="M363" i="25"/>
  <c r="M362" i="25"/>
  <c r="M361" i="25"/>
  <c r="M360" i="25"/>
  <c r="M359" i="25"/>
  <c r="M358" i="25"/>
  <c r="M357" i="25"/>
  <c r="M356" i="25"/>
  <c r="M355" i="25"/>
  <c r="M354" i="25"/>
  <c r="M353" i="25"/>
  <c r="M352" i="25"/>
  <c r="M351" i="25"/>
  <c r="M350" i="25"/>
  <c r="M349" i="25"/>
  <c r="M348" i="25"/>
  <c r="M347" i="25"/>
  <c r="M346" i="25"/>
  <c r="M345" i="25"/>
  <c r="M344" i="25"/>
  <c r="M343" i="25"/>
  <c r="M342" i="25"/>
  <c r="M341" i="25"/>
  <c r="M340" i="25"/>
  <c r="M339" i="25"/>
  <c r="M338" i="25"/>
  <c r="M337" i="25"/>
  <c r="M336" i="25"/>
  <c r="M335" i="25"/>
  <c r="M334" i="25"/>
  <c r="M333" i="25"/>
  <c r="M332" i="25"/>
  <c r="M331" i="25"/>
  <c r="M330" i="25"/>
  <c r="M329" i="25"/>
  <c r="M328" i="25"/>
  <c r="M327" i="25"/>
  <c r="M326" i="25"/>
  <c r="M325" i="25"/>
  <c r="M324" i="25"/>
  <c r="M323" i="25"/>
  <c r="M322" i="25"/>
  <c r="M321" i="25"/>
  <c r="M320" i="25"/>
  <c r="M319" i="25"/>
  <c r="M318" i="25"/>
  <c r="M317" i="25"/>
  <c r="M316" i="25"/>
  <c r="M315" i="25"/>
  <c r="M314" i="25"/>
  <c r="M313" i="25"/>
  <c r="M312" i="25"/>
  <c r="M311" i="25"/>
  <c r="M310" i="25"/>
  <c r="M309" i="25"/>
  <c r="M308" i="25"/>
  <c r="M307" i="25"/>
  <c r="M306" i="25"/>
  <c r="M305" i="25"/>
  <c r="M304" i="25"/>
  <c r="M303" i="25"/>
  <c r="M302" i="25"/>
  <c r="M301" i="25"/>
  <c r="M300" i="25"/>
  <c r="M299" i="25"/>
  <c r="M298" i="25"/>
  <c r="M297" i="25"/>
  <c r="M296" i="25"/>
  <c r="M295" i="25"/>
  <c r="M294" i="25"/>
  <c r="M293" i="25"/>
  <c r="M292" i="25"/>
  <c r="M291" i="25"/>
  <c r="M290" i="25"/>
  <c r="M289" i="25"/>
  <c r="M288" i="25"/>
  <c r="M287" i="25"/>
  <c r="M286" i="25"/>
  <c r="M285" i="25"/>
  <c r="M284" i="25"/>
  <c r="M283" i="25"/>
  <c r="M282" i="25"/>
  <c r="M281" i="25"/>
  <c r="M280" i="25"/>
  <c r="M279" i="25"/>
  <c r="M278" i="25"/>
  <c r="M277" i="25"/>
  <c r="M276" i="25"/>
  <c r="M275" i="25"/>
  <c r="M274" i="25"/>
  <c r="M273" i="25"/>
  <c r="M272" i="25"/>
  <c r="M271" i="25"/>
  <c r="M270" i="25"/>
  <c r="M269" i="25"/>
  <c r="M268" i="25"/>
  <c r="M267" i="25"/>
  <c r="M266" i="25"/>
  <c r="M265" i="25"/>
  <c r="M264" i="25"/>
  <c r="M263" i="25"/>
  <c r="M262" i="25"/>
  <c r="M261" i="25"/>
  <c r="M260" i="25"/>
  <c r="M259" i="25"/>
  <c r="M258" i="25"/>
  <c r="M257" i="25"/>
  <c r="M256" i="25"/>
  <c r="M255" i="25"/>
  <c r="M254" i="25"/>
  <c r="M253" i="25"/>
  <c r="M252" i="25"/>
  <c r="M251" i="25"/>
  <c r="M250" i="25"/>
  <c r="M249" i="25"/>
  <c r="M248" i="25"/>
  <c r="M247" i="25"/>
  <c r="M246" i="25"/>
  <c r="M245" i="25"/>
  <c r="M244" i="25"/>
  <c r="M243" i="25"/>
  <c r="M242" i="25"/>
  <c r="M241" i="25"/>
  <c r="M240" i="25"/>
  <c r="M239" i="25"/>
  <c r="M238" i="25"/>
  <c r="M237" i="25"/>
  <c r="M236" i="25"/>
  <c r="M235" i="25"/>
  <c r="M234" i="25"/>
  <c r="M233" i="25"/>
  <c r="M232" i="25"/>
  <c r="M231" i="25"/>
  <c r="M230" i="25"/>
  <c r="M229" i="25"/>
  <c r="M228" i="25"/>
  <c r="M227" i="25"/>
  <c r="M226" i="25"/>
  <c r="M225" i="25"/>
  <c r="M224" i="25"/>
  <c r="M223" i="25"/>
  <c r="M222" i="25"/>
  <c r="M221" i="25"/>
  <c r="M220" i="25"/>
  <c r="M219" i="25"/>
  <c r="M218" i="25"/>
  <c r="M217" i="25"/>
  <c r="M216" i="25"/>
  <c r="M215" i="25"/>
  <c r="M214" i="25"/>
  <c r="M213" i="25"/>
  <c r="M212" i="25"/>
  <c r="M211" i="25"/>
  <c r="M210" i="25"/>
  <c r="M209" i="25"/>
  <c r="M208" i="25"/>
  <c r="M207" i="25"/>
  <c r="M206" i="25"/>
  <c r="M205" i="25"/>
  <c r="M204" i="25"/>
  <c r="M203" i="25"/>
  <c r="M202" i="25"/>
  <c r="M201" i="25"/>
  <c r="M200" i="25"/>
  <c r="M199" i="25"/>
  <c r="M198" i="25"/>
  <c r="M197" i="25"/>
  <c r="M196" i="25"/>
  <c r="M195" i="25"/>
  <c r="M194" i="25"/>
  <c r="M193" i="25"/>
  <c r="M192" i="25"/>
  <c r="M191" i="25"/>
  <c r="M190" i="25"/>
  <c r="M189" i="25"/>
  <c r="M188" i="25"/>
  <c r="M187" i="25"/>
  <c r="M186" i="25"/>
  <c r="M185" i="25"/>
  <c r="M184" i="25"/>
  <c r="M183" i="25"/>
  <c r="M182" i="25"/>
  <c r="M181" i="25"/>
  <c r="M180" i="25"/>
  <c r="M179" i="25"/>
  <c r="M178" i="25"/>
  <c r="M177" i="25"/>
  <c r="M176" i="25"/>
  <c r="M175" i="25"/>
  <c r="M174" i="25"/>
  <c r="M173" i="25"/>
  <c r="M172" i="25"/>
  <c r="M171" i="25"/>
  <c r="M170" i="25"/>
  <c r="M169" i="25"/>
  <c r="M168" i="25"/>
  <c r="M167" i="25"/>
  <c r="M166" i="25"/>
  <c r="M165" i="25"/>
  <c r="M164" i="25"/>
  <c r="M163" i="25"/>
  <c r="M162" i="25"/>
  <c r="M161" i="25"/>
  <c r="M160" i="25"/>
  <c r="M159" i="25"/>
  <c r="M158" i="25"/>
  <c r="M157" i="25"/>
  <c r="M156" i="25"/>
  <c r="M155" i="25"/>
  <c r="M154" i="25"/>
  <c r="M153" i="25"/>
  <c r="M152" i="25"/>
  <c r="M151" i="25"/>
  <c r="M150" i="25"/>
  <c r="M149" i="25"/>
  <c r="M148" i="25"/>
  <c r="M147" i="25"/>
  <c r="M146" i="25"/>
  <c r="M145" i="25"/>
  <c r="M144" i="25"/>
  <c r="M143" i="25"/>
  <c r="M142" i="25"/>
  <c r="M141" i="25"/>
  <c r="M140" i="25"/>
  <c r="M139" i="25"/>
  <c r="M138" i="25"/>
  <c r="M137" i="25"/>
  <c r="M136" i="25"/>
  <c r="M135" i="25"/>
  <c r="M134" i="25"/>
  <c r="M133" i="25"/>
  <c r="M132" i="25"/>
  <c r="M131" i="25"/>
  <c r="M130" i="25"/>
  <c r="M129" i="25"/>
  <c r="M128" i="25"/>
  <c r="M127" i="25"/>
  <c r="M126" i="25"/>
  <c r="M125" i="25"/>
  <c r="M124" i="25"/>
  <c r="M123" i="25"/>
  <c r="M122" i="25"/>
  <c r="M121" i="25"/>
  <c r="M120" i="25"/>
  <c r="M119" i="25"/>
  <c r="M118" i="25"/>
  <c r="M117" i="25"/>
  <c r="M116" i="25"/>
  <c r="M115" i="25"/>
  <c r="M114" i="25"/>
  <c r="M113" i="25"/>
  <c r="M112" i="25"/>
  <c r="M111" i="25"/>
  <c r="M110" i="25"/>
  <c r="M109" i="25"/>
  <c r="M108" i="25"/>
  <c r="M107" i="25"/>
  <c r="M106" i="25"/>
  <c r="M105" i="25"/>
  <c r="M104" i="25"/>
  <c r="M103" i="25"/>
  <c r="M102" i="25"/>
  <c r="M101" i="25"/>
  <c r="M100" i="25"/>
  <c r="M99" i="25"/>
  <c r="M98" i="25"/>
  <c r="M97" i="25"/>
  <c r="M96" i="25"/>
  <c r="M95" i="25"/>
  <c r="M94" i="25"/>
  <c r="M93" i="25"/>
  <c r="M92" i="25"/>
  <c r="M91" i="25"/>
  <c r="M90" i="25"/>
  <c r="M89" i="25"/>
  <c r="M88" i="25"/>
  <c r="M87" i="25"/>
  <c r="M86" i="25"/>
  <c r="M85" i="25"/>
  <c r="M84" i="25"/>
  <c r="M83" i="25"/>
  <c r="M82" i="25"/>
  <c r="M81" i="25"/>
  <c r="M80" i="25"/>
  <c r="M79" i="25"/>
  <c r="M78" i="25"/>
  <c r="M77" i="25"/>
  <c r="M76" i="25"/>
  <c r="M75" i="25"/>
  <c r="M74" i="25"/>
  <c r="M73" i="25"/>
  <c r="M72" i="25"/>
  <c r="M71" i="25"/>
  <c r="M70" i="25"/>
  <c r="M69" i="25"/>
  <c r="M68" i="25"/>
  <c r="M67" i="25"/>
  <c r="M66" i="25"/>
  <c r="M65" i="25"/>
  <c r="M64" i="25"/>
  <c r="M63" i="25"/>
  <c r="M62" i="25"/>
  <c r="M61" i="25"/>
  <c r="M60" i="25"/>
  <c r="M59" i="25"/>
  <c r="M58" i="25"/>
  <c r="M57" i="25"/>
  <c r="M56" i="25"/>
  <c r="M55" i="25"/>
  <c r="M54" i="25"/>
  <c r="M53" i="25"/>
  <c r="M52" i="25"/>
  <c r="M51" i="25"/>
  <c r="M50" i="25"/>
  <c r="M49" i="25"/>
  <c r="M48" i="25"/>
  <c r="M47" i="25"/>
  <c r="M46" i="25"/>
  <c r="M45" i="25"/>
  <c r="M44" i="25"/>
  <c r="M43" i="25"/>
  <c r="M42" i="25"/>
  <c r="M41" i="25"/>
  <c r="M40" i="25"/>
  <c r="M39" i="25"/>
  <c r="M38" i="25"/>
  <c r="M37" i="25"/>
  <c r="M36" i="25"/>
  <c r="M35" i="25"/>
  <c r="M34" i="25"/>
  <c r="M33" i="25"/>
  <c r="M32" i="25"/>
  <c r="M31" i="25"/>
  <c r="M30" i="25"/>
  <c r="M29" i="25"/>
  <c r="M28" i="25"/>
  <c r="M27" i="25"/>
  <c r="M26" i="25"/>
  <c r="M25" i="25"/>
  <c r="M24" i="25"/>
  <c r="M23" i="25"/>
  <c r="M22" i="25"/>
  <c r="M21" i="25"/>
  <c r="M20" i="25"/>
  <c r="M19" i="25"/>
  <c r="M18" i="25"/>
  <c r="M17" i="25"/>
  <c r="M16" i="25"/>
  <c r="M15" i="25"/>
  <c r="M14" i="25"/>
  <c r="M13" i="25"/>
  <c r="M12" i="25"/>
  <c r="M11" i="25"/>
  <c r="M10" i="25"/>
  <c r="M9" i="25"/>
  <c r="M8" i="25"/>
  <c r="M7" i="25"/>
  <c r="M6" i="25"/>
  <c r="M5" i="25"/>
  <c r="M4" i="25"/>
  <c r="M3" i="25"/>
  <c r="M2" i="25"/>
  <c r="Q867" i="25"/>
  <c r="Q851" i="25"/>
  <c r="Q835" i="25"/>
  <c r="Q819" i="25"/>
  <c r="Q803" i="25"/>
  <c r="Q787" i="25"/>
  <c r="Q771" i="25"/>
  <c r="Q755" i="25"/>
  <c r="Q739" i="25"/>
  <c r="Q723" i="25"/>
  <c r="Q707" i="25"/>
  <c r="Q691" i="25"/>
  <c r="Q675" i="25"/>
  <c r="Q659" i="25"/>
  <c r="Q648" i="25"/>
  <c r="Q637" i="25"/>
  <c r="Q627" i="25"/>
  <c r="Q616" i="25"/>
  <c r="Q605" i="25"/>
  <c r="Q595" i="25"/>
  <c r="Q585" i="25"/>
  <c r="Q577" i="25"/>
  <c r="Q569" i="25"/>
  <c r="Q561" i="25"/>
  <c r="Q553" i="25"/>
  <c r="Q545" i="25"/>
  <c r="Q537" i="25"/>
  <c r="Q529" i="25"/>
  <c r="Q521" i="25"/>
  <c r="Q513" i="25"/>
  <c r="Q505" i="25"/>
  <c r="Q497" i="25"/>
  <c r="Q489" i="25"/>
  <c r="Q481" i="25"/>
  <c r="Q473" i="25"/>
  <c r="Q465" i="25"/>
  <c r="Q457" i="25"/>
  <c r="Q449" i="25"/>
  <c r="Q441" i="25"/>
  <c r="Q433" i="25"/>
  <c r="Q425" i="25"/>
  <c r="Q417" i="25"/>
  <c r="Q401" i="25"/>
  <c r="Q393" i="25"/>
  <c r="Q385" i="25"/>
  <c r="Q377" i="25"/>
  <c r="Q370" i="25"/>
  <c r="Q360" i="25"/>
  <c r="Q354" i="25"/>
  <c r="Q349" i="25"/>
  <c r="Q344" i="25"/>
  <c r="Q338" i="25"/>
  <c r="Q333" i="25"/>
  <c r="Q328" i="25"/>
  <c r="Q322" i="25"/>
  <c r="Q317" i="25"/>
  <c r="Q312" i="25"/>
  <c r="Q306" i="25"/>
  <c r="Q297" i="25"/>
  <c r="Q296" i="25"/>
  <c r="Q292" i="25"/>
  <c r="Q290" i="25"/>
  <c r="Q286" i="25"/>
  <c r="Q285" i="25"/>
  <c r="Q281" i="25"/>
  <c r="Q280" i="25"/>
  <c r="Q276" i="25"/>
  <c r="Q274" i="25"/>
  <c r="Q270" i="25"/>
  <c r="Q269" i="25"/>
  <c r="Q265" i="25"/>
  <c r="Q264" i="25"/>
  <c r="Q261" i="25"/>
  <c r="Q260" i="25"/>
  <c r="Q257" i="25"/>
  <c r="Q256" i="25"/>
  <c r="Q253" i="25"/>
  <c r="Q252" i="25"/>
  <c r="Q249" i="25"/>
  <c r="Q248" i="25"/>
  <c r="Q245" i="25"/>
  <c r="Q244" i="25"/>
  <c r="Q241" i="25"/>
  <c r="Q240" i="25"/>
  <c r="Q237" i="25"/>
  <c r="Q236" i="25"/>
  <c r="Q233" i="25"/>
  <c r="Q232" i="25"/>
  <c r="Q229" i="25"/>
  <c r="Q228" i="25"/>
  <c r="Q225" i="25"/>
  <c r="Q224" i="25"/>
  <c r="Q221" i="25"/>
  <c r="Q220" i="25"/>
  <c r="Q217" i="25"/>
  <c r="Q216" i="25"/>
  <c r="Q213" i="25"/>
  <c r="Q212" i="25"/>
  <c r="Q209" i="25"/>
  <c r="Q208" i="25"/>
  <c r="Q205" i="25"/>
  <c r="Q204" i="25"/>
  <c r="Q201" i="25"/>
  <c r="Q200" i="25"/>
  <c r="Q197" i="25"/>
  <c r="Q196" i="25"/>
  <c r="Q193" i="25"/>
  <c r="Q192" i="25"/>
  <c r="Q189" i="25"/>
  <c r="Q188" i="25"/>
  <c r="Q185" i="25"/>
  <c r="Q184" i="25"/>
  <c r="Q181" i="25"/>
  <c r="Q180" i="25"/>
  <c r="Q177" i="25"/>
  <c r="Q176" i="25"/>
  <c r="Q173" i="25"/>
  <c r="Q172" i="25"/>
  <c r="Q169" i="25"/>
  <c r="Q168" i="25"/>
  <c r="Q165" i="25"/>
  <c r="Q164" i="25"/>
  <c r="Q161" i="25"/>
  <c r="Q160" i="25"/>
  <c r="Q157" i="25"/>
  <c r="Q156" i="25"/>
  <c r="Q153" i="25"/>
  <c r="Q152" i="25"/>
  <c r="Q149" i="25"/>
  <c r="Q148" i="25"/>
  <c r="Q145" i="25"/>
  <c r="Q144" i="25"/>
  <c r="Q141" i="25"/>
  <c r="Q140" i="25"/>
  <c r="Q137" i="25"/>
  <c r="Q136" i="25"/>
  <c r="Q133" i="25"/>
  <c r="Q132" i="25"/>
  <c r="Q129" i="25"/>
  <c r="Q128" i="25"/>
  <c r="Q125" i="25"/>
  <c r="Q124" i="25"/>
  <c r="Q121" i="25"/>
  <c r="Q120" i="25"/>
  <c r="Q117" i="25"/>
  <c r="Q116" i="25"/>
  <c r="Q113" i="25"/>
  <c r="Q112" i="25"/>
  <c r="Q109" i="25"/>
  <c r="Q108" i="25"/>
  <c r="Q105" i="25"/>
  <c r="Q104" i="25"/>
  <c r="Q101" i="25"/>
  <c r="Q100" i="25"/>
  <c r="Q97" i="25"/>
  <c r="Q96" i="25"/>
  <c r="Q93" i="25"/>
  <c r="Q92" i="25"/>
  <c r="Q89" i="25"/>
  <c r="Q88" i="25"/>
  <c r="Q85" i="25"/>
  <c r="Q84" i="25"/>
  <c r="Q81" i="25"/>
  <c r="Q80" i="25"/>
  <c r="Q77" i="25"/>
  <c r="Q76" i="25"/>
  <c r="Q73" i="25"/>
  <c r="Q72" i="25"/>
  <c r="Q69" i="25"/>
  <c r="Q68" i="25"/>
  <c r="Q65" i="25"/>
  <c r="Q64" i="25"/>
  <c r="Q61" i="25"/>
  <c r="Q60" i="25"/>
  <c r="Q57" i="25"/>
  <c r="Q56" i="25"/>
  <c r="Q53" i="25"/>
  <c r="Q52" i="25"/>
  <c r="Q49" i="25"/>
  <c r="Q48" i="25"/>
  <c r="Q45" i="25"/>
  <c r="Q44" i="25"/>
  <c r="Q41" i="25"/>
  <c r="Q40" i="25"/>
  <c r="Q37" i="25"/>
  <c r="Q36" i="25"/>
  <c r="Q33" i="25"/>
  <c r="Q32" i="25"/>
  <c r="Q29" i="25"/>
  <c r="Q28" i="25"/>
  <c r="Q25" i="25"/>
  <c r="Q24" i="25"/>
  <c r="Q21" i="25"/>
  <c r="Q20" i="25"/>
  <c r="Q17" i="25"/>
  <c r="Q16" i="25"/>
  <c r="Q13" i="25"/>
  <c r="Q12" i="25"/>
  <c r="Q9" i="25"/>
  <c r="Q8" i="25"/>
  <c r="Q5" i="25"/>
  <c r="Q4" i="25"/>
  <c r="Q7" i="25"/>
  <c r="Q11" i="25"/>
  <c r="Q15" i="25"/>
  <c r="Q23" i="25"/>
  <c r="Q27" i="25"/>
  <c r="Q31" i="25"/>
  <c r="Q39" i="25"/>
  <c r="Q43" i="25"/>
  <c r="Q47" i="25"/>
  <c r="Q119" i="25"/>
  <c r="Q123" i="25"/>
  <c r="Q127" i="25"/>
  <c r="Q199" i="25"/>
  <c r="Q203" i="25"/>
  <c r="Q207" i="25"/>
  <c r="Q411" i="25"/>
  <c r="Q415" i="25"/>
  <c r="Q419" i="25"/>
  <c r="Q423" i="25"/>
  <c r="Q427" i="25"/>
  <c r="Q431" i="25"/>
  <c r="Q435" i="25"/>
  <c r="Q439" i="25"/>
  <c r="Q443" i="25"/>
  <c r="Q447" i="25"/>
  <c r="Q451" i="25"/>
  <c r="Q455" i="25"/>
  <c r="Q459" i="25"/>
  <c r="Q463" i="25"/>
  <c r="Q467" i="25"/>
  <c r="Q599" i="25"/>
  <c r="Q603" i="25"/>
  <c r="Q607" i="25"/>
  <c r="Q611" i="25"/>
  <c r="Q615" i="25"/>
  <c r="Q743" i="25"/>
  <c r="Q747" i="25"/>
  <c r="Q751" i="25"/>
  <c r="Q775" i="25"/>
  <c r="Q779" i="25"/>
  <c r="Q783" i="25"/>
  <c r="Q859" i="25"/>
  <c r="Q863" i="25"/>
  <c r="Q871" i="25"/>
  <c r="Q875" i="25"/>
  <c r="Q879" i="25"/>
  <c r="Q3" i="25"/>
  <c r="Q67" i="25"/>
  <c r="Q131" i="25"/>
  <c r="Q195" i="25"/>
  <c r="Q301" i="25"/>
  <c r="Q471" i="25"/>
  <c r="Q75" i="25"/>
  <c r="Q79" i="25"/>
  <c r="Q87" i="25"/>
  <c r="Q91" i="25"/>
  <c r="Q95" i="25"/>
  <c r="Q135" i="25"/>
  <c r="Q139" i="25"/>
  <c r="Q143" i="25"/>
  <c r="Q183" i="25"/>
  <c r="Q187" i="25"/>
  <c r="Q191" i="25"/>
  <c r="Q475" i="25"/>
  <c r="Q479" i="25"/>
  <c r="Q483" i="25"/>
  <c r="Q487" i="25"/>
  <c r="Q491" i="25"/>
  <c r="Q495" i="25"/>
  <c r="Q499" i="25"/>
  <c r="Q503" i="25"/>
  <c r="Q507" i="25"/>
  <c r="Q511" i="25"/>
  <c r="Q515" i="25"/>
  <c r="Q519" i="25"/>
  <c r="Q523" i="25"/>
  <c r="Q527" i="25"/>
  <c r="Q531" i="25"/>
  <c r="Q631" i="25"/>
  <c r="Q635" i="25"/>
  <c r="Q639" i="25"/>
  <c r="Q643" i="25"/>
  <c r="Q647" i="25"/>
  <c r="Q651" i="25"/>
  <c r="Q655" i="25"/>
  <c r="Q759" i="25"/>
  <c r="Q763" i="25"/>
  <c r="Q767" i="25"/>
  <c r="Q823" i="25"/>
  <c r="Q831" i="25"/>
  <c r="Q268" i="25"/>
  <c r="Q272" i="25"/>
  <c r="Q284" i="25"/>
  <c r="Q288" i="25"/>
  <c r="Q300" i="25"/>
  <c r="Q304" i="25"/>
  <c r="Q308" i="25"/>
  <c r="Q316" i="25"/>
  <c r="Q320" i="25"/>
  <c r="Q324" i="25"/>
  <c r="Q332" i="25"/>
  <c r="Q336" i="25"/>
  <c r="Q340" i="25"/>
  <c r="Q348" i="25"/>
  <c r="Q352" i="25"/>
  <c r="Q356" i="25"/>
  <c r="Q364" i="25"/>
  <c r="Q368" i="25"/>
  <c r="Q372" i="25"/>
  <c r="Q376" i="25"/>
  <c r="Q380" i="25"/>
  <c r="Q384" i="25"/>
  <c r="Q388" i="25"/>
  <c r="Q392" i="25"/>
  <c r="Q396" i="25"/>
  <c r="Q400" i="25"/>
  <c r="Q404" i="25"/>
  <c r="Q408" i="25"/>
  <c r="Q412" i="25"/>
  <c r="Q416" i="25"/>
  <c r="Q420" i="25"/>
  <c r="Q424" i="25"/>
  <c r="Q428" i="25"/>
  <c r="Q432" i="25"/>
  <c r="Q436" i="25"/>
  <c r="Q440" i="25"/>
  <c r="Q444" i="25"/>
  <c r="Q448" i="25"/>
  <c r="Q452" i="25"/>
  <c r="Q456" i="25"/>
  <c r="Q460" i="25"/>
  <c r="Q464" i="25"/>
  <c r="Q468" i="25"/>
  <c r="Q472" i="25"/>
  <c r="Q476" i="25"/>
  <c r="Q480" i="25"/>
  <c r="Q484" i="25"/>
  <c r="Q488" i="25"/>
  <c r="Q492" i="25"/>
  <c r="Q496" i="25"/>
  <c r="Q500" i="25"/>
  <c r="Q504" i="25"/>
  <c r="Q508" i="25"/>
  <c r="Q512" i="25"/>
  <c r="Q516" i="25"/>
  <c r="Q520" i="25"/>
  <c r="Q524" i="25"/>
  <c r="Q528" i="25"/>
  <c r="Q532" i="25"/>
  <c r="Q536" i="25"/>
  <c r="Q540" i="25"/>
  <c r="Q544" i="25"/>
  <c r="Q548" i="25"/>
  <c r="Q552" i="25"/>
  <c r="Q556" i="25"/>
  <c r="Q560" i="25"/>
  <c r="Q564" i="25"/>
  <c r="Q568" i="25"/>
  <c r="Q572" i="25"/>
  <c r="Q576" i="25"/>
  <c r="Q580" i="25"/>
  <c r="Q584" i="25"/>
  <c r="Q588" i="25"/>
  <c r="Q592" i="25"/>
  <c r="Q596" i="25"/>
  <c r="Q600" i="25"/>
  <c r="Q604" i="25"/>
  <c r="Q608" i="25"/>
  <c r="Q612" i="25"/>
  <c r="Q620" i="25"/>
  <c r="Q624" i="25"/>
  <c r="Q628" i="25"/>
  <c r="Q632" i="25"/>
  <c r="Q636" i="25"/>
  <c r="Q640" i="25"/>
  <c r="Q644" i="25"/>
  <c r="Q652" i="25"/>
  <c r="Q656" i="25"/>
  <c r="Q660" i="25"/>
  <c r="Q664" i="25"/>
  <c r="Q668" i="25"/>
  <c r="Q672" i="25"/>
  <c r="Q676" i="25"/>
  <c r="Q680" i="25"/>
  <c r="Q684" i="25"/>
  <c r="Q688" i="25"/>
  <c r="Q692" i="25"/>
  <c r="Q696" i="25"/>
  <c r="Q700" i="25"/>
  <c r="Q708" i="25"/>
  <c r="Q712" i="25"/>
  <c r="Q716" i="25"/>
  <c r="Q720" i="25"/>
  <c r="Q724" i="25"/>
  <c r="Q728" i="25"/>
  <c r="Q732" i="25"/>
  <c r="Q736" i="25"/>
  <c r="Q740" i="25"/>
  <c r="Q744" i="25"/>
  <c r="Q748" i="25"/>
  <c r="Q752" i="25"/>
  <c r="Q756" i="25"/>
  <c r="Q760" i="25"/>
  <c r="Q764" i="25"/>
  <c r="Q768" i="25"/>
  <c r="Q772" i="25"/>
  <c r="Q776" i="25"/>
  <c r="Q780" i="25"/>
  <c r="Q784" i="25"/>
  <c r="Q788" i="25"/>
  <c r="Q792" i="25"/>
  <c r="Q796" i="25"/>
  <c r="Q800" i="25"/>
  <c r="Q804" i="25"/>
  <c r="Q808" i="25"/>
  <c r="Q812" i="25"/>
  <c r="Q816" i="25"/>
  <c r="Q820" i="25"/>
  <c r="Q824" i="25"/>
  <c r="Q828" i="25"/>
  <c r="Q832" i="25"/>
  <c r="Q836" i="25"/>
  <c r="Q840" i="25"/>
  <c r="Q844" i="25"/>
  <c r="Q848" i="25"/>
  <c r="Q852" i="25"/>
  <c r="Q856" i="25"/>
  <c r="Q864" i="25"/>
  <c r="Q868" i="25"/>
  <c r="Q872" i="25"/>
  <c r="Q876" i="25"/>
  <c r="Q880" i="25"/>
  <c r="Q19" i="25"/>
  <c r="Q83" i="25"/>
  <c r="Q147" i="25"/>
  <c r="Q211" i="25"/>
  <c r="Q535" i="25"/>
  <c r="Q167" i="25"/>
  <c r="Q171" i="25"/>
  <c r="Q175" i="25"/>
  <c r="Q539" i="25"/>
  <c r="Q543" i="25"/>
  <c r="Q547" i="25"/>
  <c r="Q551" i="25"/>
  <c r="Q555" i="25"/>
  <c r="Q559" i="25"/>
  <c r="Q563" i="25"/>
  <c r="Q567" i="25"/>
  <c r="Q571" i="25"/>
  <c r="Q575" i="25"/>
  <c r="Q579" i="25"/>
  <c r="Q583" i="25"/>
  <c r="Q587" i="25"/>
  <c r="Q591" i="25"/>
  <c r="Q663" i="25"/>
  <c r="Q667" i="25"/>
  <c r="Q671" i="25"/>
  <c r="Q679" i="25"/>
  <c r="Q683" i="25"/>
  <c r="Q687" i="25"/>
  <c r="Q695" i="25"/>
  <c r="Q699" i="25"/>
  <c r="Q703" i="25"/>
  <c r="Q807" i="25"/>
  <c r="Q811" i="25"/>
  <c r="Q815" i="25"/>
  <c r="Q827" i="25"/>
  <c r="Q325" i="25"/>
  <c r="Q353" i="25"/>
  <c r="Q357" i="25"/>
  <c r="Q361" i="25"/>
  <c r="Q369" i="25"/>
  <c r="Q373" i="25"/>
  <c r="Q389" i="25"/>
  <c r="Q413" i="25"/>
  <c r="Q421" i="25"/>
  <c r="Q437" i="25"/>
  <c r="Q453" i="25"/>
  <c r="Q461" i="25"/>
  <c r="Q501" i="25"/>
  <c r="Q509" i="25"/>
  <c r="Q525" i="25"/>
  <c r="Q533" i="25"/>
  <c r="Q541" i="25"/>
  <c r="Q549" i="25"/>
  <c r="Q557" i="25"/>
  <c r="Q565" i="25"/>
  <c r="Q573" i="25"/>
  <c r="Q581" i="25"/>
  <c r="Q589" i="25"/>
  <c r="Q593" i="25"/>
  <c r="Q597" i="25"/>
  <c r="Q601" i="25"/>
  <c r="Q609" i="25"/>
  <c r="Q613" i="25"/>
  <c r="Q617" i="25"/>
  <c r="Q621" i="25"/>
  <c r="Q625" i="25"/>
  <c r="Q629" i="25"/>
  <c r="Q633" i="25"/>
  <c r="Q641" i="25"/>
  <c r="Q645" i="25"/>
  <c r="Q649" i="25"/>
  <c r="Q653" i="25"/>
  <c r="Q657" i="25"/>
  <c r="Q661" i="25"/>
  <c r="Q665" i="25"/>
  <c r="Q669" i="25"/>
  <c r="Q673" i="25"/>
  <c r="Q677" i="25"/>
  <c r="Q681" i="25"/>
  <c r="Q685" i="25"/>
  <c r="Q689" i="25"/>
  <c r="Q693" i="25"/>
  <c r="Q697" i="25"/>
  <c r="Q701" i="25"/>
  <c r="Q705" i="25"/>
  <c r="Q709" i="25"/>
  <c r="Q713" i="25"/>
  <c r="Q717" i="25"/>
  <c r="Q721" i="25"/>
  <c r="Q725" i="25"/>
  <c r="Q729" i="25"/>
  <c r="Q733" i="25"/>
  <c r="Q737" i="25"/>
  <c r="Q741" i="25"/>
  <c r="Q745" i="25"/>
  <c r="Q749" i="25"/>
  <c r="Q753" i="25"/>
  <c r="Q757" i="25"/>
  <c r="Q761" i="25"/>
  <c r="Q765" i="25"/>
  <c r="Q769" i="25"/>
  <c r="Q773" i="25"/>
  <c r="Q777" i="25"/>
  <c r="Q781" i="25"/>
  <c r="Q785" i="25"/>
  <c r="Q789" i="25"/>
  <c r="Q793" i="25"/>
  <c r="Q797" i="25"/>
  <c r="Q801" i="25"/>
  <c r="Q805" i="25"/>
  <c r="Q809" i="25"/>
  <c r="Q813" i="25"/>
  <c r="Q817" i="25"/>
  <c r="Q821" i="25"/>
  <c r="Q825" i="25"/>
  <c r="Q829" i="25"/>
  <c r="Q833" i="25"/>
  <c r="Q837" i="25"/>
  <c r="Q841" i="25"/>
  <c r="Q845" i="25"/>
  <c r="Q849" i="25"/>
  <c r="Q853" i="25"/>
  <c r="Q857" i="25"/>
  <c r="Q861" i="25"/>
  <c r="Q865" i="25"/>
  <c r="Q869" i="25"/>
  <c r="Q873" i="25"/>
  <c r="Q877" i="25"/>
  <c r="Q881" i="25"/>
  <c r="Q35" i="25"/>
  <c r="Q99" i="25"/>
  <c r="Q163" i="25"/>
  <c r="Q365" i="25"/>
  <c r="Q619" i="25"/>
  <c r="Q55" i="25"/>
  <c r="Q59" i="25"/>
  <c r="Q63" i="25"/>
  <c r="Q71" i="25"/>
  <c r="Q103" i="25"/>
  <c r="Q107" i="25"/>
  <c r="Q111" i="25"/>
  <c r="Q151" i="25"/>
  <c r="Q155" i="25"/>
  <c r="Q159" i="25"/>
  <c r="Q215" i="25"/>
  <c r="Q219" i="25"/>
  <c r="Q223" i="25"/>
  <c r="Q227" i="25"/>
  <c r="Q231" i="25"/>
  <c r="Q235" i="25"/>
  <c r="Q239" i="25"/>
  <c r="Q243" i="25"/>
  <c r="Q247" i="25"/>
  <c r="Q251" i="25"/>
  <c r="Q255" i="25"/>
  <c r="Q259" i="25"/>
  <c r="Q263" i="25"/>
  <c r="Q267" i="25"/>
  <c r="Q271" i="25"/>
  <c r="Q275" i="25"/>
  <c r="Q279" i="25"/>
  <c r="Q283" i="25"/>
  <c r="Q287" i="25"/>
  <c r="Q291" i="25"/>
  <c r="Q295" i="25"/>
  <c r="Q299" i="25"/>
  <c r="Q303" i="25"/>
  <c r="Q307" i="25"/>
  <c r="Q311" i="25"/>
  <c r="Q315" i="25"/>
  <c r="Q319" i="25"/>
  <c r="Q323" i="25"/>
  <c r="Q327" i="25"/>
  <c r="Q331" i="25"/>
  <c r="Q335" i="25"/>
  <c r="Q339" i="25"/>
  <c r="Q343" i="25"/>
  <c r="Q347" i="25"/>
  <c r="Q351" i="25"/>
  <c r="Q355" i="25"/>
  <c r="Q359" i="25"/>
  <c r="Q363" i="25"/>
  <c r="Q367" i="25"/>
  <c r="Q371" i="25"/>
  <c r="Q375" i="25"/>
  <c r="Q379" i="25"/>
  <c r="Q383" i="25"/>
  <c r="Q387" i="25"/>
  <c r="Q391" i="25"/>
  <c r="Q395" i="25"/>
  <c r="Q399" i="25"/>
  <c r="Q403" i="25"/>
  <c r="Q623" i="25"/>
  <c r="Q711" i="25"/>
  <c r="Q715" i="25"/>
  <c r="Q719" i="25"/>
  <c r="Q727" i="25"/>
  <c r="Q731" i="25"/>
  <c r="Q735" i="25"/>
  <c r="Q791" i="25"/>
  <c r="Q795" i="25"/>
  <c r="Q799" i="25"/>
  <c r="Q839" i="25"/>
  <c r="Q843" i="25"/>
  <c r="Q855" i="25"/>
  <c r="Q273" i="25"/>
  <c r="Q277" i="25"/>
  <c r="Q289" i="25"/>
  <c r="Q293" i="25"/>
  <c r="Q305" i="25"/>
  <c r="Q309" i="25"/>
  <c r="Q313" i="25"/>
  <c r="Q321" i="25"/>
  <c r="Q329" i="25"/>
  <c r="Q337" i="25"/>
  <c r="Q341" i="25"/>
  <c r="Q345" i="25"/>
  <c r="Q381" i="25"/>
  <c r="Q397" i="25"/>
  <c r="Q405" i="25"/>
  <c r="Q429" i="25"/>
  <c r="Q445" i="25"/>
  <c r="Q469" i="25"/>
  <c r="Q477" i="25"/>
  <c r="Q485" i="25"/>
  <c r="Q493" i="25"/>
  <c r="Q517" i="25"/>
  <c r="Q2" i="25"/>
  <c r="Q6" i="25"/>
  <c r="Q10" i="25"/>
  <c r="Q14" i="25"/>
  <c r="Q18" i="25"/>
  <c r="Q22" i="25"/>
  <c r="Q26" i="25"/>
  <c r="Q30" i="25"/>
  <c r="Q34" i="25"/>
  <c r="Q38" i="25"/>
  <c r="Q42" i="25"/>
  <c r="Q46" i="25"/>
  <c r="Q50" i="25"/>
  <c r="Q54" i="25"/>
  <c r="Q58" i="25"/>
  <c r="Q62" i="25"/>
  <c r="Q66" i="25"/>
  <c r="Q70" i="25"/>
  <c r="Q74" i="25"/>
  <c r="Q78" i="25"/>
  <c r="Q82" i="25"/>
  <c r="Q86" i="25"/>
  <c r="Q90" i="25"/>
  <c r="Q94" i="25"/>
  <c r="Q98" i="25"/>
  <c r="Q102" i="25"/>
  <c r="Q106" i="25"/>
  <c r="Q110" i="25"/>
  <c r="Q114" i="25"/>
  <c r="Q118" i="25"/>
  <c r="Q122" i="25"/>
  <c r="Q126" i="25"/>
  <c r="Q130" i="25"/>
  <c r="Q134" i="25"/>
  <c r="Q138" i="25"/>
  <c r="Q142" i="25"/>
  <c r="Q146" i="25"/>
  <c r="Q150" i="25"/>
  <c r="Q154" i="25"/>
  <c r="Q158" i="25"/>
  <c r="Q162" i="25"/>
  <c r="Q166" i="25"/>
  <c r="Q170" i="25"/>
  <c r="Q174" i="25"/>
  <c r="Q178" i="25"/>
  <c r="Q182" i="25"/>
  <c r="Q186" i="25"/>
  <c r="Q190" i="25"/>
  <c r="Q194" i="25"/>
  <c r="Q198" i="25"/>
  <c r="Q202" i="25"/>
  <c r="Q206" i="25"/>
  <c r="Q210" i="25"/>
  <c r="Q214" i="25"/>
  <c r="Q218" i="25"/>
  <c r="Q222" i="25"/>
  <c r="Q226" i="25"/>
  <c r="Q230" i="25"/>
  <c r="Q234" i="25"/>
  <c r="Q238" i="25"/>
  <c r="Q242" i="25"/>
  <c r="Q246" i="25"/>
  <c r="Q250" i="25"/>
  <c r="Q254" i="25"/>
  <c r="Q258" i="25"/>
  <c r="Q262" i="25"/>
  <c r="Q266" i="25"/>
  <c r="Q278" i="25"/>
  <c r="Q282" i="25"/>
  <c r="Q294" i="25"/>
  <c r="Q298" i="25"/>
  <c r="Q302" i="25"/>
  <c r="Q310" i="25"/>
  <c r="Q314" i="25"/>
  <c r="Q318" i="25"/>
  <c r="Q326" i="25"/>
  <c r="Q330" i="25"/>
  <c r="Q334" i="25"/>
  <c r="Q342" i="25"/>
  <c r="Q346" i="25"/>
  <c r="Q350" i="25"/>
  <c r="Q358" i="25"/>
  <c r="Q362" i="25"/>
  <c r="Q366" i="25"/>
  <c r="Q374" i="25"/>
  <c r="Q378" i="25"/>
  <c r="Q382" i="25"/>
  <c r="Q386" i="25"/>
  <c r="Q390" i="25"/>
  <c r="Q394" i="25"/>
  <c r="Q398" i="25"/>
  <c r="Q402" i="25"/>
  <c r="Q406" i="25"/>
  <c r="Q410" i="25"/>
  <c r="Q414" i="25"/>
  <c r="Q418" i="25"/>
  <c r="Q422" i="25"/>
  <c r="Q426" i="25"/>
  <c r="Q430" i="25"/>
  <c r="Q434" i="25"/>
  <c r="Q438" i="25"/>
  <c r="Q442" i="25"/>
  <c r="Q446" i="25"/>
  <c r="Q450" i="25"/>
  <c r="Q454" i="25"/>
  <c r="Q458" i="25"/>
  <c r="Q462" i="25"/>
  <c r="Q466" i="25"/>
  <c r="Q470" i="25"/>
  <c r="Q474" i="25"/>
  <c r="Q478" i="25"/>
  <c r="Q482" i="25"/>
  <c r="Q486" i="25"/>
  <c r="Q490" i="25"/>
  <c r="Q494" i="25"/>
  <c r="Q498" i="25"/>
  <c r="Q502" i="25"/>
  <c r="Q506" i="25"/>
  <c r="Q510" i="25"/>
  <c r="Q514" i="25"/>
  <c r="Q518" i="25"/>
  <c r="Q522" i="25"/>
  <c r="Q526" i="25"/>
  <c r="Q530" i="25"/>
  <c r="Q534" i="25"/>
  <c r="Q538" i="25"/>
  <c r="Q542" i="25"/>
  <c r="Q546" i="25"/>
  <c r="Q550" i="25"/>
  <c r="Q554" i="25"/>
  <c r="Q558" i="25"/>
  <c r="Q562" i="25"/>
  <c r="Q566" i="25"/>
  <c r="Q570" i="25"/>
  <c r="Q574" i="25"/>
  <c r="Q578" i="25"/>
  <c r="Q582" i="25"/>
  <c r="Q586" i="25"/>
  <c r="Q590" i="25"/>
  <c r="Q594" i="25"/>
  <c r="Q598" i="25"/>
  <c r="Q602" i="25"/>
  <c r="Q606" i="25"/>
  <c r="Q610" i="25"/>
  <c r="Q614" i="25"/>
  <c r="Q618" i="25"/>
  <c r="Q622" i="25"/>
  <c r="Q626" i="25"/>
  <c r="Q630" i="25"/>
  <c r="Q634" i="25"/>
  <c r="Q638" i="25"/>
  <c r="Q642" i="25"/>
  <c r="Q646" i="25"/>
  <c r="Q650" i="25"/>
  <c r="Q654" i="25"/>
  <c r="Q658" i="25"/>
  <c r="Q662" i="25"/>
  <c r="Q666" i="25"/>
  <c r="Q670" i="25"/>
  <c r="Q674" i="25"/>
  <c r="Q678" i="25"/>
  <c r="Q682" i="25"/>
  <c r="Q686" i="25"/>
  <c r="Q690" i="25"/>
  <c r="Q694" i="25"/>
  <c r="Q698" i="25"/>
  <c r="Q702" i="25"/>
  <c r="Q706" i="25"/>
  <c r="Q710" i="25"/>
  <c r="Q714" i="25"/>
  <c r="Q718" i="25"/>
  <c r="Q722" i="25"/>
  <c r="Q726" i="25"/>
  <c r="Q730" i="25"/>
  <c r="Q734" i="25"/>
  <c r="Q738" i="25"/>
  <c r="Q742" i="25"/>
  <c r="Q746" i="25"/>
  <c r="Q750" i="25"/>
  <c r="Q754" i="25"/>
  <c r="Q758" i="25"/>
  <c r="Q762" i="25"/>
  <c r="Q766" i="25"/>
  <c r="Q770" i="25"/>
  <c r="Q774" i="25"/>
  <c r="Q778" i="25"/>
  <c r="Q782" i="25"/>
  <c r="Q786" i="25"/>
  <c r="Q790" i="25"/>
  <c r="Q794" i="25"/>
  <c r="Q798" i="25"/>
  <c r="Q802" i="25"/>
  <c r="Q806" i="25"/>
  <c r="Q810" i="25"/>
  <c r="Q814" i="25"/>
  <c r="Q818" i="25"/>
  <c r="Q822" i="25"/>
  <c r="Q826" i="25"/>
  <c r="Q830" i="25"/>
  <c r="Q834" i="25"/>
  <c r="Q838" i="25"/>
  <c r="Q842" i="25"/>
  <c r="Q846" i="25"/>
  <c r="Q850" i="25"/>
  <c r="Q854" i="25"/>
  <c r="Q858" i="25"/>
  <c r="Q862" i="25"/>
  <c r="Q866" i="25"/>
  <c r="Q870" i="25"/>
  <c r="Q874" i="25"/>
  <c r="Q878" i="25"/>
  <c r="Q51" i="25"/>
  <c r="Q115" i="25"/>
  <c r="Q179" i="25"/>
  <c r="Q407" i="25"/>
  <c r="Q704" i="25"/>
  <c r="U2" i="25"/>
  <c r="U663" i="25"/>
  <c r="U664" i="25"/>
  <c r="U665" i="25"/>
  <c r="U666" i="25"/>
  <c r="U669" i="25"/>
  <c r="U670" i="25"/>
  <c r="U673" i="25"/>
  <c r="U674" i="25"/>
  <c r="U675" i="25"/>
  <c r="U677" i="25"/>
  <c r="U678" i="25"/>
  <c r="U681" i="25"/>
  <c r="U682" i="25"/>
  <c r="U685" i="25"/>
  <c r="U686" i="25"/>
  <c r="U689" i="25"/>
  <c r="U690" i="25"/>
  <c r="U691" i="25"/>
  <c r="U693" i="25"/>
  <c r="U694" i="25"/>
  <c r="U697" i="25"/>
  <c r="U698" i="25"/>
  <c r="U701" i="25"/>
  <c r="U702" i="25"/>
  <c r="U705" i="25"/>
  <c r="U706" i="25"/>
  <c r="U709" i="25"/>
  <c r="U710" i="25"/>
  <c r="U713" i="25"/>
  <c r="U714" i="25"/>
  <c r="U717" i="25"/>
  <c r="U718" i="25"/>
  <c r="U721" i="25"/>
  <c r="U722" i="25"/>
  <c r="U725" i="25"/>
  <c r="U726" i="25"/>
  <c r="U727" i="25"/>
  <c r="U729" i="25"/>
  <c r="U730" i="25"/>
  <c r="U733" i="25"/>
  <c r="U734" i="25"/>
  <c r="U737" i="25"/>
  <c r="U738" i="25"/>
  <c r="U739" i="25"/>
  <c r="U741" i="25"/>
  <c r="U742" i="25"/>
  <c r="U743" i="25"/>
  <c r="U745" i="25"/>
  <c r="U746" i="25"/>
  <c r="U750" i="25"/>
  <c r="U751" i="25"/>
  <c r="U752" i="25"/>
  <c r="U753" i="25"/>
  <c r="U754" i="25"/>
  <c r="U758" i="25"/>
  <c r="U759" i="25"/>
  <c r="U760" i="25"/>
  <c r="U761" i="25"/>
  <c r="U762" i="25"/>
  <c r="U766" i="25"/>
  <c r="U767" i="25"/>
  <c r="U768" i="25"/>
  <c r="U769" i="25"/>
  <c r="U770" i="25"/>
  <c r="U774" i="25"/>
  <c r="U775" i="25"/>
  <c r="U776" i="25"/>
  <c r="U777" i="25"/>
  <c r="U778" i="25"/>
  <c r="U782" i="25"/>
  <c r="U783" i="25"/>
  <c r="U784" i="25"/>
  <c r="U785" i="25"/>
  <c r="U786" i="25"/>
  <c r="U790" i="25"/>
  <c r="U791" i="25"/>
  <c r="U792" i="25"/>
  <c r="U793" i="25"/>
  <c r="U794" i="25"/>
  <c r="U798" i="25"/>
  <c r="U799" i="25"/>
  <c r="U800" i="25"/>
  <c r="U801" i="25"/>
  <c r="U802" i="25"/>
  <c r="U806" i="25"/>
  <c r="U808" i="25"/>
  <c r="U809" i="25"/>
  <c r="U810" i="25"/>
  <c r="U814" i="25"/>
  <c r="U815" i="25"/>
  <c r="U816" i="25"/>
  <c r="U817" i="25"/>
  <c r="U818" i="25"/>
  <c r="U822" i="25"/>
  <c r="U824" i="25"/>
  <c r="U825" i="25"/>
  <c r="U826" i="25"/>
  <c r="U827" i="25"/>
  <c r="U830" i="25"/>
  <c r="U832" i="25"/>
  <c r="U833" i="25"/>
  <c r="U834" i="25"/>
  <c r="U835" i="25"/>
  <c r="U838" i="25"/>
  <c r="U840" i="25"/>
  <c r="U841" i="25"/>
  <c r="U842" i="25"/>
  <c r="U843" i="25"/>
  <c r="U846" i="25"/>
  <c r="U848" i="25"/>
  <c r="U849" i="25"/>
  <c r="U850" i="25"/>
  <c r="U851" i="25"/>
  <c r="U854" i="25"/>
  <c r="U856" i="25"/>
  <c r="U857" i="25"/>
  <c r="U858" i="25"/>
  <c r="U859" i="25"/>
  <c r="U862" i="25"/>
  <c r="U864" i="25"/>
  <c r="U865" i="25"/>
  <c r="U866" i="25"/>
  <c r="U867" i="25"/>
  <c r="U870" i="25"/>
  <c r="U872" i="25"/>
  <c r="U873" i="25"/>
  <c r="U874" i="25"/>
  <c r="U875" i="25"/>
  <c r="U878" i="25"/>
  <c r="U880" i="25"/>
  <c r="U881" i="25"/>
  <c r="U662" i="25"/>
  <c r="U450" i="25"/>
  <c r="U451" i="25"/>
  <c r="U453" i="25"/>
  <c r="U454" i="25"/>
  <c r="U455" i="25"/>
  <c r="U457" i="25"/>
  <c r="U458" i="25"/>
  <c r="U459" i="25"/>
  <c r="U461" i="25"/>
  <c r="U462" i="25"/>
  <c r="U465" i="25"/>
  <c r="U466" i="25"/>
  <c r="U468" i="25"/>
  <c r="U469" i="25"/>
  <c r="U470" i="25"/>
  <c r="U471" i="25"/>
  <c r="U473" i="25"/>
  <c r="U474" i="25"/>
  <c r="U475" i="25"/>
  <c r="U476" i="25"/>
  <c r="U477" i="25"/>
  <c r="U478" i="25"/>
  <c r="U481" i="25"/>
  <c r="U482" i="25"/>
  <c r="U483" i="25"/>
  <c r="U484" i="25"/>
  <c r="U485" i="25"/>
  <c r="U486" i="25"/>
  <c r="U489" i="25"/>
  <c r="U490" i="25"/>
  <c r="U491" i="25"/>
  <c r="U492" i="25"/>
  <c r="U493" i="25"/>
  <c r="U494" i="25"/>
  <c r="U495" i="25"/>
  <c r="U497" i="25"/>
  <c r="U498" i="25"/>
  <c r="U499" i="25"/>
  <c r="U500" i="25"/>
  <c r="U501" i="25"/>
  <c r="U502" i="25"/>
  <c r="U505" i="25"/>
  <c r="U506" i="25"/>
  <c r="U507" i="25"/>
  <c r="U508" i="25"/>
  <c r="U509" i="25"/>
  <c r="U510" i="25"/>
  <c r="U513" i="25"/>
  <c r="U514" i="25"/>
  <c r="U515" i="25"/>
  <c r="U516" i="25"/>
  <c r="U517" i="25"/>
  <c r="U518" i="25"/>
  <c r="U521" i="25"/>
  <c r="U522" i="25"/>
  <c r="U523" i="25"/>
  <c r="U524" i="25"/>
  <c r="U525" i="25"/>
  <c r="U526" i="25"/>
  <c r="U529" i="25"/>
  <c r="U530" i="25"/>
  <c r="U531" i="25"/>
  <c r="U532" i="25"/>
  <c r="U533" i="25"/>
  <c r="U534" i="25"/>
  <c r="U535" i="25"/>
  <c r="U537" i="25"/>
  <c r="U538" i="25"/>
  <c r="U540" i="25"/>
  <c r="U541" i="25"/>
  <c r="U542" i="25"/>
  <c r="U543" i="25"/>
  <c r="U545" i="25"/>
  <c r="U546" i="25"/>
  <c r="U548" i="25"/>
  <c r="U549" i="25"/>
  <c r="U550" i="25"/>
  <c r="U551" i="25"/>
  <c r="U553" i="25"/>
  <c r="U554" i="25"/>
  <c r="U556" i="25"/>
  <c r="U557" i="25"/>
  <c r="U558" i="25"/>
  <c r="U559" i="25"/>
  <c r="U561" i="25"/>
  <c r="U562" i="25"/>
  <c r="U564" i="25"/>
  <c r="U565" i="25"/>
  <c r="U566" i="25"/>
  <c r="U567" i="25"/>
  <c r="U569" i="25"/>
  <c r="U570" i="25"/>
  <c r="U572" i="25"/>
  <c r="U573" i="25"/>
  <c r="U574" i="25"/>
  <c r="U575" i="25"/>
  <c r="U577" i="25"/>
  <c r="U578" i="25"/>
  <c r="U580" i="25"/>
  <c r="U581" i="25"/>
  <c r="U582" i="25"/>
  <c r="U583" i="25"/>
  <c r="U585" i="25"/>
  <c r="U586" i="25"/>
  <c r="U588" i="25"/>
  <c r="U589" i="25"/>
  <c r="U590" i="25"/>
  <c r="U591" i="25"/>
  <c r="U593" i="25"/>
  <c r="U594" i="25"/>
  <c r="U596" i="25"/>
  <c r="U597" i="25"/>
  <c r="U598" i="25"/>
  <c r="U599" i="25"/>
  <c r="U601" i="25"/>
  <c r="U602" i="25"/>
  <c r="U604" i="25"/>
  <c r="U605" i="25"/>
  <c r="U606" i="25"/>
  <c r="U607" i="25"/>
  <c r="U609" i="25"/>
  <c r="U610" i="25"/>
  <c r="U612" i="25"/>
  <c r="U613" i="25"/>
  <c r="U614" i="25"/>
  <c r="U615" i="25"/>
  <c r="U617" i="25"/>
  <c r="U618" i="25"/>
  <c r="U620" i="25"/>
  <c r="U621" i="25"/>
  <c r="U622" i="25"/>
  <c r="U623" i="25"/>
  <c r="U625" i="25"/>
  <c r="U626" i="25"/>
  <c r="U628" i="25"/>
  <c r="U629" i="25"/>
  <c r="U630" i="25"/>
  <c r="U631" i="25"/>
  <c r="U633" i="25"/>
  <c r="U634" i="25"/>
  <c r="U636" i="25"/>
  <c r="U637" i="25"/>
  <c r="U638" i="25"/>
  <c r="U639" i="25"/>
  <c r="U641" i="25"/>
  <c r="U642" i="25"/>
  <c r="U644" i="25"/>
  <c r="U645" i="25"/>
  <c r="U646" i="25"/>
  <c r="U647" i="25"/>
  <c r="U649" i="25"/>
  <c r="U650" i="25"/>
  <c r="U652" i="25"/>
  <c r="U653" i="25"/>
  <c r="U654" i="25"/>
  <c r="U655" i="25"/>
  <c r="U657" i="25"/>
  <c r="U658" i="25"/>
  <c r="U660" i="25"/>
  <c r="U661" i="25"/>
  <c r="U444" i="25"/>
  <c r="U445" i="25"/>
  <c r="U446" i="25"/>
  <c r="U447" i="25"/>
  <c r="U449" i="25"/>
  <c r="K880" i="25"/>
  <c r="K879" i="25"/>
  <c r="K877" i="25"/>
  <c r="K876" i="25"/>
  <c r="K875" i="25"/>
  <c r="K873" i="25"/>
  <c r="K871" i="25"/>
  <c r="K870" i="25"/>
  <c r="K869" i="25"/>
  <c r="K867" i="25"/>
  <c r="K865" i="25"/>
  <c r="K862" i="25"/>
  <c r="K856" i="25"/>
  <c r="K853" i="25"/>
  <c r="K852" i="25"/>
  <c r="K851" i="25"/>
  <c r="K850" i="25"/>
  <c r="K849" i="25"/>
  <c r="K846" i="25"/>
  <c r="K845" i="25"/>
  <c r="K843" i="25"/>
  <c r="K841" i="25"/>
  <c r="K839" i="25"/>
  <c r="K837" i="25"/>
  <c r="K835" i="25"/>
  <c r="N835" i="25"/>
  <c r="K833" i="25"/>
  <c r="K831" i="25"/>
  <c r="K829" i="25"/>
  <c r="K827" i="25"/>
  <c r="N827" i="25"/>
  <c r="K825" i="25"/>
  <c r="K823" i="25"/>
  <c r="K821" i="25"/>
  <c r="K819" i="25"/>
  <c r="K817" i="25"/>
  <c r="K815" i="25"/>
  <c r="K813" i="25"/>
  <c r="K811" i="25"/>
  <c r="K809" i="25"/>
  <c r="K807" i="25"/>
  <c r="K805" i="25"/>
  <c r="K803" i="25"/>
  <c r="K7" i="25"/>
  <c r="N831" i="25"/>
  <c r="N817" i="25"/>
  <c r="N813" i="25"/>
  <c r="N803" i="25"/>
  <c r="N807" i="25"/>
  <c r="N843" i="25"/>
  <c r="N853" i="25"/>
  <c r="N809" i="25"/>
  <c r="N825" i="25"/>
  <c r="N833" i="25"/>
  <c r="N841" i="25"/>
  <c r="N846" i="25"/>
  <c r="N852" i="25"/>
  <c r="N7" i="25"/>
  <c r="N805" i="25"/>
  <c r="N811" i="25"/>
  <c r="N821" i="25"/>
  <c r="N839" i="25"/>
  <c r="N850" i="25"/>
  <c r="N862" i="25"/>
  <c r="N819" i="25"/>
  <c r="N823" i="25"/>
  <c r="N845" i="25"/>
  <c r="N851" i="25"/>
  <c r="N815" i="25"/>
  <c r="N829" i="25"/>
  <c r="N837" i="25"/>
  <c r="N849" i="25"/>
  <c r="N856" i="25"/>
  <c r="K66" i="25"/>
  <c r="N66" i="25"/>
  <c r="K68" i="25"/>
  <c r="N68" i="25"/>
  <c r="K70" i="25"/>
  <c r="N70" i="25"/>
  <c r="K72" i="25"/>
  <c r="N72" i="25"/>
  <c r="K73" i="25"/>
  <c r="N73" i="25"/>
  <c r="K74" i="25"/>
  <c r="N74" i="25"/>
  <c r="K75" i="25"/>
  <c r="N75" i="25"/>
  <c r="K76" i="25"/>
  <c r="N76" i="25"/>
  <c r="K77" i="25"/>
  <c r="N77" i="25"/>
  <c r="K78" i="25"/>
  <c r="N78" i="25"/>
  <c r="K79" i="25"/>
  <c r="N79" i="25"/>
  <c r="K80" i="25"/>
  <c r="N80" i="25"/>
  <c r="K82" i="25"/>
  <c r="N82" i="25"/>
  <c r="K84" i="25"/>
  <c r="N84" i="25"/>
  <c r="K85" i="25"/>
  <c r="N85" i="25"/>
  <c r="K86" i="25"/>
  <c r="N86" i="25"/>
  <c r="K87" i="25"/>
  <c r="N87" i="25"/>
  <c r="K88" i="25"/>
  <c r="N88" i="25"/>
  <c r="K90" i="25"/>
  <c r="N90" i="25"/>
  <c r="K91" i="25"/>
  <c r="N91" i="25"/>
  <c r="K92" i="25"/>
  <c r="N92" i="25"/>
  <c r="K94" i="25"/>
  <c r="N94" i="25"/>
  <c r="K95" i="25"/>
  <c r="N95" i="25"/>
  <c r="K96" i="25"/>
  <c r="N96" i="25"/>
  <c r="K97" i="25"/>
  <c r="N97" i="25"/>
  <c r="K98" i="25"/>
  <c r="N98" i="25"/>
  <c r="K100" i="25"/>
  <c r="N100" i="25"/>
  <c r="K102" i="25"/>
  <c r="N102" i="25"/>
  <c r="K104" i="25"/>
  <c r="N104" i="25"/>
  <c r="K105" i="25"/>
  <c r="N105" i="25"/>
  <c r="K106" i="25"/>
  <c r="N106" i="25"/>
  <c r="K108" i="25"/>
  <c r="N108" i="25"/>
  <c r="K109" i="25"/>
  <c r="N109" i="25"/>
  <c r="K110" i="25"/>
  <c r="N110" i="25"/>
  <c r="K111" i="25"/>
  <c r="N111" i="25"/>
  <c r="K112" i="25"/>
  <c r="N112" i="25"/>
  <c r="K113" i="25"/>
  <c r="N113" i="25"/>
  <c r="K114" i="25"/>
  <c r="N114" i="25"/>
  <c r="K116" i="25"/>
  <c r="N116" i="25"/>
  <c r="K117" i="25"/>
  <c r="N117" i="25"/>
  <c r="K118" i="25"/>
  <c r="N118" i="25"/>
  <c r="K120" i="25"/>
  <c r="N120" i="25"/>
  <c r="K122" i="25"/>
  <c r="N122" i="25"/>
  <c r="K123" i="25"/>
  <c r="N123" i="25"/>
  <c r="K124" i="25"/>
  <c r="N124" i="25"/>
  <c r="K126" i="25"/>
  <c r="N126" i="25"/>
  <c r="K127" i="25"/>
  <c r="N127" i="25"/>
  <c r="K128" i="25"/>
  <c r="N128" i="25"/>
  <c r="K129" i="25"/>
  <c r="N129" i="25"/>
  <c r="K130" i="25"/>
  <c r="N130" i="25"/>
  <c r="K131" i="25"/>
  <c r="N131" i="25"/>
  <c r="K132" i="25"/>
  <c r="N132" i="25"/>
  <c r="K133" i="25"/>
  <c r="N133" i="25"/>
  <c r="K134" i="25"/>
  <c r="N134" i="25"/>
  <c r="K135" i="25"/>
  <c r="N135" i="25"/>
  <c r="K136" i="25"/>
  <c r="N136" i="25"/>
  <c r="K138" i="25"/>
  <c r="N138" i="25"/>
  <c r="K139" i="25"/>
  <c r="N139" i="25"/>
  <c r="K140" i="25"/>
  <c r="N140" i="25"/>
  <c r="K141" i="25"/>
  <c r="N141" i="25"/>
  <c r="K142" i="25"/>
  <c r="N142" i="25"/>
  <c r="K143" i="25"/>
  <c r="N143" i="25"/>
  <c r="K144" i="25"/>
  <c r="N144" i="25"/>
  <c r="K145" i="25"/>
  <c r="N145" i="25"/>
  <c r="K146" i="25"/>
  <c r="N146" i="25"/>
  <c r="K148" i="25"/>
  <c r="N148" i="25"/>
  <c r="K149" i="25"/>
  <c r="N149" i="25"/>
  <c r="K150" i="25"/>
  <c r="N150" i="25"/>
  <c r="K151" i="25"/>
  <c r="N151" i="25"/>
  <c r="K152" i="25"/>
  <c r="N152" i="25"/>
  <c r="K153" i="25"/>
  <c r="N153" i="25"/>
  <c r="K154" i="25"/>
  <c r="N154" i="25"/>
  <c r="K155" i="25"/>
  <c r="N155" i="25"/>
  <c r="K156" i="25"/>
  <c r="N156" i="25"/>
  <c r="K158" i="25"/>
  <c r="N158" i="25"/>
  <c r="K159" i="25"/>
  <c r="N159" i="25"/>
  <c r="K160" i="25"/>
  <c r="N160" i="25"/>
  <c r="K161" i="25"/>
  <c r="N161" i="25"/>
  <c r="K162" i="25"/>
  <c r="N162" i="25"/>
  <c r="K164" i="25"/>
  <c r="N164" i="25"/>
  <c r="K165" i="25"/>
  <c r="N165" i="25"/>
  <c r="K166" i="25"/>
  <c r="N166" i="25"/>
  <c r="K167" i="25"/>
  <c r="N167" i="25"/>
  <c r="K168" i="25"/>
  <c r="N168" i="25"/>
  <c r="K169" i="25"/>
  <c r="N169" i="25"/>
  <c r="K170" i="25"/>
  <c r="N170" i="25"/>
  <c r="K172" i="25"/>
  <c r="N172" i="25"/>
  <c r="K174" i="25"/>
  <c r="N174" i="25"/>
  <c r="K176" i="25"/>
  <c r="N176" i="25"/>
  <c r="K178" i="25"/>
  <c r="N178" i="25"/>
  <c r="K179" i="25"/>
  <c r="N179" i="25"/>
  <c r="K180" i="25"/>
  <c r="N180" i="25"/>
  <c r="K182" i="25"/>
  <c r="N182" i="25"/>
  <c r="K184" i="25"/>
  <c r="N184" i="25"/>
  <c r="K185" i="25"/>
  <c r="N185" i="25"/>
  <c r="K186" i="25"/>
  <c r="N186" i="25"/>
  <c r="K188" i="25"/>
  <c r="N188" i="25"/>
  <c r="K189" i="25"/>
  <c r="N189" i="25"/>
  <c r="K190" i="25"/>
  <c r="N190" i="25"/>
  <c r="K191" i="25"/>
  <c r="N191" i="25"/>
  <c r="K192" i="25"/>
  <c r="N192" i="25"/>
  <c r="K193" i="25"/>
  <c r="N193" i="25"/>
  <c r="K194" i="25"/>
  <c r="N194" i="25"/>
  <c r="U448" i="25"/>
  <c r="K458" i="25"/>
  <c r="N458" i="25"/>
  <c r="K460" i="25"/>
  <c r="N460" i="25"/>
  <c r="K461" i="25"/>
  <c r="N461" i="25"/>
  <c r="K462" i="25"/>
  <c r="N462" i="25"/>
  <c r="K463" i="25"/>
  <c r="N463" i="25"/>
  <c r="K464" i="25"/>
  <c r="N464" i="25"/>
  <c r="K465" i="25"/>
  <c r="N465" i="25"/>
  <c r="K466" i="25"/>
  <c r="N466" i="25"/>
  <c r="K467" i="25"/>
  <c r="N467" i="25"/>
  <c r="K468" i="25"/>
  <c r="N468" i="25"/>
  <c r="K469" i="25"/>
  <c r="N469" i="25"/>
  <c r="K470" i="25"/>
  <c r="N470" i="25"/>
  <c r="K471" i="25"/>
  <c r="N471" i="25"/>
  <c r="K472" i="25"/>
  <c r="N472" i="25"/>
  <c r="K473" i="25"/>
  <c r="N473" i="25"/>
  <c r="K474" i="25"/>
  <c r="N474" i="25"/>
  <c r="K476" i="25"/>
  <c r="N476" i="25"/>
  <c r="K510" i="25"/>
  <c r="N510" i="25"/>
  <c r="K512" i="25"/>
  <c r="N512" i="25"/>
  <c r="K513" i="25"/>
  <c r="N513" i="25"/>
  <c r="K514" i="25"/>
  <c r="N514" i="25"/>
  <c r="K516" i="25"/>
  <c r="N516" i="25"/>
  <c r="K518" i="25"/>
  <c r="N518" i="25"/>
  <c r="K520" i="25"/>
  <c r="N520" i="25"/>
  <c r="K522" i="25"/>
  <c r="N522" i="25"/>
  <c r="K524" i="25"/>
  <c r="N524" i="25"/>
  <c r="K525" i="25"/>
  <c r="N525" i="25"/>
  <c r="K530" i="25"/>
  <c r="N530" i="25"/>
  <c r="K532" i="25"/>
  <c r="N532" i="25"/>
  <c r="K536" i="25"/>
  <c r="N536" i="25"/>
  <c r="K591" i="25"/>
  <c r="N591" i="25"/>
  <c r="K592" i="25"/>
  <c r="N592" i="25"/>
  <c r="K593" i="25"/>
  <c r="N593" i="25"/>
  <c r="K604" i="25"/>
  <c r="N604" i="25"/>
  <c r="K605" i="25"/>
  <c r="N605" i="25"/>
  <c r="K623" i="25"/>
  <c r="N623" i="25"/>
  <c r="K624" i="25"/>
  <c r="N624" i="25"/>
  <c r="K625" i="25"/>
  <c r="N625" i="25"/>
  <c r="K648" i="25"/>
  <c r="N648" i="25"/>
  <c r="K654" i="25"/>
  <c r="N654" i="25"/>
  <c r="K656" i="25"/>
  <c r="N656" i="25"/>
  <c r="U463" i="25"/>
  <c r="U460" i="25"/>
  <c r="U452" i="25"/>
  <c r="U876" i="25"/>
  <c r="U871" i="25"/>
  <c r="U869" i="25"/>
  <c r="U860" i="25"/>
  <c r="U855" i="25"/>
  <c r="U853" i="25"/>
  <c r="U844" i="25"/>
  <c r="U839" i="25"/>
  <c r="U837" i="25"/>
  <c r="U828" i="25"/>
  <c r="U823" i="25"/>
  <c r="U821" i="25"/>
  <c r="U819" i="25"/>
  <c r="U812" i="25"/>
  <c r="U807" i="25"/>
  <c r="U805" i="25"/>
  <c r="U803" i="25"/>
  <c r="U796" i="25"/>
  <c r="U789" i="25"/>
  <c r="U787" i="25"/>
  <c r="U780" i="25"/>
  <c r="U773" i="25"/>
  <c r="U771" i="25"/>
  <c r="U764" i="25"/>
  <c r="U757" i="25"/>
  <c r="U755" i="25"/>
  <c r="U748" i="25"/>
  <c r="U740" i="25"/>
  <c r="U735" i="25"/>
  <c r="U732" i="25"/>
  <c r="U724" i="25"/>
  <c r="U719" i="25"/>
  <c r="U716" i="25"/>
  <c r="U711" i="25"/>
  <c r="U708" i="25"/>
  <c r="U703" i="25"/>
  <c r="U700" i="25"/>
  <c r="U695" i="25"/>
  <c r="U692" i="25"/>
  <c r="U687" i="25"/>
  <c r="U684" i="25"/>
  <c r="U679" i="25"/>
  <c r="U676" i="25"/>
  <c r="U671" i="25"/>
  <c r="U668" i="25"/>
  <c r="K196" i="25"/>
  <c r="N196" i="25"/>
  <c r="K197" i="25"/>
  <c r="N197" i="25"/>
  <c r="K199" i="25"/>
  <c r="N199" i="25"/>
  <c r="K201" i="25"/>
  <c r="N201" i="25"/>
  <c r="K204" i="25"/>
  <c r="N204" i="25"/>
  <c r="K220" i="25"/>
  <c r="N220" i="25"/>
  <c r="K478" i="25"/>
  <c r="N478" i="25"/>
  <c r="K480" i="25"/>
  <c r="N480" i="25"/>
  <c r="K481" i="25"/>
  <c r="N481" i="25"/>
  <c r="K482" i="25"/>
  <c r="N482" i="25"/>
  <c r="K484" i="25"/>
  <c r="N484" i="25"/>
  <c r="K485" i="25"/>
  <c r="N485" i="25"/>
  <c r="K486" i="25"/>
  <c r="N486" i="25"/>
  <c r="K487" i="25"/>
  <c r="N487" i="25"/>
  <c r="K488" i="25"/>
  <c r="N488" i="25"/>
  <c r="K489" i="25"/>
  <c r="N489" i="25"/>
  <c r="K490" i="25"/>
  <c r="N490" i="25"/>
  <c r="K491" i="25"/>
  <c r="N491" i="25"/>
  <c r="K492" i="25"/>
  <c r="N492" i="25"/>
  <c r="K493" i="25"/>
  <c r="N493" i="25"/>
  <c r="K494" i="25"/>
  <c r="N494" i="25"/>
  <c r="K496" i="25"/>
  <c r="N496" i="25"/>
  <c r="K497" i="25"/>
  <c r="N497" i="25"/>
  <c r="K498" i="25"/>
  <c r="N498" i="25"/>
  <c r="K499" i="25"/>
  <c r="N499" i="25"/>
  <c r="K500" i="25"/>
  <c r="N500" i="25"/>
  <c r="K501" i="25"/>
  <c r="N501" i="25"/>
  <c r="K502" i="25"/>
  <c r="N502" i="25"/>
  <c r="K504" i="25"/>
  <c r="N504" i="25"/>
  <c r="K505" i="25"/>
  <c r="N505" i="25"/>
  <c r="K506" i="25"/>
  <c r="N506" i="25"/>
  <c r="K507" i="25"/>
  <c r="N507" i="25"/>
  <c r="K508" i="25"/>
  <c r="N508" i="25"/>
  <c r="K561" i="25"/>
  <c r="N561" i="25"/>
  <c r="K563" i="25"/>
  <c r="N563" i="25"/>
  <c r="K565" i="25"/>
  <c r="N565" i="25"/>
  <c r="K567" i="25"/>
  <c r="N567" i="25"/>
  <c r="K568" i="25"/>
  <c r="N568" i="25"/>
  <c r="K569" i="25"/>
  <c r="N569" i="25"/>
  <c r="K570" i="25"/>
  <c r="N570" i="25"/>
  <c r="K571" i="25"/>
  <c r="N571" i="25"/>
  <c r="K572" i="25"/>
  <c r="N572" i="25"/>
  <c r="K573" i="25"/>
  <c r="N573" i="25"/>
  <c r="K574" i="25"/>
  <c r="N574" i="25"/>
  <c r="K575" i="25"/>
  <c r="N575" i="25"/>
  <c r="K576" i="25"/>
  <c r="N576" i="25"/>
  <c r="K587" i="25"/>
  <c r="N587" i="25"/>
  <c r="K588" i="25"/>
  <c r="N588" i="25"/>
  <c r="K612" i="25"/>
  <c r="N612" i="25"/>
  <c r="K613" i="25"/>
  <c r="N613" i="25"/>
  <c r="K614" i="25"/>
  <c r="N614" i="25"/>
  <c r="K652" i="25"/>
  <c r="N652" i="25"/>
  <c r="K660" i="25"/>
  <c r="N660" i="25"/>
  <c r="K15" i="25"/>
  <c r="N15" i="25"/>
  <c r="K17" i="25"/>
  <c r="N17" i="25"/>
  <c r="K23" i="25"/>
  <c r="N23" i="25"/>
  <c r="K28" i="25"/>
  <c r="N28" i="25"/>
  <c r="K31" i="25"/>
  <c r="N31" i="25"/>
  <c r="K38" i="25"/>
  <c r="N38" i="25"/>
  <c r="K39" i="25"/>
  <c r="N39" i="25"/>
  <c r="K40" i="25"/>
  <c r="N40" i="25"/>
  <c r="K41" i="25"/>
  <c r="N41" i="25"/>
  <c r="K42" i="25"/>
  <c r="N42" i="25"/>
  <c r="K44" i="25"/>
  <c r="N44" i="25"/>
  <c r="K46" i="25"/>
  <c r="N46" i="25"/>
  <c r="K47" i="25"/>
  <c r="N47" i="25"/>
  <c r="K48" i="25"/>
  <c r="N48" i="25"/>
  <c r="K49" i="25"/>
  <c r="N49" i="25"/>
  <c r="K50" i="25"/>
  <c r="N50" i="25"/>
  <c r="K52" i="25"/>
  <c r="N52" i="25"/>
  <c r="K54" i="25"/>
  <c r="N54" i="25"/>
  <c r="K56" i="25"/>
  <c r="N56" i="25"/>
  <c r="K57" i="25"/>
  <c r="N57" i="25"/>
  <c r="K58" i="25"/>
  <c r="N58" i="25"/>
  <c r="K60" i="25"/>
  <c r="N60" i="25"/>
  <c r="K62" i="25"/>
  <c r="N62" i="25"/>
  <c r="K64" i="25"/>
  <c r="N64" i="25"/>
  <c r="K65" i="25"/>
  <c r="N65" i="25"/>
  <c r="K287" i="25"/>
  <c r="N287" i="25"/>
  <c r="K289" i="25"/>
  <c r="N289" i="25"/>
  <c r="K290" i="25"/>
  <c r="N290" i="25"/>
  <c r="K291" i="25"/>
  <c r="N291" i="25"/>
  <c r="K292" i="25"/>
  <c r="N292" i="25"/>
  <c r="K293" i="25"/>
  <c r="N293" i="25"/>
  <c r="K294" i="25"/>
  <c r="N294" i="25"/>
  <c r="K295" i="25"/>
  <c r="N295" i="25"/>
  <c r="K297" i="25"/>
  <c r="N297" i="25"/>
  <c r="K299" i="25"/>
  <c r="N299" i="25"/>
  <c r="K300" i="25"/>
  <c r="N300" i="25"/>
  <c r="K301" i="25"/>
  <c r="N301" i="25"/>
  <c r="K302" i="25"/>
  <c r="N302" i="25"/>
  <c r="K303" i="25"/>
  <c r="N303" i="25"/>
  <c r="K304" i="25"/>
  <c r="N304" i="25"/>
  <c r="K305" i="25"/>
  <c r="N305" i="25"/>
  <c r="K306" i="25"/>
  <c r="N306" i="25"/>
  <c r="K307" i="25"/>
  <c r="N307" i="25"/>
  <c r="K308" i="25"/>
  <c r="N308" i="25"/>
  <c r="K309" i="25"/>
  <c r="N309" i="25"/>
  <c r="K311" i="25"/>
  <c r="N311" i="25"/>
  <c r="K313" i="25"/>
  <c r="N313" i="25"/>
  <c r="K314" i="25"/>
  <c r="N314" i="25"/>
  <c r="K315" i="25"/>
  <c r="N315" i="25"/>
  <c r="K316" i="25"/>
  <c r="N316" i="25"/>
  <c r="K317" i="25"/>
  <c r="N317" i="25"/>
  <c r="K319" i="25"/>
  <c r="N319" i="25"/>
  <c r="K320" i="25"/>
  <c r="N320" i="25"/>
  <c r="K321" i="25"/>
  <c r="N321" i="25"/>
  <c r="K322" i="25"/>
  <c r="N322" i="25"/>
  <c r="K323" i="25"/>
  <c r="N323" i="25"/>
  <c r="K324" i="25"/>
  <c r="N324" i="25"/>
  <c r="K325" i="25"/>
  <c r="N325" i="25"/>
  <c r="K326" i="25"/>
  <c r="N326" i="25"/>
  <c r="K327" i="25"/>
  <c r="N327" i="25"/>
  <c r="K329" i="25"/>
  <c r="N329" i="25"/>
  <c r="K331" i="25"/>
  <c r="N331" i="25"/>
  <c r="K332" i="25"/>
  <c r="N332" i="25"/>
  <c r="K333" i="25"/>
  <c r="N333" i="25"/>
  <c r="K334" i="25"/>
  <c r="N334" i="25"/>
  <c r="K335" i="25"/>
  <c r="N335" i="25"/>
  <c r="K337" i="25"/>
  <c r="N337" i="25"/>
  <c r="K338" i="25"/>
  <c r="N338" i="25"/>
  <c r="K339" i="25"/>
  <c r="N339" i="25"/>
  <c r="K341" i="25"/>
  <c r="N341" i="25"/>
  <c r="K342" i="25"/>
  <c r="N342" i="25"/>
  <c r="K343" i="25"/>
  <c r="N343" i="25"/>
  <c r="K345" i="25"/>
  <c r="N345" i="25"/>
  <c r="K347" i="25"/>
  <c r="N347" i="25"/>
  <c r="K349" i="25"/>
  <c r="N349" i="25"/>
  <c r="K350" i="25"/>
  <c r="N350" i="25"/>
  <c r="K351" i="25"/>
  <c r="N351" i="25"/>
  <c r="K352" i="25"/>
  <c r="N352" i="25"/>
  <c r="K353" i="25"/>
  <c r="N353" i="25"/>
  <c r="K354" i="25"/>
  <c r="N354" i="25"/>
  <c r="K355" i="25"/>
  <c r="N355" i="25"/>
  <c r="K356" i="25"/>
  <c r="N356" i="25"/>
  <c r="K357" i="25"/>
  <c r="N357" i="25"/>
  <c r="K358" i="25"/>
  <c r="N358" i="25"/>
  <c r="K359" i="25"/>
  <c r="N359" i="25"/>
  <c r="K360" i="25"/>
  <c r="N360" i="25"/>
  <c r="K361" i="25"/>
  <c r="N361" i="25"/>
  <c r="K362" i="25"/>
  <c r="N362" i="25"/>
  <c r="K363" i="25"/>
  <c r="N363" i="25"/>
  <c r="K365" i="25"/>
  <c r="N365" i="25"/>
  <c r="K367" i="25"/>
  <c r="N367" i="25"/>
  <c r="K369" i="25"/>
  <c r="N369" i="25"/>
  <c r="K370" i="25"/>
  <c r="N370" i="25"/>
  <c r="K371" i="25"/>
  <c r="N371" i="25"/>
  <c r="K374" i="25"/>
  <c r="N374" i="25"/>
  <c r="K381" i="25"/>
  <c r="N381" i="25"/>
  <c r="K386" i="25"/>
  <c r="N386" i="25"/>
  <c r="K387" i="25"/>
  <c r="N387" i="25"/>
  <c r="K388" i="25"/>
  <c r="N388" i="25"/>
  <c r="K389" i="25"/>
  <c r="N389" i="25"/>
  <c r="K390" i="25"/>
  <c r="N390" i="25"/>
  <c r="K391" i="25"/>
  <c r="N391" i="25"/>
  <c r="K392" i="25"/>
  <c r="N392" i="25"/>
  <c r="K395" i="25"/>
  <c r="N395" i="25"/>
  <c r="K396" i="25"/>
  <c r="N396" i="25"/>
  <c r="K397" i="25"/>
  <c r="N397" i="25"/>
  <c r="K441" i="25"/>
  <c r="N441" i="25"/>
  <c r="K663" i="25"/>
  <c r="N663" i="25"/>
  <c r="K664" i="25"/>
  <c r="N664" i="25"/>
  <c r="K665" i="25"/>
  <c r="N665" i="25"/>
  <c r="K672" i="25"/>
  <c r="N672" i="25"/>
  <c r="K673" i="25"/>
  <c r="N673" i="25"/>
  <c r="K677" i="25"/>
  <c r="N677" i="25"/>
  <c r="K681" i="25"/>
  <c r="N681" i="25"/>
  <c r="K683" i="25"/>
  <c r="N683" i="25"/>
  <c r="K694" i="25"/>
  <c r="N694" i="25"/>
  <c r="K695" i="25"/>
  <c r="N695" i="25"/>
  <c r="K697" i="25"/>
  <c r="N697" i="25"/>
  <c r="K710" i="25"/>
  <c r="N710" i="25"/>
  <c r="K711" i="25"/>
  <c r="N711" i="25"/>
  <c r="K740" i="25"/>
  <c r="N740" i="25"/>
  <c r="K741" i="25"/>
  <c r="N741" i="25"/>
  <c r="K742" i="25"/>
  <c r="N742" i="25"/>
  <c r="K743" i="25"/>
  <c r="N743" i="25"/>
  <c r="K744" i="25"/>
  <c r="N744" i="25"/>
  <c r="K745" i="25"/>
  <c r="N745" i="25"/>
  <c r="K758" i="25"/>
  <c r="N758" i="25"/>
  <c r="K759" i="25"/>
  <c r="N759" i="25"/>
  <c r="K760" i="25"/>
  <c r="N760" i="25"/>
  <c r="K768" i="25"/>
  <c r="N768" i="25"/>
  <c r="K778" i="25"/>
  <c r="N778" i="25"/>
  <c r="K779" i="25"/>
  <c r="N779" i="25"/>
  <c r="K780" i="25"/>
  <c r="N780" i="25"/>
  <c r="K786" i="25"/>
  <c r="N786" i="25"/>
  <c r="K787" i="25"/>
  <c r="N787" i="25"/>
  <c r="K788" i="25"/>
  <c r="N788" i="25"/>
  <c r="K789" i="25"/>
  <c r="N789" i="25"/>
  <c r="K795" i="25"/>
  <c r="N795" i="25"/>
  <c r="K796" i="25"/>
  <c r="N796" i="25"/>
  <c r="K797" i="25"/>
  <c r="N797" i="25"/>
  <c r="K798" i="25"/>
  <c r="N798" i="25"/>
  <c r="K799" i="25"/>
  <c r="N799" i="25"/>
  <c r="K801" i="25"/>
  <c r="N801" i="25"/>
  <c r="K808" i="25"/>
  <c r="N808" i="25"/>
  <c r="K812" i="25"/>
  <c r="N812" i="25"/>
  <c r="K818" i="25"/>
  <c r="N818" i="25"/>
  <c r="K822" i="25"/>
  <c r="N822" i="25"/>
  <c r="K830" i="25"/>
  <c r="N830" i="25"/>
  <c r="K834" i="25"/>
  <c r="N834" i="25"/>
  <c r="K223" i="25"/>
  <c r="N223" i="25"/>
  <c r="K226" i="25"/>
  <c r="N226" i="25"/>
  <c r="K227" i="25"/>
  <c r="N227" i="25"/>
  <c r="K229" i="25"/>
  <c r="N229" i="25"/>
  <c r="K230" i="25"/>
  <c r="N230" i="25"/>
  <c r="K232" i="25"/>
  <c r="N232" i="25"/>
  <c r="K235" i="25"/>
  <c r="N235" i="25"/>
  <c r="K237" i="25"/>
  <c r="N237" i="25"/>
  <c r="K238" i="25"/>
  <c r="N238" i="25"/>
  <c r="K242" i="25"/>
  <c r="N242" i="25"/>
  <c r="K250" i="25"/>
  <c r="N250" i="25"/>
  <c r="K251" i="25"/>
  <c r="N251" i="25"/>
  <c r="K253" i="25"/>
  <c r="N253" i="25"/>
  <c r="K255" i="25"/>
  <c r="N255" i="25"/>
  <c r="K260" i="25"/>
  <c r="N260" i="25"/>
  <c r="K263" i="25"/>
  <c r="N263" i="25"/>
  <c r="K267" i="25"/>
  <c r="N267" i="25"/>
  <c r="K269" i="25"/>
  <c r="N269" i="25"/>
  <c r="K271" i="25"/>
  <c r="N271" i="25"/>
  <c r="K273" i="25"/>
  <c r="N273" i="25"/>
  <c r="K275" i="25"/>
  <c r="N275" i="25"/>
  <c r="K277" i="25"/>
  <c r="N277" i="25"/>
  <c r="K279" i="25"/>
  <c r="N279" i="25"/>
  <c r="U527" i="25"/>
  <c r="U519" i="25"/>
  <c r="U511" i="25"/>
  <c r="U503" i="25"/>
  <c r="U487" i="25"/>
  <c r="U479" i="25"/>
  <c r="K195" i="25"/>
  <c r="N195" i="25"/>
  <c r="K198" i="25"/>
  <c r="N198" i="25"/>
  <c r="K200" i="25"/>
  <c r="N200" i="25"/>
  <c r="K202" i="25"/>
  <c r="N202" i="25"/>
  <c r="K206" i="25"/>
  <c r="N206" i="25"/>
  <c r="K208" i="25"/>
  <c r="N208" i="25"/>
  <c r="K210" i="25"/>
  <c r="N210" i="25"/>
  <c r="K212" i="25"/>
  <c r="N212" i="25"/>
  <c r="K214" i="25"/>
  <c r="N214" i="25"/>
  <c r="K215" i="25"/>
  <c r="N215" i="25"/>
  <c r="K216" i="25"/>
  <c r="N216" i="25"/>
  <c r="K217" i="25"/>
  <c r="N217" i="25"/>
  <c r="K218" i="25"/>
  <c r="N218" i="25"/>
  <c r="K442" i="25"/>
  <c r="N442" i="25"/>
  <c r="K443" i="25"/>
  <c r="N443" i="25"/>
  <c r="K444" i="25"/>
  <c r="N444" i="25"/>
  <c r="K445" i="25"/>
  <c r="N445" i="25"/>
  <c r="K446" i="25"/>
  <c r="N446" i="25"/>
  <c r="K447" i="25"/>
  <c r="N447" i="25"/>
  <c r="K448" i="25"/>
  <c r="N448" i="25"/>
  <c r="K450" i="25"/>
  <c r="N450" i="25"/>
  <c r="K451" i="25"/>
  <c r="N451" i="25"/>
  <c r="K452" i="25"/>
  <c r="N452" i="25"/>
  <c r="K454" i="25"/>
  <c r="N454" i="25"/>
  <c r="K455" i="25"/>
  <c r="N455" i="25"/>
  <c r="K456" i="25"/>
  <c r="N456" i="25"/>
  <c r="K526" i="25"/>
  <c r="N526" i="25"/>
  <c r="K528" i="25"/>
  <c r="N528" i="25"/>
  <c r="K533" i="25"/>
  <c r="N533" i="25"/>
  <c r="K534" i="25"/>
  <c r="N534" i="25"/>
  <c r="K537" i="25"/>
  <c r="N537" i="25"/>
  <c r="K538" i="25"/>
  <c r="N538" i="25"/>
  <c r="K539" i="25"/>
  <c r="N539" i="25"/>
  <c r="K540" i="25"/>
  <c r="N540" i="25"/>
  <c r="K541" i="25"/>
  <c r="N541" i="25"/>
  <c r="K542" i="25"/>
  <c r="N542" i="25"/>
  <c r="K544" i="25"/>
  <c r="N544" i="25"/>
  <c r="K545" i="25"/>
  <c r="N545" i="25"/>
  <c r="K546" i="25"/>
  <c r="N546" i="25"/>
  <c r="K547" i="25"/>
  <c r="N547" i="25"/>
  <c r="K548" i="25"/>
  <c r="N548" i="25"/>
  <c r="K549" i="25"/>
  <c r="N549" i="25"/>
  <c r="K550" i="25"/>
  <c r="N550" i="25"/>
  <c r="K552" i="25"/>
  <c r="N552" i="25"/>
  <c r="K553" i="25"/>
  <c r="N553" i="25"/>
  <c r="K554" i="25"/>
  <c r="N554" i="25"/>
  <c r="K556" i="25"/>
  <c r="N556" i="25"/>
  <c r="K557" i="25"/>
  <c r="N557" i="25"/>
  <c r="K558" i="25"/>
  <c r="N558" i="25"/>
  <c r="K559" i="25"/>
  <c r="N559" i="25"/>
  <c r="K579" i="25"/>
  <c r="N579" i="25"/>
  <c r="K580" i="25"/>
  <c r="N580" i="25"/>
  <c r="K582" i="25"/>
  <c r="N582" i="25"/>
  <c r="K583" i="25"/>
  <c r="N583" i="25"/>
  <c r="K596" i="25"/>
  <c r="N596" i="25"/>
  <c r="K597" i="25"/>
  <c r="N597" i="25"/>
  <c r="K599" i="25"/>
  <c r="N599" i="25"/>
  <c r="K600" i="25"/>
  <c r="N600" i="25"/>
  <c r="K608" i="25"/>
  <c r="N608" i="25"/>
  <c r="K609" i="25"/>
  <c r="N609" i="25"/>
  <c r="K610" i="25"/>
  <c r="N610" i="25"/>
  <c r="K616" i="25"/>
  <c r="N616" i="25"/>
  <c r="K617" i="25"/>
  <c r="N617" i="25"/>
  <c r="K618" i="25"/>
  <c r="N618" i="25"/>
  <c r="K619" i="25"/>
  <c r="N619" i="25"/>
  <c r="K637" i="25"/>
  <c r="N637" i="25"/>
  <c r="K639" i="25"/>
  <c r="N639" i="25"/>
  <c r="K641" i="25"/>
  <c r="N641" i="25"/>
  <c r="K643" i="25"/>
  <c r="N643" i="25"/>
  <c r="K645" i="25"/>
  <c r="N645" i="25"/>
  <c r="K650" i="25"/>
  <c r="N650" i="25"/>
  <c r="K658" i="25"/>
  <c r="N658" i="25"/>
  <c r="K401" i="25"/>
  <c r="N401" i="25"/>
  <c r="K402" i="25"/>
  <c r="N402" i="25"/>
  <c r="K404" i="25"/>
  <c r="N404" i="25"/>
  <c r="K405" i="25"/>
  <c r="N405" i="25"/>
  <c r="K408" i="25"/>
  <c r="N408" i="25"/>
  <c r="K411" i="25"/>
  <c r="N411" i="25"/>
  <c r="K412" i="25"/>
  <c r="N412" i="25"/>
  <c r="K413" i="25"/>
  <c r="N413" i="25"/>
  <c r="K414" i="25"/>
  <c r="N414" i="25"/>
  <c r="K415" i="25"/>
  <c r="N415" i="25"/>
  <c r="K417" i="25"/>
  <c r="N417" i="25"/>
  <c r="K420" i="25"/>
  <c r="N420" i="25"/>
  <c r="K421" i="25"/>
  <c r="N421" i="25"/>
  <c r="K424" i="25"/>
  <c r="N424" i="25"/>
  <c r="K425" i="25"/>
  <c r="N425" i="25"/>
  <c r="K427" i="25"/>
  <c r="N427" i="25"/>
  <c r="K429" i="25"/>
  <c r="N429" i="25"/>
  <c r="K430" i="25"/>
  <c r="N430" i="25"/>
  <c r="K431" i="25"/>
  <c r="N431" i="25"/>
  <c r="K433" i="25"/>
  <c r="N433" i="25"/>
  <c r="K434" i="25"/>
  <c r="N434" i="25"/>
  <c r="K435" i="25"/>
  <c r="N435" i="25"/>
  <c r="K668" i="25"/>
  <c r="N668" i="25"/>
  <c r="K669" i="25"/>
  <c r="N669" i="25"/>
  <c r="K686" i="25"/>
  <c r="N686" i="25"/>
  <c r="K687" i="25"/>
  <c r="N687" i="25"/>
  <c r="K688" i="25"/>
  <c r="N688" i="25"/>
  <c r="K689" i="25"/>
  <c r="N689" i="25"/>
  <c r="K700" i="25"/>
  <c r="K701" i="25"/>
  <c r="N701" i="25"/>
  <c r="K703" i="25"/>
  <c r="N703" i="25"/>
  <c r="K704" i="25"/>
  <c r="N704" i="25"/>
  <c r="K705" i="25"/>
  <c r="N705" i="25"/>
  <c r="K707" i="25"/>
  <c r="N707" i="25"/>
  <c r="K708" i="25"/>
  <c r="N708" i="25"/>
  <c r="K714" i="25"/>
  <c r="N714" i="25"/>
  <c r="K715" i="25"/>
  <c r="N715" i="25"/>
  <c r="K722" i="25"/>
  <c r="N722" i="25"/>
  <c r="K724" i="25"/>
  <c r="N724" i="25"/>
  <c r="K725" i="25"/>
  <c r="N725" i="25"/>
  <c r="K727" i="25"/>
  <c r="N727" i="25"/>
  <c r="K728" i="25"/>
  <c r="N728" i="25"/>
  <c r="K729" i="25"/>
  <c r="N729" i="25"/>
  <c r="K731" i="25"/>
  <c r="N731" i="25"/>
  <c r="K732" i="25"/>
  <c r="N732" i="25"/>
  <c r="K733" i="25"/>
  <c r="N733" i="25"/>
  <c r="K734" i="25"/>
  <c r="N734" i="25"/>
  <c r="K736" i="25"/>
  <c r="N736" i="25"/>
  <c r="K737" i="25"/>
  <c r="N737" i="25"/>
  <c r="K748" i="25"/>
  <c r="N748" i="25"/>
  <c r="K749" i="25"/>
  <c r="N749" i="25"/>
  <c r="K751" i="25"/>
  <c r="N751" i="25"/>
  <c r="K752" i="25"/>
  <c r="N752" i="25"/>
  <c r="K753" i="25"/>
  <c r="N753" i="25"/>
  <c r="K754" i="25"/>
  <c r="N754" i="25"/>
  <c r="K755" i="25"/>
  <c r="N755" i="25"/>
  <c r="K756" i="25"/>
  <c r="N756" i="25"/>
  <c r="K765" i="25"/>
  <c r="N765" i="25"/>
  <c r="K766" i="25"/>
  <c r="N766" i="25"/>
  <c r="K770" i="25"/>
  <c r="N770" i="25"/>
  <c r="K771" i="25"/>
  <c r="N771" i="25"/>
  <c r="K774" i="25"/>
  <c r="N774" i="25"/>
  <c r="K782" i="25"/>
  <c r="N782" i="25"/>
  <c r="K783" i="25"/>
  <c r="N783" i="25"/>
  <c r="K784" i="25"/>
  <c r="N784" i="25"/>
  <c r="K791" i="25"/>
  <c r="N791" i="25"/>
  <c r="K793" i="25"/>
  <c r="N793" i="25"/>
  <c r="K810" i="25"/>
  <c r="N810" i="25"/>
  <c r="K824" i="25"/>
  <c r="N824" i="25"/>
  <c r="K844" i="25"/>
  <c r="N844" i="25"/>
  <c r="K225" i="25"/>
  <c r="N225" i="25"/>
  <c r="K231" i="25"/>
  <c r="N231" i="25"/>
  <c r="K233" i="25"/>
  <c r="N233" i="25"/>
  <c r="K234" i="25"/>
  <c r="N234" i="25"/>
  <c r="K239" i="25"/>
  <c r="N239" i="25"/>
  <c r="K241" i="25"/>
  <c r="N241" i="25"/>
  <c r="K243" i="25"/>
  <c r="N243" i="25"/>
  <c r="K245" i="25"/>
  <c r="N245" i="25"/>
  <c r="K246" i="25"/>
  <c r="N246" i="25"/>
  <c r="K247" i="25"/>
  <c r="N247" i="25"/>
  <c r="K248" i="25"/>
  <c r="N248" i="25"/>
  <c r="K249" i="25"/>
  <c r="N249" i="25"/>
  <c r="K254" i="25"/>
  <c r="N254" i="25"/>
  <c r="K257" i="25"/>
  <c r="N257" i="25"/>
  <c r="K259" i="25"/>
  <c r="N259" i="25"/>
  <c r="K261" i="25"/>
  <c r="N261" i="25"/>
  <c r="K265" i="25"/>
  <c r="N265" i="25"/>
  <c r="K268" i="25"/>
  <c r="N268" i="25"/>
  <c r="K274" i="25"/>
  <c r="N274" i="25"/>
  <c r="K276" i="25"/>
  <c r="N276" i="25"/>
  <c r="K281" i="25"/>
  <c r="N281" i="25"/>
  <c r="K283" i="25"/>
  <c r="N283" i="25"/>
  <c r="K284" i="25"/>
  <c r="N284" i="25"/>
  <c r="K285" i="25"/>
  <c r="N285" i="25"/>
  <c r="K222" i="25"/>
  <c r="N222" i="25"/>
  <c r="U443" i="25"/>
  <c r="U659" i="25"/>
  <c r="U656" i="25"/>
  <c r="U651" i="25"/>
  <c r="U648" i="25"/>
  <c r="U643" i="25"/>
  <c r="U640" i="25"/>
  <c r="U635" i="25"/>
  <c r="U632" i="25"/>
  <c r="U627" i="25"/>
  <c r="U624" i="25"/>
  <c r="U619" i="25"/>
  <c r="U616" i="25"/>
  <c r="U611" i="25"/>
  <c r="U608" i="25"/>
  <c r="U603" i="25"/>
  <c r="U600" i="25"/>
  <c r="U595" i="25"/>
  <c r="U592" i="25"/>
  <c r="U587" i="25"/>
  <c r="U584" i="25"/>
  <c r="U579" i="25"/>
  <c r="U576" i="25"/>
  <c r="U571" i="25"/>
  <c r="U568" i="25"/>
  <c r="U563" i="25"/>
  <c r="U560" i="25"/>
  <c r="U555" i="25"/>
  <c r="U552" i="25"/>
  <c r="U547" i="25"/>
  <c r="U544" i="25"/>
  <c r="U539" i="25"/>
  <c r="U536" i="25"/>
  <c r="U528" i="25"/>
  <c r="U520" i="25"/>
  <c r="U512" i="25"/>
  <c r="U504" i="25"/>
  <c r="U496" i="25"/>
  <c r="U488" i="25"/>
  <c r="U480" i="25"/>
  <c r="U472" i="25"/>
  <c r="U467" i="25"/>
  <c r="U464" i="25"/>
  <c r="U456" i="25"/>
  <c r="U879" i="25"/>
  <c r="U877" i="25"/>
  <c r="U868" i="25"/>
  <c r="U863" i="25"/>
  <c r="U861" i="25"/>
  <c r="U852" i="25"/>
  <c r="U847" i="25"/>
  <c r="U845" i="25"/>
  <c r="U836" i="25"/>
  <c r="U831" i="25"/>
  <c r="U829" i="25"/>
  <c r="U820" i="25"/>
  <c r="U813" i="25"/>
  <c r="U811" i="25"/>
  <c r="U804" i="25"/>
  <c r="U797" i="25"/>
  <c r="U795" i="25"/>
  <c r="U788" i="25"/>
  <c r="U781" i="25"/>
  <c r="U779" i="25"/>
  <c r="U772" i="25"/>
  <c r="U765" i="25"/>
  <c r="U763" i="25"/>
  <c r="U756" i="25"/>
  <c r="U749" i="25"/>
  <c r="U747" i="25"/>
  <c r="U744" i="25"/>
  <c r="U736" i="25"/>
  <c r="U731" i="25"/>
  <c r="U728" i="25"/>
  <c r="U723" i="25"/>
  <c r="U720" i="25"/>
  <c r="U715" i="25"/>
  <c r="U712" i="25"/>
  <c r="U707" i="25"/>
  <c r="U704" i="25"/>
  <c r="U699" i="25"/>
  <c r="U696" i="25"/>
  <c r="U688" i="25"/>
  <c r="U683" i="25"/>
  <c r="U680" i="25"/>
  <c r="U672" i="25"/>
  <c r="U667" i="25"/>
  <c r="U438" i="25"/>
  <c r="N867" i="25"/>
  <c r="N870" i="25"/>
  <c r="N875" i="25"/>
  <c r="N879" i="25"/>
  <c r="N880" i="25"/>
  <c r="N869" i="25"/>
  <c r="N873" i="25"/>
  <c r="N877" i="25"/>
  <c r="N865" i="25"/>
  <c r="N871" i="25"/>
  <c r="N876" i="25"/>
  <c r="K236" i="25"/>
  <c r="N236" i="25"/>
  <c r="K240" i="25"/>
  <c r="N240" i="25"/>
  <c r="K244" i="25"/>
  <c r="N244" i="25"/>
  <c r="K252" i="25"/>
  <c r="N252" i="25"/>
  <c r="K262" i="25"/>
  <c r="N262" i="25"/>
  <c r="K266" i="25"/>
  <c r="N266" i="25"/>
  <c r="K272" i="25"/>
  <c r="N272" i="25"/>
  <c r="K278" i="25"/>
  <c r="N278" i="25"/>
  <c r="K288" i="25"/>
  <c r="N288" i="25"/>
  <c r="K667" i="25"/>
  <c r="N667" i="25"/>
  <c r="K671" i="25"/>
  <c r="N671" i="25"/>
  <c r="K675" i="25"/>
  <c r="N675" i="25"/>
  <c r="K679" i="25"/>
  <c r="N679" i="25"/>
  <c r="K691" i="25"/>
  <c r="N691" i="25"/>
  <c r="K699" i="25"/>
  <c r="N699" i="25"/>
  <c r="K719" i="25"/>
  <c r="N719" i="25"/>
  <c r="K723" i="25"/>
  <c r="N723" i="25"/>
  <c r="K735" i="25"/>
  <c r="N735" i="25"/>
  <c r="K739" i="25"/>
  <c r="N739" i="25"/>
  <c r="K747" i="25"/>
  <c r="N747" i="25"/>
  <c r="K763" i="25"/>
  <c r="N763" i="25"/>
  <c r="K767" i="25"/>
  <c r="N767" i="25"/>
  <c r="K775" i="25"/>
  <c r="N775" i="25"/>
  <c r="K560" i="25"/>
  <c r="N560" i="25"/>
  <c r="K564" i="25"/>
  <c r="N564" i="25"/>
  <c r="K584" i="25"/>
  <c r="N584" i="25"/>
  <c r="K620" i="25"/>
  <c r="N620" i="25"/>
  <c r="K628" i="25"/>
  <c r="N628" i="25"/>
  <c r="K632" i="25"/>
  <c r="N632" i="25"/>
  <c r="K855" i="25"/>
  <c r="N855" i="25"/>
  <c r="K636" i="25"/>
  <c r="N636" i="25"/>
  <c r="K859" i="25"/>
  <c r="N859" i="25"/>
  <c r="K640" i="25"/>
  <c r="N640" i="25"/>
  <c r="K863" i="25"/>
  <c r="N863" i="25"/>
  <c r="K644" i="25"/>
  <c r="N644" i="25"/>
  <c r="K878" i="25"/>
  <c r="N878" i="25"/>
  <c r="K659" i="25"/>
  <c r="N659" i="25"/>
  <c r="K8" i="25"/>
  <c r="N8" i="25"/>
  <c r="K9" i="25"/>
  <c r="N9" i="25"/>
  <c r="K10" i="25"/>
  <c r="N10" i="25"/>
  <c r="K11" i="25"/>
  <c r="N11" i="25"/>
  <c r="K12" i="25"/>
  <c r="N12" i="25"/>
  <c r="K13" i="25"/>
  <c r="N13" i="25"/>
  <c r="K14" i="25"/>
  <c r="N14" i="25"/>
  <c r="K18" i="25"/>
  <c r="N18" i="25"/>
  <c r="K19" i="25"/>
  <c r="N19" i="25"/>
  <c r="K20" i="25"/>
  <c r="N20" i="25"/>
  <c r="K21" i="25"/>
  <c r="N21" i="25"/>
  <c r="K22" i="25"/>
  <c r="N22" i="25"/>
  <c r="K29" i="25"/>
  <c r="N29" i="25"/>
  <c r="K30" i="25"/>
  <c r="N30" i="25"/>
  <c r="K32" i="25"/>
  <c r="N32" i="25"/>
  <c r="K33" i="25"/>
  <c r="N33" i="25"/>
  <c r="K34" i="25"/>
  <c r="N34" i="25"/>
  <c r="K35" i="25"/>
  <c r="N35" i="25"/>
  <c r="K36" i="25"/>
  <c r="N36" i="25"/>
  <c r="K37" i="25"/>
  <c r="N37" i="25"/>
  <c r="K43" i="25"/>
  <c r="N43" i="25"/>
  <c r="K45" i="25"/>
  <c r="N45" i="25"/>
  <c r="K51" i="25"/>
  <c r="N51" i="25"/>
  <c r="K53" i="25"/>
  <c r="N53" i="25"/>
  <c r="K55" i="25"/>
  <c r="N55" i="25"/>
  <c r="K59" i="25"/>
  <c r="N59" i="25"/>
  <c r="K61" i="25"/>
  <c r="N61" i="25"/>
  <c r="K63" i="25"/>
  <c r="N63" i="25"/>
  <c r="K67" i="25"/>
  <c r="N67" i="25"/>
  <c r="K69" i="25"/>
  <c r="N69" i="25"/>
  <c r="K71" i="25"/>
  <c r="N71" i="25"/>
  <c r="K81" i="25"/>
  <c r="N81" i="25"/>
  <c r="K83" i="25"/>
  <c r="N83" i="25"/>
  <c r="K89" i="25"/>
  <c r="N89" i="25"/>
  <c r="K93" i="25"/>
  <c r="N93" i="25"/>
  <c r="K99" i="25"/>
  <c r="N99" i="25"/>
  <c r="K101" i="25"/>
  <c r="N101" i="25"/>
  <c r="K103" i="25"/>
  <c r="N103" i="25"/>
  <c r="K107" i="25"/>
  <c r="N107" i="25"/>
  <c r="K115" i="25"/>
  <c r="N115" i="25"/>
  <c r="K119" i="25"/>
  <c r="N119" i="25"/>
  <c r="K121" i="25"/>
  <c r="N121" i="25"/>
  <c r="K125" i="25"/>
  <c r="N125" i="25"/>
  <c r="K137" i="25"/>
  <c r="N137" i="25"/>
  <c r="K147" i="25"/>
  <c r="N147" i="25"/>
  <c r="K157" i="25"/>
  <c r="N157" i="25"/>
  <c r="K163" i="25"/>
  <c r="N163" i="25"/>
  <c r="K171" i="25"/>
  <c r="N171" i="25"/>
  <c r="K173" i="25"/>
  <c r="N173" i="25"/>
  <c r="K175" i="25"/>
  <c r="N175" i="25"/>
  <c r="K177" i="25"/>
  <c r="N177" i="25"/>
  <c r="K181" i="25"/>
  <c r="N181" i="25"/>
  <c r="K183" i="25"/>
  <c r="N183" i="25"/>
  <c r="K187" i="25"/>
  <c r="N187" i="25"/>
  <c r="K203" i="25"/>
  <c r="N203" i="25"/>
  <c r="K205" i="25"/>
  <c r="N205" i="25"/>
  <c r="K207" i="25"/>
  <c r="N207" i="25"/>
  <c r="K209" i="25"/>
  <c r="N209" i="25"/>
  <c r="K211" i="25"/>
  <c r="N211" i="25"/>
  <c r="K213" i="25"/>
  <c r="N213" i="25"/>
  <c r="K219" i="25"/>
  <c r="N219" i="25"/>
  <c r="K221" i="25"/>
  <c r="N221" i="25"/>
  <c r="K449" i="25"/>
  <c r="N449" i="25"/>
  <c r="K453" i="25"/>
  <c r="N453" i="25"/>
  <c r="K676" i="25"/>
  <c r="N676" i="25"/>
  <c r="K457" i="25"/>
  <c r="N457" i="25"/>
  <c r="K680" i="25"/>
  <c r="N680" i="25"/>
  <c r="K684" i="25"/>
  <c r="N684" i="25"/>
  <c r="K692" i="25"/>
  <c r="N692" i="25"/>
  <c r="K696" i="25"/>
  <c r="N696" i="25"/>
  <c r="K477" i="25"/>
  <c r="N477" i="25"/>
  <c r="N700" i="25"/>
  <c r="K712" i="25"/>
  <c r="N712" i="25"/>
  <c r="K716" i="25"/>
  <c r="N716" i="25"/>
  <c r="K720" i="25"/>
  <c r="N720" i="25"/>
  <c r="K509" i="25"/>
  <c r="N509" i="25"/>
  <c r="K517" i="25"/>
  <c r="N517" i="25"/>
  <c r="K521" i="25"/>
  <c r="N521" i="25"/>
  <c r="K529" i="25"/>
  <c r="N529" i="25"/>
  <c r="K764" i="25"/>
  <c r="N764" i="25"/>
  <c r="K772" i="25"/>
  <c r="N772" i="25"/>
  <c r="K776" i="25"/>
  <c r="N776" i="25"/>
  <c r="K792" i="25"/>
  <c r="N792" i="25"/>
  <c r="K577" i="25"/>
  <c r="N577" i="25"/>
  <c r="K800" i="25"/>
  <c r="N800" i="25"/>
  <c r="K581" i="25"/>
  <c r="N581" i="25"/>
  <c r="K804" i="25"/>
  <c r="N804" i="25"/>
  <c r="K585" i="25"/>
  <c r="N585" i="25"/>
  <c r="K589" i="25"/>
  <c r="N589" i="25"/>
  <c r="K816" i="25"/>
  <c r="N816" i="25"/>
  <c r="K820" i="25"/>
  <c r="N820" i="25"/>
  <c r="K601" i="25"/>
  <c r="N601" i="25"/>
  <c r="K828" i="25"/>
  <c r="N828" i="25"/>
  <c r="K832" i="25"/>
  <c r="N832" i="25"/>
  <c r="K836" i="25"/>
  <c r="N836" i="25"/>
  <c r="K840" i="25"/>
  <c r="N840" i="25"/>
  <c r="K621" i="25"/>
  <c r="N621" i="25"/>
  <c r="K848" i="25"/>
  <c r="N848" i="25"/>
  <c r="K629" i="25"/>
  <c r="N629" i="25"/>
  <c r="K633" i="25"/>
  <c r="N633" i="25"/>
  <c r="K864" i="25"/>
  <c r="N864" i="25"/>
  <c r="K868" i="25"/>
  <c r="N868" i="25"/>
  <c r="K649" i="25"/>
  <c r="N649" i="25"/>
  <c r="K872" i="25"/>
  <c r="N872" i="25"/>
  <c r="K653" i="25"/>
  <c r="N653" i="25"/>
  <c r="K657" i="25"/>
  <c r="N657" i="25"/>
  <c r="K3" i="25"/>
  <c r="N3" i="25"/>
  <c r="K4" i="25"/>
  <c r="N4" i="25"/>
  <c r="K5" i="25"/>
  <c r="N5" i="25"/>
  <c r="K6" i="25"/>
  <c r="N6" i="25"/>
  <c r="K24" i="25"/>
  <c r="N24" i="25"/>
  <c r="K25" i="25"/>
  <c r="N25" i="25"/>
  <c r="K26" i="25"/>
  <c r="N26" i="25"/>
  <c r="K27" i="25"/>
  <c r="N27" i="25"/>
  <c r="K256" i="25"/>
  <c r="N256" i="25"/>
  <c r="K264" i="25"/>
  <c r="N264" i="25"/>
  <c r="K270" i="25"/>
  <c r="N270" i="25"/>
  <c r="K282" i="25"/>
  <c r="N282" i="25"/>
  <c r="K286" i="25"/>
  <c r="N286" i="25"/>
  <c r="K296" i="25"/>
  <c r="N296" i="25"/>
  <c r="K310" i="25"/>
  <c r="N310" i="25"/>
  <c r="K318" i="25"/>
  <c r="N318" i="25"/>
  <c r="K330" i="25"/>
  <c r="N330" i="25"/>
  <c r="K336" i="25"/>
  <c r="N336" i="25"/>
  <c r="K344" i="25"/>
  <c r="N344" i="25"/>
  <c r="K348" i="25"/>
  <c r="N348" i="25"/>
  <c r="K364" i="25"/>
  <c r="N364" i="25"/>
  <c r="K368" i="25"/>
  <c r="N368" i="25"/>
  <c r="K375" i="25"/>
  <c r="N375" i="25"/>
  <c r="K376" i="25"/>
  <c r="N376" i="25"/>
  <c r="K377" i="25"/>
  <c r="N377" i="25"/>
  <c r="K378" i="25"/>
  <c r="N378" i="25"/>
  <c r="K379" i="25"/>
  <c r="N379" i="25"/>
  <c r="K380" i="25"/>
  <c r="N380" i="25"/>
  <c r="K393" i="25"/>
  <c r="N393" i="25"/>
  <c r="K394" i="25"/>
  <c r="N394" i="25"/>
  <c r="K757" i="25"/>
  <c r="N757" i="25"/>
  <c r="K761" i="25"/>
  <c r="N761" i="25"/>
  <c r="K769" i="25"/>
  <c r="N769" i="25"/>
  <c r="K773" i="25"/>
  <c r="N773" i="25"/>
  <c r="K777" i="25"/>
  <c r="N777" i="25"/>
  <c r="K781" i="25"/>
  <c r="N781" i="25"/>
  <c r="K562" i="25"/>
  <c r="N562" i="25"/>
  <c r="K785" i="25"/>
  <c r="N785" i="25"/>
  <c r="K566" i="25"/>
  <c r="N566" i="25"/>
  <c r="K578" i="25"/>
  <c r="N578" i="25"/>
  <c r="K586" i="25"/>
  <c r="N586" i="25"/>
  <c r="K590" i="25"/>
  <c r="N590" i="25"/>
  <c r="K594" i="25"/>
  <c r="N594" i="25"/>
  <c r="K598" i="25"/>
  <c r="N598" i="25"/>
  <c r="K602" i="25"/>
  <c r="N602" i="25"/>
  <c r="K606" i="25"/>
  <c r="N606" i="25"/>
  <c r="K622" i="25"/>
  <c r="N622" i="25"/>
  <c r="K626" i="25"/>
  <c r="N626" i="25"/>
  <c r="K630" i="25"/>
  <c r="N630" i="25"/>
  <c r="K634" i="25"/>
  <c r="N634" i="25"/>
  <c r="K857" i="25"/>
  <c r="N857" i="25"/>
  <c r="K638" i="25"/>
  <c r="N638" i="25"/>
  <c r="K861" i="25"/>
  <c r="N861" i="25"/>
  <c r="K642" i="25"/>
  <c r="N642" i="25"/>
  <c r="K646" i="25"/>
  <c r="N646" i="25"/>
  <c r="K661" i="25"/>
  <c r="N661" i="25"/>
  <c r="K16" i="25"/>
  <c r="N16" i="25"/>
  <c r="K224" i="25"/>
  <c r="N224" i="25"/>
  <c r="K228" i="25"/>
  <c r="N228" i="25"/>
  <c r="K258" i="25"/>
  <c r="N258" i="25"/>
  <c r="K280" i="25"/>
  <c r="N280" i="25"/>
  <c r="K298" i="25"/>
  <c r="N298" i="25"/>
  <c r="K312" i="25"/>
  <c r="N312" i="25"/>
  <c r="K328" i="25"/>
  <c r="N328" i="25"/>
  <c r="K340" i="25"/>
  <c r="N340" i="25"/>
  <c r="K346" i="25"/>
  <c r="N346" i="25"/>
  <c r="K366" i="25"/>
  <c r="N366" i="25"/>
  <c r="K372" i="25"/>
  <c r="N372" i="25"/>
  <c r="K373" i="25"/>
  <c r="N373" i="25"/>
  <c r="K382" i="25"/>
  <c r="N382" i="25"/>
  <c r="K383" i="25"/>
  <c r="N383" i="25"/>
  <c r="K384" i="25"/>
  <c r="N384" i="25"/>
  <c r="K385" i="25"/>
  <c r="N385" i="25"/>
  <c r="K398" i="25"/>
  <c r="N398" i="25"/>
  <c r="K399" i="25"/>
  <c r="N399" i="25"/>
  <c r="K400" i="25"/>
  <c r="N400" i="25"/>
  <c r="K403" i="25"/>
  <c r="N403" i="25"/>
  <c r="K406" i="25"/>
  <c r="N406" i="25"/>
  <c r="K407" i="25"/>
  <c r="N407" i="25"/>
  <c r="K410" i="25"/>
  <c r="N410" i="25"/>
  <c r="K416" i="25"/>
  <c r="N416" i="25"/>
  <c r="K418" i="25"/>
  <c r="N418" i="25"/>
  <c r="K419" i="25"/>
  <c r="N419" i="25"/>
  <c r="K422" i="25"/>
  <c r="N422" i="25"/>
  <c r="K423" i="25"/>
  <c r="N423" i="25"/>
  <c r="K426" i="25"/>
  <c r="N426" i="25"/>
  <c r="K428" i="25"/>
  <c r="N428" i="25"/>
  <c r="K432" i="25"/>
  <c r="N432" i="25"/>
  <c r="K436" i="25"/>
  <c r="N436" i="25"/>
  <c r="K437" i="25"/>
  <c r="N437" i="25"/>
  <c r="K438" i="25"/>
  <c r="N438" i="25"/>
  <c r="K439" i="25"/>
  <c r="N439" i="25"/>
  <c r="K440" i="25"/>
  <c r="N440" i="25"/>
  <c r="K685" i="25"/>
  <c r="N685" i="25"/>
  <c r="K693" i="25"/>
  <c r="N693" i="25"/>
  <c r="K709" i="25"/>
  <c r="N709" i="25"/>
  <c r="K713" i="25"/>
  <c r="N713" i="25"/>
  <c r="K717" i="25"/>
  <c r="N717" i="25"/>
  <c r="K721" i="25"/>
  <c r="N721" i="25"/>
  <c r="K662" i="25"/>
  <c r="N662" i="25"/>
  <c r="K666" i="25"/>
  <c r="N666" i="25"/>
  <c r="K670" i="25"/>
  <c r="N670" i="25"/>
  <c r="K674" i="25"/>
  <c r="N674" i="25"/>
  <c r="K678" i="25"/>
  <c r="N678" i="25"/>
  <c r="K459" i="25"/>
  <c r="N459" i="25"/>
  <c r="K682" i="25"/>
  <c r="N682" i="25"/>
  <c r="K690" i="25"/>
  <c r="N690" i="25"/>
  <c r="K475" i="25"/>
  <c r="N475" i="25"/>
  <c r="K698" i="25"/>
  <c r="N698" i="25"/>
  <c r="K479" i="25"/>
  <c r="N479" i="25"/>
  <c r="K702" i="25"/>
  <c r="N702" i="25"/>
  <c r="K483" i="25"/>
  <c r="N483" i="25"/>
  <c r="K706" i="25"/>
  <c r="N706" i="25"/>
  <c r="K495" i="25"/>
  <c r="N495" i="25"/>
  <c r="K718" i="25"/>
  <c r="N718" i="25"/>
  <c r="K503" i="25"/>
  <c r="N503" i="25"/>
  <c r="K726" i="25"/>
  <c r="N726" i="25"/>
  <c r="K730" i="25"/>
  <c r="N730" i="25"/>
  <c r="K511" i="25"/>
  <c r="N511" i="25"/>
  <c r="K515" i="25"/>
  <c r="N515" i="25"/>
  <c r="K738" i="25"/>
  <c r="N738" i="25"/>
  <c r="K519" i="25"/>
  <c r="N519" i="25"/>
  <c r="K523" i="25"/>
  <c r="N523" i="25"/>
  <c r="K746" i="25"/>
  <c r="N746" i="25"/>
  <c r="K527" i="25"/>
  <c r="N527" i="25"/>
  <c r="K750" i="25"/>
  <c r="N750" i="25"/>
  <c r="K531" i="25"/>
  <c r="N531" i="25"/>
  <c r="K535" i="25"/>
  <c r="N535" i="25"/>
  <c r="K762" i="25"/>
  <c r="N762" i="25"/>
  <c r="K543" i="25"/>
  <c r="N543" i="25"/>
  <c r="K551" i="25"/>
  <c r="N551" i="25"/>
  <c r="K555" i="25"/>
  <c r="N555" i="25"/>
  <c r="K790" i="25"/>
  <c r="N790" i="25"/>
  <c r="K794" i="25"/>
  <c r="N794" i="25"/>
  <c r="K802" i="25"/>
  <c r="N802" i="25"/>
  <c r="K806" i="25"/>
  <c r="N806" i="25"/>
  <c r="K814" i="25"/>
  <c r="N814" i="25"/>
  <c r="K595" i="25"/>
  <c r="N595" i="25"/>
  <c r="K603" i="25"/>
  <c r="N603" i="25"/>
  <c r="K826" i="25"/>
  <c r="N826" i="25"/>
  <c r="K607" i="25"/>
  <c r="N607" i="25"/>
  <c r="K611" i="25"/>
  <c r="N611" i="25"/>
  <c r="K615" i="25"/>
  <c r="N615" i="25"/>
  <c r="K838" i="25"/>
  <c r="N838" i="25"/>
  <c r="K842" i="25"/>
  <c r="N842" i="25"/>
  <c r="K627" i="25"/>
  <c r="N627" i="25"/>
  <c r="K631" i="25"/>
  <c r="N631" i="25"/>
  <c r="K854" i="25"/>
  <c r="N854" i="25"/>
  <c r="K635" i="25"/>
  <c r="N635" i="25"/>
  <c r="K858" i="25"/>
  <c r="N858" i="25"/>
  <c r="K866" i="25"/>
  <c r="N866" i="25"/>
  <c r="K647" i="25"/>
  <c r="N647" i="25"/>
  <c r="K651" i="25"/>
  <c r="N651" i="25"/>
  <c r="K874" i="25"/>
  <c r="N874" i="25"/>
  <c r="K655" i="25"/>
  <c r="N655" i="25"/>
  <c r="K881" i="25"/>
  <c r="N881" i="25"/>
  <c r="U165" i="25"/>
  <c r="U211" i="25"/>
  <c r="U231" i="25"/>
  <c r="U35" i="25"/>
  <c r="U142" i="25"/>
  <c r="U396" i="25"/>
  <c r="U116" i="25"/>
  <c r="U432" i="25"/>
  <c r="U441" i="25"/>
  <c r="U130" i="25"/>
  <c r="U289" i="25"/>
  <c r="U308" i="25"/>
  <c r="U420" i="25"/>
  <c r="U423" i="25"/>
  <c r="U427" i="25"/>
  <c r="U63" i="25"/>
  <c r="U54" i="25"/>
  <c r="U442" i="25"/>
  <c r="U7" i="25"/>
  <c r="U74" i="25"/>
  <c r="U84" i="25"/>
  <c r="U126" i="25"/>
  <c r="U28" i="25"/>
  <c r="U194" i="25"/>
  <c r="U343" i="25"/>
  <c r="U402" i="25"/>
  <c r="U410" i="25"/>
  <c r="U34" i="25"/>
  <c r="U44" i="25"/>
  <c r="U102" i="25"/>
  <c r="U160" i="25"/>
  <c r="U222" i="25"/>
  <c r="U338" i="25"/>
  <c r="U97" i="25"/>
  <c r="U98" i="25"/>
  <c r="U121" i="25"/>
  <c r="U125" i="25"/>
  <c r="U149" i="25"/>
  <c r="U223" i="25"/>
  <c r="U30" i="25"/>
  <c r="U415" i="25"/>
  <c r="U418" i="25"/>
  <c r="U426" i="25"/>
  <c r="U232" i="25"/>
  <c r="U295" i="25"/>
  <c r="U296" i="25"/>
  <c r="U311" i="25"/>
  <c r="U334" i="25"/>
  <c r="U344" i="25"/>
  <c r="U430" i="25"/>
  <c r="U434" i="25"/>
  <c r="U436" i="25"/>
  <c r="U38" i="25"/>
  <c r="U60" i="25"/>
  <c r="U62" i="25"/>
  <c r="U85" i="25"/>
  <c r="U132" i="25"/>
  <c r="U134" i="25"/>
  <c r="U140" i="25"/>
  <c r="U141" i="25"/>
  <c r="U206" i="25"/>
  <c r="U218" i="25"/>
  <c r="U236" i="25"/>
  <c r="U246" i="25"/>
  <c r="U257" i="25"/>
  <c r="U276" i="25"/>
  <c r="U303" i="25"/>
  <c r="U322" i="25"/>
  <c r="U388" i="25"/>
  <c r="U398" i="25"/>
  <c r="U48" i="25"/>
  <c r="U78" i="25"/>
  <c r="U22" i="25"/>
  <c r="U18" i="25"/>
  <c r="U3" i="25"/>
  <c r="U11" i="25"/>
  <c r="U71" i="25"/>
  <c r="U6" i="25"/>
  <c r="U40" i="25"/>
  <c r="U56" i="25"/>
  <c r="U68" i="25"/>
  <c r="U89" i="25"/>
  <c r="U100" i="25"/>
  <c r="U118" i="25"/>
  <c r="U161" i="25"/>
  <c r="U184" i="25"/>
  <c r="U210" i="25"/>
  <c r="U244" i="25"/>
  <c r="U314" i="25"/>
  <c r="U216" i="25"/>
  <c r="U219" i="25"/>
  <c r="U230" i="25"/>
  <c r="U260" i="25"/>
  <c r="U280" i="25"/>
  <c r="U286" i="25"/>
  <c r="U341" i="25"/>
  <c r="U347" i="25"/>
  <c r="U352" i="25"/>
  <c r="U376" i="25"/>
  <c r="U412" i="25"/>
  <c r="U422" i="25"/>
  <c r="U24" i="25"/>
  <c r="U26" i="25"/>
  <c r="U52" i="25"/>
  <c r="U72" i="25"/>
  <c r="U93" i="25"/>
  <c r="U94" i="25"/>
  <c r="U110" i="25"/>
  <c r="U158" i="25"/>
  <c r="U173" i="25"/>
  <c r="U180" i="25"/>
  <c r="U197" i="25"/>
  <c r="U225" i="25"/>
  <c r="U239" i="25"/>
  <c r="U252" i="25"/>
  <c r="U261" i="25"/>
  <c r="U284" i="25"/>
  <c r="U292" i="25"/>
  <c r="U310" i="25"/>
  <c r="U370" i="25"/>
  <c r="U380" i="25"/>
  <c r="U399" i="25"/>
  <c r="U421" i="25"/>
  <c r="U428" i="25"/>
  <c r="U23" i="25"/>
  <c r="U46" i="25"/>
  <c r="U47" i="25"/>
  <c r="U50" i="25"/>
  <c r="U55" i="25"/>
  <c r="U61" i="25"/>
  <c r="U83" i="25"/>
  <c r="U101" i="25"/>
  <c r="U104" i="25"/>
  <c r="U106" i="25"/>
  <c r="U112" i="25"/>
  <c r="U115" i="25"/>
  <c r="U133" i="25"/>
  <c r="U136" i="25"/>
  <c r="U156" i="25"/>
  <c r="U162" i="25"/>
  <c r="U12" i="25"/>
  <c r="U53" i="25"/>
  <c r="U76" i="25"/>
  <c r="U77" i="25"/>
  <c r="U80" i="25"/>
  <c r="U8" i="25"/>
  <c r="U19" i="25"/>
  <c r="U27" i="25"/>
  <c r="U39" i="25"/>
  <c r="U42" i="25"/>
  <c r="U59" i="25"/>
  <c r="U67" i="25"/>
  <c r="U70" i="25"/>
  <c r="U86" i="25"/>
  <c r="U92" i="25"/>
  <c r="U108" i="25"/>
  <c r="U109" i="25"/>
  <c r="U117" i="25"/>
  <c r="U122" i="25"/>
  <c r="U124" i="25"/>
  <c r="U145" i="25"/>
  <c r="U146" i="25"/>
  <c r="U148" i="25"/>
  <c r="U10" i="25"/>
  <c r="U14" i="25"/>
  <c r="U64" i="25"/>
  <c r="U170" i="25"/>
  <c r="U178" i="25"/>
  <c r="U220" i="25"/>
  <c r="U228" i="25"/>
  <c r="U247" i="25"/>
  <c r="U256" i="25"/>
  <c r="U269" i="25"/>
  <c r="U285" i="25"/>
  <c r="U288" i="25"/>
  <c r="U336" i="25"/>
  <c r="U354" i="25"/>
  <c r="U175" i="25"/>
  <c r="U176" i="25"/>
  <c r="U187" i="25"/>
  <c r="U203" i="25"/>
  <c r="U204" i="25"/>
  <c r="U209" i="25"/>
  <c r="U215" i="25"/>
  <c r="U224" i="25"/>
  <c r="U235" i="25"/>
  <c r="U249" i="25"/>
  <c r="U255" i="25"/>
  <c r="U265" i="25"/>
  <c r="U271" i="25"/>
  <c r="U277" i="25"/>
  <c r="U342" i="25"/>
  <c r="U123" i="25"/>
  <c r="U138" i="25"/>
  <c r="U147" i="25"/>
  <c r="U150" i="25"/>
  <c r="U159" i="25"/>
  <c r="U172" i="25"/>
  <c r="U179" i="25"/>
  <c r="U185" i="25"/>
  <c r="U189" i="25"/>
  <c r="U191" i="25"/>
  <c r="U192" i="25"/>
  <c r="U193" i="25"/>
  <c r="U195" i="25"/>
  <c r="U198" i="25"/>
  <c r="U199" i="25"/>
  <c r="U202" i="25"/>
  <c r="U212" i="25"/>
  <c r="U214" i="25"/>
  <c r="U234" i="25"/>
  <c r="U238" i="25"/>
  <c r="U240" i="25"/>
  <c r="U241" i="25"/>
  <c r="U248" i="25"/>
  <c r="U291" i="25"/>
  <c r="U300" i="25"/>
  <c r="U315" i="25"/>
  <c r="U358" i="25"/>
  <c r="U320" i="25"/>
  <c r="U324" i="25"/>
  <c r="U328" i="25"/>
  <c r="U339" i="25"/>
  <c r="U355" i="25"/>
  <c r="U362" i="25"/>
  <c r="U366" i="25"/>
  <c r="U407" i="25"/>
  <c r="U414" i="25"/>
  <c r="U416" i="25"/>
  <c r="U431" i="25"/>
  <c r="U254" i="25"/>
  <c r="U266" i="25"/>
  <c r="U268" i="25"/>
  <c r="U270" i="25"/>
  <c r="U281" i="25"/>
  <c r="U282" i="25"/>
  <c r="U297" i="25"/>
  <c r="U298" i="25"/>
  <c r="U307" i="25"/>
  <c r="U312" i="25"/>
  <c r="U349" i="25"/>
  <c r="U368" i="25"/>
  <c r="U375" i="25"/>
  <c r="U406" i="25"/>
  <c r="U413" i="25"/>
  <c r="U419" i="25"/>
  <c r="U37" i="25"/>
  <c r="K2" i="25"/>
  <c r="N2" i="25"/>
  <c r="U4" i="25"/>
  <c r="U15" i="25"/>
  <c r="U16" i="25"/>
  <c r="U20" i="25"/>
  <c r="U31" i="25"/>
  <c r="U32" i="25"/>
  <c r="U36" i="25"/>
  <c r="U45" i="25"/>
  <c r="U51" i="25"/>
  <c r="U66" i="25"/>
  <c r="U82" i="25"/>
  <c r="U91" i="25"/>
  <c r="U90" i="25"/>
  <c r="U43" i="25"/>
  <c r="U58" i="25"/>
  <c r="U69" i="25"/>
  <c r="U114" i="25"/>
  <c r="U99" i="25"/>
  <c r="U105" i="25"/>
  <c r="U120" i="25"/>
  <c r="U131" i="25"/>
  <c r="U137" i="25"/>
  <c r="U152" i="25"/>
  <c r="U155" i="25"/>
  <c r="U167" i="25"/>
  <c r="U168" i="25"/>
  <c r="U171" i="25"/>
  <c r="U186" i="25"/>
  <c r="U207" i="25"/>
  <c r="U73" i="25"/>
  <c r="U88" i="25"/>
  <c r="U41" i="25"/>
  <c r="U49" i="25"/>
  <c r="U57" i="25"/>
  <c r="U65" i="25"/>
  <c r="U75" i="25"/>
  <c r="U81" i="25"/>
  <c r="U96" i="25"/>
  <c r="U107" i="25"/>
  <c r="U113" i="25"/>
  <c r="U128" i="25"/>
  <c r="U139" i="25"/>
  <c r="U154" i="25"/>
  <c r="U157" i="25"/>
  <c r="U169" i="25"/>
  <c r="U174" i="25"/>
  <c r="U181" i="25"/>
  <c r="U182" i="25"/>
  <c r="U196" i="25"/>
  <c r="U201" i="25"/>
  <c r="U208" i="25"/>
  <c r="U129" i="25"/>
  <c r="U144" i="25"/>
  <c r="U79" i="25"/>
  <c r="U87" i="25"/>
  <c r="U95" i="25"/>
  <c r="U103" i="25"/>
  <c r="U111" i="25"/>
  <c r="U119" i="25"/>
  <c r="U127" i="25"/>
  <c r="U135" i="25"/>
  <c r="U143" i="25"/>
  <c r="U151" i="25"/>
  <c r="U153" i="25"/>
  <c r="U163" i="25"/>
  <c r="U164" i="25"/>
  <c r="U166" i="25"/>
  <c r="U177" i="25"/>
  <c r="U183" i="25"/>
  <c r="U188" i="25"/>
  <c r="U190" i="25"/>
  <c r="U200" i="25"/>
  <c r="U205" i="25"/>
  <c r="U227" i="25"/>
  <c r="U237" i="25"/>
  <c r="U226" i="25"/>
  <c r="U217" i="25"/>
  <c r="U245" i="25"/>
  <c r="U250" i="25"/>
  <c r="U251" i="25"/>
  <c r="U264" i="25"/>
  <c r="U267" i="25"/>
  <c r="U319" i="25"/>
  <c r="U242" i="25"/>
  <c r="U243" i="25"/>
  <c r="U253" i="25"/>
  <c r="U258" i="25"/>
  <c r="U272" i="25"/>
  <c r="U273" i="25"/>
  <c r="U287" i="25"/>
  <c r="U294" i="25"/>
  <c r="U299" i="25"/>
  <c r="U304" i="25"/>
  <c r="U309" i="25"/>
  <c r="U313" i="25"/>
  <c r="U316" i="25"/>
  <c r="U337" i="25"/>
  <c r="U259" i="25"/>
  <c r="U262" i="25"/>
  <c r="U263" i="25"/>
  <c r="U274" i="25"/>
  <c r="U275" i="25"/>
  <c r="U278" i="25"/>
  <c r="U279" i="25"/>
  <c r="U283" i="25"/>
  <c r="U290" i="25"/>
  <c r="U302" i="25"/>
  <c r="U305" i="25"/>
  <c r="U306" i="25"/>
  <c r="U323" i="25"/>
  <c r="U330" i="25"/>
  <c r="U332" i="25"/>
  <c r="U345" i="25"/>
  <c r="U346" i="25"/>
  <c r="U350" i="25"/>
  <c r="U353" i="25"/>
  <c r="U378" i="25"/>
  <c r="U326" i="25"/>
  <c r="U364" i="25"/>
  <c r="U369" i="25"/>
  <c r="U348" i="25"/>
  <c r="U356" i="25"/>
  <c r="U360" i="25"/>
  <c r="U372" i="25"/>
  <c r="U392" i="25"/>
  <c r="U317" i="25"/>
  <c r="U318" i="25"/>
  <c r="U327" i="25"/>
  <c r="U329" i="25"/>
  <c r="U331" i="25"/>
  <c r="U333" i="25"/>
  <c r="U335" i="25"/>
  <c r="U357" i="25"/>
  <c r="U361" i="25"/>
  <c r="U365" i="25"/>
  <c r="U373" i="25"/>
  <c r="U391" i="25"/>
  <c r="U394" i="25"/>
  <c r="U400" i="25"/>
  <c r="U405" i="25"/>
  <c r="U374" i="25"/>
  <c r="U381" i="25"/>
  <c r="U382" i="25"/>
  <c r="U383" i="25"/>
  <c r="U384" i="25"/>
  <c r="U386" i="25"/>
  <c r="U390" i="25"/>
  <c r="U397" i="25"/>
  <c r="U401" i="25"/>
  <c r="U404" i="25"/>
  <c r="U408" i="25"/>
  <c r="U424" i="25"/>
  <c r="U417" i="25"/>
  <c r="U425" i="25"/>
  <c r="U439" i="25"/>
  <c r="U440" i="25"/>
  <c r="U9" i="25"/>
  <c r="U17" i="25"/>
  <c r="U25" i="25"/>
  <c r="U33" i="25"/>
  <c r="U5" i="25"/>
  <c r="U13" i="25"/>
  <c r="U21" i="25"/>
  <c r="U29" i="25"/>
  <c r="U229" i="25"/>
  <c r="U233" i="25"/>
  <c r="U213" i="25"/>
  <c r="U221" i="25"/>
  <c r="U293" i="25"/>
  <c r="U301" i="25"/>
  <c r="U325" i="25"/>
  <c r="U321" i="25"/>
  <c r="U340" i="25"/>
  <c r="U363" i="25"/>
  <c r="U351" i="25"/>
  <c r="U359" i="25"/>
  <c r="U367" i="25"/>
  <c r="U377" i="25"/>
  <c r="U385" i="25"/>
  <c r="U387" i="25"/>
  <c r="U393" i="25"/>
  <c r="U371" i="25"/>
  <c r="U379" i="25"/>
  <c r="U389" i="25"/>
  <c r="U395" i="25"/>
  <c r="U403" i="25"/>
  <c r="U411" i="25"/>
  <c r="U409" i="25"/>
  <c r="U429" i="25"/>
  <c r="U437" i="25"/>
  <c r="U435" i="25"/>
  <c r="U433" i="25"/>
  <c r="J2" i="23"/>
  <c r="I2" i="23"/>
  <c r="H2" i="23"/>
  <c r="I18" i="24"/>
  <c r="K18" i="24"/>
  <c r="K20" i="24"/>
  <c r="F2" i="23"/>
  <c r="F3" i="23"/>
  <c r="H3" i="23"/>
  <c r="I3" i="23"/>
  <c r="J3" i="23"/>
  <c r="F4" i="23"/>
  <c r="H4" i="23"/>
  <c r="I4" i="23"/>
  <c r="J4" i="23"/>
  <c r="F5" i="23"/>
  <c r="H5" i="23"/>
  <c r="I5" i="23"/>
  <c r="J5" i="23"/>
  <c r="F6" i="23"/>
  <c r="H6" i="23"/>
  <c r="I6" i="23"/>
  <c r="J6" i="23"/>
  <c r="F7" i="23"/>
  <c r="H7" i="23"/>
  <c r="I7" i="23"/>
  <c r="J7" i="23"/>
  <c r="F8" i="23"/>
  <c r="H8" i="23"/>
  <c r="I8" i="23"/>
  <c r="J8" i="23"/>
  <c r="F9" i="23"/>
  <c r="H9" i="23"/>
  <c r="I9" i="23"/>
  <c r="J9" i="23"/>
  <c r="F10" i="23"/>
  <c r="H10" i="23"/>
  <c r="I10" i="23"/>
  <c r="J10" i="23"/>
  <c r="F11" i="23"/>
  <c r="H11" i="23"/>
  <c r="I11" i="23"/>
  <c r="J11" i="23"/>
  <c r="F12" i="23"/>
  <c r="H12" i="23"/>
  <c r="I12" i="23"/>
  <c r="J12" i="23"/>
  <c r="F13" i="23"/>
  <c r="H13" i="23"/>
  <c r="I13" i="23"/>
  <c r="J13" i="23"/>
  <c r="F14" i="23"/>
  <c r="H14" i="23"/>
  <c r="I14" i="23"/>
  <c r="J14" i="23"/>
  <c r="F15" i="23"/>
  <c r="H15" i="23"/>
  <c r="I15" i="23"/>
  <c r="J15" i="23"/>
  <c r="F16" i="23"/>
  <c r="H16" i="23"/>
  <c r="I16" i="23"/>
  <c r="J16" i="23"/>
  <c r="F17" i="23"/>
  <c r="H17" i="23"/>
  <c r="I17" i="23"/>
  <c r="J17" i="23"/>
  <c r="F18" i="23"/>
  <c r="H18" i="23"/>
  <c r="I18" i="23"/>
  <c r="J18" i="23"/>
  <c r="F19" i="23"/>
  <c r="H19" i="23"/>
  <c r="I19" i="23"/>
  <c r="J19" i="23"/>
  <c r="F20" i="23"/>
  <c r="H20" i="23"/>
  <c r="I20" i="23"/>
  <c r="J20" i="23"/>
  <c r="F21" i="23"/>
  <c r="H21" i="23"/>
  <c r="I21" i="23"/>
  <c r="J21" i="23"/>
  <c r="F22" i="23"/>
  <c r="H22" i="23"/>
  <c r="I22" i="23"/>
  <c r="J22" i="23"/>
  <c r="F23" i="23"/>
  <c r="H23" i="23"/>
  <c r="I23" i="23"/>
  <c r="J23" i="23"/>
  <c r="F24" i="23"/>
  <c r="H24" i="23"/>
  <c r="I24" i="23"/>
  <c r="J24" i="23"/>
  <c r="F25" i="23"/>
  <c r="H25" i="23"/>
  <c r="I25" i="23"/>
  <c r="J25" i="23"/>
  <c r="F26" i="23"/>
  <c r="H26" i="23"/>
  <c r="I26" i="23"/>
  <c r="J26" i="23"/>
  <c r="F27" i="23"/>
  <c r="H27" i="23"/>
  <c r="I27" i="23"/>
  <c r="J27" i="23"/>
  <c r="F28" i="23"/>
  <c r="H28" i="23"/>
  <c r="I28" i="23"/>
  <c r="J28" i="23"/>
  <c r="F29" i="23"/>
  <c r="H29" i="23"/>
  <c r="I29" i="23"/>
  <c r="J29" i="23"/>
  <c r="F30" i="23"/>
  <c r="H30" i="23"/>
  <c r="I30" i="23"/>
  <c r="J30" i="23"/>
  <c r="F31" i="23"/>
  <c r="H31" i="23"/>
  <c r="I31" i="23"/>
  <c r="J31" i="23"/>
  <c r="F32" i="23"/>
  <c r="H32" i="23"/>
  <c r="I32" i="23"/>
  <c r="J32" i="23"/>
  <c r="F33" i="23"/>
  <c r="H33" i="23"/>
  <c r="I33" i="23"/>
  <c r="J33" i="23"/>
  <c r="F34" i="23"/>
  <c r="H34" i="23"/>
  <c r="I34" i="23"/>
  <c r="J34" i="23"/>
  <c r="F35" i="23"/>
  <c r="H35" i="23"/>
  <c r="I35" i="23"/>
  <c r="J35" i="23"/>
  <c r="F36" i="23"/>
  <c r="H36" i="23"/>
  <c r="I36" i="23"/>
  <c r="J36" i="23"/>
  <c r="F37" i="23"/>
  <c r="H37" i="23"/>
  <c r="I37" i="23"/>
  <c r="J37" i="23"/>
  <c r="F38" i="23"/>
  <c r="H38" i="23"/>
  <c r="I38" i="23"/>
  <c r="J38" i="23"/>
  <c r="F39" i="23"/>
  <c r="H39" i="23"/>
  <c r="I39" i="23"/>
  <c r="J39" i="23"/>
  <c r="F40" i="23"/>
  <c r="H40" i="23"/>
  <c r="I40" i="23"/>
  <c r="J40" i="23"/>
  <c r="F41" i="23"/>
  <c r="H41" i="23"/>
  <c r="I41" i="23"/>
  <c r="J41" i="23"/>
  <c r="F42" i="23"/>
  <c r="H42" i="23"/>
  <c r="I42" i="23"/>
  <c r="J42" i="23"/>
  <c r="F43" i="23"/>
  <c r="H43" i="23"/>
  <c r="I43" i="23"/>
  <c r="J43" i="23"/>
  <c r="F44" i="23"/>
  <c r="H44" i="23"/>
  <c r="I44" i="23"/>
  <c r="J44" i="23"/>
  <c r="F45" i="23"/>
  <c r="H45" i="23"/>
  <c r="I45" i="23"/>
  <c r="J45" i="23"/>
  <c r="F46" i="23"/>
  <c r="H46" i="23"/>
  <c r="I46" i="23"/>
  <c r="J46" i="23"/>
  <c r="F47" i="23"/>
  <c r="H47" i="23"/>
  <c r="I47" i="23"/>
  <c r="J47" i="23"/>
  <c r="F48" i="23"/>
  <c r="H48" i="23"/>
  <c r="I48" i="23"/>
  <c r="J48" i="23"/>
  <c r="F49" i="23"/>
  <c r="H49" i="23"/>
  <c r="I49" i="23"/>
  <c r="J49" i="23"/>
  <c r="F50" i="23"/>
  <c r="H50" i="23"/>
  <c r="I50" i="23"/>
  <c r="J50" i="23"/>
  <c r="F51" i="23"/>
  <c r="H51" i="23"/>
  <c r="I51" i="23"/>
  <c r="J51" i="23"/>
  <c r="F52" i="23"/>
  <c r="H52" i="23"/>
  <c r="I52" i="23"/>
  <c r="J52" i="23"/>
  <c r="F53" i="23"/>
  <c r="H53" i="23"/>
  <c r="I53" i="23"/>
  <c r="J53" i="23"/>
  <c r="F54" i="23"/>
  <c r="H54" i="23"/>
  <c r="I54" i="23"/>
  <c r="J54" i="23"/>
  <c r="F55" i="23"/>
  <c r="H55" i="23"/>
  <c r="I55" i="23"/>
  <c r="J55" i="23"/>
  <c r="F56" i="23"/>
  <c r="H56" i="23"/>
  <c r="I56" i="23"/>
  <c r="J56" i="23"/>
  <c r="F57" i="23"/>
  <c r="H57" i="23"/>
  <c r="I57" i="23"/>
  <c r="J57" i="23"/>
  <c r="F58" i="23"/>
  <c r="H58" i="23"/>
  <c r="I58" i="23"/>
  <c r="J58" i="23"/>
  <c r="F59" i="23"/>
  <c r="H59" i="23"/>
  <c r="I59" i="23"/>
  <c r="J59" i="23"/>
  <c r="F60" i="23"/>
  <c r="H60" i="23"/>
  <c r="I60" i="23"/>
  <c r="J60" i="23"/>
  <c r="F61" i="23"/>
  <c r="H61" i="23"/>
  <c r="I61" i="23"/>
  <c r="J61" i="23"/>
  <c r="F62" i="23"/>
  <c r="H62" i="23"/>
  <c r="I62" i="23"/>
  <c r="J62" i="23"/>
  <c r="F63" i="23"/>
  <c r="H63" i="23"/>
  <c r="I63" i="23"/>
  <c r="J63" i="23"/>
  <c r="F64" i="23"/>
  <c r="H64" i="23"/>
  <c r="I64" i="23"/>
  <c r="J64" i="23"/>
  <c r="F65" i="23"/>
  <c r="H65" i="23"/>
  <c r="I65" i="23"/>
  <c r="J65" i="23"/>
  <c r="F66" i="23"/>
  <c r="H66" i="23"/>
  <c r="I66" i="23"/>
  <c r="J66" i="23"/>
  <c r="F67" i="23"/>
  <c r="H67" i="23"/>
  <c r="I67" i="23"/>
  <c r="J67" i="23"/>
  <c r="F68" i="23"/>
  <c r="H68" i="23"/>
  <c r="I68" i="23"/>
  <c r="J68" i="23"/>
  <c r="F69" i="23"/>
  <c r="H69" i="23"/>
  <c r="I69" i="23"/>
  <c r="J69" i="23"/>
  <c r="F70" i="23"/>
  <c r="H70" i="23"/>
  <c r="I70" i="23"/>
  <c r="J70" i="23"/>
  <c r="F71" i="23"/>
  <c r="H71" i="23"/>
  <c r="I71" i="23"/>
  <c r="J71" i="23"/>
  <c r="F72" i="23"/>
  <c r="H72" i="23"/>
  <c r="I72" i="23"/>
  <c r="J72" i="23"/>
  <c r="F73" i="23"/>
  <c r="H73" i="23"/>
  <c r="I73" i="23"/>
  <c r="J73" i="23"/>
  <c r="F74" i="23"/>
  <c r="H74" i="23"/>
  <c r="I74" i="23"/>
  <c r="J74" i="23"/>
  <c r="F75" i="23"/>
  <c r="H75" i="23"/>
  <c r="I75" i="23"/>
  <c r="J75" i="23"/>
  <c r="F76" i="23"/>
  <c r="H76" i="23"/>
  <c r="I76" i="23"/>
  <c r="J76" i="23"/>
  <c r="F77" i="23"/>
  <c r="H77" i="23"/>
  <c r="I77" i="23"/>
  <c r="J77" i="23"/>
  <c r="F78" i="23"/>
  <c r="H78" i="23"/>
  <c r="I78" i="23"/>
  <c r="J78" i="23"/>
  <c r="F79" i="23"/>
  <c r="H79" i="23"/>
  <c r="I79" i="23"/>
  <c r="J79" i="23"/>
  <c r="F80" i="23"/>
  <c r="H80" i="23"/>
  <c r="I80" i="23"/>
  <c r="J80" i="23"/>
  <c r="F81" i="23"/>
  <c r="H81" i="23"/>
  <c r="I81" i="23"/>
  <c r="J81" i="23"/>
  <c r="F82" i="23"/>
  <c r="H82" i="23"/>
  <c r="I82" i="23"/>
  <c r="J82" i="23"/>
  <c r="F83" i="23"/>
  <c r="H83" i="23"/>
  <c r="I83" i="23"/>
  <c r="J83" i="23"/>
  <c r="F84" i="23"/>
  <c r="H84" i="23"/>
  <c r="I84" i="23"/>
  <c r="J84" i="23"/>
  <c r="F85" i="23"/>
  <c r="H85" i="23"/>
  <c r="I85" i="23"/>
  <c r="J85" i="23"/>
  <c r="F86" i="23"/>
  <c r="H86" i="23"/>
  <c r="I86" i="23"/>
  <c r="J86" i="23"/>
  <c r="F87" i="23"/>
  <c r="H87" i="23"/>
  <c r="I87" i="23"/>
  <c r="J87" i="23"/>
  <c r="F88" i="23"/>
  <c r="H88" i="23"/>
  <c r="I88" i="23"/>
  <c r="J88" i="23"/>
  <c r="F89" i="23"/>
  <c r="H89" i="23"/>
  <c r="I89" i="23"/>
  <c r="J89" i="23"/>
  <c r="F90" i="23"/>
  <c r="H90" i="23"/>
  <c r="I90" i="23"/>
  <c r="J90" i="23"/>
  <c r="F91" i="23"/>
  <c r="H91" i="23"/>
  <c r="I91" i="23"/>
  <c r="J91" i="23"/>
  <c r="F92" i="23"/>
  <c r="H92" i="23"/>
  <c r="I92" i="23"/>
  <c r="J92" i="23"/>
  <c r="F93" i="23"/>
  <c r="H93" i="23"/>
  <c r="I93" i="23"/>
  <c r="J93" i="23"/>
  <c r="F94" i="23"/>
  <c r="H94" i="23"/>
  <c r="I94" i="23"/>
  <c r="J94" i="23"/>
  <c r="F95" i="23"/>
  <c r="H95" i="23"/>
  <c r="I95" i="23"/>
  <c r="J95" i="23"/>
  <c r="F96" i="23"/>
  <c r="H96" i="23"/>
  <c r="I96" i="23"/>
  <c r="J96" i="23"/>
  <c r="F97" i="23"/>
  <c r="H97" i="23"/>
  <c r="I97" i="23"/>
  <c r="J97" i="23"/>
  <c r="F98" i="23"/>
  <c r="H98" i="23"/>
  <c r="I98" i="23"/>
  <c r="J98" i="23"/>
  <c r="F99" i="23"/>
  <c r="H99" i="23"/>
  <c r="I99" i="23"/>
  <c r="J99" i="23"/>
  <c r="F100" i="23"/>
  <c r="H100" i="23"/>
  <c r="I100" i="23"/>
  <c r="J100" i="23"/>
  <c r="F101" i="23"/>
  <c r="H101" i="23"/>
  <c r="I101" i="23"/>
  <c r="J101" i="23"/>
  <c r="F102" i="23"/>
  <c r="H102" i="23"/>
  <c r="I102" i="23"/>
  <c r="J102" i="23"/>
  <c r="F103" i="23"/>
  <c r="H103" i="23"/>
  <c r="I103" i="23"/>
  <c r="J103" i="23"/>
  <c r="F104" i="23"/>
  <c r="H104" i="23"/>
  <c r="I104" i="23"/>
  <c r="J104" i="23"/>
  <c r="F105" i="23"/>
  <c r="H105" i="23"/>
  <c r="I105" i="23"/>
  <c r="J105" i="23"/>
  <c r="F106" i="23"/>
  <c r="H106" i="23"/>
  <c r="I106" i="23"/>
  <c r="J106" i="23"/>
  <c r="F107" i="23"/>
  <c r="H107" i="23"/>
  <c r="I107" i="23"/>
  <c r="J107" i="23"/>
  <c r="F108" i="23"/>
  <c r="H108" i="23"/>
  <c r="I108" i="23"/>
  <c r="J108" i="23"/>
  <c r="F109" i="23"/>
  <c r="H109" i="23"/>
  <c r="I109" i="23"/>
  <c r="J109" i="23"/>
  <c r="F110" i="23"/>
  <c r="H110" i="23"/>
  <c r="I110" i="23"/>
  <c r="J110" i="23"/>
  <c r="F111" i="23"/>
  <c r="H111" i="23"/>
  <c r="I111" i="23"/>
  <c r="J111" i="23"/>
  <c r="F112" i="23"/>
  <c r="H112" i="23"/>
  <c r="I112" i="23"/>
  <c r="J112" i="23"/>
  <c r="F113" i="23"/>
  <c r="H113" i="23"/>
  <c r="I113" i="23"/>
  <c r="J113" i="23"/>
  <c r="F114" i="23"/>
  <c r="H114" i="23"/>
  <c r="I114" i="23"/>
  <c r="J114" i="23"/>
  <c r="F115" i="23"/>
  <c r="H115" i="23"/>
  <c r="I115" i="23"/>
  <c r="J115" i="23"/>
  <c r="F116" i="23"/>
  <c r="H116" i="23"/>
  <c r="I116" i="23"/>
  <c r="J116" i="23"/>
  <c r="F117" i="23"/>
  <c r="H117" i="23"/>
  <c r="I117" i="23"/>
  <c r="J117" i="23"/>
  <c r="F118" i="23"/>
  <c r="H118" i="23"/>
  <c r="I118" i="23"/>
  <c r="J118" i="23"/>
  <c r="F119" i="23"/>
  <c r="H119" i="23"/>
  <c r="I119" i="23"/>
  <c r="J119" i="23"/>
  <c r="F120" i="23"/>
  <c r="H120" i="23"/>
  <c r="I120" i="23"/>
  <c r="J120" i="23"/>
  <c r="F121" i="23"/>
  <c r="H121" i="23"/>
  <c r="I121" i="23"/>
  <c r="J121" i="23"/>
  <c r="F122" i="23"/>
  <c r="H122" i="23"/>
  <c r="I122" i="23"/>
  <c r="J122" i="23"/>
  <c r="F123" i="23"/>
  <c r="H123" i="23"/>
  <c r="I123" i="23"/>
  <c r="J123" i="23"/>
  <c r="F124" i="23"/>
  <c r="H124" i="23"/>
  <c r="I124" i="23"/>
  <c r="J124" i="23"/>
  <c r="F125" i="23"/>
  <c r="H125" i="23"/>
  <c r="I125" i="23"/>
  <c r="J125" i="23"/>
  <c r="F126" i="23"/>
  <c r="H126" i="23"/>
  <c r="I126" i="23"/>
  <c r="J126" i="23"/>
  <c r="F127" i="23"/>
  <c r="H127" i="23"/>
  <c r="I127" i="23"/>
  <c r="J127" i="23"/>
  <c r="F128" i="23"/>
  <c r="H128" i="23"/>
  <c r="I128" i="23"/>
  <c r="J128" i="23"/>
  <c r="F129" i="23"/>
  <c r="H129" i="23"/>
  <c r="I129" i="23"/>
  <c r="J129" i="23"/>
  <c r="F130" i="23"/>
  <c r="H130" i="23"/>
  <c r="I130" i="23"/>
  <c r="J130" i="23"/>
  <c r="F131" i="23"/>
  <c r="H131" i="23"/>
  <c r="I131" i="23"/>
  <c r="J131" i="23"/>
  <c r="F132" i="23"/>
  <c r="H132" i="23"/>
  <c r="I132" i="23"/>
  <c r="J132" i="23"/>
  <c r="F133" i="23"/>
  <c r="H133" i="23"/>
  <c r="I133" i="23"/>
  <c r="J133" i="23"/>
  <c r="F134" i="23"/>
  <c r="H134" i="23"/>
  <c r="I134" i="23"/>
  <c r="J134" i="23"/>
  <c r="F135" i="23"/>
  <c r="H135" i="23"/>
  <c r="I135" i="23"/>
  <c r="J135" i="23"/>
  <c r="F136" i="23"/>
  <c r="H136" i="23"/>
  <c r="I136" i="23"/>
  <c r="J136" i="23"/>
  <c r="F137" i="23"/>
  <c r="H137" i="23"/>
  <c r="I137" i="23"/>
  <c r="J137" i="23"/>
  <c r="F138" i="23"/>
  <c r="H138" i="23"/>
  <c r="I138" i="23"/>
  <c r="J138" i="23"/>
  <c r="F139" i="23"/>
  <c r="H139" i="23"/>
  <c r="I139" i="23"/>
  <c r="J139" i="23"/>
  <c r="F140" i="23"/>
  <c r="H140" i="23"/>
  <c r="I140" i="23"/>
  <c r="J140" i="23"/>
  <c r="F141" i="23"/>
  <c r="H141" i="23"/>
  <c r="I141" i="23"/>
  <c r="J141" i="23"/>
  <c r="F142" i="23"/>
  <c r="H142" i="23"/>
  <c r="I142" i="23"/>
  <c r="J142" i="23"/>
  <c r="F143" i="23"/>
  <c r="H143" i="23"/>
  <c r="I143" i="23"/>
  <c r="J143" i="23"/>
  <c r="F144" i="23"/>
  <c r="H144" i="23"/>
  <c r="I144" i="23"/>
  <c r="J144" i="23"/>
  <c r="F145" i="23"/>
  <c r="H145" i="23"/>
  <c r="I145" i="23"/>
  <c r="J145" i="23"/>
  <c r="F146" i="23"/>
  <c r="H146" i="23"/>
  <c r="I146" i="23"/>
  <c r="J146" i="23"/>
  <c r="F147" i="23"/>
  <c r="H147" i="23"/>
  <c r="I147" i="23"/>
  <c r="J147" i="23"/>
  <c r="F148" i="23"/>
  <c r="H148" i="23"/>
  <c r="I148" i="23"/>
  <c r="J148" i="23"/>
  <c r="F149" i="23"/>
  <c r="H149" i="23"/>
  <c r="I149" i="23"/>
  <c r="J149" i="23"/>
  <c r="F150" i="23"/>
  <c r="H150" i="23"/>
  <c r="I150" i="23"/>
  <c r="J150" i="23"/>
  <c r="F151" i="23"/>
  <c r="H151" i="23"/>
  <c r="I151" i="23"/>
  <c r="J151" i="23"/>
  <c r="F152" i="23"/>
  <c r="H152" i="23"/>
  <c r="I152" i="23"/>
  <c r="J152" i="23"/>
  <c r="F153" i="23"/>
  <c r="H153" i="23"/>
  <c r="I153" i="23"/>
  <c r="J153" i="23"/>
  <c r="F154" i="23"/>
  <c r="H154" i="23"/>
  <c r="I154" i="23"/>
  <c r="J154" i="23"/>
  <c r="F155" i="23"/>
  <c r="H155" i="23"/>
  <c r="I155" i="23"/>
  <c r="J155" i="23"/>
  <c r="F156" i="23"/>
  <c r="H156" i="23"/>
  <c r="I156" i="23"/>
  <c r="J156" i="23"/>
  <c r="F157" i="23"/>
  <c r="H157" i="23"/>
  <c r="I157" i="23"/>
  <c r="J157" i="23"/>
  <c r="F158" i="23"/>
  <c r="H158" i="23"/>
  <c r="I158" i="23"/>
  <c r="J158" i="23"/>
  <c r="F159" i="23"/>
  <c r="H159" i="23"/>
  <c r="I159" i="23"/>
  <c r="J159" i="23"/>
  <c r="F160" i="23"/>
  <c r="H160" i="23"/>
  <c r="I160" i="23"/>
  <c r="J160" i="23"/>
  <c r="F161" i="23"/>
  <c r="H161" i="23"/>
  <c r="I161" i="23"/>
  <c r="J161" i="23"/>
  <c r="F162" i="23"/>
  <c r="H162" i="23"/>
  <c r="I162" i="23"/>
  <c r="J162" i="23"/>
  <c r="F163" i="23"/>
  <c r="H163" i="23"/>
  <c r="I163" i="23"/>
  <c r="J163" i="23"/>
  <c r="F164" i="23"/>
  <c r="H164" i="23"/>
  <c r="I164" i="23"/>
  <c r="J164" i="23"/>
  <c r="F165" i="23"/>
  <c r="H165" i="23"/>
  <c r="I165" i="23"/>
  <c r="J165" i="23"/>
  <c r="F166" i="23"/>
  <c r="H166" i="23"/>
  <c r="I166" i="23"/>
  <c r="J166" i="23"/>
  <c r="F167" i="23"/>
  <c r="H167" i="23"/>
  <c r="I167" i="23"/>
  <c r="J167" i="23"/>
  <c r="F168" i="23"/>
  <c r="H168" i="23"/>
  <c r="I168" i="23"/>
  <c r="J168" i="23"/>
  <c r="F169" i="23"/>
  <c r="H169" i="23"/>
  <c r="I169" i="23"/>
  <c r="J169" i="23"/>
  <c r="F170" i="23"/>
  <c r="H170" i="23"/>
  <c r="I170" i="23"/>
  <c r="J170" i="23"/>
  <c r="F171" i="23"/>
  <c r="H171" i="23"/>
  <c r="I171" i="23"/>
  <c r="J171" i="23"/>
  <c r="F172" i="23"/>
  <c r="H172" i="23"/>
  <c r="I172" i="23"/>
  <c r="J172" i="23"/>
  <c r="F173" i="23"/>
  <c r="H173" i="23"/>
  <c r="I173" i="23"/>
  <c r="J173" i="23"/>
  <c r="F174" i="23"/>
  <c r="H174" i="23"/>
  <c r="I174" i="23"/>
  <c r="J174" i="23"/>
  <c r="F175" i="23"/>
  <c r="H175" i="23"/>
  <c r="I175" i="23"/>
  <c r="J175" i="23"/>
  <c r="S175" i="23"/>
  <c r="V175" i="23"/>
  <c r="F176" i="23"/>
  <c r="H176" i="23"/>
  <c r="I176" i="23"/>
  <c r="J176" i="23"/>
  <c r="V176" i="23"/>
  <c r="F177" i="23"/>
  <c r="H177" i="23"/>
  <c r="I177" i="23"/>
  <c r="J177" i="23"/>
  <c r="V177" i="23"/>
  <c r="F178" i="23"/>
  <c r="H178" i="23"/>
  <c r="I178" i="23"/>
  <c r="J178" i="23"/>
  <c r="V178" i="23"/>
  <c r="F179" i="23"/>
  <c r="H179" i="23"/>
  <c r="I179" i="23"/>
  <c r="J179" i="23"/>
  <c r="V179" i="23"/>
  <c r="F180" i="23"/>
  <c r="H180" i="23"/>
  <c r="I180" i="23"/>
  <c r="J180" i="23"/>
  <c r="V180" i="23"/>
  <c r="F181" i="23"/>
  <c r="H181" i="23"/>
  <c r="I181" i="23"/>
  <c r="J181" i="23"/>
  <c r="V181" i="23"/>
  <c r="F182" i="23"/>
  <c r="H182" i="23"/>
  <c r="I182" i="23"/>
  <c r="J182" i="23"/>
  <c r="V182" i="23"/>
  <c r="F183" i="23"/>
  <c r="H183" i="23"/>
  <c r="I183" i="23"/>
  <c r="J183" i="23"/>
  <c r="V183" i="23"/>
  <c r="F184" i="23"/>
  <c r="H184" i="23"/>
  <c r="I184" i="23"/>
  <c r="J184" i="23"/>
  <c r="V184" i="23"/>
  <c r="F185" i="23"/>
  <c r="H185" i="23"/>
  <c r="I185" i="23"/>
  <c r="J185" i="23"/>
  <c r="V185" i="23"/>
  <c r="F186" i="23"/>
  <c r="H186" i="23"/>
  <c r="I186" i="23"/>
  <c r="J186" i="23"/>
  <c r="V186" i="23"/>
  <c r="F187" i="23"/>
  <c r="H187" i="23"/>
  <c r="I187" i="23"/>
  <c r="J187" i="23"/>
  <c r="V187" i="23"/>
  <c r="F188" i="23"/>
  <c r="H188" i="23"/>
  <c r="I188" i="23"/>
  <c r="J188" i="23"/>
  <c r="V188" i="23"/>
  <c r="F189" i="23"/>
  <c r="H189" i="23"/>
  <c r="I189" i="23"/>
  <c r="J189" i="23"/>
  <c r="V189" i="23"/>
  <c r="F190" i="23"/>
  <c r="H190" i="23"/>
  <c r="I190" i="23"/>
  <c r="J190" i="23"/>
  <c r="V190" i="23"/>
  <c r="F191" i="23"/>
  <c r="H191" i="23"/>
  <c r="I191" i="23"/>
  <c r="J191" i="23"/>
  <c r="V191" i="23"/>
  <c r="F192" i="23"/>
  <c r="H192" i="23"/>
  <c r="I192" i="23"/>
  <c r="J192" i="23"/>
  <c r="V192" i="23"/>
  <c r="F193" i="23"/>
  <c r="H193" i="23"/>
  <c r="I193" i="23"/>
  <c r="J193" i="23"/>
  <c r="V193" i="23"/>
  <c r="F194" i="23"/>
  <c r="H194" i="23"/>
  <c r="I194" i="23"/>
  <c r="J194" i="23"/>
  <c r="V194" i="23"/>
  <c r="F195" i="23"/>
  <c r="H195" i="23"/>
  <c r="I195" i="23"/>
  <c r="J195" i="23"/>
  <c r="V195" i="23"/>
  <c r="F196" i="23"/>
  <c r="H196" i="23"/>
  <c r="I196" i="23"/>
  <c r="J196" i="23"/>
  <c r="V196" i="23"/>
  <c r="F197" i="23"/>
  <c r="H197" i="23"/>
  <c r="I197" i="23"/>
  <c r="J197" i="23"/>
  <c r="V197" i="23"/>
  <c r="F198" i="23"/>
  <c r="H198" i="23"/>
  <c r="I198" i="23"/>
  <c r="J198" i="23"/>
  <c r="V198" i="23"/>
  <c r="F199" i="23"/>
  <c r="H199" i="23"/>
  <c r="I199" i="23"/>
  <c r="J199" i="23"/>
  <c r="V199" i="23"/>
  <c r="F200" i="23"/>
  <c r="H200" i="23"/>
  <c r="I200" i="23"/>
  <c r="J200" i="23"/>
  <c r="V200" i="23"/>
  <c r="F201" i="23"/>
  <c r="H201" i="23"/>
  <c r="I201" i="23"/>
  <c r="J201" i="23"/>
  <c r="V201" i="23"/>
  <c r="F202" i="23"/>
  <c r="H202" i="23"/>
  <c r="I202" i="23"/>
  <c r="J202" i="23"/>
  <c r="V202" i="23"/>
  <c r="F203" i="23"/>
  <c r="H203" i="23"/>
  <c r="I203" i="23"/>
  <c r="J203" i="23"/>
  <c r="V203" i="23"/>
  <c r="F204" i="23"/>
  <c r="H204" i="23"/>
  <c r="I204" i="23"/>
  <c r="J204" i="23"/>
  <c r="V204" i="23"/>
  <c r="F205" i="23"/>
  <c r="H205" i="23"/>
  <c r="I205" i="23"/>
  <c r="J205" i="23"/>
  <c r="V205" i="23"/>
  <c r="F206" i="23"/>
  <c r="H206" i="23"/>
  <c r="I206" i="23"/>
  <c r="J206" i="23"/>
  <c r="V206" i="23"/>
  <c r="F207" i="23"/>
  <c r="H207" i="23"/>
  <c r="I207" i="23"/>
  <c r="J207" i="23"/>
  <c r="F208" i="23"/>
  <c r="H208" i="23"/>
  <c r="I208" i="23"/>
  <c r="J208" i="23"/>
  <c r="F209" i="23"/>
  <c r="H209" i="23"/>
  <c r="I209" i="23"/>
  <c r="J209" i="23"/>
  <c r="F210" i="23"/>
  <c r="H210" i="23"/>
  <c r="I210" i="23"/>
  <c r="J210" i="23"/>
  <c r="F211" i="23"/>
  <c r="H211" i="23"/>
  <c r="I211" i="23"/>
  <c r="J211" i="23"/>
  <c r="F212" i="23"/>
  <c r="H212" i="23"/>
  <c r="I212" i="23"/>
  <c r="J212" i="23"/>
  <c r="F213" i="23"/>
  <c r="H213" i="23"/>
  <c r="I213" i="23"/>
  <c r="J213" i="23"/>
  <c r="F214" i="23"/>
  <c r="H214" i="23"/>
  <c r="I214" i="23"/>
  <c r="J214" i="23"/>
  <c r="F215" i="23"/>
  <c r="H215" i="23"/>
  <c r="I215" i="23"/>
  <c r="J215" i="23"/>
  <c r="F216" i="23"/>
  <c r="H216" i="23"/>
  <c r="I216" i="23"/>
  <c r="J216" i="23"/>
  <c r="F217" i="23"/>
  <c r="H217" i="23"/>
  <c r="I217" i="23"/>
  <c r="J217" i="23"/>
  <c r="F218" i="23"/>
  <c r="H218" i="23"/>
  <c r="I218" i="23"/>
  <c r="J218" i="23"/>
  <c r="F219" i="23"/>
  <c r="H219" i="23"/>
  <c r="I219" i="23"/>
  <c r="J219" i="23"/>
  <c r="F220" i="23"/>
  <c r="H220" i="23"/>
  <c r="I220" i="23"/>
  <c r="J220" i="23"/>
  <c r="F221" i="23"/>
  <c r="H221" i="23"/>
  <c r="I221" i="23"/>
  <c r="J221" i="23"/>
  <c r="F222" i="23"/>
  <c r="H222" i="23"/>
  <c r="I222" i="23"/>
  <c r="J222" i="23"/>
  <c r="F223" i="23"/>
  <c r="H223" i="23"/>
  <c r="I223" i="23"/>
  <c r="J223" i="23"/>
  <c r="F224" i="23"/>
  <c r="H224" i="23"/>
  <c r="I224" i="23"/>
  <c r="J224" i="23"/>
  <c r="F225" i="23"/>
  <c r="H225" i="23"/>
  <c r="I225" i="23"/>
  <c r="J225" i="23"/>
  <c r="F226" i="23"/>
  <c r="H226" i="23"/>
  <c r="I226" i="23"/>
  <c r="J226" i="23"/>
  <c r="F227" i="23"/>
  <c r="H227" i="23"/>
  <c r="I227" i="23"/>
  <c r="J227" i="23"/>
  <c r="F228" i="23"/>
  <c r="H228" i="23"/>
  <c r="I228" i="23"/>
  <c r="J228" i="23"/>
  <c r="F229" i="23"/>
  <c r="I229" i="23"/>
  <c r="J229" i="23"/>
  <c r="F230" i="23"/>
  <c r="H230" i="23"/>
  <c r="I230" i="23"/>
  <c r="J230" i="23"/>
  <c r="F231" i="23"/>
  <c r="H231" i="23"/>
  <c r="I231" i="23"/>
  <c r="J231" i="23"/>
  <c r="F232" i="23"/>
  <c r="H232" i="23"/>
  <c r="I232" i="23"/>
  <c r="J232" i="23"/>
  <c r="F233" i="23"/>
  <c r="H233" i="23"/>
  <c r="I233" i="23"/>
  <c r="J233" i="23"/>
  <c r="F234" i="23"/>
  <c r="H234" i="23"/>
  <c r="I234" i="23"/>
  <c r="J234" i="23"/>
  <c r="F235" i="23"/>
  <c r="H235" i="23"/>
  <c r="I235" i="23"/>
  <c r="J235" i="23"/>
  <c r="F236" i="23"/>
  <c r="H236" i="23"/>
  <c r="I236" i="23"/>
  <c r="J236" i="23"/>
  <c r="F237" i="23"/>
  <c r="H237" i="23"/>
  <c r="I237" i="23"/>
  <c r="J237" i="23"/>
  <c r="F238" i="23"/>
  <c r="H238" i="23"/>
  <c r="I238" i="23"/>
  <c r="J238" i="23"/>
  <c r="F239" i="23"/>
  <c r="H239" i="23"/>
  <c r="I239" i="23"/>
  <c r="J239" i="23"/>
  <c r="F240" i="23"/>
  <c r="H240" i="23"/>
  <c r="I240" i="23"/>
  <c r="J240" i="23"/>
  <c r="F241" i="23"/>
  <c r="H241" i="23"/>
  <c r="I241" i="23"/>
  <c r="J241" i="23"/>
  <c r="F242" i="23"/>
  <c r="H242" i="23"/>
  <c r="I242" i="23"/>
  <c r="J242" i="23"/>
  <c r="F243" i="23"/>
  <c r="H243" i="23"/>
  <c r="I243" i="23"/>
  <c r="J243" i="23"/>
  <c r="F244" i="23"/>
  <c r="H244" i="23"/>
  <c r="I244" i="23"/>
  <c r="J244" i="23"/>
  <c r="F245" i="23"/>
  <c r="H245" i="23"/>
  <c r="I245" i="23"/>
  <c r="J245" i="23"/>
  <c r="F246" i="23"/>
  <c r="H246" i="23"/>
  <c r="I246" i="23"/>
  <c r="J246" i="23"/>
  <c r="F247" i="23"/>
  <c r="H247" i="23"/>
  <c r="I247" i="23"/>
  <c r="J247" i="23"/>
  <c r="F248" i="23"/>
  <c r="H248" i="23"/>
  <c r="I248" i="23"/>
  <c r="J248" i="23"/>
  <c r="F249" i="23"/>
  <c r="H249" i="23"/>
  <c r="I249" i="23"/>
  <c r="J249" i="23"/>
  <c r="F250" i="23"/>
  <c r="H250" i="23"/>
  <c r="I250" i="23"/>
  <c r="J250" i="23"/>
  <c r="F251" i="23"/>
  <c r="H251" i="23"/>
  <c r="I251" i="23"/>
  <c r="J251" i="23"/>
  <c r="F252" i="23"/>
  <c r="H252" i="23"/>
  <c r="I252" i="23"/>
  <c r="J252" i="23"/>
  <c r="F253" i="23"/>
  <c r="H253" i="23"/>
  <c r="I253" i="23"/>
  <c r="J253" i="23"/>
  <c r="F254" i="23"/>
  <c r="H254" i="23"/>
  <c r="I254" i="23"/>
  <c r="J254" i="23"/>
  <c r="F255" i="23"/>
  <c r="H255" i="23"/>
  <c r="I255" i="23"/>
  <c r="J255" i="23"/>
  <c r="F256" i="23"/>
  <c r="H256" i="23"/>
  <c r="I256" i="23"/>
  <c r="J256" i="23"/>
  <c r="F257" i="23"/>
  <c r="H257" i="23"/>
  <c r="I257" i="23"/>
  <c r="J257" i="23"/>
  <c r="F258" i="23"/>
  <c r="H258" i="23"/>
  <c r="I258" i="23"/>
  <c r="J258" i="23"/>
  <c r="F259" i="23"/>
  <c r="H259" i="23"/>
  <c r="I259" i="23"/>
  <c r="J259" i="23"/>
  <c r="F260" i="23"/>
  <c r="H260" i="23"/>
  <c r="I260" i="23"/>
  <c r="J260" i="23"/>
  <c r="F261" i="23"/>
  <c r="H261" i="23"/>
  <c r="I261" i="23"/>
  <c r="J261" i="23"/>
  <c r="F262" i="23"/>
  <c r="H262" i="23"/>
  <c r="I262" i="23"/>
  <c r="J262" i="23"/>
  <c r="F263" i="23"/>
  <c r="H263" i="23"/>
  <c r="I263" i="23"/>
  <c r="J263" i="23"/>
  <c r="F264" i="23"/>
  <c r="H264" i="23"/>
  <c r="I264" i="23"/>
  <c r="J264" i="23"/>
  <c r="F265" i="23"/>
  <c r="H265" i="23"/>
  <c r="I265" i="23"/>
  <c r="J265" i="23"/>
  <c r="F266" i="23"/>
  <c r="H266" i="23"/>
  <c r="I266" i="23"/>
  <c r="J266" i="23"/>
  <c r="F267" i="23"/>
  <c r="H267" i="23"/>
  <c r="I267" i="23"/>
  <c r="J267" i="23"/>
  <c r="F268" i="23"/>
  <c r="H268" i="23"/>
  <c r="I268" i="23"/>
  <c r="J268" i="23"/>
  <c r="F269" i="23"/>
  <c r="H269" i="23"/>
  <c r="I269" i="23"/>
  <c r="J269" i="23"/>
  <c r="F270" i="23"/>
  <c r="H270" i="23"/>
  <c r="I270" i="23"/>
  <c r="J270" i="23"/>
  <c r="F271" i="23"/>
  <c r="H271" i="23"/>
  <c r="I271" i="23"/>
  <c r="J271" i="23"/>
  <c r="F272" i="23"/>
  <c r="H272" i="23"/>
  <c r="I272" i="23"/>
  <c r="J272" i="23"/>
  <c r="F273" i="23"/>
  <c r="H273" i="23"/>
  <c r="I273" i="23"/>
  <c r="J273" i="23"/>
  <c r="F274" i="23"/>
  <c r="H274" i="23"/>
  <c r="I274" i="23"/>
  <c r="J274" i="23"/>
  <c r="F275" i="23"/>
  <c r="H275" i="23"/>
  <c r="I275" i="23"/>
  <c r="J275" i="23"/>
  <c r="F276" i="23"/>
  <c r="H276" i="23"/>
  <c r="I276" i="23"/>
  <c r="J276" i="23"/>
  <c r="F277" i="23"/>
  <c r="H277" i="23"/>
  <c r="I277" i="23"/>
  <c r="J277" i="23"/>
  <c r="F278" i="23"/>
  <c r="H278" i="23"/>
  <c r="I278" i="23"/>
  <c r="J278" i="23"/>
  <c r="F279" i="23"/>
  <c r="H279" i="23"/>
  <c r="I279" i="23"/>
  <c r="J279" i="23"/>
  <c r="F280" i="23"/>
  <c r="H280" i="23"/>
  <c r="I280" i="23"/>
  <c r="J280" i="23"/>
  <c r="F281" i="23"/>
  <c r="H281" i="23"/>
  <c r="I281" i="23"/>
  <c r="J281" i="23"/>
  <c r="F282" i="23"/>
  <c r="H282" i="23"/>
  <c r="I282" i="23"/>
  <c r="J282" i="23"/>
  <c r="F283" i="23"/>
  <c r="H283" i="23"/>
  <c r="I283" i="23"/>
  <c r="J283" i="23"/>
  <c r="F284" i="23"/>
  <c r="H284" i="23"/>
  <c r="I284" i="23"/>
  <c r="J284" i="23"/>
  <c r="F285" i="23"/>
  <c r="H285" i="23"/>
  <c r="I285" i="23"/>
  <c r="J285" i="23"/>
  <c r="F286" i="23"/>
  <c r="H286" i="23"/>
  <c r="I286" i="23"/>
  <c r="J286" i="23"/>
  <c r="F287" i="23"/>
  <c r="H287" i="23"/>
  <c r="I287" i="23"/>
  <c r="J287" i="23"/>
  <c r="F288" i="23"/>
  <c r="H288" i="23"/>
  <c r="I288" i="23"/>
  <c r="J288" i="23"/>
  <c r="F289" i="23"/>
  <c r="H289" i="23"/>
  <c r="I289" i="23"/>
  <c r="J289" i="23"/>
  <c r="F290" i="23"/>
  <c r="H290" i="23"/>
  <c r="I290" i="23"/>
  <c r="J290" i="23"/>
  <c r="F291" i="23"/>
  <c r="H291" i="23"/>
  <c r="I291" i="23"/>
  <c r="J291" i="23"/>
  <c r="F292" i="23"/>
  <c r="H292" i="23"/>
  <c r="I292" i="23"/>
  <c r="J292" i="23"/>
  <c r="F293" i="23"/>
  <c r="H293" i="23"/>
  <c r="I293" i="23"/>
  <c r="J293" i="23"/>
  <c r="F294" i="23"/>
  <c r="H294" i="23"/>
  <c r="I294" i="23"/>
  <c r="J294" i="23"/>
  <c r="F295" i="23"/>
  <c r="H295" i="23"/>
  <c r="I295" i="23"/>
  <c r="J295" i="23"/>
  <c r="F296" i="23"/>
  <c r="H296" i="23"/>
  <c r="I296" i="23"/>
  <c r="J296" i="23"/>
  <c r="F297" i="23"/>
  <c r="H297" i="23"/>
  <c r="I297" i="23"/>
  <c r="J297" i="23"/>
  <c r="F298" i="23"/>
  <c r="H298" i="23"/>
  <c r="I298" i="23"/>
  <c r="J298" i="23"/>
  <c r="F299" i="23"/>
  <c r="H299" i="23"/>
  <c r="I299" i="23"/>
  <c r="J299" i="23"/>
  <c r="F300" i="23"/>
  <c r="H300" i="23"/>
  <c r="I300" i="23"/>
  <c r="J300" i="23"/>
  <c r="F301" i="23"/>
  <c r="H301" i="23"/>
  <c r="I301" i="23"/>
  <c r="J301" i="23"/>
  <c r="F302" i="23"/>
  <c r="H302" i="23"/>
  <c r="I302" i="23"/>
  <c r="J302" i="23"/>
  <c r="F303" i="23"/>
  <c r="H303" i="23"/>
  <c r="I303" i="23"/>
  <c r="J303" i="23"/>
  <c r="F304" i="23"/>
  <c r="H304" i="23"/>
  <c r="I304" i="23"/>
  <c r="J304" i="23"/>
  <c r="F305" i="23"/>
  <c r="H305" i="23"/>
  <c r="I305" i="23"/>
  <c r="J305" i="23"/>
  <c r="F306" i="23"/>
  <c r="H306" i="23"/>
  <c r="I306" i="23"/>
  <c r="J306" i="23"/>
  <c r="F307" i="23"/>
  <c r="H307" i="23"/>
  <c r="I307" i="23"/>
  <c r="J307" i="23"/>
  <c r="F308" i="23"/>
  <c r="H308" i="23"/>
  <c r="I308" i="23"/>
  <c r="J308" i="23"/>
  <c r="F309" i="23"/>
  <c r="H309" i="23"/>
  <c r="I309" i="23"/>
  <c r="J309" i="23"/>
  <c r="F310" i="23"/>
  <c r="H310" i="23"/>
  <c r="I310" i="23"/>
  <c r="J310" i="23"/>
  <c r="F311" i="23"/>
  <c r="H311" i="23"/>
  <c r="I311" i="23"/>
  <c r="J311" i="23"/>
  <c r="F312" i="23"/>
  <c r="H312" i="23"/>
  <c r="I312" i="23"/>
  <c r="J312" i="23"/>
  <c r="F313" i="23"/>
  <c r="H313" i="23"/>
  <c r="I313" i="23"/>
  <c r="J313" i="23"/>
  <c r="F314" i="23"/>
  <c r="H314" i="23"/>
  <c r="I314" i="23"/>
  <c r="J314" i="23"/>
  <c r="F315" i="23"/>
  <c r="H315" i="23"/>
  <c r="I315" i="23"/>
  <c r="J315" i="23"/>
  <c r="F316" i="23"/>
  <c r="H316" i="23"/>
  <c r="I316" i="23"/>
  <c r="J316" i="23"/>
  <c r="F317" i="23"/>
  <c r="H317" i="23"/>
  <c r="I317" i="23"/>
  <c r="J317" i="23"/>
  <c r="F318" i="23"/>
  <c r="H318" i="23"/>
  <c r="I318" i="23"/>
  <c r="J318" i="23"/>
  <c r="F319" i="23"/>
  <c r="H319" i="23"/>
  <c r="I319" i="23"/>
  <c r="J319" i="23"/>
  <c r="F320" i="23"/>
  <c r="H320" i="23"/>
  <c r="I320" i="23"/>
  <c r="J320" i="23"/>
  <c r="F321" i="23"/>
  <c r="H321" i="23"/>
  <c r="I321" i="23"/>
  <c r="J321" i="23"/>
  <c r="F322" i="23"/>
  <c r="H322" i="23"/>
  <c r="I322" i="23"/>
  <c r="J322" i="23"/>
  <c r="F323" i="23"/>
  <c r="H323" i="23"/>
  <c r="I323" i="23"/>
  <c r="J323" i="23"/>
  <c r="C324" i="23"/>
  <c r="F324" i="23"/>
  <c r="H324" i="23"/>
  <c r="I324" i="23"/>
  <c r="J324" i="23"/>
  <c r="F325" i="23"/>
  <c r="H325" i="23"/>
  <c r="I325" i="23"/>
  <c r="J325" i="23"/>
  <c r="C326" i="23"/>
  <c r="F326" i="23"/>
  <c r="H326" i="23"/>
  <c r="I326" i="23"/>
  <c r="J326" i="23"/>
  <c r="C327" i="23"/>
  <c r="F327" i="23"/>
  <c r="H327" i="23"/>
  <c r="I327" i="23"/>
  <c r="J327" i="23"/>
  <c r="F328" i="23"/>
  <c r="H328" i="23"/>
  <c r="I328" i="23"/>
  <c r="J328" i="23"/>
  <c r="F329" i="23"/>
  <c r="H329" i="23"/>
  <c r="I329" i="23"/>
  <c r="J329" i="23"/>
  <c r="F330" i="23"/>
  <c r="H330" i="23"/>
  <c r="I330" i="23"/>
  <c r="J330" i="23"/>
  <c r="F331" i="23"/>
  <c r="H331" i="23"/>
  <c r="I331" i="23"/>
  <c r="J331" i="23"/>
  <c r="F332" i="23"/>
  <c r="H332" i="23"/>
  <c r="I332" i="23"/>
  <c r="J332" i="23"/>
  <c r="F333" i="23"/>
  <c r="H333" i="23"/>
  <c r="I333" i="23"/>
  <c r="J333" i="23"/>
  <c r="F334" i="23"/>
  <c r="H334" i="23"/>
  <c r="I334" i="23"/>
  <c r="J334" i="23"/>
  <c r="F335" i="23"/>
  <c r="H335" i="23"/>
  <c r="I335" i="23"/>
  <c r="J335" i="23"/>
  <c r="F336" i="23"/>
  <c r="H336" i="23"/>
  <c r="I336" i="23"/>
  <c r="J336" i="23"/>
  <c r="F337" i="23"/>
  <c r="H337" i="23"/>
  <c r="I337" i="23"/>
  <c r="J337" i="23"/>
  <c r="F338" i="23"/>
  <c r="H338" i="23"/>
  <c r="I338" i="23"/>
  <c r="J338" i="23"/>
  <c r="F339" i="23"/>
  <c r="H339" i="23"/>
  <c r="I339" i="23"/>
  <c r="J339" i="23"/>
  <c r="F340" i="23"/>
  <c r="H340" i="23"/>
  <c r="I340" i="23"/>
  <c r="J340" i="23"/>
  <c r="F341" i="23"/>
  <c r="H341" i="23"/>
  <c r="I341" i="23"/>
  <c r="J341" i="23"/>
  <c r="F342" i="23"/>
  <c r="H342" i="23"/>
  <c r="I342" i="23"/>
  <c r="J342" i="23"/>
  <c r="F343" i="23"/>
  <c r="H343" i="23"/>
  <c r="I343" i="23"/>
  <c r="J343" i="23"/>
  <c r="F344" i="23"/>
  <c r="H344" i="23"/>
  <c r="I344" i="23"/>
  <c r="J344" i="23"/>
  <c r="F345" i="23"/>
  <c r="H345" i="23"/>
  <c r="I345" i="23"/>
  <c r="J345" i="23"/>
  <c r="F346" i="23"/>
  <c r="H346" i="23"/>
  <c r="I346" i="23"/>
  <c r="J346" i="23"/>
  <c r="F347" i="23"/>
  <c r="H347" i="23"/>
  <c r="I347" i="23"/>
  <c r="J347" i="23"/>
  <c r="F348" i="23"/>
  <c r="H348" i="23"/>
  <c r="I348" i="23"/>
  <c r="J348" i="23"/>
  <c r="F349" i="23"/>
  <c r="H349" i="23"/>
  <c r="I349" i="23"/>
  <c r="J349" i="23"/>
  <c r="F350" i="23"/>
  <c r="H350" i="23"/>
  <c r="I350" i="23"/>
  <c r="J350" i="23"/>
  <c r="F351" i="23"/>
  <c r="H351" i="23"/>
  <c r="I351" i="23"/>
  <c r="J351" i="23"/>
  <c r="F352" i="23"/>
  <c r="H352" i="23"/>
  <c r="I352" i="23"/>
  <c r="J352" i="23"/>
  <c r="F353" i="23"/>
  <c r="H353" i="23"/>
  <c r="I353" i="23"/>
  <c r="J353" i="23"/>
  <c r="F354" i="23"/>
  <c r="H354" i="23"/>
  <c r="I354" i="23"/>
  <c r="J354" i="23"/>
  <c r="F355" i="23"/>
  <c r="H355" i="23"/>
  <c r="I355" i="23"/>
  <c r="J355" i="23"/>
  <c r="F356" i="23"/>
  <c r="H356" i="23"/>
  <c r="I356" i="23"/>
  <c r="J356" i="23"/>
  <c r="F357" i="23"/>
  <c r="H357" i="23"/>
  <c r="I357" i="23"/>
  <c r="J357" i="23"/>
  <c r="F358" i="23"/>
  <c r="H358" i="23"/>
  <c r="I358" i="23"/>
  <c r="J358" i="23"/>
  <c r="C359" i="23"/>
  <c r="F359" i="23"/>
  <c r="H359" i="23"/>
  <c r="I359" i="23"/>
  <c r="J359" i="23"/>
  <c r="C360" i="23"/>
  <c r="F360" i="23"/>
  <c r="H360" i="23"/>
  <c r="I360" i="23"/>
  <c r="J360" i="23"/>
  <c r="C361" i="23"/>
  <c r="F361" i="23"/>
  <c r="H361" i="23"/>
  <c r="I361" i="23"/>
  <c r="J361" i="23"/>
  <c r="C362" i="23"/>
  <c r="F362" i="23"/>
  <c r="H362" i="23"/>
  <c r="I362" i="23"/>
  <c r="J362" i="23"/>
  <c r="F363" i="23"/>
  <c r="H363" i="23"/>
  <c r="I363" i="23"/>
  <c r="J363" i="23"/>
  <c r="F364" i="23"/>
  <c r="H364" i="23"/>
  <c r="I364" i="23"/>
  <c r="J364" i="23"/>
  <c r="F365" i="23"/>
  <c r="H365" i="23"/>
  <c r="I365" i="23"/>
  <c r="J365" i="23"/>
  <c r="F366" i="23"/>
  <c r="H366" i="23"/>
  <c r="I366" i="23"/>
  <c r="J366" i="23"/>
  <c r="F367" i="23"/>
  <c r="H367" i="23"/>
  <c r="I367" i="23"/>
  <c r="J367" i="23"/>
  <c r="F368" i="23"/>
  <c r="H368" i="23"/>
  <c r="I368" i="23"/>
  <c r="J368" i="23"/>
  <c r="F369" i="23"/>
  <c r="H369" i="23"/>
  <c r="I369" i="23"/>
  <c r="J369" i="23"/>
  <c r="F370" i="23"/>
  <c r="H370" i="23"/>
  <c r="I370" i="23"/>
  <c r="J370" i="23"/>
  <c r="F371" i="23"/>
  <c r="H371" i="23"/>
  <c r="I371" i="23"/>
  <c r="J371" i="23"/>
  <c r="F372" i="23"/>
  <c r="H372" i="23"/>
  <c r="I372" i="23"/>
  <c r="J372" i="23"/>
  <c r="F373" i="23"/>
  <c r="H373" i="23"/>
  <c r="I373" i="23"/>
  <c r="J373" i="23"/>
  <c r="F374" i="23"/>
  <c r="H374" i="23"/>
  <c r="I374" i="23"/>
  <c r="J374" i="23"/>
  <c r="F375" i="23"/>
  <c r="H375" i="23"/>
  <c r="I375" i="23"/>
  <c r="J375" i="23"/>
  <c r="F376" i="23"/>
  <c r="H376" i="23"/>
  <c r="I376" i="23"/>
  <c r="J376" i="23"/>
  <c r="F377" i="23"/>
  <c r="H377" i="23"/>
  <c r="I377" i="23"/>
  <c r="J377" i="23"/>
  <c r="F378" i="23"/>
  <c r="H378" i="23"/>
  <c r="I378" i="23"/>
  <c r="J378" i="23"/>
  <c r="F379" i="23"/>
  <c r="H379" i="23"/>
  <c r="I379" i="23"/>
  <c r="J379" i="23"/>
  <c r="F380" i="23"/>
  <c r="H380" i="23"/>
  <c r="I380" i="23"/>
  <c r="J380" i="23"/>
  <c r="F381" i="23"/>
  <c r="H381" i="23"/>
  <c r="I381" i="23"/>
  <c r="J381" i="23"/>
  <c r="F382" i="23"/>
  <c r="H382" i="23"/>
  <c r="I382" i="23"/>
  <c r="J382" i="23"/>
  <c r="F383" i="23"/>
  <c r="H383" i="23"/>
  <c r="I383" i="23"/>
  <c r="J383" i="23"/>
  <c r="F384" i="23"/>
  <c r="H384" i="23"/>
  <c r="I384" i="23"/>
  <c r="J384" i="23"/>
  <c r="F385" i="23"/>
  <c r="H385" i="23"/>
  <c r="I385" i="23"/>
  <c r="J385" i="23"/>
  <c r="F386" i="23"/>
  <c r="H386" i="23"/>
  <c r="I386" i="23"/>
  <c r="J386" i="23"/>
  <c r="F387" i="23"/>
  <c r="H387" i="23"/>
  <c r="I387" i="23"/>
  <c r="J387" i="23"/>
  <c r="F388" i="23"/>
  <c r="H388" i="23"/>
  <c r="I388" i="23"/>
  <c r="J388" i="23"/>
  <c r="F389" i="23"/>
  <c r="H389" i="23"/>
  <c r="I389" i="23"/>
  <c r="J389" i="23"/>
  <c r="F390" i="23"/>
  <c r="H390" i="23"/>
  <c r="I390" i="23"/>
  <c r="J390" i="23"/>
  <c r="F391" i="23"/>
  <c r="H391" i="23"/>
  <c r="I391" i="23"/>
  <c r="J391" i="23"/>
  <c r="F392" i="23"/>
  <c r="H392" i="23"/>
  <c r="I392" i="23"/>
  <c r="J392" i="23"/>
  <c r="F393" i="23"/>
  <c r="H393" i="23"/>
  <c r="I393" i="23"/>
  <c r="J393" i="23"/>
  <c r="F394" i="23"/>
  <c r="H394" i="23"/>
  <c r="I394" i="23"/>
  <c r="J394" i="23"/>
  <c r="F395" i="23"/>
  <c r="H395" i="23"/>
  <c r="I395" i="23"/>
  <c r="J395" i="23"/>
  <c r="F396" i="23"/>
  <c r="H396" i="23"/>
  <c r="I396" i="23"/>
  <c r="J396" i="23"/>
  <c r="F397" i="23"/>
  <c r="H397" i="23"/>
  <c r="I397" i="23"/>
  <c r="J397" i="23"/>
  <c r="F398" i="23"/>
  <c r="H398" i="23"/>
  <c r="I398" i="23"/>
  <c r="J398" i="23"/>
  <c r="F399" i="23"/>
  <c r="H399" i="23"/>
  <c r="I399" i="23"/>
  <c r="J399" i="23"/>
  <c r="F400" i="23"/>
  <c r="H400" i="23"/>
  <c r="I400" i="23"/>
  <c r="J400" i="23"/>
  <c r="F401" i="23"/>
  <c r="H401" i="23"/>
  <c r="I401" i="23"/>
  <c r="J401" i="23"/>
  <c r="F402" i="23"/>
  <c r="H402" i="23"/>
  <c r="I402" i="23"/>
  <c r="J402" i="23"/>
  <c r="F403" i="23"/>
  <c r="H403" i="23"/>
  <c r="I403" i="23"/>
  <c r="J403" i="23"/>
  <c r="F404" i="23"/>
  <c r="H404" i="23"/>
  <c r="I404" i="23"/>
  <c r="J404" i="23"/>
  <c r="F405" i="23"/>
  <c r="H405" i="23"/>
  <c r="I405" i="23"/>
  <c r="J405" i="23"/>
  <c r="F406" i="23"/>
  <c r="H406" i="23"/>
  <c r="I406" i="23"/>
  <c r="J406" i="23"/>
  <c r="F407" i="23"/>
  <c r="H407" i="23"/>
  <c r="I407" i="23"/>
  <c r="J407" i="23"/>
  <c r="F408" i="23"/>
  <c r="H408" i="23"/>
  <c r="I408" i="23"/>
  <c r="J408" i="23"/>
  <c r="F409" i="23"/>
  <c r="H409" i="23"/>
  <c r="I409" i="23"/>
  <c r="J409" i="23"/>
  <c r="F410" i="23"/>
  <c r="H410" i="23"/>
  <c r="I410" i="23"/>
  <c r="J410" i="23"/>
  <c r="F411" i="23"/>
  <c r="H411" i="23"/>
  <c r="I411" i="23"/>
  <c r="J411" i="23"/>
  <c r="F412" i="23"/>
  <c r="H412" i="23"/>
  <c r="I412" i="23"/>
  <c r="J412" i="23"/>
  <c r="F413" i="23"/>
  <c r="H413" i="23"/>
  <c r="I413" i="23"/>
  <c r="J413" i="23"/>
  <c r="F414" i="23"/>
  <c r="H414" i="23"/>
  <c r="I414" i="23"/>
  <c r="J414" i="23"/>
  <c r="F415" i="23"/>
  <c r="H415" i="23"/>
  <c r="I415" i="23"/>
  <c r="J415" i="23"/>
  <c r="F416" i="23"/>
  <c r="H416" i="23"/>
  <c r="I416" i="23"/>
  <c r="J416" i="23"/>
  <c r="F417" i="23"/>
  <c r="H417" i="23"/>
  <c r="I417" i="23"/>
  <c r="J417" i="23"/>
  <c r="F418" i="23"/>
  <c r="H418" i="23"/>
  <c r="I418" i="23"/>
  <c r="J418" i="23"/>
  <c r="F419" i="23"/>
  <c r="H419" i="23"/>
  <c r="I419" i="23"/>
  <c r="J419" i="23"/>
  <c r="F420" i="23"/>
  <c r="H420" i="23"/>
  <c r="I420" i="23"/>
  <c r="J420" i="23"/>
  <c r="F421" i="23"/>
  <c r="H421" i="23"/>
  <c r="I421" i="23"/>
  <c r="J421" i="23"/>
  <c r="F422" i="23"/>
  <c r="H422" i="23"/>
  <c r="I422" i="23"/>
  <c r="J422" i="23"/>
  <c r="F423" i="23"/>
  <c r="H423" i="23"/>
  <c r="I423" i="23"/>
  <c r="J423" i="23"/>
  <c r="F424" i="23"/>
  <c r="H424" i="23"/>
  <c r="I424" i="23"/>
  <c r="J424" i="23"/>
  <c r="F425" i="23"/>
  <c r="H425" i="23"/>
  <c r="I425" i="23"/>
  <c r="J425" i="23"/>
  <c r="F426" i="23"/>
  <c r="H426" i="23"/>
  <c r="I426" i="23"/>
  <c r="J426" i="23"/>
  <c r="F427" i="23"/>
  <c r="H427" i="23"/>
  <c r="I427" i="23"/>
  <c r="J427" i="23"/>
  <c r="F428" i="23"/>
  <c r="H428" i="23"/>
  <c r="I428" i="23"/>
  <c r="J428" i="23"/>
  <c r="F429" i="23"/>
  <c r="H429" i="23"/>
  <c r="I429" i="23"/>
  <c r="J429" i="23"/>
  <c r="F430" i="23"/>
  <c r="H430" i="23"/>
  <c r="I430" i="23"/>
  <c r="J430" i="23"/>
  <c r="F431" i="23"/>
  <c r="H431" i="23"/>
  <c r="I431" i="23"/>
  <c r="J431" i="23"/>
  <c r="F432" i="23"/>
  <c r="H432" i="23"/>
  <c r="I432" i="23"/>
  <c r="J432" i="23"/>
  <c r="F433" i="23"/>
  <c r="H433" i="23"/>
  <c r="I433" i="23"/>
  <c r="J433" i="23"/>
  <c r="F434" i="23"/>
  <c r="H434" i="23"/>
  <c r="I434" i="23"/>
  <c r="J434" i="23"/>
  <c r="F435" i="23"/>
  <c r="H435" i="23"/>
  <c r="I435" i="23"/>
  <c r="J435" i="23"/>
  <c r="C436" i="23"/>
  <c r="F436" i="23"/>
  <c r="H436" i="23"/>
  <c r="I436" i="23"/>
  <c r="J436" i="23"/>
  <c r="F437" i="23"/>
  <c r="H437" i="23"/>
  <c r="I437" i="23"/>
  <c r="J437" i="23"/>
  <c r="F438" i="23"/>
  <c r="H438" i="23"/>
  <c r="I438" i="23"/>
  <c r="J438" i="23"/>
  <c r="F439" i="23"/>
  <c r="H439" i="23"/>
  <c r="I439" i="23"/>
  <c r="J439" i="23"/>
  <c r="F440" i="23"/>
  <c r="H440" i="23"/>
  <c r="I440" i="23"/>
  <c r="J440" i="23"/>
  <c r="F441" i="23"/>
  <c r="H441" i="23"/>
  <c r="I441" i="23"/>
  <c r="J441" i="23"/>
  <c r="F442" i="23"/>
  <c r="H442" i="23"/>
  <c r="I442" i="23"/>
  <c r="J442" i="23"/>
  <c r="F443" i="23"/>
  <c r="H443" i="23"/>
  <c r="I443" i="23"/>
  <c r="J443" i="23"/>
  <c r="F444" i="23"/>
  <c r="H444" i="23"/>
  <c r="I444" i="23"/>
  <c r="J444" i="23"/>
  <c r="F445" i="23"/>
  <c r="H445" i="23"/>
  <c r="I445" i="23"/>
  <c r="J445" i="23"/>
  <c r="F446" i="23"/>
  <c r="H446" i="23"/>
  <c r="I446" i="23"/>
  <c r="J446" i="23"/>
  <c r="F447" i="23"/>
  <c r="H447" i="23"/>
  <c r="I447" i="23"/>
  <c r="J447" i="23"/>
  <c r="F448" i="23"/>
  <c r="H448" i="23"/>
  <c r="I448" i="23"/>
  <c r="J448" i="23"/>
  <c r="F449" i="23"/>
  <c r="H449" i="23"/>
  <c r="I449" i="23"/>
  <c r="J449" i="23"/>
  <c r="F450" i="23"/>
  <c r="H450" i="23"/>
  <c r="I450" i="23"/>
  <c r="J450" i="23"/>
  <c r="F451" i="23"/>
  <c r="H451" i="23"/>
  <c r="I451" i="23"/>
  <c r="J451" i="23"/>
  <c r="F452" i="23"/>
  <c r="H452" i="23"/>
  <c r="I452" i="23"/>
  <c r="J452" i="23"/>
  <c r="F453" i="23"/>
  <c r="H453" i="23"/>
  <c r="I453" i="23"/>
  <c r="J453" i="23"/>
  <c r="F454" i="23"/>
  <c r="H454" i="23"/>
  <c r="I454" i="23"/>
  <c r="J454" i="23"/>
  <c r="F455" i="23"/>
  <c r="H455" i="23"/>
  <c r="I455" i="23"/>
  <c r="J455" i="23"/>
  <c r="F456" i="23"/>
  <c r="H456" i="23"/>
  <c r="I456" i="23"/>
  <c r="J456" i="23"/>
  <c r="F457" i="23"/>
  <c r="H457" i="23"/>
  <c r="I457" i="23"/>
  <c r="J457" i="23"/>
  <c r="F458" i="23"/>
  <c r="H458" i="23"/>
  <c r="I458" i="23"/>
  <c r="J458" i="23"/>
  <c r="F459" i="23"/>
  <c r="H459" i="23"/>
  <c r="I459" i="23"/>
  <c r="J459" i="23"/>
  <c r="F460" i="23"/>
  <c r="H460" i="23"/>
  <c r="I460" i="23"/>
  <c r="J460" i="23"/>
  <c r="F461" i="23"/>
  <c r="H461" i="23"/>
  <c r="I461" i="23"/>
  <c r="J461" i="23"/>
  <c r="F462" i="23"/>
  <c r="H462" i="23"/>
  <c r="I462" i="23"/>
  <c r="J462" i="23"/>
  <c r="F463" i="23"/>
  <c r="H463" i="23"/>
  <c r="I463" i="23"/>
  <c r="J463" i="23"/>
  <c r="F464" i="23"/>
  <c r="H464" i="23"/>
  <c r="I464" i="23"/>
  <c r="J464" i="23"/>
  <c r="F465" i="23"/>
  <c r="H465" i="23"/>
  <c r="I465" i="23"/>
  <c r="J465" i="23"/>
  <c r="F466" i="23"/>
  <c r="H466" i="23"/>
  <c r="I466" i="23"/>
  <c r="J466" i="23"/>
  <c r="F467" i="23"/>
  <c r="H467" i="23"/>
  <c r="I467" i="23"/>
  <c r="J467" i="23"/>
  <c r="F468" i="23"/>
  <c r="H468" i="23"/>
  <c r="I468" i="23"/>
  <c r="J468" i="23"/>
  <c r="F469" i="23"/>
  <c r="H469" i="23"/>
  <c r="I469" i="23"/>
  <c r="J469" i="23"/>
  <c r="F470" i="23"/>
  <c r="H470" i="23"/>
  <c r="I470" i="23"/>
  <c r="J470" i="23"/>
  <c r="F471" i="23"/>
  <c r="H471" i="23"/>
  <c r="I471" i="23"/>
  <c r="J471" i="23"/>
  <c r="F472" i="23"/>
  <c r="H472" i="23"/>
  <c r="I472" i="23"/>
  <c r="J472" i="23"/>
  <c r="F473" i="23"/>
  <c r="H473" i="23"/>
  <c r="I473" i="23"/>
  <c r="J473" i="23"/>
  <c r="F474" i="23"/>
  <c r="H474" i="23"/>
  <c r="I474" i="23"/>
  <c r="J474" i="23"/>
  <c r="F475" i="23"/>
  <c r="H475" i="23"/>
  <c r="I475" i="23"/>
  <c r="J475" i="23"/>
  <c r="F476" i="23"/>
  <c r="H476" i="23"/>
  <c r="I476" i="23"/>
  <c r="J476" i="23"/>
  <c r="F477" i="23"/>
  <c r="H477" i="23"/>
  <c r="I477" i="23"/>
  <c r="J477" i="23"/>
  <c r="C478" i="23"/>
  <c r="F478" i="23"/>
  <c r="H478" i="23"/>
  <c r="I478" i="23"/>
  <c r="J478" i="23"/>
  <c r="C479" i="23"/>
  <c r="F479" i="23"/>
  <c r="H479" i="23"/>
  <c r="I479" i="23"/>
  <c r="J479" i="23"/>
  <c r="C480" i="23"/>
  <c r="F480" i="23"/>
  <c r="H480" i="23"/>
  <c r="I480" i="23"/>
  <c r="J480" i="23"/>
  <c r="C481" i="23"/>
  <c r="F481" i="23"/>
  <c r="H481" i="23"/>
  <c r="I481" i="23"/>
  <c r="J481" i="23"/>
  <c r="F482" i="23"/>
  <c r="H482" i="23"/>
  <c r="I482" i="23"/>
  <c r="J482" i="23"/>
  <c r="F483" i="23"/>
  <c r="H483" i="23"/>
  <c r="I483" i="23"/>
  <c r="J483" i="23"/>
  <c r="F484" i="23"/>
  <c r="H484" i="23"/>
  <c r="I484" i="23"/>
  <c r="J484" i="23"/>
  <c r="F485" i="23"/>
  <c r="H485" i="23"/>
  <c r="I485" i="23"/>
  <c r="J485" i="23"/>
  <c r="F486" i="23"/>
  <c r="H486" i="23"/>
  <c r="I486" i="23"/>
  <c r="J486" i="23"/>
  <c r="F487" i="23"/>
  <c r="H487" i="23"/>
  <c r="I487" i="23"/>
  <c r="J487" i="23"/>
  <c r="F488" i="23"/>
  <c r="H488" i="23"/>
  <c r="I488" i="23"/>
  <c r="J488" i="23"/>
  <c r="F489" i="23"/>
  <c r="H489" i="23"/>
  <c r="I489" i="23"/>
  <c r="J489" i="23"/>
  <c r="F490" i="23"/>
  <c r="H490" i="23"/>
  <c r="I490" i="23"/>
  <c r="J490" i="23"/>
  <c r="F491" i="23"/>
  <c r="H491" i="23"/>
  <c r="I491" i="23"/>
  <c r="J491" i="23"/>
  <c r="F492" i="23"/>
  <c r="H492" i="23"/>
  <c r="I492" i="23"/>
  <c r="J492" i="23"/>
  <c r="F493" i="23"/>
  <c r="H493" i="23"/>
  <c r="I493" i="23"/>
  <c r="J493" i="23"/>
  <c r="F494" i="23"/>
  <c r="H494" i="23"/>
  <c r="I494" i="23"/>
  <c r="J494" i="23"/>
  <c r="F495" i="23"/>
  <c r="H495" i="23"/>
  <c r="I495" i="23"/>
  <c r="J495" i="23"/>
  <c r="F496" i="23"/>
  <c r="H496" i="23"/>
  <c r="I496" i="23"/>
  <c r="J496" i="23"/>
  <c r="F497" i="23"/>
  <c r="H497" i="23"/>
  <c r="I497" i="23"/>
  <c r="J497" i="23"/>
  <c r="F498" i="23"/>
  <c r="H498" i="23"/>
  <c r="I498" i="23"/>
  <c r="J498" i="23"/>
  <c r="F499" i="23"/>
  <c r="H499" i="23"/>
  <c r="I499" i="23"/>
  <c r="J499" i="23"/>
  <c r="F500" i="23"/>
  <c r="H500" i="23"/>
  <c r="I500" i="23"/>
  <c r="J500" i="23"/>
  <c r="F501" i="23"/>
  <c r="H501" i="23"/>
  <c r="I501" i="23"/>
  <c r="J501" i="23"/>
  <c r="F502" i="23"/>
  <c r="H502" i="23"/>
  <c r="I502" i="23"/>
  <c r="J502" i="23"/>
  <c r="F503" i="23"/>
  <c r="H503" i="23"/>
  <c r="I503" i="23"/>
  <c r="J503" i="23"/>
  <c r="F504" i="23"/>
  <c r="H504" i="23"/>
  <c r="I504" i="23"/>
  <c r="J504" i="23"/>
  <c r="F505" i="23"/>
  <c r="H505" i="23"/>
  <c r="I505" i="23"/>
  <c r="J505" i="23"/>
  <c r="F506" i="23"/>
  <c r="H506" i="23"/>
  <c r="I506" i="23"/>
  <c r="J506" i="23"/>
  <c r="F507" i="23"/>
  <c r="H507" i="23"/>
  <c r="I507" i="23"/>
  <c r="J507" i="23"/>
  <c r="F508" i="23"/>
  <c r="H508" i="23"/>
  <c r="I508" i="23"/>
  <c r="J508" i="23"/>
  <c r="F509" i="23"/>
  <c r="H509" i="23"/>
  <c r="I509" i="23"/>
  <c r="J509" i="23"/>
  <c r="F510" i="23"/>
  <c r="H510" i="23"/>
  <c r="I510" i="23"/>
  <c r="J510" i="23"/>
  <c r="F511" i="23"/>
  <c r="H511" i="23"/>
  <c r="I511" i="23"/>
  <c r="J511" i="23"/>
  <c r="F512" i="23"/>
  <c r="H512" i="23"/>
  <c r="I512" i="23"/>
  <c r="J512" i="23"/>
  <c r="F513" i="23"/>
  <c r="H513" i="23"/>
  <c r="I513" i="23"/>
  <c r="J513" i="23"/>
  <c r="F514" i="23"/>
  <c r="H514" i="23"/>
  <c r="I514" i="23"/>
  <c r="J514" i="23"/>
  <c r="F515" i="23"/>
  <c r="H515" i="23"/>
  <c r="I515" i="23"/>
  <c r="J515" i="23"/>
  <c r="F516" i="23"/>
  <c r="H516" i="23"/>
  <c r="I516" i="23"/>
  <c r="J516" i="23"/>
  <c r="F517" i="23"/>
  <c r="H517" i="23"/>
  <c r="I517" i="23"/>
  <c r="J517" i="23"/>
  <c r="F518" i="23"/>
  <c r="H518" i="23"/>
  <c r="I518" i="23"/>
  <c r="J518" i="23"/>
  <c r="F519" i="23"/>
  <c r="H519" i="23"/>
  <c r="I519" i="23"/>
  <c r="J519" i="23"/>
  <c r="F520" i="23"/>
  <c r="H520" i="23"/>
  <c r="I520" i="23"/>
  <c r="J520" i="23"/>
  <c r="F521" i="23"/>
  <c r="H521" i="23"/>
  <c r="I521" i="23"/>
  <c r="J521" i="23"/>
  <c r="F522" i="23"/>
  <c r="H522" i="23"/>
  <c r="I522" i="23"/>
  <c r="J522" i="23"/>
  <c r="F523" i="23"/>
  <c r="H523" i="23"/>
  <c r="I523" i="23"/>
  <c r="J523" i="23"/>
  <c r="F524" i="23"/>
  <c r="H524" i="23"/>
  <c r="I524" i="23"/>
  <c r="J524" i="23"/>
  <c r="F525" i="23"/>
  <c r="H525" i="23"/>
  <c r="I525" i="23"/>
  <c r="J525" i="23"/>
  <c r="F526" i="23"/>
  <c r="H526" i="23"/>
  <c r="I526" i="23"/>
  <c r="J526" i="23"/>
  <c r="F527" i="23"/>
  <c r="H527" i="23"/>
  <c r="I527" i="23"/>
  <c r="J527" i="23"/>
  <c r="F528" i="23"/>
  <c r="H528" i="23"/>
  <c r="I528" i="23"/>
  <c r="J528" i="23"/>
  <c r="F529" i="23"/>
  <c r="H529" i="23"/>
  <c r="I529" i="23"/>
  <c r="J529" i="23"/>
  <c r="F530" i="23"/>
  <c r="H530" i="23"/>
  <c r="I530" i="23"/>
  <c r="J530" i="23"/>
  <c r="F531" i="23"/>
  <c r="H531" i="23"/>
  <c r="I531" i="23"/>
  <c r="J531" i="23"/>
  <c r="F532" i="23"/>
  <c r="H532" i="23"/>
  <c r="I532" i="23"/>
  <c r="J532" i="23"/>
  <c r="F533" i="23"/>
  <c r="H533" i="23"/>
  <c r="I533" i="23"/>
  <c r="J533" i="23"/>
  <c r="F534" i="23"/>
  <c r="H534" i="23"/>
  <c r="I534" i="23"/>
  <c r="J534" i="23"/>
  <c r="F535" i="23"/>
  <c r="H535" i="23"/>
  <c r="I535" i="23"/>
  <c r="J535" i="23"/>
  <c r="F536" i="23"/>
  <c r="H536" i="23"/>
  <c r="I536" i="23"/>
  <c r="J536" i="23"/>
  <c r="F537" i="23"/>
  <c r="H537" i="23"/>
  <c r="I537" i="23"/>
  <c r="J537" i="23"/>
  <c r="F538" i="23"/>
  <c r="H538" i="23"/>
  <c r="I538" i="23"/>
  <c r="J538" i="23"/>
  <c r="F539" i="23"/>
  <c r="H539" i="23"/>
  <c r="I539" i="23"/>
  <c r="J539" i="23"/>
  <c r="F540" i="23"/>
  <c r="H540" i="23"/>
  <c r="I540" i="23"/>
  <c r="J540" i="23"/>
  <c r="F541" i="23"/>
  <c r="H541" i="23"/>
  <c r="I541" i="23"/>
  <c r="J541" i="23"/>
  <c r="F542" i="23"/>
  <c r="H542" i="23"/>
  <c r="I542" i="23"/>
  <c r="J542" i="23"/>
  <c r="F543" i="23"/>
  <c r="H543" i="23"/>
  <c r="I543" i="23"/>
  <c r="J543" i="23"/>
  <c r="F544" i="23"/>
  <c r="H544" i="23"/>
  <c r="I544" i="23"/>
  <c r="J544" i="23"/>
  <c r="F545" i="23"/>
  <c r="H545" i="23"/>
  <c r="I545" i="23"/>
  <c r="J545" i="23"/>
  <c r="F546" i="23"/>
  <c r="H546" i="23"/>
  <c r="I546" i="23"/>
  <c r="J546" i="23"/>
  <c r="F547" i="23"/>
  <c r="H547" i="23"/>
  <c r="I547" i="23"/>
  <c r="J547" i="23"/>
  <c r="F548" i="23"/>
  <c r="H548" i="23"/>
  <c r="I548" i="23"/>
  <c r="J548" i="23"/>
  <c r="F549" i="23"/>
  <c r="H549" i="23"/>
  <c r="I549" i="23"/>
  <c r="J549" i="23"/>
  <c r="F550" i="23"/>
  <c r="H550" i="23"/>
  <c r="I550" i="23"/>
  <c r="J550" i="23"/>
  <c r="F551" i="23"/>
  <c r="H551" i="23"/>
  <c r="I551" i="23"/>
  <c r="J551" i="23"/>
  <c r="F552" i="23"/>
  <c r="H552" i="23"/>
  <c r="I552" i="23"/>
  <c r="J552" i="23"/>
  <c r="F553" i="23"/>
  <c r="H553" i="23"/>
  <c r="I553" i="23"/>
  <c r="J553" i="23"/>
  <c r="F554" i="23"/>
  <c r="H554" i="23"/>
  <c r="I554" i="23"/>
  <c r="J554" i="23"/>
  <c r="F555" i="23"/>
  <c r="H555" i="23"/>
  <c r="I555" i="23"/>
  <c r="J555" i="23"/>
  <c r="F556" i="23"/>
  <c r="H556" i="23"/>
  <c r="I556" i="23"/>
  <c r="J556" i="23"/>
  <c r="F557" i="23"/>
  <c r="H557" i="23"/>
  <c r="I557" i="23"/>
  <c r="J557" i="23"/>
  <c r="F558" i="23"/>
  <c r="H558" i="23"/>
  <c r="I558" i="23"/>
  <c r="J558" i="23"/>
  <c r="F559" i="23"/>
  <c r="H559" i="23"/>
  <c r="I559" i="23"/>
  <c r="J559" i="23"/>
  <c r="F560" i="23"/>
  <c r="H560" i="23"/>
  <c r="I560" i="23"/>
  <c r="J560" i="23"/>
  <c r="F561" i="23"/>
  <c r="H561" i="23"/>
  <c r="I561" i="23"/>
  <c r="J561" i="23"/>
  <c r="F562" i="23"/>
  <c r="H562" i="23"/>
  <c r="I562" i="23"/>
  <c r="J562" i="23"/>
  <c r="F563" i="23"/>
  <c r="H563" i="23"/>
  <c r="I563" i="23"/>
  <c r="J563" i="23"/>
  <c r="F564" i="23"/>
  <c r="H564" i="23"/>
  <c r="I564" i="23"/>
  <c r="J564" i="23"/>
  <c r="F565" i="23"/>
  <c r="H565" i="23"/>
  <c r="I565" i="23"/>
  <c r="J565" i="23"/>
  <c r="F566" i="23"/>
  <c r="H566" i="23"/>
  <c r="I566" i="23"/>
  <c r="J566" i="23"/>
  <c r="F567" i="23"/>
  <c r="H567" i="23"/>
  <c r="I567" i="23"/>
  <c r="J567" i="23"/>
  <c r="F568" i="23"/>
  <c r="H568" i="23"/>
  <c r="I568" i="23"/>
  <c r="J568" i="23"/>
  <c r="F569" i="23"/>
  <c r="H569" i="23"/>
  <c r="I569" i="23"/>
  <c r="J569" i="23"/>
  <c r="F570" i="23"/>
  <c r="H570" i="23"/>
  <c r="I570" i="23"/>
  <c r="J570" i="23"/>
  <c r="F571" i="23"/>
  <c r="H571" i="23"/>
  <c r="I571" i="23"/>
  <c r="J571" i="23"/>
  <c r="F572" i="23"/>
  <c r="H572" i="23"/>
  <c r="I572" i="23"/>
  <c r="J572" i="23"/>
  <c r="F573" i="23"/>
  <c r="H573" i="23"/>
  <c r="I573" i="23"/>
  <c r="J573" i="23"/>
  <c r="F574" i="23"/>
  <c r="H574" i="23"/>
  <c r="I574" i="23"/>
  <c r="J574" i="23"/>
  <c r="F575" i="23"/>
  <c r="H575" i="23"/>
  <c r="I575" i="23"/>
  <c r="J575" i="23"/>
  <c r="F576" i="23"/>
  <c r="H576" i="23"/>
  <c r="I576" i="23"/>
  <c r="J576" i="23"/>
  <c r="F577" i="23"/>
  <c r="H577" i="23"/>
  <c r="I577" i="23"/>
  <c r="J577" i="23"/>
  <c r="F578" i="23"/>
  <c r="H578" i="23"/>
  <c r="I578" i="23"/>
  <c r="J578" i="23"/>
  <c r="F579" i="23"/>
  <c r="H579" i="23"/>
  <c r="I579" i="23"/>
  <c r="J579" i="23"/>
  <c r="F580" i="23"/>
  <c r="H580" i="23"/>
  <c r="I580" i="23"/>
  <c r="J580" i="23"/>
  <c r="F581" i="23"/>
  <c r="H581" i="23"/>
  <c r="I581" i="23"/>
  <c r="J581" i="23"/>
  <c r="F582" i="23"/>
  <c r="H582" i="23"/>
  <c r="I582" i="23"/>
  <c r="J582" i="23"/>
  <c r="F583" i="23"/>
  <c r="H583" i="23"/>
  <c r="I583" i="23"/>
  <c r="J583" i="23"/>
  <c r="F584" i="23"/>
  <c r="H584" i="23"/>
  <c r="I584" i="23"/>
  <c r="J584" i="23"/>
  <c r="F585" i="23"/>
  <c r="H585" i="23"/>
  <c r="I585" i="23"/>
  <c r="J585" i="23"/>
  <c r="F586" i="23"/>
  <c r="H586" i="23"/>
  <c r="I586" i="23"/>
  <c r="J586" i="23"/>
  <c r="F587" i="23"/>
  <c r="H587" i="23"/>
  <c r="I587" i="23"/>
  <c r="J587" i="23"/>
  <c r="F588" i="23"/>
  <c r="H588" i="23"/>
  <c r="I588" i="23"/>
  <c r="J588" i="23"/>
  <c r="F589" i="23"/>
  <c r="H589" i="23"/>
  <c r="I589" i="23"/>
  <c r="J589" i="23"/>
  <c r="F590" i="23"/>
  <c r="H590" i="23"/>
  <c r="I590" i="23"/>
  <c r="J590" i="23"/>
  <c r="F591" i="23"/>
  <c r="H591" i="23"/>
  <c r="I591" i="23"/>
  <c r="J591" i="23"/>
  <c r="F592" i="23"/>
  <c r="H592" i="23"/>
  <c r="I592" i="23"/>
  <c r="J592" i="23"/>
  <c r="F593" i="23"/>
  <c r="H593" i="23"/>
  <c r="I593" i="23"/>
  <c r="J593" i="23"/>
  <c r="F594" i="23"/>
  <c r="H594" i="23"/>
  <c r="I594" i="23"/>
  <c r="J594" i="23"/>
  <c r="F595" i="23"/>
  <c r="H595" i="23"/>
  <c r="I595" i="23"/>
  <c r="J595" i="23"/>
  <c r="F596" i="23"/>
  <c r="H596" i="23"/>
  <c r="I596" i="23"/>
  <c r="J596" i="23"/>
  <c r="F597" i="23"/>
  <c r="H597" i="23"/>
  <c r="I597" i="23"/>
  <c r="J597" i="23"/>
  <c r="F598" i="23"/>
  <c r="H598" i="23"/>
  <c r="I598" i="23"/>
  <c r="J598" i="23"/>
  <c r="F599" i="23"/>
  <c r="H599" i="23"/>
  <c r="I599" i="23"/>
  <c r="J599" i="23"/>
  <c r="F600" i="23"/>
  <c r="H600" i="23"/>
  <c r="I600" i="23"/>
  <c r="J600" i="23"/>
  <c r="F601" i="23"/>
  <c r="H601" i="23"/>
  <c r="I601" i="23"/>
  <c r="J601" i="23"/>
  <c r="F602" i="23"/>
  <c r="H602" i="23"/>
  <c r="I602" i="23"/>
  <c r="J602" i="23"/>
  <c r="F603" i="23"/>
  <c r="H603" i="23"/>
  <c r="I603" i="23"/>
  <c r="J603" i="23"/>
  <c r="F604" i="23"/>
  <c r="H604" i="23"/>
  <c r="I604" i="23"/>
  <c r="J604" i="23"/>
  <c r="F605" i="23"/>
  <c r="H605" i="23"/>
  <c r="I605" i="23"/>
  <c r="J605" i="23"/>
  <c r="F606" i="23"/>
  <c r="H606" i="23"/>
  <c r="I606" i="23"/>
  <c r="J606" i="23"/>
  <c r="F607" i="23"/>
  <c r="H607" i="23"/>
  <c r="I607" i="23"/>
  <c r="J607" i="23"/>
  <c r="F608" i="23"/>
  <c r="H608" i="23"/>
  <c r="I608" i="23"/>
  <c r="J608" i="23"/>
  <c r="F609" i="23"/>
  <c r="H609" i="23"/>
  <c r="I609" i="23"/>
  <c r="J609" i="23"/>
  <c r="F610" i="23"/>
  <c r="H610" i="23"/>
  <c r="I610" i="23"/>
  <c r="J610" i="23"/>
  <c r="F611" i="23"/>
  <c r="H611" i="23"/>
  <c r="I611" i="23"/>
  <c r="J611" i="23"/>
  <c r="F612" i="23"/>
  <c r="H612" i="23"/>
  <c r="I612" i="23"/>
  <c r="J612" i="23"/>
  <c r="F613" i="23"/>
  <c r="H613" i="23"/>
  <c r="I613" i="23"/>
  <c r="J613" i="23"/>
  <c r="F614" i="23"/>
  <c r="H614" i="23"/>
  <c r="I614" i="23"/>
  <c r="J614" i="23"/>
  <c r="C615" i="23"/>
  <c r="F615" i="23"/>
  <c r="H615" i="23"/>
  <c r="I615" i="23"/>
  <c r="J615" i="23"/>
  <c r="C616" i="23"/>
  <c r="F616" i="23"/>
  <c r="H616" i="23"/>
  <c r="I616" i="23"/>
  <c r="J616" i="23"/>
  <c r="C617" i="23"/>
  <c r="F617" i="23"/>
  <c r="H617" i="23"/>
  <c r="I617" i="23"/>
  <c r="J617" i="23"/>
  <c r="C618" i="23"/>
  <c r="F618" i="23"/>
  <c r="H618" i="23"/>
  <c r="I618" i="23"/>
  <c r="J618" i="23"/>
  <c r="F619" i="23"/>
  <c r="H619" i="23"/>
  <c r="I619" i="23"/>
  <c r="J619" i="23"/>
  <c r="F620" i="23"/>
  <c r="H620" i="23"/>
  <c r="I620" i="23"/>
  <c r="J620" i="23"/>
  <c r="F621" i="23"/>
  <c r="H621" i="23"/>
  <c r="I621" i="23"/>
  <c r="J621" i="23"/>
  <c r="F622" i="23"/>
  <c r="H622" i="23"/>
  <c r="I622" i="23"/>
  <c r="J622" i="23"/>
  <c r="F623" i="23"/>
  <c r="H623" i="23"/>
  <c r="I623" i="23"/>
  <c r="J623" i="23"/>
  <c r="F624" i="23"/>
  <c r="H624" i="23"/>
  <c r="I624" i="23"/>
  <c r="J624" i="23"/>
  <c r="F625" i="23"/>
  <c r="H625" i="23"/>
  <c r="I625" i="23"/>
  <c r="J625" i="23"/>
  <c r="F626" i="23"/>
  <c r="H626" i="23"/>
  <c r="I626" i="23"/>
  <c r="J626" i="23"/>
  <c r="F627" i="23"/>
  <c r="H627" i="23"/>
  <c r="I627" i="23"/>
  <c r="J627" i="23"/>
  <c r="F628" i="23"/>
  <c r="H628" i="23"/>
  <c r="I628" i="23"/>
  <c r="J628" i="23"/>
  <c r="F629" i="23"/>
  <c r="H629" i="23"/>
  <c r="I629" i="23"/>
  <c r="J629" i="23"/>
  <c r="F630" i="23"/>
  <c r="H630" i="23"/>
  <c r="I630" i="23"/>
  <c r="J630" i="23"/>
  <c r="F631" i="23"/>
  <c r="H631" i="23"/>
  <c r="I631" i="23"/>
  <c r="J631" i="23"/>
  <c r="F632" i="23"/>
  <c r="H632" i="23"/>
  <c r="I632" i="23"/>
  <c r="J632" i="23"/>
  <c r="F633" i="23"/>
  <c r="H633" i="23"/>
  <c r="I633" i="23"/>
  <c r="J633" i="23"/>
  <c r="F634" i="23"/>
  <c r="H634" i="23"/>
  <c r="I634" i="23"/>
  <c r="J634" i="23"/>
  <c r="F635" i="23"/>
  <c r="H635" i="23"/>
  <c r="I635" i="23"/>
  <c r="J635" i="23"/>
  <c r="F636" i="23"/>
  <c r="H636" i="23"/>
  <c r="I636" i="23"/>
  <c r="J636" i="23"/>
  <c r="F637" i="23"/>
  <c r="H637" i="23"/>
  <c r="I637" i="23"/>
  <c r="J637" i="23"/>
  <c r="F638" i="23"/>
  <c r="H638" i="23"/>
  <c r="I638" i="23"/>
  <c r="J638" i="23"/>
  <c r="F639" i="23"/>
  <c r="H639" i="23"/>
  <c r="I639" i="23"/>
  <c r="J639" i="23"/>
  <c r="F640" i="23"/>
  <c r="H640" i="23"/>
  <c r="I640" i="23"/>
  <c r="J640" i="23"/>
  <c r="F641" i="23"/>
  <c r="H641" i="23"/>
  <c r="I641" i="23"/>
  <c r="J641" i="23"/>
  <c r="F642" i="23"/>
  <c r="H642" i="23"/>
  <c r="I642" i="23"/>
  <c r="J642" i="23"/>
  <c r="F643" i="23"/>
  <c r="H643" i="23"/>
  <c r="I643" i="23"/>
  <c r="J643" i="23"/>
  <c r="F644" i="23"/>
  <c r="H644" i="23"/>
  <c r="I644" i="23"/>
  <c r="J644" i="23"/>
  <c r="F645" i="23"/>
  <c r="H645" i="23"/>
  <c r="I645" i="23"/>
  <c r="J645" i="23"/>
  <c r="F646" i="23"/>
  <c r="H646" i="23"/>
  <c r="I646" i="23"/>
  <c r="J646" i="23"/>
  <c r="F647" i="23"/>
  <c r="H647" i="23"/>
  <c r="I647" i="23"/>
  <c r="J647" i="23"/>
  <c r="F648" i="23"/>
  <c r="H648" i="23"/>
  <c r="I648" i="23"/>
  <c r="J648" i="23"/>
  <c r="F649" i="23"/>
  <c r="H649" i="23"/>
  <c r="I649" i="23"/>
  <c r="J649" i="23"/>
  <c r="F650" i="23"/>
  <c r="H650" i="23"/>
  <c r="I650" i="23"/>
  <c r="J650" i="23"/>
  <c r="F651" i="23"/>
  <c r="H651" i="23"/>
  <c r="I651" i="23"/>
  <c r="J651" i="23"/>
  <c r="F652" i="23"/>
  <c r="H652" i="23"/>
  <c r="I652" i="23"/>
  <c r="J652" i="23"/>
  <c r="F653" i="23"/>
  <c r="H653" i="23"/>
  <c r="I653" i="23"/>
  <c r="J653" i="23"/>
  <c r="F654" i="23"/>
  <c r="H654" i="23"/>
  <c r="I654" i="23"/>
  <c r="J654" i="23"/>
  <c r="F655" i="23"/>
  <c r="H655" i="23"/>
  <c r="I655" i="23"/>
  <c r="J655" i="23"/>
  <c r="F656" i="23"/>
  <c r="H656" i="23"/>
  <c r="I656" i="23"/>
  <c r="J656" i="23"/>
  <c r="F657" i="23"/>
  <c r="H657" i="23"/>
  <c r="I657" i="23"/>
  <c r="J657" i="23"/>
  <c r="F658" i="23"/>
  <c r="H658" i="23"/>
  <c r="I658" i="23"/>
  <c r="J658" i="23"/>
  <c r="F659" i="23"/>
  <c r="H659" i="23"/>
  <c r="I659" i="23"/>
  <c r="J659" i="23"/>
  <c r="F660" i="23"/>
  <c r="H660" i="23"/>
  <c r="I660" i="23"/>
  <c r="J660" i="23"/>
  <c r="F661" i="23"/>
  <c r="H661" i="23"/>
  <c r="I661" i="23"/>
  <c r="J661" i="23"/>
  <c r="F662" i="23"/>
  <c r="H662" i="23"/>
  <c r="I662" i="23"/>
  <c r="J662" i="23"/>
  <c r="F663" i="23"/>
  <c r="H663" i="23"/>
  <c r="I663" i="23"/>
  <c r="J663" i="23"/>
  <c r="F664" i="23"/>
  <c r="H664" i="23"/>
  <c r="I664" i="23"/>
  <c r="J664" i="23"/>
  <c r="F665" i="23"/>
  <c r="H665" i="23"/>
  <c r="I665" i="23"/>
  <c r="J665" i="23"/>
  <c r="F666" i="23"/>
  <c r="H666" i="23"/>
  <c r="I666" i="23"/>
  <c r="J666" i="23"/>
  <c r="F667" i="23"/>
  <c r="H667" i="23"/>
  <c r="I667" i="23"/>
  <c r="J667" i="23"/>
  <c r="F668" i="23"/>
  <c r="H668" i="23"/>
  <c r="I668" i="23"/>
  <c r="J668" i="23"/>
  <c r="F669" i="23"/>
  <c r="H669" i="23"/>
  <c r="I669" i="23"/>
  <c r="J669" i="23"/>
  <c r="F670" i="23"/>
  <c r="H670" i="23"/>
  <c r="I670" i="23"/>
  <c r="J670" i="23"/>
  <c r="F671" i="23"/>
  <c r="H671" i="23"/>
  <c r="I671" i="23"/>
  <c r="J671" i="23"/>
  <c r="F672" i="23"/>
  <c r="H672" i="23"/>
  <c r="I672" i="23"/>
  <c r="J672" i="23"/>
  <c r="F673" i="23"/>
  <c r="H673" i="23"/>
  <c r="I673" i="23"/>
  <c r="J673" i="23"/>
  <c r="F674" i="23"/>
  <c r="H674" i="23"/>
  <c r="I674" i="23"/>
  <c r="J674" i="23"/>
  <c r="F675" i="23"/>
  <c r="H675" i="23"/>
  <c r="I675" i="23"/>
  <c r="J675" i="23"/>
  <c r="F676" i="23"/>
  <c r="H676" i="23"/>
  <c r="I676" i="23"/>
  <c r="J676" i="23"/>
  <c r="F677" i="23"/>
  <c r="H677" i="23"/>
  <c r="I677" i="23"/>
  <c r="J677" i="23"/>
  <c r="F678" i="23"/>
  <c r="H678" i="23"/>
  <c r="I678" i="23"/>
  <c r="J678" i="23"/>
  <c r="F679" i="23"/>
  <c r="H679" i="23"/>
  <c r="I679" i="23"/>
  <c r="J679" i="23"/>
  <c r="F680" i="23"/>
  <c r="H680" i="23"/>
  <c r="I680" i="23"/>
  <c r="J680" i="23"/>
  <c r="F681" i="23"/>
  <c r="H681" i="23"/>
  <c r="I681" i="23"/>
  <c r="J681" i="23"/>
  <c r="F682" i="23"/>
  <c r="H682" i="23"/>
  <c r="I682" i="23"/>
  <c r="J682" i="23"/>
  <c r="F683" i="23"/>
  <c r="H683" i="23"/>
  <c r="I683" i="23"/>
  <c r="J683" i="23"/>
  <c r="F684" i="23"/>
  <c r="H684" i="23"/>
  <c r="I684" i="23"/>
  <c r="J684" i="23"/>
  <c r="F685" i="23"/>
  <c r="H685" i="23"/>
  <c r="I685" i="23"/>
  <c r="J685" i="23"/>
  <c r="F686" i="23"/>
  <c r="H686" i="23"/>
  <c r="I686" i="23"/>
  <c r="J686" i="23"/>
  <c r="F687" i="23"/>
  <c r="H687" i="23"/>
  <c r="I687" i="23"/>
  <c r="J687" i="23"/>
  <c r="F688" i="23"/>
  <c r="H688" i="23"/>
  <c r="I688" i="23"/>
  <c r="J688" i="23"/>
  <c r="F689" i="23"/>
  <c r="H689" i="23"/>
  <c r="I689" i="23"/>
  <c r="J689" i="23"/>
  <c r="F690" i="23"/>
  <c r="H690" i="23"/>
  <c r="I690" i="23"/>
  <c r="J690" i="23"/>
  <c r="F691" i="23"/>
  <c r="H691" i="23"/>
  <c r="I691" i="23"/>
  <c r="J691" i="23"/>
  <c r="F692" i="23"/>
  <c r="H692" i="23"/>
  <c r="I692" i="23"/>
  <c r="J692" i="23"/>
  <c r="F693" i="23"/>
  <c r="H693" i="23"/>
  <c r="I693" i="23"/>
  <c r="J693" i="23"/>
  <c r="F694" i="23"/>
  <c r="H694" i="23"/>
  <c r="I694" i="23"/>
  <c r="J694" i="23"/>
  <c r="F695" i="23"/>
  <c r="H695" i="23"/>
  <c r="I695" i="23"/>
  <c r="J695" i="23"/>
  <c r="F696" i="23"/>
  <c r="H696" i="23"/>
  <c r="I696" i="23"/>
  <c r="J696" i="23"/>
  <c r="F697" i="23"/>
  <c r="H697" i="23"/>
  <c r="I697" i="23"/>
  <c r="J697" i="23"/>
  <c r="F698" i="23"/>
  <c r="H698" i="23"/>
  <c r="I698" i="23"/>
  <c r="J698" i="23"/>
  <c r="F699" i="23"/>
  <c r="H699" i="23"/>
  <c r="I699" i="23"/>
  <c r="J699" i="23"/>
  <c r="F700" i="23"/>
  <c r="H700" i="23"/>
  <c r="I700" i="23"/>
  <c r="J700" i="23"/>
  <c r="F701" i="23"/>
  <c r="H701" i="23"/>
  <c r="I701" i="23"/>
  <c r="J701" i="23"/>
  <c r="F702" i="23"/>
  <c r="H702" i="23"/>
  <c r="I702" i="23"/>
  <c r="J702" i="23"/>
  <c r="F703" i="23"/>
  <c r="H703" i="23"/>
  <c r="I703" i="23"/>
  <c r="J703" i="23"/>
  <c r="F704" i="23"/>
  <c r="H704" i="23"/>
  <c r="I704" i="23"/>
  <c r="J704" i="23"/>
  <c r="F705" i="23"/>
  <c r="H705" i="23"/>
  <c r="I705" i="23"/>
  <c r="J705" i="23"/>
  <c r="F706" i="23"/>
  <c r="H706" i="23"/>
  <c r="I706" i="23"/>
  <c r="J706" i="23"/>
  <c r="F707" i="23"/>
  <c r="H707" i="23"/>
  <c r="I707" i="23"/>
  <c r="J707" i="23"/>
  <c r="F708" i="23"/>
  <c r="H708" i="23"/>
  <c r="I708" i="23"/>
  <c r="J708" i="23"/>
  <c r="F709" i="23"/>
  <c r="H709" i="23"/>
  <c r="I709" i="23"/>
  <c r="J709" i="23"/>
  <c r="F710" i="23"/>
  <c r="H710" i="23"/>
  <c r="I710" i="23"/>
  <c r="J710" i="23"/>
  <c r="F711" i="23"/>
  <c r="H711" i="23"/>
  <c r="I711" i="23"/>
  <c r="J711" i="23"/>
  <c r="F712" i="23"/>
  <c r="H712" i="23"/>
  <c r="I712" i="23"/>
  <c r="J712" i="23"/>
  <c r="F713" i="23"/>
  <c r="H713" i="23"/>
  <c r="I713" i="23"/>
  <c r="J713" i="23"/>
  <c r="F714" i="23"/>
  <c r="H714" i="23"/>
  <c r="I714" i="23"/>
  <c r="J714" i="23"/>
  <c r="F715" i="23"/>
  <c r="H715" i="23"/>
  <c r="I715" i="23"/>
  <c r="J715" i="23"/>
  <c r="F716" i="23"/>
  <c r="H716" i="23"/>
  <c r="I716" i="23"/>
  <c r="J716" i="23"/>
  <c r="F717" i="23"/>
  <c r="H717" i="23"/>
  <c r="I717" i="23"/>
  <c r="J717" i="23"/>
  <c r="F718" i="23"/>
  <c r="H718" i="23"/>
  <c r="I718" i="23"/>
  <c r="J718" i="23"/>
  <c r="F719" i="23"/>
  <c r="H719" i="23"/>
  <c r="I719" i="23"/>
  <c r="J719" i="23"/>
  <c r="F720" i="23"/>
  <c r="H720" i="23"/>
  <c r="I720" i="23"/>
  <c r="J720" i="23"/>
  <c r="F721" i="23"/>
  <c r="H721" i="23"/>
  <c r="I721" i="23"/>
  <c r="J721" i="23"/>
  <c r="F722" i="23"/>
  <c r="H722" i="23"/>
  <c r="I722" i="23"/>
  <c r="J722" i="23"/>
  <c r="F723" i="23"/>
  <c r="H723" i="23"/>
  <c r="I723" i="23"/>
  <c r="J723" i="23"/>
  <c r="F724" i="23"/>
  <c r="H724" i="23"/>
  <c r="I724" i="23"/>
  <c r="J724" i="23"/>
  <c r="F725" i="23"/>
  <c r="H725" i="23"/>
  <c r="I725" i="23"/>
  <c r="J725" i="23"/>
  <c r="F726" i="23"/>
  <c r="H726" i="23"/>
  <c r="I726" i="23"/>
  <c r="J726" i="23"/>
  <c r="F727" i="23"/>
  <c r="H727" i="23"/>
  <c r="I727" i="23"/>
  <c r="J727" i="23"/>
  <c r="F728" i="23"/>
  <c r="H728" i="23"/>
  <c r="I728" i="23"/>
  <c r="J728" i="23"/>
  <c r="F729" i="23"/>
  <c r="H729" i="23"/>
  <c r="I729" i="23"/>
  <c r="J729" i="23"/>
  <c r="F730" i="23"/>
  <c r="H730" i="23"/>
  <c r="I730" i="23"/>
  <c r="J730" i="23"/>
  <c r="F731" i="23"/>
  <c r="H731" i="23"/>
  <c r="I731" i="23"/>
  <c r="J731" i="23"/>
  <c r="F732" i="23"/>
  <c r="H732" i="23"/>
  <c r="I732" i="23"/>
  <c r="J732" i="23"/>
  <c r="F733" i="23"/>
  <c r="H733" i="23"/>
  <c r="I733" i="23"/>
  <c r="J733" i="23"/>
  <c r="F734" i="23"/>
  <c r="H734" i="23"/>
  <c r="I734" i="23"/>
  <c r="J734" i="23"/>
  <c r="F735" i="23"/>
  <c r="H735" i="23"/>
  <c r="I735" i="23"/>
  <c r="J735" i="23"/>
  <c r="F736" i="23"/>
  <c r="H736" i="23"/>
  <c r="I736" i="23"/>
  <c r="J736" i="23"/>
  <c r="F737" i="23"/>
  <c r="H737" i="23"/>
  <c r="I737" i="23"/>
  <c r="J737" i="23"/>
  <c r="F738" i="23"/>
  <c r="H738" i="23"/>
  <c r="I738" i="23"/>
  <c r="J738" i="23"/>
  <c r="F739" i="23"/>
  <c r="H739" i="23"/>
  <c r="I739" i="23"/>
  <c r="J739" i="23"/>
  <c r="F740" i="23"/>
  <c r="H740" i="23"/>
  <c r="I740" i="23"/>
  <c r="J740" i="23"/>
  <c r="F741" i="23"/>
  <c r="H741" i="23"/>
  <c r="I741" i="23"/>
  <c r="J741" i="23"/>
  <c r="F742" i="23"/>
  <c r="H742" i="23"/>
  <c r="I742" i="23"/>
  <c r="J742" i="23"/>
  <c r="F743" i="23"/>
  <c r="H743" i="23"/>
  <c r="I743" i="23"/>
  <c r="J743" i="23"/>
  <c r="F744" i="23"/>
  <c r="H744" i="23"/>
  <c r="I744" i="23"/>
  <c r="J744" i="23"/>
  <c r="F745" i="23"/>
  <c r="H745" i="23"/>
  <c r="I745" i="23"/>
  <c r="J745" i="23"/>
  <c r="F746" i="23"/>
  <c r="H746" i="23"/>
  <c r="I746" i="23"/>
  <c r="J746" i="23"/>
  <c r="F747" i="23"/>
  <c r="H747" i="23"/>
  <c r="I747" i="23"/>
  <c r="J747" i="23"/>
  <c r="F748" i="23"/>
  <c r="H748" i="23"/>
  <c r="I748" i="23"/>
  <c r="J748" i="23"/>
  <c r="F749" i="23"/>
  <c r="H749" i="23"/>
  <c r="I749" i="23"/>
  <c r="J749" i="23"/>
  <c r="F750" i="23"/>
  <c r="H750" i="23"/>
  <c r="I750" i="23"/>
  <c r="J750" i="23"/>
  <c r="F751" i="23"/>
  <c r="H751" i="23"/>
  <c r="I751" i="23"/>
  <c r="J751" i="23"/>
  <c r="F752" i="23"/>
  <c r="H752" i="23"/>
  <c r="I752" i="23"/>
  <c r="J752" i="23"/>
  <c r="F753" i="23"/>
  <c r="H753" i="23"/>
  <c r="I753" i="23"/>
  <c r="J753" i="23"/>
  <c r="F754" i="23"/>
  <c r="H754" i="23"/>
  <c r="I754" i="23"/>
  <c r="J754" i="23"/>
  <c r="F755" i="23"/>
  <c r="H755" i="23"/>
  <c r="I755" i="23"/>
  <c r="J755" i="23"/>
  <c r="F756" i="23"/>
  <c r="H756" i="23"/>
  <c r="I756" i="23"/>
  <c r="J756" i="23"/>
  <c r="F757" i="23"/>
  <c r="H757" i="23"/>
  <c r="I757" i="23"/>
  <c r="J757" i="23"/>
  <c r="F758" i="23"/>
  <c r="H758" i="23"/>
  <c r="I758" i="23"/>
  <c r="J758" i="23"/>
  <c r="F759" i="23"/>
  <c r="H759" i="23"/>
  <c r="I759" i="23"/>
  <c r="J759" i="23"/>
  <c r="F760" i="23"/>
  <c r="H760" i="23"/>
  <c r="I760" i="23"/>
  <c r="J760" i="23"/>
  <c r="F761" i="23"/>
  <c r="H761" i="23"/>
  <c r="I761" i="23"/>
  <c r="J761" i="23"/>
  <c r="F762" i="23"/>
  <c r="H762" i="23"/>
  <c r="I762" i="23"/>
  <c r="J762" i="23"/>
  <c r="F763" i="23"/>
  <c r="H763" i="23"/>
  <c r="I763" i="23"/>
  <c r="J763" i="23"/>
  <c r="F764" i="23"/>
  <c r="H764" i="23"/>
  <c r="I764" i="23"/>
  <c r="J764" i="23"/>
  <c r="F765" i="23"/>
  <c r="H765" i="23"/>
  <c r="I765" i="23"/>
  <c r="J765" i="23"/>
  <c r="F766" i="23"/>
  <c r="H766" i="23"/>
  <c r="I766" i="23"/>
  <c r="J766" i="23"/>
  <c r="F767" i="23"/>
  <c r="H767" i="23"/>
  <c r="I767" i="23"/>
  <c r="J767" i="23"/>
  <c r="F768" i="23"/>
  <c r="H768" i="23"/>
  <c r="I768" i="23"/>
  <c r="J768" i="23"/>
  <c r="F769" i="23"/>
  <c r="H769" i="23"/>
  <c r="I769" i="23"/>
  <c r="J769" i="23"/>
  <c r="F770" i="23"/>
  <c r="H770" i="23"/>
  <c r="I770" i="23"/>
  <c r="J770" i="23"/>
  <c r="F771" i="23"/>
  <c r="H771" i="23"/>
  <c r="I771" i="23"/>
  <c r="J771" i="23"/>
  <c r="F772" i="23"/>
  <c r="H772" i="23"/>
  <c r="I772" i="23"/>
  <c r="J772" i="23"/>
  <c r="F773" i="23"/>
  <c r="H773" i="23"/>
  <c r="I773" i="23"/>
  <c r="J773" i="23"/>
  <c r="F774" i="23"/>
  <c r="H774" i="23"/>
  <c r="I774" i="23"/>
  <c r="J774" i="23"/>
  <c r="F775" i="23"/>
  <c r="H775" i="23"/>
  <c r="I775" i="23"/>
  <c r="J775" i="23"/>
  <c r="F776" i="23"/>
  <c r="H776" i="23"/>
  <c r="I776" i="23"/>
  <c r="J776" i="23"/>
  <c r="F777" i="23"/>
  <c r="H777" i="23"/>
  <c r="I777" i="23"/>
  <c r="J777" i="23"/>
  <c r="F778" i="23"/>
  <c r="H778" i="23"/>
  <c r="I778" i="23"/>
  <c r="J778" i="23"/>
  <c r="F779" i="23"/>
  <c r="H779" i="23"/>
  <c r="I779" i="23"/>
  <c r="J779" i="23"/>
  <c r="F780" i="23"/>
  <c r="H780" i="23"/>
  <c r="I780" i="23"/>
  <c r="J780" i="23"/>
  <c r="F781" i="23"/>
  <c r="H781" i="23"/>
  <c r="I781" i="23"/>
  <c r="J781" i="23"/>
  <c r="F782" i="23"/>
  <c r="H782" i="23"/>
  <c r="I782" i="23"/>
  <c r="J782" i="23"/>
  <c r="F783" i="23"/>
  <c r="H783" i="23"/>
  <c r="I783" i="23"/>
  <c r="J783" i="23"/>
  <c r="F784" i="23"/>
  <c r="H784" i="23"/>
  <c r="I784" i="23"/>
  <c r="J784" i="23"/>
  <c r="F785" i="23"/>
  <c r="H785" i="23"/>
  <c r="I785" i="23"/>
  <c r="J785" i="23"/>
  <c r="F786" i="23"/>
  <c r="H786" i="23"/>
  <c r="I786" i="23"/>
  <c r="J786" i="23"/>
  <c r="F787" i="23"/>
  <c r="H787" i="23"/>
  <c r="I787" i="23"/>
  <c r="J787" i="23"/>
  <c r="F788" i="23"/>
  <c r="H788" i="23"/>
  <c r="I788" i="23"/>
  <c r="J788" i="23"/>
  <c r="F789" i="23"/>
  <c r="H789" i="23"/>
  <c r="I789" i="23"/>
  <c r="J789" i="23"/>
  <c r="F790" i="23"/>
  <c r="H790" i="23"/>
  <c r="I790" i="23"/>
  <c r="J790" i="23"/>
  <c r="F791" i="23"/>
  <c r="H791" i="23"/>
  <c r="I791" i="23"/>
  <c r="J791" i="23"/>
  <c r="F792" i="23"/>
  <c r="H792" i="23"/>
  <c r="I792" i="23"/>
  <c r="J792" i="23"/>
  <c r="F793" i="23"/>
  <c r="H793" i="23"/>
  <c r="I793" i="23"/>
  <c r="J793" i="23"/>
  <c r="F794" i="23"/>
  <c r="H794" i="23"/>
  <c r="I794" i="23"/>
  <c r="J794" i="23"/>
  <c r="F795" i="23"/>
  <c r="H795" i="23"/>
  <c r="I795" i="23"/>
  <c r="J795" i="23"/>
  <c r="F796" i="23"/>
  <c r="H796" i="23"/>
  <c r="I796" i="23"/>
  <c r="J796" i="23"/>
  <c r="F797" i="23"/>
  <c r="H797" i="23"/>
  <c r="I797" i="23"/>
  <c r="J797" i="23"/>
  <c r="F798" i="23"/>
  <c r="H798" i="23"/>
  <c r="I798" i="23"/>
  <c r="J798" i="23"/>
  <c r="F799" i="23"/>
  <c r="H799" i="23"/>
  <c r="I799" i="23"/>
  <c r="J799" i="23"/>
  <c r="F800" i="23"/>
  <c r="H800" i="23"/>
  <c r="I800" i="23"/>
  <c r="J800" i="23"/>
  <c r="F801" i="23"/>
  <c r="H801" i="23"/>
  <c r="I801" i="23"/>
  <c r="J801" i="23"/>
  <c r="F802" i="23"/>
  <c r="H802" i="23"/>
  <c r="I802" i="23"/>
  <c r="J802" i="23"/>
  <c r="F803" i="23"/>
  <c r="H803" i="23"/>
  <c r="I803" i="23"/>
  <c r="J803" i="23"/>
  <c r="F804" i="23"/>
  <c r="H804" i="23"/>
  <c r="I804" i="23"/>
  <c r="J804" i="23"/>
  <c r="F805" i="23"/>
  <c r="H805" i="23"/>
  <c r="I805" i="23"/>
  <c r="J805" i="23"/>
  <c r="F806" i="23"/>
  <c r="H806" i="23"/>
  <c r="I806" i="23"/>
  <c r="J806" i="23"/>
  <c r="F807" i="23"/>
  <c r="H807" i="23"/>
  <c r="I807" i="23"/>
  <c r="J807" i="23"/>
  <c r="F808" i="23"/>
  <c r="H808" i="23"/>
  <c r="I808" i="23"/>
  <c r="J808" i="23"/>
  <c r="F809" i="23"/>
  <c r="H809" i="23"/>
  <c r="I809" i="23"/>
  <c r="J809" i="23"/>
  <c r="F810" i="23"/>
  <c r="H810" i="23"/>
  <c r="I810" i="23"/>
  <c r="J810" i="23"/>
  <c r="F811" i="23"/>
  <c r="H811" i="23"/>
  <c r="I811" i="23"/>
  <c r="J811" i="23"/>
  <c r="F812" i="23"/>
  <c r="H812" i="23"/>
  <c r="I812" i="23"/>
  <c r="J812" i="23"/>
  <c r="F813" i="23"/>
  <c r="H813" i="23"/>
  <c r="I813" i="23"/>
  <c r="J813" i="23"/>
  <c r="F814" i="23"/>
  <c r="H814" i="23"/>
  <c r="I814" i="23"/>
  <c r="J814" i="23"/>
  <c r="F815" i="23"/>
  <c r="H815" i="23"/>
  <c r="I815" i="23"/>
  <c r="J815" i="23"/>
  <c r="F816" i="23"/>
  <c r="H816" i="23"/>
  <c r="I816" i="23"/>
  <c r="J816" i="23"/>
  <c r="F817" i="23"/>
  <c r="H817" i="23"/>
  <c r="I817" i="23"/>
  <c r="J817" i="23"/>
  <c r="F818" i="23"/>
  <c r="H818" i="23"/>
  <c r="I818" i="23"/>
  <c r="J818" i="23"/>
  <c r="F819" i="23"/>
  <c r="H819" i="23"/>
  <c r="I819" i="23"/>
  <c r="J819" i="23"/>
  <c r="F820" i="23"/>
  <c r="H820" i="23"/>
  <c r="I820" i="23"/>
  <c r="J820" i="23"/>
  <c r="F821" i="23"/>
  <c r="H821" i="23"/>
  <c r="I821" i="23"/>
  <c r="J821" i="23"/>
  <c r="F822" i="23"/>
  <c r="H822" i="23"/>
  <c r="I822" i="23"/>
  <c r="J822" i="23"/>
  <c r="F823" i="23"/>
  <c r="H823" i="23"/>
  <c r="I823" i="23"/>
  <c r="J823" i="23"/>
  <c r="F824" i="23"/>
  <c r="H824" i="23"/>
  <c r="I824" i="23"/>
  <c r="J824" i="23"/>
  <c r="F825" i="23"/>
  <c r="H825" i="23"/>
  <c r="I825" i="23"/>
  <c r="J825" i="23"/>
  <c r="I16" i="20"/>
  <c r="I11" i="20"/>
  <c r="I12" i="20"/>
  <c r="F34" i="20"/>
  <c r="G34" i="20"/>
  <c r="F35" i="20"/>
  <c r="G35" i="20"/>
  <c r="F36" i="20"/>
  <c r="G36" i="20"/>
  <c r="F37" i="20"/>
  <c r="G37" i="20"/>
  <c r="F38" i="20"/>
  <c r="G38" i="20"/>
  <c r="F39" i="20"/>
  <c r="G39" i="20"/>
  <c r="F40" i="20"/>
  <c r="G40" i="20"/>
  <c r="F41" i="20"/>
  <c r="G41" i="20"/>
  <c r="F42" i="20"/>
  <c r="G42" i="20"/>
  <c r="F43" i="20"/>
  <c r="G43" i="20"/>
  <c r="F44" i="20"/>
  <c r="G44" i="20"/>
  <c r="F45" i="20"/>
  <c r="G45" i="20"/>
  <c r="F46" i="20"/>
  <c r="G46" i="20"/>
  <c r="F47" i="20"/>
  <c r="G47" i="20"/>
  <c r="F48" i="20"/>
  <c r="G48" i="20"/>
  <c r="F49" i="20"/>
  <c r="G49" i="20"/>
  <c r="F50" i="20"/>
  <c r="G50" i="20"/>
  <c r="F51" i="20"/>
  <c r="G51" i="20"/>
  <c r="F52" i="20"/>
  <c r="G52" i="20"/>
  <c r="F53" i="20"/>
  <c r="G53" i="20"/>
  <c r="F54" i="20"/>
  <c r="G54" i="20"/>
  <c r="F55" i="20"/>
  <c r="G55" i="20"/>
  <c r="F56" i="20"/>
  <c r="G56" i="20"/>
  <c r="F57" i="20"/>
  <c r="G57" i="20"/>
  <c r="F58" i="20"/>
  <c r="G58" i="20"/>
  <c r="F59" i="20"/>
  <c r="G59" i="20"/>
  <c r="F60" i="20"/>
  <c r="G60" i="20"/>
  <c r="F61" i="20"/>
  <c r="G61" i="20"/>
  <c r="F62" i="20"/>
  <c r="G62" i="20"/>
  <c r="F63" i="20"/>
  <c r="G63" i="20"/>
  <c r="F64" i="20"/>
  <c r="G64" i="20"/>
  <c r="F65" i="20"/>
  <c r="G65" i="20"/>
  <c r="F66" i="20"/>
  <c r="G66" i="20"/>
  <c r="F67" i="20"/>
  <c r="G67" i="20"/>
  <c r="F68" i="20"/>
  <c r="G68" i="20"/>
  <c r="F69" i="20"/>
  <c r="G69" i="20"/>
  <c r="F70" i="20"/>
  <c r="G70" i="20"/>
  <c r="F71" i="20"/>
  <c r="G71" i="20"/>
  <c r="F72" i="20"/>
  <c r="G72" i="20"/>
  <c r="F73" i="20"/>
  <c r="G73" i="20"/>
  <c r="F74" i="20"/>
  <c r="G74" i="20"/>
  <c r="F75" i="20"/>
  <c r="G75" i="20"/>
  <c r="F76" i="20"/>
  <c r="G76" i="20"/>
  <c r="F77" i="20"/>
  <c r="G77" i="20"/>
  <c r="F78" i="20"/>
  <c r="G78" i="20"/>
  <c r="F79" i="20"/>
  <c r="G79" i="20"/>
  <c r="F80" i="20"/>
  <c r="G80" i="20"/>
  <c r="F81" i="20"/>
  <c r="G81" i="20"/>
  <c r="F82" i="20"/>
  <c r="G82" i="20"/>
  <c r="F83" i="20"/>
  <c r="G83" i="20"/>
  <c r="F84" i="20"/>
  <c r="G84" i="20"/>
  <c r="F85" i="20"/>
  <c r="G85" i="20"/>
  <c r="F86" i="20"/>
  <c r="G86" i="20"/>
  <c r="F87" i="20"/>
  <c r="G87" i="20"/>
  <c r="F88" i="20"/>
  <c r="G88" i="20"/>
  <c r="F89" i="20"/>
  <c r="G89" i="20"/>
  <c r="F90" i="20"/>
  <c r="G90" i="20"/>
  <c r="F91" i="20"/>
  <c r="G91" i="20"/>
  <c r="F92" i="20"/>
  <c r="G92" i="20"/>
  <c r="F93" i="20"/>
  <c r="G93" i="20"/>
  <c r="F94" i="20"/>
  <c r="G94" i="20"/>
  <c r="F95" i="20"/>
  <c r="G95" i="20"/>
  <c r="F96" i="20"/>
  <c r="G96" i="20"/>
  <c r="F97" i="20"/>
  <c r="G97" i="20"/>
  <c r="F98" i="20"/>
  <c r="G98" i="20"/>
  <c r="F99" i="20"/>
  <c r="G99" i="20"/>
  <c r="F100" i="20"/>
  <c r="G100" i="20"/>
  <c r="F101" i="20"/>
  <c r="G101" i="20"/>
  <c r="F102" i="20"/>
  <c r="G102" i="20"/>
  <c r="F103" i="20"/>
  <c r="G103" i="20"/>
  <c r="F104" i="20"/>
  <c r="G104" i="20"/>
  <c r="F105" i="20"/>
  <c r="G105" i="20"/>
  <c r="F106" i="20"/>
  <c r="G106" i="20"/>
  <c r="F107" i="20"/>
  <c r="G107" i="20"/>
  <c r="F108" i="20"/>
  <c r="G108" i="20"/>
  <c r="F109" i="20"/>
  <c r="G109" i="20"/>
  <c r="F110" i="20"/>
  <c r="G110" i="20"/>
  <c r="F111" i="20"/>
  <c r="G111" i="20"/>
  <c r="F112" i="20"/>
  <c r="G112" i="20"/>
  <c r="F113" i="20"/>
  <c r="G113" i="20"/>
  <c r="F114" i="20"/>
  <c r="G114" i="20"/>
  <c r="F115" i="20"/>
  <c r="G115" i="20"/>
  <c r="F116" i="20"/>
  <c r="G116" i="20"/>
  <c r="F117" i="20"/>
  <c r="G117" i="20"/>
  <c r="F118" i="20"/>
  <c r="G118" i="20"/>
  <c r="F119" i="20"/>
  <c r="G119" i="20"/>
  <c r="F120" i="20"/>
  <c r="G120" i="20"/>
  <c r="F121" i="20"/>
  <c r="G121" i="20"/>
  <c r="F122" i="20"/>
  <c r="G122" i="20"/>
  <c r="F123" i="20"/>
  <c r="G123" i="20"/>
  <c r="F124" i="20"/>
  <c r="G124" i="20"/>
  <c r="F125" i="20"/>
  <c r="G125" i="20"/>
  <c r="F126" i="20"/>
  <c r="G126" i="20"/>
  <c r="F127" i="20"/>
  <c r="G127" i="20"/>
  <c r="F128" i="20"/>
  <c r="G128" i="20"/>
  <c r="F129" i="20"/>
  <c r="G129" i="20"/>
  <c r="F130" i="20"/>
  <c r="G130" i="20"/>
  <c r="F131" i="20"/>
  <c r="G131" i="20"/>
  <c r="F132" i="20"/>
  <c r="G132" i="20"/>
  <c r="F133" i="20"/>
  <c r="G133" i="20"/>
  <c r="F134" i="20"/>
  <c r="G134" i="20"/>
  <c r="F135" i="20"/>
  <c r="G135" i="20"/>
  <c r="F136" i="20"/>
  <c r="G136" i="20"/>
  <c r="F137" i="20"/>
  <c r="G137" i="20"/>
  <c r="F138" i="20"/>
  <c r="G138" i="20"/>
  <c r="F139" i="20"/>
  <c r="G139" i="20"/>
  <c r="F140" i="20"/>
  <c r="G140" i="20"/>
  <c r="F141" i="20"/>
  <c r="G141" i="20"/>
  <c r="F142" i="20"/>
  <c r="G142" i="20"/>
  <c r="F143" i="20"/>
  <c r="G143" i="20"/>
  <c r="F144" i="20"/>
  <c r="G144" i="20"/>
  <c r="F145" i="20"/>
  <c r="G145" i="20"/>
  <c r="F146" i="20"/>
  <c r="G146" i="20"/>
  <c r="F147" i="20"/>
  <c r="G147" i="20"/>
  <c r="F148" i="20"/>
  <c r="G148" i="20"/>
  <c r="F149" i="20"/>
  <c r="G149" i="20"/>
  <c r="F150" i="20"/>
  <c r="G150" i="20"/>
  <c r="F151" i="20"/>
  <c r="G151" i="20"/>
  <c r="F152" i="20"/>
  <c r="G152" i="20"/>
  <c r="F153" i="20"/>
  <c r="G153" i="20"/>
  <c r="F154" i="20"/>
  <c r="G154" i="20"/>
  <c r="F155" i="20"/>
  <c r="G155" i="20"/>
  <c r="F156" i="20"/>
  <c r="G156" i="20"/>
  <c r="F157" i="20"/>
  <c r="G157" i="20"/>
  <c r="F158" i="20"/>
  <c r="G158" i="20"/>
  <c r="F159" i="20"/>
  <c r="G159" i="20"/>
  <c r="F160" i="20"/>
  <c r="G160" i="20"/>
  <c r="F161" i="20"/>
  <c r="G161" i="20"/>
  <c r="F162" i="20"/>
  <c r="G162" i="20"/>
  <c r="F163" i="20"/>
  <c r="G163" i="20"/>
  <c r="F164" i="20"/>
  <c r="G164" i="20"/>
  <c r="F165" i="20"/>
  <c r="G165" i="20"/>
  <c r="F166" i="20"/>
  <c r="G166" i="20"/>
  <c r="F167" i="20"/>
  <c r="G167" i="20"/>
  <c r="F168" i="20"/>
  <c r="G168" i="20"/>
  <c r="F169" i="20"/>
  <c r="G169" i="20"/>
  <c r="F170" i="20"/>
  <c r="G170" i="20"/>
  <c r="F171" i="20"/>
  <c r="G171" i="20"/>
  <c r="F172" i="20"/>
  <c r="G172" i="20"/>
  <c r="F173" i="20"/>
  <c r="G173" i="20"/>
  <c r="F174" i="20"/>
  <c r="G174" i="20"/>
  <c r="F175" i="20"/>
  <c r="G175" i="20"/>
  <c r="F176" i="20"/>
  <c r="G176" i="20"/>
  <c r="F177" i="20"/>
  <c r="G177" i="20"/>
  <c r="F178" i="20"/>
  <c r="G178" i="20"/>
  <c r="F179" i="20"/>
  <c r="G179" i="20"/>
  <c r="F180" i="20"/>
  <c r="G180" i="20"/>
  <c r="F181" i="20"/>
  <c r="G181" i="20"/>
  <c r="F182" i="20"/>
  <c r="G182" i="20"/>
  <c r="F183" i="20"/>
  <c r="G183" i="20"/>
  <c r="F184" i="20"/>
  <c r="G184" i="20"/>
  <c r="F185" i="20"/>
  <c r="G185" i="20"/>
  <c r="F186" i="20"/>
  <c r="G186" i="20"/>
  <c r="F187" i="20"/>
  <c r="G187" i="20"/>
  <c r="F188" i="20"/>
  <c r="G188" i="20"/>
  <c r="F189" i="20"/>
  <c r="G189" i="20"/>
  <c r="F190" i="20"/>
  <c r="G190" i="20"/>
  <c r="F191" i="20"/>
  <c r="G191" i="20"/>
  <c r="F192" i="20"/>
  <c r="G192" i="20"/>
  <c r="F193" i="20"/>
  <c r="G193" i="20"/>
  <c r="F194" i="20"/>
  <c r="G194" i="20"/>
  <c r="F195" i="20"/>
  <c r="G195" i="20"/>
  <c r="F196" i="20"/>
  <c r="G196" i="20"/>
  <c r="F197" i="20"/>
  <c r="G197" i="20"/>
  <c r="F198" i="20"/>
  <c r="G198" i="20"/>
  <c r="F199" i="20"/>
  <c r="G199" i="20"/>
  <c r="F200" i="20"/>
  <c r="G200" i="20"/>
  <c r="F201" i="20"/>
  <c r="G201" i="20"/>
  <c r="F202" i="20"/>
  <c r="G202" i="20"/>
  <c r="F203" i="20"/>
  <c r="G203" i="20"/>
  <c r="F204" i="20"/>
  <c r="G204" i="20"/>
  <c r="F205" i="20"/>
  <c r="G205" i="20"/>
  <c r="F206" i="20"/>
  <c r="G206" i="20"/>
  <c r="F207" i="20"/>
  <c r="G207" i="20"/>
  <c r="F208" i="20"/>
  <c r="G208" i="20"/>
  <c r="F209" i="20"/>
  <c r="G209" i="20"/>
  <c r="F210" i="20"/>
  <c r="G210" i="20"/>
  <c r="F211" i="20"/>
  <c r="G211" i="20"/>
  <c r="F212" i="20"/>
  <c r="G212" i="20"/>
  <c r="F213" i="20"/>
  <c r="G213" i="20"/>
  <c r="F214" i="20"/>
  <c r="G214" i="20"/>
  <c r="F215" i="20"/>
  <c r="G215" i="20"/>
  <c r="F216" i="20"/>
  <c r="G216" i="20"/>
  <c r="F217" i="20"/>
  <c r="G217" i="20"/>
  <c r="F218" i="20"/>
  <c r="G218" i="20"/>
  <c r="F219" i="20"/>
  <c r="G219" i="20"/>
  <c r="F220" i="20"/>
  <c r="G220" i="20"/>
  <c r="F221" i="20"/>
  <c r="G221" i="20"/>
  <c r="F222" i="20"/>
  <c r="G222" i="20"/>
  <c r="F223" i="20"/>
  <c r="G223" i="20"/>
  <c r="F224" i="20"/>
  <c r="G224" i="20"/>
  <c r="F225" i="20"/>
  <c r="G225" i="20"/>
  <c r="F226" i="20"/>
  <c r="G226" i="20"/>
  <c r="F227" i="20"/>
  <c r="G227" i="20"/>
  <c r="F228" i="20"/>
  <c r="G228" i="20"/>
  <c r="F229" i="20"/>
  <c r="G229" i="20"/>
  <c r="F230" i="20"/>
  <c r="G230" i="20"/>
  <c r="F231" i="20"/>
  <c r="G231" i="20"/>
  <c r="F232" i="20"/>
  <c r="G232" i="20"/>
  <c r="F233" i="20"/>
  <c r="G233" i="20"/>
  <c r="F234" i="20"/>
  <c r="G234" i="20"/>
  <c r="F235" i="20"/>
  <c r="G235" i="20"/>
  <c r="F236" i="20"/>
  <c r="G236" i="20"/>
  <c r="F237" i="20"/>
  <c r="G237" i="20"/>
  <c r="F238" i="20"/>
  <c r="G238" i="20"/>
  <c r="F239" i="20"/>
  <c r="G239" i="20"/>
  <c r="F240" i="20"/>
  <c r="G240" i="20"/>
  <c r="F241" i="20"/>
  <c r="G241" i="20"/>
  <c r="F242" i="20"/>
  <c r="G242" i="20"/>
  <c r="F243" i="20"/>
  <c r="G243" i="20"/>
  <c r="F244" i="20"/>
  <c r="G244" i="20"/>
  <c r="F245" i="20"/>
  <c r="G245" i="20"/>
  <c r="F246" i="20"/>
  <c r="G246" i="20"/>
  <c r="F247" i="20"/>
  <c r="G247" i="20"/>
  <c r="F248" i="20"/>
  <c r="G248" i="20"/>
  <c r="F249" i="20"/>
  <c r="G249" i="20"/>
  <c r="F250" i="20"/>
  <c r="G250" i="20"/>
  <c r="F251" i="20"/>
  <c r="G251" i="20"/>
  <c r="F252" i="20"/>
  <c r="G252" i="20"/>
  <c r="F253" i="20"/>
  <c r="G253" i="20"/>
  <c r="F254" i="20"/>
  <c r="G254" i="20"/>
  <c r="F255" i="20"/>
  <c r="G255" i="20"/>
  <c r="F256" i="20"/>
  <c r="G256" i="20"/>
  <c r="F257" i="20"/>
  <c r="G257" i="20"/>
  <c r="F258" i="20"/>
  <c r="G258" i="20"/>
  <c r="F259" i="20"/>
  <c r="G259" i="20"/>
  <c r="F260" i="20"/>
  <c r="G260" i="20"/>
  <c r="F261" i="20"/>
  <c r="G261" i="20"/>
  <c r="F262" i="20"/>
  <c r="G262" i="20"/>
  <c r="F263" i="20"/>
  <c r="G263" i="20"/>
  <c r="F264" i="20"/>
  <c r="G264" i="20"/>
  <c r="F265" i="20"/>
  <c r="G265" i="20"/>
  <c r="F266" i="20"/>
  <c r="G266" i="20"/>
  <c r="F267" i="20"/>
  <c r="G267" i="20"/>
  <c r="F268" i="20"/>
  <c r="G268" i="20"/>
  <c r="F269" i="20"/>
  <c r="G269" i="20"/>
  <c r="F270" i="20"/>
  <c r="G270" i="20"/>
  <c r="F271" i="20"/>
  <c r="G271" i="20"/>
  <c r="F272" i="20"/>
  <c r="G272" i="20"/>
  <c r="F273" i="20"/>
  <c r="G273" i="20"/>
  <c r="F274" i="20"/>
  <c r="G274" i="20"/>
  <c r="F275" i="20"/>
  <c r="G275" i="20"/>
  <c r="F276" i="20"/>
  <c r="G276" i="20"/>
  <c r="F277" i="20"/>
  <c r="G277" i="20"/>
  <c r="F278" i="20"/>
  <c r="G278" i="20"/>
  <c r="F279" i="20"/>
  <c r="G279" i="20"/>
  <c r="F280" i="20"/>
  <c r="G280" i="20"/>
  <c r="F281" i="20"/>
  <c r="G281" i="20"/>
  <c r="F282" i="20"/>
  <c r="G282" i="20"/>
  <c r="F283" i="20"/>
  <c r="G283" i="20"/>
  <c r="F284" i="20"/>
  <c r="G284" i="20"/>
  <c r="F285" i="20"/>
  <c r="G285" i="20"/>
  <c r="F286" i="20"/>
  <c r="G286" i="20"/>
  <c r="F287" i="20"/>
  <c r="G287" i="20"/>
  <c r="F288" i="20"/>
  <c r="G288" i="20"/>
  <c r="F289" i="20"/>
  <c r="G289" i="20"/>
  <c r="F290" i="20"/>
  <c r="G290" i="20"/>
  <c r="F291" i="20"/>
  <c r="G291" i="20"/>
  <c r="F292" i="20"/>
  <c r="G292" i="20"/>
  <c r="F293" i="20"/>
  <c r="G293" i="20"/>
  <c r="F294" i="20"/>
  <c r="G294" i="20"/>
  <c r="F295" i="20"/>
  <c r="G295" i="20"/>
  <c r="F296" i="20"/>
  <c r="G296" i="20"/>
  <c r="F297" i="20"/>
  <c r="G297" i="20"/>
  <c r="F298" i="20"/>
  <c r="G298" i="20"/>
  <c r="F299" i="20"/>
  <c r="G299" i="20"/>
  <c r="F300" i="20"/>
  <c r="G300" i="20"/>
  <c r="F301" i="20"/>
  <c r="G301" i="20"/>
  <c r="F302" i="20"/>
  <c r="G302" i="20"/>
  <c r="F303" i="20"/>
  <c r="G303" i="20"/>
  <c r="F304" i="20"/>
  <c r="G304" i="20"/>
  <c r="F305" i="20"/>
  <c r="G305" i="20"/>
  <c r="F306" i="20"/>
  <c r="G306" i="20"/>
  <c r="F307" i="20"/>
  <c r="G307" i="20"/>
  <c r="F308" i="20"/>
  <c r="G308" i="20"/>
  <c r="F309" i="20"/>
  <c r="G309" i="20"/>
  <c r="F310" i="20"/>
  <c r="G310" i="20"/>
  <c r="F311" i="20"/>
  <c r="G311" i="20"/>
  <c r="F312" i="20"/>
  <c r="G312" i="20"/>
  <c r="F313" i="20"/>
  <c r="G313" i="20"/>
  <c r="F314" i="20"/>
  <c r="G314" i="20"/>
  <c r="F315" i="20"/>
  <c r="G315" i="20"/>
  <c r="F316" i="20"/>
  <c r="G316" i="20"/>
  <c r="F317" i="20"/>
  <c r="G317" i="20"/>
  <c r="F318" i="20"/>
  <c r="G318" i="20"/>
  <c r="F319" i="20"/>
  <c r="G319" i="20"/>
  <c r="F320" i="20"/>
  <c r="G320" i="20"/>
  <c r="F321" i="20"/>
  <c r="G321" i="20"/>
  <c r="F322" i="20"/>
  <c r="G322" i="20"/>
  <c r="F323" i="20"/>
  <c r="G323" i="20"/>
  <c r="F324" i="20"/>
  <c r="G324" i="20"/>
  <c r="F325" i="20"/>
  <c r="G325" i="20"/>
  <c r="F326" i="20"/>
  <c r="G326" i="20"/>
  <c r="F327" i="20"/>
  <c r="G327" i="20"/>
  <c r="F328" i="20"/>
  <c r="G328" i="20"/>
  <c r="F329" i="20"/>
  <c r="G329" i="20"/>
  <c r="F330" i="20"/>
  <c r="G330" i="20"/>
  <c r="F331" i="20"/>
  <c r="G331" i="20"/>
  <c r="F332" i="20"/>
  <c r="G332" i="20"/>
  <c r="F333" i="20"/>
  <c r="G333" i="20"/>
  <c r="F334" i="20"/>
  <c r="G334" i="20"/>
  <c r="F335" i="20"/>
  <c r="G335" i="20"/>
  <c r="F336" i="20"/>
  <c r="G336" i="20"/>
  <c r="F337" i="20"/>
  <c r="G337" i="20"/>
  <c r="F338" i="20"/>
  <c r="G338" i="20"/>
  <c r="F339" i="20"/>
  <c r="G339" i="20"/>
  <c r="F340" i="20"/>
  <c r="G340" i="20"/>
  <c r="F341" i="20"/>
  <c r="G341" i="20"/>
  <c r="F342" i="20"/>
  <c r="G342" i="20"/>
  <c r="F343" i="20"/>
  <c r="G343" i="20"/>
  <c r="F344" i="20"/>
  <c r="G344" i="20"/>
  <c r="F345" i="20"/>
  <c r="G345" i="20"/>
  <c r="F346" i="20"/>
  <c r="G346" i="20"/>
  <c r="F347" i="20"/>
  <c r="G347" i="20"/>
  <c r="F348" i="20"/>
  <c r="G348" i="20"/>
  <c r="F349" i="20"/>
  <c r="G349" i="20"/>
  <c r="F350" i="20"/>
  <c r="G350" i="20"/>
  <c r="F351" i="20"/>
  <c r="G351" i="20"/>
  <c r="F352" i="20"/>
  <c r="G352" i="20"/>
  <c r="F353" i="20"/>
  <c r="G353" i="20"/>
  <c r="F354" i="20"/>
  <c r="G354" i="20"/>
  <c r="F355" i="20"/>
  <c r="G355" i="20"/>
  <c r="F356" i="20"/>
  <c r="G356" i="20"/>
  <c r="F357" i="20"/>
  <c r="G357" i="20"/>
  <c r="F358" i="20"/>
  <c r="G358" i="20"/>
  <c r="F359" i="20"/>
  <c r="G359" i="20"/>
  <c r="F360" i="20"/>
  <c r="G360" i="20"/>
  <c r="F361" i="20"/>
  <c r="G361" i="20"/>
  <c r="F362" i="20"/>
  <c r="G362" i="20"/>
  <c r="F363" i="20"/>
  <c r="G363" i="20"/>
  <c r="F364" i="20"/>
  <c r="G364" i="20"/>
  <c r="F365" i="20"/>
  <c r="G365" i="20"/>
  <c r="F366" i="20"/>
  <c r="G366" i="20"/>
  <c r="F367" i="20"/>
  <c r="G367" i="20"/>
  <c r="F368" i="20"/>
  <c r="G368" i="20"/>
  <c r="F369" i="20"/>
  <c r="G369" i="20"/>
  <c r="F370" i="20"/>
  <c r="G370" i="20"/>
  <c r="F371" i="20"/>
  <c r="G371" i="20"/>
  <c r="F372" i="20"/>
  <c r="G372" i="20"/>
  <c r="F373" i="20"/>
  <c r="G373" i="20"/>
  <c r="F374" i="20"/>
  <c r="G374" i="20"/>
  <c r="F375" i="20"/>
  <c r="G375" i="20"/>
  <c r="F376" i="20"/>
  <c r="G376" i="20"/>
  <c r="F377" i="20"/>
  <c r="G377" i="20"/>
  <c r="F378" i="20"/>
  <c r="G378" i="20"/>
  <c r="F379" i="20"/>
  <c r="G379" i="20"/>
  <c r="F380" i="20"/>
  <c r="G380" i="20"/>
  <c r="F381" i="20"/>
  <c r="G381" i="20"/>
  <c r="F382" i="20"/>
  <c r="G382" i="20"/>
  <c r="F383" i="20"/>
  <c r="G383" i="20"/>
  <c r="F384" i="20"/>
  <c r="G384" i="20"/>
  <c r="F385" i="20"/>
  <c r="G385" i="20"/>
  <c r="F386" i="20"/>
  <c r="G386" i="20"/>
  <c r="F387" i="20"/>
  <c r="G387" i="20"/>
  <c r="F388" i="20"/>
  <c r="G388" i="20"/>
  <c r="F389" i="20"/>
  <c r="G389" i="20"/>
  <c r="F390" i="20"/>
  <c r="G390" i="20"/>
  <c r="F391" i="20"/>
  <c r="G391" i="20"/>
  <c r="F392" i="20"/>
  <c r="G392" i="20"/>
  <c r="F393" i="20"/>
  <c r="G393" i="20"/>
  <c r="F394" i="20"/>
  <c r="G394" i="20"/>
  <c r="F395" i="20"/>
  <c r="G395" i="20"/>
  <c r="F396" i="20"/>
  <c r="G396" i="20"/>
  <c r="F397" i="20"/>
  <c r="G397" i="20"/>
  <c r="F398" i="20"/>
  <c r="G398" i="20"/>
  <c r="F399" i="20"/>
  <c r="G399" i="20"/>
  <c r="F400" i="20"/>
  <c r="G400" i="20"/>
  <c r="F401" i="20"/>
  <c r="G401" i="20"/>
  <c r="F402" i="20"/>
  <c r="G402" i="20"/>
  <c r="F403" i="20"/>
  <c r="G403" i="20"/>
  <c r="F404" i="20"/>
  <c r="G404" i="20"/>
  <c r="F405" i="20"/>
  <c r="G405" i="20"/>
  <c r="F406" i="20"/>
  <c r="G406" i="20"/>
  <c r="F407" i="20"/>
  <c r="G407" i="20"/>
  <c r="F408" i="20"/>
  <c r="G408" i="20"/>
  <c r="F409" i="20"/>
  <c r="G409" i="20"/>
  <c r="F410" i="20"/>
  <c r="G410" i="20"/>
  <c r="F411" i="20"/>
  <c r="G411" i="20"/>
  <c r="F412" i="20"/>
  <c r="G412" i="20"/>
  <c r="F413" i="20"/>
  <c r="G413" i="20"/>
  <c r="F414" i="20"/>
  <c r="G414" i="20"/>
  <c r="F415" i="20"/>
  <c r="G415" i="20"/>
  <c r="F416" i="20"/>
  <c r="G416" i="20"/>
  <c r="F417" i="20"/>
  <c r="G417" i="20"/>
  <c r="F418" i="20"/>
  <c r="G418" i="20"/>
  <c r="F419" i="20"/>
  <c r="G419" i="20"/>
  <c r="F420" i="20"/>
  <c r="G420" i="20"/>
  <c r="F421" i="20"/>
  <c r="G421" i="20"/>
  <c r="F422" i="20"/>
  <c r="G422" i="20"/>
  <c r="F423" i="20"/>
  <c r="G423" i="20"/>
  <c r="F424" i="20"/>
  <c r="G424" i="20"/>
  <c r="F425" i="20"/>
  <c r="G425" i="20"/>
  <c r="F426" i="20"/>
  <c r="G426" i="20"/>
  <c r="F427" i="20"/>
  <c r="G427" i="20"/>
  <c r="F428" i="20"/>
  <c r="G428" i="20"/>
  <c r="F429" i="20"/>
  <c r="G429" i="20"/>
  <c r="F430" i="20"/>
  <c r="G430" i="20"/>
  <c r="F431" i="20"/>
  <c r="G431" i="20"/>
  <c r="F432" i="20"/>
  <c r="G432" i="20"/>
  <c r="F433" i="20"/>
  <c r="G433" i="20"/>
  <c r="F434" i="20"/>
  <c r="G434" i="20"/>
  <c r="F435" i="20"/>
  <c r="G435" i="20"/>
  <c r="F436" i="20"/>
  <c r="G436" i="20"/>
  <c r="F437" i="20"/>
  <c r="G437" i="20"/>
  <c r="F438" i="20"/>
  <c r="G438" i="20"/>
  <c r="F439" i="20"/>
  <c r="G439" i="20"/>
  <c r="F440" i="20"/>
  <c r="G440" i="20"/>
  <c r="F441" i="20"/>
  <c r="G441" i="20"/>
  <c r="F442" i="20"/>
  <c r="G442" i="20"/>
  <c r="F443" i="20"/>
  <c r="G443" i="20"/>
  <c r="F444" i="20"/>
  <c r="G444" i="20"/>
  <c r="F445" i="20"/>
  <c r="G445" i="20"/>
  <c r="F446" i="20"/>
  <c r="G446" i="20"/>
  <c r="F447" i="20"/>
  <c r="G447" i="20"/>
  <c r="F448" i="20"/>
  <c r="G448" i="20"/>
  <c r="F449" i="20"/>
  <c r="G449" i="20"/>
  <c r="F450" i="20"/>
  <c r="G450" i="20"/>
  <c r="F451" i="20"/>
  <c r="G451" i="20"/>
  <c r="F452" i="20"/>
  <c r="G452" i="20"/>
  <c r="F453" i="20"/>
  <c r="G453" i="20"/>
  <c r="F454" i="20"/>
  <c r="G454" i="20"/>
  <c r="F455" i="20"/>
  <c r="G455" i="20"/>
  <c r="F456" i="20"/>
  <c r="G456" i="20"/>
  <c r="F457" i="20"/>
  <c r="G457" i="20"/>
  <c r="F458" i="20"/>
  <c r="G458" i="20"/>
  <c r="F459" i="20"/>
  <c r="G459" i="20"/>
  <c r="F460" i="20"/>
  <c r="G460" i="20"/>
  <c r="F461" i="20"/>
  <c r="G461" i="20"/>
  <c r="F462" i="20"/>
  <c r="G462" i="20"/>
  <c r="F463" i="20"/>
  <c r="G463" i="20"/>
  <c r="F464" i="20"/>
  <c r="G464" i="20"/>
  <c r="F465" i="20"/>
  <c r="G465" i="20"/>
  <c r="F466" i="20"/>
  <c r="G466" i="20"/>
  <c r="F467" i="20"/>
  <c r="G467" i="20"/>
  <c r="F468" i="20"/>
  <c r="G468" i="20"/>
  <c r="F469" i="20"/>
  <c r="G469" i="20"/>
  <c r="F470" i="20"/>
  <c r="G470" i="20"/>
  <c r="F471" i="20"/>
  <c r="G471" i="20"/>
  <c r="F472" i="20"/>
  <c r="G472" i="20"/>
  <c r="F473" i="20"/>
  <c r="G473" i="20"/>
  <c r="F474" i="20"/>
  <c r="G474" i="20"/>
  <c r="F475" i="20"/>
  <c r="G475" i="20"/>
  <c r="F476" i="20"/>
  <c r="G476" i="20"/>
  <c r="F477" i="20"/>
  <c r="G477" i="20"/>
  <c r="F478" i="20"/>
  <c r="G478" i="20"/>
  <c r="F479" i="20"/>
  <c r="G479" i="20"/>
  <c r="F480" i="20"/>
  <c r="G480" i="20"/>
  <c r="F481" i="20"/>
  <c r="G481" i="20"/>
  <c r="F482" i="20"/>
  <c r="G482" i="20"/>
  <c r="F483" i="20"/>
  <c r="G483" i="20"/>
  <c r="F484" i="20"/>
  <c r="G484" i="20"/>
  <c r="F485" i="20"/>
  <c r="G485" i="20"/>
  <c r="F486" i="20"/>
  <c r="G486" i="20"/>
  <c r="F487" i="20"/>
  <c r="G487" i="20"/>
  <c r="F488" i="20"/>
  <c r="G488" i="20"/>
  <c r="F489" i="20"/>
  <c r="G489" i="20"/>
  <c r="F490" i="20"/>
  <c r="G490" i="20"/>
  <c r="F491" i="20"/>
  <c r="G491" i="20"/>
  <c r="F492" i="20"/>
  <c r="G492" i="20"/>
  <c r="F493" i="20"/>
  <c r="G493" i="20"/>
  <c r="F494" i="20"/>
  <c r="G494" i="20"/>
  <c r="F495" i="20"/>
  <c r="G495" i="20"/>
  <c r="F496" i="20"/>
  <c r="G496" i="20"/>
  <c r="F497" i="20"/>
  <c r="G497" i="20"/>
  <c r="F498" i="20"/>
  <c r="G498" i="20"/>
  <c r="F499" i="20"/>
  <c r="G499" i="20"/>
  <c r="F500" i="20"/>
  <c r="G500" i="20"/>
  <c r="F501" i="20"/>
  <c r="G501" i="20"/>
  <c r="F502" i="20"/>
  <c r="G502" i="20"/>
  <c r="F503" i="20"/>
  <c r="G503" i="20"/>
  <c r="F504" i="20"/>
  <c r="G504" i="20"/>
  <c r="F505" i="20"/>
  <c r="G505" i="20"/>
  <c r="F506" i="20"/>
  <c r="G506" i="20"/>
  <c r="F507" i="20"/>
  <c r="G507" i="20"/>
  <c r="F508" i="20"/>
  <c r="G508" i="20"/>
  <c r="F509" i="20"/>
  <c r="G509" i="20"/>
  <c r="F510" i="20"/>
  <c r="G510" i="20"/>
  <c r="F511" i="20"/>
  <c r="G511" i="20"/>
  <c r="F512" i="20"/>
  <c r="G512" i="20"/>
  <c r="F513" i="20"/>
  <c r="G513" i="20"/>
  <c r="F514" i="20"/>
  <c r="G514" i="20"/>
  <c r="F515" i="20"/>
  <c r="G515" i="20"/>
  <c r="F516" i="20"/>
  <c r="G516" i="20"/>
  <c r="F517" i="20"/>
  <c r="G517" i="20"/>
  <c r="F518" i="20"/>
  <c r="G518" i="20"/>
  <c r="F519" i="20"/>
  <c r="G519" i="20"/>
  <c r="F520" i="20"/>
  <c r="G520" i="20"/>
  <c r="F521" i="20"/>
  <c r="G521" i="20"/>
  <c r="F522" i="20"/>
  <c r="G522" i="20"/>
  <c r="F523" i="20"/>
  <c r="G523" i="20"/>
  <c r="F524" i="20"/>
  <c r="G524" i="20"/>
  <c r="F525" i="20"/>
  <c r="G525" i="20"/>
  <c r="F526" i="20"/>
  <c r="G526" i="20"/>
  <c r="F527" i="20"/>
  <c r="G527" i="20"/>
  <c r="F528" i="20"/>
  <c r="G528" i="20"/>
  <c r="F529" i="20"/>
  <c r="G529" i="20"/>
  <c r="F530" i="20"/>
  <c r="G530" i="20"/>
  <c r="F531" i="20"/>
  <c r="G531" i="20"/>
  <c r="F532" i="20"/>
  <c r="G532" i="20"/>
  <c r="F533" i="20"/>
  <c r="G533" i="20"/>
  <c r="F534" i="20"/>
  <c r="G534" i="20"/>
  <c r="F535" i="20"/>
  <c r="G535" i="20"/>
  <c r="F536" i="20"/>
  <c r="G536" i="20"/>
  <c r="F537" i="20"/>
  <c r="G537" i="20"/>
  <c r="F538" i="20"/>
  <c r="G538" i="20"/>
  <c r="F539" i="20"/>
  <c r="G539" i="20"/>
  <c r="F540" i="20"/>
  <c r="G540" i="20"/>
  <c r="F541" i="20"/>
  <c r="G541" i="20"/>
  <c r="F542" i="20"/>
  <c r="G542" i="20"/>
  <c r="F543" i="20"/>
  <c r="G543" i="20"/>
  <c r="F544" i="20"/>
  <c r="G544" i="20"/>
  <c r="F545" i="20"/>
  <c r="G545" i="20"/>
  <c r="F546" i="20"/>
  <c r="G546" i="20"/>
  <c r="F547" i="20"/>
  <c r="G547" i="20"/>
  <c r="F548" i="20"/>
  <c r="G548" i="20"/>
  <c r="F549" i="20"/>
  <c r="G549" i="20"/>
  <c r="F550" i="20"/>
  <c r="G550" i="20"/>
  <c r="F551" i="20"/>
  <c r="G551" i="20"/>
  <c r="F552" i="20"/>
  <c r="G552" i="20"/>
  <c r="F553" i="20"/>
  <c r="G553" i="20"/>
  <c r="F554" i="20"/>
  <c r="G554" i="20"/>
  <c r="F555" i="20"/>
  <c r="G555" i="20"/>
  <c r="F556" i="20"/>
  <c r="G556" i="20"/>
  <c r="F557" i="20"/>
  <c r="G557" i="20"/>
  <c r="F558" i="20"/>
  <c r="G558" i="20"/>
  <c r="F559" i="20"/>
  <c r="G559" i="20"/>
  <c r="F560" i="20"/>
  <c r="G560" i="20"/>
  <c r="F561" i="20"/>
  <c r="G561" i="20"/>
  <c r="F562" i="20"/>
  <c r="G562" i="20"/>
  <c r="F563" i="20"/>
  <c r="G563" i="20"/>
  <c r="F564" i="20"/>
  <c r="G564" i="20"/>
  <c r="F565" i="20"/>
  <c r="G565" i="20"/>
  <c r="F566" i="20"/>
  <c r="G566" i="20"/>
  <c r="F567" i="20"/>
  <c r="G567" i="20"/>
  <c r="F568" i="20"/>
  <c r="G568" i="20"/>
  <c r="F569" i="20"/>
  <c r="G569" i="20"/>
  <c r="F570" i="20"/>
  <c r="G570" i="20"/>
  <c r="F571" i="20"/>
  <c r="G571" i="20"/>
  <c r="F572" i="20"/>
  <c r="G572" i="20"/>
  <c r="F573" i="20"/>
  <c r="G573" i="20"/>
  <c r="F574" i="20"/>
  <c r="G574" i="20"/>
  <c r="F575" i="20"/>
  <c r="G575" i="20"/>
  <c r="F576" i="20"/>
  <c r="G576" i="20"/>
  <c r="F577" i="20"/>
  <c r="G577" i="20"/>
  <c r="F578" i="20"/>
  <c r="G578" i="20"/>
  <c r="F579" i="20"/>
  <c r="G579" i="20"/>
  <c r="F580" i="20"/>
  <c r="G580" i="20"/>
  <c r="F581" i="20"/>
  <c r="G581" i="20"/>
  <c r="F582" i="20"/>
  <c r="G582" i="20"/>
  <c r="F583" i="20"/>
  <c r="G583" i="20"/>
  <c r="F584" i="20"/>
  <c r="G584" i="20"/>
  <c r="F585" i="20"/>
  <c r="G585" i="20"/>
  <c r="F586" i="20"/>
  <c r="G586" i="20"/>
  <c r="F587" i="20"/>
  <c r="G587" i="20"/>
  <c r="F588" i="20"/>
  <c r="G588" i="20"/>
  <c r="F589" i="20"/>
  <c r="G589" i="20"/>
  <c r="F590" i="20"/>
  <c r="G590" i="20"/>
  <c r="F591" i="20"/>
  <c r="G591" i="20"/>
  <c r="F592" i="20"/>
  <c r="G592" i="20"/>
  <c r="F593" i="20"/>
  <c r="G593" i="20"/>
  <c r="F594" i="20"/>
  <c r="G594" i="20"/>
  <c r="F595" i="20"/>
  <c r="G595" i="20"/>
  <c r="F596" i="20"/>
  <c r="G596" i="20"/>
  <c r="F597" i="20"/>
  <c r="G597" i="20"/>
  <c r="F598" i="20"/>
  <c r="G598" i="20"/>
  <c r="F599" i="20"/>
  <c r="G599" i="20"/>
  <c r="F600" i="20"/>
  <c r="G600" i="20"/>
  <c r="F601" i="20"/>
  <c r="G601" i="20"/>
  <c r="F602" i="20"/>
  <c r="G602" i="20"/>
  <c r="F603" i="20"/>
  <c r="G603" i="20"/>
  <c r="F604" i="20"/>
  <c r="G604" i="20"/>
  <c r="F605" i="20"/>
  <c r="G605" i="20"/>
  <c r="F606" i="20"/>
  <c r="G606" i="20"/>
  <c r="F607" i="20"/>
  <c r="G607" i="20"/>
  <c r="F608" i="20"/>
  <c r="G608" i="20"/>
  <c r="F609" i="20"/>
  <c r="G609" i="20"/>
  <c r="F610" i="20"/>
  <c r="G610" i="20"/>
  <c r="F611" i="20"/>
  <c r="G611" i="20"/>
  <c r="F612" i="20"/>
  <c r="G612" i="20"/>
  <c r="F613" i="20"/>
  <c r="G613" i="20"/>
  <c r="F614" i="20"/>
  <c r="G614" i="20"/>
  <c r="F615" i="20"/>
  <c r="G615" i="20"/>
  <c r="F616" i="20"/>
  <c r="G616" i="20"/>
  <c r="F617" i="20"/>
  <c r="G617" i="20"/>
  <c r="F618" i="20"/>
  <c r="G618" i="20"/>
  <c r="F619" i="20"/>
  <c r="G619" i="20"/>
  <c r="F620" i="20"/>
  <c r="G620" i="20"/>
  <c r="F621" i="20"/>
  <c r="G621" i="20"/>
  <c r="F622" i="20"/>
  <c r="G622" i="20"/>
  <c r="F623" i="20"/>
  <c r="G623" i="20"/>
  <c r="F624" i="20"/>
  <c r="G624" i="20"/>
  <c r="F625" i="20"/>
  <c r="G625" i="20"/>
  <c r="F626" i="20"/>
  <c r="G626" i="20"/>
  <c r="F627" i="20"/>
  <c r="G627" i="20"/>
  <c r="F628" i="20"/>
  <c r="G628" i="20"/>
  <c r="F629" i="20"/>
  <c r="G629" i="20"/>
  <c r="F630" i="20"/>
  <c r="G630" i="20"/>
  <c r="F631" i="20"/>
  <c r="G631" i="20"/>
  <c r="F632" i="20"/>
  <c r="G632" i="20"/>
  <c r="F633" i="20"/>
  <c r="G633" i="20"/>
  <c r="F634" i="20"/>
  <c r="G634" i="20"/>
  <c r="F635" i="20"/>
  <c r="G635" i="20"/>
  <c r="F636" i="20"/>
  <c r="G636" i="20"/>
  <c r="F637" i="20"/>
  <c r="G637" i="20"/>
  <c r="F638" i="20"/>
  <c r="G638" i="20"/>
  <c r="F639" i="20"/>
  <c r="G639" i="20"/>
  <c r="F640" i="20"/>
  <c r="G640" i="20"/>
  <c r="F641" i="20"/>
  <c r="G641" i="20"/>
  <c r="F642" i="20"/>
  <c r="G642" i="20"/>
  <c r="F643" i="20"/>
  <c r="G643" i="20"/>
  <c r="F644" i="20"/>
  <c r="G644" i="20"/>
  <c r="F645" i="20"/>
  <c r="G645" i="20"/>
  <c r="F646" i="20"/>
  <c r="G646" i="20"/>
  <c r="F647" i="20"/>
  <c r="G647" i="20"/>
  <c r="F648" i="20"/>
  <c r="G648" i="20"/>
  <c r="F649" i="20"/>
  <c r="G649" i="20"/>
  <c r="F650" i="20"/>
  <c r="G650" i="20"/>
  <c r="F651" i="20"/>
  <c r="G651" i="20"/>
  <c r="F652" i="20"/>
  <c r="G652" i="20"/>
  <c r="F653" i="20"/>
  <c r="G653" i="20"/>
  <c r="F654" i="20"/>
  <c r="G654" i="20"/>
  <c r="F655" i="20"/>
  <c r="G655" i="20"/>
  <c r="F656" i="20"/>
  <c r="G656" i="20"/>
  <c r="F657" i="20"/>
  <c r="G657" i="20"/>
  <c r="F658" i="20"/>
  <c r="G658" i="20"/>
  <c r="F659" i="20"/>
  <c r="G659" i="20"/>
  <c r="F660" i="20"/>
  <c r="G660" i="20"/>
  <c r="F661" i="20"/>
  <c r="G661" i="20"/>
  <c r="F662" i="20"/>
  <c r="G662" i="20"/>
  <c r="F663" i="20"/>
  <c r="G663" i="20"/>
  <c r="F664" i="20"/>
  <c r="G664" i="20"/>
  <c r="F665" i="20"/>
  <c r="G665" i="20"/>
  <c r="F666" i="20"/>
  <c r="G666" i="20"/>
  <c r="F667" i="20"/>
  <c r="G667" i="20"/>
  <c r="F668" i="20"/>
  <c r="G668" i="20"/>
  <c r="F669" i="20"/>
  <c r="G669" i="20"/>
  <c r="F670" i="20"/>
  <c r="G670" i="20"/>
  <c r="F671" i="20"/>
  <c r="G671" i="20"/>
  <c r="F672" i="20"/>
  <c r="G672" i="20"/>
  <c r="F673" i="20"/>
  <c r="G673" i="20"/>
  <c r="F674" i="20"/>
  <c r="G674" i="20"/>
  <c r="F675" i="20"/>
  <c r="G675" i="20"/>
  <c r="F676" i="20"/>
  <c r="G676" i="20"/>
  <c r="F677" i="20"/>
  <c r="G677" i="20"/>
  <c r="F678" i="20"/>
  <c r="G678" i="20"/>
  <c r="F679" i="20"/>
  <c r="G679" i="20"/>
  <c r="F680" i="20"/>
  <c r="G680" i="20"/>
  <c r="F681" i="20"/>
  <c r="G681" i="20"/>
  <c r="F682" i="20"/>
  <c r="G682" i="20"/>
  <c r="F683" i="20"/>
  <c r="G683" i="20"/>
  <c r="F684" i="20"/>
  <c r="G684" i="20"/>
  <c r="F685" i="20"/>
  <c r="G685" i="20"/>
  <c r="F686" i="20"/>
  <c r="G686" i="20"/>
  <c r="F687" i="20"/>
  <c r="G687" i="20"/>
  <c r="F688" i="20"/>
  <c r="G688" i="20"/>
  <c r="F689" i="20"/>
  <c r="G689" i="20"/>
  <c r="F690" i="20"/>
  <c r="G690" i="20"/>
  <c r="F691" i="20"/>
  <c r="G691" i="20"/>
  <c r="F692" i="20"/>
  <c r="G692" i="20"/>
  <c r="F693" i="20"/>
  <c r="G693" i="20"/>
  <c r="F694" i="20"/>
  <c r="G694" i="20"/>
  <c r="F695" i="20"/>
  <c r="G695" i="20"/>
  <c r="F696" i="20"/>
  <c r="G696" i="20"/>
  <c r="F697" i="20"/>
  <c r="G697" i="20"/>
  <c r="F698" i="20"/>
  <c r="G698" i="20"/>
  <c r="F699" i="20"/>
  <c r="G699" i="20"/>
  <c r="F700" i="20"/>
  <c r="G700" i="20"/>
  <c r="F701" i="20"/>
  <c r="G701" i="20"/>
  <c r="F702" i="20"/>
  <c r="G702" i="20"/>
  <c r="F703" i="20"/>
  <c r="G703" i="20"/>
  <c r="F704" i="20"/>
  <c r="G704" i="20"/>
  <c r="F705" i="20"/>
  <c r="G705" i="20"/>
  <c r="F706" i="20"/>
  <c r="G706" i="20"/>
  <c r="F707" i="20"/>
  <c r="G707" i="20"/>
  <c r="F708" i="20"/>
  <c r="G708" i="20"/>
  <c r="F709" i="20"/>
  <c r="G709" i="20"/>
  <c r="F710" i="20"/>
  <c r="G710" i="20"/>
  <c r="F711" i="20"/>
  <c r="G711" i="20"/>
  <c r="F712" i="20"/>
  <c r="G712" i="20"/>
  <c r="F713" i="20"/>
  <c r="G713" i="20"/>
  <c r="F714" i="20"/>
  <c r="G714" i="20"/>
  <c r="F715" i="20"/>
  <c r="G715" i="20"/>
  <c r="F716" i="20"/>
  <c r="G716" i="20"/>
  <c r="F717" i="20"/>
  <c r="G717" i="20"/>
  <c r="F718" i="20"/>
  <c r="G718" i="20"/>
  <c r="F719" i="20"/>
  <c r="G719" i="20"/>
  <c r="F720" i="20"/>
  <c r="G720" i="20"/>
  <c r="F721" i="20"/>
  <c r="G721" i="20"/>
  <c r="F722" i="20"/>
  <c r="G722" i="20"/>
  <c r="F723" i="20"/>
  <c r="G723" i="20"/>
  <c r="F724" i="20"/>
  <c r="G724" i="20"/>
  <c r="F725" i="20"/>
  <c r="G725" i="20"/>
  <c r="F726" i="20"/>
  <c r="G726" i="20"/>
  <c r="F727" i="20"/>
  <c r="G727" i="20"/>
  <c r="F728" i="20"/>
  <c r="G728" i="20"/>
  <c r="F729" i="20"/>
  <c r="G729" i="20"/>
  <c r="F730" i="20"/>
  <c r="G730" i="20"/>
  <c r="F731" i="20"/>
  <c r="G731" i="20"/>
  <c r="F732" i="20"/>
  <c r="G732" i="20"/>
  <c r="F733" i="20"/>
  <c r="G733" i="20"/>
  <c r="F734" i="20"/>
  <c r="G734" i="20"/>
  <c r="F735" i="20"/>
  <c r="G735" i="20"/>
  <c r="F736" i="20"/>
  <c r="G736" i="20"/>
  <c r="F737" i="20"/>
  <c r="G737" i="20"/>
  <c r="F738" i="20"/>
  <c r="G738" i="20"/>
  <c r="F739" i="20"/>
  <c r="G739" i="20"/>
  <c r="F740" i="20"/>
  <c r="G740" i="20"/>
  <c r="F741" i="20"/>
  <c r="G741" i="20"/>
  <c r="F742" i="20"/>
  <c r="G742" i="20"/>
  <c r="F743" i="20"/>
  <c r="G743" i="20"/>
  <c r="F744" i="20"/>
  <c r="G744" i="20"/>
  <c r="F745" i="20"/>
  <c r="G745" i="20"/>
  <c r="F746" i="20"/>
  <c r="G746" i="20"/>
  <c r="F747" i="20"/>
  <c r="G747" i="20"/>
  <c r="F748" i="20"/>
  <c r="G748" i="20"/>
  <c r="F749" i="20"/>
  <c r="G749" i="20"/>
  <c r="F750" i="20"/>
  <c r="G750" i="20"/>
  <c r="F751" i="20"/>
  <c r="G751" i="20"/>
  <c r="F752" i="20"/>
  <c r="G752" i="20"/>
  <c r="F753" i="20"/>
  <c r="G753" i="20"/>
  <c r="F754" i="20"/>
  <c r="G754" i="20"/>
  <c r="F755" i="20"/>
  <c r="G755" i="20"/>
  <c r="F756" i="20"/>
  <c r="G756" i="20"/>
  <c r="F757" i="20"/>
  <c r="G757" i="20"/>
  <c r="F758" i="20"/>
  <c r="G758" i="20"/>
  <c r="F759" i="20"/>
  <c r="G759" i="20"/>
  <c r="F760" i="20"/>
  <c r="G760" i="20"/>
  <c r="F761" i="20"/>
  <c r="G761" i="20"/>
  <c r="F762" i="20"/>
  <c r="G762" i="20"/>
  <c r="F763" i="20"/>
  <c r="G763" i="20"/>
  <c r="F764" i="20"/>
  <c r="G764" i="20"/>
  <c r="F765" i="20"/>
  <c r="G765" i="20"/>
  <c r="F766" i="20"/>
  <c r="G766" i="20"/>
  <c r="F767" i="20"/>
  <c r="G767" i="20"/>
  <c r="F768" i="20"/>
  <c r="G768" i="20"/>
  <c r="F769" i="20"/>
  <c r="G769" i="20"/>
  <c r="F770" i="20"/>
  <c r="G770" i="20"/>
  <c r="F771" i="20"/>
  <c r="G771" i="20"/>
  <c r="F772" i="20"/>
  <c r="G772" i="20"/>
  <c r="F773" i="20"/>
  <c r="G773" i="20"/>
  <c r="F774" i="20"/>
  <c r="G774" i="20"/>
  <c r="F775" i="20"/>
  <c r="G775" i="20"/>
  <c r="F776" i="20"/>
  <c r="G776" i="20"/>
  <c r="F777" i="20"/>
  <c r="G777" i="20"/>
  <c r="F778" i="20"/>
  <c r="G778" i="20"/>
  <c r="F779" i="20"/>
  <c r="G779" i="20"/>
  <c r="F780" i="20"/>
  <c r="G780" i="20"/>
  <c r="F781" i="20"/>
  <c r="G781" i="20"/>
  <c r="F782" i="20"/>
  <c r="G782" i="20"/>
  <c r="F783" i="20"/>
  <c r="G783" i="20"/>
  <c r="F784" i="20"/>
  <c r="G784" i="20"/>
  <c r="F785" i="20"/>
  <c r="G785" i="20"/>
  <c r="F786" i="20"/>
  <c r="G786" i="20"/>
  <c r="F787" i="20"/>
  <c r="G787" i="20"/>
  <c r="F788" i="20"/>
  <c r="G788" i="20"/>
  <c r="F789" i="20"/>
  <c r="G789" i="20"/>
  <c r="F790" i="20"/>
  <c r="G790" i="20"/>
  <c r="F791" i="20"/>
  <c r="G791" i="20"/>
  <c r="F792" i="20"/>
  <c r="G792" i="20"/>
  <c r="F793" i="20"/>
  <c r="G793" i="20"/>
  <c r="F794" i="20"/>
  <c r="G794" i="20"/>
  <c r="F795" i="20"/>
  <c r="G795" i="20"/>
  <c r="F796" i="20"/>
  <c r="G796" i="20"/>
  <c r="F797" i="20"/>
  <c r="G797" i="20"/>
  <c r="F798" i="20"/>
  <c r="G798" i="20"/>
  <c r="F799" i="20"/>
  <c r="G799" i="20"/>
  <c r="F800" i="20"/>
  <c r="G800" i="20"/>
  <c r="F801" i="20"/>
  <c r="G801" i="20"/>
  <c r="F802" i="20"/>
  <c r="G802" i="20"/>
  <c r="F803" i="20"/>
  <c r="G803" i="20"/>
  <c r="F804" i="20"/>
  <c r="G804" i="20"/>
  <c r="F805" i="20"/>
  <c r="G805" i="20"/>
  <c r="F806" i="20"/>
  <c r="G806" i="20"/>
  <c r="F807" i="20"/>
  <c r="G807" i="20"/>
  <c r="F808" i="20"/>
  <c r="G808" i="20"/>
  <c r="F809" i="20"/>
  <c r="G809" i="20"/>
  <c r="F810" i="20"/>
  <c r="G810" i="20"/>
  <c r="F811" i="20"/>
  <c r="G811" i="20"/>
  <c r="F812" i="20"/>
  <c r="G812" i="20"/>
  <c r="F813" i="20"/>
  <c r="G813" i="20"/>
  <c r="F814" i="20"/>
  <c r="G814" i="20"/>
  <c r="F815" i="20"/>
  <c r="G815" i="20"/>
  <c r="F816" i="20"/>
  <c r="G816" i="20"/>
  <c r="F817" i="20"/>
  <c r="G817" i="20"/>
  <c r="F818" i="20"/>
  <c r="G818" i="20"/>
  <c r="F819" i="20"/>
  <c r="G819" i="20"/>
  <c r="F820" i="20"/>
  <c r="G820" i="20"/>
  <c r="F821" i="20"/>
  <c r="G821" i="20"/>
  <c r="F822" i="20"/>
  <c r="G822" i="20"/>
  <c r="F823" i="20"/>
  <c r="G823" i="20"/>
  <c r="F824" i="20"/>
  <c r="G824" i="20"/>
  <c r="F825" i="20"/>
  <c r="G825" i="20"/>
  <c r="F826" i="20"/>
  <c r="G826" i="20"/>
  <c r="F827" i="20"/>
  <c r="G827" i="20"/>
  <c r="F828" i="20"/>
  <c r="G828" i="20"/>
  <c r="F829" i="20"/>
  <c r="G829" i="20"/>
  <c r="F830" i="20"/>
  <c r="G830" i="20"/>
  <c r="F831" i="20"/>
  <c r="G831" i="20"/>
  <c r="F832" i="20"/>
  <c r="G832" i="20"/>
  <c r="F833" i="20"/>
  <c r="G833" i="20"/>
  <c r="F834" i="20"/>
  <c r="G834" i="20"/>
  <c r="F12" i="20"/>
  <c r="G12" i="20"/>
  <c r="F13" i="20"/>
  <c r="G13" i="20"/>
  <c r="F14" i="20"/>
  <c r="G14" i="20"/>
  <c r="F15" i="20"/>
  <c r="G15" i="20"/>
  <c r="F16" i="20"/>
  <c r="G16" i="20"/>
  <c r="F17" i="20"/>
  <c r="G17" i="20"/>
  <c r="F18" i="20"/>
  <c r="G18" i="20"/>
  <c r="F19" i="20"/>
  <c r="G19" i="20"/>
  <c r="F20" i="20"/>
  <c r="G20" i="20"/>
  <c r="F21" i="20"/>
  <c r="G21" i="20"/>
  <c r="F22" i="20"/>
  <c r="G22" i="20"/>
  <c r="F23" i="20"/>
  <c r="G23" i="20"/>
  <c r="F24" i="20"/>
  <c r="G24" i="20"/>
  <c r="F25" i="20"/>
  <c r="G25" i="20"/>
  <c r="F26" i="20"/>
  <c r="G26" i="20"/>
  <c r="F27" i="20"/>
  <c r="G27" i="20"/>
  <c r="F28" i="20"/>
  <c r="G28" i="20"/>
  <c r="F29" i="20"/>
  <c r="G29" i="20"/>
  <c r="F30" i="20"/>
  <c r="G30" i="20"/>
  <c r="F31" i="20"/>
  <c r="G31" i="20"/>
  <c r="F32" i="20"/>
  <c r="G32" i="20"/>
  <c r="F33" i="20"/>
  <c r="G33" i="20"/>
  <c r="F11" i="20"/>
  <c r="G11" i="20"/>
  <c r="C11" i="20"/>
  <c r="D11" i="20"/>
  <c r="C12" i="20"/>
  <c r="D12" i="20"/>
  <c r="C633" i="20"/>
  <c r="D633" i="20"/>
  <c r="C13" i="20"/>
  <c r="D13" i="20"/>
  <c r="C14" i="20"/>
  <c r="D14" i="20"/>
  <c r="C15" i="20"/>
  <c r="D15" i="20"/>
  <c r="C16" i="20"/>
  <c r="D16" i="20"/>
  <c r="C17" i="20"/>
  <c r="D17" i="20"/>
  <c r="C18" i="20"/>
  <c r="D18" i="20"/>
  <c r="C634" i="20"/>
  <c r="D634" i="20"/>
  <c r="C19" i="20"/>
  <c r="D19" i="20"/>
  <c r="C20" i="20"/>
  <c r="D20" i="20"/>
  <c r="C21" i="20"/>
  <c r="D21" i="20"/>
  <c r="C635" i="20"/>
  <c r="D635" i="20"/>
  <c r="C22" i="20"/>
  <c r="D22" i="20"/>
  <c r="C23" i="20"/>
  <c r="D23" i="20"/>
  <c r="C24" i="20"/>
  <c r="D24" i="20"/>
  <c r="C636" i="20"/>
  <c r="D636" i="20"/>
  <c r="C25" i="20"/>
  <c r="D25" i="20"/>
  <c r="C26" i="20"/>
  <c r="D26" i="20"/>
  <c r="C27" i="20"/>
  <c r="D27" i="20"/>
  <c r="C637" i="20"/>
  <c r="D637" i="20"/>
  <c r="C28" i="20"/>
  <c r="D28" i="20"/>
  <c r="C29" i="20"/>
  <c r="D29" i="20"/>
  <c r="C30" i="20"/>
  <c r="D30" i="20"/>
  <c r="C31" i="20"/>
  <c r="D31" i="20"/>
  <c r="C638" i="20"/>
  <c r="D638" i="20"/>
  <c r="C32" i="20"/>
  <c r="D32" i="20"/>
  <c r="C33" i="20"/>
  <c r="D33" i="20"/>
  <c r="C639" i="20"/>
  <c r="D639" i="20"/>
  <c r="C34" i="20"/>
  <c r="D34" i="20"/>
  <c r="C35" i="20"/>
  <c r="D35" i="20"/>
  <c r="C36" i="20"/>
  <c r="D36" i="20"/>
  <c r="C37" i="20"/>
  <c r="D37" i="20"/>
  <c r="C640" i="20"/>
  <c r="D640" i="20"/>
  <c r="C38" i="20"/>
  <c r="D38" i="20"/>
  <c r="C39" i="20"/>
  <c r="D39" i="20"/>
  <c r="C40" i="20"/>
  <c r="D40" i="20"/>
  <c r="C641" i="20"/>
  <c r="D641" i="20"/>
  <c r="C41" i="20"/>
  <c r="D41" i="20"/>
  <c r="C42" i="20"/>
  <c r="D42" i="20"/>
  <c r="C43" i="20"/>
  <c r="D43" i="20"/>
  <c r="C642" i="20"/>
  <c r="D642" i="20"/>
  <c r="C44" i="20"/>
  <c r="D44" i="20"/>
  <c r="C45" i="20"/>
  <c r="D45" i="20"/>
  <c r="C643" i="20"/>
  <c r="D643" i="20"/>
  <c r="C46" i="20"/>
  <c r="D46" i="20"/>
  <c r="C47" i="20"/>
  <c r="D47" i="20"/>
  <c r="C48" i="20"/>
  <c r="D48" i="20"/>
  <c r="C644" i="20"/>
  <c r="D644" i="20"/>
  <c r="C49" i="20"/>
  <c r="D49" i="20"/>
  <c r="C50" i="20"/>
  <c r="D50" i="20"/>
  <c r="C51" i="20"/>
  <c r="D51" i="20"/>
  <c r="C645" i="20"/>
  <c r="D645" i="20"/>
  <c r="C52" i="20"/>
  <c r="D52" i="20"/>
  <c r="C53" i="20"/>
  <c r="D53" i="20"/>
  <c r="C54" i="20"/>
  <c r="D54" i="20"/>
  <c r="C646" i="20"/>
  <c r="D646" i="20"/>
  <c r="C55" i="20"/>
  <c r="D55" i="20"/>
  <c r="C56" i="20"/>
  <c r="D56" i="20"/>
  <c r="C57" i="20"/>
  <c r="D57" i="20"/>
  <c r="C647" i="20"/>
  <c r="D647" i="20"/>
  <c r="C58" i="20"/>
  <c r="D58" i="20"/>
  <c r="C59" i="20"/>
  <c r="D59" i="20"/>
  <c r="C60" i="20"/>
  <c r="D60" i="20"/>
  <c r="C61" i="20"/>
  <c r="D61" i="20"/>
  <c r="C648" i="20"/>
  <c r="D648" i="20"/>
  <c r="C62" i="20"/>
  <c r="D62" i="20"/>
  <c r="C63" i="20"/>
  <c r="D63" i="20"/>
  <c r="C649" i="20"/>
  <c r="D649" i="20"/>
  <c r="C64" i="20"/>
  <c r="D64" i="20"/>
  <c r="C65" i="20"/>
  <c r="D65" i="20"/>
  <c r="C66" i="20"/>
  <c r="D66" i="20"/>
  <c r="C650" i="20"/>
  <c r="D650" i="20"/>
  <c r="C67" i="20"/>
  <c r="D67" i="20"/>
  <c r="C68" i="20"/>
  <c r="D68" i="20"/>
  <c r="C69" i="20"/>
  <c r="D69" i="20"/>
  <c r="C651" i="20"/>
  <c r="D651" i="20"/>
  <c r="C70" i="20"/>
  <c r="D70" i="20"/>
  <c r="C71" i="20"/>
  <c r="D71" i="20"/>
  <c r="C72" i="20"/>
  <c r="D72" i="20"/>
  <c r="C652" i="20"/>
  <c r="D652" i="20"/>
  <c r="C73" i="20"/>
  <c r="D73" i="20"/>
  <c r="C74" i="20"/>
  <c r="D74" i="20"/>
  <c r="C653" i="20"/>
  <c r="D653" i="20"/>
  <c r="C75" i="20"/>
  <c r="D75" i="20"/>
  <c r="C76" i="20"/>
  <c r="D76" i="20"/>
  <c r="C77" i="20"/>
  <c r="D77" i="20"/>
  <c r="C78" i="20"/>
  <c r="D78" i="20"/>
  <c r="C654" i="20"/>
  <c r="D654" i="20"/>
  <c r="C79" i="20"/>
  <c r="D79" i="20"/>
  <c r="C80" i="20"/>
  <c r="D80" i="20"/>
  <c r="C81" i="20"/>
  <c r="D81" i="20"/>
  <c r="C655" i="20"/>
  <c r="D655" i="20"/>
  <c r="C82" i="20"/>
  <c r="D82" i="20"/>
  <c r="C83" i="20"/>
  <c r="D83" i="20"/>
  <c r="C84" i="20"/>
  <c r="D84" i="20"/>
  <c r="C656" i="20"/>
  <c r="D656" i="20"/>
  <c r="C85" i="20"/>
  <c r="D85" i="20"/>
  <c r="C86" i="20"/>
  <c r="D86" i="20"/>
  <c r="C87" i="20"/>
  <c r="D87" i="20"/>
  <c r="C657" i="20"/>
  <c r="D657" i="20"/>
  <c r="C88" i="20"/>
  <c r="D88" i="20"/>
  <c r="C89" i="20"/>
  <c r="D89" i="20"/>
  <c r="C90" i="20"/>
  <c r="D90" i="20"/>
  <c r="C658" i="20"/>
  <c r="D658" i="20"/>
  <c r="C91" i="20"/>
  <c r="D91" i="20"/>
  <c r="C92" i="20"/>
  <c r="D92" i="20"/>
  <c r="C659" i="20"/>
  <c r="D659" i="20"/>
  <c r="C93" i="20"/>
  <c r="D93" i="20"/>
  <c r="C94" i="20"/>
  <c r="D94" i="20"/>
  <c r="C95" i="20"/>
  <c r="D95" i="20"/>
  <c r="C96" i="20"/>
  <c r="D96" i="20"/>
  <c r="C660" i="20"/>
  <c r="D660" i="20"/>
  <c r="C97" i="20"/>
  <c r="D97" i="20"/>
  <c r="C98" i="20"/>
  <c r="D98" i="20"/>
  <c r="C661" i="20"/>
  <c r="D661" i="20"/>
  <c r="C99" i="20"/>
  <c r="D99" i="20"/>
  <c r="C100" i="20"/>
  <c r="D100" i="20"/>
  <c r="C662" i="20"/>
  <c r="D662" i="20"/>
  <c r="C101" i="20"/>
  <c r="D101" i="20"/>
  <c r="C102" i="20"/>
  <c r="D102" i="20"/>
  <c r="C663" i="20"/>
  <c r="D663" i="20"/>
  <c r="C103" i="20"/>
  <c r="D103" i="20"/>
  <c r="C104" i="20"/>
  <c r="D104" i="20"/>
  <c r="C105" i="20"/>
  <c r="D105" i="20"/>
  <c r="C664" i="20"/>
  <c r="D664" i="20"/>
  <c r="C106" i="20"/>
  <c r="D106" i="20"/>
  <c r="C107" i="20"/>
  <c r="D107" i="20"/>
  <c r="C108" i="20"/>
  <c r="D108" i="20"/>
  <c r="C665" i="20"/>
  <c r="D665" i="20"/>
  <c r="C109" i="20"/>
  <c r="D109" i="20"/>
  <c r="C110" i="20"/>
  <c r="D110" i="20"/>
  <c r="C111" i="20"/>
  <c r="D111" i="20"/>
  <c r="C666" i="20"/>
  <c r="D666" i="20"/>
  <c r="C112" i="20"/>
  <c r="D112" i="20"/>
  <c r="C113" i="20"/>
  <c r="D113" i="20"/>
  <c r="C114" i="20"/>
  <c r="D114" i="20"/>
  <c r="C667" i="20"/>
  <c r="D667" i="20"/>
  <c r="C115" i="20"/>
  <c r="D115" i="20"/>
  <c r="C116" i="20"/>
  <c r="D116" i="20"/>
  <c r="C117" i="20"/>
  <c r="D117" i="20"/>
  <c r="C668" i="20"/>
  <c r="D668" i="20"/>
  <c r="C118" i="20"/>
  <c r="D118" i="20"/>
  <c r="C119" i="20"/>
  <c r="D119" i="20"/>
  <c r="C120" i="20"/>
  <c r="D120" i="20"/>
  <c r="C669" i="20"/>
  <c r="D669" i="20"/>
  <c r="C121" i="20"/>
  <c r="D121" i="20"/>
  <c r="C122" i="20"/>
  <c r="D122" i="20"/>
  <c r="C123" i="20"/>
  <c r="D123" i="20"/>
  <c r="C124" i="20"/>
  <c r="D124" i="20"/>
  <c r="C670" i="20"/>
  <c r="D670" i="20"/>
  <c r="C125" i="20"/>
  <c r="D125" i="20"/>
  <c r="C126" i="20"/>
  <c r="D126" i="20"/>
  <c r="C127" i="20"/>
  <c r="D127" i="20"/>
  <c r="C128" i="20"/>
  <c r="D128" i="20"/>
  <c r="C129" i="20"/>
  <c r="D129" i="20"/>
  <c r="C130" i="20"/>
  <c r="D130" i="20"/>
  <c r="C131" i="20"/>
  <c r="D131" i="20"/>
  <c r="C671" i="20"/>
  <c r="D671" i="20"/>
  <c r="C132" i="20"/>
  <c r="D132" i="20"/>
  <c r="C133" i="20"/>
  <c r="D133" i="20"/>
  <c r="C672" i="20"/>
  <c r="D672" i="20"/>
  <c r="C134" i="20"/>
  <c r="D134" i="20"/>
  <c r="C135" i="20"/>
  <c r="D135" i="20"/>
  <c r="C136" i="20"/>
  <c r="D136" i="20"/>
  <c r="C137" i="20"/>
  <c r="D137" i="20"/>
  <c r="C673" i="20"/>
  <c r="D673" i="20"/>
  <c r="C138" i="20"/>
  <c r="D138" i="20"/>
  <c r="C139" i="20"/>
  <c r="D139" i="20"/>
  <c r="C140" i="20"/>
  <c r="D140" i="20"/>
  <c r="C674" i="20"/>
  <c r="D674" i="20"/>
  <c r="C141" i="20"/>
  <c r="D141" i="20"/>
  <c r="C142" i="20"/>
  <c r="D142" i="20"/>
  <c r="C675" i="20"/>
  <c r="D675" i="20"/>
  <c r="C143" i="20"/>
  <c r="D143" i="20"/>
  <c r="C144" i="20"/>
  <c r="D144" i="20"/>
  <c r="C145" i="20"/>
  <c r="D145" i="20"/>
  <c r="C676" i="20"/>
  <c r="D676" i="20"/>
  <c r="C146" i="20"/>
  <c r="D146" i="20"/>
  <c r="C147" i="20"/>
  <c r="D147" i="20"/>
  <c r="C148" i="20"/>
  <c r="D148" i="20"/>
  <c r="C149" i="20"/>
  <c r="D149" i="20"/>
  <c r="C677" i="20"/>
  <c r="D677" i="20"/>
  <c r="C150" i="20"/>
  <c r="D150" i="20"/>
  <c r="C151" i="20"/>
  <c r="D151" i="20"/>
  <c r="C152" i="20"/>
  <c r="D152" i="20"/>
  <c r="C153" i="20"/>
  <c r="D153" i="20"/>
  <c r="C678" i="20"/>
  <c r="D678" i="20"/>
  <c r="C154" i="20"/>
  <c r="D154" i="20"/>
  <c r="C155" i="20"/>
  <c r="D155" i="20"/>
  <c r="C156" i="20"/>
  <c r="D156" i="20"/>
  <c r="C157" i="20"/>
  <c r="D157" i="20"/>
  <c r="C158" i="20"/>
  <c r="D158" i="20"/>
  <c r="C159" i="20"/>
  <c r="D159" i="20"/>
  <c r="C679" i="20"/>
  <c r="D679" i="20"/>
  <c r="C160" i="20"/>
  <c r="D160" i="20"/>
  <c r="C161" i="20"/>
  <c r="D161" i="20"/>
  <c r="C162" i="20"/>
  <c r="D162" i="20"/>
  <c r="C680" i="20"/>
  <c r="D680" i="20"/>
  <c r="C163" i="20"/>
  <c r="D163" i="20"/>
  <c r="C164" i="20"/>
  <c r="D164" i="20"/>
  <c r="C165" i="20"/>
  <c r="D165" i="20"/>
  <c r="C166" i="20"/>
  <c r="D166" i="20"/>
  <c r="C681" i="20"/>
  <c r="D681" i="20"/>
  <c r="C167" i="20"/>
  <c r="D167" i="20"/>
  <c r="C168" i="20"/>
  <c r="D168" i="20"/>
  <c r="C169" i="20"/>
  <c r="D169" i="20"/>
  <c r="C682" i="20"/>
  <c r="D682" i="20"/>
  <c r="C170" i="20"/>
  <c r="D170" i="20"/>
  <c r="C171" i="20"/>
  <c r="D171" i="20"/>
  <c r="C683" i="20"/>
  <c r="D683" i="20"/>
  <c r="C172" i="20"/>
  <c r="D172" i="20"/>
  <c r="C173" i="20"/>
  <c r="D173" i="20"/>
  <c r="C684" i="20"/>
  <c r="D684" i="20"/>
  <c r="C174" i="20"/>
  <c r="D174" i="20"/>
  <c r="C175" i="20"/>
  <c r="D175" i="20"/>
  <c r="C176" i="20"/>
  <c r="D176" i="20"/>
  <c r="C685" i="20"/>
  <c r="D685" i="20"/>
  <c r="C177" i="20"/>
  <c r="D177" i="20"/>
  <c r="C178" i="20"/>
  <c r="D178" i="20"/>
  <c r="C179" i="20"/>
  <c r="D179" i="20"/>
  <c r="C686" i="20"/>
  <c r="D686" i="20"/>
  <c r="C180" i="20"/>
  <c r="D180" i="20"/>
  <c r="C181" i="20"/>
  <c r="D181" i="20"/>
  <c r="C182" i="20"/>
  <c r="D182" i="20"/>
  <c r="C687" i="20"/>
  <c r="D687" i="20"/>
  <c r="C183" i="20"/>
  <c r="D183" i="20"/>
  <c r="C184" i="20"/>
  <c r="D184" i="20"/>
  <c r="C688" i="20"/>
  <c r="D688" i="20"/>
  <c r="C185" i="20"/>
  <c r="D185" i="20"/>
  <c r="C186" i="20"/>
  <c r="D186" i="20"/>
  <c r="C187" i="20"/>
  <c r="D187" i="20"/>
  <c r="C689" i="20"/>
  <c r="D689" i="20"/>
  <c r="C188" i="20"/>
  <c r="D188" i="20"/>
  <c r="C189" i="20"/>
  <c r="D189" i="20"/>
  <c r="C190" i="20"/>
  <c r="D190" i="20"/>
  <c r="C191" i="20"/>
  <c r="D191" i="20"/>
  <c r="C192" i="20"/>
  <c r="D192" i="20"/>
  <c r="C193" i="20"/>
  <c r="D193" i="20"/>
  <c r="C690" i="20"/>
  <c r="D690" i="20"/>
  <c r="C194" i="20"/>
  <c r="D194" i="20"/>
  <c r="C195" i="20"/>
  <c r="D195" i="20"/>
  <c r="C196" i="20"/>
  <c r="D196" i="20"/>
  <c r="C197" i="20"/>
  <c r="D197" i="20"/>
  <c r="C691" i="20"/>
  <c r="D691" i="20"/>
  <c r="C198" i="20"/>
  <c r="D198" i="20"/>
  <c r="C199" i="20"/>
  <c r="D199" i="20"/>
  <c r="C692" i="20"/>
  <c r="D692" i="20"/>
  <c r="C200" i="20"/>
  <c r="D200" i="20"/>
  <c r="C201" i="20"/>
  <c r="D201" i="20"/>
  <c r="C202" i="20"/>
  <c r="D202" i="20"/>
  <c r="C203" i="20"/>
  <c r="D203" i="20"/>
  <c r="C693" i="20"/>
  <c r="D693" i="20"/>
  <c r="C204" i="20"/>
  <c r="D204" i="20"/>
  <c r="C205" i="20"/>
  <c r="D205" i="20"/>
  <c r="C694" i="20"/>
  <c r="D694" i="20"/>
  <c r="C206" i="20"/>
  <c r="D206" i="20"/>
  <c r="C207" i="20"/>
  <c r="D207" i="20"/>
  <c r="C695" i="20"/>
  <c r="D695" i="20"/>
  <c r="C696" i="20"/>
  <c r="D696" i="20"/>
  <c r="C208" i="20"/>
  <c r="D208" i="20"/>
  <c r="C209" i="20"/>
  <c r="D209" i="20"/>
  <c r="C210" i="20"/>
  <c r="D210" i="20"/>
  <c r="C211" i="20"/>
  <c r="D211" i="20"/>
  <c r="C212" i="20"/>
  <c r="D212" i="20"/>
  <c r="C697" i="20"/>
  <c r="D697" i="20"/>
  <c r="C213" i="20"/>
  <c r="D213" i="20"/>
  <c r="C214" i="20"/>
  <c r="D214" i="20"/>
  <c r="C215" i="20"/>
  <c r="D215" i="20"/>
  <c r="C698" i="20"/>
  <c r="D698" i="20"/>
  <c r="C216" i="20"/>
  <c r="D216" i="20"/>
  <c r="C699" i="20"/>
  <c r="D699" i="20"/>
  <c r="C217" i="20"/>
  <c r="D217" i="20"/>
  <c r="C218" i="20"/>
  <c r="D218" i="20"/>
  <c r="C219" i="20"/>
  <c r="D219" i="20"/>
  <c r="C220" i="20"/>
  <c r="D220" i="20"/>
  <c r="C700" i="20"/>
  <c r="D700" i="20"/>
  <c r="C221" i="20"/>
  <c r="D221" i="20"/>
  <c r="C222" i="20"/>
  <c r="D222" i="20"/>
  <c r="C701" i="20"/>
  <c r="D701" i="20"/>
  <c r="C223" i="20"/>
  <c r="D223" i="20"/>
  <c r="C224" i="20"/>
  <c r="D224" i="20"/>
  <c r="C702" i="20"/>
  <c r="D702" i="20"/>
  <c r="C225" i="20"/>
  <c r="D225" i="20"/>
  <c r="C226" i="20"/>
  <c r="D226" i="20"/>
  <c r="C227" i="20"/>
  <c r="D227" i="20"/>
  <c r="C228" i="20"/>
  <c r="D228" i="20"/>
  <c r="C703" i="20"/>
  <c r="D703" i="20"/>
  <c r="C229" i="20"/>
  <c r="D229" i="20"/>
  <c r="C230" i="20"/>
  <c r="D230" i="20"/>
  <c r="C704" i="20"/>
  <c r="D704" i="20"/>
  <c r="C231" i="20"/>
  <c r="D231" i="20"/>
  <c r="C232" i="20"/>
  <c r="D232" i="20"/>
  <c r="C233" i="20"/>
  <c r="D233" i="20"/>
  <c r="C705" i="20"/>
  <c r="D705" i="20"/>
  <c r="C234" i="20"/>
  <c r="D234" i="20"/>
  <c r="C235" i="20"/>
  <c r="D235" i="20"/>
  <c r="C236" i="20"/>
  <c r="D236" i="20"/>
  <c r="C237" i="20"/>
  <c r="D237" i="20"/>
  <c r="C706" i="20"/>
  <c r="D706" i="20"/>
  <c r="C238" i="20"/>
  <c r="D238" i="20"/>
  <c r="C707" i="20"/>
  <c r="D707" i="20"/>
  <c r="C239" i="20"/>
  <c r="D239" i="20"/>
  <c r="C240" i="20"/>
  <c r="D240" i="20"/>
  <c r="C241" i="20"/>
  <c r="D241" i="20"/>
  <c r="C242" i="20"/>
  <c r="D242" i="20"/>
  <c r="C243" i="20"/>
  <c r="D243" i="20"/>
  <c r="C708" i="20"/>
  <c r="D708" i="20"/>
  <c r="C244" i="20"/>
  <c r="D244" i="20"/>
  <c r="C245" i="20"/>
  <c r="D245" i="20"/>
  <c r="C709" i="20"/>
  <c r="D709" i="20"/>
  <c r="C246" i="20"/>
  <c r="D246" i="20"/>
  <c r="C247" i="20"/>
  <c r="D247" i="20"/>
  <c r="C248" i="20"/>
  <c r="D248" i="20"/>
  <c r="C710" i="20"/>
  <c r="D710" i="20"/>
  <c r="C249" i="20"/>
  <c r="D249" i="20"/>
  <c r="C250" i="20"/>
  <c r="D250" i="20"/>
  <c r="C251" i="20"/>
  <c r="D251" i="20"/>
  <c r="C711" i="20"/>
  <c r="D711" i="20"/>
  <c r="C252" i="20"/>
  <c r="D252" i="20"/>
  <c r="C253" i="20"/>
  <c r="D253" i="20"/>
  <c r="C712" i="20"/>
  <c r="D712" i="20"/>
  <c r="C254" i="20"/>
  <c r="D254" i="20"/>
  <c r="C255" i="20"/>
  <c r="D255" i="20"/>
  <c r="C713" i="20"/>
  <c r="D713" i="20"/>
  <c r="C256" i="20"/>
  <c r="D256" i="20"/>
  <c r="C257" i="20"/>
  <c r="D257" i="20"/>
  <c r="C258" i="20"/>
  <c r="D258" i="20"/>
  <c r="C714" i="20"/>
  <c r="D714" i="20"/>
  <c r="C259" i="20"/>
  <c r="D259" i="20"/>
  <c r="C260" i="20"/>
  <c r="D260" i="20"/>
  <c r="C715" i="20"/>
  <c r="D715" i="20"/>
  <c r="C261" i="20"/>
  <c r="D261" i="20"/>
  <c r="C262" i="20"/>
  <c r="D262" i="20"/>
  <c r="C263" i="20"/>
  <c r="D263" i="20"/>
  <c r="C264" i="20"/>
  <c r="D264" i="20"/>
  <c r="C716" i="20"/>
  <c r="D716" i="20"/>
  <c r="C265" i="20"/>
  <c r="D265" i="20"/>
  <c r="C266" i="20"/>
  <c r="D266" i="20"/>
  <c r="C717" i="20"/>
  <c r="D717" i="20"/>
  <c r="C267" i="20"/>
  <c r="D267" i="20"/>
  <c r="C268" i="20"/>
  <c r="D268" i="20"/>
  <c r="C269" i="20"/>
  <c r="D269" i="20"/>
  <c r="C718" i="20"/>
  <c r="D718" i="20"/>
  <c r="C270" i="20"/>
  <c r="D270" i="20"/>
  <c r="C271" i="20"/>
  <c r="D271" i="20"/>
  <c r="C272" i="20"/>
  <c r="D272" i="20"/>
  <c r="C273" i="20"/>
  <c r="D273" i="20"/>
  <c r="C719" i="20"/>
  <c r="D719" i="20"/>
  <c r="C274" i="20"/>
  <c r="D274" i="20"/>
  <c r="C275" i="20"/>
  <c r="D275" i="20"/>
  <c r="C276" i="20"/>
  <c r="D276" i="20"/>
  <c r="C720" i="20"/>
  <c r="D720" i="20"/>
  <c r="C277" i="20"/>
  <c r="D277" i="20"/>
  <c r="C278" i="20"/>
  <c r="D278" i="20"/>
  <c r="C279" i="20"/>
  <c r="D279" i="20"/>
  <c r="C721" i="20"/>
  <c r="D721" i="20"/>
  <c r="C280" i="20"/>
  <c r="D280" i="20"/>
  <c r="C281" i="20"/>
  <c r="D281" i="20"/>
  <c r="C722" i="20"/>
  <c r="D722" i="20"/>
  <c r="C282" i="20"/>
  <c r="D282" i="20"/>
  <c r="C283" i="20"/>
  <c r="D283" i="20"/>
  <c r="C284" i="20"/>
  <c r="D284" i="20"/>
  <c r="C723" i="20"/>
  <c r="D723" i="20"/>
  <c r="C285" i="20"/>
  <c r="D285" i="20"/>
  <c r="C724" i="20"/>
  <c r="D724" i="20"/>
  <c r="C286" i="20"/>
  <c r="D286" i="20"/>
  <c r="C287" i="20"/>
  <c r="D287" i="20"/>
  <c r="C288" i="20"/>
  <c r="D288" i="20"/>
  <c r="C289" i="20"/>
  <c r="D289" i="20"/>
  <c r="C290" i="20"/>
  <c r="D290" i="20"/>
  <c r="C291" i="20"/>
  <c r="D291" i="20"/>
  <c r="C725" i="20"/>
  <c r="D725" i="20"/>
  <c r="C292" i="20"/>
  <c r="D292" i="20"/>
  <c r="C293" i="20"/>
  <c r="D293" i="20"/>
  <c r="C294" i="20"/>
  <c r="D294" i="20"/>
  <c r="C726" i="20"/>
  <c r="D726" i="20"/>
  <c r="C295" i="20"/>
  <c r="D295" i="20"/>
  <c r="C296" i="20"/>
  <c r="D296" i="20"/>
  <c r="C727" i="20"/>
  <c r="D727" i="20"/>
  <c r="C297" i="20"/>
  <c r="D297" i="20"/>
  <c r="C298" i="20"/>
  <c r="D298" i="20"/>
  <c r="C299" i="20"/>
  <c r="D299" i="20"/>
  <c r="C300" i="20"/>
  <c r="D300" i="20"/>
  <c r="C728" i="20"/>
  <c r="D728" i="20"/>
  <c r="C301" i="20"/>
  <c r="D301" i="20"/>
  <c r="C302" i="20"/>
  <c r="D302" i="20"/>
  <c r="C303" i="20"/>
  <c r="D303" i="20"/>
  <c r="C729" i="20"/>
  <c r="D729" i="20"/>
  <c r="C304" i="20"/>
  <c r="D304" i="20"/>
  <c r="C305" i="20"/>
  <c r="D305" i="20"/>
  <c r="C730" i="20"/>
  <c r="D730" i="20"/>
  <c r="C306" i="20"/>
  <c r="D306" i="20"/>
  <c r="C307" i="20"/>
  <c r="D307" i="20"/>
  <c r="C308" i="20"/>
  <c r="D308" i="20"/>
  <c r="C731" i="20"/>
  <c r="D731" i="20"/>
  <c r="C309" i="20"/>
  <c r="D309" i="20"/>
  <c r="C310" i="20"/>
  <c r="D310" i="20"/>
  <c r="C311" i="20"/>
  <c r="D311" i="20"/>
  <c r="C732" i="20"/>
  <c r="D732" i="20"/>
  <c r="C312" i="20"/>
  <c r="D312" i="20"/>
  <c r="C313" i="20"/>
  <c r="D313" i="20"/>
  <c r="C314" i="20"/>
  <c r="D314" i="20"/>
  <c r="C315" i="20"/>
  <c r="D315" i="20"/>
  <c r="C733" i="20"/>
  <c r="D733" i="20"/>
  <c r="C316" i="20"/>
  <c r="D316" i="20"/>
  <c r="C317" i="20"/>
  <c r="D317" i="20"/>
  <c r="C734" i="20"/>
  <c r="D734" i="20"/>
  <c r="C318" i="20"/>
  <c r="D318" i="20"/>
  <c r="C319" i="20"/>
  <c r="D319" i="20"/>
  <c r="C320" i="20"/>
  <c r="D320" i="20"/>
  <c r="C735" i="20"/>
  <c r="D735" i="20"/>
  <c r="C321" i="20"/>
  <c r="D321" i="20"/>
  <c r="C322" i="20"/>
  <c r="D322" i="20"/>
  <c r="C323" i="20"/>
  <c r="D323" i="20"/>
  <c r="C736" i="20"/>
  <c r="D736" i="20"/>
  <c r="C324" i="20"/>
  <c r="D324" i="20"/>
  <c r="C325" i="20"/>
  <c r="D325" i="20"/>
  <c r="C326" i="20"/>
  <c r="D326" i="20"/>
  <c r="C737" i="20"/>
  <c r="D737" i="20"/>
  <c r="C327" i="20"/>
  <c r="D327" i="20"/>
  <c r="C738" i="20"/>
  <c r="D738" i="20"/>
  <c r="C328" i="20"/>
  <c r="D328" i="20"/>
  <c r="C329" i="20"/>
  <c r="D329" i="20"/>
  <c r="C330" i="20"/>
  <c r="D330" i="20"/>
  <c r="C331" i="20"/>
  <c r="D331" i="20"/>
  <c r="C739" i="20"/>
  <c r="D739" i="20"/>
  <c r="C332" i="20"/>
  <c r="D332" i="20"/>
  <c r="C333" i="20"/>
  <c r="D333" i="20"/>
  <c r="C740" i="20"/>
  <c r="D740" i="20"/>
  <c r="C334" i="20"/>
  <c r="D334" i="20"/>
  <c r="C335" i="20"/>
  <c r="D335" i="20"/>
  <c r="C336" i="20"/>
  <c r="D336" i="20"/>
  <c r="C337" i="20"/>
  <c r="D337" i="20"/>
  <c r="C741" i="20"/>
  <c r="D741" i="20"/>
  <c r="C338" i="20"/>
  <c r="D338" i="20"/>
  <c r="C339" i="20"/>
  <c r="D339" i="20"/>
  <c r="C340" i="20"/>
  <c r="D340" i="20"/>
  <c r="C742" i="20"/>
  <c r="D742" i="20"/>
  <c r="C341" i="20"/>
  <c r="D341" i="20"/>
  <c r="C342" i="20"/>
  <c r="D342" i="20"/>
  <c r="C743" i="20"/>
  <c r="D743" i="20"/>
  <c r="C343" i="20"/>
  <c r="D343" i="20"/>
  <c r="C344" i="20"/>
  <c r="D344" i="20"/>
  <c r="C345" i="20"/>
  <c r="D345" i="20"/>
  <c r="C744" i="20"/>
  <c r="D744" i="20"/>
  <c r="C346" i="20"/>
  <c r="D346" i="20"/>
  <c r="C347" i="20"/>
  <c r="D347" i="20"/>
  <c r="C348" i="20"/>
  <c r="D348" i="20"/>
  <c r="C745" i="20"/>
  <c r="D745" i="20"/>
  <c r="C349" i="20"/>
  <c r="D349" i="20"/>
  <c r="C350" i="20"/>
  <c r="D350" i="20"/>
  <c r="C746" i="20"/>
  <c r="D746" i="20"/>
  <c r="C351" i="20"/>
  <c r="D351" i="20"/>
  <c r="C352" i="20"/>
  <c r="D352" i="20"/>
  <c r="C353" i="20"/>
  <c r="D353" i="20"/>
  <c r="C747" i="20"/>
  <c r="D747" i="20"/>
  <c r="C354" i="20"/>
  <c r="D354" i="20"/>
  <c r="C355" i="20"/>
  <c r="D355" i="20"/>
  <c r="C748" i="20"/>
  <c r="D748" i="20"/>
  <c r="C356" i="20"/>
  <c r="D356" i="20"/>
  <c r="C357" i="20"/>
  <c r="D357" i="20"/>
  <c r="C749" i="20"/>
  <c r="D749" i="20"/>
  <c r="C358" i="20"/>
  <c r="D358" i="20"/>
  <c r="C359" i="20"/>
  <c r="D359" i="20"/>
  <c r="C360" i="20"/>
  <c r="D360" i="20"/>
  <c r="C361" i="20"/>
  <c r="D361" i="20"/>
  <c r="C750" i="20"/>
  <c r="D750" i="20"/>
  <c r="C362" i="20"/>
  <c r="D362" i="20"/>
  <c r="C363" i="20"/>
  <c r="D363" i="20"/>
  <c r="C751" i="20"/>
  <c r="D751" i="20"/>
  <c r="C364" i="20"/>
  <c r="D364" i="20"/>
  <c r="C365" i="20"/>
  <c r="D365" i="20"/>
  <c r="C366" i="20"/>
  <c r="D366" i="20"/>
  <c r="C752" i="20"/>
  <c r="D752" i="20"/>
  <c r="C367" i="20"/>
  <c r="D367" i="20"/>
  <c r="C368" i="20"/>
  <c r="D368" i="20"/>
  <c r="C369" i="20"/>
  <c r="D369" i="20"/>
  <c r="C370" i="20"/>
  <c r="D370" i="20"/>
  <c r="C753" i="20"/>
  <c r="D753" i="20"/>
  <c r="C371" i="20"/>
  <c r="D371" i="20"/>
  <c r="C372" i="20"/>
  <c r="D372" i="20"/>
  <c r="C754" i="20"/>
  <c r="D754" i="20"/>
  <c r="C373" i="20"/>
  <c r="D373" i="20"/>
  <c r="C374" i="20"/>
  <c r="D374" i="20"/>
  <c r="C375" i="20"/>
  <c r="D375" i="20"/>
  <c r="C376" i="20"/>
  <c r="D376" i="20"/>
  <c r="C755" i="20"/>
  <c r="D755" i="20"/>
  <c r="C377" i="20"/>
  <c r="D377" i="20"/>
  <c r="C378" i="20"/>
  <c r="D378" i="20"/>
  <c r="C756" i="20"/>
  <c r="D756" i="20"/>
  <c r="C379" i="20"/>
  <c r="D379" i="20"/>
  <c r="C380" i="20"/>
  <c r="D380" i="20"/>
  <c r="C381" i="20"/>
  <c r="D381" i="20"/>
  <c r="C382" i="20"/>
  <c r="D382" i="20"/>
  <c r="C757" i="20"/>
  <c r="D757" i="20"/>
  <c r="C383" i="20"/>
  <c r="D383" i="20"/>
  <c r="C384" i="20"/>
  <c r="D384" i="20"/>
  <c r="C385" i="20"/>
  <c r="D385" i="20"/>
  <c r="C758" i="20"/>
  <c r="D758" i="20"/>
  <c r="C386" i="20"/>
  <c r="D386" i="20"/>
  <c r="C387" i="20"/>
  <c r="D387" i="20"/>
  <c r="C759" i="20"/>
  <c r="D759" i="20"/>
  <c r="C388" i="20"/>
  <c r="D388" i="20"/>
  <c r="C389" i="20"/>
  <c r="D389" i="20"/>
  <c r="C760" i="20"/>
  <c r="D760" i="20"/>
  <c r="C390" i="20"/>
  <c r="D390" i="20"/>
  <c r="C391" i="20"/>
  <c r="D391" i="20"/>
  <c r="C761" i="20"/>
  <c r="D761" i="20"/>
  <c r="C392" i="20"/>
  <c r="D392" i="20"/>
  <c r="C393" i="20"/>
  <c r="D393" i="20"/>
  <c r="C394" i="20"/>
  <c r="D394" i="20"/>
  <c r="C395" i="20"/>
  <c r="D395" i="20"/>
  <c r="C762" i="20"/>
  <c r="D762" i="20"/>
  <c r="C396" i="20"/>
  <c r="D396" i="20"/>
  <c r="C397" i="20"/>
  <c r="D397" i="20"/>
  <c r="C763" i="20"/>
  <c r="D763" i="20"/>
  <c r="C398" i="20"/>
  <c r="D398" i="20"/>
  <c r="C399" i="20"/>
  <c r="D399" i="20"/>
  <c r="C400" i="20"/>
  <c r="D400" i="20"/>
  <c r="C764" i="20"/>
  <c r="D764" i="20"/>
  <c r="C401" i="20"/>
  <c r="D401" i="20"/>
  <c r="C402" i="20"/>
  <c r="D402" i="20"/>
  <c r="C403" i="20"/>
  <c r="D403" i="20"/>
  <c r="C404" i="20"/>
  <c r="D404" i="20"/>
  <c r="C405" i="20"/>
  <c r="D405" i="20"/>
  <c r="C406" i="20"/>
  <c r="D406" i="20"/>
  <c r="C765" i="20"/>
  <c r="D765" i="20"/>
  <c r="C407" i="20"/>
  <c r="D407" i="20"/>
  <c r="C408" i="20"/>
  <c r="D408" i="20"/>
  <c r="C766" i="20"/>
  <c r="D766" i="20"/>
  <c r="C409" i="20"/>
  <c r="D409" i="20"/>
  <c r="C410" i="20"/>
  <c r="D410" i="20"/>
  <c r="C411" i="20"/>
  <c r="D411" i="20"/>
  <c r="C767" i="20"/>
  <c r="D767" i="20"/>
  <c r="C412" i="20"/>
  <c r="D412" i="20"/>
  <c r="C413" i="20"/>
  <c r="D413" i="20"/>
  <c r="C414" i="20"/>
  <c r="D414" i="20"/>
  <c r="C415" i="20"/>
  <c r="D415" i="20"/>
  <c r="C768" i="20"/>
  <c r="D768" i="20"/>
  <c r="C416" i="20"/>
  <c r="D416" i="20"/>
  <c r="C417" i="20"/>
  <c r="D417" i="20"/>
  <c r="C769" i="20"/>
  <c r="D769" i="20"/>
  <c r="C418" i="20"/>
  <c r="D418" i="20"/>
  <c r="C419" i="20"/>
  <c r="D419" i="20"/>
  <c r="C420" i="20"/>
  <c r="D420" i="20"/>
  <c r="C770" i="20"/>
  <c r="D770" i="20"/>
  <c r="C421" i="20"/>
  <c r="D421" i="20"/>
  <c r="C422" i="20"/>
  <c r="D422" i="20"/>
  <c r="C423" i="20"/>
  <c r="D423" i="20"/>
  <c r="C771" i="20"/>
  <c r="D771" i="20"/>
  <c r="C424" i="20"/>
  <c r="D424" i="20"/>
  <c r="C425" i="20"/>
  <c r="D425" i="20"/>
  <c r="C772" i="20"/>
  <c r="D772" i="20"/>
  <c r="C426" i="20"/>
  <c r="D426" i="20"/>
  <c r="C427" i="20"/>
  <c r="D427" i="20"/>
  <c r="C428" i="20"/>
  <c r="D428" i="20"/>
  <c r="C429" i="20"/>
  <c r="D429" i="20"/>
  <c r="C773" i="20"/>
  <c r="D773" i="20"/>
  <c r="C430" i="20"/>
  <c r="D430" i="20"/>
  <c r="C431" i="20"/>
  <c r="D431" i="20"/>
  <c r="C432" i="20"/>
  <c r="D432" i="20"/>
  <c r="C433" i="20"/>
  <c r="D433" i="20"/>
  <c r="C434" i="20"/>
  <c r="D434" i="20"/>
  <c r="C774" i="20"/>
  <c r="D774" i="20"/>
  <c r="C435" i="20"/>
  <c r="D435" i="20"/>
  <c r="C436" i="20"/>
  <c r="D436" i="20"/>
  <c r="C437" i="20"/>
  <c r="D437" i="20"/>
  <c r="C438" i="20"/>
  <c r="D438" i="20"/>
  <c r="C439" i="20"/>
  <c r="D439" i="20"/>
  <c r="C440" i="20"/>
  <c r="D440" i="20"/>
  <c r="C441" i="20"/>
  <c r="D441" i="20"/>
  <c r="C775" i="20"/>
  <c r="D775" i="20"/>
  <c r="C442" i="20"/>
  <c r="D442" i="20"/>
  <c r="C443" i="20"/>
  <c r="D443" i="20"/>
  <c r="C444" i="20"/>
  <c r="D444" i="20"/>
  <c r="C776" i="20"/>
  <c r="D776" i="20"/>
  <c r="C445" i="20"/>
  <c r="D445" i="20"/>
  <c r="C446" i="20"/>
  <c r="D446" i="20"/>
  <c r="C447" i="20"/>
  <c r="D447" i="20"/>
  <c r="C448" i="20"/>
  <c r="D448" i="20"/>
  <c r="C777" i="20"/>
  <c r="D777" i="20"/>
  <c r="C449" i="20"/>
  <c r="D449" i="20"/>
  <c r="C450" i="20"/>
  <c r="D450" i="20"/>
  <c r="C778" i="20"/>
  <c r="D778" i="20"/>
  <c r="C451" i="20"/>
  <c r="D451" i="20"/>
  <c r="C452" i="20"/>
  <c r="D452" i="20"/>
  <c r="C453" i="20"/>
  <c r="D453" i="20"/>
  <c r="C454" i="20"/>
  <c r="D454" i="20"/>
  <c r="C779" i="20"/>
  <c r="D779" i="20"/>
  <c r="C455" i="20"/>
  <c r="D455" i="20"/>
  <c r="C456" i="20"/>
  <c r="D456" i="20"/>
  <c r="C780" i="20"/>
  <c r="D780" i="20"/>
  <c r="C457" i="20"/>
  <c r="D457" i="20"/>
  <c r="C458" i="20"/>
  <c r="D458" i="20"/>
  <c r="C459" i="20"/>
  <c r="D459" i="20"/>
  <c r="C781" i="20"/>
  <c r="D781" i="20"/>
  <c r="C460" i="20"/>
  <c r="D460" i="20"/>
  <c r="C461" i="20"/>
  <c r="D461" i="20"/>
  <c r="C462" i="20"/>
  <c r="D462" i="20"/>
  <c r="C782" i="20"/>
  <c r="D782" i="20"/>
  <c r="C463" i="20"/>
  <c r="D463" i="20"/>
  <c r="C464" i="20"/>
  <c r="D464" i="20"/>
  <c r="C783" i="20"/>
  <c r="D783" i="20"/>
  <c r="C465" i="20"/>
  <c r="D465" i="20"/>
  <c r="C466" i="20"/>
  <c r="D466" i="20"/>
  <c r="C467" i="20"/>
  <c r="D467" i="20"/>
  <c r="C468" i="20"/>
  <c r="D468" i="20"/>
  <c r="C784" i="20"/>
  <c r="D784" i="20"/>
  <c r="C469" i="20"/>
  <c r="D469" i="20"/>
  <c r="C470" i="20"/>
  <c r="D470" i="20"/>
  <c r="C785" i="20"/>
  <c r="D785" i="20"/>
  <c r="C471" i="20"/>
  <c r="D471" i="20"/>
  <c r="C472" i="20"/>
  <c r="D472" i="20"/>
  <c r="C473" i="20"/>
  <c r="D473" i="20"/>
  <c r="C786" i="20"/>
  <c r="D786" i="20"/>
  <c r="C474" i="20"/>
  <c r="D474" i="20"/>
  <c r="C475" i="20"/>
  <c r="D475" i="20"/>
  <c r="C787" i="20"/>
  <c r="D787" i="20"/>
  <c r="C476" i="20"/>
  <c r="D476" i="20"/>
  <c r="C477" i="20"/>
  <c r="D477" i="20"/>
  <c r="C478" i="20"/>
  <c r="D478" i="20"/>
  <c r="C788" i="20"/>
  <c r="D788" i="20"/>
  <c r="C479" i="20"/>
  <c r="D479" i="20"/>
  <c r="C480" i="20"/>
  <c r="D480" i="20"/>
  <c r="C481" i="20"/>
  <c r="D481" i="20"/>
  <c r="C789" i="20"/>
  <c r="D789" i="20"/>
  <c r="C482" i="20"/>
  <c r="D482" i="20"/>
  <c r="C483" i="20"/>
  <c r="D483" i="20"/>
  <c r="C484" i="20"/>
  <c r="D484" i="20"/>
  <c r="C790" i="20"/>
  <c r="D790" i="20"/>
  <c r="C485" i="20"/>
  <c r="D485" i="20"/>
  <c r="C486" i="20"/>
  <c r="D486" i="20"/>
  <c r="C487" i="20"/>
  <c r="D487" i="20"/>
  <c r="C791" i="20"/>
  <c r="D791" i="20"/>
  <c r="C488" i="20"/>
  <c r="D488" i="20"/>
  <c r="C489" i="20"/>
  <c r="D489" i="20"/>
  <c r="C490" i="20"/>
  <c r="D490" i="20"/>
  <c r="C792" i="20"/>
  <c r="D792" i="20"/>
  <c r="C491" i="20"/>
  <c r="D491" i="20"/>
  <c r="C492" i="20"/>
  <c r="D492" i="20"/>
  <c r="C493" i="20"/>
  <c r="D493" i="20"/>
  <c r="C793" i="20"/>
  <c r="D793" i="20"/>
  <c r="C494" i="20"/>
  <c r="D494" i="20"/>
  <c r="C495" i="20"/>
  <c r="D495" i="20"/>
  <c r="C496" i="20"/>
  <c r="D496" i="20"/>
  <c r="C794" i="20"/>
  <c r="D794" i="20"/>
  <c r="C497" i="20"/>
  <c r="D497" i="20"/>
  <c r="C498" i="20"/>
  <c r="D498" i="20"/>
  <c r="C499" i="20"/>
  <c r="D499" i="20"/>
  <c r="C795" i="20"/>
  <c r="D795" i="20"/>
  <c r="C500" i="20"/>
  <c r="D500" i="20"/>
  <c r="C501" i="20"/>
  <c r="D501" i="20"/>
  <c r="C502" i="20"/>
  <c r="D502" i="20"/>
  <c r="C796" i="20"/>
  <c r="D796" i="20"/>
  <c r="C503" i="20"/>
  <c r="D503" i="20"/>
  <c r="C504" i="20"/>
  <c r="D504" i="20"/>
  <c r="C505" i="20"/>
  <c r="D505" i="20"/>
  <c r="C797" i="20"/>
  <c r="D797" i="20"/>
  <c r="C506" i="20"/>
  <c r="D506" i="20"/>
  <c r="C507" i="20"/>
  <c r="D507" i="20"/>
  <c r="C798" i="20"/>
  <c r="D798" i="20"/>
  <c r="C508" i="20"/>
  <c r="D508" i="20"/>
  <c r="C509" i="20"/>
  <c r="D509" i="20"/>
  <c r="C510" i="20"/>
  <c r="D510" i="20"/>
  <c r="C799" i="20"/>
  <c r="D799" i="20"/>
  <c r="C511" i="20"/>
  <c r="D511" i="20"/>
  <c r="C512" i="20"/>
  <c r="D512" i="20"/>
  <c r="C513" i="20"/>
  <c r="D513" i="20"/>
  <c r="C514" i="20"/>
  <c r="D514" i="20"/>
  <c r="C800" i="20"/>
  <c r="D800" i="20"/>
  <c r="C515" i="20"/>
  <c r="D515" i="20"/>
  <c r="C516" i="20"/>
  <c r="D516" i="20"/>
  <c r="C517" i="20"/>
  <c r="D517" i="20"/>
  <c r="C801" i="20"/>
  <c r="D801" i="20"/>
  <c r="C518" i="20"/>
  <c r="D518" i="20"/>
  <c r="C802" i="20"/>
  <c r="D802" i="20"/>
  <c r="C519" i="20"/>
  <c r="D519" i="20"/>
  <c r="C520" i="20"/>
  <c r="D520" i="20"/>
  <c r="C521" i="20"/>
  <c r="D521" i="20"/>
  <c r="C522" i="20"/>
  <c r="D522" i="20"/>
  <c r="C803" i="20"/>
  <c r="D803" i="20"/>
  <c r="C523" i="20"/>
  <c r="D523" i="20"/>
  <c r="C524" i="20"/>
  <c r="D524" i="20"/>
  <c r="C525" i="20"/>
  <c r="D525" i="20"/>
  <c r="C804" i="20"/>
  <c r="D804" i="20"/>
  <c r="C526" i="20"/>
  <c r="D526" i="20"/>
  <c r="C527" i="20"/>
  <c r="D527" i="20"/>
  <c r="C528" i="20"/>
  <c r="D528" i="20"/>
  <c r="C805" i="20"/>
  <c r="D805" i="20"/>
  <c r="C529" i="20"/>
  <c r="D529" i="20"/>
  <c r="C530" i="20"/>
  <c r="D530" i="20"/>
  <c r="C531" i="20"/>
  <c r="D531" i="20"/>
  <c r="C806" i="20"/>
  <c r="D806" i="20"/>
  <c r="C532" i="20"/>
  <c r="D532" i="20"/>
  <c r="C533" i="20"/>
  <c r="D533" i="20"/>
  <c r="C807" i="20"/>
  <c r="D807" i="20"/>
  <c r="C534" i="20"/>
  <c r="D534" i="20"/>
  <c r="C535" i="20"/>
  <c r="D535" i="20"/>
  <c r="C536" i="20"/>
  <c r="D536" i="20"/>
  <c r="C537" i="20"/>
  <c r="D537" i="20"/>
  <c r="C808" i="20"/>
  <c r="D808" i="20"/>
  <c r="C538" i="20"/>
  <c r="D538" i="20"/>
  <c r="C539" i="20"/>
  <c r="D539" i="20"/>
  <c r="C540" i="20"/>
  <c r="D540" i="20"/>
  <c r="C809" i="20"/>
  <c r="D809" i="20"/>
  <c r="C541" i="20"/>
  <c r="D541" i="20"/>
  <c r="C542" i="20"/>
  <c r="D542" i="20"/>
  <c r="C543" i="20"/>
  <c r="D543" i="20"/>
  <c r="C544" i="20"/>
  <c r="D544" i="20"/>
  <c r="C810" i="20"/>
  <c r="D810" i="20"/>
  <c r="C545" i="20"/>
  <c r="D545" i="20"/>
  <c r="C546" i="20"/>
  <c r="D546" i="20"/>
  <c r="C547" i="20"/>
  <c r="D547" i="20"/>
  <c r="C811" i="20"/>
  <c r="D811" i="20"/>
  <c r="C548" i="20"/>
  <c r="D548" i="20"/>
  <c r="C549" i="20"/>
  <c r="D549" i="20"/>
  <c r="C550" i="20"/>
  <c r="D550" i="20"/>
  <c r="C812" i="20"/>
  <c r="D812" i="20"/>
  <c r="C551" i="20"/>
  <c r="D551" i="20"/>
  <c r="C552" i="20"/>
  <c r="D552" i="20"/>
  <c r="C553" i="20"/>
  <c r="D553" i="20"/>
  <c r="C813" i="20"/>
  <c r="D813" i="20"/>
  <c r="C554" i="20"/>
  <c r="D554" i="20"/>
  <c r="C555" i="20"/>
  <c r="D555" i="20"/>
  <c r="C556" i="20"/>
  <c r="D556" i="20"/>
  <c r="C814" i="20"/>
  <c r="D814" i="20"/>
  <c r="C557" i="20"/>
  <c r="D557" i="20"/>
  <c r="C558" i="20"/>
  <c r="D558" i="20"/>
  <c r="C559" i="20"/>
  <c r="D559" i="20"/>
  <c r="C815" i="20"/>
  <c r="D815" i="20"/>
  <c r="C560" i="20"/>
  <c r="D560" i="20"/>
  <c r="C561" i="20"/>
  <c r="D561" i="20"/>
  <c r="C816" i="20"/>
  <c r="D816" i="20"/>
  <c r="C562" i="20"/>
  <c r="D562" i="20"/>
  <c r="C563" i="20"/>
  <c r="D563" i="20"/>
  <c r="C564" i="20"/>
  <c r="D564" i="20"/>
  <c r="C565" i="20"/>
  <c r="D565" i="20"/>
  <c r="C817" i="20"/>
  <c r="D817" i="20"/>
  <c r="C566" i="20"/>
  <c r="D566" i="20"/>
  <c r="C567" i="20"/>
  <c r="D567" i="20"/>
  <c r="C818" i="20"/>
  <c r="D818" i="20"/>
  <c r="C568" i="20"/>
  <c r="D568" i="20"/>
  <c r="C569" i="20"/>
  <c r="D569" i="20"/>
  <c r="C570" i="20"/>
  <c r="D570" i="20"/>
  <c r="C819" i="20"/>
  <c r="D819" i="20"/>
  <c r="C571" i="20"/>
  <c r="D571" i="20"/>
  <c r="C572" i="20"/>
  <c r="D572" i="20"/>
  <c r="C573" i="20"/>
  <c r="D573" i="20"/>
  <c r="C820" i="20"/>
  <c r="D820" i="20"/>
  <c r="C821" i="20"/>
  <c r="D821" i="20"/>
  <c r="C574" i="20"/>
  <c r="D574" i="20"/>
  <c r="C575" i="20"/>
  <c r="D575" i="20"/>
  <c r="C576" i="20"/>
  <c r="D576" i="20"/>
  <c r="C822" i="20"/>
  <c r="D822" i="20"/>
  <c r="C577" i="20"/>
  <c r="D577" i="20"/>
  <c r="C578" i="20"/>
  <c r="D578" i="20"/>
  <c r="C823" i="20"/>
  <c r="D823" i="20"/>
  <c r="C579" i="20"/>
  <c r="D579" i="20"/>
  <c r="C580" i="20"/>
  <c r="D580" i="20"/>
  <c r="C581" i="20"/>
  <c r="D581" i="20"/>
  <c r="C582" i="20"/>
  <c r="D582" i="20"/>
  <c r="C824" i="20"/>
  <c r="D824" i="20"/>
  <c r="C583" i="20"/>
  <c r="D583" i="20"/>
  <c r="C584" i="20"/>
  <c r="D584" i="20"/>
  <c r="C585" i="20"/>
  <c r="D585" i="20"/>
  <c r="C825" i="20"/>
  <c r="D825" i="20"/>
  <c r="C586" i="20"/>
  <c r="D586" i="20"/>
  <c r="C587" i="20"/>
  <c r="D587" i="20"/>
  <c r="C588" i="20"/>
  <c r="D588" i="20"/>
  <c r="C826" i="20"/>
  <c r="D826" i="20"/>
  <c r="C589" i="20"/>
  <c r="D589" i="20"/>
  <c r="C590" i="20"/>
  <c r="D590" i="20"/>
  <c r="C827" i="20"/>
  <c r="D827" i="20"/>
  <c r="C591" i="20"/>
  <c r="D591" i="20"/>
  <c r="C592" i="20"/>
  <c r="D592" i="20"/>
  <c r="C593" i="20"/>
  <c r="D593" i="20"/>
  <c r="C594" i="20"/>
  <c r="D594" i="20"/>
  <c r="C828" i="20"/>
  <c r="D828" i="20"/>
  <c r="C595" i="20"/>
  <c r="D595" i="20"/>
  <c r="C596" i="20"/>
  <c r="D596" i="20"/>
  <c r="C597" i="20"/>
  <c r="D597" i="20"/>
  <c r="C829" i="20"/>
  <c r="D829" i="20"/>
  <c r="C598" i="20"/>
  <c r="D598" i="20"/>
  <c r="C599" i="20"/>
  <c r="D599" i="20"/>
  <c r="C600" i="20"/>
  <c r="D600" i="20"/>
  <c r="C830" i="20"/>
  <c r="D830" i="20"/>
  <c r="C601" i="20"/>
  <c r="D601" i="20"/>
  <c r="C602" i="20"/>
  <c r="D602" i="20"/>
  <c r="C831" i="20"/>
  <c r="D831" i="20"/>
  <c r="C603" i="20"/>
  <c r="D603" i="20"/>
  <c r="C604" i="20"/>
  <c r="D604" i="20"/>
  <c r="C605" i="20"/>
  <c r="D605" i="20"/>
  <c r="C832" i="20"/>
  <c r="D832" i="20"/>
  <c r="C606" i="20"/>
  <c r="D606" i="20"/>
  <c r="C607" i="20"/>
  <c r="D607" i="20"/>
  <c r="C608" i="20"/>
  <c r="D608" i="20"/>
  <c r="C609" i="20"/>
  <c r="D609" i="20"/>
  <c r="C833" i="20"/>
  <c r="D833" i="20"/>
  <c r="C610" i="20"/>
  <c r="D610" i="20"/>
  <c r="C611" i="20"/>
  <c r="D611" i="20"/>
  <c r="C834" i="20"/>
  <c r="D834" i="20"/>
  <c r="C612" i="20"/>
  <c r="D612" i="20"/>
  <c r="C613" i="20"/>
  <c r="D613" i="20"/>
  <c r="C614" i="20"/>
  <c r="D614" i="20"/>
  <c r="C615" i="20"/>
  <c r="D615" i="20"/>
  <c r="C616" i="20"/>
  <c r="D616" i="20"/>
  <c r="C617" i="20"/>
  <c r="D617" i="20"/>
  <c r="C618" i="20"/>
  <c r="D618" i="20"/>
  <c r="C619" i="20"/>
  <c r="D619" i="20"/>
  <c r="C620" i="20"/>
  <c r="D620" i="20"/>
  <c r="C621" i="20"/>
  <c r="D621" i="20"/>
  <c r="C622" i="20"/>
  <c r="D622" i="20"/>
  <c r="C623" i="20"/>
  <c r="D623" i="20"/>
  <c r="C624" i="20"/>
  <c r="D624" i="20"/>
  <c r="C625" i="20"/>
  <c r="D625" i="20"/>
  <c r="C626" i="20"/>
  <c r="D626" i="20"/>
  <c r="C627" i="20"/>
  <c r="D627" i="20"/>
  <c r="C628" i="20"/>
  <c r="D628" i="20"/>
  <c r="C629" i="20"/>
  <c r="D629" i="20"/>
  <c r="C630" i="20"/>
  <c r="D630" i="20"/>
  <c r="C631" i="20"/>
  <c r="D631" i="20"/>
  <c r="C632" i="20"/>
  <c r="D632" i="20"/>
  <c r="A3" i="11"/>
  <c r="A2" i="11"/>
  <c r="V12" i="20"/>
  <c r="V632" i="20"/>
  <c r="V14" i="20"/>
  <c r="V633" i="20"/>
  <c r="V13" i="20"/>
  <c r="V15" i="20"/>
  <c r="V18" i="20"/>
  <c r="V16" i="20"/>
  <c r="V17" i="20"/>
  <c r="V634" i="20"/>
  <c r="V20" i="20"/>
  <c r="V21" i="20"/>
  <c r="V19" i="20"/>
  <c r="V635" i="20"/>
  <c r="V22" i="20"/>
  <c r="V23" i="20"/>
  <c r="V24" i="20"/>
  <c r="V26" i="20"/>
  <c r="V27" i="20"/>
  <c r="V25" i="20"/>
  <c r="V636" i="20"/>
  <c r="V30" i="20"/>
  <c r="V29" i="20"/>
  <c r="V28" i="20"/>
  <c r="V637" i="20"/>
  <c r="V31" i="20"/>
  <c r="V638" i="20"/>
  <c r="V32" i="20"/>
  <c r="V33" i="20"/>
  <c r="V639" i="20"/>
  <c r="V34" i="20"/>
  <c r="V35" i="20"/>
  <c r="V36" i="20"/>
  <c r="V38" i="20"/>
  <c r="V37" i="20"/>
  <c r="V640" i="20"/>
  <c r="V39" i="20"/>
  <c r="V41" i="20"/>
  <c r="V40" i="20"/>
  <c r="V42" i="20"/>
  <c r="V641" i="20"/>
  <c r="V44" i="20"/>
  <c r="V45" i="20"/>
  <c r="V43" i="20"/>
  <c r="V642" i="20"/>
  <c r="V48" i="20"/>
  <c r="V47" i="20"/>
  <c r="V46" i="20"/>
  <c r="V643" i="20"/>
  <c r="V51" i="20"/>
  <c r="V50" i="20"/>
  <c r="V49" i="20"/>
  <c r="V644" i="20"/>
  <c r="V53" i="20"/>
  <c r="V54" i="20"/>
  <c r="V645" i="20"/>
  <c r="V52" i="20"/>
  <c r="V57" i="20"/>
  <c r="V56" i="20"/>
  <c r="V55" i="20"/>
  <c r="V646" i="20"/>
  <c r="V59" i="20"/>
  <c r="V60" i="20"/>
  <c r="V647" i="20"/>
  <c r="V58" i="20"/>
  <c r="V63" i="20"/>
  <c r="V62" i="20"/>
  <c r="V648" i="20"/>
  <c r="V61" i="20"/>
  <c r="V649" i="20"/>
  <c r="V64" i="20"/>
  <c r="V65" i="20"/>
  <c r="V68" i="20"/>
  <c r="V67" i="20"/>
  <c r="V66" i="20"/>
  <c r="V650" i="20"/>
  <c r="V71" i="20"/>
  <c r="V70" i="20"/>
  <c r="V69" i="20"/>
  <c r="V651" i="20"/>
  <c r="V72" i="20"/>
  <c r="V73" i="20"/>
  <c r="V652" i="20"/>
  <c r="V74" i="20"/>
  <c r="V75" i="20"/>
  <c r="V653" i="20"/>
  <c r="V76" i="20"/>
  <c r="V77" i="20"/>
  <c r="V80" i="20"/>
  <c r="V78" i="20"/>
  <c r="V79" i="20"/>
  <c r="V654" i="20"/>
  <c r="V82" i="20"/>
  <c r="V83" i="20"/>
  <c r="V81" i="20"/>
  <c r="V655" i="20"/>
  <c r="V84" i="20"/>
  <c r="V656" i="20"/>
  <c r="V86" i="20"/>
  <c r="V85" i="20"/>
  <c r="V87" i="20"/>
  <c r="V657" i="20"/>
  <c r="V88" i="20"/>
  <c r="V89" i="20"/>
  <c r="V91" i="20"/>
  <c r="V658" i="20"/>
  <c r="V90" i="20"/>
  <c r="V92" i="20"/>
  <c r="V659" i="20"/>
  <c r="V93" i="20"/>
  <c r="V94" i="20"/>
  <c r="V95" i="20"/>
  <c r="V96" i="20"/>
  <c r="V98" i="20"/>
  <c r="V660" i="20"/>
  <c r="V97" i="20"/>
  <c r="V100" i="20"/>
  <c r="V99" i="20"/>
  <c r="V661" i="20"/>
  <c r="V102" i="20"/>
  <c r="V101" i="20"/>
  <c r="V662" i="20"/>
  <c r="V105" i="20"/>
  <c r="V104" i="20"/>
  <c r="V103" i="20"/>
  <c r="V663" i="20"/>
  <c r="V107" i="20"/>
  <c r="V108" i="20"/>
  <c r="V106" i="20"/>
  <c r="V664" i="20"/>
  <c r="V111" i="20"/>
  <c r="V110" i="20"/>
  <c r="V109" i="20"/>
  <c r="V665" i="20"/>
  <c r="V113" i="20"/>
  <c r="V114" i="20"/>
  <c r="V112" i="20"/>
  <c r="V666" i="20"/>
  <c r="V117" i="20"/>
  <c r="V116" i="20"/>
  <c r="V667" i="20"/>
  <c r="V115" i="20"/>
  <c r="V120" i="20"/>
  <c r="V119" i="20"/>
  <c r="V118" i="20"/>
  <c r="V668" i="20"/>
  <c r="V123" i="20"/>
  <c r="V122" i="20"/>
  <c r="V121" i="20"/>
  <c r="V669" i="20"/>
  <c r="V126" i="20"/>
  <c r="V125" i="20"/>
  <c r="V124" i="20"/>
  <c r="V670" i="20"/>
  <c r="V129" i="20"/>
  <c r="V130" i="20"/>
  <c r="V127" i="20"/>
  <c r="V128" i="20"/>
  <c r="V133" i="20"/>
  <c r="V132" i="20"/>
  <c r="V131" i="20"/>
  <c r="V671" i="20"/>
  <c r="V135" i="20"/>
  <c r="V136" i="20"/>
  <c r="V134" i="20"/>
  <c r="V672" i="20"/>
  <c r="V138" i="20"/>
  <c r="V139" i="20"/>
  <c r="V137" i="20"/>
  <c r="V673" i="20"/>
  <c r="V141" i="20"/>
  <c r="V142" i="20"/>
  <c r="V140" i="20"/>
  <c r="V674" i="20"/>
  <c r="V675" i="20"/>
  <c r="V144" i="20"/>
  <c r="V143" i="20"/>
  <c r="V145" i="20"/>
  <c r="V147" i="20"/>
  <c r="V148" i="20"/>
  <c r="V146" i="20"/>
  <c r="V676" i="20"/>
  <c r="V150" i="20"/>
  <c r="V151" i="20"/>
  <c r="V149" i="20"/>
  <c r="V677" i="20"/>
  <c r="V153" i="20"/>
  <c r="V152" i="20"/>
  <c r="V155" i="20"/>
  <c r="V156" i="20"/>
  <c r="V154" i="20"/>
  <c r="V678" i="20"/>
  <c r="V159" i="20"/>
  <c r="V157" i="20"/>
  <c r="V158" i="20"/>
  <c r="V162" i="20"/>
  <c r="V161" i="20"/>
  <c r="V679" i="20"/>
  <c r="V160" i="20"/>
  <c r="V164" i="20"/>
  <c r="V165" i="20"/>
  <c r="V163" i="20"/>
  <c r="V680" i="20"/>
  <c r="V166" i="20"/>
  <c r="V167" i="20"/>
  <c r="V168" i="20"/>
  <c r="V681" i="20"/>
  <c r="V170" i="20"/>
  <c r="V169" i="20"/>
  <c r="V682" i="20"/>
  <c r="V173" i="20"/>
  <c r="V172" i="20"/>
  <c r="V683" i="20"/>
  <c r="V171" i="20"/>
  <c r="V176" i="20"/>
  <c r="V175" i="20"/>
  <c r="V174" i="20"/>
  <c r="V684" i="20"/>
  <c r="V179" i="20"/>
  <c r="V178" i="20"/>
  <c r="V177" i="20"/>
  <c r="V685" i="20"/>
  <c r="V181" i="20"/>
  <c r="V182" i="20"/>
  <c r="V180" i="20"/>
  <c r="V686" i="20"/>
  <c r="V184" i="20"/>
  <c r="V687" i="20"/>
  <c r="V183" i="20"/>
  <c r="V187" i="20"/>
  <c r="V186" i="20"/>
  <c r="V688" i="20"/>
  <c r="V185" i="20"/>
  <c r="V189" i="20"/>
  <c r="V190" i="20"/>
  <c r="V188" i="20"/>
  <c r="V689" i="20"/>
  <c r="V192" i="20"/>
  <c r="V193" i="20"/>
  <c r="V191" i="20"/>
  <c r="V196" i="20"/>
  <c r="V195" i="20"/>
  <c r="V194" i="20"/>
  <c r="V690" i="20"/>
  <c r="V199" i="20"/>
  <c r="V197" i="20"/>
  <c r="V691" i="20"/>
  <c r="V198" i="20"/>
  <c r="V201" i="20"/>
  <c r="V692" i="20"/>
  <c r="V200" i="20"/>
  <c r="V202" i="20"/>
  <c r="V204" i="20"/>
  <c r="V203" i="20"/>
  <c r="V693" i="20"/>
  <c r="V206" i="20"/>
  <c r="V205" i="20"/>
  <c r="V694" i="20"/>
  <c r="V211" i="20"/>
  <c r="V209" i="20"/>
  <c r="V208" i="20"/>
  <c r="V696" i="20"/>
  <c r="V207" i="20"/>
  <c r="V210" i="20"/>
  <c r="V695" i="20"/>
  <c r="V214" i="20"/>
  <c r="V213" i="20"/>
  <c r="V212" i="20"/>
  <c r="V697" i="20"/>
  <c r="V698" i="20"/>
  <c r="V216" i="20"/>
  <c r="V215" i="20"/>
  <c r="V219" i="20"/>
  <c r="V218" i="20"/>
  <c r="V217" i="20"/>
  <c r="V699" i="20"/>
  <c r="V221" i="20"/>
  <c r="V220" i="20"/>
  <c r="V700" i="20"/>
  <c r="V224" i="20"/>
  <c r="V223" i="20"/>
  <c r="V222" i="20"/>
  <c r="V701" i="20"/>
  <c r="V226" i="20"/>
  <c r="V227" i="20"/>
  <c r="V225" i="20"/>
  <c r="V702" i="20"/>
  <c r="V230" i="20"/>
  <c r="V229" i="20"/>
  <c r="V228" i="20"/>
  <c r="V703" i="20"/>
  <c r="V232" i="20"/>
  <c r="V233" i="20"/>
  <c r="V231" i="20"/>
  <c r="V704" i="20"/>
  <c r="V236" i="20"/>
  <c r="V235" i="20"/>
  <c r="V234" i="20"/>
  <c r="V705" i="20"/>
  <c r="V238" i="20"/>
  <c r="V237" i="20"/>
  <c r="V706" i="20"/>
  <c r="V240" i="20"/>
  <c r="V707" i="20"/>
  <c r="V239" i="20"/>
  <c r="V242" i="20"/>
  <c r="V241" i="20"/>
  <c r="V245" i="20"/>
  <c r="V244" i="20"/>
  <c r="V243" i="20"/>
  <c r="V708" i="20"/>
  <c r="V709" i="20"/>
  <c r="V248" i="20"/>
  <c r="V246" i="20"/>
  <c r="V247" i="20"/>
  <c r="V250" i="20"/>
  <c r="V249" i="20"/>
  <c r="V710" i="20"/>
  <c r="V711" i="20"/>
  <c r="V252" i="20"/>
  <c r="V251" i="20"/>
  <c r="V254" i="20"/>
  <c r="V255" i="20"/>
  <c r="V253" i="20"/>
  <c r="V712" i="20"/>
  <c r="V258" i="20"/>
  <c r="V713" i="20"/>
  <c r="V256" i="20"/>
  <c r="V257" i="20"/>
  <c r="V714" i="20"/>
  <c r="V260" i="20"/>
  <c r="V259" i="20"/>
  <c r="V263" i="20"/>
  <c r="V262" i="20"/>
  <c r="V261" i="20"/>
  <c r="V715" i="20"/>
  <c r="V265" i="20"/>
  <c r="V266" i="20"/>
  <c r="V264" i="20"/>
  <c r="V716" i="20"/>
  <c r="V268" i="20"/>
  <c r="V269" i="20"/>
  <c r="V267" i="20"/>
  <c r="V717" i="20"/>
  <c r="V272" i="20"/>
  <c r="V270" i="20"/>
  <c r="V271" i="20"/>
  <c r="V718" i="20"/>
  <c r="V274" i="20"/>
  <c r="V275" i="20"/>
  <c r="V273" i="20"/>
  <c r="V719" i="20"/>
  <c r="V278" i="20"/>
  <c r="V277" i="20"/>
  <c r="V276" i="20"/>
  <c r="V720" i="20"/>
  <c r="V721" i="20"/>
  <c r="V280" i="20"/>
  <c r="V281" i="20"/>
  <c r="V279" i="20"/>
  <c r="V283" i="20"/>
  <c r="V284" i="20"/>
  <c r="V722" i="20"/>
  <c r="V282" i="20"/>
  <c r="V287" i="20"/>
  <c r="V288" i="20"/>
  <c r="V723" i="20"/>
  <c r="V286" i="20"/>
  <c r="V290" i="20"/>
  <c r="V289" i="20"/>
  <c r="V285" i="20"/>
  <c r="V724" i="20"/>
  <c r="V292" i="20"/>
  <c r="V293" i="20"/>
  <c r="V291" i="20"/>
  <c r="V725" i="20"/>
  <c r="V295" i="20"/>
  <c r="V296" i="20"/>
  <c r="V294" i="20"/>
  <c r="V726" i="20"/>
  <c r="V299" i="20"/>
  <c r="V727" i="20"/>
  <c r="V298" i="20"/>
  <c r="V297" i="20"/>
  <c r="V301" i="20"/>
  <c r="V302" i="20"/>
  <c r="V300" i="20"/>
  <c r="V728" i="20"/>
  <c r="V304" i="20"/>
  <c r="V305" i="20"/>
  <c r="V303" i="20"/>
  <c r="V729" i="20"/>
  <c r="V308" i="20"/>
  <c r="V307" i="20"/>
  <c r="V306" i="20"/>
  <c r="V730" i="20"/>
  <c r="V310" i="20"/>
  <c r="V309" i="20"/>
  <c r="V731" i="20"/>
  <c r="V311" i="20"/>
  <c r="V314" i="20"/>
  <c r="V313" i="20"/>
  <c r="V732" i="20"/>
  <c r="V312" i="20"/>
  <c r="V317" i="20"/>
  <c r="V316" i="20"/>
  <c r="V315" i="20"/>
  <c r="V733" i="20"/>
  <c r="V318" i="20"/>
  <c r="V320" i="20"/>
  <c r="V319" i="20"/>
  <c r="V734" i="20"/>
  <c r="V323" i="20"/>
  <c r="V322" i="20"/>
  <c r="V321" i="20"/>
  <c r="V735" i="20"/>
  <c r="V325" i="20"/>
  <c r="V324" i="20"/>
  <c r="V736" i="20"/>
  <c r="V327" i="20"/>
  <c r="V326" i="20"/>
  <c r="V737" i="20"/>
  <c r="V330" i="20"/>
  <c r="V329" i="20"/>
  <c r="V328" i="20"/>
  <c r="V738" i="20"/>
  <c r="V333" i="20"/>
  <c r="V332" i="20"/>
  <c r="V331" i="20"/>
  <c r="V739" i="20"/>
  <c r="V335" i="20"/>
  <c r="V334" i="20"/>
  <c r="V740" i="20"/>
  <c r="V336" i="20"/>
  <c r="V339" i="20"/>
  <c r="V338" i="20"/>
  <c r="V337" i="20"/>
  <c r="V741" i="20"/>
  <c r="V341" i="20"/>
  <c r="V342" i="20"/>
  <c r="V340" i="20"/>
  <c r="V742" i="20"/>
  <c r="V344" i="20"/>
  <c r="V343" i="20"/>
  <c r="V743" i="20"/>
  <c r="V346" i="20"/>
  <c r="V347" i="20"/>
  <c r="V345" i="20"/>
  <c r="V744" i="20"/>
  <c r="V349" i="20"/>
  <c r="V350" i="20"/>
  <c r="V745" i="20"/>
  <c r="V348" i="20"/>
  <c r="V352" i="20"/>
  <c r="V351" i="20"/>
  <c r="V746" i="20"/>
  <c r="V354" i="20"/>
  <c r="V355" i="20"/>
  <c r="V353" i="20"/>
  <c r="V747" i="20"/>
  <c r="V357" i="20"/>
  <c r="V748" i="20"/>
  <c r="V356" i="20"/>
  <c r="V359" i="20"/>
  <c r="V360" i="20"/>
  <c r="V358" i="20"/>
  <c r="V749" i="20"/>
  <c r="V362" i="20"/>
  <c r="V363" i="20"/>
  <c r="V361" i="20"/>
  <c r="V750" i="20"/>
  <c r="V365" i="20"/>
  <c r="V366" i="20"/>
  <c r="V364" i="20"/>
  <c r="V751" i="20"/>
  <c r="V369" i="20"/>
  <c r="V368" i="20"/>
  <c r="V752" i="20"/>
  <c r="V367" i="20"/>
  <c r="V371" i="20"/>
  <c r="V372" i="20"/>
  <c r="V370" i="20"/>
  <c r="V753" i="20"/>
  <c r="V375" i="20"/>
  <c r="V374" i="20"/>
  <c r="V373" i="20"/>
  <c r="V754" i="20"/>
  <c r="V377" i="20"/>
  <c r="V378" i="20"/>
  <c r="V376" i="20"/>
  <c r="V755" i="20"/>
  <c r="V381" i="20"/>
  <c r="V380" i="20"/>
  <c r="V379" i="20"/>
  <c r="V756" i="20"/>
  <c r="V384" i="20"/>
  <c r="V383" i="20"/>
  <c r="V382" i="20"/>
  <c r="V757" i="20"/>
  <c r="V387" i="20"/>
  <c r="V386" i="20"/>
  <c r="V385" i="20"/>
  <c r="V758" i="20"/>
  <c r="V759" i="20"/>
  <c r="V388" i="20"/>
  <c r="V391" i="20"/>
  <c r="V390" i="20"/>
  <c r="V389" i="20"/>
  <c r="V760" i="20"/>
  <c r="V393" i="20"/>
  <c r="V394" i="20"/>
  <c r="V392" i="20"/>
  <c r="V761" i="20"/>
  <c r="V762" i="20"/>
  <c r="V397" i="20"/>
  <c r="V396" i="20"/>
  <c r="V395" i="20"/>
  <c r="V400" i="20"/>
  <c r="V398" i="20"/>
  <c r="V763" i="20"/>
  <c r="V399" i="20"/>
  <c r="V403" i="20"/>
  <c r="V402" i="20"/>
  <c r="V401" i="20"/>
  <c r="V764" i="20"/>
  <c r="V405" i="20"/>
  <c r="V404" i="20"/>
  <c r="V407" i="20"/>
  <c r="V408" i="20"/>
  <c r="V765" i="20"/>
  <c r="V406" i="20"/>
  <c r="V410" i="20"/>
  <c r="V411" i="20"/>
  <c r="V409" i="20"/>
  <c r="V766" i="20"/>
  <c r="V414" i="20"/>
  <c r="V413" i="20"/>
  <c r="V412" i="20"/>
  <c r="V767" i="20"/>
  <c r="V417" i="20"/>
  <c r="V415" i="20"/>
  <c r="V416" i="20"/>
  <c r="V768" i="20"/>
  <c r="V769" i="20"/>
  <c r="V419" i="20"/>
  <c r="V418" i="20"/>
  <c r="V420" i="20"/>
  <c r="V422" i="20"/>
  <c r="V421" i="20"/>
  <c r="V770" i="20"/>
  <c r="V425" i="20"/>
  <c r="V424" i="20"/>
  <c r="V423" i="20"/>
  <c r="V771" i="20"/>
  <c r="V427" i="20"/>
  <c r="V428" i="20"/>
  <c r="V772" i="20"/>
  <c r="V426" i="20"/>
  <c r="V431" i="20"/>
  <c r="V430" i="20"/>
  <c r="V429" i="20"/>
  <c r="V773" i="20"/>
  <c r="V434" i="20"/>
  <c r="V433" i="20"/>
  <c r="V432" i="20"/>
  <c r="V437" i="20"/>
  <c r="V436" i="20"/>
  <c r="V435" i="20"/>
  <c r="V774" i="20"/>
  <c r="V441" i="20"/>
  <c r="V440" i="20"/>
  <c r="V438" i="20"/>
  <c r="V439" i="20"/>
  <c r="V443" i="20"/>
  <c r="V442" i="20"/>
  <c r="V444" i="20"/>
  <c r="V775" i="20"/>
  <c r="V446" i="20"/>
  <c r="V447" i="20"/>
  <c r="V445" i="20"/>
  <c r="V776" i="20"/>
  <c r="V449" i="20"/>
  <c r="V450" i="20"/>
  <c r="V448" i="20"/>
  <c r="V777" i="20"/>
  <c r="V453" i="20"/>
  <c r="V452" i="20"/>
  <c r="V451" i="20"/>
  <c r="V778" i="20"/>
  <c r="V454" i="20"/>
  <c r="V456" i="20"/>
  <c r="V455" i="20"/>
  <c r="V779" i="20"/>
  <c r="V457" i="20"/>
  <c r="V458" i="20"/>
  <c r="V459" i="20"/>
  <c r="V780" i="20"/>
  <c r="V461" i="20"/>
  <c r="V462" i="20"/>
  <c r="V460" i="20"/>
  <c r="V781" i="20"/>
  <c r="V464" i="20"/>
  <c r="V463" i="20"/>
  <c r="V782" i="20"/>
  <c r="V467" i="20"/>
  <c r="V466" i="20"/>
  <c r="V465" i="20"/>
  <c r="V783" i="20"/>
  <c r="V469" i="20"/>
  <c r="V470" i="20"/>
  <c r="V468" i="20"/>
  <c r="V784" i="20"/>
  <c r="V471" i="20"/>
  <c r="V473" i="20"/>
  <c r="V785" i="20"/>
  <c r="V472" i="20"/>
  <c r="V475" i="20"/>
  <c r="V474" i="20"/>
  <c r="V786" i="20"/>
  <c r="V478" i="20"/>
  <c r="V477" i="20"/>
  <c r="V476" i="20"/>
  <c r="V787" i="20"/>
  <c r="V788" i="20"/>
  <c r="V481" i="20"/>
  <c r="V479" i="20"/>
  <c r="V480" i="20"/>
  <c r="V484" i="20"/>
  <c r="V482" i="20"/>
  <c r="V789" i="20"/>
  <c r="V483" i="20"/>
  <c r="V487" i="20"/>
  <c r="V486" i="20"/>
  <c r="V485" i="20"/>
  <c r="V790" i="20"/>
  <c r="V490" i="20"/>
  <c r="V489" i="20"/>
  <c r="V791" i="20"/>
  <c r="V488" i="20"/>
  <c r="V491" i="20"/>
  <c r="V492" i="20"/>
  <c r="V493" i="20"/>
  <c r="V792" i="20"/>
  <c r="V793" i="20"/>
  <c r="V494" i="20"/>
  <c r="V495" i="20"/>
  <c r="V496" i="20"/>
  <c r="V498" i="20"/>
  <c r="V497" i="20"/>
  <c r="V499" i="20"/>
  <c r="V794" i="20"/>
  <c r="V501" i="20"/>
  <c r="V500" i="20"/>
  <c r="V795" i="20"/>
  <c r="V502" i="20"/>
  <c r="V504" i="20"/>
  <c r="V503" i="20"/>
  <c r="V796" i="20"/>
  <c r="V506" i="20"/>
  <c r="V797" i="20"/>
  <c r="V507" i="20"/>
  <c r="V505" i="20"/>
  <c r="V798" i="20"/>
  <c r="V509" i="20"/>
  <c r="V510" i="20"/>
  <c r="V508" i="20"/>
  <c r="V512" i="20"/>
  <c r="V513" i="20"/>
  <c r="V511" i="20"/>
  <c r="V799" i="20"/>
  <c r="V514" i="20"/>
  <c r="V800" i="20"/>
  <c r="V515" i="20"/>
  <c r="V516" i="20"/>
  <c r="V518" i="20"/>
  <c r="V517" i="20"/>
  <c r="V801" i="20"/>
  <c r="V520" i="20"/>
  <c r="V521" i="20"/>
  <c r="V519" i="20"/>
  <c r="V802" i="20"/>
  <c r="V524" i="20"/>
  <c r="V522" i="20"/>
  <c r="V803" i="20"/>
  <c r="V523" i="20"/>
  <c r="V525" i="20"/>
  <c r="V804" i="20"/>
  <c r="V527" i="20"/>
  <c r="V526" i="20"/>
  <c r="V530" i="20"/>
  <c r="V529" i="20"/>
  <c r="V528" i="20"/>
  <c r="V805" i="20"/>
  <c r="V532" i="20"/>
  <c r="V806" i="20"/>
  <c r="V533" i="20"/>
  <c r="V531" i="20"/>
  <c r="V535" i="20"/>
  <c r="V536" i="20"/>
  <c r="V534" i="20"/>
  <c r="V807" i="20"/>
  <c r="V538" i="20"/>
  <c r="V540" i="20"/>
  <c r="V537" i="20"/>
  <c r="V808" i="20"/>
  <c r="V539" i="20"/>
  <c r="V543" i="20"/>
  <c r="V809" i="20"/>
  <c r="V541" i="20"/>
  <c r="V542" i="20"/>
  <c r="V544" i="20"/>
  <c r="V546" i="20"/>
  <c r="V810" i="20"/>
  <c r="V545" i="20"/>
  <c r="V548" i="20"/>
  <c r="V549" i="20"/>
  <c r="V547" i="20"/>
  <c r="V811" i="20"/>
  <c r="V552" i="20"/>
  <c r="V551" i="20"/>
  <c r="V550" i="20"/>
  <c r="V812" i="20"/>
  <c r="V554" i="20"/>
  <c r="V553" i="20"/>
  <c r="V813" i="20"/>
  <c r="V555" i="20"/>
  <c r="V557" i="20"/>
  <c r="V558" i="20"/>
  <c r="V556" i="20"/>
  <c r="V814" i="20"/>
  <c r="V561" i="20"/>
  <c r="V560" i="20"/>
  <c r="V559" i="20"/>
  <c r="V815" i="20"/>
  <c r="V562" i="20"/>
  <c r="V816" i="20"/>
  <c r="V563" i="20"/>
  <c r="V564" i="20"/>
  <c r="V567" i="20"/>
  <c r="V565" i="20"/>
  <c r="V566" i="20"/>
  <c r="V817" i="20"/>
  <c r="V570" i="20"/>
  <c r="V569" i="20"/>
  <c r="V568" i="20"/>
  <c r="V818" i="20"/>
  <c r="V573" i="20"/>
  <c r="V572" i="20"/>
  <c r="V571" i="20"/>
  <c r="V819" i="20"/>
  <c r="V574" i="20"/>
  <c r="V575" i="20"/>
  <c r="V820" i="20"/>
  <c r="V821" i="20"/>
  <c r="V578" i="20"/>
  <c r="V577" i="20"/>
  <c r="V576" i="20"/>
  <c r="V822" i="20"/>
  <c r="V580" i="20"/>
  <c r="V581" i="20"/>
  <c r="V579" i="20"/>
  <c r="V823" i="20"/>
  <c r="V583" i="20"/>
  <c r="V582" i="20"/>
  <c r="V824" i="20"/>
  <c r="V584" i="20"/>
  <c r="V586" i="20"/>
  <c r="V825" i="20"/>
  <c r="V585" i="20"/>
  <c r="V587" i="20"/>
  <c r="V589" i="20"/>
  <c r="V590" i="20"/>
  <c r="V588" i="20"/>
  <c r="V826" i="20"/>
  <c r="V592" i="20"/>
  <c r="V593" i="20"/>
  <c r="V591" i="20"/>
  <c r="V827" i="20"/>
  <c r="V596" i="20"/>
  <c r="V595" i="20"/>
  <c r="V594" i="20"/>
  <c r="V828" i="20"/>
  <c r="V597" i="20"/>
  <c r="V829" i="20"/>
  <c r="V598" i="20"/>
  <c r="V599" i="20"/>
  <c r="V602" i="20"/>
  <c r="V601" i="20"/>
  <c r="V600" i="20"/>
  <c r="V830" i="20"/>
  <c r="V605" i="20"/>
  <c r="V604" i="20"/>
  <c r="V603" i="20"/>
  <c r="V831" i="20"/>
  <c r="V608" i="20"/>
  <c r="V607" i="20"/>
  <c r="V832" i="20"/>
  <c r="V606" i="20"/>
  <c r="V611" i="20"/>
  <c r="V610" i="20"/>
  <c r="V609" i="20"/>
  <c r="V833" i="20"/>
  <c r="V612" i="20"/>
  <c r="V614" i="20"/>
  <c r="V834" i="20"/>
  <c r="V613" i="20"/>
  <c r="V623" i="20"/>
  <c r="V622" i="20"/>
  <c r="V624" i="20"/>
  <c r="V620" i="20"/>
  <c r="V621" i="20"/>
  <c r="V626" i="20"/>
  <c r="V625" i="20"/>
  <c r="V627" i="20"/>
  <c r="V615" i="20"/>
  <c r="V616" i="20"/>
  <c r="V617" i="20"/>
  <c r="V618" i="20"/>
  <c r="V619" i="20"/>
  <c r="V630" i="20"/>
  <c r="V629" i="20"/>
  <c r="V628" i="20"/>
  <c r="V631" i="20"/>
  <c r="Z11" i="20"/>
  <c r="Y11" i="20"/>
  <c r="V11" i="20"/>
  <c r="X11" i="20"/>
  <c r="W11" i="20"/>
  <c r="M44" i="20"/>
  <c r="M45" i="20"/>
  <c r="M43" i="20"/>
  <c r="M642" i="20"/>
  <c r="M48" i="20"/>
  <c r="M47" i="20"/>
  <c r="M46" i="20"/>
  <c r="M643" i="20"/>
  <c r="M51" i="20"/>
  <c r="M50" i="20"/>
  <c r="M49" i="20"/>
  <c r="M644" i="20"/>
  <c r="M53" i="20"/>
  <c r="M54" i="20"/>
  <c r="M645" i="20"/>
  <c r="M52" i="20"/>
  <c r="M57" i="20"/>
  <c r="M56" i="20"/>
  <c r="M55" i="20"/>
  <c r="M646" i="20"/>
  <c r="M59" i="20"/>
  <c r="M60" i="20"/>
  <c r="M647" i="20"/>
  <c r="M58" i="20"/>
  <c r="M63" i="20"/>
  <c r="M62" i="20"/>
  <c r="M648" i="20"/>
  <c r="M61" i="20"/>
  <c r="M649" i="20"/>
  <c r="M64" i="20"/>
  <c r="M65" i="20"/>
  <c r="M68" i="20"/>
  <c r="M67" i="20"/>
  <c r="M66" i="20"/>
  <c r="M650" i="20"/>
  <c r="M71" i="20"/>
  <c r="M70" i="20"/>
  <c r="M69" i="20"/>
  <c r="M651" i="20"/>
  <c r="M72" i="20"/>
  <c r="M73" i="20"/>
  <c r="M652" i="20"/>
  <c r="M74" i="20"/>
  <c r="M75" i="20"/>
  <c r="M653" i="20"/>
  <c r="M76" i="20"/>
  <c r="M77" i="20"/>
  <c r="M80" i="20"/>
  <c r="M78" i="20"/>
  <c r="M79" i="20"/>
  <c r="M654" i="20"/>
  <c r="M82" i="20"/>
  <c r="M83" i="20"/>
  <c r="M81" i="20"/>
  <c r="M655" i="20"/>
  <c r="M84" i="20"/>
  <c r="M656" i="20"/>
  <c r="M86" i="20"/>
  <c r="M85" i="20"/>
  <c r="M87" i="20"/>
  <c r="M657" i="20"/>
  <c r="M88" i="20"/>
  <c r="M89" i="20"/>
  <c r="M91" i="20"/>
  <c r="M658" i="20"/>
  <c r="M90" i="20"/>
  <c r="M92" i="20"/>
  <c r="M659" i="20"/>
  <c r="M93" i="20"/>
  <c r="M94" i="20"/>
  <c r="M95" i="20"/>
  <c r="M96" i="20"/>
  <c r="M98" i="20"/>
  <c r="M660" i="20"/>
  <c r="M97" i="20"/>
  <c r="M100" i="20"/>
  <c r="M99" i="20"/>
  <c r="M661" i="20"/>
  <c r="M102" i="20"/>
  <c r="M101" i="20"/>
  <c r="M662" i="20"/>
  <c r="M105" i="20"/>
  <c r="M104" i="20"/>
  <c r="M103" i="20"/>
  <c r="M663" i="20"/>
  <c r="M107" i="20"/>
  <c r="M108" i="20"/>
  <c r="M106" i="20"/>
  <c r="M664" i="20"/>
  <c r="M111" i="20"/>
  <c r="M110" i="20"/>
  <c r="M109" i="20"/>
  <c r="M665" i="20"/>
  <c r="M113" i="20"/>
  <c r="M114" i="20"/>
  <c r="M112" i="20"/>
  <c r="M666" i="20"/>
  <c r="M117" i="20"/>
  <c r="M116" i="20"/>
  <c r="M667" i="20"/>
  <c r="M115" i="20"/>
  <c r="M120" i="20"/>
  <c r="M119" i="20"/>
  <c r="M118" i="20"/>
  <c r="M668" i="20"/>
  <c r="M123" i="20"/>
  <c r="M122" i="20"/>
  <c r="M121" i="20"/>
  <c r="M669" i="20"/>
  <c r="M126" i="20"/>
  <c r="M125" i="20"/>
  <c r="M124" i="20"/>
  <c r="M670" i="20"/>
  <c r="M129" i="20"/>
  <c r="M130" i="20"/>
  <c r="M127" i="20"/>
  <c r="M128" i="20"/>
  <c r="M133" i="20"/>
  <c r="M132" i="20"/>
  <c r="M131" i="20"/>
  <c r="M671" i="20"/>
  <c r="M135" i="20"/>
  <c r="M136" i="20"/>
  <c r="M134" i="20"/>
  <c r="M672" i="20"/>
  <c r="M138" i="20"/>
  <c r="M139" i="20"/>
  <c r="M137" i="20"/>
  <c r="M673" i="20"/>
  <c r="M141" i="20"/>
  <c r="M142" i="20"/>
  <c r="M140" i="20"/>
  <c r="M674" i="20"/>
  <c r="M675" i="20"/>
  <c r="M144" i="20"/>
  <c r="M143" i="20"/>
  <c r="M145" i="20"/>
  <c r="M147" i="20"/>
  <c r="M148" i="20"/>
  <c r="M146" i="20"/>
  <c r="M676" i="20"/>
  <c r="M150" i="20"/>
  <c r="M151" i="20"/>
  <c r="M149" i="20"/>
  <c r="M677" i="20"/>
  <c r="M153" i="20"/>
  <c r="M152" i="20"/>
  <c r="M155" i="20"/>
  <c r="M156" i="20"/>
  <c r="M154" i="20"/>
  <c r="M678" i="20"/>
  <c r="M159" i="20"/>
  <c r="M157" i="20"/>
  <c r="M158" i="20"/>
  <c r="M162" i="20"/>
  <c r="M161" i="20"/>
  <c r="M679" i="20"/>
  <c r="M160" i="20"/>
  <c r="M164" i="20"/>
  <c r="M165" i="20"/>
  <c r="M163" i="20"/>
  <c r="M680" i="20"/>
  <c r="M166" i="20"/>
  <c r="M167" i="20"/>
  <c r="M168" i="20"/>
  <c r="M681" i="20"/>
  <c r="M170" i="20"/>
  <c r="M169" i="20"/>
  <c r="M682" i="20"/>
  <c r="M173" i="20"/>
  <c r="M172" i="20"/>
  <c r="M683" i="20"/>
  <c r="M171" i="20"/>
  <c r="M176" i="20"/>
  <c r="M175" i="20"/>
  <c r="M174" i="20"/>
  <c r="M684" i="20"/>
  <c r="M179" i="20"/>
  <c r="M178" i="20"/>
  <c r="M177" i="20"/>
  <c r="M685" i="20"/>
  <c r="M181" i="20"/>
  <c r="M182" i="20"/>
  <c r="M180" i="20"/>
  <c r="M686" i="20"/>
  <c r="M184" i="20"/>
  <c r="M687" i="20"/>
  <c r="M183" i="20"/>
  <c r="M187" i="20"/>
  <c r="M186" i="20"/>
  <c r="M688" i="20"/>
  <c r="M185" i="20"/>
  <c r="M189" i="20"/>
  <c r="M190" i="20"/>
  <c r="M188" i="20"/>
  <c r="M689" i="20"/>
  <c r="M192" i="20"/>
  <c r="M193" i="20"/>
  <c r="M191" i="20"/>
  <c r="M196" i="20"/>
  <c r="M195" i="20"/>
  <c r="M194" i="20"/>
  <c r="M690" i="20"/>
  <c r="M199" i="20"/>
  <c r="M197" i="20"/>
  <c r="M691" i="20"/>
  <c r="M198" i="20"/>
  <c r="M201" i="20"/>
  <c r="M692" i="20"/>
  <c r="M200" i="20"/>
  <c r="M202" i="20"/>
  <c r="M204" i="20"/>
  <c r="M203" i="20"/>
  <c r="M693" i="20"/>
  <c r="M206" i="20"/>
  <c r="M205" i="20"/>
  <c r="M694" i="20"/>
  <c r="M211" i="20"/>
  <c r="M209" i="20"/>
  <c r="M208" i="20"/>
  <c r="M696" i="20"/>
  <c r="M207" i="20"/>
  <c r="M210" i="20"/>
  <c r="M695" i="20"/>
  <c r="M214" i="20"/>
  <c r="M213" i="20"/>
  <c r="M212" i="20"/>
  <c r="M697" i="20"/>
  <c r="M698" i="20"/>
  <c r="M216" i="20"/>
  <c r="M215" i="20"/>
  <c r="M219" i="20"/>
  <c r="M218" i="20"/>
  <c r="M217" i="20"/>
  <c r="M699" i="20"/>
  <c r="M221" i="20"/>
  <c r="M220" i="20"/>
  <c r="M700" i="20"/>
  <c r="M224" i="20"/>
  <c r="M223" i="20"/>
  <c r="M222" i="20"/>
  <c r="M701" i="20"/>
  <c r="M226" i="20"/>
  <c r="M227" i="20"/>
  <c r="M225" i="20"/>
  <c r="M702" i="20"/>
  <c r="M230" i="20"/>
  <c r="M229" i="20"/>
  <c r="M228" i="20"/>
  <c r="M703" i="20"/>
  <c r="M232" i="20"/>
  <c r="M233" i="20"/>
  <c r="M231" i="20"/>
  <c r="M704" i="20"/>
  <c r="M236" i="20"/>
  <c r="M235" i="20"/>
  <c r="M234" i="20"/>
  <c r="M705" i="20"/>
  <c r="M238" i="20"/>
  <c r="M237" i="20"/>
  <c r="M706" i="20"/>
  <c r="M240" i="20"/>
  <c r="M707" i="20"/>
  <c r="M239" i="20"/>
  <c r="M242" i="20"/>
  <c r="M241" i="20"/>
  <c r="M245" i="20"/>
  <c r="M244" i="20"/>
  <c r="M243" i="20"/>
  <c r="M708" i="20"/>
  <c r="M709" i="20"/>
  <c r="M248" i="20"/>
  <c r="M246" i="20"/>
  <c r="M247" i="20"/>
  <c r="M250" i="20"/>
  <c r="M249" i="20"/>
  <c r="M710" i="20"/>
  <c r="M711" i="20"/>
  <c r="M252" i="20"/>
  <c r="M251" i="20"/>
  <c r="M254" i="20"/>
  <c r="M255" i="20"/>
  <c r="M253" i="20"/>
  <c r="M712" i="20"/>
  <c r="M258" i="20"/>
  <c r="M713" i="20"/>
  <c r="M256" i="20"/>
  <c r="M257" i="20"/>
  <c r="M714" i="20"/>
  <c r="M260" i="20"/>
  <c r="M259" i="20"/>
  <c r="M263" i="20"/>
  <c r="M262" i="20"/>
  <c r="M261" i="20"/>
  <c r="M715" i="20"/>
  <c r="M265" i="20"/>
  <c r="M266" i="20"/>
  <c r="M264" i="20"/>
  <c r="M716" i="20"/>
  <c r="M268" i="20"/>
  <c r="M269" i="20"/>
  <c r="M267" i="20"/>
  <c r="M717" i="20"/>
  <c r="M272" i="20"/>
  <c r="M270" i="20"/>
  <c r="M271" i="20"/>
  <c r="M718" i="20"/>
  <c r="M274" i="20"/>
  <c r="M275" i="20"/>
  <c r="M273" i="20"/>
  <c r="M719" i="20"/>
  <c r="M278" i="20"/>
  <c r="M277" i="20"/>
  <c r="M276" i="20"/>
  <c r="M720" i="20"/>
  <c r="M721" i="20"/>
  <c r="M280" i="20"/>
  <c r="M281" i="20"/>
  <c r="M279" i="20"/>
  <c r="M283" i="20"/>
  <c r="M284" i="20"/>
  <c r="M722" i="20"/>
  <c r="M282" i="20"/>
  <c r="M287" i="20"/>
  <c r="M288" i="20"/>
  <c r="M723" i="20"/>
  <c r="M286" i="20"/>
  <c r="M290" i="20"/>
  <c r="M289" i="20"/>
  <c r="M285" i="20"/>
  <c r="M724" i="20"/>
  <c r="M292" i="20"/>
  <c r="M293" i="20"/>
  <c r="M291" i="20"/>
  <c r="M725" i="20"/>
  <c r="M295" i="20"/>
  <c r="M296" i="20"/>
  <c r="M294" i="20"/>
  <c r="M726" i="20"/>
  <c r="M299" i="20"/>
  <c r="M727" i="20"/>
  <c r="M298" i="20"/>
  <c r="M297" i="20"/>
  <c r="M301" i="20"/>
  <c r="M302" i="20"/>
  <c r="M300" i="20"/>
  <c r="M728" i="20"/>
  <c r="M304" i="20"/>
  <c r="M305" i="20"/>
  <c r="M303" i="20"/>
  <c r="M729" i="20"/>
  <c r="M308" i="20"/>
  <c r="M307" i="20"/>
  <c r="M306" i="20"/>
  <c r="M730" i="20"/>
  <c r="M310" i="20"/>
  <c r="M309" i="20"/>
  <c r="M731" i="20"/>
  <c r="M311" i="20"/>
  <c r="M314" i="20"/>
  <c r="M313" i="20"/>
  <c r="M732" i="20"/>
  <c r="M312" i="20"/>
  <c r="M317" i="20"/>
  <c r="M316" i="20"/>
  <c r="M315" i="20"/>
  <c r="M733" i="20"/>
  <c r="M318" i="20"/>
  <c r="M320" i="20"/>
  <c r="M319" i="20"/>
  <c r="M734" i="20"/>
  <c r="M323" i="20"/>
  <c r="M322" i="20"/>
  <c r="M321" i="20"/>
  <c r="M735" i="20"/>
  <c r="M325" i="20"/>
  <c r="M324" i="20"/>
  <c r="M736" i="20"/>
  <c r="M327" i="20"/>
  <c r="M326" i="20"/>
  <c r="M737" i="20"/>
  <c r="M330" i="20"/>
  <c r="M329" i="20"/>
  <c r="M328" i="20"/>
  <c r="M738" i="20"/>
  <c r="M333" i="20"/>
  <c r="M332" i="20"/>
  <c r="M331" i="20"/>
  <c r="M739" i="20"/>
  <c r="M335" i="20"/>
  <c r="M334" i="20"/>
  <c r="M740" i="20"/>
  <c r="M336" i="20"/>
  <c r="M339" i="20"/>
  <c r="M338" i="20"/>
  <c r="M337" i="20"/>
  <c r="M741" i="20"/>
  <c r="M341" i="20"/>
  <c r="M342" i="20"/>
  <c r="M340" i="20"/>
  <c r="M742" i="20"/>
  <c r="M344" i="20"/>
  <c r="M343" i="20"/>
  <c r="M743" i="20"/>
  <c r="M346" i="20"/>
  <c r="M347" i="20"/>
  <c r="M345" i="20"/>
  <c r="M744" i="20"/>
  <c r="M349" i="20"/>
  <c r="M350" i="20"/>
  <c r="M745" i="20"/>
  <c r="M348" i="20"/>
  <c r="M352" i="20"/>
  <c r="M351" i="20"/>
  <c r="M746" i="20"/>
  <c r="M354" i="20"/>
  <c r="M355" i="20"/>
  <c r="M353" i="20"/>
  <c r="M747" i="20"/>
  <c r="M357" i="20"/>
  <c r="M748" i="20"/>
  <c r="M356" i="20"/>
  <c r="M359" i="20"/>
  <c r="M360" i="20"/>
  <c r="M358" i="20"/>
  <c r="M749" i="20"/>
  <c r="M362" i="20"/>
  <c r="M363" i="20"/>
  <c r="M361" i="20"/>
  <c r="M750" i="20"/>
  <c r="M365" i="20"/>
  <c r="M366" i="20"/>
  <c r="M364" i="20"/>
  <c r="M751" i="20"/>
  <c r="M369" i="20"/>
  <c r="M368" i="20"/>
  <c r="M752" i="20"/>
  <c r="M367" i="20"/>
  <c r="M371" i="20"/>
  <c r="M372" i="20"/>
  <c r="M370" i="20"/>
  <c r="M753" i="20"/>
  <c r="M375" i="20"/>
  <c r="M374" i="20"/>
  <c r="M373" i="20"/>
  <c r="M754" i="20"/>
  <c r="M377" i="20"/>
  <c r="M378" i="20"/>
  <c r="M376" i="20"/>
  <c r="M755" i="20"/>
  <c r="M381" i="20"/>
  <c r="M380" i="20"/>
  <c r="M379" i="20"/>
  <c r="M756" i="20"/>
  <c r="M384" i="20"/>
  <c r="M383" i="20"/>
  <c r="M382" i="20"/>
  <c r="M757" i="20"/>
  <c r="M387" i="20"/>
  <c r="M386" i="20"/>
  <c r="M385" i="20"/>
  <c r="M758" i="20"/>
  <c r="M759" i="20"/>
  <c r="M388" i="20"/>
  <c r="M391" i="20"/>
  <c r="M390" i="20"/>
  <c r="M389" i="20"/>
  <c r="M760" i="20"/>
  <c r="M393" i="20"/>
  <c r="M394" i="20"/>
  <c r="M392" i="20"/>
  <c r="M761" i="20"/>
  <c r="M762" i="20"/>
  <c r="M397" i="20"/>
  <c r="M396" i="20"/>
  <c r="M395" i="20"/>
  <c r="M400" i="20"/>
  <c r="M398" i="20"/>
  <c r="M763" i="20"/>
  <c r="M399" i="20"/>
  <c r="M403" i="20"/>
  <c r="M402" i="20"/>
  <c r="M401" i="20"/>
  <c r="M764" i="20"/>
  <c r="M405" i="20"/>
  <c r="M404" i="20"/>
  <c r="M407" i="20"/>
  <c r="M408" i="20"/>
  <c r="M765" i="20"/>
  <c r="M406" i="20"/>
  <c r="M410" i="20"/>
  <c r="M411" i="20"/>
  <c r="M409" i="20"/>
  <c r="M766" i="20"/>
  <c r="M414" i="20"/>
  <c r="M413" i="20"/>
  <c r="M412" i="20"/>
  <c r="M767" i="20"/>
  <c r="M417" i="20"/>
  <c r="M415" i="20"/>
  <c r="M416" i="20"/>
  <c r="M768" i="20"/>
  <c r="M769" i="20"/>
  <c r="M419" i="20"/>
  <c r="M418" i="20"/>
  <c r="M420" i="20"/>
  <c r="M422" i="20"/>
  <c r="M421" i="20"/>
  <c r="M770" i="20"/>
  <c r="M425" i="20"/>
  <c r="M424" i="20"/>
  <c r="M423" i="20"/>
  <c r="M771" i="20"/>
  <c r="M427" i="20"/>
  <c r="M428" i="20"/>
  <c r="M772" i="20"/>
  <c r="M426" i="20"/>
  <c r="M431" i="20"/>
  <c r="M430" i="20"/>
  <c r="M429" i="20"/>
  <c r="M773" i="20"/>
  <c r="M434" i="20"/>
  <c r="M433" i="20"/>
  <c r="M432" i="20"/>
  <c r="M437" i="20"/>
  <c r="M436" i="20"/>
  <c r="M435" i="20"/>
  <c r="M774" i="20"/>
  <c r="M441" i="20"/>
  <c r="M440" i="20"/>
  <c r="M438" i="20"/>
  <c r="M439" i="20"/>
  <c r="M443" i="20"/>
  <c r="M442" i="20"/>
  <c r="M444" i="20"/>
  <c r="M775" i="20"/>
  <c r="M446" i="20"/>
  <c r="M447" i="20"/>
  <c r="M445" i="20"/>
  <c r="M776" i="20"/>
  <c r="M449" i="20"/>
  <c r="M450" i="20"/>
  <c r="M448" i="20"/>
  <c r="M777" i="20"/>
  <c r="M453" i="20"/>
  <c r="M452" i="20"/>
  <c r="M451" i="20"/>
  <c r="M778" i="20"/>
  <c r="M454" i="20"/>
  <c r="M456" i="20"/>
  <c r="M455" i="20"/>
  <c r="M779" i="20"/>
  <c r="M457" i="20"/>
  <c r="M458" i="20"/>
  <c r="M459" i="20"/>
  <c r="M780" i="20"/>
  <c r="M461" i="20"/>
  <c r="M462" i="20"/>
  <c r="M460" i="20"/>
  <c r="M781" i="20"/>
  <c r="M464" i="20"/>
  <c r="M463" i="20"/>
  <c r="M782" i="20"/>
  <c r="M467" i="20"/>
  <c r="M466" i="20"/>
  <c r="M465" i="20"/>
  <c r="M783" i="20"/>
  <c r="M469" i="20"/>
  <c r="M470" i="20"/>
  <c r="M468" i="20"/>
  <c r="M784" i="20"/>
  <c r="M471" i="20"/>
  <c r="M473" i="20"/>
  <c r="M785" i="20"/>
  <c r="M472" i="20"/>
  <c r="M475" i="20"/>
  <c r="M474" i="20"/>
  <c r="M786" i="20"/>
  <c r="M478" i="20"/>
  <c r="M477" i="20"/>
  <c r="M476" i="20"/>
  <c r="M787" i="20"/>
  <c r="M788" i="20"/>
  <c r="M481" i="20"/>
  <c r="M479" i="20"/>
  <c r="M480" i="20"/>
  <c r="M484" i="20"/>
  <c r="M482" i="20"/>
  <c r="M789" i="20"/>
  <c r="M483" i="20"/>
  <c r="M487" i="20"/>
  <c r="M486" i="20"/>
  <c r="M485" i="20"/>
  <c r="M790" i="20"/>
  <c r="M490" i="20"/>
  <c r="M489" i="20"/>
  <c r="M791" i="20"/>
  <c r="M488" i="20"/>
  <c r="M491" i="20"/>
  <c r="M492" i="20"/>
  <c r="M493" i="20"/>
  <c r="M792" i="20"/>
  <c r="M793" i="20"/>
  <c r="M494" i="20"/>
  <c r="M495" i="20"/>
  <c r="M496" i="20"/>
  <c r="M498" i="20"/>
  <c r="M497" i="20"/>
  <c r="M499" i="20"/>
  <c r="M794" i="20"/>
  <c r="M501" i="20"/>
  <c r="M500" i="20"/>
  <c r="M795" i="20"/>
  <c r="M502" i="20"/>
  <c r="M504" i="20"/>
  <c r="M503" i="20"/>
  <c r="M796" i="20"/>
  <c r="M506" i="20"/>
  <c r="M797" i="20"/>
  <c r="M507" i="20"/>
  <c r="M505" i="20"/>
  <c r="M798" i="20"/>
  <c r="M509" i="20"/>
  <c r="M510" i="20"/>
  <c r="M508" i="20"/>
  <c r="M512" i="20"/>
  <c r="M513" i="20"/>
  <c r="M511" i="20"/>
  <c r="M799" i="20"/>
  <c r="M514" i="20"/>
  <c r="M800" i="20"/>
  <c r="M515" i="20"/>
  <c r="M516" i="20"/>
  <c r="M518" i="20"/>
  <c r="M517" i="20"/>
  <c r="M801" i="20"/>
  <c r="M520" i="20"/>
  <c r="M521" i="20"/>
  <c r="M519" i="20"/>
  <c r="M802" i="20"/>
  <c r="M524" i="20"/>
  <c r="M522" i="20"/>
  <c r="M803" i="20"/>
  <c r="M523" i="20"/>
  <c r="M525" i="20"/>
  <c r="M804" i="20"/>
  <c r="M527" i="20"/>
  <c r="M526" i="20"/>
  <c r="M530" i="20"/>
  <c r="M529" i="20"/>
  <c r="M528" i="20"/>
  <c r="M805" i="20"/>
  <c r="M532" i="20"/>
  <c r="M806" i="20"/>
  <c r="M533" i="20"/>
  <c r="M531" i="20"/>
  <c r="M535" i="20"/>
  <c r="M536" i="20"/>
  <c r="M534" i="20"/>
  <c r="M807" i="20"/>
  <c r="M538" i="20"/>
  <c r="M540" i="20"/>
  <c r="M537" i="20"/>
  <c r="M808" i="20"/>
  <c r="M539" i="20"/>
  <c r="M543" i="20"/>
  <c r="M809" i="20"/>
  <c r="M541" i="20"/>
  <c r="M542" i="20"/>
  <c r="M544" i="20"/>
  <c r="M546" i="20"/>
  <c r="M810" i="20"/>
  <c r="M545" i="20"/>
  <c r="M548" i="20"/>
  <c r="M549" i="20"/>
  <c r="M547" i="20"/>
  <c r="M811" i="20"/>
  <c r="M552" i="20"/>
  <c r="M551" i="20"/>
  <c r="M550" i="20"/>
  <c r="M812" i="20"/>
  <c r="M554" i="20"/>
  <c r="M553" i="20"/>
  <c r="M813" i="20"/>
  <c r="M555" i="20"/>
  <c r="M557" i="20"/>
  <c r="M558" i="20"/>
  <c r="M556" i="20"/>
  <c r="M814" i="20"/>
  <c r="M561" i="20"/>
  <c r="M560" i="20"/>
  <c r="M559" i="20"/>
  <c r="M815" i="20"/>
  <c r="M562" i="20"/>
  <c r="M816" i="20"/>
  <c r="M563" i="20"/>
  <c r="M564" i="20"/>
  <c r="M567" i="20"/>
  <c r="M565" i="20"/>
  <c r="M566" i="20"/>
  <c r="M817" i="20"/>
  <c r="M570" i="20"/>
  <c r="M569" i="20"/>
  <c r="M568" i="20"/>
  <c r="M818" i="20"/>
  <c r="M573" i="20"/>
  <c r="M572" i="20"/>
  <c r="M571" i="20"/>
  <c r="M819" i="20"/>
  <c r="M574" i="20"/>
  <c r="M575" i="20"/>
  <c r="M820" i="20"/>
  <c r="M821" i="20"/>
  <c r="M578" i="20"/>
  <c r="M577" i="20"/>
  <c r="M576" i="20"/>
  <c r="M822" i="20"/>
  <c r="M580" i="20"/>
  <c r="M581" i="20"/>
  <c r="M579" i="20"/>
  <c r="M823" i="20"/>
  <c r="M583" i="20"/>
  <c r="M582" i="20"/>
  <c r="M824" i="20"/>
  <c r="M584" i="20"/>
  <c r="M586" i="20"/>
  <c r="M825" i="20"/>
  <c r="M585" i="20"/>
  <c r="M587" i="20"/>
  <c r="M589" i="20"/>
  <c r="M590" i="20"/>
  <c r="M588" i="20"/>
  <c r="M826" i="20"/>
  <c r="M592" i="20"/>
  <c r="M593" i="20"/>
  <c r="M591" i="20"/>
  <c r="M827" i="20"/>
  <c r="M596" i="20"/>
  <c r="M595" i="20"/>
  <c r="M594" i="20"/>
  <c r="M828" i="20"/>
  <c r="M597" i="20"/>
  <c r="M829" i="20"/>
  <c r="M598" i="20"/>
  <c r="M599" i="20"/>
  <c r="M602" i="20"/>
  <c r="M601" i="20"/>
  <c r="M600" i="20"/>
  <c r="M830" i="20"/>
  <c r="M605" i="20"/>
  <c r="M604" i="20"/>
  <c r="M603" i="20"/>
  <c r="M831" i="20"/>
  <c r="M608" i="20"/>
  <c r="M607" i="20"/>
  <c r="M832" i="20"/>
  <c r="M606" i="20"/>
  <c r="M611" i="20"/>
  <c r="M610" i="20"/>
  <c r="M609" i="20"/>
  <c r="M833" i="20"/>
  <c r="M612" i="20"/>
  <c r="M614" i="20"/>
  <c r="M834" i="20"/>
  <c r="M613" i="20"/>
  <c r="M623" i="20"/>
  <c r="M622" i="20"/>
  <c r="M624" i="20"/>
  <c r="M620" i="20"/>
  <c r="M621" i="20"/>
  <c r="M626" i="20"/>
  <c r="M625" i="20"/>
  <c r="M627" i="20"/>
  <c r="M615" i="20"/>
  <c r="M616" i="20"/>
  <c r="M617" i="20"/>
  <c r="M618" i="20"/>
  <c r="M619" i="20"/>
  <c r="M630" i="20"/>
  <c r="M629" i="20"/>
  <c r="M628" i="20"/>
  <c r="M631" i="20"/>
  <c r="M632" i="20"/>
  <c r="M14" i="20"/>
  <c r="M633" i="20"/>
  <c r="M13" i="20"/>
  <c r="M15" i="20"/>
  <c r="M18" i="20"/>
  <c r="M16" i="20"/>
  <c r="M17" i="20"/>
  <c r="M634" i="20"/>
  <c r="M20" i="20"/>
  <c r="M21" i="20"/>
  <c r="M19" i="20"/>
  <c r="M635" i="20"/>
  <c r="M22" i="20"/>
  <c r="M23" i="20"/>
  <c r="M24" i="20"/>
  <c r="M26" i="20"/>
  <c r="M27" i="20"/>
  <c r="M25" i="20"/>
  <c r="M636" i="20"/>
  <c r="M30" i="20"/>
  <c r="M29" i="20"/>
  <c r="M28" i="20"/>
  <c r="M637" i="20"/>
  <c r="M31" i="20"/>
  <c r="M638" i="20"/>
  <c r="M32" i="20"/>
  <c r="M33" i="20"/>
  <c r="M639" i="20"/>
  <c r="M34" i="20"/>
  <c r="M35" i="20"/>
  <c r="M36" i="20"/>
  <c r="M38" i="20"/>
  <c r="M37" i="20"/>
  <c r="M640" i="20"/>
  <c r="M39" i="20"/>
  <c r="M41" i="20"/>
  <c r="M40" i="20"/>
  <c r="M42" i="20"/>
  <c r="M641" i="20"/>
  <c r="M12" i="20"/>
  <c r="M11" i="20"/>
  <c r="S632" i="20"/>
  <c r="S14" i="20"/>
  <c r="S633" i="20"/>
  <c r="S13" i="20"/>
  <c r="S15" i="20"/>
  <c r="S18" i="20"/>
  <c r="S16" i="20"/>
  <c r="S17" i="20"/>
  <c r="S634" i="20"/>
  <c r="S20" i="20"/>
  <c r="S21" i="20"/>
  <c r="S19" i="20"/>
  <c r="S635" i="20"/>
  <c r="S22" i="20"/>
  <c r="S23" i="20"/>
  <c r="S24" i="20"/>
  <c r="S26" i="20"/>
  <c r="S27" i="20"/>
  <c r="S25" i="20"/>
  <c r="S636" i="20"/>
  <c r="S30" i="20"/>
  <c r="S29" i="20"/>
  <c r="S28" i="20"/>
  <c r="S637" i="20"/>
  <c r="S31" i="20"/>
  <c r="S638" i="20"/>
  <c r="S32" i="20"/>
  <c r="S33" i="20"/>
  <c r="S639" i="20"/>
  <c r="S34" i="20"/>
  <c r="S35" i="20"/>
  <c r="S36" i="20"/>
  <c r="S38" i="20"/>
  <c r="S37" i="20"/>
  <c r="S640" i="20"/>
  <c r="S39" i="20"/>
  <c r="S41" i="20"/>
  <c r="S40" i="20"/>
  <c r="S42" i="20"/>
  <c r="S641" i="20"/>
  <c r="S44" i="20"/>
  <c r="S45" i="20"/>
  <c r="S43" i="20"/>
  <c r="S642" i="20"/>
  <c r="S48" i="20"/>
  <c r="S47" i="20"/>
  <c r="S46" i="20"/>
  <c r="S643" i="20"/>
  <c r="S51" i="20"/>
  <c r="S50" i="20"/>
  <c r="S49" i="20"/>
  <c r="S644" i="20"/>
  <c r="S53" i="20"/>
  <c r="S54" i="20"/>
  <c r="S645" i="20"/>
  <c r="S52" i="20"/>
  <c r="S57" i="20"/>
  <c r="S56" i="20"/>
  <c r="S55" i="20"/>
  <c r="S646" i="20"/>
  <c r="S59" i="20"/>
  <c r="S60" i="20"/>
  <c r="S647" i="20"/>
  <c r="S58" i="20"/>
  <c r="S63" i="20"/>
  <c r="S62" i="20"/>
  <c r="S648" i="20"/>
  <c r="S61" i="20"/>
  <c r="S649" i="20"/>
  <c r="S64" i="20"/>
  <c r="S65" i="20"/>
  <c r="S68" i="20"/>
  <c r="S67" i="20"/>
  <c r="S66" i="20"/>
  <c r="S650" i="20"/>
  <c r="S71" i="20"/>
  <c r="S70" i="20"/>
  <c r="S69" i="20"/>
  <c r="S651" i="20"/>
  <c r="S72" i="20"/>
  <c r="S73" i="20"/>
  <c r="S652" i="20"/>
  <c r="S74" i="20"/>
  <c r="S75" i="20"/>
  <c r="S653" i="20"/>
  <c r="S76" i="20"/>
  <c r="S77" i="20"/>
  <c r="S80" i="20"/>
  <c r="S78" i="20"/>
  <c r="S79" i="20"/>
  <c r="S654" i="20"/>
  <c r="S82" i="20"/>
  <c r="S83" i="20"/>
  <c r="S81" i="20"/>
  <c r="S655" i="20"/>
  <c r="S84" i="20"/>
  <c r="S656" i="20"/>
  <c r="S86" i="20"/>
  <c r="S85" i="20"/>
  <c r="S87" i="20"/>
  <c r="S657" i="20"/>
  <c r="S88" i="20"/>
  <c r="S89" i="20"/>
  <c r="S91" i="20"/>
  <c r="S658" i="20"/>
  <c r="S90" i="20"/>
  <c r="S92" i="20"/>
  <c r="S659" i="20"/>
  <c r="S93" i="20"/>
  <c r="S94" i="20"/>
  <c r="S95" i="20"/>
  <c r="S96" i="20"/>
  <c r="S98" i="20"/>
  <c r="S660" i="20"/>
  <c r="S97" i="20"/>
  <c r="S100" i="20"/>
  <c r="S99" i="20"/>
  <c r="S661" i="20"/>
  <c r="S102" i="20"/>
  <c r="S101" i="20"/>
  <c r="S662" i="20"/>
  <c r="S105" i="20"/>
  <c r="S104" i="20"/>
  <c r="S103" i="20"/>
  <c r="S663" i="20"/>
  <c r="S107" i="20"/>
  <c r="S108" i="20"/>
  <c r="S106" i="20"/>
  <c r="S664" i="20"/>
  <c r="S111" i="20"/>
  <c r="S110" i="20"/>
  <c r="S109" i="20"/>
  <c r="S665" i="20"/>
  <c r="S113" i="20"/>
  <c r="S114" i="20"/>
  <c r="S112" i="20"/>
  <c r="S666" i="20"/>
  <c r="S117" i="20"/>
  <c r="S116" i="20"/>
  <c r="S667" i="20"/>
  <c r="S115" i="20"/>
  <c r="S120" i="20"/>
  <c r="S119" i="20"/>
  <c r="S118" i="20"/>
  <c r="S668" i="20"/>
  <c r="S123" i="20"/>
  <c r="S122" i="20"/>
  <c r="S121" i="20"/>
  <c r="S669" i="20"/>
  <c r="S126" i="20"/>
  <c r="S125" i="20"/>
  <c r="S124" i="20"/>
  <c r="S670" i="20"/>
  <c r="S129" i="20"/>
  <c r="S130" i="20"/>
  <c r="S127" i="20"/>
  <c r="S128" i="20"/>
  <c r="S133" i="20"/>
  <c r="S132" i="20"/>
  <c r="S131" i="20"/>
  <c r="S671" i="20"/>
  <c r="S135" i="20"/>
  <c r="S136" i="20"/>
  <c r="S134" i="20"/>
  <c r="S672" i="20"/>
  <c r="S138" i="20"/>
  <c r="S139" i="20"/>
  <c r="S137" i="20"/>
  <c r="S673" i="20"/>
  <c r="S141" i="20"/>
  <c r="S142" i="20"/>
  <c r="S140" i="20"/>
  <c r="S674" i="20"/>
  <c r="S675" i="20"/>
  <c r="S144" i="20"/>
  <c r="S143" i="20"/>
  <c r="S145" i="20"/>
  <c r="S147" i="20"/>
  <c r="S148" i="20"/>
  <c r="S146" i="20"/>
  <c r="S676" i="20"/>
  <c r="S150" i="20"/>
  <c r="S151" i="20"/>
  <c r="S149" i="20"/>
  <c r="S677" i="20"/>
  <c r="S153" i="20"/>
  <c r="S152" i="20"/>
  <c r="S155" i="20"/>
  <c r="S156" i="20"/>
  <c r="S154" i="20"/>
  <c r="S678" i="20"/>
  <c r="S159" i="20"/>
  <c r="S157" i="20"/>
  <c r="S158" i="20"/>
  <c r="S162" i="20"/>
  <c r="S161" i="20"/>
  <c r="S679" i="20"/>
  <c r="S160" i="20"/>
  <c r="S164" i="20"/>
  <c r="S165" i="20"/>
  <c r="S163" i="20"/>
  <c r="S680" i="20"/>
  <c r="S166" i="20"/>
  <c r="S167" i="20"/>
  <c r="S168" i="20"/>
  <c r="S681" i="20"/>
  <c r="S170" i="20"/>
  <c r="S169" i="20"/>
  <c r="S682" i="20"/>
  <c r="S173" i="20"/>
  <c r="S172" i="20"/>
  <c r="S683" i="20"/>
  <c r="S171" i="20"/>
  <c r="S176" i="20"/>
  <c r="S175" i="20"/>
  <c r="S174" i="20"/>
  <c r="S684" i="20"/>
  <c r="S179" i="20"/>
  <c r="S178" i="20"/>
  <c r="S177" i="20"/>
  <c r="S685" i="20"/>
  <c r="S181" i="20"/>
  <c r="S182" i="20"/>
  <c r="S180" i="20"/>
  <c r="S686" i="20"/>
  <c r="S184" i="20"/>
  <c r="S687" i="20"/>
  <c r="S183" i="20"/>
  <c r="S187" i="20"/>
  <c r="S186" i="20"/>
  <c r="S688" i="20"/>
  <c r="S185" i="20"/>
  <c r="S189" i="20"/>
  <c r="S190" i="20"/>
  <c r="S188" i="20"/>
  <c r="S689" i="20"/>
  <c r="S192" i="20"/>
  <c r="S193" i="20"/>
  <c r="S191" i="20"/>
  <c r="S196" i="20"/>
  <c r="S195" i="20"/>
  <c r="S194" i="20"/>
  <c r="S690" i="20"/>
  <c r="S199" i="20"/>
  <c r="S197" i="20"/>
  <c r="S691" i="20"/>
  <c r="S198" i="20"/>
  <c r="S201" i="20"/>
  <c r="S692" i="20"/>
  <c r="S200" i="20"/>
  <c r="S202" i="20"/>
  <c r="S204" i="20"/>
  <c r="S203" i="20"/>
  <c r="S693" i="20"/>
  <c r="S206" i="20"/>
  <c r="S205" i="20"/>
  <c r="S694" i="20"/>
  <c r="S211" i="20"/>
  <c r="S209" i="20"/>
  <c r="S208" i="20"/>
  <c r="S696" i="20"/>
  <c r="S207" i="20"/>
  <c r="S210" i="20"/>
  <c r="S695" i="20"/>
  <c r="S214" i="20"/>
  <c r="S213" i="20"/>
  <c r="S212" i="20"/>
  <c r="S697" i="20"/>
  <c r="S698" i="20"/>
  <c r="S216" i="20"/>
  <c r="S215" i="20"/>
  <c r="S219" i="20"/>
  <c r="S218" i="20"/>
  <c r="S217" i="20"/>
  <c r="S699" i="20"/>
  <c r="S221" i="20"/>
  <c r="S220" i="20"/>
  <c r="S700" i="20"/>
  <c r="S224" i="20"/>
  <c r="S223" i="20"/>
  <c r="S222" i="20"/>
  <c r="S701" i="20"/>
  <c r="S226" i="20"/>
  <c r="S227" i="20"/>
  <c r="S225" i="20"/>
  <c r="S702" i="20"/>
  <c r="S230" i="20"/>
  <c r="S229" i="20"/>
  <c r="S228" i="20"/>
  <c r="S703" i="20"/>
  <c r="S232" i="20"/>
  <c r="S233" i="20"/>
  <c r="S231" i="20"/>
  <c r="S704" i="20"/>
  <c r="S236" i="20"/>
  <c r="S235" i="20"/>
  <c r="S234" i="20"/>
  <c r="S705" i="20"/>
  <c r="S238" i="20"/>
  <c r="S237" i="20"/>
  <c r="S706" i="20"/>
  <c r="S240" i="20"/>
  <c r="S707" i="20"/>
  <c r="S239" i="20"/>
  <c r="S242" i="20"/>
  <c r="S241" i="20"/>
  <c r="S245" i="20"/>
  <c r="S244" i="20"/>
  <c r="S243" i="20"/>
  <c r="S708" i="20"/>
  <c r="S709" i="20"/>
  <c r="S248" i="20"/>
  <c r="S246" i="20"/>
  <c r="S247" i="20"/>
  <c r="S250" i="20"/>
  <c r="S249" i="20"/>
  <c r="S710" i="20"/>
  <c r="S711" i="20"/>
  <c r="S252" i="20"/>
  <c r="S251" i="20"/>
  <c r="S255" i="20"/>
  <c r="S258" i="20"/>
  <c r="S713" i="20"/>
  <c r="S256" i="20"/>
  <c r="S257" i="20"/>
  <c r="S714" i="20"/>
  <c r="S260" i="20"/>
  <c r="S259" i="20"/>
  <c r="S263" i="20"/>
  <c r="S262" i="20"/>
  <c r="S261" i="20"/>
  <c r="S715" i="20"/>
  <c r="S265" i="20"/>
  <c r="S266" i="20"/>
  <c r="S264" i="20"/>
  <c r="S716" i="20"/>
  <c r="S268" i="20"/>
  <c r="S269" i="20"/>
  <c r="S267" i="20"/>
  <c r="S717" i="20"/>
  <c r="S272" i="20"/>
  <c r="S270" i="20"/>
  <c r="S271" i="20"/>
  <c r="S718" i="20"/>
  <c r="S274" i="20"/>
  <c r="S275" i="20"/>
  <c r="S273" i="20"/>
  <c r="S719" i="20"/>
  <c r="S278" i="20"/>
  <c r="S277" i="20"/>
  <c r="S276" i="20"/>
  <c r="S720" i="20"/>
  <c r="S283" i="20"/>
  <c r="S284" i="20"/>
  <c r="S722" i="20"/>
  <c r="S282" i="20"/>
  <c r="S287" i="20"/>
  <c r="S288" i="20"/>
  <c r="S723" i="20"/>
  <c r="S286" i="20"/>
  <c r="S290" i="20"/>
  <c r="S289" i="20"/>
  <c r="S285" i="20"/>
  <c r="S724" i="20"/>
  <c r="S292" i="20"/>
  <c r="S293" i="20"/>
  <c r="S291" i="20"/>
  <c r="S725" i="20"/>
  <c r="S295" i="20"/>
  <c r="S296" i="20"/>
  <c r="S294" i="20"/>
  <c r="S726" i="20"/>
  <c r="S299" i="20"/>
  <c r="S727" i="20"/>
  <c r="S298" i="20"/>
  <c r="S297" i="20"/>
  <c r="S301" i="20"/>
  <c r="S302" i="20"/>
  <c r="S300" i="20"/>
  <c r="S728" i="20"/>
  <c r="S304" i="20"/>
  <c r="S305" i="20"/>
  <c r="S303" i="20"/>
  <c r="S729" i="20"/>
  <c r="S308" i="20"/>
  <c r="S307" i="20"/>
  <c r="S306" i="20"/>
  <c r="S730" i="20"/>
  <c r="S310" i="20"/>
  <c r="S309" i="20"/>
  <c r="S731" i="20"/>
  <c r="S311" i="20"/>
  <c r="S314" i="20"/>
  <c r="S313" i="20"/>
  <c r="S732" i="20"/>
  <c r="S312" i="20"/>
  <c r="S317" i="20"/>
  <c r="S316" i="20"/>
  <c r="S315" i="20"/>
  <c r="S733" i="20"/>
  <c r="S318" i="20"/>
  <c r="S320" i="20"/>
  <c r="S319" i="20"/>
  <c r="S734" i="20"/>
  <c r="S323" i="20"/>
  <c r="S322" i="20"/>
  <c r="S321" i="20"/>
  <c r="S735" i="20"/>
  <c r="S325" i="20"/>
  <c r="S324" i="20"/>
  <c r="S736" i="20"/>
  <c r="S327" i="20"/>
  <c r="S326" i="20"/>
  <c r="S737" i="20"/>
  <c r="S330" i="20"/>
  <c r="S329" i="20"/>
  <c r="S328" i="20"/>
  <c r="S738" i="20"/>
  <c r="S333" i="20"/>
  <c r="S332" i="20"/>
  <c r="S331" i="20"/>
  <c r="S739" i="20"/>
  <c r="S335" i="20"/>
  <c r="S334" i="20"/>
  <c r="S740" i="20"/>
  <c r="S339" i="20"/>
  <c r="S338" i="20"/>
  <c r="S337" i="20"/>
  <c r="S741" i="20"/>
  <c r="S341" i="20"/>
  <c r="S342" i="20"/>
  <c r="S340" i="20"/>
  <c r="S742" i="20"/>
  <c r="S344" i="20"/>
  <c r="S343" i="20"/>
  <c r="S743" i="20"/>
  <c r="S346" i="20"/>
  <c r="S347" i="20"/>
  <c r="S345" i="20"/>
  <c r="S744" i="20"/>
  <c r="S349" i="20"/>
  <c r="S350" i="20"/>
  <c r="S745" i="20"/>
  <c r="S348" i="20"/>
  <c r="S352" i="20"/>
  <c r="S351" i="20"/>
  <c r="S746" i="20"/>
  <c r="S354" i="20"/>
  <c r="S355" i="20"/>
  <c r="S353" i="20"/>
  <c r="S747" i="20"/>
  <c r="S357" i="20"/>
  <c r="S748" i="20"/>
  <c r="S356" i="20"/>
  <c r="S359" i="20"/>
  <c r="S360" i="20"/>
  <c r="S358" i="20"/>
  <c r="S749" i="20"/>
  <c r="S362" i="20"/>
  <c r="S363" i="20"/>
  <c r="S361" i="20"/>
  <c r="S750" i="20"/>
  <c r="S365" i="20"/>
  <c r="S366" i="20"/>
  <c r="S364" i="20"/>
  <c r="S751" i="20"/>
  <c r="S371" i="20"/>
  <c r="S372" i="20"/>
  <c r="S370" i="20"/>
  <c r="S753" i="20"/>
  <c r="S375" i="20"/>
  <c r="S374" i="20"/>
  <c r="S373" i="20"/>
  <c r="S754" i="20"/>
  <c r="S377" i="20"/>
  <c r="S378" i="20"/>
  <c r="S376" i="20"/>
  <c r="S755" i="20"/>
  <c r="S381" i="20"/>
  <c r="S380" i="20"/>
  <c r="S379" i="20"/>
  <c r="S756" i="20"/>
  <c r="S384" i="20"/>
  <c r="S383" i="20"/>
  <c r="S382" i="20"/>
  <c r="S757" i="20"/>
  <c r="S387" i="20"/>
  <c r="S386" i="20"/>
  <c r="S385" i="20"/>
  <c r="S758" i="20"/>
  <c r="S759" i="20"/>
  <c r="S388" i="20"/>
  <c r="S391" i="20"/>
  <c r="S390" i="20"/>
  <c r="S389" i="20"/>
  <c r="S760" i="20"/>
  <c r="S393" i="20"/>
  <c r="S394" i="20"/>
  <c r="S392" i="20"/>
  <c r="S761" i="20"/>
  <c r="S762" i="20"/>
  <c r="S397" i="20"/>
  <c r="S396" i="20"/>
  <c r="S395" i="20"/>
  <c r="S400" i="20"/>
  <c r="S398" i="20"/>
  <c r="S763" i="20"/>
  <c r="S399" i="20"/>
  <c r="S403" i="20"/>
  <c r="S402" i="20"/>
  <c r="S401" i="20"/>
  <c r="S764" i="20"/>
  <c r="S405" i="20"/>
  <c r="S404" i="20"/>
  <c r="S407" i="20"/>
  <c r="S408" i="20"/>
  <c r="S765" i="20"/>
  <c r="S406" i="20"/>
  <c r="S410" i="20"/>
  <c r="S411" i="20"/>
  <c r="S409" i="20"/>
  <c r="S766" i="20"/>
  <c r="S414" i="20"/>
  <c r="S413" i="20"/>
  <c r="S412" i="20"/>
  <c r="S767" i="20"/>
  <c r="S417" i="20"/>
  <c r="S415" i="20"/>
  <c r="S416" i="20"/>
  <c r="S768" i="20"/>
  <c r="S769" i="20"/>
  <c r="S419" i="20"/>
  <c r="S418" i="20"/>
  <c r="S420" i="20"/>
  <c r="S422" i="20"/>
  <c r="S421" i="20"/>
  <c r="S770" i="20"/>
  <c r="S425" i="20"/>
  <c r="S424" i="20"/>
  <c r="S423" i="20"/>
  <c r="S771" i="20"/>
  <c r="S427" i="20"/>
  <c r="S428" i="20"/>
  <c r="S772" i="20"/>
  <c r="S426" i="20"/>
  <c r="S431" i="20"/>
  <c r="S430" i="20"/>
  <c r="S429" i="20"/>
  <c r="S773" i="20"/>
  <c r="S434" i="20"/>
  <c r="S433" i="20"/>
  <c r="S432" i="20"/>
  <c r="S437" i="20"/>
  <c r="S436" i="20"/>
  <c r="S435" i="20"/>
  <c r="S774" i="20"/>
  <c r="S441" i="20"/>
  <c r="S440" i="20"/>
  <c r="S438" i="20"/>
  <c r="S439" i="20"/>
  <c r="S443" i="20"/>
  <c r="S442" i="20"/>
  <c r="S444" i="20"/>
  <c r="S775" i="20"/>
  <c r="S446" i="20"/>
  <c r="S447" i="20"/>
  <c r="S445" i="20"/>
  <c r="S776" i="20"/>
  <c r="S449" i="20"/>
  <c r="S450" i="20"/>
  <c r="S448" i="20"/>
  <c r="S777" i="20"/>
  <c r="S453" i="20"/>
  <c r="S452" i="20"/>
  <c r="S451" i="20"/>
  <c r="S778" i="20"/>
  <c r="S454" i="20"/>
  <c r="S456" i="20"/>
  <c r="S455" i="20"/>
  <c r="S779" i="20"/>
  <c r="S457" i="20"/>
  <c r="S458" i="20"/>
  <c r="S459" i="20"/>
  <c r="S780" i="20"/>
  <c r="S461" i="20"/>
  <c r="S462" i="20"/>
  <c r="S460" i="20"/>
  <c r="S781" i="20"/>
  <c r="S464" i="20"/>
  <c r="S463" i="20"/>
  <c r="S782" i="20"/>
  <c r="S467" i="20"/>
  <c r="S466" i="20"/>
  <c r="S465" i="20"/>
  <c r="S783" i="20"/>
  <c r="S469" i="20"/>
  <c r="S470" i="20"/>
  <c r="S468" i="20"/>
  <c r="S784" i="20"/>
  <c r="S475" i="20"/>
  <c r="S474" i="20"/>
  <c r="S786" i="20"/>
  <c r="S478" i="20"/>
  <c r="S477" i="20"/>
  <c r="S476" i="20"/>
  <c r="S787" i="20"/>
  <c r="S788" i="20"/>
  <c r="S481" i="20"/>
  <c r="S479" i="20"/>
  <c r="S480" i="20"/>
  <c r="S484" i="20"/>
  <c r="S482" i="20"/>
  <c r="S789" i="20"/>
  <c r="S483" i="20"/>
  <c r="S487" i="20"/>
  <c r="S486" i="20"/>
  <c r="S485" i="20"/>
  <c r="S790" i="20"/>
  <c r="S490" i="20"/>
  <c r="S489" i="20"/>
  <c r="S791" i="20"/>
  <c r="S488" i="20"/>
  <c r="S491" i="20"/>
  <c r="S492" i="20"/>
  <c r="S493" i="20"/>
  <c r="S792" i="20"/>
  <c r="S793" i="20"/>
  <c r="S494" i="20"/>
  <c r="S495" i="20"/>
  <c r="S496" i="20"/>
  <c r="S498" i="20"/>
  <c r="S497" i="20"/>
  <c r="S499" i="20"/>
  <c r="S794" i="20"/>
  <c r="S501" i="20"/>
  <c r="S500" i="20"/>
  <c r="S795" i="20"/>
  <c r="S502" i="20"/>
  <c r="S504" i="20"/>
  <c r="S503" i="20"/>
  <c r="S796" i="20"/>
  <c r="S506" i="20"/>
  <c r="S797" i="20"/>
  <c r="S507" i="20"/>
  <c r="S505" i="20"/>
  <c r="S798" i="20"/>
  <c r="S509" i="20"/>
  <c r="S510" i="20"/>
  <c r="S508" i="20"/>
  <c r="S512" i="20"/>
  <c r="S513" i="20"/>
  <c r="S511" i="20"/>
  <c r="S799" i="20"/>
  <c r="S514" i="20"/>
  <c r="S800" i="20"/>
  <c r="S515" i="20"/>
  <c r="S516" i="20"/>
  <c r="S518" i="20"/>
  <c r="S517" i="20"/>
  <c r="S801" i="20"/>
  <c r="S520" i="20"/>
  <c r="S521" i="20"/>
  <c r="S519" i="20"/>
  <c r="S802" i="20"/>
  <c r="S524" i="20"/>
  <c r="S522" i="20"/>
  <c r="S803" i="20"/>
  <c r="S523" i="20"/>
  <c r="S525" i="20"/>
  <c r="S804" i="20"/>
  <c r="S527" i="20"/>
  <c r="S526" i="20"/>
  <c r="S530" i="20"/>
  <c r="S529" i="20"/>
  <c r="S528" i="20"/>
  <c r="S805" i="20"/>
  <c r="S532" i="20"/>
  <c r="S806" i="20"/>
  <c r="S533" i="20"/>
  <c r="S531" i="20"/>
  <c r="S535" i="20"/>
  <c r="S536" i="20"/>
  <c r="S534" i="20"/>
  <c r="S807" i="20"/>
  <c r="S538" i="20"/>
  <c r="S540" i="20"/>
  <c r="S537" i="20"/>
  <c r="S808" i="20"/>
  <c r="S539" i="20"/>
  <c r="S543" i="20"/>
  <c r="S809" i="20"/>
  <c r="S541" i="20"/>
  <c r="S542" i="20"/>
  <c r="S544" i="20"/>
  <c r="S546" i="20"/>
  <c r="S810" i="20"/>
  <c r="S545" i="20"/>
  <c r="S548" i="20"/>
  <c r="S549" i="20"/>
  <c r="S547" i="20"/>
  <c r="S811" i="20"/>
  <c r="S552" i="20"/>
  <c r="S551" i="20"/>
  <c r="S550" i="20"/>
  <c r="S812" i="20"/>
  <c r="S554" i="20"/>
  <c r="S553" i="20"/>
  <c r="S813" i="20"/>
  <c r="S555" i="20"/>
  <c r="S557" i="20"/>
  <c r="S558" i="20"/>
  <c r="S556" i="20"/>
  <c r="S814" i="20"/>
  <c r="S561" i="20"/>
  <c r="S560" i="20"/>
  <c r="S559" i="20"/>
  <c r="S815" i="20"/>
  <c r="S562" i="20"/>
  <c r="S816" i="20"/>
  <c r="S563" i="20"/>
  <c r="S564" i="20"/>
  <c r="S567" i="20"/>
  <c r="S565" i="20"/>
  <c r="S566" i="20"/>
  <c r="S817" i="20"/>
  <c r="S570" i="20"/>
  <c r="S569" i="20"/>
  <c r="S568" i="20"/>
  <c r="S818" i="20"/>
  <c r="S573" i="20"/>
  <c r="S572" i="20"/>
  <c r="S571" i="20"/>
  <c r="S819" i="20"/>
  <c r="S574" i="20"/>
  <c r="S575" i="20"/>
  <c r="S820" i="20"/>
  <c r="S821" i="20"/>
  <c r="S578" i="20"/>
  <c r="S577" i="20"/>
  <c r="S576" i="20"/>
  <c r="S822" i="20"/>
  <c r="S580" i="20"/>
  <c r="S581" i="20"/>
  <c r="S579" i="20"/>
  <c r="S823" i="20"/>
  <c r="S583" i="20"/>
  <c r="S582" i="20"/>
  <c r="S824" i="20"/>
  <c r="S584" i="20"/>
  <c r="S586" i="20"/>
  <c r="S825" i="20"/>
  <c r="S585" i="20"/>
  <c r="S587" i="20"/>
  <c r="S589" i="20"/>
  <c r="S590" i="20"/>
  <c r="S588" i="20"/>
  <c r="S826" i="20"/>
  <c r="S592" i="20"/>
  <c r="S593" i="20"/>
  <c r="S591" i="20"/>
  <c r="S827" i="20"/>
  <c r="S596" i="20"/>
  <c r="S595" i="20"/>
  <c r="S594" i="20"/>
  <c r="S828" i="20"/>
  <c r="S597" i="20"/>
  <c r="S829" i="20"/>
  <c r="S598" i="20"/>
  <c r="S599" i="20"/>
  <c r="S602" i="20"/>
  <c r="S601" i="20"/>
  <c r="S600" i="20"/>
  <c r="S830" i="20"/>
  <c r="S605" i="20"/>
  <c r="S604" i="20"/>
  <c r="S603" i="20"/>
  <c r="S831" i="20"/>
  <c r="S608" i="20"/>
  <c r="S607" i="20"/>
  <c r="S832" i="20"/>
  <c r="S606" i="20"/>
  <c r="S611" i="20"/>
  <c r="S610" i="20"/>
  <c r="S609" i="20"/>
  <c r="S833" i="20"/>
  <c r="S612" i="20"/>
  <c r="S614" i="20"/>
  <c r="S834" i="20"/>
  <c r="S613" i="20"/>
  <c r="S623" i="20"/>
  <c r="S622" i="20"/>
  <c r="S624" i="20"/>
  <c r="S620" i="20"/>
  <c r="S621" i="20"/>
  <c r="S626" i="20"/>
  <c r="S625" i="20"/>
  <c r="S627" i="20"/>
  <c r="S615" i="20"/>
  <c r="S616" i="20"/>
  <c r="S617" i="20"/>
  <c r="S618" i="20"/>
  <c r="S619" i="20"/>
  <c r="S630" i="20"/>
  <c r="S629" i="20"/>
  <c r="S628" i="20"/>
  <c r="S631" i="20"/>
  <c r="S11" i="20"/>
  <c r="S12" i="20"/>
  <c r="I29" i="20"/>
  <c r="K29" i="20"/>
  <c r="I28" i="20"/>
  <c r="K28" i="20"/>
  <c r="I637" i="20"/>
  <c r="K637" i="20"/>
  <c r="I31" i="20"/>
  <c r="K31" i="20"/>
  <c r="I638" i="20"/>
  <c r="K638" i="20"/>
  <c r="I32" i="20"/>
  <c r="K32" i="20"/>
  <c r="I33" i="20"/>
  <c r="K33" i="20"/>
  <c r="I639" i="20"/>
  <c r="K639" i="20"/>
  <c r="I34" i="20"/>
  <c r="K34" i="20"/>
  <c r="I35" i="20"/>
  <c r="K35" i="20"/>
  <c r="I36" i="20"/>
  <c r="K36" i="20"/>
  <c r="I38" i="20"/>
  <c r="K38" i="20"/>
  <c r="I37" i="20"/>
  <c r="K37" i="20"/>
  <c r="I640" i="20"/>
  <c r="K640" i="20"/>
  <c r="I39" i="20"/>
  <c r="K39" i="20"/>
  <c r="I41" i="20"/>
  <c r="K41" i="20"/>
  <c r="I40" i="20"/>
  <c r="K40" i="20"/>
  <c r="I42" i="20"/>
  <c r="K42" i="20"/>
  <c r="I641" i="20"/>
  <c r="K641" i="20"/>
  <c r="I44" i="20"/>
  <c r="K44" i="20"/>
  <c r="I45" i="20"/>
  <c r="K45" i="20"/>
  <c r="I43" i="20"/>
  <c r="K43" i="20"/>
  <c r="I642" i="20"/>
  <c r="K642" i="20"/>
  <c r="I48" i="20"/>
  <c r="K48" i="20"/>
  <c r="I47" i="20"/>
  <c r="K47" i="20"/>
  <c r="I46" i="20"/>
  <c r="K46" i="20"/>
  <c r="I643" i="20"/>
  <c r="K643" i="20"/>
  <c r="I51" i="20"/>
  <c r="K51" i="20"/>
  <c r="I50" i="20"/>
  <c r="K50" i="20"/>
  <c r="I49" i="20"/>
  <c r="K49" i="20"/>
  <c r="I644" i="20"/>
  <c r="K644" i="20"/>
  <c r="I53" i="20"/>
  <c r="K53" i="20"/>
  <c r="I54" i="20"/>
  <c r="K54" i="20"/>
  <c r="I645" i="20"/>
  <c r="K645" i="20"/>
  <c r="I52" i="20"/>
  <c r="K52" i="20"/>
  <c r="I57" i="20"/>
  <c r="K57" i="20"/>
  <c r="I56" i="20"/>
  <c r="K56" i="20"/>
  <c r="I55" i="20"/>
  <c r="K55" i="20"/>
  <c r="I646" i="20"/>
  <c r="K646" i="20"/>
  <c r="I59" i="20"/>
  <c r="K59" i="20"/>
  <c r="I60" i="20"/>
  <c r="K60" i="20"/>
  <c r="I647" i="20"/>
  <c r="K647" i="20"/>
  <c r="I58" i="20"/>
  <c r="K58" i="20"/>
  <c r="I63" i="20"/>
  <c r="K63" i="20"/>
  <c r="I62" i="20"/>
  <c r="K62" i="20"/>
  <c r="I648" i="20"/>
  <c r="K648" i="20"/>
  <c r="I61" i="20"/>
  <c r="K61" i="20"/>
  <c r="I649" i="20"/>
  <c r="K649" i="20"/>
  <c r="I64" i="20"/>
  <c r="K64" i="20"/>
  <c r="I65" i="20"/>
  <c r="K65" i="20"/>
  <c r="I68" i="20"/>
  <c r="K68" i="20"/>
  <c r="I67" i="20"/>
  <c r="K67" i="20"/>
  <c r="I66" i="20"/>
  <c r="K66" i="20"/>
  <c r="I650" i="20"/>
  <c r="K650" i="20"/>
  <c r="I71" i="20"/>
  <c r="K71" i="20"/>
  <c r="I70" i="20"/>
  <c r="K70" i="20"/>
  <c r="I69" i="20"/>
  <c r="K69" i="20"/>
  <c r="I651" i="20"/>
  <c r="K651" i="20"/>
  <c r="I72" i="20"/>
  <c r="K72" i="20"/>
  <c r="I73" i="20"/>
  <c r="K73" i="20"/>
  <c r="I652" i="20"/>
  <c r="K652" i="20"/>
  <c r="I74" i="20"/>
  <c r="K74" i="20"/>
  <c r="I75" i="20"/>
  <c r="K75" i="20"/>
  <c r="I653" i="20"/>
  <c r="K653" i="20"/>
  <c r="I76" i="20"/>
  <c r="K76" i="20"/>
  <c r="I77" i="20"/>
  <c r="K77" i="20"/>
  <c r="I80" i="20"/>
  <c r="K80" i="20"/>
  <c r="I78" i="20"/>
  <c r="K78" i="20"/>
  <c r="I79" i="20"/>
  <c r="K79" i="20"/>
  <c r="I654" i="20"/>
  <c r="K654" i="20"/>
  <c r="I82" i="20"/>
  <c r="K82" i="20"/>
  <c r="I83" i="20"/>
  <c r="K83" i="20"/>
  <c r="I81" i="20"/>
  <c r="K81" i="20"/>
  <c r="I655" i="20"/>
  <c r="K655" i="20"/>
  <c r="I84" i="20"/>
  <c r="K84" i="20"/>
  <c r="I656" i="20"/>
  <c r="K656" i="20"/>
  <c r="I86" i="20"/>
  <c r="K86" i="20"/>
  <c r="I85" i="20"/>
  <c r="K85" i="20"/>
  <c r="I87" i="20"/>
  <c r="K87" i="20"/>
  <c r="I657" i="20"/>
  <c r="K657" i="20"/>
  <c r="I88" i="20"/>
  <c r="K88" i="20"/>
  <c r="I89" i="20"/>
  <c r="K89" i="20"/>
  <c r="I91" i="20"/>
  <c r="K91" i="20"/>
  <c r="I658" i="20"/>
  <c r="K658" i="20"/>
  <c r="I90" i="20"/>
  <c r="K90" i="20"/>
  <c r="I92" i="20"/>
  <c r="K92" i="20"/>
  <c r="I659" i="20"/>
  <c r="K659" i="20"/>
  <c r="I93" i="20"/>
  <c r="K93" i="20"/>
  <c r="I94" i="20"/>
  <c r="K94" i="20"/>
  <c r="I95" i="20"/>
  <c r="K95" i="20"/>
  <c r="I96" i="20"/>
  <c r="K96" i="20"/>
  <c r="I98" i="20"/>
  <c r="K98" i="20"/>
  <c r="I660" i="20"/>
  <c r="K660" i="20"/>
  <c r="I97" i="20"/>
  <c r="K97" i="20"/>
  <c r="I100" i="20"/>
  <c r="K100" i="20"/>
  <c r="I99" i="20"/>
  <c r="K99" i="20"/>
  <c r="I661" i="20"/>
  <c r="K661" i="20"/>
  <c r="I102" i="20"/>
  <c r="K102" i="20"/>
  <c r="I101" i="20"/>
  <c r="K101" i="20"/>
  <c r="I662" i="20"/>
  <c r="K662" i="20"/>
  <c r="I105" i="20"/>
  <c r="K105" i="20"/>
  <c r="I104" i="20"/>
  <c r="K104" i="20"/>
  <c r="I103" i="20"/>
  <c r="K103" i="20"/>
  <c r="I663" i="20"/>
  <c r="K663" i="20"/>
  <c r="I107" i="20"/>
  <c r="K107" i="20"/>
  <c r="I108" i="20"/>
  <c r="K108" i="20"/>
  <c r="I106" i="20"/>
  <c r="K106" i="20"/>
  <c r="I664" i="20"/>
  <c r="K664" i="20"/>
  <c r="I111" i="20"/>
  <c r="K111" i="20"/>
  <c r="I110" i="20"/>
  <c r="K110" i="20"/>
  <c r="I109" i="20"/>
  <c r="K109" i="20"/>
  <c r="I665" i="20"/>
  <c r="K665" i="20"/>
  <c r="I113" i="20"/>
  <c r="K113" i="20"/>
  <c r="I114" i="20"/>
  <c r="K114" i="20"/>
  <c r="I112" i="20"/>
  <c r="K112" i="20"/>
  <c r="I666" i="20"/>
  <c r="K666" i="20"/>
  <c r="I117" i="20"/>
  <c r="K117" i="20"/>
  <c r="I116" i="20"/>
  <c r="K116" i="20"/>
  <c r="I667" i="20"/>
  <c r="K667" i="20"/>
  <c r="I115" i="20"/>
  <c r="K115" i="20"/>
  <c r="I120" i="20"/>
  <c r="K120" i="20"/>
  <c r="I119" i="20"/>
  <c r="K119" i="20"/>
  <c r="I118" i="20"/>
  <c r="K118" i="20"/>
  <c r="I668" i="20"/>
  <c r="K668" i="20"/>
  <c r="I123" i="20"/>
  <c r="K123" i="20"/>
  <c r="I122" i="20"/>
  <c r="K122" i="20"/>
  <c r="I121" i="20"/>
  <c r="K121" i="20"/>
  <c r="I669" i="20"/>
  <c r="K669" i="20"/>
  <c r="I126" i="20"/>
  <c r="K126" i="20"/>
  <c r="I125" i="20"/>
  <c r="K125" i="20"/>
  <c r="I124" i="20"/>
  <c r="K124" i="20"/>
  <c r="I670" i="20"/>
  <c r="K670" i="20"/>
  <c r="I129" i="20"/>
  <c r="K129" i="20"/>
  <c r="I130" i="20"/>
  <c r="K130" i="20"/>
  <c r="I127" i="20"/>
  <c r="K127" i="20"/>
  <c r="I128" i="20"/>
  <c r="K128" i="20"/>
  <c r="I133" i="20"/>
  <c r="K133" i="20"/>
  <c r="I132" i="20"/>
  <c r="K132" i="20"/>
  <c r="I131" i="20"/>
  <c r="K131" i="20"/>
  <c r="I671" i="20"/>
  <c r="K671" i="20"/>
  <c r="I135" i="20"/>
  <c r="K135" i="20"/>
  <c r="I136" i="20"/>
  <c r="K136" i="20"/>
  <c r="I134" i="20"/>
  <c r="K134" i="20"/>
  <c r="I672" i="20"/>
  <c r="K672" i="20"/>
  <c r="I138" i="20"/>
  <c r="K138" i="20"/>
  <c r="I139" i="20"/>
  <c r="K139" i="20"/>
  <c r="I137" i="20"/>
  <c r="K137" i="20"/>
  <c r="I673" i="20"/>
  <c r="K673" i="20"/>
  <c r="I141" i="20"/>
  <c r="K141" i="20"/>
  <c r="I142" i="20"/>
  <c r="K142" i="20"/>
  <c r="I140" i="20"/>
  <c r="K140" i="20"/>
  <c r="I674" i="20"/>
  <c r="K674" i="20"/>
  <c r="I675" i="20"/>
  <c r="K675" i="20"/>
  <c r="I144" i="20"/>
  <c r="K144" i="20"/>
  <c r="I143" i="20"/>
  <c r="K143" i="20"/>
  <c r="I145" i="20"/>
  <c r="K145" i="20"/>
  <c r="I147" i="20"/>
  <c r="K147" i="20"/>
  <c r="I148" i="20"/>
  <c r="K148" i="20"/>
  <c r="I146" i="20"/>
  <c r="K146" i="20"/>
  <c r="I676" i="20"/>
  <c r="K676" i="20"/>
  <c r="I150" i="20"/>
  <c r="K150" i="20"/>
  <c r="I151" i="20"/>
  <c r="K151" i="20"/>
  <c r="I149" i="20"/>
  <c r="K149" i="20"/>
  <c r="I677" i="20"/>
  <c r="K677" i="20"/>
  <c r="I153" i="20"/>
  <c r="K153" i="20"/>
  <c r="I152" i="20"/>
  <c r="K152" i="20"/>
  <c r="I155" i="20"/>
  <c r="K155" i="20"/>
  <c r="I156" i="20"/>
  <c r="K156" i="20"/>
  <c r="I154" i="20"/>
  <c r="K154" i="20"/>
  <c r="I678" i="20"/>
  <c r="K678" i="20"/>
  <c r="I159" i="20"/>
  <c r="K159" i="20"/>
  <c r="I157" i="20"/>
  <c r="K157" i="20"/>
  <c r="I158" i="20"/>
  <c r="K158" i="20"/>
  <c r="I162" i="20"/>
  <c r="K162" i="20"/>
  <c r="I161" i="20"/>
  <c r="K161" i="20"/>
  <c r="I679" i="20"/>
  <c r="K679" i="20"/>
  <c r="I160" i="20"/>
  <c r="K160" i="20"/>
  <c r="I164" i="20"/>
  <c r="K164" i="20"/>
  <c r="I165" i="20"/>
  <c r="K165" i="20"/>
  <c r="I163" i="20"/>
  <c r="K163" i="20"/>
  <c r="I680" i="20"/>
  <c r="K680" i="20"/>
  <c r="I166" i="20"/>
  <c r="K166" i="20"/>
  <c r="I167" i="20"/>
  <c r="K167" i="20"/>
  <c r="I168" i="20"/>
  <c r="K168" i="20"/>
  <c r="I681" i="20"/>
  <c r="K681" i="20"/>
  <c r="I170" i="20"/>
  <c r="K170" i="20"/>
  <c r="I169" i="20"/>
  <c r="K169" i="20"/>
  <c r="I682" i="20"/>
  <c r="K682" i="20"/>
  <c r="I173" i="20"/>
  <c r="K173" i="20"/>
  <c r="I172" i="20"/>
  <c r="K172" i="20"/>
  <c r="I683" i="20"/>
  <c r="K683" i="20"/>
  <c r="I171" i="20"/>
  <c r="K171" i="20"/>
  <c r="I176" i="20"/>
  <c r="K176" i="20"/>
  <c r="I175" i="20"/>
  <c r="K175" i="20"/>
  <c r="I174" i="20"/>
  <c r="K174" i="20"/>
  <c r="I684" i="20"/>
  <c r="K684" i="20"/>
  <c r="I179" i="20"/>
  <c r="K179" i="20"/>
  <c r="I178" i="20"/>
  <c r="K178" i="20"/>
  <c r="I177" i="20"/>
  <c r="K177" i="20"/>
  <c r="I685" i="20"/>
  <c r="K685" i="20"/>
  <c r="I181" i="20"/>
  <c r="K181" i="20"/>
  <c r="I182" i="20"/>
  <c r="K182" i="20"/>
  <c r="I180" i="20"/>
  <c r="K180" i="20"/>
  <c r="I686" i="20"/>
  <c r="K686" i="20"/>
  <c r="I184" i="20"/>
  <c r="K184" i="20"/>
  <c r="I687" i="20"/>
  <c r="K687" i="20"/>
  <c r="I183" i="20"/>
  <c r="K183" i="20"/>
  <c r="I187" i="20"/>
  <c r="K187" i="20"/>
  <c r="I186" i="20"/>
  <c r="K186" i="20"/>
  <c r="I688" i="20"/>
  <c r="K688" i="20"/>
  <c r="I185" i="20"/>
  <c r="K185" i="20"/>
  <c r="I189" i="20"/>
  <c r="K189" i="20"/>
  <c r="I190" i="20"/>
  <c r="K190" i="20"/>
  <c r="I188" i="20"/>
  <c r="K188" i="20"/>
  <c r="I689" i="20"/>
  <c r="K689" i="20"/>
  <c r="I192" i="20"/>
  <c r="K192" i="20"/>
  <c r="I193" i="20"/>
  <c r="K193" i="20"/>
  <c r="I191" i="20"/>
  <c r="K191" i="20"/>
  <c r="I196" i="20"/>
  <c r="K196" i="20"/>
  <c r="I195" i="20"/>
  <c r="K195" i="20"/>
  <c r="I194" i="20"/>
  <c r="K194" i="20"/>
  <c r="I690" i="20"/>
  <c r="K690" i="20"/>
  <c r="I199" i="20"/>
  <c r="K199" i="20"/>
  <c r="I197" i="20"/>
  <c r="K197" i="20"/>
  <c r="I691" i="20"/>
  <c r="K691" i="20"/>
  <c r="I198" i="20"/>
  <c r="K198" i="20"/>
  <c r="I201" i="20"/>
  <c r="K201" i="20"/>
  <c r="I692" i="20"/>
  <c r="K692" i="20"/>
  <c r="I200" i="20"/>
  <c r="K200" i="20"/>
  <c r="I202" i="20"/>
  <c r="K202" i="20"/>
  <c r="I204" i="20"/>
  <c r="K204" i="20"/>
  <c r="I203" i="20"/>
  <c r="K203" i="20"/>
  <c r="I693" i="20"/>
  <c r="K693" i="20"/>
  <c r="I206" i="20"/>
  <c r="K206" i="20"/>
  <c r="I205" i="20"/>
  <c r="K205" i="20"/>
  <c r="I694" i="20"/>
  <c r="K694" i="20"/>
  <c r="I211" i="20"/>
  <c r="K211" i="20"/>
  <c r="I209" i="20"/>
  <c r="K209" i="20"/>
  <c r="I208" i="20"/>
  <c r="K208" i="20"/>
  <c r="I696" i="20"/>
  <c r="K696" i="20"/>
  <c r="I207" i="20"/>
  <c r="K207" i="20"/>
  <c r="I210" i="20"/>
  <c r="K210" i="20"/>
  <c r="I695" i="20"/>
  <c r="K695" i="20"/>
  <c r="I214" i="20"/>
  <c r="K214" i="20"/>
  <c r="I213" i="20"/>
  <c r="K213" i="20"/>
  <c r="I212" i="20"/>
  <c r="K212" i="20"/>
  <c r="I697" i="20"/>
  <c r="K697" i="20"/>
  <c r="I698" i="20"/>
  <c r="K698" i="20"/>
  <c r="I216" i="20"/>
  <c r="K216" i="20"/>
  <c r="I215" i="20"/>
  <c r="K215" i="20"/>
  <c r="I219" i="20"/>
  <c r="K219" i="20"/>
  <c r="I218" i="20"/>
  <c r="K218" i="20"/>
  <c r="I217" i="20"/>
  <c r="K217" i="20"/>
  <c r="I699" i="20"/>
  <c r="K699" i="20"/>
  <c r="I221" i="20"/>
  <c r="K221" i="20"/>
  <c r="I220" i="20"/>
  <c r="K220" i="20"/>
  <c r="I700" i="20"/>
  <c r="K700" i="20"/>
  <c r="I224" i="20"/>
  <c r="K224" i="20"/>
  <c r="I223" i="20"/>
  <c r="K223" i="20"/>
  <c r="I222" i="20"/>
  <c r="K222" i="20"/>
  <c r="I701" i="20"/>
  <c r="K701" i="20"/>
  <c r="I226" i="20"/>
  <c r="K226" i="20"/>
  <c r="I227" i="20"/>
  <c r="K227" i="20"/>
  <c r="I225" i="20"/>
  <c r="K225" i="20"/>
  <c r="I702" i="20"/>
  <c r="K702" i="20"/>
  <c r="I230" i="20"/>
  <c r="K230" i="20"/>
  <c r="I229" i="20"/>
  <c r="K229" i="20"/>
  <c r="I228" i="20"/>
  <c r="K228" i="20"/>
  <c r="I703" i="20"/>
  <c r="K703" i="20"/>
  <c r="I232" i="20"/>
  <c r="K232" i="20"/>
  <c r="I233" i="20"/>
  <c r="K233" i="20"/>
  <c r="I231" i="20"/>
  <c r="K231" i="20"/>
  <c r="I704" i="20"/>
  <c r="K704" i="20"/>
  <c r="I236" i="20"/>
  <c r="K236" i="20"/>
  <c r="I235" i="20"/>
  <c r="K235" i="20"/>
  <c r="I234" i="20"/>
  <c r="K234" i="20"/>
  <c r="I705" i="20"/>
  <c r="K705" i="20"/>
  <c r="I238" i="20"/>
  <c r="K238" i="20"/>
  <c r="I237" i="20"/>
  <c r="K237" i="20"/>
  <c r="I706" i="20"/>
  <c r="K706" i="20"/>
  <c r="I240" i="20"/>
  <c r="K240" i="20"/>
  <c r="I707" i="20"/>
  <c r="K707" i="20"/>
  <c r="I239" i="20"/>
  <c r="K239" i="20"/>
  <c r="I242" i="20"/>
  <c r="K242" i="20"/>
  <c r="I241" i="20"/>
  <c r="K241" i="20"/>
  <c r="I245" i="20"/>
  <c r="K245" i="20"/>
  <c r="I244" i="20"/>
  <c r="K244" i="20"/>
  <c r="I243" i="20"/>
  <c r="K243" i="20"/>
  <c r="I708" i="20"/>
  <c r="K708" i="20"/>
  <c r="I709" i="20"/>
  <c r="K709" i="20"/>
  <c r="I248" i="20"/>
  <c r="K248" i="20"/>
  <c r="I246" i="20"/>
  <c r="K246" i="20"/>
  <c r="I247" i="20"/>
  <c r="K247" i="20"/>
  <c r="I250" i="20"/>
  <c r="K250" i="20"/>
  <c r="I249" i="20"/>
  <c r="K249" i="20"/>
  <c r="I710" i="20"/>
  <c r="K710" i="20"/>
  <c r="I711" i="20"/>
  <c r="K711" i="20"/>
  <c r="I252" i="20"/>
  <c r="K252" i="20"/>
  <c r="I251" i="20"/>
  <c r="K251" i="20"/>
  <c r="I254" i="20"/>
  <c r="K254" i="20"/>
  <c r="I255" i="20"/>
  <c r="K255" i="20"/>
  <c r="I253" i="20"/>
  <c r="K253" i="20"/>
  <c r="I712" i="20"/>
  <c r="K712" i="20"/>
  <c r="I258" i="20"/>
  <c r="K258" i="20"/>
  <c r="I713" i="20"/>
  <c r="K713" i="20"/>
  <c r="I256" i="20"/>
  <c r="K256" i="20"/>
  <c r="I257" i="20"/>
  <c r="K257" i="20"/>
  <c r="I714" i="20"/>
  <c r="K714" i="20"/>
  <c r="I260" i="20"/>
  <c r="K260" i="20"/>
  <c r="I259" i="20"/>
  <c r="K259" i="20"/>
  <c r="I263" i="20"/>
  <c r="K263" i="20"/>
  <c r="I262" i="20"/>
  <c r="K262" i="20"/>
  <c r="I261" i="20"/>
  <c r="K261" i="20"/>
  <c r="I715" i="20"/>
  <c r="K715" i="20"/>
  <c r="I265" i="20"/>
  <c r="K265" i="20"/>
  <c r="I266" i="20"/>
  <c r="K266" i="20"/>
  <c r="I264" i="20"/>
  <c r="K264" i="20"/>
  <c r="I716" i="20"/>
  <c r="K716" i="20"/>
  <c r="I268" i="20"/>
  <c r="K268" i="20"/>
  <c r="I269" i="20"/>
  <c r="K269" i="20"/>
  <c r="I267" i="20"/>
  <c r="K267" i="20"/>
  <c r="I717" i="20"/>
  <c r="K717" i="20"/>
  <c r="I272" i="20"/>
  <c r="K272" i="20"/>
  <c r="I270" i="20"/>
  <c r="K270" i="20"/>
  <c r="I271" i="20"/>
  <c r="K271" i="20"/>
  <c r="I718" i="20"/>
  <c r="K718" i="20"/>
  <c r="I274" i="20"/>
  <c r="K274" i="20"/>
  <c r="I275" i="20"/>
  <c r="K275" i="20"/>
  <c r="I273" i="20"/>
  <c r="K273" i="20"/>
  <c r="I719" i="20"/>
  <c r="K719" i="20"/>
  <c r="I278" i="20"/>
  <c r="K278" i="20"/>
  <c r="I277" i="20"/>
  <c r="K277" i="20"/>
  <c r="I276" i="20"/>
  <c r="K276" i="20"/>
  <c r="I720" i="20"/>
  <c r="K720" i="20"/>
  <c r="I721" i="20"/>
  <c r="K721" i="20"/>
  <c r="I280" i="20"/>
  <c r="K280" i="20"/>
  <c r="I281" i="20"/>
  <c r="K281" i="20"/>
  <c r="I279" i="20"/>
  <c r="K279" i="20"/>
  <c r="I283" i="20"/>
  <c r="K283" i="20"/>
  <c r="I284" i="20"/>
  <c r="K284" i="20"/>
  <c r="I722" i="20"/>
  <c r="K722" i="20"/>
  <c r="I282" i="20"/>
  <c r="K282" i="20"/>
  <c r="I287" i="20"/>
  <c r="K287" i="20"/>
  <c r="I288" i="20"/>
  <c r="K288" i="20"/>
  <c r="I723" i="20"/>
  <c r="K723" i="20"/>
  <c r="I286" i="20"/>
  <c r="K286" i="20"/>
  <c r="I290" i="20"/>
  <c r="K290" i="20"/>
  <c r="I289" i="20"/>
  <c r="K289" i="20"/>
  <c r="I285" i="20"/>
  <c r="K285" i="20"/>
  <c r="I724" i="20"/>
  <c r="K724" i="20"/>
  <c r="I292" i="20"/>
  <c r="K292" i="20"/>
  <c r="I293" i="20"/>
  <c r="K293" i="20"/>
  <c r="I291" i="20"/>
  <c r="K291" i="20"/>
  <c r="I725" i="20"/>
  <c r="K725" i="20"/>
  <c r="I295" i="20"/>
  <c r="K295" i="20"/>
  <c r="I296" i="20"/>
  <c r="K296" i="20"/>
  <c r="I294" i="20"/>
  <c r="K294" i="20"/>
  <c r="I726" i="20"/>
  <c r="K726" i="20"/>
  <c r="I299" i="20"/>
  <c r="K299" i="20"/>
  <c r="I727" i="20"/>
  <c r="K727" i="20"/>
  <c r="I298" i="20"/>
  <c r="K298" i="20"/>
  <c r="I297" i="20"/>
  <c r="K297" i="20"/>
  <c r="I301" i="20"/>
  <c r="K301" i="20"/>
  <c r="I302" i="20"/>
  <c r="K302" i="20"/>
  <c r="I300" i="20"/>
  <c r="K300" i="20"/>
  <c r="I728" i="20"/>
  <c r="K728" i="20"/>
  <c r="I304" i="20"/>
  <c r="K304" i="20"/>
  <c r="I305" i="20"/>
  <c r="K305" i="20"/>
  <c r="I303" i="20"/>
  <c r="K303" i="20"/>
  <c r="I729" i="20"/>
  <c r="K729" i="20"/>
  <c r="I308" i="20"/>
  <c r="K308" i="20"/>
  <c r="I307" i="20"/>
  <c r="K307" i="20"/>
  <c r="I306" i="20"/>
  <c r="K306" i="20"/>
  <c r="I730" i="20"/>
  <c r="K730" i="20"/>
  <c r="I310" i="20"/>
  <c r="K310" i="20"/>
  <c r="I309" i="20"/>
  <c r="K309" i="20"/>
  <c r="I731" i="20"/>
  <c r="K731" i="20"/>
  <c r="I311" i="20"/>
  <c r="K311" i="20"/>
  <c r="I314" i="20"/>
  <c r="K314" i="20"/>
  <c r="I313" i="20"/>
  <c r="K313" i="20"/>
  <c r="I732" i="20"/>
  <c r="K732" i="20"/>
  <c r="I312" i="20"/>
  <c r="K312" i="20"/>
  <c r="I317" i="20"/>
  <c r="K317" i="20"/>
  <c r="I316" i="20"/>
  <c r="K316" i="20"/>
  <c r="I315" i="20"/>
  <c r="K315" i="20"/>
  <c r="I733" i="20"/>
  <c r="K733" i="20"/>
  <c r="I318" i="20"/>
  <c r="K318" i="20"/>
  <c r="I320" i="20"/>
  <c r="K320" i="20"/>
  <c r="I319" i="20"/>
  <c r="K319" i="20"/>
  <c r="I734" i="20"/>
  <c r="K734" i="20"/>
  <c r="I323" i="20"/>
  <c r="K323" i="20"/>
  <c r="I322" i="20"/>
  <c r="K322" i="20"/>
  <c r="I321" i="20"/>
  <c r="K321" i="20"/>
  <c r="I735" i="20"/>
  <c r="K735" i="20"/>
  <c r="I325" i="20"/>
  <c r="K325" i="20"/>
  <c r="I324" i="20"/>
  <c r="K324" i="20"/>
  <c r="I736" i="20"/>
  <c r="K736" i="20"/>
  <c r="I327" i="20"/>
  <c r="K327" i="20"/>
  <c r="I326" i="20"/>
  <c r="K326" i="20"/>
  <c r="I737" i="20"/>
  <c r="K737" i="20"/>
  <c r="I330" i="20"/>
  <c r="K330" i="20"/>
  <c r="I329" i="20"/>
  <c r="K329" i="20"/>
  <c r="I328" i="20"/>
  <c r="K328" i="20"/>
  <c r="I738" i="20"/>
  <c r="K738" i="20"/>
  <c r="I333" i="20"/>
  <c r="K333" i="20"/>
  <c r="I332" i="20"/>
  <c r="K332" i="20"/>
  <c r="I331" i="20"/>
  <c r="K331" i="20"/>
  <c r="I739" i="20"/>
  <c r="K739" i="20"/>
  <c r="I335" i="20"/>
  <c r="K335" i="20"/>
  <c r="I334" i="20"/>
  <c r="K334" i="20"/>
  <c r="I740" i="20"/>
  <c r="K740" i="20"/>
  <c r="I336" i="20"/>
  <c r="K336" i="20"/>
  <c r="I339" i="20"/>
  <c r="K339" i="20"/>
  <c r="I338" i="20"/>
  <c r="K338" i="20"/>
  <c r="I337" i="20"/>
  <c r="K337" i="20"/>
  <c r="I741" i="20"/>
  <c r="K741" i="20"/>
  <c r="I341" i="20"/>
  <c r="K341" i="20"/>
  <c r="I342" i="20"/>
  <c r="K342" i="20"/>
  <c r="I340" i="20"/>
  <c r="K340" i="20"/>
  <c r="I742" i="20"/>
  <c r="K742" i="20"/>
  <c r="I344" i="20"/>
  <c r="K344" i="20"/>
  <c r="I343" i="20"/>
  <c r="K343" i="20"/>
  <c r="I743" i="20"/>
  <c r="K743" i="20"/>
  <c r="I346" i="20"/>
  <c r="K346" i="20"/>
  <c r="I347" i="20"/>
  <c r="K347" i="20"/>
  <c r="I345" i="20"/>
  <c r="K345" i="20"/>
  <c r="I744" i="20"/>
  <c r="K744" i="20"/>
  <c r="I349" i="20"/>
  <c r="K349" i="20"/>
  <c r="I350" i="20"/>
  <c r="K350" i="20"/>
  <c r="I745" i="20"/>
  <c r="K745" i="20"/>
  <c r="I348" i="20"/>
  <c r="K348" i="20"/>
  <c r="I352" i="20"/>
  <c r="K352" i="20"/>
  <c r="I351" i="20"/>
  <c r="K351" i="20"/>
  <c r="I746" i="20"/>
  <c r="K746" i="20"/>
  <c r="I354" i="20"/>
  <c r="K354" i="20"/>
  <c r="I355" i="20"/>
  <c r="K355" i="20"/>
  <c r="I353" i="20"/>
  <c r="K353" i="20"/>
  <c r="I747" i="20"/>
  <c r="K747" i="20"/>
  <c r="I357" i="20"/>
  <c r="K357" i="20"/>
  <c r="I748" i="20"/>
  <c r="K748" i="20"/>
  <c r="I356" i="20"/>
  <c r="K356" i="20"/>
  <c r="I359" i="20"/>
  <c r="K359" i="20"/>
  <c r="I360" i="20"/>
  <c r="K360" i="20"/>
  <c r="I358" i="20"/>
  <c r="K358" i="20"/>
  <c r="I749" i="20"/>
  <c r="K749" i="20"/>
  <c r="I362" i="20"/>
  <c r="K362" i="20"/>
  <c r="I363" i="20"/>
  <c r="K363" i="20"/>
  <c r="I361" i="20"/>
  <c r="K361" i="20"/>
  <c r="I750" i="20"/>
  <c r="K750" i="20"/>
  <c r="I365" i="20"/>
  <c r="K365" i="20"/>
  <c r="I366" i="20"/>
  <c r="K366" i="20"/>
  <c r="I364" i="20"/>
  <c r="K364" i="20"/>
  <c r="I751" i="20"/>
  <c r="K751" i="20"/>
  <c r="I369" i="20"/>
  <c r="K369" i="20"/>
  <c r="I368" i="20"/>
  <c r="K368" i="20"/>
  <c r="I752" i="20"/>
  <c r="K752" i="20"/>
  <c r="I367" i="20"/>
  <c r="K367" i="20"/>
  <c r="I371" i="20"/>
  <c r="K371" i="20"/>
  <c r="I372" i="20"/>
  <c r="K372" i="20"/>
  <c r="I370" i="20"/>
  <c r="K370" i="20"/>
  <c r="I753" i="20"/>
  <c r="K753" i="20"/>
  <c r="I375" i="20"/>
  <c r="K375" i="20"/>
  <c r="I374" i="20"/>
  <c r="K374" i="20"/>
  <c r="I373" i="20"/>
  <c r="K373" i="20"/>
  <c r="I754" i="20"/>
  <c r="K754" i="20"/>
  <c r="I377" i="20"/>
  <c r="K377" i="20"/>
  <c r="I378" i="20"/>
  <c r="K378" i="20"/>
  <c r="I376" i="20"/>
  <c r="K376" i="20"/>
  <c r="I755" i="20"/>
  <c r="K755" i="20"/>
  <c r="I381" i="20"/>
  <c r="K381" i="20"/>
  <c r="I380" i="20"/>
  <c r="K380" i="20"/>
  <c r="I379" i="20"/>
  <c r="K379" i="20"/>
  <c r="I756" i="20"/>
  <c r="K756" i="20"/>
  <c r="I384" i="20"/>
  <c r="K384" i="20"/>
  <c r="I383" i="20"/>
  <c r="K383" i="20"/>
  <c r="I382" i="20"/>
  <c r="K382" i="20"/>
  <c r="I757" i="20"/>
  <c r="K757" i="20"/>
  <c r="I387" i="20"/>
  <c r="K387" i="20"/>
  <c r="I386" i="20"/>
  <c r="K386" i="20"/>
  <c r="I385" i="20"/>
  <c r="K385" i="20"/>
  <c r="I758" i="20"/>
  <c r="K758" i="20"/>
  <c r="I759" i="20"/>
  <c r="K759" i="20"/>
  <c r="I388" i="20"/>
  <c r="K388" i="20"/>
  <c r="I391" i="20"/>
  <c r="K391" i="20"/>
  <c r="I390" i="20"/>
  <c r="K390" i="20"/>
  <c r="I389" i="20"/>
  <c r="K389" i="20"/>
  <c r="I760" i="20"/>
  <c r="K760" i="20"/>
  <c r="I393" i="20"/>
  <c r="K393" i="20"/>
  <c r="I394" i="20"/>
  <c r="K394" i="20"/>
  <c r="I392" i="20"/>
  <c r="K392" i="20"/>
  <c r="I761" i="20"/>
  <c r="K761" i="20"/>
  <c r="I762" i="20"/>
  <c r="K762" i="20"/>
  <c r="I397" i="20"/>
  <c r="K397" i="20"/>
  <c r="I396" i="20"/>
  <c r="K396" i="20"/>
  <c r="I395" i="20"/>
  <c r="K395" i="20"/>
  <c r="I400" i="20"/>
  <c r="K400" i="20"/>
  <c r="I398" i="20"/>
  <c r="K398" i="20"/>
  <c r="I763" i="20"/>
  <c r="K763" i="20"/>
  <c r="I399" i="20"/>
  <c r="K399" i="20"/>
  <c r="I403" i="20"/>
  <c r="K403" i="20"/>
  <c r="I402" i="20"/>
  <c r="K402" i="20"/>
  <c r="I401" i="20"/>
  <c r="K401" i="20"/>
  <c r="I764" i="20"/>
  <c r="K764" i="20"/>
  <c r="I405" i="20"/>
  <c r="K405" i="20"/>
  <c r="I404" i="20"/>
  <c r="K404" i="20"/>
  <c r="I407" i="20"/>
  <c r="K407" i="20"/>
  <c r="I408" i="20"/>
  <c r="K408" i="20"/>
  <c r="I765" i="20"/>
  <c r="K765" i="20"/>
  <c r="I406" i="20"/>
  <c r="K406" i="20"/>
  <c r="I410" i="20"/>
  <c r="K410" i="20"/>
  <c r="I411" i="20"/>
  <c r="K411" i="20"/>
  <c r="I409" i="20"/>
  <c r="K409" i="20"/>
  <c r="I766" i="20"/>
  <c r="K766" i="20"/>
  <c r="I414" i="20"/>
  <c r="K414" i="20"/>
  <c r="I413" i="20"/>
  <c r="K413" i="20"/>
  <c r="I412" i="20"/>
  <c r="K412" i="20"/>
  <c r="I767" i="20"/>
  <c r="K767" i="20"/>
  <c r="I417" i="20"/>
  <c r="K417" i="20"/>
  <c r="I415" i="20"/>
  <c r="K415" i="20"/>
  <c r="I416" i="20"/>
  <c r="K416" i="20"/>
  <c r="I768" i="20"/>
  <c r="K768" i="20"/>
  <c r="I769" i="20"/>
  <c r="K769" i="20"/>
  <c r="I419" i="20"/>
  <c r="K419" i="20"/>
  <c r="I418" i="20"/>
  <c r="K418" i="20"/>
  <c r="I420" i="20"/>
  <c r="K420" i="20"/>
  <c r="I422" i="20"/>
  <c r="K422" i="20"/>
  <c r="I421" i="20"/>
  <c r="K421" i="20"/>
  <c r="I770" i="20"/>
  <c r="K770" i="20"/>
  <c r="I425" i="20"/>
  <c r="K425" i="20"/>
  <c r="I424" i="20"/>
  <c r="K424" i="20"/>
  <c r="I423" i="20"/>
  <c r="K423" i="20"/>
  <c r="I771" i="20"/>
  <c r="K771" i="20"/>
  <c r="I427" i="20"/>
  <c r="K427" i="20"/>
  <c r="I428" i="20"/>
  <c r="K428" i="20"/>
  <c r="I772" i="20"/>
  <c r="K772" i="20"/>
  <c r="I426" i="20"/>
  <c r="K426" i="20"/>
  <c r="I431" i="20"/>
  <c r="K431" i="20"/>
  <c r="I430" i="20"/>
  <c r="K430" i="20"/>
  <c r="I429" i="20"/>
  <c r="K429" i="20"/>
  <c r="I773" i="20"/>
  <c r="K773" i="20"/>
  <c r="I434" i="20"/>
  <c r="K434" i="20"/>
  <c r="I433" i="20"/>
  <c r="K433" i="20"/>
  <c r="I432" i="20"/>
  <c r="K432" i="20"/>
  <c r="I437" i="20"/>
  <c r="K437" i="20"/>
  <c r="I436" i="20"/>
  <c r="K436" i="20"/>
  <c r="I435" i="20"/>
  <c r="K435" i="20"/>
  <c r="I774" i="20"/>
  <c r="K774" i="20"/>
  <c r="I441" i="20"/>
  <c r="K441" i="20"/>
  <c r="I440" i="20"/>
  <c r="K440" i="20"/>
  <c r="I438" i="20"/>
  <c r="K438" i="20"/>
  <c r="I439" i="20"/>
  <c r="K439" i="20"/>
  <c r="I443" i="20"/>
  <c r="K443" i="20"/>
  <c r="I442" i="20"/>
  <c r="K442" i="20"/>
  <c r="I444" i="20"/>
  <c r="K444" i="20"/>
  <c r="I775" i="20"/>
  <c r="K775" i="20"/>
  <c r="I446" i="20"/>
  <c r="K446" i="20"/>
  <c r="I447" i="20"/>
  <c r="K447" i="20"/>
  <c r="I445" i="20"/>
  <c r="K445" i="20"/>
  <c r="I776" i="20"/>
  <c r="K776" i="20"/>
  <c r="I449" i="20"/>
  <c r="K449" i="20"/>
  <c r="I450" i="20"/>
  <c r="K450" i="20"/>
  <c r="I448" i="20"/>
  <c r="K448" i="20"/>
  <c r="I777" i="20"/>
  <c r="K777" i="20"/>
  <c r="I453" i="20"/>
  <c r="K453" i="20"/>
  <c r="I452" i="20"/>
  <c r="K452" i="20"/>
  <c r="I451" i="20"/>
  <c r="K451" i="20"/>
  <c r="I778" i="20"/>
  <c r="K778" i="20"/>
  <c r="I454" i="20"/>
  <c r="K454" i="20"/>
  <c r="I456" i="20"/>
  <c r="K456" i="20"/>
  <c r="I455" i="20"/>
  <c r="K455" i="20"/>
  <c r="I779" i="20"/>
  <c r="K779" i="20"/>
  <c r="I457" i="20"/>
  <c r="K457" i="20"/>
  <c r="I458" i="20"/>
  <c r="K458" i="20"/>
  <c r="I459" i="20"/>
  <c r="K459" i="20"/>
  <c r="I780" i="20"/>
  <c r="K780" i="20"/>
  <c r="I461" i="20"/>
  <c r="K461" i="20"/>
  <c r="I462" i="20"/>
  <c r="K462" i="20"/>
  <c r="I460" i="20"/>
  <c r="K460" i="20"/>
  <c r="I781" i="20"/>
  <c r="K781" i="20"/>
  <c r="I464" i="20"/>
  <c r="K464" i="20"/>
  <c r="I463" i="20"/>
  <c r="K463" i="20"/>
  <c r="I782" i="20"/>
  <c r="K782" i="20"/>
  <c r="I467" i="20"/>
  <c r="K467" i="20"/>
  <c r="I466" i="20"/>
  <c r="K466" i="20"/>
  <c r="I465" i="20"/>
  <c r="K465" i="20"/>
  <c r="I783" i="20"/>
  <c r="K783" i="20"/>
  <c r="I469" i="20"/>
  <c r="K469" i="20"/>
  <c r="I470" i="20"/>
  <c r="K470" i="20"/>
  <c r="I468" i="20"/>
  <c r="K468" i="20"/>
  <c r="I784" i="20"/>
  <c r="K784" i="20"/>
  <c r="I471" i="20"/>
  <c r="K471" i="20"/>
  <c r="I473" i="20"/>
  <c r="K473" i="20"/>
  <c r="I785" i="20"/>
  <c r="K785" i="20"/>
  <c r="I472" i="20"/>
  <c r="K472" i="20"/>
  <c r="I475" i="20"/>
  <c r="K475" i="20"/>
  <c r="I474" i="20"/>
  <c r="K474" i="20"/>
  <c r="I786" i="20"/>
  <c r="K786" i="20"/>
  <c r="I478" i="20"/>
  <c r="K478" i="20"/>
  <c r="I477" i="20"/>
  <c r="K477" i="20"/>
  <c r="I476" i="20"/>
  <c r="K476" i="20"/>
  <c r="I787" i="20"/>
  <c r="K787" i="20"/>
  <c r="I788" i="20"/>
  <c r="K788" i="20"/>
  <c r="I481" i="20"/>
  <c r="K481" i="20"/>
  <c r="I479" i="20"/>
  <c r="K479" i="20"/>
  <c r="I480" i="20"/>
  <c r="K480" i="20"/>
  <c r="I484" i="20"/>
  <c r="K484" i="20"/>
  <c r="I482" i="20"/>
  <c r="K482" i="20"/>
  <c r="I789" i="20"/>
  <c r="K789" i="20"/>
  <c r="I483" i="20"/>
  <c r="K483" i="20"/>
  <c r="I487" i="20"/>
  <c r="K487" i="20"/>
  <c r="I486" i="20"/>
  <c r="K486" i="20"/>
  <c r="I485" i="20"/>
  <c r="K485" i="20"/>
  <c r="I790" i="20"/>
  <c r="K790" i="20"/>
  <c r="I490" i="20"/>
  <c r="K490" i="20"/>
  <c r="I489" i="20"/>
  <c r="K489" i="20"/>
  <c r="I791" i="20"/>
  <c r="K791" i="20"/>
  <c r="I488" i="20"/>
  <c r="K488" i="20"/>
  <c r="I491" i="20"/>
  <c r="K491" i="20"/>
  <c r="I492" i="20"/>
  <c r="K492" i="20"/>
  <c r="I493" i="20"/>
  <c r="K493" i="20"/>
  <c r="I792" i="20"/>
  <c r="K792" i="20"/>
  <c r="I793" i="20"/>
  <c r="K793" i="20"/>
  <c r="I494" i="20"/>
  <c r="K494" i="20"/>
  <c r="I495" i="20"/>
  <c r="K495" i="20"/>
  <c r="I496" i="20"/>
  <c r="K496" i="20"/>
  <c r="I498" i="20"/>
  <c r="K498" i="20"/>
  <c r="I497" i="20"/>
  <c r="K497" i="20"/>
  <c r="I499" i="20"/>
  <c r="K499" i="20"/>
  <c r="I794" i="20"/>
  <c r="K794" i="20"/>
  <c r="I501" i="20"/>
  <c r="K501" i="20"/>
  <c r="I500" i="20"/>
  <c r="K500" i="20"/>
  <c r="I795" i="20"/>
  <c r="K795" i="20"/>
  <c r="I502" i="20"/>
  <c r="K502" i="20"/>
  <c r="I504" i="20"/>
  <c r="K504" i="20"/>
  <c r="I503" i="20"/>
  <c r="K503" i="20"/>
  <c r="I796" i="20"/>
  <c r="K796" i="20"/>
  <c r="I506" i="20"/>
  <c r="K506" i="20"/>
  <c r="I797" i="20"/>
  <c r="K797" i="20"/>
  <c r="I507" i="20"/>
  <c r="K507" i="20"/>
  <c r="I505" i="20"/>
  <c r="K505" i="20"/>
  <c r="I798" i="20"/>
  <c r="K798" i="20"/>
  <c r="I509" i="20"/>
  <c r="K509" i="20"/>
  <c r="I510" i="20"/>
  <c r="K510" i="20"/>
  <c r="I508" i="20"/>
  <c r="K508" i="20"/>
  <c r="I512" i="20"/>
  <c r="K512" i="20"/>
  <c r="I513" i="20"/>
  <c r="K513" i="20"/>
  <c r="I511" i="20"/>
  <c r="K511" i="20"/>
  <c r="I799" i="20"/>
  <c r="K799" i="20"/>
  <c r="I514" i="20"/>
  <c r="K514" i="20"/>
  <c r="I800" i="20"/>
  <c r="K800" i="20"/>
  <c r="I515" i="20"/>
  <c r="K515" i="20"/>
  <c r="I516" i="20"/>
  <c r="K516" i="20"/>
  <c r="I518" i="20"/>
  <c r="K518" i="20"/>
  <c r="I517" i="20"/>
  <c r="K517" i="20"/>
  <c r="I801" i="20"/>
  <c r="K801" i="20"/>
  <c r="I520" i="20"/>
  <c r="K520" i="20"/>
  <c r="I521" i="20"/>
  <c r="K521" i="20"/>
  <c r="I519" i="20"/>
  <c r="K519" i="20"/>
  <c r="I802" i="20"/>
  <c r="K802" i="20"/>
  <c r="I524" i="20"/>
  <c r="K524" i="20"/>
  <c r="I522" i="20"/>
  <c r="K522" i="20"/>
  <c r="I803" i="20"/>
  <c r="K803" i="20"/>
  <c r="I523" i="20"/>
  <c r="K523" i="20"/>
  <c r="I525" i="20"/>
  <c r="K525" i="20"/>
  <c r="I804" i="20"/>
  <c r="K804" i="20"/>
  <c r="I527" i="20"/>
  <c r="K527" i="20"/>
  <c r="I526" i="20"/>
  <c r="K526" i="20"/>
  <c r="I530" i="20"/>
  <c r="K530" i="20"/>
  <c r="I529" i="20"/>
  <c r="K529" i="20"/>
  <c r="I528" i="20"/>
  <c r="K528" i="20"/>
  <c r="I805" i="20"/>
  <c r="K805" i="20"/>
  <c r="I532" i="20"/>
  <c r="K532" i="20"/>
  <c r="I806" i="20"/>
  <c r="K806" i="20"/>
  <c r="I533" i="20"/>
  <c r="K533" i="20"/>
  <c r="I531" i="20"/>
  <c r="K531" i="20"/>
  <c r="I535" i="20"/>
  <c r="K535" i="20"/>
  <c r="I536" i="20"/>
  <c r="K536" i="20"/>
  <c r="I534" i="20"/>
  <c r="K534" i="20"/>
  <c r="I807" i="20"/>
  <c r="K807" i="20"/>
  <c r="I538" i="20"/>
  <c r="K538" i="20"/>
  <c r="I540" i="20"/>
  <c r="K540" i="20"/>
  <c r="I537" i="20"/>
  <c r="K537" i="20"/>
  <c r="I808" i="20"/>
  <c r="K808" i="20"/>
  <c r="I539" i="20"/>
  <c r="K539" i="20"/>
  <c r="I543" i="20"/>
  <c r="K543" i="20"/>
  <c r="I809" i="20"/>
  <c r="K809" i="20"/>
  <c r="I541" i="20"/>
  <c r="K541" i="20"/>
  <c r="I542" i="20"/>
  <c r="K542" i="20"/>
  <c r="I544" i="20"/>
  <c r="K544" i="20"/>
  <c r="I546" i="20"/>
  <c r="K546" i="20"/>
  <c r="I810" i="20"/>
  <c r="K810" i="20"/>
  <c r="I545" i="20"/>
  <c r="K545" i="20"/>
  <c r="I548" i="20"/>
  <c r="K548" i="20"/>
  <c r="I549" i="20"/>
  <c r="K549" i="20"/>
  <c r="I547" i="20"/>
  <c r="K547" i="20"/>
  <c r="I811" i="20"/>
  <c r="K811" i="20"/>
  <c r="I552" i="20"/>
  <c r="K552" i="20"/>
  <c r="I551" i="20"/>
  <c r="K551" i="20"/>
  <c r="I550" i="20"/>
  <c r="K550" i="20"/>
  <c r="I812" i="20"/>
  <c r="K812" i="20"/>
  <c r="I554" i="20"/>
  <c r="K554" i="20"/>
  <c r="I553" i="20"/>
  <c r="K553" i="20"/>
  <c r="I813" i="20"/>
  <c r="K813" i="20"/>
  <c r="I555" i="20"/>
  <c r="K555" i="20"/>
  <c r="I557" i="20"/>
  <c r="K557" i="20"/>
  <c r="I558" i="20"/>
  <c r="K558" i="20"/>
  <c r="I556" i="20"/>
  <c r="K556" i="20"/>
  <c r="I814" i="20"/>
  <c r="K814" i="20"/>
  <c r="I561" i="20"/>
  <c r="K561" i="20"/>
  <c r="I560" i="20"/>
  <c r="K560" i="20"/>
  <c r="I559" i="20"/>
  <c r="K559" i="20"/>
  <c r="I815" i="20"/>
  <c r="K815" i="20"/>
  <c r="I562" i="20"/>
  <c r="K562" i="20"/>
  <c r="I816" i="20"/>
  <c r="K816" i="20"/>
  <c r="I563" i="20"/>
  <c r="K563" i="20"/>
  <c r="I564" i="20"/>
  <c r="K564" i="20"/>
  <c r="I567" i="20"/>
  <c r="K567" i="20"/>
  <c r="I565" i="20"/>
  <c r="K565" i="20"/>
  <c r="I566" i="20"/>
  <c r="K566" i="20"/>
  <c r="I817" i="20"/>
  <c r="K817" i="20"/>
  <c r="I570" i="20"/>
  <c r="K570" i="20"/>
  <c r="I569" i="20"/>
  <c r="K569" i="20"/>
  <c r="I568" i="20"/>
  <c r="K568" i="20"/>
  <c r="I818" i="20"/>
  <c r="K818" i="20"/>
  <c r="I573" i="20"/>
  <c r="K573" i="20"/>
  <c r="I572" i="20"/>
  <c r="K572" i="20"/>
  <c r="I571" i="20"/>
  <c r="K571" i="20"/>
  <c r="I819" i="20"/>
  <c r="K819" i="20"/>
  <c r="I574" i="20"/>
  <c r="K574" i="20"/>
  <c r="I575" i="20"/>
  <c r="K575" i="20"/>
  <c r="I820" i="20"/>
  <c r="K820" i="20"/>
  <c r="I821" i="20"/>
  <c r="K821" i="20"/>
  <c r="I578" i="20"/>
  <c r="K578" i="20"/>
  <c r="I577" i="20"/>
  <c r="K577" i="20"/>
  <c r="I576" i="20"/>
  <c r="K576" i="20"/>
  <c r="I822" i="20"/>
  <c r="K822" i="20"/>
  <c r="I580" i="20"/>
  <c r="K580" i="20"/>
  <c r="I581" i="20"/>
  <c r="K581" i="20"/>
  <c r="I579" i="20"/>
  <c r="K579" i="20"/>
  <c r="I823" i="20"/>
  <c r="K823" i="20"/>
  <c r="I583" i="20"/>
  <c r="K583" i="20"/>
  <c r="I582" i="20"/>
  <c r="K582" i="20"/>
  <c r="I824" i="20"/>
  <c r="K824" i="20"/>
  <c r="I584" i="20"/>
  <c r="K584" i="20"/>
  <c r="I586" i="20"/>
  <c r="K586" i="20"/>
  <c r="I825" i="20"/>
  <c r="K825" i="20"/>
  <c r="I585" i="20"/>
  <c r="K585" i="20"/>
  <c r="I587" i="20"/>
  <c r="K587" i="20"/>
  <c r="I589" i="20"/>
  <c r="K589" i="20"/>
  <c r="I590" i="20"/>
  <c r="K590" i="20"/>
  <c r="I588" i="20"/>
  <c r="K588" i="20"/>
  <c r="I826" i="20"/>
  <c r="K826" i="20"/>
  <c r="I592" i="20"/>
  <c r="K592" i="20"/>
  <c r="I593" i="20"/>
  <c r="K593" i="20"/>
  <c r="I591" i="20"/>
  <c r="K591" i="20"/>
  <c r="I827" i="20"/>
  <c r="K827" i="20"/>
  <c r="I596" i="20"/>
  <c r="K596" i="20"/>
  <c r="I595" i="20"/>
  <c r="K595" i="20"/>
  <c r="I594" i="20"/>
  <c r="K594" i="20"/>
  <c r="I828" i="20"/>
  <c r="K828" i="20"/>
  <c r="I597" i="20"/>
  <c r="K597" i="20"/>
  <c r="I829" i="20"/>
  <c r="K829" i="20"/>
  <c r="I598" i="20"/>
  <c r="K598" i="20"/>
  <c r="I599" i="20"/>
  <c r="K599" i="20"/>
  <c r="I602" i="20"/>
  <c r="K602" i="20"/>
  <c r="I601" i="20"/>
  <c r="K601" i="20"/>
  <c r="I600" i="20"/>
  <c r="K600" i="20"/>
  <c r="I830" i="20"/>
  <c r="K830" i="20"/>
  <c r="I605" i="20"/>
  <c r="K605" i="20"/>
  <c r="I604" i="20"/>
  <c r="K604" i="20"/>
  <c r="I603" i="20"/>
  <c r="K603" i="20"/>
  <c r="I831" i="20"/>
  <c r="K831" i="20"/>
  <c r="I608" i="20"/>
  <c r="K608" i="20"/>
  <c r="I607" i="20"/>
  <c r="K607" i="20"/>
  <c r="I832" i="20"/>
  <c r="K832" i="20"/>
  <c r="I606" i="20"/>
  <c r="K606" i="20"/>
  <c r="I611" i="20"/>
  <c r="K611" i="20"/>
  <c r="I610" i="20"/>
  <c r="K610" i="20"/>
  <c r="I609" i="20"/>
  <c r="K609" i="20"/>
  <c r="I833" i="20"/>
  <c r="K833" i="20"/>
  <c r="I612" i="20"/>
  <c r="K612" i="20"/>
  <c r="I614" i="20"/>
  <c r="K614" i="20"/>
  <c r="I834" i="20"/>
  <c r="K834" i="20"/>
  <c r="I613" i="20"/>
  <c r="K613" i="20"/>
  <c r="I623" i="20"/>
  <c r="K623" i="20"/>
  <c r="I622" i="20"/>
  <c r="K622" i="20"/>
  <c r="I624" i="20"/>
  <c r="K624" i="20"/>
  <c r="I620" i="20"/>
  <c r="K620" i="20"/>
  <c r="I621" i="20"/>
  <c r="K621" i="20"/>
  <c r="I626" i="20"/>
  <c r="K626" i="20"/>
  <c r="I625" i="20"/>
  <c r="K625" i="20"/>
  <c r="I627" i="20"/>
  <c r="K627" i="20"/>
  <c r="I615" i="20"/>
  <c r="K615" i="20"/>
  <c r="I616" i="20"/>
  <c r="K616" i="20"/>
  <c r="I617" i="20"/>
  <c r="K617" i="20"/>
  <c r="I618" i="20"/>
  <c r="K618" i="20"/>
  <c r="I619" i="20"/>
  <c r="K619" i="20"/>
  <c r="I630" i="20"/>
  <c r="K630" i="20"/>
  <c r="I629" i="20"/>
  <c r="K629" i="20"/>
  <c r="I628" i="20"/>
  <c r="K628" i="20"/>
  <c r="I631" i="20"/>
  <c r="K631" i="20"/>
  <c r="K12" i="20"/>
  <c r="I632" i="20"/>
  <c r="K632" i="20"/>
  <c r="I14" i="20"/>
  <c r="K14" i="20"/>
  <c r="I633" i="20"/>
  <c r="K633" i="20"/>
  <c r="I13" i="20"/>
  <c r="K13" i="20"/>
  <c r="I15" i="20"/>
  <c r="K15" i="20"/>
  <c r="I18" i="20"/>
  <c r="K18" i="20"/>
  <c r="K16" i="20"/>
  <c r="I17" i="20"/>
  <c r="K17" i="20"/>
  <c r="I634" i="20"/>
  <c r="K634" i="20"/>
  <c r="I20" i="20"/>
  <c r="K20" i="20"/>
  <c r="I21" i="20"/>
  <c r="K21" i="20"/>
  <c r="I19" i="20"/>
  <c r="K19" i="20"/>
  <c r="I635" i="20"/>
  <c r="K635" i="20"/>
  <c r="I22" i="20"/>
  <c r="K22" i="20"/>
  <c r="I23" i="20"/>
  <c r="K23" i="20"/>
  <c r="I24" i="20"/>
  <c r="K24" i="20"/>
  <c r="I26" i="20"/>
  <c r="K26" i="20"/>
  <c r="I27" i="20"/>
  <c r="K27" i="20"/>
  <c r="I25" i="20"/>
  <c r="K25" i="20"/>
  <c r="I636" i="20"/>
  <c r="K636" i="20"/>
  <c r="I30" i="20"/>
  <c r="K30" i="20"/>
  <c r="K11" i="20"/>
  <c r="U29" i="20"/>
  <c r="U667" i="20"/>
  <c r="U112" i="20"/>
  <c r="U109" i="20"/>
  <c r="U106" i="20"/>
  <c r="U103" i="20"/>
  <c r="U101" i="20"/>
  <c r="U100" i="20"/>
  <c r="U96" i="20"/>
  <c r="U659" i="20"/>
  <c r="U91" i="20"/>
  <c r="U87" i="20"/>
  <c r="U84" i="20"/>
  <c r="U82" i="20"/>
  <c r="U80" i="20"/>
  <c r="U75" i="20"/>
  <c r="U72" i="20"/>
  <c r="U71" i="20"/>
  <c r="U68" i="20"/>
  <c r="U61" i="20"/>
  <c r="U58" i="20"/>
  <c r="U646" i="20"/>
  <c r="U52" i="20"/>
  <c r="U644" i="20"/>
  <c r="U643" i="20"/>
  <c r="U642" i="20"/>
  <c r="U641" i="20"/>
  <c r="U39" i="20"/>
  <c r="U36" i="20"/>
  <c r="U33" i="20"/>
  <c r="U637" i="20"/>
  <c r="U49" i="20"/>
  <c r="U46" i="20"/>
  <c r="U43" i="20"/>
  <c r="U42" i="20"/>
  <c r="U640" i="20"/>
  <c r="U35" i="20"/>
  <c r="U32" i="20"/>
  <c r="U28" i="20"/>
  <c r="U12" i="20"/>
  <c r="U629" i="20"/>
  <c r="U617" i="20"/>
  <c r="U625" i="20"/>
  <c r="U624" i="20"/>
  <c r="U834" i="20"/>
  <c r="U609" i="20"/>
  <c r="U832" i="20"/>
  <c r="U603" i="20"/>
  <c r="U600" i="20"/>
  <c r="U598" i="20"/>
  <c r="U594" i="20"/>
  <c r="U591" i="20"/>
  <c r="U588" i="20"/>
  <c r="U585" i="20"/>
  <c r="U824" i="20"/>
  <c r="U579" i="20"/>
  <c r="U576" i="20"/>
  <c r="U820" i="20"/>
  <c r="U571" i="20"/>
  <c r="U568" i="20"/>
  <c r="U566" i="20"/>
  <c r="U563" i="20"/>
  <c r="U559" i="20"/>
  <c r="U556" i="20"/>
  <c r="U813" i="20"/>
  <c r="U550" i="20"/>
  <c r="U547" i="20"/>
  <c r="U810" i="20"/>
  <c r="U541" i="20"/>
  <c r="U808" i="20"/>
  <c r="U807" i="20"/>
  <c r="U531" i="20"/>
  <c r="U805" i="20"/>
  <c r="U526" i="20"/>
  <c r="U523" i="20"/>
  <c r="U802" i="20"/>
  <c r="U801" i="20"/>
  <c r="U515" i="20"/>
  <c r="U511" i="20"/>
  <c r="U510" i="20"/>
  <c r="U507" i="20"/>
  <c r="U503" i="20"/>
  <c r="U500" i="20"/>
  <c r="U497" i="20"/>
  <c r="U494" i="20"/>
  <c r="U492" i="20"/>
  <c r="U489" i="20"/>
  <c r="U486" i="20"/>
  <c r="U482" i="20"/>
  <c r="U481" i="20"/>
  <c r="U477" i="20"/>
  <c r="U475" i="20"/>
  <c r="U469" i="20"/>
  <c r="U467" i="20"/>
  <c r="U781" i="20"/>
  <c r="U780" i="20"/>
  <c r="U779" i="20"/>
  <c r="U778" i="20"/>
  <c r="U777" i="20"/>
  <c r="U776" i="20"/>
  <c r="U775" i="20"/>
  <c r="U439" i="20"/>
  <c r="U774" i="20"/>
  <c r="U432" i="20"/>
  <c r="U429" i="20"/>
  <c r="U772" i="20"/>
  <c r="U423" i="20"/>
  <c r="U421" i="20"/>
  <c r="U419" i="20"/>
  <c r="U415" i="20"/>
  <c r="U413" i="20"/>
  <c r="U411" i="20"/>
  <c r="U408" i="20"/>
  <c r="U764" i="20"/>
  <c r="U399" i="20"/>
  <c r="U395" i="20"/>
  <c r="U761" i="20"/>
  <c r="U760" i="20"/>
  <c r="U388" i="20"/>
  <c r="U386" i="20"/>
  <c r="U383" i="20"/>
  <c r="U380" i="20"/>
  <c r="U378" i="20"/>
  <c r="U374" i="20"/>
  <c r="U372" i="20"/>
  <c r="U366" i="20"/>
  <c r="U363" i="20"/>
  <c r="U360" i="20"/>
  <c r="U357" i="20"/>
  <c r="U354" i="20"/>
  <c r="U348" i="20"/>
  <c r="U744" i="20"/>
  <c r="U743" i="20"/>
  <c r="U340" i="20"/>
  <c r="U337" i="20"/>
  <c r="U334" i="20"/>
  <c r="U332" i="20"/>
  <c r="U329" i="20"/>
  <c r="U327" i="20"/>
  <c r="U735" i="20"/>
  <c r="U734" i="20"/>
  <c r="U733" i="20"/>
  <c r="U312" i="20"/>
  <c r="U311" i="20"/>
  <c r="U730" i="20"/>
  <c r="U729" i="20"/>
  <c r="U728" i="20"/>
  <c r="U297" i="20"/>
  <c r="U726" i="20"/>
  <c r="U725" i="20"/>
  <c r="U724" i="20"/>
  <c r="U286" i="20"/>
  <c r="U282" i="20"/>
  <c r="U720" i="20"/>
  <c r="U719" i="20"/>
  <c r="U718" i="20"/>
  <c r="U717" i="20"/>
  <c r="U716" i="20"/>
  <c r="U715" i="20"/>
  <c r="U259" i="20"/>
  <c r="U256" i="20"/>
  <c r="U251" i="20"/>
  <c r="U249" i="20"/>
  <c r="U248" i="20"/>
  <c r="U244" i="20"/>
  <c r="U239" i="20"/>
  <c r="U237" i="20"/>
  <c r="U235" i="20"/>
  <c r="U233" i="20"/>
  <c r="U229" i="20"/>
  <c r="U227" i="20"/>
  <c r="U223" i="20"/>
  <c r="U221" i="20"/>
  <c r="U219" i="20"/>
  <c r="U697" i="20"/>
  <c r="U695" i="20"/>
  <c r="U208" i="20"/>
  <c r="U205" i="20"/>
  <c r="U204" i="20"/>
  <c r="U201" i="20"/>
  <c r="U199" i="20"/>
  <c r="U196" i="20"/>
  <c r="U689" i="20"/>
  <c r="U185" i="20"/>
  <c r="U183" i="20"/>
  <c r="U180" i="20"/>
  <c r="U177" i="20"/>
  <c r="U174" i="20"/>
  <c r="U683" i="20"/>
  <c r="U169" i="20"/>
  <c r="U167" i="20"/>
  <c r="U165" i="20"/>
  <c r="U161" i="20"/>
  <c r="U159" i="20"/>
  <c r="U155" i="20"/>
  <c r="U149" i="20"/>
  <c r="U146" i="20"/>
  <c r="U143" i="20"/>
  <c r="U140" i="20"/>
  <c r="U137" i="20"/>
  <c r="U134" i="20"/>
  <c r="U131" i="20"/>
  <c r="U127" i="20"/>
  <c r="U124" i="20"/>
  <c r="U121" i="20"/>
  <c r="U118" i="20"/>
  <c r="U636" i="20"/>
  <c r="U24" i="20"/>
  <c r="U19" i="20"/>
  <c r="U17" i="20"/>
  <c r="U13" i="20"/>
  <c r="U11" i="20"/>
  <c r="U630" i="20"/>
  <c r="U616" i="20"/>
  <c r="U626" i="20"/>
  <c r="U622" i="20"/>
  <c r="U614" i="20"/>
  <c r="U610" i="20"/>
  <c r="U607" i="20"/>
  <c r="U604" i="20"/>
  <c r="U601" i="20"/>
  <c r="U829" i="20"/>
  <c r="U595" i="20"/>
  <c r="U593" i="20"/>
  <c r="U590" i="20"/>
  <c r="U825" i="20"/>
  <c r="U582" i="20"/>
  <c r="U581" i="20"/>
  <c r="U577" i="20"/>
  <c r="U575" i="20"/>
  <c r="U572" i="20"/>
  <c r="U569" i="20"/>
  <c r="U565" i="20"/>
  <c r="U816" i="20"/>
  <c r="U560" i="20"/>
  <c r="U558" i="20"/>
  <c r="U553" i="20"/>
  <c r="U551" i="20"/>
  <c r="U549" i="20"/>
  <c r="U546" i="20"/>
  <c r="U809" i="20"/>
  <c r="U537" i="20"/>
  <c r="U534" i="20"/>
  <c r="U533" i="20"/>
  <c r="U528" i="20"/>
  <c r="U527" i="20"/>
  <c r="U803" i="20"/>
  <c r="U519" i="20"/>
  <c r="U517" i="20"/>
  <c r="U800" i="20"/>
  <c r="U513" i="20"/>
  <c r="U509" i="20"/>
  <c r="U797" i="20"/>
  <c r="U504" i="20"/>
  <c r="U501" i="20"/>
  <c r="U498" i="20"/>
  <c r="U793" i="20"/>
  <c r="U491" i="20"/>
  <c r="U490" i="20"/>
  <c r="U487" i="20"/>
  <c r="U484" i="20"/>
  <c r="U788" i="20"/>
  <c r="U478" i="20"/>
  <c r="U784" i="20"/>
  <c r="U783" i="20"/>
  <c r="U782" i="20"/>
  <c r="U460" i="20"/>
  <c r="U459" i="20"/>
  <c r="U455" i="20"/>
  <c r="U451" i="20"/>
  <c r="U448" i="20"/>
  <c r="U445" i="20"/>
  <c r="U444" i="20"/>
  <c r="U438" i="20"/>
  <c r="U435" i="20"/>
  <c r="U433" i="20"/>
  <c r="U430" i="20"/>
  <c r="U428" i="20"/>
  <c r="U424" i="20"/>
  <c r="U422" i="20"/>
  <c r="U769" i="20"/>
  <c r="U417" i="20"/>
  <c r="U414" i="20"/>
  <c r="U410" i="20"/>
  <c r="U407" i="20"/>
  <c r="U401" i="20"/>
  <c r="U763" i="20"/>
  <c r="U396" i="20"/>
  <c r="U392" i="20"/>
  <c r="U389" i="20"/>
  <c r="U759" i="20"/>
  <c r="U387" i="20"/>
  <c r="U384" i="20"/>
  <c r="U381" i="20"/>
  <c r="U377" i="20"/>
  <c r="U375" i="20"/>
  <c r="U371" i="20"/>
  <c r="U365" i="20"/>
  <c r="U362" i="20"/>
  <c r="U359" i="20"/>
  <c r="U747" i="20"/>
  <c r="U746" i="20"/>
  <c r="U745" i="20"/>
  <c r="U345" i="20"/>
  <c r="U343" i="20"/>
  <c r="U342" i="20"/>
  <c r="U338" i="20"/>
  <c r="U335" i="20"/>
  <c r="U333" i="20"/>
  <c r="U330" i="20"/>
  <c r="U736" i="20"/>
  <c r="U321" i="20"/>
  <c r="U319" i="20"/>
  <c r="U315" i="20"/>
  <c r="U732" i="20"/>
  <c r="U731" i="20"/>
  <c r="U306" i="20"/>
  <c r="U303" i="20"/>
  <c r="U300" i="20"/>
  <c r="U298" i="20"/>
  <c r="U294" i="20"/>
  <c r="U291" i="20"/>
  <c r="U285" i="20"/>
  <c r="U723" i="20"/>
  <c r="U722" i="20"/>
  <c r="U276" i="20"/>
  <c r="U273" i="20"/>
  <c r="U271" i="20"/>
  <c r="U267" i="20"/>
  <c r="U264" i="20"/>
  <c r="U261" i="20"/>
  <c r="U260" i="20"/>
  <c r="U713" i="20"/>
  <c r="U252" i="20"/>
  <c r="U250" i="20"/>
  <c r="U709" i="20"/>
  <c r="U245" i="20"/>
  <c r="U707" i="20"/>
  <c r="U238" i="20"/>
  <c r="U236" i="20"/>
  <c r="U232" i="20"/>
  <c r="U230" i="20"/>
  <c r="U226" i="20"/>
  <c r="U224" i="20"/>
  <c r="U699" i="20"/>
  <c r="U215" i="20"/>
  <c r="U212" i="20"/>
  <c r="U210" i="20"/>
  <c r="U209" i="20"/>
  <c r="U206" i="20"/>
  <c r="U202" i="20"/>
  <c r="U198" i="20"/>
  <c r="U690" i="20"/>
  <c r="U191" i="20"/>
  <c r="U188" i="20"/>
  <c r="U688" i="20"/>
  <c r="U687" i="20"/>
  <c r="U182" i="20"/>
  <c r="U178" i="20"/>
  <c r="U175" i="20"/>
  <c r="U172" i="20"/>
  <c r="U170" i="20"/>
  <c r="U166" i="20"/>
  <c r="U164" i="20"/>
  <c r="U162" i="20"/>
  <c r="U678" i="20"/>
  <c r="U152" i="20"/>
  <c r="U151" i="20"/>
  <c r="U148" i="20"/>
  <c r="U144" i="20"/>
  <c r="U142" i="20"/>
  <c r="U139" i="20"/>
  <c r="U136" i="20"/>
  <c r="U132" i="20"/>
  <c r="U130" i="20"/>
  <c r="U125" i="20"/>
  <c r="U122" i="20"/>
  <c r="U119" i="20"/>
  <c r="U116" i="20"/>
  <c r="U114" i="20"/>
  <c r="U110" i="20"/>
  <c r="U108" i="20"/>
  <c r="U104" i="20"/>
  <c r="U102" i="20"/>
  <c r="U97" i="20"/>
  <c r="U95" i="20"/>
  <c r="U92" i="20"/>
  <c r="U89" i="20"/>
  <c r="U85" i="20"/>
  <c r="U655" i="20"/>
  <c r="U654" i="20"/>
  <c r="U77" i="20"/>
  <c r="U74" i="20"/>
  <c r="U651" i="20"/>
  <c r="U650" i="20"/>
  <c r="U65" i="20"/>
  <c r="U648" i="20"/>
  <c r="U647" i="20"/>
  <c r="U55" i="20"/>
  <c r="U645" i="20"/>
  <c r="U25" i="20"/>
  <c r="U23" i="20"/>
  <c r="U21" i="20"/>
  <c r="U16" i="20"/>
  <c r="U633" i="20"/>
  <c r="U631" i="20"/>
  <c r="U619" i="20"/>
  <c r="U615" i="20"/>
  <c r="U621" i="20"/>
  <c r="U623" i="20"/>
  <c r="U612" i="20"/>
  <c r="U611" i="20"/>
  <c r="U608" i="20"/>
  <c r="U605" i="20"/>
  <c r="U602" i="20"/>
  <c r="U597" i="20"/>
  <c r="U596" i="20"/>
  <c r="U592" i="20"/>
  <c r="U589" i="20"/>
  <c r="U586" i="20"/>
  <c r="U583" i="20"/>
  <c r="U580" i="20"/>
  <c r="U578" i="20"/>
  <c r="U574" i="20"/>
  <c r="U573" i="20"/>
  <c r="U570" i="20"/>
  <c r="U567" i="20"/>
  <c r="U562" i="20"/>
  <c r="U561" i="20"/>
  <c r="U557" i="20"/>
  <c r="U554" i="20"/>
  <c r="U552" i="20"/>
  <c r="U548" i="20"/>
  <c r="U544" i="20"/>
  <c r="U543" i="20"/>
  <c r="U540" i="20"/>
  <c r="U536" i="20"/>
  <c r="U806" i="20"/>
  <c r="U529" i="20"/>
  <c r="U804" i="20"/>
  <c r="U522" i="20"/>
  <c r="U521" i="20"/>
  <c r="U518" i="20"/>
  <c r="U514" i="20"/>
  <c r="U512" i="20"/>
  <c r="U798" i="20"/>
  <c r="U506" i="20"/>
  <c r="U502" i="20"/>
  <c r="U794" i="20"/>
  <c r="U496" i="20"/>
  <c r="U792" i="20"/>
  <c r="U488" i="20"/>
  <c r="U790" i="20"/>
  <c r="U483" i="20"/>
  <c r="U480" i="20"/>
  <c r="U787" i="20"/>
  <c r="U786" i="20"/>
  <c r="U468" i="20"/>
  <c r="U465" i="20"/>
  <c r="U463" i="20"/>
  <c r="U462" i="20"/>
  <c r="U458" i="20"/>
  <c r="U456" i="20"/>
  <c r="U452" i="20"/>
  <c r="U450" i="20"/>
  <c r="U447" i="20"/>
  <c r="U442" i="20"/>
  <c r="U440" i="20"/>
  <c r="U436" i="20"/>
  <c r="U434" i="20"/>
  <c r="U431" i="20"/>
  <c r="U427" i="20"/>
  <c r="U425" i="20"/>
  <c r="U420" i="20"/>
  <c r="U768" i="20"/>
  <c r="U767" i="20"/>
  <c r="U766" i="20"/>
  <c r="U406" i="20"/>
  <c r="U404" i="20"/>
  <c r="U402" i="20"/>
  <c r="U398" i="20"/>
  <c r="U397" i="20"/>
  <c r="U394" i="20"/>
  <c r="U390" i="20"/>
  <c r="U758" i="20"/>
  <c r="U757" i="20"/>
  <c r="U756" i="20"/>
  <c r="U755" i="20"/>
  <c r="U754" i="20"/>
  <c r="U753" i="20"/>
  <c r="U751" i="20"/>
  <c r="U750" i="20"/>
  <c r="U749" i="20"/>
  <c r="U356" i="20"/>
  <c r="U353" i="20"/>
  <c r="U351" i="20"/>
  <c r="U350" i="20"/>
  <c r="U347" i="20"/>
  <c r="U344" i="20"/>
  <c r="U341" i="20"/>
  <c r="U339" i="20"/>
  <c r="U739" i="20"/>
  <c r="U738" i="20"/>
  <c r="U737" i="20"/>
  <c r="U324" i="20"/>
  <c r="U322" i="20"/>
  <c r="U320" i="20"/>
  <c r="U316" i="20"/>
  <c r="U313" i="20"/>
  <c r="U309" i="20"/>
  <c r="U307" i="20"/>
  <c r="U305" i="20"/>
  <c r="U302" i="20"/>
  <c r="U727" i="20"/>
  <c r="U296" i="20"/>
  <c r="U293" i="20"/>
  <c r="U289" i="20"/>
  <c r="U288" i="20"/>
  <c r="U284" i="20"/>
  <c r="U277" i="20"/>
  <c r="U275" i="20"/>
  <c r="U270" i="20"/>
  <c r="U269" i="20"/>
  <c r="U266" i="20"/>
  <c r="U262" i="20"/>
  <c r="U714" i="20"/>
  <c r="U258" i="20"/>
  <c r="U711" i="20"/>
  <c r="U247" i="20"/>
  <c r="U708" i="20"/>
  <c r="U241" i="20"/>
  <c r="U240" i="20"/>
  <c r="U705" i="20"/>
  <c r="U704" i="20"/>
  <c r="U703" i="20"/>
  <c r="U702" i="20"/>
  <c r="U701" i="20"/>
  <c r="U700" i="20"/>
  <c r="U217" i="20"/>
  <c r="U216" i="20"/>
  <c r="U213" i="20"/>
  <c r="U207" i="20"/>
  <c r="U211" i="20"/>
  <c r="U693" i="20"/>
  <c r="U200" i="20"/>
  <c r="U691" i="20"/>
  <c r="U194" i="20"/>
  <c r="U193" i="20"/>
  <c r="U190" i="20"/>
  <c r="U186" i="20"/>
  <c r="U184" i="20"/>
  <c r="U181" i="20"/>
  <c r="U179" i="20"/>
  <c r="U176" i="20"/>
  <c r="U173" i="20"/>
  <c r="U681" i="20"/>
  <c r="U680" i="20"/>
  <c r="U160" i="20"/>
  <c r="U158" i="20"/>
  <c r="U154" i="20"/>
  <c r="U153" i="20"/>
  <c r="U150" i="20"/>
  <c r="U147" i="20"/>
  <c r="U675" i="20"/>
  <c r="U141" i="20"/>
  <c r="U138" i="20"/>
  <c r="U135" i="20"/>
  <c r="U133" i="20"/>
  <c r="U129" i="20"/>
  <c r="U126" i="20"/>
  <c r="U123" i="20"/>
  <c r="U120" i="20"/>
  <c r="U117" i="20"/>
  <c r="U113" i="20"/>
  <c r="U111" i="20"/>
  <c r="U107" i="20"/>
  <c r="U105" i="20"/>
  <c r="U661" i="20"/>
  <c r="U660" i="20"/>
  <c r="U94" i="20"/>
  <c r="U90" i="20"/>
  <c r="U88" i="20"/>
  <c r="U86" i="20"/>
  <c r="U81" i="20"/>
  <c r="U79" i="20"/>
  <c r="U76" i="20"/>
  <c r="U652" i="20"/>
  <c r="U69" i="20"/>
  <c r="U66" i="20"/>
  <c r="U64" i="20"/>
  <c r="U62" i="20"/>
  <c r="U60" i="20"/>
  <c r="U56" i="20"/>
  <c r="U54" i="20"/>
  <c r="U50" i="20"/>
  <c r="U47" i="20"/>
  <c r="U45" i="20"/>
  <c r="U40" i="20"/>
  <c r="U37" i="20"/>
  <c r="U34" i="20"/>
  <c r="U638" i="20"/>
  <c r="U27" i="20"/>
  <c r="U22" i="20"/>
  <c r="U20" i="20"/>
  <c r="U18" i="20"/>
  <c r="U14" i="20"/>
  <c r="U628" i="20"/>
  <c r="U618" i="20"/>
  <c r="U627" i="20"/>
  <c r="U620" i="20"/>
  <c r="U613" i="20"/>
  <c r="U833" i="20"/>
  <c r="U606" i="20"/>
  <c r="U831" i="20"/>
  <c r="U830" i="20"/>
  <c r="U599" i="20"/>
  <c r="U828" i="20"/>
  <c r="U827" i="20"/>
  <c r="U826" i="20"/>
  <c r="U587" i="20"/>
  <c r="U584" i="20"/>
  <c r="U823" i="20"/>
  <c r="U822" i="20"/>
  <c r="U821" i="20"/>
  <c r="U819" i="20"/>
  <c r="U818" i="20"/>
  <c r="U817" i="20"/>
  <c r="U564" i="20"/>
  <c r="U815" i="20"/>
  <c r="U814" i="20"/>
  <c r="U555" i="20"/>
  <c r="U812" i="20"/>
  <c r="U811" i="20"/>
  <c r="U545" i="20"/>
  <c r="U542" i="20"/>
  <c r="U539" i="20"/>
  <c r="U538" i="20"/>
  <c r="U535" i="20"/>
  <c r="U532" i="20"/>
  <c r="U530" i="20"/>
  <c r="U525" i="20"/>
  <c r="U524" i="20"/>
  <c r="U520" i="20"/>
  <c r="U516" i="20"/>
  <c r="U799" i="20"/>
  <c r="U508" i="20"/>
  <c r="U505" i="20"/>
  <c r="U796" i="20"/>
  <c r="U795" i="20"/>
  <c r="U499" i="20"/>
  <c r="U495" i="20"/>
  <c r="U493" i="20"/>
  <c r="U791" i="20"/>
  <c r="U485" i="20"/>
  <c r="U789" i="20"/>
  <c r="U479" i="20"/>
  <c r="U476" i="20"/>
  <c r="U474" i="20"/>
  <c r="U470" i="20"/>
  <c r="U466" i="20"/>
  <c r="U464" i="20"/>
  <c r="U461" i="20"/>
  <c r="U457" i="20"/>
  <c r="U454" i="20"/>
  <c r="U453" i="20"/>
  <c r="U449" i="20"/>
  <c r="U446" i="20"/>
  <c r="U443" i="20"/>
  <c r="U441" i="20"/>
  <c r="U437" i="20"/>
  <c r="U773" i="20"/>
  <c r="U426" i="20"/>
  <c r="U771" i="20"/>
  <c r="U770" i="20"/>
  <c r="U418" i="20"/>
  <c r="U416" i="20"/>
  <c r="U412" i="20"/>
  <c r="U409" i="20"/>
  <c r="U765" i="20"/>
  <c r="U405" i="20"/>
  <c r="U403" i="20"/>
  <c r="U400" i="20"/>
  <c r="U762" i="20"/>
  <c r="U393" i="20"/>
  <c r="U391" i="20"/>
  <c r="U385" i="20"/>
  <c r="U382" i="20"/>
  <c r="U379" i="20"/>
  <c r="U376" i="20"/>
  <c r="U373" i="20"/>
  <c r="U370" i="20"/>
  <c r="U364" i="20"/>
  <c r="U361" i="20"/>
  <c r="U358" i="20"/>
  <c r="U748" i="20"/>
  <c r="U355" i="20"/>
  <c r="U352" i="20"/>
  <c r="U349" i="20"/>
  <c r="U346" i="20"/>
  <c r="U742" i="20"/>
  <c r="U741" i="20"/>
  <c r="U740" i="20"/>
  <c r="U331" i="20"/>
  <c r="U328" i="20"/>
  <c r="U326" i="20"/>
  <c r="U325" i="20"/>
  <c r="U323" i="20"/>
  <c r="U318" i="20"/>
  <c r="U317" i="20"/>
  <c r="U314" i="20"/>
  <c r="U310" i="20"/>
  <c r="U308" i="20"/>
  <c r="U304" i="20"/>
  <c r="U301" i="20"/>
  <c r="U299" i="20"/>
  <c r="U295" i="20"/>
  <c r="U292" i="20"/>
  <c r="U290" i="20"/>
  <c r="U287" i="20"/>
  <c r="U283" i="20"/>
  <c r="U278" i="20"/>
  <c r="U274" i="20"/>
  <c r="U272" i="20"/>
  <c r="U268" i="20"/>
  <c r="U265" i="20"/>
  <c r="U263" i="20"/>
  <c r="U257" i="20"/>
  <c r="U255" i="20"/>
  <c r="U710" i="20"/>
  <c r="U246" i="20"/>
  <c r="U243" i="20"/>
  <c r="U242" i="20"/>
  <c r="U706" i="20"/>
  <c r="U234" i="20"/>
  <c r="U231" i="20"/>
  <c r="U228" i="20"/>
  <c r="U225" i="20"/>
  <c r="U222" i="20"/>
  <c r="U220" i="20"/>
  <c r="U218" i="20"/>
  <c r="U698" i="20"/>
  <c r="U214" i="20"/>
  <c r="U696" i="20"/>
  <c r="U694" i="20"/>
  <c r="U203" i="20"/>
  <c r="U692" i="20"/>
  <c r="U197" i="20"/>
  <c r="U195" i="20"/>
  <c r="U192" i="20"/>
  <c r="U189" i="20"/>
  <c r="U187" i="20"/>
  <c r="U686" i="20"/>
  <c r="U685" i="20"/>
  <c r="U684" i="20"/>
  <c r="U171" i="20"/>
  <c r="U682" i="20"/>
  <c r="U168" i="20"/>
  <c r="U163" i="20"/>
  <c r="U679" i="20"/>
  <c r="U157" i="20"/>
  <c r="U156" i="20"/>
  <c r="U677" i="20"/>
  <c r="U676" i="20"/>
  <c r="U145" i="20"/>
  <c r="U674" i="20"/>
  <c r="U673" i="20"/>
  <c r="U672" i="20"/>
  <c r="U671" i="20"/>
  <c r="U128" i="20"/>
  <c r="U670" i="20"/>
  <c r="U669" i="20"/>
  <c r="U668" i="20"/>
  <c r="U115" i="20"/>
  <c r="U666" i="20"/>
  <c r="U665" i="20"/>
  <c r="U664" i="20"/>
  <c r="U663" i="20"/>
  <c r="U662" i="20"/>
  <c r="U99" i="20"/>
  <c r="U98" i="20"/>
  <c r="U93" i="20"/>
  <c r="U658" i="20"/>
  <c r="U657" i="20"/>
  <c r="U656" i="20"/>
  <c r="U83" i="20"/>
  <c r="U78" i="20"/>
  <c r="U653" i="20"/>
  <c r="U73" i="20"/>
  <c r="U70" i="20"/>
  <c r="U67" i="20"/>
  <c r="U649" i="20"/>
  <c r="U63" i="20"/>
  <c r="U59" i="20"/>
  <c r="U57" i="20"/>
  <c r="U53" i="20"/>
  <c r="U51" i="20"/>
  <c r="U48" i="20"/>
  <c r="U44" i="20"/>
  <c r="U41" i="20"/>
  <c r="U38" i="20"/>
  <c r="U639" i="20"/>
  <c r="U31" i="20"/>
  <c r="U30" i="20"/>
  <c r="U26" i="20"/>
  <c r="U635" i="20"/>
  <c r="U634" i="20"/>
  <c r="U15" i="20"/>
  <c r="U632" i="20"/>
  <c r="O785" i="20"/>
  <c r="S785" i="20"/>
  <c r="U785" i="20"/>
  <c r="O473" i="20"/>
  <c r="S473" i="20"/>
  <c r="U473" i="20"/>
  <c r="O471" i="20"/>
  <c r="S471" i="20"/>
  <c r="U471" i="20"/>
  <c r="O367" i="20"/>
  <c r="S367" i="20"/>
  <c r="U367" i="20"/>
  <c r="O752" i="20"/>
  <c r="S752" i="20"/>
  <c r="U752" i="20"/>
  <c r="O368" i="20"/>
  <c r="S368" i="20"/>
  <c r="U368" i="20"/>
  <c r="O369" i="20"/>
  <c r="S369" i="20"/>
  <c r="U369" i="20"/>
  <c r="O336" i="20"/>
  <c r="S336" i="20"/>
  <c r="U336" i="20"/>
  <c r="O279" i="20"/>
  <c r="S279" i="20"/>
  <c r="U279" i="20"/>
  <c r="O281" i="20"/>
  <c r="S281" i="20"/>
  <c r="U281" i="20"/>
  <c r="O280" i="20"/>
  <c r="S280" i="20"/>
  <c r="U280" i="20"/>
  <c r="O721" i="20"/>
  <c r="S721" i="20"/>
  <c r="U721" i="20"/>
  <c r="O712" i="20"/>
  <c r="S712" i="20"/>
  <c r="U712" i="20"/>
  <c r="O253" i="20"/>
  <c r="S253" i="20"/>
  <c r="U253" i="20"/>
  <c r="O254" i="20"/>
  <c r="S254" i="20"/>
  <c r="U254" i="20"/>
  <c r="O472" i="20"/>
  <c r="S472" i="20"/>
  <c r="U472" i="20"/>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A761" i="11"/>
  <c r="A772" i="11"/>
  <c r="A269" i="11"/>
  <c r="A592" i="11"/>
  <c r="A607" i="11"/>
  <c r="A724" i="11"/>
  <c r="A568" i="11"/>
  <c r="A754" i="11"/>
  <c r="A633" i="11"/>
  <c r="A696" i="11"/>
  <c r="A667" i="11"/>
  <c r="A747" i="11"/>
  <c r="A591" i="11"/>
  <c r="A661" i="11"/>
  <c r="A676" i="11"/>
  <c r="A619" i="11"/>
  <c r="A792" i="11"/>
  <c r="A693" i="11"/>
  <c r="A683" i="11"/>
  <c r="A574" i="11"/>
  <c r="A691" i="11"/>
  <c r="A611" i="11"/>
  <c r="A576" i="11"/>
  <c r="A645" i="11"/>
  <c r="A573" i="11"/>
  <c r="A637" i="11"/>
  <c r="A774" i="11"/>
  <c r="A572" i="11"/>
  <c r="A738" i="11"/>
  <c r="A798" i="11"/>
  <c r="A594" i="11"/>
  <c r="A797" i="11"/>
  <c r="A658" i="11"/>
  <c r="A663" i="11"/>
  <c r="A613" i="11"/>
  <c r="A699" i="11"/>
  <c r="A727" i="11"/>
  <c r="A587" i="11"/>
  <c r="A626" i="11"/>
  <c r="A168" i="11"/>
  <c r="A166" i="11"/>
  <c r="A169" i="11"/>
  <c r="A167" i="11"/>
  <c r="A238" i="11"/>
  <c r="A243" i="11"/>
  <c r="A242" i="11"/>
  <c r="A239" i="11"/>
  <c r="A271" i="11"/>
  <c r="A270" i="11"/>
  <c r="A272" i="11"/>
  <c r="A331" i="11"/>
  <c r="A328" i="11"/>
  <c r="A329" i="11"/>
  <c r="A330" i="11"/>
  <c r="A831" i="11"/>
  <c r="A124" i="11"/>
  <c r="A129" i="11"/>
  <c r="A126" i="11"/>
  <c r="A123" i="11"/>
  <c r="A410" i="11"/>
  <c r="A408" i="11"/>
  <c r="A411" i="11"/>
  <c r="A409" i="11"/>
  <c r="A187" i="11"/>
  <c r="A186" i="11"/>
  <c r="A188" i="11"/>
  <c r="A189" i="11"/>
  <c r="A312" i="11"/>
  <c r="A310" i="11"/>
  <c r="A311" i="11"/>
  <c r="A309" i="11"/>
  <c r="A277" i="11"/>
  <c r="A279" i="11"/>
  <c r="A278" i="11"/>
  <c r="A280" i="11"/>
  <c r="A502" i="11"/>
  <c r="A501" i="11"/>
  <c r="A500" i="11"/>
  <c r="A503" i="11"/>
  <c r="A567" i="11"/>
  <c r="A566" i="11"/>
  <c r="A565" i="11"/>
  <c r="A564" i="11"/>
  <c r="A89" i="11"/>
  <c r="A90" i="11"/>
  <c r="A88" i="11"/>
  <c r="A87" i="11"/>
  <c r="A146" i="11"/>
  <c r="A149" i="11"/>
  <c r="A148" i="11"/>
  <c r="A147" i="11"/>
  <c r="A402" i="11"/>
  <c r="A401" i="11"/>
  <c r="A400" i="11"/>
  <c r="A403" i="11"/>
  <c r="A207" i="11"/>
  <c r="A208" i="11"/>
  <c r="A206" i="11"/>
  <c r="A205" i="11"/>
  <c r="A406" i="11"/>
  <c r="A404" i="11"/>
  <c r="A407" i="11"/>
  <c r="A405" i="11"/>
  <c r="A543" i="11"/>
  <c r="A542" i="11"/>
  <c r="A541" i="11"/>
  <c r="A540" i="11"/>
  <c r="A290" i="11"/>
  <c r="A292" i="11"/>
  <c r="A289" i="11"/>
  <c r="A291" i="11"/>
  <c r="A105" i="11"/>
  <c r="A102" i="11"/>
  <c r="A103" i="11"/>
  <c r="A104" i="11"/>
  <c r="A92" i="11"/>
  <c r="A91" i="11"/>
  <c r="A93" i="11"/>
  <c r="A379" i="11"/>
  <c r="A378" i="11"/>
  <c r="A377" i="11"/>
  <c r="A376" i="11"/>
  <c r="A467" i="11"/>
  <c r="A464" i="11"/>
  <c r="A466" i="11"/>
  <c r="A465" i="11"/>
  <c r="A113" i="11"/>
  <c r="A110" i="11"/>
  <c r="A111" i="11"/>
  <c r="A112" i="11"/>
  <c r="A276" i="11"/>
  <c r="A274" i="11"/>
  <c r="A273" i="11"/>
  <c r="A275" i="11"/>
  <c r="A451" i="11"/>
  <c r="A450" i="11"/>
  <c r="A448" i="11"/>
  <c r="A449" i="11"/>
  <c r="A384" i="11"/>
  <c r="A386" i="11"/>
  <c r="A387" i="11"/>
  <c r="A385" i="11"/>
  <c r="A550" i="11"/>
  <c r="A549" i="11"/>
  <c r="A551" i="11"/>
  <c r="A548" i="11"/>
  <c r="A463" i="11"/>
  <c r="A461" i="11"/>
  <c r="A460" i="11"/>
  <c r="A462" i="11"/>
  <c r="A697" i="11"/>
  <c r="A779" i="11"/>
  <c r="A707" i="11"/>
  <c r="A655" i="11"/>
  <c r="A756" i="11"/>
  <c r="A622" i="11"/>
  <c r="A751" i="11"/>
  <c r="A726" i="11"/>
  <c r="A653" i="11"/>
  <c r="A739" i="11"/>
  <c r="A610" i="11"/>
  <c r="A746" i="11"/>
  <c r="A685" i="11"/>
  <c r="A623" i="11"/>
  <c r="A590" i="11"/>
  <c r="A750" i="11"/>
  <c r="A601" i="11"/>
  <c r="A785" i="11"/>
  <c r="A606" i="11"/>
  <c r="A585" i="11"/>
  <c r="A700" i="11"/>
  <c r="A581" i="11"/>
  <c r="A758" i="11"/>
  <c r="A618" i="11"/>
  <c r="A571" i="11"/>
  <c r="A659" i="11"/>
  <c r="A625" i="11"/>
  <c r="A629" i="11"/>
  <c r="A656" i="11"/>
  <c r="A578" i="11"/>
  <c r="A790" i="11"/>
  <c r="A801" i="11"/>
  <c r="A652" i="11"/>
  <c r="A759" i="11"/>
  <c r="A713" i="11"/>
  <c r="A584" i="11"/>
  <c r="A615" i="11"/>
  <c r="A813" i="11"/>
  <c r="A778" i="11"/>
  <c r="A804" i="11"/>
  <c r="A788" i="11"/>
  <c r="A570" i="11"/>
  <c r="A649" i="11"/>
  <c r="A651" i="11"/>
  <c r="A718" i="11"/>
  <c r="A632" i="11"/>
  <c r="A654" i="11"/>
  <c r="A569" i="11"/>
  <c r="A694" i="11"/>
  <c r="A627" i="11"/>
  <c r="A673" i="11"/>
  <c r="A768" i="11"/>
  <c r="A609" i="11"/>
  <c r="A598" i="11"/>
  <c r="A620" i="11"/>
  <c r="A698" i="11"/>
  <c r="A646" i="11"/>
  <c r="A688" i="11"/>
  <c r="A612" i="11"/>
  <c r="A716" i="11"/>
  <c r="A690" i="11"/>
  <c r="A595" i="11"/>
  <c r="A789" i="11"/>
  <c r="A672" i="11"/>
  <c r="A616" i="11"/>
  <c r="A743" i="11"/>
  <c r="A636" i="11"/>
  <c r="A650" i="11"/>
  <c r="A608" i="11"/>
  <c r="A806" i="11"/>
  <c r="A703" i="11"/>
  <c r="A752" i="11"/>
  <c r="A744" i="11"/>
  <c r="A777" i="11"/>
  <c r="A766" i="11"/>
  <c r="A773" i="11"/>
  <c r="A600" i="11"/>
  <c r="A682" i="11"/>
  <c r="A749" i="11"/>
  <c r="A728" i="11"/>
  <c r="A628" i="11"/>
  <c r="A630" i="11"/>
  <c r="A666" i="11"/>
  <c r="A617" i="11"/>
  <c r="A621" i="11"/>
  <c r="A674" i="11"/>
  <c r="A642" i="11"/>
  <c r="A733" i="11"/>
  <c r="A624" i="11"/>
  <c r="A712" i="11"/>
  <c r="A638" i="11"/>
  <c r="A631" i="11"/>
  <c r="A687" i="11"/>
  <c r="A635" i="11"/>
  <c r="A709" i="11"/>
  <c r="A662" i="11"/>
  <c r="A681" i="11"/>
  <c r="A753" i="11"/>
  <c r="A714" i="11"/>
  <c r="A762" i="11"/>
  <c r="A731" i="11"/>
  <c r="A719" i="11"/>
  <c r="A582" i="11"/>
  <c r="A745" i="11"/>
  <c r="A692" i="11"/>
  <c r="A648" i="11"/>
  <c r="A640" i="11"/>
  <c r="A775" i="11"/>
  <c r="A786" i="11"/>
  <c r="A730" i="11"/>
  <c r="A671" i="11"/>
  <c r="A605" i="11"/>
  <c r="A734" i="11"/>
  <c r="A665" i="11"/>
  <c r="A815" i="11"/>
  <c r="A717" i="11"/>
  <c r="A546" i="11"/>
  <c r="A547" i="11"/>
  <c r="A544" i="11"/>
  <c r="A545" i="11"/>
  <c r="A470" i="11"/>
  <c r="A468" i="11"/>
  <c r="A471" i="11"/>
  <c r="A469" i="11"/>
  <c r="A23" i="11"/>
  <c r="A22" i="11"/>
  <c r="A21" i="11"/>
  <c r="A24" i="11"/>
  <c r="A223" i="11"/>
  <c r="A221" i="11"/>
  <c r="A224" i="11"/>
  <c r="A222" i="11"/>
  <c r="A64" i="11"/>
  <c r="A66" i="11"/>
  <c r="A67" i="11"/>
  <c r="A65" i="11"/>
  <c r="A527" i="11"/>
  <c r="A525" i="11"/>
  <c r="A526" i="11"/>
  <c r="A524" i="11"/>
  <c r="A800" i="11"/>
  <c r="A49" i="11"/>
  <c r="A51" i="11"/>
  <c r="A50" i="11"/>
  <c r="A48" i="11"/>
  <c r="A99" i="11"/>
  <c r="A98" i="11"/>
  <c r="A101" i="11"/>
  <c r="A100" i="11"/>
  <c r="A193" i="11"/>
  <c r="A190" i="11"/>
  <c r="A191" i="11"/>
  <c r="A192" i="11"/>
  <c r="A73" i="11"/>
  <c r="A74" i="11"/>
  <c r="A75" i="11"/>
  <c r="A72" i="11"/>
  <c r="A764" i="11"/>
  <c r="A647" i="11"/>
  <c r="A586" i="11"/>
  <c r="A782" i="11"/>
  <c r="A810" i="11"/>
  <c r="A787" i="11"/>
  <c r="A668" i="11"/>
  <c r="A680" i="11"/>
  <c r="A137" i="11"/>
  <c r="A136" i="11"/>
  <c r="A135" i="11"/>
  <c r="A134" i="11"/>
  <c r="A284" i="11"/>
  <c r="A281" i="11"/>
  <c r="A283" i="11"/>
  <c r="A282" i="11"/>
  <c r="A114" i="11"/>
  <c r="A117" i="11"/>
  <c r="A115" i="11"/>
  <c r="A116" i="11"/>
  <c r="A516" i="11"/>
  <c r="A519" i="11"/>
  <c r="A517" i="11"/>
  <c r="A518" i="11"/>
  <c r="A302" i="11"/>
  <c r="A303" i="11"/>
  <c r="A304" i="11"/>
  <c r="A301" i="11"/>
  <c r="A381" i="11"/>
  <c r="A382" i="11"/>
  <c r="A383" i="11"/>
  <c r="A380" i="11"/>
  <c r="A355" i="11"/>
  <c r="A353" i="11"/>
  <c r="A354" i="11"/>
  <c r="A352" i="11"/>
  <c r="A197" i="11"/>
  <c r="A194" i="11"/>
  <c r="A196" i="11"/>
  <c r="A195" i="11"/>
  <c r="A351" i="11"/>
  <c r="A348" i="11"/>
  <c r="A350" i="11"/>
  <c r="A349" i="11"/>
  <c r="A364" i="11"/>
  <c r="A367" i="11"/>
  <c r="A366" i="11"/>
  <c r="A365" i="11"/>
  <c r="A165" i="11"/>
  <c r="A162" i="11"/>
  <c r="A164" i="11"/>
  <c r="A163" i="11"/>
  <c r="A441" i="11"/>
  <c r="A443" i="11"/>
  <c r="A440" i="11"/>
  <c r="A442" i="11"/>
  <c r="A393" i="11"/>
  <c r="A395" i="11"/>
  <c r="A392" i="11"/>
  <c r="A394" i="11"/>
  <c r="A818" i="11"/>
  <c r="A823" i="11"/>
  <c r="A830" i="11"/>
  <c r="A835" i="11"/>
  <c r="A827" i="11"/>
  <c r="A829" i="11"/>
  <c r="A821" i="11"/>
  <c r="A839" i="11"/>
  <c r="A836" i="11"/>
  <c r="A832" i="11"/>
  <c r="A819" i="11"/>
  <c r="A825" i="11"/>
  <c r="A834" i="11"/>
  <c r="A822" i="11"/>
  <c r="A838" i="11"/>
  <c r="A837" i="11"/>
  <c r="A820" i="11"/>
  <c r="A833" i="11"/>
  <c r="A828" i="11"/>
  <c r="A826" i="11"/>
  <c r="A260" i="11"/>
  <c r="A257" i="11"/>
  <c r="A261" i="11"/>
  <c r="A264" i="11"/>
  <c r="A492" i="11"/>
  <c r="A493" i="11"/>
  <c r="A494" i="11"/>
  <c r="A495" i="11"/>
  <c r="A17" i="11"/>
  <c r="A20" i="11"/>
  <c r="A19" i="11"/>
  <c r="A18" i="11"/>
  <c r="A249" i="11"/>
  <c r="A252" i="11"/>
  <c r="A251" i="11"/>
  <c r="A250" i="11"/>
  <c r="A512" i="11"/>
  <c r="A515" i="11"/>
  <c r="A514" i="11"/>
  <c r="A513" i="11"/>
  <c r="A33" i="11"/>
  <c r="A34" i="11"/>
  <c r="A36" i="11"/>
  <c r="A35" i="11"/>
  <c r="A824" i="11"/>
  <c r="A203" i="11"/>
  <c r="A204" i="11"/>
  <c r="A202" i="11"/>
  <c r="A201" i="11"/>
  <c r="A560" i="11"/>
  <c r="A562" i="11"/>
  <c r="A563" i="11"/>
  <c r="A561" i="11"/>
  <c r="A340" i="11"/>
  <c r="A343" i="11"/>
  <c r="A341" i="11"/>
  <c r="A342" i="11"/>
  <c r="A288" i="11"/>
  <c r="A286" i="11"/>
  <c r="A287" i="11"/>
  <c r="A285" i="11"/>
  <c r="A70" i="11"/>
  <c r="A71" i="11"/>
  <c r="A69" i="11"/>
  <c r="A68" i="11"/>
  <c r="A505" i="11"/>
  <c r="A506" i="11"/>
  <c r="A504" i="11"/>
  <c r="A507" i="11"/>
  <c r="A670" i="11"/>
  <c r="A722" i="11"/>
  <c r="A776" i="11"/>
  <c r="A677" i="11"/>
  <c r="A153" i="11"/>
  <c r="A150" i="11"/>
  <c r="A151" i="11"/>
  <c r="A152" i="11"/>
  <c r="A338" i="11"/>
  <c r="A337" i="11"/>
  <c r="A336" i="11"/>
  <c r="A339" i="11"/>
  <c r="A437" i="11"/>
  <c r="A439" i="11"/>
  <c r="A438" i="11"/>
  <c r="A436" i="11"/>
  <c r="A107" i="11"/>
  <c r="A109" i="11"/>
  <c r="A106" i="11"/>
  <c r="A108" i="11"/>
  <c r="A487" i="11"/>
  <c r="A485" i="11"/>
  <c r="A486" i="11"/>
  <c r="A484" i="11"/>
  <c r="A80" i="11"/>
  <c r="A82" i="11"/>
  <c r="A81" i="11"/>
  <c r="A315" i="11"/>
  <c r="A313" i="11"/>
  <c r="A314" i="11"/>
  <c r="A369" i="11"/>
  <c r="A370" i="11"/>
  <c r="A368" i="11"/>
  <c r="A371" i="11"/>
  <c r="A161" i="11"/>
  <c r="A159" i="11"/>
  <c r="A160" i="11"/>
  <c r="A158" i="11"/>
  <c r="A176" i="11"/>
  <c r="A174" i="11"/>
  <c r="A175" i="11"/>
  <c r="A177" i="11"/>
  <c r="A482" i="11"/>
  <c r="A483" i="11"/>
  <c r="A480" i="11"/>
  <c r="A481" i="11"/>
  <c r="A56" i="11"/>
  <c r="A57" i="11"/>
  <c r="A59" i="11"/>
  <c r="A58" i="11"/>
  <c r="A535" i="11"/>
  <c r="A533" i="11"/>
  <c r="A532" i="11"/>
  <c r="A534" i="11"/>
  <c r="A125" i="11"/>
  <c r="A128" i="11"/>
  <c r="A127" i="11"/>
  <c r="A122" i="11"/>
  <c r="A375" i="11"/>
  <c r="A373" i="11"/>
  <c r="A374" i="11"/>
  <c r="A372" i="11"/>
  <c r="A12" i="11"/>
  <c r="A10" i="11"/>
  <c r="A9" i="11"/>
  <c r="A11" i="11"/>
  <c r="A433" i="11"/>
  <c r="A434" i="11"/>
  <c r="A435" i="11"/>
  <c r="A432" i="11"/>
  <c r="A306" i="11"/>
  <c r="A305" i="11"/>
  <c r="A307" i="11"/>
  <c r="A308" i="11"/>
  <c r="A334" i="11"/>
  <c r="A332" i="11"/>
  <c r="A333" i="11"/>
  <c r="A335" i="11"/>
  <c r="A265" i="11"/>
  <c r="A267" i="11"/>
  <c r="A268" i="11"/>
  <c r="A266" i="11"/>
  <c r="A15" i="11"/>
  <c r="A13" i="11"/>
  <c r="A14" i="11"/>
  <c r="A16" i="11"/>
  <c r="A531" i="11"/>
  <c r="A530" i="11"/>
  <c r="A528" i="11"/>
  <c r="A529" i="11"/>
  <c r="A199" i="11"/>
  <c r="A198" i="11"/>
  <c r="A200" i="11"/>
  <c r="A118" i="11"/>
  <c r="A121" i="11"/>
  <c r="A119" i="11"/>
  <c r="A120" i="11"/>
  <c r="A347" i="11"/>
  <c r="A345" i="11"/>
  <c r="A344" i="11"/>
  <c r="A346" i="11"/>
  <c r="A431" i="11"/>
  <c r="A428" i="11"/>
  <c r="A430" i="11"/>
  <c r="A429" i="11"/>
  <c r="A40" i="11"/>
  <c r="A39" i="11"/>
  <c r="A37" i="11"/>
  <c r="A38" i="11"/>
  <c r="A4" i="11"/>
  <c r="A422" i="11"/>
  <c r="A423" i="11"/>
  <c r="A420" i="11"/>
  <c r="A421" i="11"/>
  <c r="A553" i="11"/>
  <c r="A554" i="11"/>
  <c r="A555" i="11"/>
  <c r="A552" i="11"/>
  <c r="A293" i="11"/>
  <c r="A294" i="11"/>
  <c r="A296" i="11"/>
  <c r="A295" i="11"/>
  <c r="A412" i="11"/>
  <c r="A415" i="11"/>
  <c r="A414" i="11"/>
  <c r="A413" i="11"/>
  <c r="A456" i="11"/>
  <c r="A459" i="11"/>
  <c r="A458" i="11"/>
  <c r="A457" i="11"/>
  <c r="A418" i="11"/>
  <c r="A417" i="11"/>
  <c r="A419" i="11"/>
  <c r="A416" i="11"/>
  <c r="A426" i="11"/>
  <c r="A425" i="11"/>
  <c r="A424" i="11"/>
  <c r="A427" i="11"/>
  <c r="A247" i="11"/>
  <c r="A246" i="11"/>
  <c r="A245" i="11"/>
  <c r="A248" i="11"/>
  <c r="A214" i="11"/>
  <c r="A213" i="11"/>
  <c r="A216" i="11"/>
  <c r="A215" i="11"/>
  <c r="A817" i="11"/>
  <c r="A133" i="11"/>
  <c r="A131" i="11"/>
  <c r="A132" i="11"/>
  <c r="A130" i="11"/>
  <c r="A472" i="11"/>
  <c r="A475" i="11"/>
  <c r="A473" i="11"/>
  <c r="A474" i="11"/>
  <c r="A211" i="11"/>
  <c r="A212" i="11"/>
  <c r="A210" i="11"/>
  <c r="A209" i="11"/>
  <c r="A140" i="11"/>
  <c r="A141" i="11"/>
  <c r="A139" i="11"/>
  <c r="A138" i="11"/>
  <c r="A538" i="11"/>
  <c r="A537" i="11"/>
  <c r="A539" i="11"/>
  <c r="A536" i="11"/>
  <c r="A53" i="11"/>
  <c r="A52" i="11"/>
  <c r="A55" i="11"/>
  <c r="A54" i="11"/>
  <c r="A499" i="11"/>
  <c r="A496" i="11"/>
  <c r="A497" i="11"/>
  <c r="A498" i="11"/>
  <c r="A317" i="11"/>
  <c r="A320" i="11"/>
  <c r="A321" i="11"/>
  <c r="A319" i="11"/>
  <c r="A318" i="11"/>
  <c r="A322" i="11"/>
  <c r="A316" i="11"/>
  <c r="A323" i="11"/>
  <c r="A360" i="11"/>
  <c r="A361" i="11"/>
  <c r="A362" i="11"/>
  <c r="A363" i="11"/>
  <c r="A521" i="11"/>
  <c r="A522" i="11"/>
  <c r="A520" i="11"/>
  <c r="A523" i="11"/>
  <c r="A263" i="11"/>
  <c r="A259" i="11"/>
  <c r="A258" i="11"/>
  <c r="A262" i="11"/>
  <c r="A173" i="11"/>
  <c r="A170" i="11"/>
  <c r="A171" i="11"/>
  <c r="A172" i="11"/>
  <c r="A76" i="11"/>
  <c r="A78" i="11"/>
  <c r="A79" i="11"/>
  <c r="A77" i="11"/>
  <c r="A219" i="11"/>
  <c r="A218" i="11"/>
  <c r="A220" i="11"/>
  <c r="A217" i="11"/>
  <c r="A228" i="11"/>
  <c r="A226" i="11"/>
  <c r="A225" i="11"/>
  <c r="A227" i="11"/>
  <c r="A240" i="11"/>
  <c r="A237" i="11"/>
  <c r="A244" i="11"/>
  <c r="A241" i="11"/>
  <c r="A145" i="11"/>
  <c r="A144" i="11"/>
  <c r="A142" i="11"/>
  <c r="A143" i="11"/>
  <c r="A476" i="11"/>
  <c r="A479" i="11"/>
  <c r="A477" i="11"/>
  <c r="A478" i="11"/>
  <c r="A7" i="11"/>
  <c r="A6" i="11"/>
  <c r="A8" i="11"/>
  <c r="A5" i="11"/>
  <c r="A508" i="11"/>
  <c r="A509" i="11"/>
  <c r="A511" i="11"/>
  <c r="A510" i="11"/>
  <c r="A254" i="11"/>
  <c r="A253" i="11"/>
  <c r="A256" i="11"/>
  <c r="A255" i="11"/>
  <c r="A178" i="11"/>
  <c r="A181" i="11"/>
  <c r="A179" i="11"/>
  <c r="A180" i="11"/>
  <c r="A26" i="11"/>
  <c r="A27" i="11"/>
  <c r="A28" i="11"/>
  <c r="A25" i="11"/>
  <c r="A446" i="11"/>
  <c r="A447" i="11"/>
  <c r="A445" i="11"/>
  <c r="A444" i="11"/>
  <c r="A490" i="11"/>
  <c r="A488" i="11"/>
  <c r="A491" i="11"/>
  <c r="A489" i="11"/>
  <c r="A63" i="11"/>
  <c r="A62" i="11"/>
  <c r="A60" i="11"/>
  <c r="A61" i="11"/>
  <c r="A359" i="11"/>
  <c r="A358" i="11"/>
  <c r="A357" i="11"/>
  <c r="A356" i="11"/>
  <c r="A83" i="11"/>
  <c r="A86" i="11"/>
  <c r="A85" i="11"/>
  <c r="A84" i="11"/>
  <c r="A325" i="11"/>
  <c r="A327" i="11"/>
  <c r="A326" i="11"/>
  <c r="A324" i="11"/>
  <c r="A557" i="11"/>
  <c r="A559" i="11"/>
  <c r="A558" i="11"/>
  <c r="A556" i="11"/>
  <c r="A45" i="11"/>
  <c r="A44" i="11"/>
  <c r="A46" i="11"/>
  <c r="A47" i="11"/>
  <c r="A702" i="11"/>
  <c r="A711" i="11"/>
  <c r="A814" i="11"/>
  <c r="A710" i="11"/>
  <c r="A811" i="11"/>
  <c r="A454" i="11"/>
  <c r="A453" i="11"/>
  <c r="A455" i="11"/>
  <c r="A452" i="11"/>
  <c r="A155" i="11"/>
  <c r="A157" i="11"/>
  <c r="A156" i="11"/>
  <c r="A154" i="11"/>
  <c r="A300" i="11"/>
  <c r="A299" i="11"/>
  <c r="A298" i="11"/>
  <c r="A297" i="11"/>
  <c r="A95" i="11"/>
  <c r="A96" i="11"/>
  <c r="A97" i="11"/>
  <c r="A94" i="11"/>
  <c r="A678" i="11"/>
  <c r="A809" i="11"/>
  <c r="A807" i="11"/>
  <c r="A657" i="11"/>
  <c r="A388" i="11"/>
  <c r="A391" i="11"/>
  <c r="A389" i="11"/>
  <c r="A390" i="11"/>
  <c r="A31" i="11"/>
  <c r="A32" i="11"/>
  <c r="A30" i="11"/>
  <c r="A29" i="11"/>
  <c r="A233" i="11"/>
  <c r="A235" i="11"/>
  <c r="A234" i="11"/>
  <c r="A236" i="11"/>
  <c r="A397" i="11"/>
  <c r="A396" i="11"/>
  <c r="A399" i="11"/>
  <c r="A398" i="11"/>
  <c r="A42" i="11"/>
  <c r="A41" i="11"/>
  <c r="A43" i="11"/>
  <c r="A232" i="11"/>
  <c r="A231" i="11"/>
  <c r="A229" i="11"/>
  <c r="A230" i="11"/>
  <c r="A183" i="11"/>
  <c r="A182" i="11"/>
  <c r="A184" i="11"/>
  <c r="A185" i="11"/>
  <c r="A767" i="11"/>
  <c r="A686" i="11"/>
  <c r="A742" i="11"/>
  <c r="A757" i="11"/>
  <c r="A794" i="11"/>
  <c r="A580" i="11"/>
  <c r="A812" i="11"/>
  <c r="A708" i="11"/>
  <c r="A599" i="11"/>
  <c r="A588" i="11"/>
  <c r="A602" i="11"/>
  <c r="A780" i="11"/>
  <c r="A634" i="11"/>
  <c r="A799" i="11"/>
  <c r="A720" i="11"/>
  <c r="A679" i="11"/>
  <c r="A643" i="11"/>
  <c r="A784" i="11"/>
  <c r="A644" i="11"/>
  <c r="A695" i="11"/>
  <c r="A737" i="11"/>
  <c r="A802" i="11"/>
  <c r="A791" i="11"/>
  <c r="A723" i="11"/>
  <c r="A641" i="11"/>
  <c r="A604" i="11"/>
  <c r="A763" i="11"/>
  <c r="A596" i="11"/>
  <c r="A684" i="11"/>
  <c r="A705" i="11"/>
  <c r="A593" i="11"/>
  <c r="A770" i="11"/>
  <c r="A729" i="11"/>
  <c r="A577" i="11"/>
  <c r="A701" i="11"/>
  <c r="A706" i="11"/>
  <c r="A704" i="11"/>
  <c r="A793" i="11"/>
  <c r="A741" i="11"/>
  <c r="A755" i="11"/>
  <c r="A769" i="11"/>
  <c r="A579" i="11"/>
  <c r="A597" i="11"/>
  <c r="A735" i="11"/>
  <c r="A603" i="11"/>
  <c r="A669" i="11"/>
  <c r="A781" i="11"/>
  <c r="A725" i="11"/>
  <c r="A795" i="11"/>
  <c r="A805" i="11"/>
  <c r="A760" i="11"/>
  <c r="A771" i="11"/>
  <c r="A808" i="11"/>
  <c r="A816" i="11"/>
  <c r="A740" i="11"/>
  <c r="A748" i="11"/>
  <c r="A664" i="11"/>
  <c r="A715" i="11"/>
  <c r="A639" i="11"/>
  <c r="A803" i="11"/>
  <c r="A732" i="11"/>
  <c r="A589" i="11"/>
  <c r="A689" i="11"/>
  <c r="A675" i="11"/>
  <c r="A783" i="11"/>
  <c r="A765" i="11"/>
  <c r="A721" i="11"/>
  <c r="A660" i="11"/>
  <c r="A583" i="11"/>
  <c r="A614" i="11"/>
  <c r="A575" i="11"/>
  <c r="A736" i="11"/>
  <c r="A796" i="11"/>
  <c r="J568" i="11"/>
  <c r="I568" i="11"/>
  <c r="D692" i="11"/>
  <c r="D470" i="11"/>
  <c r="D116" i="11"/>
  <c r="D10" i="4"/>
  <c r="A14" i="4"/>
  <c r="A15" i="4"/>
  <c r="A16" i="4"/>
  <c r="A17" i="4"/>
  <c r="A18" i="4"/>
  <c r="A20" i="4"/>
  <c r="A23" i="4"/>
  <c r="A29" i="4"/>
  <c r="A31" i="4"/>
  <c r="A33" i="4"/>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E475" i="32"/>
  <c r="E539" i="32"/>
  <c r="E603" i="32"/>
  <c r="E667" i="32"/>
  <c r="E731" i="32"/>
  <c r="E795" i="32"/>
  <c r="E859" i="32"/>
  <c r="E923" i="32"/>
  <c r="E476" i="32"/>
  <c r="E540" i="32"/>
  <c r="E604" i="32"/>
  <c r="E668" i="32"/>
  <c r="E732" i="32"/>
  <c r="E796" i="32"/>
  <c r="E860" i="32"/>
  <c r="E924" i="32"/>
  <c r="E482" i="32"/>
  <c r="E546" i="32"/>
  <c r="E610" i="32"/>
  <c r="E674" i="32"/>
  <c r="E738" i="32"/>
  <c r="E802" i="32"/>
  <c r="E866" i="32"/>
  <c r="E930" i="32"/>
  <c r="E649" i="32"/>
  <c r="E905" i="32"/>
  <c r="E495" i="32"/>
  <c r="E559" i="32"/>
  <c r="E623" i="32"/>
  <c r="E687" i="32"/>
  <c r="E751" i="32"/>
  <c r="E815" i="32"/>
  <c r="E879" i="32"/>
  <c r="E943" i="32"/>
  <c r="E496" i="32"/>
  <c r="E560" i="32"/>
  <c r="E624" i="32"/>
  <c r="E688" i="32"/>
  <c r="E752" i="32"/>
  <c r="E816" i="32"/>
  <c r="E880" i="32"/>
  <c r="E944" i="32"/>
  <c r="E502" i="32"/>
  <c r="E566" i="32"/>
  <c r="E630" i="32"/>
  <c r="E694" i="32"/>
  <c r="E758" i="32"/>
  <c r="E822" i="32"/>
  <c r="E886" i="32"/>
  <c r="E473" i="32"/>
  <c r="E729" i="32"/>
  <c r="E961" i="32"/>
  <c r="E1025" i="32"/>
  <c r="E1089" i="32"/>
  <c r="E1153" i="32"/>
  <c r="E1217" i="32"/>
  <c r="E1281" i="32"/>
  <c r="E493" i="32"/>
  <c r="E579" i="32"/>
  <c r="E707" i="32"/>
  <c r="E835" i="32"/>
  <c r="E452" i="32"/>
  <c r="E580" i="32"/>
  <c r="E708" i="32"/>
  <c r="E836" i="32"/>
  <c r="E458" i="32"/>
  <c r="E586" i="32"/>
  <c r="E714" i="32"/>
  <c r="E842" i="32"/>
  <c r="E553" i="32"/>
  <c r="E973" i="32"/>
  <c r="E1061" i="32"/>
  <c r="E1145" i="32"/>
  <c r="E1229" i="32"/>
  <c r="E1317" i="32"/>
  <c r="E669" i="32"/>
  <c r="E925" i="32"/>
  <c r="E1010" i="32"/>
  <c r="E1074" i="32"/>
  <c r="E1138" i="32"/>
  <c r="E1202" i="32"/>
  <c r="E1266" i="32"/>
  <c r="E1330" i="32"/>
  <c r="E689" i="32"/>
  <c r="E945" i="32"/>
  <c r="E1015" i="32"/>
  <c r="E1079" i="32"/>
  <c r="E1143" i="32"/>
  <c r="E1207" i="32"/>
  <c r="E455" i="32"/>
  <c r="E583" i="32"/>
  <c r="E711" i="32"/>
  <c r="E839" i="32"/>
  <c r="E456" i="32"/>
  <c r="E584" i="32"/>
  <c r="E712" i="32"/>
  <c r="E840" i="32"/>
  <c r="E462" i="32"/>
  <c r="E590" i="32"/>
  <c r="E718" i="32"/>
  <c r="E846" i="32"/>
  <c r="E569" i="32"/>
  <c r="E981" i="32"/>
  <c r="E1065" i="32"/>
  <c r="E1149" i="32"/>
  <c r="E1237" i="32"/>
  <c r="E1321" i="32"/>
  <c r="E685" i="32"/>
  <c r="E941" i="32"/>
  <c r="E1014" i="32"/>
  <c r="E1078" i="32"/>
  <c r="E1142" i="32"/>
  <c r="E1206" i="32"/>
  <c r="E1270" i="32"/>
  <c r="E1334" i="32"/>
  <c r="E705" i="32"/>
  <c r="E953" i="32"/>
  <c r="E1019" i="32"/>
  <c r="E1083" i="32"/>
  <c r="E1147" i="32"/>
  <c r="E1211" i="32"/>
  <c r="E499" i="32"/>
  <c r="E627" i="32"/>
  <c r="E755" i="32"/>
  <c r="E883" i="32"/>
  <c r="E491" i="32"/>
  <c r="E555" i="32"/>
  <c r="E619" i="32"/>
  <c r="E683" i="32"/>
  <c r="E747" i="32"/>
  <c r="E811" i="32"/>
  <c r="E875" i="32"/>
  <c r="E939" i="32"/>
  <c r="E492" i="32"/>
  <c r="E556" i="32"/>
  <c r="E620" i="32"/>
  <c r="E684" i="32"/>
  <c r="E748" i="32"/>
  <c r="E812" i="32"/>
  <c r="E876" i="32"/>
  <c r="E940" i="32"/>
  <c r="E498" i="32"/>
  <c r="E562" i="32"/>
  <c r="E626" i="32"/>
  <c r="E690" i="32"/>
  <c r="E754" i="32"/>
  <c r="E818" i="32"/>
  <c r="E882" i="32"/>
  <c r="E457" i="32"/>
  <c r="E713" i="32"/>
  <c r="E956" i="32"/>
  <c r="E511" i="32"/>
  <c r="E575" i="32"/>
  <c r="E639" i="32"/>
  <c r="E703" i="32"/>
  <c r="E767" i="32"/>
  <c r="E831" i="32"/>
  <c r="E895" i="32"/>
  <c r="E959" i="32"/>
  <c r="E512" i="32"/>
  <c r="E576" i="32"/>
  <c r="E640" i="32"/>
  <c r="E704" i="32"/>
  <c r="E768" i="32"/>
  <c r="E832" i="32"/>
  <c r="E896" i="32"/>
  <c r="E454" i="32"/>
  <c r="E518" i="32"/>
  <c r="E582" i="32"/>
  <c r="E646" i="32"/>
  <c r="E710" i="32"/>
  <c r="E774" i="32"/>
  <c r="E838" i="32"/>
  <c r="E902" i="32"/>
  <c r="E537" i="32"/>
  <c r="E793" i="32"/>
  <c r="E977" i="32"/>
  <c r="E1041" i="32"/>
  <c r="E1105" i="32"/>
  <c r="E1169" i="32"/>
  <c r="E1233" i="32"/>
  <c r="E1297" i="32"/>
  <c r="E483" i="32"/>
  <c r="E611" i="32"/>
  <c r="E739" i="32"/>
  <c r="E867" i="32"/>
  <c r="E484" i="32"/>
  <c r="E612" i="32"/>
  <c r="E740" i="32"/>
  <c r="E868" i="32"/>
  <c r="E490" i="32"/>
  <c r="E618" i="32"/>
  <c r="E746" i="32"/>
  <c r="E874" i="32"/>
  <c r="E681" i="32"/>
  <c r="E997" i="32"/>
  <c r="E1081" i="32"/>
  <c r="E1165" i="32"/>
  <c r="E1253" i="32"/>
  <c r="E461" i="32"/>
  <c r="E733" i="32"/>
  <c r="E962" i="32"/>
  <c r="E1026" i="32"/>
  <c r="E1090" i="32"/>
  <c r="E1154" i="32"/>
  <c r="E1218" i="32"/>
  <c r="E1282" i="32"/>
  <c r="E497" i="32"/>
  <c r="E753" i="32"/>
  <c r="E967" i="32"/>
  <c r="E1031" i="32"/>
  <c r="E1095" i="32"/>
  <c r="E1159" i="32"/>
  <c r="E1223" i="32"/>
  <c r="E487" i="32"/>
  <c r="E615" i="32"/>
  <c r="E743" i="32"/>
  <c r="E871" i="32"/>
  <c r="E488" i="32"/>
  <c r="E616" i="32"/>
  <c r="E744" i="32"/>
  <c r="E872" i="32"/>
  <c r="E494" i="32"/>
  <c r="E622" i="32"/>
  <c r="E750" i="32"/>
  <c r="E878" i="32"/>
  <c r="E697" i="32"/>
  <c r="E1001" i="32"/>
  <c r="E1085" i="32"/>
  <c r="E1173" i="32"/>
  <c r="E1257" i="32"/>
  <c r="E477" i="32"/>
  <c r="E749" i="32"/>
  <c r="E966" i="32"/>
  <c r="E1030" i="32"/>
  <c r="E1094" i="32"/>
  <c r="E1158" i="32"/>
  <c r="E1222" i="32"/>
  <c r="E1286" i="32"/>
  <c r="E513" i="32"/>
  <c r="E769" i="32"/>
  <c r="E971" i="32"/>
  <c r="E1035" i="32"/>
  <c r="E1099" i="32"/>
  <c r="E1163" i="32"/>
  <c r="E1227" i="32"/>
  <c r="E531" i="32"/>
  <c r="E659" i="32"/>
  <c r="E787" i="32"/>
  <c r="E915" i="32"/>
  <c r="E532" i="32"/>
  <c r="E660" i="32"/>
  <c r="E507" i="32"/>
  <c r="E571" i="32"/>
  <c r="E635" i="32"/>
  <c r="E699" i="32"/>
  <c r="E763" i="32"/>
  <c r="E827" i="32"/>
  <c r="E891" i="32"/>
  <c r="E955" i="32"/>
  <c r="E508" i="32"/>
  <c r="E572" i="32"/>
  <c r="E636" i="32"/>
  <c r="E700" i="32"/>
  <c r="E764" i="32"/>
  <c r="E828" i="32"/>
  <c r="E892" i="32"/>
  <c r="E453" i="32"/>
  <c r="E514" i="32"/>
  <c r="E578" i="32"/>
  <c r="E642" i="32"/>
  <c r="E706" i="32"/>
  <c r="E770" i="32"/>
  <c r="E834" i="32"/>
  <c r="E898" i="32"/>
  <c r="E521" i="32"/>
  <c r="E777" i="32"/>
  <c r="E463" i="32"/>
  <c r="E527" i="32"/>
  <c r="E591" i="32"/>
  <c r="E655" i="32"/>
  <c r="E719" i="32"/>
  <c r="E783" i="32"/>
  <c r="E847" i="32"/>
  <c r="E911" i="32"/>
  <c r="E464" i="32"/>
  <c r="E528" i="32"/>
  <c r="E592" i="32"/>
  <c r="E656" i="32"/>
  <c r="E720" i="32"/>
  <c r="E784" i="32"/>
  <c r="E848" i="32"/>
  <c r="E912" i="32"/>
  <c r="E470" i="32"/>
  <c r="E534" i="32"/>
  <c r="E598" i="32"/>
  <c r="E662" i="32"/>
  <c r="E726" i="32"/>
  <c r="E790" i="32"/>
  <c r="E854" i="32"/>
  <c r="E918" i="32"/>
  <c r="E601" i="32"/>
  <c r="E857" i="32"/>
  <c r="E993" i="32"/>
  <c r="E1057" i="32"/>
  <c r="E1121" i="32"/>
  <c r="E1185" i="32"/>
  <c r="E1249" i="32"/>
  <c r="E1313" i="32"/>
  <c r="E515" i="32"/>
  <c r="E643" i="32"/>
  <c r="E771" i="32"/>
  <c r="E899" i="32"/>
  <c r="E516" i="32"/>
  <c r="E644" i="32"/>
  <c r="E772" i="32"/>
  <c r="E900" i="32"/>
  <c r="E522" i="32"/>
  <c r="E650" i="32"/>
  <c r="E778" i="32"/>
  <c r="E906" i="32"/>
  <c r="E809" i="32"/>
  <c r="E1017" i="32"/>
  <c r="E1101" i="32"/>
  <c r="E1189" i="32"/>
  <c r="E1273" i="32"/>
  <c r="E541" i="32"/>
  <c r="E797" i="32"/>
  <c r="E978" i="32"/>
  <c r="E1042" i="32"/>
  <c r="E1106" i="32"/>
  <c r="E1170" i="32"/>
  <c r="E1234" i="32"/>
  <c r="E1298" i="32"/>
  <c r="E561" i="32"/>
  <c r="E817" i="32"/>
  <c r="E983" i="32"/>
  <c r="E1047" i="32"/>
  <c r="E1111" i="32"/>
  <c r="E1175" i="32"/>
  <c r="E1239" i="32"/>
  <c r="E519" i="32"/>
  <c r="E647" i="32"/>
  <c r="E775" i="32"/>
  <c r="E903" i="32"/>
  <c r="E520" i="32"/>
  <c r="E648" i="32"/>
  <c r="E776" i="32"/>
  <c r="E904" i="32"/>
  <c r="E526" i="32"/>
  <c r="E654" i="32"/>
  <c r="E782" i="32"/>
  <c r="E910" i="32"/>
  <c r="E825" i="32"/>
  <c r="E1021" i="32"/>
  <c r="E1109" i="32"/>
  <c r="E1193" i="32"/>
  <c r="E1277" i="32"/>
  <c r="E557" i="32"/>
  <c r="E813" i="32"/>
  <c r="E982" i="32"/>
  <c r="E1046" i="32"/>
  <c r="E1110" i="32"/>
  <c r="E1174" i="32"/>
  <c r="E1238" i="32"/>
  <c r="E1302" i="32"/>
  <c r="E577" i="32"/>
  <c r="E833" i="32"/>
  <c r="E987" i="32"/>
  <c r="E1051" i="32"/>
  <c r="E1115" i="32"/>
  <c r="E1179" i="32"/>
  <c r="E1243" i="32"/>
  <c r="E563" i="32"/>
  <c r="E691" i="32"/>
  <c r="E819" i="32"/>
  <c r="E947" i="32"/>
  <c r="E459" i="32"/>
  <c r="E523" i="32"/>
  <c r="E587" i="32"/>
  <c r="E651" i="32"/>
  <c r="E715" i="32"/>
  <c r="E779" i="32"/>
  <c r="E843" i="32"/>
  <c r="E907" i="32"/>
  <c r="E460" i="32"/>
  <c r="E524" i="32"/>
  <c r="E588" i="32"/>
  <c r="E652" i="32"/>
  <c r="E716" i="32"/>
  <c r="E780" i="32"/>
  <c r="E844" i="32"/>
  <c r="E908" i="32"/>
  <c r="E466" i="32"/>
  <c r="E530" i="32"/>
  <c r="E594" i="32"/>
  <c r="E658" i="32"/>
  <c r="E722" i="32"/>
  <c r="E786" i="32"/>
  <c r="E850" i="32"/>
  <c r="E914" i="32"/>
  <c r="E585" i="32"/>
  <c r="E841" i="32"/>
  <c r="E479" i="32"/>
  <c r="E543" i="32"/>
  <c r="E607" i="32"/>
  <c r="E671" i="32"/>
  <c r="E735" i="32"/>
  <c r="E799" i="32"/>
  <c r="E863" i="32"/>
  <c r="E927" i="32"/>
  <c r="E480" i="32"/>
  <c r="E544" i="32"/>
  <c r="E608" i="32"/>
  <c r="E672" i="32"/>
  <c r="E736" i="32"/>
  <c r="E800" i="32"/>
  <c r="E864" i="32"/>
  <c r="E928" i="32"/>
  <c r="E486" i="32"/>
  <c r="E550" i="32"/>
  <c r="E614" i="32"/>
  <c r="E678" i="32"/>
  <c r="E742" i="32"/>
  <c r="E806" i="32"/>
  <c r="E870" i="32"/>
  <c r="E934" i="32"/>
  <c r="E665" i="32"/>
  <c r="E921" i="32"/>
  <c r="E1009" i="32"/>
  <c r="E1073" i="32"/>
  <c r="E1137" i="32"/>
  <c r="E1201" i="32"/>
  <c r="E1265" i="32"/>
  <c r="E1329" i="32"/>
  <c r="E547" i="32"/>
  <c r="E675" i="32"/>
  <c r="E803" i="32"/>
  <c r="E931" i="32"/>
  <c r="E548" i="32"/>
  <c r="E676" i="32"/>
  <c r="E804" i="32"/>
  <c r="E932" i="32"/>
  <c r="E554" i="32"/>
  <c r="E682" i="32"/>
  <c r="E810" i="32"/>
  <c r="E938" i="32"/>
  <c r="E937" i="32"/>
  <c r="E1037" i="32"/>
  <c r="E1125" i="32"/>
  <c r="E1209" i="32"/>
  <c r="E1293" i="32"/>
  <c r="E605" i="32"/>
  <c r="E861" i="32"/>
  <c r="E994" i="32"/>
  <c r="E1058" i="32"/>
  <c r="E1122" i="32"/>
  <c r="E1186" i="32"/>
  <c r="E1250" i="32"/>
  <c r="E1314" i="32"/>
  <c r="E625" i="32"/>
  <c r="E881" i="32"/>
  <c r="E999" i="32"/>
  <c r="E1063" i="32"/>
  <c r="E1127" i="32"/>
  <c r="E1191" i="32"/>
  <c r="E1255" i="32"/>
  <c r="E551" i="32"/>
  <c r="E679" i="32"/>
  <c r="E807" i="32"/>
  <c r="E935" i="32"/>
  <c r="E552" i="32"/>
  <c r="E680" i="32"/>
  <c r="E808" i="32"/>
  <c r="E936" i="32"/>
  <c r="E558" i="32"/>
  <c r="E686" i="32"/>
  <c r="E814" i="32"/>
  <c r="E942" i="32"/>
  <c r="E949" i="32"/>
  <c r="E1045" i="32"/>
  <c r="E1129" i="32"/>
  <c r="E1213" i="32"/>
  <c r="E1301" i="32"/>
  <c r="E621" i="32"/>
  <c r="E877" i="32"/>
  <c r="E998" i="32"/>
  <c r="E1062" i="32"/>
  <c r="E1126" i="32"/>
  <c r="E1190" i="32"/>
  <c r="E1254" i="32"/>
  <c r="E1318" i="32"/>
  <c r="E641" i="32"/>
  <c r="E897" i="32"/>
  <c r="E1003" i="32"/>
  <c r="E1067" i="32"/>
  <c r="E1131" i="32"/>
  <c r="E1195" i="32"/>
  <c r="E467" i="32"/>
  <c r="E595" i="32"/>
  <c r="E723" i="32"/>
  <c r="E851" i="32"/>
  <c r="E468" i="32"/>
  <c r="E596" i="32"/>
  <c r="E500" i="32"/>
  <c r="E724" i="32"/>
  <c r="E852" i="32"/>
  <c r="E474" i="32"/>
  <c r="E602" i="32"/>
  <c r="E730" i="32"/>
  <c r="E858" i="32"/>
  <c r="E617" i="32"/>
  <c r="E985" i="32"/>
  <c r="E1069" i="32"/>
  <c r="E1157" i="32"/>
  <c r="E1241" i="32"/>
  <c r="E1325" i="32"/>
  <c r="E701" i="32"/>
  <c r="E950" i="32"/>
  <c r="E1018" i="32"/>
  <c r="E1082" i="32"/>
  <c r="E1146" i="32"/>
  <c r="E1210" i="32"/>
  <c r="E1274" i="32"/>
  <c r="E465" i="32"/>
  <c r="E721" i="32"/>
  <c r="E958" i="32"/>
  <c r="E1023" i="32"/>
  <c r="E471" i="32"/>
  <c r="E599" i="32"/>
  <c r="E727" i="32"/>
  <c r="E855" i="32"/>
  <c r="E472" i="32"/>
  <c r="E600" i="32"/>
  <c r="E728" i="32"/>
  <c r="E856" i="32"/>
  <c r="E478" i="32"/>
  <c r="E606" i="32"/>
  <c r="E734" i="32"/>
  <c r="E862" i="32"/>
  <c r="E633" i="32"/>
  <c r="E989" i="32"/>
  <c r="E1077" i="32"/>
  <c r="E1161" i="32"/>
  <c r="E1245" i="32"/>
  <c r="E1333" i="32"/>
  <c r="E717" i="32"/>
  <c r="E957" i="32"/>
  <c r="E1022" i="32"/>
  <c r="E1086" i="32"/>
  <c r="E1150" i="32"/>
  <c r="E1214" i="32"/>
  <c r="E1278" i="32"/>
  <c r="E481" i="32"/>
  <c r="E737" i="32"/>
  <c r="E963" i="32"/>
  <c r="E1027" i="32"/>
  <c r="E1087" i="32"/>
  <c r="E1215" i="32"/>
  <c r="E1299" i="32"/>
  <c r="E565" i="32"/>
  <c r="E821" i="32"/>
  <c r="E984" i="32"/>
  <c r="E1048" i="32"/>
  <c r="E1112" i="32"/>
  <c r="E1176" i="32"/>
  <c r="E1240" i="32"/>
  <c r="E1304" i="32"/>
  <c r="E1365" i="32"/>
  <c r="E1429" i="32"/>
  <c r="E1519" i="32"/>
  <c r="E1583" i="32"/>
  <c r="E1647" i="32"/>
  <c r="E1711" i="32"/>
  <c r="E1350" i="32"/>
  <c r="E1414" i="32"/>
  <c r="E1478" i="32"/>
  <c r="E1568" i="32"/>
  <c r="E1632" i="32"/>
  <c r="E1696" i="32"/>
  <c r="E1760" i="32"/>
  <c r="E1399" i="32"/>
  <c r="E1463" i="32"/>
  <c r="E1553" i="32"/>
  <c r="E1617" i="32"/>
  <c r="E1681" i="32"/>
  <c r="E1745" i="32"/>
  <c r="E1384" i="32"/>
  <c r="E1448" i="32"/>
  <c r="E1123" i="32"/>
  <c r="E1251" i="32"/>
  <c r="E1319" i="32"/>
  <c r="E645" i="32"/>
  <c r="E901" i="32"/>
  <c r="E1004" i="32"/>
  <c r="E1068" i="32"/>
  <c r="E1132" i="32"/>
  <c r="E1196" i="32"/>
  <c r="E1260" i="32"/>
  <c r="E1324" i="32"/>
  <c r="E1385" i="32"/>
  <c r="E1449" i="32"/>
  <c r="E1539" i="32"/>
  <c r="E1603" i="32"/>
  <c r="E1667" i="32"/>
  <c r="E1731" i="32"/>
  <c r="E1370" i="32"/>
  <c r="E1434" i="32"/>
  <c r="E1524" i="32"/>
  <c r="E1588" i="32"/>
  <c r="E1652" i="32"/>
  <c r="E1716" i="32"/>
  <c r="E1355" i="32"/>
  <c r="E1419" i="32"/>
  <c r="E1483" i="32"/>
  <c r="E1573" i="32"/>
  <c r="E1637" i="32"/>
  <c r="E564" i="32"/>
  <c r="E756" i="32"/>
  <c r="E884" i="32"/>
  <c r="E506" i="32"/>
  <c r="E634" i="32"/>
  <c r="E762" i="32"/>
  <c r="E890" i="32"/>
  <c r="E745" i="32"/>
  <c r="E1005" i="32"/>
  <c r="E1093" i="32"/>
  <c r="E1177" i="32"/>
  <c r="E1261" i="32"/>
  <c r="E509" i="32"/>
  <c r="E765" i="32"/>
  <c r="E970" i="32"/>
  <c r="E1034" i="32"/>
  <c r="E1098" i="32"/>
  <c r="E1162" i="32"/>
  <c r="E1226" i="32"/>
  <c r="E1290" i="32"/>
  <c r="E529" i="32"/>
  <c r="E785" i="32"/>
  <c r="E975" i="32"/>
  <c r="E1039" i="32"/>
  <c r="E503" i="32"/>
  <c r="E631" i="32"/>
  <c r="E759" i="32"/>
  <c r="E887" i="32"/>
  <c r="E504" i="32"/>
  <c r="E632" i="32"/>
  <c r="E760" i="32"/>
  <c r="E888" i="32"/>
  <c r="E510" i="32"/>
  <c r="E638" i="32"/>
  <c r="E766" i="32"/>
  <c r="E894" i="32"/>
  <c r="E761" i="32"/>
  <c r="E1013" i="32"/>
  <c r="E1097" i="32"/>
  <c r="E1181" i="32"/>
  <c r="E1269" i="32"/>
  <c r="E525" i="32"/>
  <c r="E781" i="32"/>
  <c r="E974" i="32"/>
  <c r="E1038" i="32"/>
  <c r="E1102" i="32"/>
  <c r="E1166" i="32"/>
  <c r="E1230" i="32"/>
  <c r="E1294" i="32"/>
  <c r="E545" i="32"/>
  <c r="E801" i="32"/>
  <c r="E979" i="32"/>
  <c r="E1043" i="32"/>
  <c r="E1119" i="32"/>
  <c r="E1247" i="32"/>
  <c r="E1315" i="32"/>
  <c r="E629" i="32"/>
  <c r="E885" i="32"/>
  <c r="E1000" i="32"/>
  <c r="E1064" i="32"/>
  <c r="E1128" i="32"/>
  <c r="E1192" i="32"/>
  <c r="E1256" i="32"/>
  <c r="E1320" i="32"/>
  <c r="E1381" i="32"/>
  <c r="E1445" i="32"/>
  <c r="E1535" i="32"/>
  <c r="E1599" i="32"/>
  <c r="E1663" i="32"/>
  <c r="E1727" i="32"/>
  <c r="E1366" i="32"/>
  <c r="E1430" i="32"/>
  <c r="E1520" i="32"/>
  <c r="E1584" i="32"/>
  <c r="E1648" i="32"/>
  <c r="E1712" i="32"/>
  <c r="E1351" i="32"/>
  <c r="E1415" i="32"/>
  <c r="E1479" i="32"/>
  <c r="E1569" i="32"/>
  <c r="E1633" i="32"/>
  <c r="E1697" i="32"/>
  <c r="E1761" i="32"/>
  <c r="E1400" i="32"/>
  <c r="E1464" i="32"/>
  <c r="E1155" i="32"/>
  <c r="E1271" i="32"/>
  <c r="E1335" i="32"/>
  <c r="E709" i="32"/>
  <c r="E954" i="32"/>
  <c r="E1020" i="32"/>
  <c r="E1084" i="32"/>
  <c r="E1148" i="32"/>
  <c r="E1212" i="32"/>
  <c r="E1276" i="32"/>
  <c r="E1337" i="32"/>
  <c r="E1401" i="32"/>
  <c r="E1465" i="32"/>
  <c r="E1555" i="32"/>
  <c r="E1619" i="32"/>
  <c r="E1683" i="32"/>
  <c r="E1747" i="32"/>
  <c r="E1386" i="32"/>
  <c r="E1450" i="32"/>
  <c r="E1540" i="32"/>
  <c r="E1604" i="32"/>
  <c r="E1668" i="32"/>
  <c r="E1732" i="32"/>
  <c r="E1371" i="32"/>
  <c r="E1435" i="32"/>
  <c r="E1525" i="32"/>
  <c r="E1589" i="32"/>
  <c r="E1653" i="32"/>
  <c r="E628" i="32"/>
  <c r="E788" i="32"/>
  <c r="E916" i="32"/>
  <c r="E538" i="32"/>
  <c r="E666" i="32"/>
  <c r="E794" i="32"/>
  <c r="E922" i="32"/>
  <c r="E873" i="32"/>
  <c r="E1029" i="32"/>
  <c r="E1113" i="32"/>
  <c r="E1197" i="32"/>
  <c r="E1285" i="32"/>
  <c r="E573" i="32"/>
  <c r="E829" i="32"/>
  <c r="E986" i="32"/>
  <c r="E1050" i="32"/>
  <c r="E1114" i="32"/>
  <c r="E1178" i="32"/>
  <c r="E1242" i="32"/>
  <c r="E1306" i="32"/>
  <c r="E593" i="32"/>
  <c r="E849" i="32"/>
  <c r="E991" i="32"/>
  <c r="E1055" i="32"/>
  <c r="E535" i="32"/>
  <c r="E663" i="32"/>
  <c r="E791" i="32"/>
  <c r="E919" i="32"/>
  <c r="E536" i="32"/>
  <c r="E664" i="32"/>
  <c r="E792" i="32"/>
  <c r="E920" i="32"/>
  <c r="E542" i="32"/>
  <c r="E670" i="32"/>
  <c r="E798" i="32"/>
  <c r="E926" i="32"/>
  <c r="E889" i="32"/>
  <c r="E1033" i="32"/>
  <c r="E1117" i="32"/>
  <c r="E1205" i="32"/>
  <c r="E1289" i="32"/>
  <c r="E589" i="32"/>
  <c r="E845" i="32"/>
  <c r="E990" i="32"/>
  <c r="E1054" i="32"/>
  <c r="E1118" i="32"/>
  <c r="E1182" i="32"/>
  <c r="E1246" i="32"/>
  <c r="E1310" i="32"/>
  <c r="E609" i="32"/>
  <c r="E865" i="32"/>
  <c r="E995" i="32"/>
  <c r="E1059" i="32"/>
  <c r="E1151" i="32"/>
  <c r="E1267" i="32"/>
  <c r="E1331" i="32"/>
  <c r="E693" i="32"/>
  <c r="E946" i="32"/>
  <c r="E1016" i="32"/>
  <c r="E1080" i="32"/>
  <c r="E1144" i="32"/>
  <c r="E1208" i="32"/>
  <c r="E1272" i="32"/>
  <c r="E1336" i="32"/>
  <c r="E1397" i="32"/>
  <c r="E1461" i="32"/>
  <c r="E1551" i="32"/>
  <c r="E1615" i="32"/>
  <c r="E1679" i="32"/>
  <c r="E1743" i="32"/>
  <c r="E1382" i="32"/>
  <c r="E1446" i="32"/>
  <c r="E1536" i="32"/>
  <c r="E1600" i="32"/>
  <c r="E1664" i="32"/>
  <c r="E1728" i="32"/>
  <c r="E1367" i="32"/>
  <c r="E1431" i="32"/>
  <c r="E1521" i="32"/>
  <c r="E1585" i="32"/>
  <c r="E1649" i="32"/>
  <c r="E1713" i="32"/>
  <c r="E1352" i="32"/>
  <c r="E1416" i="32"/>
  <c r="E1480" i="32"/>
  <c r="E1187" i="32"/>
  <c r="E1287" i="32"/>
  <c r="E517" i="32"/>
  <c r="E773" i="32"/>
  <c r="E972" i="32"/>
  <c r="E1036" i="32"/>
  <c r="E1100" i="32"/>
  <c r="E1164" i="32"/>
  <c r="E1228" i="32"/>
  <c r="E1292" i="32"/>
  <c r="E1353" i="32"/>
  <c r="E1417" i="32"/>
  <c r="E1481" i="32"/>
  <c r="E1571" i="32"/>
  <c r="E1635" i="32"/>
  <c r="E1699" i="32"/>
  <c r="E1338" i="32"/>
  <c r="E1402" i="32"/>
  <c r="E1466" i="32"/>
  <c r="E1556" i="32"/>
  <c r="E1620" i="32"/>
  <c r="E1684" i="32"/>
  <c r="E1748" i="32"/>
  <c r="E1387" i="32"/>
  <c r="E1451" i="32"/>
  <c r="E1541" i="32"/>
  <c r="E1605" i="32"/>
  <c r="E1669" i="32"/>
  <c r="E1733" i="32"/>
  <c r="E1372" i="32"/>
  <c r="E1436" i="32"/>
  <c r="E1103" i="32"/>
  <c r="E1231" i="32"/>
  <c r="E1307" i="32"/>
  <c r="E597" i="32"/>
  <c r="E853" i="32"/>
  <c r="E992" i="32"/>
  <c r="E1056" i="32"/>
  <c r="E1120" i="32"/>
  <c r="E1184" i="32"/>
  <c r="E1248" i="32"/>
  <c r="E1312" i="32"/>
  <c r="E692" i="32"/>
  <c r="E820" i="32"/>
  <c r="E948" i="32"/>
  <c r="E570" i="32"/>
  <c r="E698" i="32"/>
  <c r="E826" i="32"/>
  <c r="E489" i="32"/>
  <c r="E965" i="32"/>
  <c r="E1049" i="32"/>
  <c r="E1133" i="32"/>
  <c r="E1221" i="32"/>
  <c r="E1305" i="32"/>
  <c r="E637" i="32"/>
  <c r="E893" i="32"/>
  <c r="E1002" i="32"/>
  <c r="E1066" i="32"/>
  <c r="E1130" i="32"/>
  <c r="E1194" i="32"/>
  <c r="E1258" i="32"/>
  <c r="E1322" i="32"/>
  <c r="E657" i="32"/>
  <c r="E913" i="32"/>
  <c r="E1007" i="32"/>
  <c r="E1071" i="32"/>
  <c r="E567" i="32"/>
  <c r="E695" i="32"/>
  <c r="E823" i="32"/>
  <c r="E951" i="32"/>
  <c r="E568" i="32"/>
  <c r="E696" i="32"/>
  <c r="E824" i="32"/>
  <c r="E952" i="32"/>
  <c r="E574" i="32"/>
  <c r="E702" i="32"/>
  <c r="E830" i="32"/>
  <c r="E505" i="32"/>
  <c r="E969" i="32"/>
  <c r="E1053" i="32"/>
  <c r="E1141" i="32"/>
  <c r="E1225" i="32"/>
  <c r="E1309" i="32"/>
  <c r="E653" i="32"/>
  <c r="E909" i="32"/>
  <c r="E1006" i="32"/>
  <c r="E1070" i="32"/>
  <c r="E1134" i="32"/>
  <c r="E1198" i="32"/>
  <c r="E1262" i="32"/>
  <c r="E1326" i="32"/>
  <c r="E673" i="32"/>
  <c r="E929" i="32"/>
  <c r="E1011" i="32"/>
  <c r="E1075" i="32"/>
  <c r="E1183" i="32"/>
  <c r="E1283" i="32"/>
  <c r="E501" i="32"/>
  <c r="E757" i="32"/>
  <c r="E968" i="32"/>
  <c r="E1032" i="32"/>
  <c r="E1096" i="32"/>
  <c r="E1160" i="32"/>
  <c r="E1224" i="32"/>
  <c r="E1288" i="32"/>
  <c r="E1349" i="32"/>
  <c r="E1413" i="32"/>
  <c r="E1477" i="32"/>
  <c r="E1567" i="32"/>
  <c r="E1631" i="32"/>
  <c r="E1695" i="32"/>
  <c r="E1759" i="32"/>
  <c r="E1398" i="32"/>
  <c r="E1462" i="32"/>
  <c r="E1552" i="32"/>
  <c r="E1616" i="32"/>
  <c r="E1680" i="32"/>
  <c r="E1744" i="32"/>
  <c r="E1383" i="32"/>
  <c r="E1447" i="32"/>
  <c r="E1537" i="32"/>
  <c r="E1601" i="32"/>
  <c r="E1665" i="32"/>
  <c r="E1729" i="32"/>
  <c r="E1368" i="32"/>
  <c r="E1432" i="32"/>
  <c r="E1091" i="32"/>
  <c r="E1219" i="32"/>
  <c r="E1303" i="32"/>
  <c r="E581" i="32"/>
  <c r="E837" i="32"/>
  <c r="E988" i="32"/>
  <c r="E1052" i="32"/>
  <c r="E1116" i="32"/>
  <c r="E1180" i="32"/>
  <c r="E1244" i="32"/>
  <c r="E1308" i="32"/>
  <c r="E1369" i="32"/>
  <c r="E1433" i="32"/>
  <c r="E1523" i="32"/>
  <c r="E1587" i="32"/>
  <c r="E1651" i="32"/>
  <c r="E1715" i="32"/>
  <c r="E1354" i="32"/>
  <c r="E1418" i="32"/>
  <c r="E1482" i="32"/>
  <c r="E1572" i="32"/>
  <c r="E1636" i="32"/>
  <c r="E1700" i="32"/>
  <c r="E1339" i="32"/>
  <c r="E1403" i="32"/>
  <c r="E1467" i="32"/>
  <c r="E1557" i="32"/>
  <c r="E1621" i="32"/>
  <c r="E1685" i="32"/>
  <c r="E1749" i="32"/>
  <c r="E1388" i="32"/>
  <c r="E1452" i="32"/>
  <c r="E1135" i="32"/>
  <c r="E1259" i="32"/>
  <c r="E1323" i="32"/>
  <c r="E661" i="32"/>
  <c r="E917" i="32"/>
  <c r="E1008" i="32"/>
  <c r="E1072" i="32"/>
  <c r="E1136" i="32"/>
  <c r="E1200" i="32"/>
  <c r="E1264" i="32"/>
  <c r="E1328" i="32"/>
  <c r="E1701" i="32"/>
  <c r="E1404" i="32"/>
  <c r="E1167" i="32"/>
  <c r="E469" i="32"/>
  <c r="E960" i="32"/>
  <c r="E1088" i="32"/>
  <c r="E1216" i="32"/>
  <c r="E1341" i="32"/>
  <c r="E1405" i="32"/>
  <c r="E1469" i="32"/>
  <c r="E1559" i="32"/>
  <c r="E1623" i="32"/>
  <c r="E1687" i="32"/>
  <c r="E1751" i="32"/>
  <c r="E1390" i="32"/>
  <c r="E1454" i="32"/>
  <c r="E1544" i="32"/>
  <c r="E1608" i="32"/>
  <c r="E1672" i="32"/>
  <c r="E1736" i="32"/>
  <c r="E1375" i="32"/>
  <c r="E1439" i="32"/>
  <c r="E1529" i="32"/>
  <c r="E1593" i="32"/>
  <c r="E1657" i="32"/>
  <c r="E1721" i="32"/>
  <c r="E1360" i="32"/>
  <c r="E1424" i="32"/>
  <c r="E1107" i="32"/>
  <c r="E1235" i="32"/>
  <c r="E1311" i="32"/>
  <c r="E613" i="32"/>
  <c r="E869" i="32"/>
  <c r="E996" i="32"/>
  <c r="E1060" i="32"/>
  <c r="E1124" i="32"/>
  <c r="E1188" i="32"/>
  <c r="E1252" i="32"/>
  <c r="E1316" i="32"/>
  <c r="E1377" i="32"/>
  <c r="E1441" i="32"/>
  <c r="E1531" i="32"/>
  <c r="E1595" i="32"/>
  <c r="E1659" i="32"/>
  <c r="E1723" i="32"/>
  <c r="E1362" i="32"/>
  <c r="E1426" i="32"/>
  <c r="E1516" i="32"/>
  <c r="E1580" i="32"/>
  <c r="E1644" i="32"/>
  <c r="E1708" i="32"/>
  <c r="E1347" i="32"/>
  <c r="E1411" i="32"/>
  <c r="E1475" i="32"/>
  <c r="E1565" i="32"/>
  <c r="E1629" i="32"/>
  <c r="E1693" i="32"/>
  <c r="E1757" i="32"/>
  <c r="E1396" i="32"/>
  <c r="E1460" i="32"/>
  <c r="E1546" i="32"/>
  <c r="E1610" i="32"/>
  <c r="E1674" i="32"/>
  <c r="E1738" i="32"/>
  <c r="E1746" i="32"/>
  <c r="E1550" i="32"/>
  <c r="E1614" i="32"/>
  <c r="E1678" i="32"/>
  <c r="E1734" i="32"/>
  <c r="E1570" i="32"/>
  <c r="E1634" i="32"/>
  <c r="E1698" i="32"/>
  <c r="E1526" i="32"/>
  <c r="E1590" i="32"/>
  <c r="E1654" i="32"/>
  <c r="E1717" i="32"/>
  <c r="E1420" i="32"/>
  <c r="E1199" i="32"/>
  <c r="E533" i="32"/>
  <c r="E976" i="32"/>
  <c r="E1104" i="32"/>
  <c r="E1232" i="32"/>
  <c r="E1357" i="32"/>
  <c r="E1421" i="32"/>
  <c r="E1485" i="32"/>
  <c r="E1575" i="32"/>
  <c r="E1639" i="32"/>
  <c r="E1703" i="32"/>
  <c r="E1342" i="32"/>
  <c r="E1406" i="32"/>
  <c r="E1470" i="32"/>
  <c r="E1560" i="32"/>
  <c r="E1624" i="32"/>
  <c r="E1688" i="32"/>
  <c r="E1752" i="32"/>
  <c r="E1391" i="32"/>
  <c r="E1455" i="32"/>
  <c r="E1545" i="32"/>
  <c r="E1609" i="32"/>
  <c r="E1673" i="32"/>
  <c r="E1737" i="32"/>
  <c r="E1376" i="32"/>
  <c r="E1440" i="32"/>
  <c r="E1139" i="32"/>
  <c r="E1263" i="32"/>
  <c r="E1327" i="32"/>
  <c r="E677" i="32"/>
  <c r="E933" i="32"/>
  <c r="E1012" i="32"/>
  <c r="E1076" i="32"/>
  <c r="E1140" i="32"/>
  <c r="E1204" i="32"/>
  <c r="E1268" i="32"/>
  <c r="E1332" i="32"/>
  <c r="E1393" i="32"/>
  <c r="E1457" i="32"/>
  <c r="E1547" i="32"/>
  <c r="E1611" i="32"/>
  <c r="E1675" i="32"/>
  <c r="E1739" i="32"/>
  <c r="E1378" i="32"/>
  <c r="E1442" i="32"/>
  <c r="E1532" i="32"/>
  <c r="E1596" i="32"/>
  <c r="E1660" i="32"/>
  <c r="E1724" i="32"/>
  <c r="E1363" i="32"/>
  <c r="E1427" i="32"/>
  <c r="E1517" i="32"/>
  <c r="E1581" i="32"/>
  <c r="E1645" i="32"/>
  <c r="E1709" i="32"/>
  <c r="E1348" i="32"/>
  <c r="E1412" i="32"/>
  <c r="E1476" i="32"/>
  <c r="E1562" i="32"/>
  <c r="E1626" i="32"/>
  <c r="E1690" i="32"/>
  <c r="E1754" i="32"/>
  <c r="E1718" i="32"/>
  <c r="E1566" i="32"/>
  <c r="E1630" i="32"/>
  <c r="E1694" i="32"/>
  <c r="E1522" i="32"/>
  <c r="E1586" i="32"/>
  <c r="E1650" i="32"/>
  <c r="E1714" i="32"/>
  <c r="E1542" i="32"/>
  <c r="E1606" i="32"/>
  <c r="E1670" i="32"/>
  <c r="E1340" i="32"/>
  <c r="E1468" i="32"/>
  <c r="E1275" i="32"/>
  <c r="E725" i="32"/>
  <c r="E1024" i="32"/>
  <c r="E1152" i="32"/>
  <c r="E1280" i="32"/>
  <c r="E1373" i="32"/>
  <c r="E1437" i="32"/>
  <c r="E1527" i="32"/>
  <c r="E1591" i="32"/>
  <c r="E1655" i="32"/>
  <c r="E1719" i="32"/>
  <c r="E1358" i="32"/>
  <c r="E1422" i="32"/>
  <c r="E1486" i="32"/>
  <c r="E1576" i="32"/>
  <c r="E1640" i="32"/>
  <c r="E1704" i="32"/>
  <c r="E1343" i="32"/>
  <c r="E1407" i="32"/>
  <c r="E1471" i="32"/>
  <c r="E1561" i="32"/>
  <c r="E1625" i="32"/>
  <c r="E1689" i="32"/>
  <c r="E1753" i="32"/>
  <c r="E1392" i="32"/>
  <c r="E1456" i="32"/>
  <c r="E1171" i="32"/>
  <c r="E1279" i="32"/>
  <c r="E485" i="32"/>
  <c r="E741" i="32"/>
  <c r="E964" i="32"/>
  <c r="E1028" i="32"/>
  <c r="E1092" i="32"/>
  <c r="E1156" i="32"/>
  <c r="E1220" i="32"/>
  <c r="E1284" i="32"/>
  <c r="E1345" i="32"/>
  <c r="E1409" i="32"/>
  <c r="E1473" i="32"/>
  <c r="E1563" i="32"/>
  <c r="E1627" i="32"/>
  <c r="E1691" i="32"/>
  <c r="E1755" i="32"/>
  <c r="E1394" i="32"/>
  <c r="E1458" i="32"/>
  <c r="E1548" i="32"/>
  <c r="E1612" i="32"/>
  <c r="E1676" i="32"/>
  <c r="E1740" i="32"/>
  <c r="E1379" i="32"/>
  <c r="E1443" i="32"/>
  <c r="E1533" i="32"/>
  <c r="E1597" i="32"/>
  <c r="E1661" i="32"/>
  <c r="E1725" i="32"/>
  <c r="E1364" i="32"/>
  <c r="E1428" i="32"/>
  <c r="E1488" i="32"/>
  <c r="E1578" i="32"/>
  <c r="E1642" i="32"/>
  <c r="E1706" i="32"/>
  <c r="E1710" i="32"/>
  <c r="E1518" i="32"/>
  <c r="E1582" i="32"/>
  <c r="E1646" i="32"/>
  <c r="E1726" i="32"/>
  <c r="E1538" i="32"/>
  <c r="E1602" i="32"/>
  <c r="E1666" i="32"/>
  <c r="E1730" i="32"/>
  <c r="E1558" i="32"/>
  <c r="E1622" i="32"/>
  <c r="E1686" i="32"/>
  <c r="E1356" i="32"/>
  <c r="E1484" i="32"/>
  <c r="E1291" i="32"/>
  <c r="E789" i="32"/>
  <c r="E1040" i="32"/>
  <c r="E1168" i="32"/>
  <c r="E1296" i="32"/>
  <c r="E1389" i="32"/>
  <c r="E1453" i="32"/>
  <c r="E1543" i="32"/>
  <c r="E1607" i="32"/>
  <c r="E1671" i="32"/>
  <c r="E1735" i="32"/>
  <c r="E1374" i="32"/>
  <c r="E1438" i="32"/>
  <c r="E1528" i="32"/>
  <c r="E1592" i="32"/>
  <c r="E1656" i="32"/>
  <c r="E1720" i="32"/>
  <c r="E1359" i="32"/>
  <c r="E1423" i="32"/>
  <c r="E1487" i="32"/>
  <c r="E1577" i="32"/>
  <c r="E1641" i="32"/>
  <c r="E1705" i="32"/>
  <c r="E1344" i="32"/>
  <c r="E1408" i="32"/>
  <c r="E1472" i="32"/>
  <c r="E1203" i="32"/>
  <c r="E1295" i="32"/>
  <c r="E549" i="32"/>
  <c r="E805" i="32"/>
  <c r="E980" i="32"/>
  <c r="E1044" i="32"/>
  <c r="E1108" i="32"/>
  <c r="E1172" i="32"/>
  <c r="E1236" i="32"/>
  <c r="E1300" i="32"/>
  <c r="E1361" i="32"/>
  <c r="E1425" i="32"/>
  <c r="E1515" i="32"/>
  <c r="E1579" i="32"/>
  <c r="E1643" i="32"/>
  <c r="E1707" i="32"/>
  <c r="E1346" i="32"/>
  <c r="E1410" i="32"/>
  <c r="E1474" i="32"/>
  <c r="E1564" i="32"/>
  <c r="E1628" i="32"/>
  <c r="E1692" i="32"/>
  <c r="E1756" i="32"/>
  <c r="E1395" i="32"/>
  <c r="E1459" i="32"/>
  <c r="E1549" i="32"/>
  <c r="E1613" i="32"/>
  <c r="E1677" i="32"/>
  <c r="E1741" i="32"/>
  <c r="E1380" i="32"/>
  <c r="E1444" i="32"/>
  <c r="E1530" i="32"/>
  <c r="E1594" i="32"/>
  <c r="E1658" i="32"/>
  <c r="E1722" i="32"/>
  <c r="E1742" i="32"/>
  <c r="E1534" i="32"/>
  <c r="E1598" i="32"/>
  <c r="E1662" i="32"/>
  <c r="E1758" i="32"/>
  <c r="E1554" i="32"/>
  <c r="E1618" i="32"/>
  <c r="E1682" i="32"/>
  <c r="E1702" i="32"/>
  <c r="E1574" i="32"/>
  <c r="E1638" i="32"/>
  <c r="E1750" i="32"/>
  <c r="U601" i="31"/>
  <c r="U852" i="31"/>
  <c r="U796" i="31"/>
  <c r="U744" i="31"/>
  <c r="U728" i="31"/>
  <c r="U357" i="31"/>
  <c r="U629" i="31"/>
  <c r="U445" i="31"/>
  <c r="U817" i="31"/>
  <c r="U648" i="31"/>
  <c r="U880" i="31"/>
  <c r="U868" i="31"/>
  <c r="U844" i="31"/>
  <c r="U816" i="31"/>
  <c r="U804" i="31"/>
  <c r="U788" i="31"/>
  <c r="U752" i="31"/>
  <c r="U664" i="31"/>
  <c r="U439" i="31"/>
  <c r="U395" i="31"/>
  <c r="U347" i="31"/>
  <c r="U303" i="31"/>
  <c r="U263" i="31"/>
  <c r="U643" i="31"/>
  <c r="U623" i="31"/>
  <c r="U603" i="31"/>
  <c r="U591" i="31"/>
  <c r="U575" i="31"/>
  <c r="U555" i="31"/>
  <c r="U531" i="31"/>
  <c r="U515" i="31"/>
  <c r="U495" i="31"/>
  <c r="U471" i="31"/>
  <c r="U455" i="31"/>
  <c r="U855" i="31"/>
  <c r="U843" i="31"/>
  <c r="U827" i="31"/>
  <c r="U815" i="31"/>
  <c r="U799" i="31"/>
  <c r="U763" i="31"/>
  <c r="U751" i="31"/>
  <c r="U735" i="31"/>
  <c r="U719" i="31"/>
  <c r="U695" i="31"/>
  <c r="U675" i="31"/>
  <c r="U663" i="31"/>
  <c r="U401" i="31"/>
  <c r="U385" i="31"/>
  <c r="U249" i="31"/>
  <c r="U637" i="31"/>
  <c r="U621" i="31"/>
  <c r="U593" i="31"/>
  <c r="U481" i="31"/>
  <c r="U469" i="31"/>
  <c r="U881" i="31"/>
  <c r="U853" i="31"/>
  <c r="U825" i="31"/>
  <c r="U789" i="31"/>
  <c r="U773" i="31"/>
  <c r="U745" i="31"/>
  <c r="U737" i="31"/>
  <c r="U701" i="31"/>
  <c r="U417" i="31"/>
  <c r="U409" i="31"/>
  <c r="U377" i="31"/>
  <c r="U365" i="31"/>
  <c r="U353" i="31"/>
  <c r="U349" i="31"/>
  <c r="U333" i="31"/>
  <c r="U325" i="31"/>
  <c r="U313" i="31"/>
  <c r="U305" i="31"/>
  <c r="U301" i="31"/>
  <c r="U293" i="31"/>
  <c r="U285" i="31"/>
  <c r="U273" i="31"/>
  <c r="U241" i="31"/>
  <c r="U229" i="31"/>
  <c r="U661" i="31"/>
  <c r="U657" i="31"/>
  <c r="U649" i="31"/>
  <c r="U645" i="31"/>
  <c r="U641" i="31"/>
  <c r="U633" i="31"/>
  <c r="U617" i="31"/>
  <c r="U609" i="31"/>
  <c r="U597" i="31"/>
  <c r="U589" i="31"/>
  <c r="U581" i="31"/>
  <c r="U577" i="31"/>
  <c r="U573" i="31"/>
  <c r="U569" i="31"/>
  <c r="U561" i="31"/>
  <c r="U553" i="31"/>
  <c r="U545" i="31"/>
  <c r="U541" i="31"/>
  <c r="U533" i="31"/>
  <c r="U525" i="31"/>
  <c r="U513" i="31"/>
  <c r="U509" i="31"/>
  <c r="U497" i="31"/>
  <c r="U489" i="31"/>
  <c r="U477" i="31"/>
  <c r="U461" i="31"/>
  <c r="U449" i="31"/>
  <c r="U873" i="31"/>
  <c r="U869" i="31"/>
  <c r="U865" i="31"/>
  <c r="U857" i="31"/>
  <c r="U849" i="31"/>
  <c r="U841" i="31"/>
  <c r="U837" i="31"/>
  <c r="U833" i="31"/>
  <c r="U821" i="31"/>
  <c r="U809" i="31"/>
  <c r="U805" i="31"/>
  <c r="U801" i="31"/>
  <c r="U793" i="31"/>
  <c r="U785" i="31"/>
  <c r="U777" i="31"/>
  <c r="U769" i="31"/>
  <c r="U765" i="31"/>
  <c r="U761" i="31"/>
  <c r="U757" i="31"/>
  <c r="U749" i="31"/>
  <c r="U729" i="31"/>
  <c r="U725" i="31"/>
  <c r="U721" i="31"/>
  <c r="U717" i="31"/>
  <c r="U709" i="31"/>
  <c r="U705" i="31"/>
  <c r="U697" i="31"/>
  <c r="U689" i="31"/>
  <c r="U685" i="31"/>
  <c r="U681" i="31"/>
  <c r="U677" i="31"/>
  <c r="U669" i="31"/>
  <c r="U624" i="31"/>
  <c r="U616" i="31"/>
  <c r="U568" i="31"/>
  <c r="U876" i="31"/>
  <c r="U864" i="31"/>
  <c r="U848" i="31"/>
  <c r="U836" i="31"/>
  <c r="U828" i="31"/>
  <c r="U820" i="31"/>
  <c r="U812" i="31"/>
  <c r="U800" i="31"/>
  <c r="U784" i="31"/>
  <c r="U776" i="31"/>
  <c r="U712" i="31"/>
  <c r="U696" i="31"/>
  <c r="U688" i="31"/>
  <c r="U271" i="31"/>
  <c r="U247" i="31"/>
  <c r="U206" i="31"/>
  <c r="U174" i="31"/>
  <c r="U158" i="31"/>
  <c r="U142" i="31"/>
  <c r="U110" i="31"/>
  <c r="U94" i="31"/>
  <c r="U78" i="31"/>
  <c r="U46" i="31"/>
  <c r="U30" i="31"/>
  <c r="U421" i="31"/>
  <c r="U413" i="31"/>
  <c r="U369" i="31"/>
  <c r="U317" i="31"/>
  <c r="U289" i="31"/>
  <c r="U281" i="31"/>
  <c r="U257" i="31"/>
  <c r="U233" i="31"/>
  <c r="U653" i="31"/>
  <c r="U625" i="31"/>
  <c r="U613" i="31"/>
  <c r="U605" i="31"/>
  <c r="U585" i="31"/>
  <c r="U565" i="31"/>
  <c r="U557" i="31"/>
  <c r="U529" i="31"/>
  <c r="U521" i="31"/>
  <c r="U501" i="31"/>
  <c r="U493" i="31"/>
  <c r="U465" i="31"/>
  <c r="U457" i="31"/>
  <c r="U877" i="31"/>
  <c r="U861" i="31"/>
  <c r="U845" i="31"/>
  <c r="U829" i="31"/>
  <c r="U813" i="31"/>
  <c r="U797" i="31"/>
  <c r="U781" i="31"/>
  <c r="U753" i="31"/>
  <c r="U741" i="31"/>
  <c r="U733" i="31"/>
  <c r="U713" i="31"/>
  <c r="U693" i="31"/>
  <c r="U673" i="31"/>
  <c r="U665" i="31"/>
  <c r="U640" i="31"/>
  <c r="U632" i="31"/>
  <c r="U608" i="31"/>
  <c r="U592" i="31"/>
  <c r="U576" i="31"/>
  <c r="U872" i="31"/>
  <c r="U856" i="31"/>
  <c r="U840" i="31"/>
  <c r="U824" i="31"/>
  <c r="U808" i="31"/>
  <c r="U792" i="31"/>
  <c r="U768" i="31"/>
  <c r="U760" i="31"/>
  <c r="U736" i="31"/>
  <c r="U720" i="31"/>
  <c r="U704" i="31"/>
  <c r="U680" i="31"/>
  <c r="U672" i="31"/>
  <c r="K667" i="31"/>
  <c r="L667" i="31"/>
  <c r="V667" i="31"/>
  <c r="U435" i="31"/>
  <c r="U403" i="31"/>
  <c r="U391" i="31"/>
  <c r="U379" i="31"/>
  <c r="U359" i="31"/>
  <c r="U351" i="31"/>
  <c r="U339" i="31"/>
  <c r="U327" i="31"/>
  <c r="U307" i="31"/>
  <c r="U299" i="31"/>
  <c r="K663" i="31"/>
  <c r="L663" i="31"/>
  <c r="V663" i="31"/>
  <c r="U219" i="31"/>
  <c r="U215" i="31"/>
  <c r="U211" i="31"/>
  <c r="U207" i="31"/>
  <c r="U203" i="31"/>
  <c r="U199" i="31"/>
  <c r="O679" i="31"/>
  <c r="P679" i="31"/>
  <c r="K679" i="31"/>
  <c r="L679" i="31"/>
  <c r="O671" i="31"/>
  <c r="P671" i="31"/>
  <c r="K671" i="31"/>
  <c r="L671" i="31"/>
  <c r="U438" i="31"/>
  <c r="U434" i="31"/>
  <c r="U430" i="31"/>
  <c r="U426" i="31"/>
  <c r="U422" i="31"/>
  <c r="U418" i="31"/>
  <c r="U414" i="31"/>
  <c r="U410" i="31"/>
  <c r="U406" i="31"/>
  <c r="U402" i="31"/>
  <c r="U398" i="31"/>
  <c r="U394" i="31"/>
  <c r="U390" i="31"/>
  <c r="U386" i="31"/>
  <c r="U382" i="31"/>
  <c r="U378" i="31"/>
  <c r="U374" i="31"/>
  <c r="U370" i="31"/>
  <c r="U366" i="31"/>
  <c r="U362" i="31"/>
  <c r="U358" i="31"/>
  <c r="U354" i="31"/>
  <c r="U350" i="31"/>
  <c r="U346" i="31"/>
  <c r="U342" i="31"/>
  <c r="U338" i="31"/>
  <c r="U334" i="31"/>
  <c r="U330" i="31"/>
  <c r="U326" i="31"/>
  <c r="U322" i="31"/>
  <c r="U318" i="31"/>
  <c r="U314" i="31"/>
  <c r="U310" i="31"/>
  <c r="U306" i="31"/>
  <c r="U302" i="31"/>
  <c r="U298" i="31"/>
  <c r="U294" i="31"/>
  <c r="U290" i="31"/>
  <c r="U286" i="31"/>
  <c r="U282" i="31"/>
  <c r="U278" i="31"/>
  <c r="U274" i="31"/>
  <c r="U270" i="31"/>
  <c r="U266" i="31"/>
  <c r="U262" i="31"/>
  <c r="U258" i="31"/>
  <c r="U538" i="31"/>
  <c r="U522" i="31"/>
  <c r="U514" i="31"/>
  <c r="U474" i="31"/>
  <c r="U458" i="31"/>
  <c r="U450" i="31"/>
  <c r="U878" i="31"/>
  <c r="U874" i="31"/>
  <c r="U870" i="31"/>
  <c r="U866" i="31"/>
  <c r="U862" i="31"/>
  <c r="U858" i="31"/>
  <c r="U854" i="31"/>
  <c r="U850" i="31"/>
  <c r="U846" i="31"/>
  <c r="U842" i="31"/>
  <c r="U838" i="31"/>
  <c r="U834" i="31"/>
  <c r="U830" i="31"/>
  <c r="U826" i="31"/>
  <c r="U822" i="31"/>
  <c r="U818" i="31"/>
  <c r="U814" i="31"/>
  <c r="U810" i="31"/>
  <c r="U806" i="31"/>
  <c r="U802" i="31"/>
  <c r="U798" i="31"/>
  <c r="U794" i="31"/>
  <c r="U790" i="31"/>
  <c r="U786" i="31"/>
  <c r="U660" i="31"/>
  <c r="U652" i="31"/>
  <c r="U644" i="31"/>
  <c r="U636" i="31"/>
  <c r="U628" i="31"/>
  <c r="U620" i="31"/>
  <c r="U612" i="31"/>
  <c r="U604" i="31"/>
  <c r="U596" i="31"/>
  <c r="U588" i="31"/>
  <c r="U580" i="31"/>
  <c r="U572" i="31"/>
  <c r="U564" i="31"/>
  <c r="U780" i="31"/>
  <c r="U772" i="31"/>
  <c r="U764" i="31"/>
  <c r="U756" i="31"/>
  <c r="U748" i="31"/>
  <c r="U740" i="31"/>
  <c r="U732" i="31"/>
  <c r="U724" i="31"/>
  <c r="U716" i="31"/>
  <c r="U708" i="31"/>
  <c r="U700" i="31"/>
  <c r="U692" i="31"/>
  <c r="U684" i="31"/>
  <c r="U676" i="31"/>
  <c r="U668" i="31"/>
  <c r="U254" i="31"/>
  <c r="U250" i="31"/>
  <c r="U246" i="31"/>
  <c r="U242" i="31"/>
  <c r="U226" i="31"/>
  <c r="U442" i="31"/>
  <c r="U658" i="31"/>
  <c r="U654" i="31"/>
  <c r="U650" i="31"/>
  <c r="U646" i="31"/>
  <c r="U642" i="31"/>
  <c r="U638" i="31"/>
  <c r="U634" i="31"/>
  <c r="U630" i="31"/>
  <c r="U626" i="31"/>
  <c r="U622" i="31"/>
  <c r="U618" i="31"/>
  <c r="U614" i="31"/>
  <c r="U610" i="31"/>
  <c r="U606" i="31"/>
  <c r="U602" i="31"/>
  <c r="U598" i="31"/>
  <c r="U594" i="31"/>
  <c r="U590" i="31"/>
  <c r="U586" i="31"/>
  <c r="U582" i="31"/>
  <c r="U578" i="31"/>
  <c r="U574" i="31"/>
  <c r="U570" i="31"/>
  <c r="U566" i="31"/>
  <c r="U562" i="31"/>
  <c r="U558" i="31"/>
  <c r="U554" i="31"/>
  <c r="U550" i="31"/>
  <c r="U546" i="31"/>
  <c r="U542" i="31"/>
  <c r="U534" i="31"/>
  <c r="U530" i="31"/>
  <c r="U526" i="31"/>
  <c r="U518" i="31"/>
  <c r="U510" i="31"/>
  <c r="U506" i="31"/>
  <c r="U502" i="31"/>
  <c r="U498" i="31"/>
  <c r="U494" i="31"/>
  <c r="U490" i="31"/>
  <c r="U486" i="31"/>
  <c r="U482" i="31"/>
  <c r="U478" i="31"/>
  <c r="U470" i="31"/>
  <c r="U466" i="31"/>
  <c r="U462" i="31"/>
  <c r="U454" i="31"/>
  <c r="U446" i="31"/>
  <c r="U662" i="31"/>
  <c r="U782" i="31"/>
  <c r="U778" i="31"/>
  <c r="U774" i="31"/>
  <c r="U770" i="31"/>
  <c r="U766" i="31"/>
  <c r="U762" i="31"/>
  <c r="U758" i="31"/>
  <c r="U754" i="31"/>
  <c r="U750" i="31"/>
  <c r="U746" i="31"/>
  <c r="U742" i="31"/>
  <c r="U738" i="31"/>
  <c r="U734" i="31"/>
  <c r="U730" i="31"/>
  <c r="U726" i="31"/>
  <c r="U722" i="31"/>
  <c r="U718" i="31"/>
  <c r="U714" i="31"/>
  <c r="U710" i="31"/>
  <c r="U706" i="31"/>
  <c r="U702" i="31"/>
  <c r="U698" i="31"/>
  <c r="U694" i="31"/>
  <c r="U690" i="31"/>
  <c r="U686" i="31"/>
  <c r="U682" i="31"/>
  <c r="U678" i="31"/>
  <c r="U674" i="31"/>
  <c r="U670" i="31"/>
  <c r="U666" i="31"/>
  <c r="U195" i="31"/>
  <c r="U191" i="31"/>
  <c r="U187" i="31"/>
  <c r="U183" i="31"/>
  <c r="U179" i="31"/>
  <c r="U175" i="31"/>
  <c r="U171" i="31"/>
  <c r="U167" i="31"/>
  <c r="U163" i="31"/>
  <c r="U159" i="31"/>
  <c r="U155" i="31"/>
  <c r="U151" i="31"/>
  <c r="U147" i="31"/>
  <c r="U143" i="31"/>
  <c r="U139" i="31"/>
  <c r="U135" i="31"/>
  <c r="U131" i="31"/>
  <c r="U127" i="31"/>
  <c r="U123" i="31"/>
  <c r="U119" i="31"/>
  <c r="U115" i="31"/>
  <c r="U111" i="31"/>
  <c r="U107" i="31"/>
  <c r="U103" i="31"/>
  <c r="U99" i="31"/>
  <c r="U95" i="31"/>
  <c r="U91" i="31"/>
  <c r="U87" i="31"/>
  <c r="U83" i="31"/>
  <c r="U79" i="31"/>
  <c r="U75" i="31"/>
  <c r="U71" i="31"/>
  <c r="U67" i="31"/>
  <c r="U63" i="31"/>
  <c r="U59" i="31"/>
  <c r="U55" i="31"/>
  <c r="U51" i="31"/>
  <c r="U47" i="31"/>
  <c r="U43" i="31"/>
  <c r="U39" i="31"/>
  <c r="U35" i="31"/>
  <c r="U31" i="31"/>
  <c r="U27" i="31"/>
  <c r="U23" i="31"/>
  <c r="U19" i="31"/>
  <c r="U15" i="31"/>
  <c r="U11" i="31"/>
  <c r="U7" i="31"/>
  <c r="U3" i="31"/>
  <c r="U433" i="31"/>
  <c r="U405" i="31"/>
  <c r="U393" i="31"/>
  <c r="U373" i="31"/>
  <c r="U361" i="31"/>
  <c r="U341" i="31"/>
  <c r="U329" i="31"/>
  <c r="U309" i="31"/>
  <c r="U297" i="31"/>
  <c r="U277" i="31"/>
  <c r="U265" i="31"/>
  <c r="U245" i="31"/>
  <c r="U218" i="31"/>
  <c r="U214" i="31"/>
  <c r="U210" i="31"/>
  <c r="U202" i="31"/>
  <c r="U198" i="31"/>
  <c r="U194" i="31"/>
  <c r="U190" i="31"/>
  <c r="U186" i="31"/>
  <c r="U182" i="31"/>
  <c r="U178" i="31"/>
  <c r="U170" i="31"/>
  <c r="U166" i="31"/>
  <c r="U162" i="31"/>
  <c r="U154" i="31"/>
  <c r="U150" i="31"/>
  <c r="U146" i="31"/>
  <c r="U138" i="31"/>
  <c r="U134" i="31"/>
  <c r="U130" i="31"/>
  <c r="U126" i="31"/>
  <c r="U122" i="31"/>
  <c r="U118" i="31"/>
  <c r="U114" i="31"/>
  <c r="U106" i="31"/>
  <c r="U102" i="31"/>
  <c r="U98" i="31"/>
  <c r="U90" i="31"/>
  <c r="U86" i="31"/>
  <c r="U82" i="31"/>
  <c r="U74" i="31"/>
  <c r="U70" i="31"/>
  <c r="U66" i="31"/>
  <c r="U62" i="31"/>
  <c r="U58" i="31"/>
  <c r="U54" i="31"/>
  <c r="U50" i="31"/>
  <c r="U42" i="31"/>
  <c r="U38" i="31"/>
  <c r="U34" i="31"/>
  <c r="U26" i="31"/>
  <c r="U22" i="31"/>
  <c r="U18" i="31"/>
  <c r="U14" i="31"/>
  <c r="U10" i="31"/>
  <c r="U6" i="31"/>
  <c r="K875" i="31"/>
  <c r="L875" i="31"/>
  <c r="K855" i="31"/>
  <c r="L855" i="31"/>
  <c r="K831" i="31"/>
  <c r="L831" i="31"/>
  <c r="K811" i="31"/>
  <c r="L811" i="31"/>
  <c r="V811" i="31"/>
  <c r="K791" i="31"/>
  <c r="L791" i="31"/>
  <c r="V791" i="31"/>
  <c r="K767" i="31"/>
  <c r="L767" i="31"/>
  <c r="V767" i="31"/>
  <c r="K747" i="31"/>
  <c r="L747" i="31"/>
  <c r="V747" i="31"/>
  <c r="K727" i="31"/>
  <c r="L727" i="31"/>
  <c r="V727" i="31"/>
  <c r="K703" i="31"/>
  <c r="L703" i="31"/>
  <c r="V703" i="31"/>
  <c r="K683" i="31"/>
  <c r="L683" i="31"/>
  <c r="V683" i="31"/>
  <c r="K871" i="31"/>
  <c r="L871" i="31"/>
  <c r="K847" i="31"/>
  <c r="L847" i="31"/>
  <c r="K827" i="31"/>
  <c r="L827" i="31"/>
  <c r="K807" i="31"/>
  <c r="L807" i="31"/>
  <c r="V807" i="31"/>
  <c r="K783" i="31"/>
  <c r="L783" i="31"/>
  <c r="V783" i="31"/>
  <c r="K763" i="31"/>
  <c r="L763" i="31"/>
  <c r="V763" i="31"/>
  <c r="K743" i="31"/>
  <c r="L743" i="31"/>
  <c r="V743" i="31"/>
  <c r="K719" i="31"/>
  <c r="L719" i="31"/>
  <c r="V719" i="31"/>
  <c r="K699" i="31"/>
  <c r="L699" i="31"/>
  <c r="V699" i="31"/>
  <c r="V679" i="31"/>
  <c r="O798" i="31"/>
  <c r="P798" i="31"/>
  <c r="V798" i="31"/>
  <c r="O867" i="31"/>
  <c r="P867" i="31"/>
  <c r="K867" i="31"/>
  <c r="L867" i="31"/>
  <c r="O851" i="31"/>
  <c r="P851" i="31"/>
  <c r="K851" i="31"/>
  <c r="L851" i="31"/>
  <c r="O835" i="31"/>
  <c r="P835" i="31"/>
  <c r="K835" i="31"/>
  <c r="L835" i="31"/>
  <c r="O819" i="31"/>
  <c r="P819" i="31"/>
  <c r="K819" i="31"/>
  <c r="L819" i="31"/>
  <c r="O803" i="31"/>
  <c r="P803" i="31"/>
  <c r="K803" i="31"/>
  <c r="L803" i="31"/>
  <c r="O787" i="31"/>
  <c r="P787" i="31"/>
  <c r="K787" i="31"/>
  <c r="L787" i="31"/>
  <c r="V787" i="31"/>
  <c r="O771" i="31"/>
  <c r="P771" i="31"/>
  <c r="K771" i="31"/>
  <c r="L771" i="31"/>
  <c r="O755" i="31"/>
  <c r="P755" i="31"/>
  <c r="K755" i="31"/>
  <c r="L755" i="31"/>
  <c r="V755" i="31"/>
  <c r="O739" i="31"/>
  <c r="P739" i="31"/>
  <c r="K739" i="31"/>
  <c r="L739" i="31"/>
  <c r="O723" i="31"/>
  <c r="P723" i="31"/>
  <c r="K723" i="31"/>
  <c r="L723" i="31"/>
  <c r="V723" i="31"/>
  <c r="O707" i="31"/>
  <c r="P707" i="31"/>
  <c r="K707" i="31"/>
  <c r="L707" i="31"/>
  <c r="O691" i="31"/>
  <c r="P691" i="31"/>
  <c r="K691" i="31"/>
  <c r="L691" i="31"/>
  <c r="V691" i="31"/>
  <c r="K863" i="31"/>
  <c r="L863" i="31"/>
  <c r="K843" i="31"/>
  <c r="L843" i="31"/>
  <c r="K823" i="31"/>
  <c r="L823" i="31"/>
  <c r="K799" i="31"/>
  <c r="L799" i="31"/>
  <c r="V799" i="31"/>
  <c r="K779" i="31"/>
  <c r="L779" i="31"/>
  <c r="V779" i="31"/>
  <c r="K759" i="31"/>
  <c r="L759" i="31"/>
  <c r="V759" i="31"/>
  <c r="K735" i="31"/>
  <c r="L735" i="31"/>
  <c r="V735" i="31"/>
  <c r="K715" i="31"/>
  <c r="L715" i="31"/>
  <c r="V715" i="31"/>
  <c r="K695" i="31"/>
  <c r="L695" i="31"/>
  <c r="V695" i="31"/>
  <c r="O734" i="31"/>
  <c r="P734" i="31"/>
  <c r="V734" i="31"/>
  <c r="Q2" i="31"/>
  <c r="K814" i="31"/>
  <c r="L814" i="31"/>
  <c r="O814" i="31"/>
  <c r="P814" i="31"/>
  <c r="K782" i="31"/>
  <c r="L782" i="31"/>
  <c r="O782" i="31"/>
  <c r="P782" i="31"/>
  <c r="K766" i="31"/>
  <c r="L766" i="31"/>
  <c r="O766" i="31"/>
  <c r="P766" i="31"/>
  <c r="K750" i="31"/>
  <c r="L750" i="31"/>
  <c r="O750" i="31"/>
  <c r="P750" i="31"/>
  <c r="K718" i="31"/>
  <c r="L718" i="31"/>
  <c r="O718" i="31"/>
  <c r="P718" i="31"/>
  <c r="K702" i="31"/>
  <c r="L702" i="31"/>
  <c r="O702" i="31"/>
  <c r="P702" i="31"/>
  <c r="K686" i="31"/>
  <c r="L686" i="31"/>
  <c r="O686" i="31"/>
  <c r="P686" i="31"/>
  <c r="K879" i="31"/>
  <c r="L879" i="31"/>
  <c r="K859" i="31"/>
  <c r="L859" i="31"/>
  <c r="K839" i="31"/>
  <c r="L839" i="31"/>
  <c r="K815" i="31"/>
  <c r="L815" i="31"/>
  <c r="V815" i="31"/>
  <c r="K795" i="31"/>
  <c r="L795" i="31"/>
  <c r="V795" i="31"/>
  <c r="K775" i="31"/>
  <c r="L775" i="31"/>
  <c r="V775" i="31"/>
  <c r="K751" i="31"/>
  <c r="L751" i="31"/>
  <c r="V751" i="31"/>
  <c r="K731" i="31"/>
  <c r="L731" i="31"/>
  <c r="V731" i="31"/>
  <c r="K711" i="31"/>
  <c r="L711" i="31"/>
  <c r="V711" i="31"/>
  <c r="K687" i="31"/>
  <c r="L687" i="31"/>
  <c r="V687" i="31"/>
  <c r="O670" i="31"/>
  <c r="P670" i="31"/>
  <c r="V670" i="31"/>
  <c r="U440" i="31"/>
  <c r="U436" i="31"/>
  <c r="U432" i="31"/>
  <c r="U428" i="31"/>
  <c r="U424" i="31"/>
  <c r="U420" i="31"/>
  <c r="U416" i="31"/>
  <c r="U412" i="31"/>
  <c r="U408" i="31"/>
  <c r="U404" i="31"/>
  <c r="U400" i="31"/>
  <c r="U396" i="31"/>
  <c r="U392" i="31"/>
  <c r="U388" i="31"/>
  <c r="U384" i="31"/>
  <c r="U380" i="31"/>
  <c r="U376" i="31"/>
  <c r="U372" i="31"/>
  <c r="U368" i="31"/>
  <c r="U364" i="31"/>
  <c r="U360" i="31"/>
  <c r="U356" i="31"/>
  <c r="U352" i="31"/>
  <c r="U348" i="31"/>
  <c r="U344" i="31"/>
  <c r="U340" i="31"/>
  <c r="U336" i="31"/>
  <c r="U332" i="31"/>
  <c r="U328" i="31"/>
  <c r="U324" i="31"/>
  <c r="U320" i="31"/>
  <c r="U316" i="31"/>
  <c r="U312" i="31"/>
  <c r="U308" i="31"/>
  <c r="U304" i="31"/>
  <c r="U300" i="31"/>
  <c r="U296" i="31"/>
  <c r="U292" i="31"/>
  <c r="U288" i="31"/>
  <c r="U284" i="31"/>
  <c r="U280" i="31"/>
  <c r="U276" i="31"/>
  <c r="U272" i="31"/>
  <c r="U268" i="31"/>
  <c r="U264" i="31"/>
  <c r="U260" i="31"/>
  <c r="U256" i="31"/>
  <c r="U252" i="31"/>
  <c r="U248" i="31"/>
  <c r="U244" i="31"/>
  <c r="U560" i="31"/>
  <c r="U556" i="31"/>
  <c r="U552" i="31"/>
  <c r="U548" i="31"/>
  <c r="U544" i="31"/>
  <c r="U540" i="31"/>
  <c r="U536" i="31"/>
  <c r="U532" i="31"/>
  <c r="U528" i="31"/>
  <c r="U524" i="31"/>
  <c r="U520" i="31"/>
  <c r="U516" i="31"/>
  <c r="U512" i="31"/>
  <c r="U508" i="31"/>
  <c r="U504" i="31"/>
  <c r="U500" i="31"/>
  <c r="U496" i="31"/>
  <c r="U492" i="31"/>
  <c r="U488" i="31"/>
  <c r="U484" i="31"/>
  <c r="U480" i="31"/>
  <c r="U476" i="31"/>
  <c r="U472" i="31"/>
  <c r="U468" i="31"/>
  <c r="U464" i="31"/>
  <c r="U460" i="31"/>
  <c r="U456" i="31"/>
  <c r="U452" i="31"/>
  <c r="U448" i="31"/>
  <c r="U444" i="31"/>
  <c r="K675" i="31"/>
  <c r="L675" i="31"/>
  <c r="V675" i="31"/>
  <c r="U234" i="31"/>
  <c r="U230" i="31"/>
  <c r="U239" i="31"/>
  <c r="U223" i="31"/>
  <c r="AJ190" i="31"/>
  <c r="AI190" i="31"/>
  <c r="AJ186" i="31"/>
  <c r="AI186" i="31"/>
  <c r="AJ182" i="31"/>
  <c r="AI182" i="31"/>
  <c r="AJ178" i="31"/>
  <c r="AI178" i="31"/>
  <c r="AJ174" i="31"/>
  <c r="AI174" i="31"/>
  <c r="AJ170" i="31"/>
  <c r="AI170" i="31"/>
  <c r="AJ166" i="31"/>
  <c r="AI166" i="31"/>
  <c r="AJ162" i="31"/>
  <c r="AI162" i="31"/>
  <c r="AJ158" i="31"/>
  <c r="AI158" i="31"/>
  <c r="AJ154" i="31"/>
  <c r="AI154" i="31"/>
  <c r="AJ150" i="31"/>
  <c r="AI150" i="31"/>
  <c r="AJ146" i="31"/>
  <c r="AI146" i="31"/>
  <c r="AJ142" i="31"/>
  <c r="AI142" i="31"/>
  <c r="AJ138" i="31"/>
  <c r="AI138" i="31"/>
  <c r="AJ134" i="31"/>
  <c r="AI134" i="31"/>
  <c r="AJ130" i="31"/>
  <c r="AI130" i="31"/>
  <c r="AJ126" i="31"/>
  <c r="AI126" i="31"/>
  <c r="AJ122" i="31"/>
  <c r="AI122" i="31"/>
  <c r="AJ118" i="31"/>
  <c r="AI118" i="31"/>
  <c r="AJ114" i="31"/>
  <c r="AI114" i="31"/>
  <c r="AJ110" i="31"/>
  <c r="AI110" i="31"/>
  <c r="AJ106" i="31"/>
  <c r="AI106" i="31"/>
  <c r="AJ102" i="31"/>
  <c r="AI102" i="31"/>
  <c r="AJ98" i="31"/>
  <c r="AI98" i="31"/>
  <c r="AJ94" i="31"/>
  <c r="AI94" i="31"/>
  <c r="AJ90" i="31"/>
  <c r="AI90" i="31"/>
  <c r="AJ86" i="31"/>
  <c r="AI86" i="31"/>
  <c r="AJ82" i="31"/>
  <c r="AI82" i="31"/>
  <c r="AJ78" i="31"/>
  <c r="AI78" i="31"/>
  <c r="AJ74" i="31"/>
  <c r="AI74" i="31"/>
  <c r="AJ70" i="31"/>
  <c r="AI70" i="31"/>
  <c r="AJ66" i="31"/>
  <c r="AI66" i="31"/>
  <c r="AJ62" i="31"/>
  <c r="AI62" i="31"/>
  <c r="AJ58" i="31"/>
  <c r="AI58" i="31"/>
  <c r="AJ54" i="31"/>
  <c r="AI54" i="31"/>
  <c r="AJ50" i="31"/>
  <c r="AI50" i="31"/>
  <c r="AJ46" i="31"/>
  <c r="AI46" i="31"/>
  <c r="AJ42" i="31"/>
  <c r="AI42" i="31"/>
  <c r="AJ38" i="31"/>
  <c r="AI38" i="31"/>
  <c r="AJ34" i="31"/>
  <c r="AI34" i="31"/>
  <c r="AJ30" i="31"/>
  <c r="AI30" i="31"/>
  <c r="AJ26" i="31"/>
  <c r="AI26" i="31"/>
  <c r="AJ22" i="31"/>
  <c r="AI22" i="31"/>
  <c r="AJ18" i="31"/>
  <c r="AI18" i="31"/>
  <c r="AJ14" i="31"/>
  <c r="AI14" i="31"/>
  <c r="AJ10" i="31"/>
  <c r="AI10" i="31"/>
  <c r="AJ6" i="31"/>
  <c r="AI6" i="31"/>
  <c r="AJ412" i="31"/>
  <c r="AI412" i="31"/>
  <c r="AI408" i="31"/>
  <c r="AJ408" i="31"/>
  <c r="AJ404" i="31"/>
  <c r="AI404" i="31"/>
  <c r="AI400" i="31"/>
  <c r="AJ400" i="31"/>
  <c r="AJ396" i="31"/>
  <c r="AI396" i="31"/>
  <c r="AI392" i="31"/>
  <c r="AJ392" i="31"/>
  <c r="AJ388" i="31"/>
  <c r="AI388" i="31"/>
  <c r="AI384" i="31"/>
  <c r="AJ384" i="31"/>
  <c r="AJ380" i="31"/>
  <c r="AI380" i="31"/>
  <c r="AI376" i="31"/>
  <c r="AJ376" i="31"/>
  <c r="AJ372" i="31"/>
  <c r="AI372" i="31"/>
  <c r="AI368" i="31"/>
  <c r="AJ368" i="31"/>
  <c r="AJ364" i="31"/>
  <c r="AI364" i="31"/>
  <c r="AI360" i="31"/>
  <c r="AJ360" i="31"/>
  <c r="AJ356" i="31"/>
  <c r="AI356" i="31"/>
  <c r="AI352" i="31"/>
  <c r="AJ352" i="31"/>
  <c r="AJ348" i="31"/>
  <c r="AI348" i="31"/>
  <c r="AI344" i="31"/>
  <c r="AJ344" i="31"/>
  <c r="AJ340" i="31"/>
  <c r="AI340" i="31"/>
  <c r="AI336" i="31"/>
  <c r="AJ336" i="31"/>
  <c r="AJ332" i="31"/>
  <c r="AI332" i="31"/>
  <c r="AI328" i="31"/>
  <c r="AJ328" i="31"/>
  <c r="AJ324" i="31"/>
  <c r="AI324" i="31"/>
  <c r="AI320" i="31"/>
  <c r="AJ320" i="31"/>
  <c r="AJ316" i="31"/>
  <c r="AI316" i="31"/>
  <c r="AI312" i="31"/>
  <c r="AJ312" i="31"/>
  <c r="AJ308" i="31"/>
  <c r="AI308" i="31"/>
  <c r="AI304" i="31"/>
  <c r="AJ304" i="31"/>
  <c r="AJ300" i="31"/>
  <c r="AI300" i="31"/>
  <c r="AI296" i="31"/>
  <c r="AJ296" i="31"/>
  <c r="AJ292" i="31"/>
  <c r="AI292" i="31"/>
  <c r="AI288" i="31"/>
  <c r="AJ288" i="31"/>
  <c r="AJ284" i="31"/>
  <c r="AI284" i="31"/>
  <c r="AI280" i="31"/>
  <c r="AJ280" i="31"/>
  <c r="AJ276" i="31"/>
  <c r="AI276" i="31"/>
  <c r="AI272" i="31"/>
  <c r="AJ272" i="31"/>
  <c r="AJ268" i="31"/>
  <c r="AI268" i="31"/>
  <c r="AI264" i="31"/>
  <c r="AJ264" i="31"/>
  <c r="AJ260" i="31"/>
  <c r="AI260" i="31"/>
  <c r="AI256" i="31"/>
  <c r="AJ256" i="31"/>
  <c r="AJ252" i="31"/>
  <c r="AI252" i="31"/>
  <c r="AI248" i="31"/>
  <c r="AJ248" i="31"/>
  <c r="AJ244" i="31"/>
  <c r="AI244" i="31"/>
  <c r="AI240" i="31"/>
  <c r="AJ240" i="31"/>
  <c r="AJ236" i="31"/>
  <c r="AI236" i="31"/>
  <c r="AJ232" i="31"/>
  <c r="AI232" i="31"/>
  <c r="AJ228" i="31"/>
  <c r="AI228" i="31"/>
  <c r="AI224" i="31"/>
  <c r="AJ224" i="31"/>
  <c r="AJ630" i="31"/>
  <c r="AI630" i="31"/>
  <c r="AJ626" i="31"/>
  <c r="AI626" i="31"/>
  <c r="AJ622" i="31"/>
  <c r="AI622" i="31"/>
  <c r="AJ618" i="31"/>
  <c r="AI618" i="31"/>
  <c r="AJ614" i="31"/>
  <c r="AI614" i="31"/>
  <c r="AJ610" i="31"/>
  <c r="AI610" i="31"/>
  <c r="AJ606" i="31"/>
  <c r="AI606" i="31"/>
  <c r="AJ602" i="31"/>
  <c r="AI602" i="31"/>
  <c r="AJ598" i="31"/>
  <c r="AI598" i="31"/>
  <c r="AJ594" i="31"/>
  <c r="AI594" i="31"/>
  <c r="AJ590" i="31"/>
  <c r="AI590" i="31"/>
  <c r="AJ586" i="31"/>
  <c r="AI586" i="31"/>
  <c r="AJ582" i="31"/>
  <c r="AI582" i="31"/>
  <c r="AJ578" i="31"/>
  <c r="AI578" i="31"/>
  <c r="AJ574" i="31"/>
  <c r="AI574" i="31"/>
  <c r="AJ570" i="31"/>
  <c r="AI570" i="31"/>
  <c r="AJ566" i="31"/>
  <c r="AI566" i="31"/>
  <c r="AJ562" i="31"/>
  <c r="AI562" i="31"/>
  <c r="AJ558" i="31"/>
  <c r="AI558" i="31"/>
  <c r="AJ554" i="31"/>
  <c r="AI554" i="31"/>
  <c r="AJ550" i="31"/>
  <c r="AI550" i="31"/>
  <c r="AJ546" i="31"/>
  <c r="AI546" i="31"/>
  <c r="AJ542" i="31"/>
  <c r="AI542" i="31"/>
  <c r="AJ538" i="31"/>
  <c r="AI538" i="31"/>
  <c r="AJ534" i="31"/>
  <c r="AI534" i="31"/>
  <c r="AJ530" i="31"/>
  <c r="AI530" i="31"/>
  <c r="AJ526" i="31"/>
  <c r="AI526" i="31"/>
  <c r="AJ522" i="31"/>
  <c r="AI522" i="31"/>
  <c r="AJ518" i="31"/>
  <c r="AI518" i="31"/>
  <c r="AJ514" i="31"/>
  <c r="AI514" i="31"/>
  <c r="AJ510" i="31"/>
  <c r="AI510" i="31"/>
  <c r="AJ506" i="31"/>
  <c r="AI506" i="31"/>
  <c r="AJ502" i="31"/>
  <c r="AI502" i="31"/>
  <c r="AJ498" i="31"/>
  <c r="AI498" i="31"/>
  <c r="AJ494" i="31"/>
  <c r="AI494" i="31"/>
  <c r="AJ490" i="31"/>
  <c r="AI490" i="31"/>
  <c r="AJ486" i="31"/>
  <c r="AI486" i="31"/>
  <c r="AJ482" i="31"/>
  <c r="AI482" i="31"/>
  <c r="AJ478" i="31"/>
  <c r="AI478" i="31"/>
  <c r="AJ474" i="31"/>
  <c r="AI474" i="31"/>
  <c r="AJ470" i="31"/>
  <c r="AI470" i="31"/>
  <c r="AJ466" i="31"/>
  <c r="AI466" i="31"/>
  <c r="AJ462" i="31"/>
  <c r="AI462" i="31"/>
  <c r="AJ458" i="31"/>
  <c r="AI458" i="31"/>
  <c r="AJ454" i="31"/>
  <c r="AI454" i="31"/>
  <c r="AJ450" i="31"/>
  <c r="AI450" i="31"/>
  <c r="AJ446" i="31"/>
  <c r="AI446" i="31"/>
  <c r="AJ662" i="31"/>
  <c r="AI662" i="31"/>
  <c r="AJ850" i="31"/>
  <c r="AI850" i="31"/>
  <c r="AJ846" i="31"/>
  <c r="AI846" i="31"/>
  <c r="AJ842" i="31"/>
  <c r="AI842" i="31"/>
  <c r="AJ838" i="31"/>
  <c r="AI838" i="31"/>
  <c r="AJ834" i="31"/>
  <c r="AI834" i="31"/>
  <c r="AJ830" i="31"/>
  <c r="AI830" i="31"/>
  <c r="AJ826" i="31"/>
  <c r="AI826" i="31"/>
  <c r="AJ822" i="31"/>
  <c r="AI822" i="31"/>
  <c r="AJ818" i="31"/>
  <c r="AI818" i="31"/>
  <c r="AJ814" i="31"/>
  <c r="AI814" i="31"/>
  <c r="AJ810" i="31"/>
  <c r="AI810" i="31"/>
  <c r="AJ806" i="31"/>
  <c r="AI806" i="31"/>
  <c r="AJ802" i="31"/>
  <c r="AI802" i="31"/>
  <c r="AJ798" i="31"/>
  <c r="AI798" i="31"/>
  <c r="AJ794" i="31"/>
  <c r="AI794" i="31"/>
  <c r="AJ790" i="31"/>
  <c r="AI790" i="31"/>
  <c r="AJ786" i="31"/>
  <c r="AI786" i="31"/>
  <c r="AJ782" i="31"/>
  <c r="AI782" i="31"/>
  <c r="AJ778" i="31"/>
  <c r="AI778" i="31"/>
  <c r="AJ774" i="31"/>
  <c r="AI774" i="31"/>
  <c r="AJ770" i="31"/>
  <c r="AI770" i="31"/>
  <c r="AJ766" i="31"/>
  <c r="AI766" i="31"/>
  <c r="AJ762" i="31"/>
  <c r="AI762" i="31"/>
  <c r="AJ758" i="31"/>
  <c r="AI758" i="31"/>
  <c r="AJ754" i="31"/>
  <c r="AI754" i="31"/>
  <c r="AJ750" i="31"/>
  <c r="AI750" i="31"/>
  <c r="AJ746" i="31"/>
  <c r="AI746" i="31"/>
  <c r="AJ742" i="31"/>
  <c r="AI742" i="31"/>
  <c r="AJ738" i="31"/>
  <c r="AI738" i="31"/>
  <c r="AJ734" i="31"/>
  <c r="AI734" i="31"/>
  <c r="AJ730" i="31"/>
  <c r="AI730" i="31"/>
  <c r="AJ726" i="31"/>
  <c r="AI726" i="31"/>
  <c r="AJ722" i="31"/>
  <c r="AI722" i="31"/>
  <c r="AJ718" i="31"/>
  <c r="AI718" i="31"/>
  <c r="AJ714" i="31"/>
  <c r="AI714" i="31"/>
  <c r="AJ710" i="31"/>
  <c r="AI710" i="31"/>
  <c r="AJ706" i="31"/>
  <c r="AI706" i="31"/>
  <c r="AJ702" i="31"/>
  <c r="AI702" i="31"/>
  <c r="AJ698" i="31"/>
  <c r="AI698" i="31"/>
  <c r="AJ694" i="31"/>
  <c r="AI694" i="31"/>
  <c r="AJ690" i="31"/>
  <c r="AI690" i="31"/>
  <c r="AJ686" i="31"/>
  <c r="AI686" i="31"/>
  <c r="AJ682" i="31"/>
  <c r="AI682" i="31"/>
  <c r="AJ678" i="31"/>
  <c r="AI678" i="31"/>
  <c r="AJ674" i="31"/>
  <c r="AI674" i="31"/>
  <c r="AJ670" i="31"/>
  <c r="AI670" i="31"/>
  <c r="AJ666" i="31"/>
  <c r="AI666" i="31"/>
  <c r="K880" i="31"/>
  <c r="L880" i="31"/>
  <c r="V880" i="31"/>
  <c r="K876" i="31"/>
  <c r="L876" i="31"/>
  <c r="V876" i="31"/>
  <c r="K872" i="31"/>
  <c r="L872" i="31"/>
  <c r="V872" i="31"/>
  <c r="K868" i="31"/>
  <c r="L868" i="31"/>
  <c r="V868" i="31"/>
  <c r="K864" i="31"/>
  <c r="L864" i="31"/>
  <c r="V864" i="31"/>
  <c r="K860" i="31"/>
  <c r="L860" i="31"/>
  <c r="V860" i="31"/>
  <c r="K856" i="31"/>
  <c r="L856" i="31"/>
  <c r="V856" i="31"/>
  <c r="K852" i="31"/>
  <c r="L852" i="31"/>
  <c r="V852" i="31"/>
  <c r="K848" i="31"/>
  <c r="L848" i="31"/>
  <c r="V848" i="31"/>
  <c r="K844" i="31"/>
  <c r="L844" i="31"/>
  <c r="V844" i="31"/>
  <c r="K840" i="31"/>
  <c r="L840" i="31"/>
  <c r="V840" i="31"/>
  <c r="K836" i="31"/>
  <c r="L836" i="31"/>
  <c r="V836" i="31"/>
  <c r="K832" i="31"/>
  <c r="L832" i="31"/>
  <c r="V832" i="31"/>
  <c r="K828" i="31"/>
  <c r="L828" i="31"/>
  <c r="V828" i="31"/>
  <c r="K824" i="31"/>
  <c r="L824" i="31"/>
  <c r="V824" i="31"/>
  <c r="K820" i="31"/>
  <c r="L820" i="31"/>
  <c r="V820" i="31"/>
  <c r="K816" i="31"/>
  <c r="L816" i="31"/>
  <c r="V816" i="31"/>
  <c r="K812" i="31"/>
  <c r="L812" i="31"/>
  <c r="V812" i="31"/>
  <c r="K808" i="31"/>
  <c r="L808" i="31"/>
  <c r="V808" i="31"/>
  <c r="K804" i="31"/>
  <c r="L804" i="31"/>
  <c r="V804" i="31"/>
  <c r="K800" i="31"/>
  <c r="L800" i="31"/>
  <c r="V800" i="31"/>
  <c r="K796" i="31"/>
  <c r="L796" i="31"/>
  <c r="V796" i="31"/>
  <c r="K792" i="31"/>
  <c r="L792" i="31"/>
  <c r="V792" i="31"/>
  <c r="K788" i="31"/>
  <c r="L788" i="31"/>
  <c r="V788" i="31"/>
  <c r="K784" i="31"/>
  <c r="L784" i="31"/>
  <c r="V784" i="31"/>
  <c r="K780" i="31"/>
  <c r="L780" i="31"/>
  <c r="V780" i="31"/>
  <c r="K776" i="31"/>
  <c r="L776" i="31"/>
  <c r="V776" i="31"/>
  <c r="K772" i="31"/>
  <c r="L772" i="31"/>
  <c r="V772" i="31"/>
  <c r="K768" i="31"/>
  <c r="L768" i="31"/>
  <c r="V768" i="31"/>
  <c r="K764" i="31"/>
  <c r="L764" i="31"/>
  <c r="V764" i="31"/>
  <c r="K760" i="31"/>
  <c r="L760" i="31"/>
  <c r="V760" i="31"/>
  <c r="K756" i="31"/>
  <c r="L756" i="31"/>
  <c r="V756" i="31"/>
  <c r="K752" i="31"/>
  <c r="L752" i="31"/>
  <c r="V752" i="31"/>
  <c r="K748" i="31"/>
  <c r="L748" i="31"/>
  <c r="V748" i="31"/>
  <c r="K744" i="31"/>
  <c r="L744" i="31"/>
  <c r="V744" i="31"/>
  <c r="K740" i="31"/>
  <c r="L740" i="31"/>
  <c r="V740" i="31"/>
  <c r="K736" i="31"/>
  <c r="L736" i="31"/>
  <c r="V736" i="31"/>
  <c r="K732" i="31"/>
  <c r="L732" i="31"/>
  <c r="V732" i="31"/>
  <c r="K728" i="31"/>
  <c r="L728" i="31"/>
  <c r="V728" i="31"/>
  <c r="K724" i="31"/>
  <c r="L724" i="31"/>
  <c r="V724" i="31"/>
  <c r="K720" i="31"/>
  <c r="L720" i="31"/>
  <c r="V720" i="31"/>
  <c r="K716" i="31"/>
  <c r="L716" i="31"/>
  <c r="V716" i="31"/>
  <c r="K712" i="31"/>
  <c r="L712" i="31"/>
  <c r="V712" i="31"/>
  <c r="K708" i="31"/>
  <c r="L708" i="31"/>
  <c r="V708" i="31"/>
  <c r="K704" i="31"/>
  <c r="L704" i="31"/>
  <c r="V704" i="31"/>
  <c r="K700" i="31"/>
  <c r="L700" i="31"/>
  <c r="V700" i="31"/>
  <c r="K696" i="31"/>
  <c r="L696" i="31"/>
  <c r="V696" i="31"/>
  <c r="K692" i="31"/>
  <c r="L692" i="31"/>
  <c r="V692" i="31"/>
  <c r="K688" i="31"/>
  <c r="L688" i="31"/>
  <c r="V688" i="31"/>
  <c r="K684" i="31"/>
  <c r="L684" i="31"/>
  <c r="V684" i="31"/>
  <c r="K680" i="31"/>
  <c r="L680" i="31"/>
  <c r="V680" i="31"/>
  <c r="K676" i="31"/>
  <c r="L676" i="31"/>
  <c r="V676" i="31"/>
  <c r="K672" i="31"/>
  <c r="L672" i="31"/>
  <c r="V672" i="31"/>
  <c r="K668" i="31"/>
  <c r="L668" i="31"/>
  <c r="V668" i="31"/>
  <c r="K664" i="31"/>
  <c r="L664" i="31"/>
  <c r="V664" i="31"/>
  <c r="K660" i="31"/>
  <c r="L660" i="31"/>
  <c r="V660" i="31"/>
  <c r="K656" i="31"/>
  <c r="L656" i="31"/>
  <c r="V656" i="31"/>
  <c r="K652" i="31"/>
  <c r="L652" i="31"/>
  <c r="V652" i="31"/>
  <c r="K648" i="31"/>
  <c r="L648" i="31"/>
  <c r="V648" i="31"/>
  <c r="K644" i="31"/>
  <c r="L644" i="31"/>
  <c r="V644" i="31"/>
  <c r="K640" i="31"/>
  <c r="L640" i="31"/>
  <c r="V640" i="31"/>
  <c r="K636" i="31"/>
  <c r="L636" i="31"/>
  <c r="V636" i="31"/>
  <c r="K632" i="31"/>
  <c r="L632" i="31"/>
  <c r="V632" i="31"/>
  <c r="K628" i="31"/>
  <c r="L628" i="31"/>
  <c r="V628" i="31"/>
  <c r="K624" i="31"/>
  <c r="L624" i="31"/>
  <c r="V624" i="31"/>
  <c r="K620" i="31"/>
  <c r="L620" i="31"/>
  <c r="V620" i="31"/>
  <c r="K616" i="31"/>
  <c r="L616" i="31"/>
  <c r="V616" i="31"/>
  <c r="K612" i="31"/>
  <c r="L612" i="31"/>
  <c r="V612" i="31"/>
  <c r="K608" i="31"/>
  <c r="L608" i="31"/>
  <c r="V608" i="31"/>
  <c r="K604" i="31"/>
  <c r="L604" i="31"/>
  <c r="V604" i="31"/>
  <c r="K600" i="31"/>
  <c r="L600" i="31"/>
  <c r="V600" i="31"/>
  <c r="K596" i="31"/>
  <c r="L596" i="31"/>
  <c r="V596" i="31"/>
  <c r="K592" i="31"/>
  <c r="L592" i="31"/>
  <c r="V592" i="31"/>
  <c r="K588" i="31"/>
  <c r="L588" i="31"/>
  <c r="V588" i="31"/>
  <c r="K584" i="31"/>
  <c r="L584" i="31"/>
  <c r="V584" i="31"/>
  <c r="K580" i="31"/>
  <c r="L580" i="31"/>
  <c r="V580" i="31"/>
  <c r="K576" i="31"/>
  <c r="L576" i="31"/>
  <c r="V576" i="31"/>
  <c r="K572" i="31"/>
  <c r="L572" i="31"/>
  <c r="V572" i="31"/>
  <c r="K568" i="31"/>
  <c r="L568" i="31"/>
  <c r="V568" i="31"/>
  <c r="K564" i="31"/>
  <c r="L564" i="31"/>
  <c r="V564" i="31"/>
  <c r="K560" i="31"/>
  <c r="L560" i="31"/>
  <c r="V560" i="31"/>
  <c r="K556" i="31"/>
  <c r="L556" i="31"/>
  <c r="V556" i="31"/>
  <c r="K552" i="31"/>
  <c r="L552" i="31"/>
  <c r="V552" i="31"/>
  <c r="K548" i="31"/>
  <c r="L548" i="31"/>
  <c r="V548" i="31"/>
  <c r="K544" i="31"/>
  <c r="L544" i="31"/>
  <c r="V544" i="31"/>
  <c r="K540" i="31"/>
  <c r="L540" i="31"/>
  <c r="V540" i="31"/>
  <c r="K536" i="31"/>
  <c r="L536" i="31"/>
  <c r="V536" i="31"/>
  <c r="K532" i="31"/>
  <c r="L532" i="31"/>
  <c r="V532" i="31"/>
  <c r="K528" i="31"/>
  <c r="L528" i="31"/>
  <c r="V528" i="31"/>
  <c r="K524" i="31"/>
  <c r="L524" i="31"/>
  <c r="V524" i="31"/>
  <c r="K520" i="31"/>
  <c r="L520" i="31"/>
  <c r="V520" i="31"/>
  <c r="K516" i="31"/>
  <c r="L516" i="31"/>
  <c r="V516" i="31"/>
  <c r="K512" i="31"/>
  <c r="L512" i="31"/>
  <c r="V512" i="31"/>
  <c r="K508" i="31"/>
  <c r="L508" i="31"/>
  <c r="V508" i="31"/>
  <c r="K504" i="31"/>
  <c r="L504" i="31"/>
  <c r="V504" i="31"/>
  <c r="K500" i="31"/>
  <c r="L500" i="31"/>
  <c r="V500" i="31"/>
  <c r="K496" i="31"/>
  <c r="L496" i="31"/>
  <c r="V496" i="31"/>
  <c r="K491" i="31"/>
  <c r="L491" i="31"/>
  <c r="V491" i="31"/>
  <c r="K487" i="31"/>
  <c r="L487" i="31"/>
  <c r="V487" i="31"/>
  <c r="K483" i="31"/>
  <c r="L483" i="31"/>
  <c r="V483" i="31"/>
  <c r="K479" i="31"/>
  <c r="L479" i="31"/>
  <c r="V479" i="31"/>
  <c r="K475" i="31"/>
  <c r="L475" i="31"/>
  <c r="V475" i="31"/>
  <c r="K471" i="31"/>
  <c r="L471" i="31"/>
  <c r="V471" i="31"/>
  <c r="K467" i="31"/>
  <c r="L467" i="31"/>
  <c r="V467" i="31"/>
  <c r="K463" i="31"/>
  <c r="L463" i="31"/>
  <c r="V463" i="31"/>
  <c r="K459" i="31"/>
  <c r="L459" i="31"/>
  <c r="V459" i="31"/>
  <c r="K455" i="31"/>
  <c r="L455" i="31"/>
  <c r="V455" i="31"/>
  <c r="K451" i="31"/>
  <c r="L451" i="31"/>
  <c r="V451" i="31"/>
  <c r="K447" i="31"/>
  <c r="L447" i="31"/>
  <c r="V447" i="31"/>
  <c r="K443" i="31"/>
  <c r="L443" i="31"/>
  <c r="V443" i="31"/>
  <c r="K439" i="31"/>
  <c r="L439" i="31"/>
  <c r="V439" i="31"/>
  <c r="K435" i="31"/>
  <c r="L435" i="31"/>
  <c r="V435" i="31"/>
  <c r="K431" i="31"/>
  <c r="L431" i="31"/>
  <c r="V431" i="31"/>
  <c r="K427" i="31"/>
  <c r="L427" i="31"/>
  <c r="V427" i="31"/>
  <c r="K423" i="31"/>
  <c r="L423" i="31"/>
  <c r="V423" i="31"/>
  <c r="K419" i="31"/>
  <c r="L419" i="31"/>
  <c r="V419" i="31"/>
  <c r="K415" i="31"/>
  <c r="L415" i="31"/>
  <c r="V415" i="31"/>
  <c r="K411" i="31"/>
  <c r="L411" i="31"/>
  <c r="V411" i="31"/>
  <c r="K407" i="31"/>
  <c r="L407" i="31"/>
  <c r="V407" i="31"/>
  <c r="K403" i="31"/>
  <c r="L403" i="31"/>
  <c r="V403" i="31"/>
  <c r="K399" i="31"/>
  <c r="L399" i="31"/>
  <c r="V399" i="31"/>
  <c r="K395" i="31"/>
  <c r="L395" i="31"/>
  <c r="V395" i="31"/>
  <c r="K391" i="31"/>
  <c r="L391" i="31"/>
  <c r="V391" i="31"/>
  <c r="K387" i="31"/>
  <c r="L387" i="31"/>
  <c r="V387" i="31"/>
  <c r="K383" i="31"/>
  <c r="L383" i="31"/>
  <c r="V383" i="31"/>
  <c r="K379" i="31"/>
  <c r="L379" i="31"/>
  <c r="V379" i="31"/>
  <c r="K375" i="31"/>
  <c r="L375" i="31"/>
  <c r="V375" i="31"/>
  <c r="K371" i="31"/>
  <c r="L371" i="31"/>
  <c r="V371" i="31"/>
  <c r="K367" i="31"/>
  <c r="L367" i="31"/>
  <c r="V367" i="31"/>
  <c r="K363" i="31"/>
  <c r="L363" i="31"/>
  <c r="V363" i="31"/>
  <c r="K359" i="31"/>
  <c r="L359" i="31"/>
  <c r="V359" i="31"/>
  <c r="K355" i="31"/>
  <c r="L355" i="31"/>
  <c r="V355" i="31"/>
  <c r="K351" i="31"/>
  <c r="L351" i="31"/>
  <c r="V351" i="31"/>
  <c r="K347" i="31"/>
  <c r="L347" i="31"/>
  <c r="V347" i="31"/>
  <c r="K343" i="31"/>
  <c r="L343" i="31"/>
  <c r="V343" i="31"/>
  <c r="K339" i="31"/>
  <c r="L339" i="31"/>
  <c r="V339" i="31"/>
  <c r="K335" i="31"/>
  <c r="L335" i="31"/>
  <c r="V335" i="31"/>
  <c r="K331" i="31"/>
  <c r="L331" i="31"/>
  <c r="V331" i="31"/>
  <c r="K327" i="31"/>
  <c r="L327" i="31"/>
  <c r="V327" i="31"/>
  <c r="K323" i="31"/>
  <c r="L323" i="31"/>
  <c r="V323" i="31"/>
  <c r="K319" i="31"/>
  <c r="L319" i="31"/>
  <c r="V319" i="31"/>
  <c r="K315" i="31"/>
  <c r="L315" i="31"/>
  <c r="V315" i="31"/>
  <c r="K311" i="31"/>
  <c r="L311" i="31"/>
  <c r="V311" i="31"/>
  <c r="K307" i="31"/>
  <c r="L307" i="31"/>
  <c r="V307" i="31"/>
  <c r="K303" i="31"/>
  <c r="L303" i="31"/>
  <c r="V303" i="31"/>
  <c r="K299" i="31"/>
  <c r="L299" i="31"/>
  <c r="V299" i="31"/>
  <c r="K295" i="31"/>
  <c r="L295" i="31"/>
  <c r="V295" i="31"/>
  <c r="K291" i="31"/>
  <c r="L291" i="31"/>
  <c r="V291" i="31"/>
  <c r="K287" i="31"/>
  <c r="L287" i="31"/>
  <c r="V287" i="31"/>
  <c r="K283" i="31"/>
  <c r="L283" i="31"/>
  <c r="V283" i="31"/>
  <c r="K279" i="31"/>
  <c r="L279" i="31"/>
  <c r="V279" i="31"/>
  <c r="K275" i="31"/>
  <c r="L275" i="31"/>
  <c r="V275" i="31"/>
  <c r="K271" i="31"/>
  <c r="L271" i="31"/>
  <c r="V271" i="31"/>
  <c r="K267" i="31"/>
  <c r="L267" i="31"/>
  <c r="V267" i="31"/>
  <c r="K263" i="31"/>
  <c r="L263" i="31"/>
  <c r="V263" i="31"/>
  <c r="K259" i="31"/>
  <c r="L259" i="31"/>
  <c r="V259" i="31"/>
  <c r="K255" i="31"/>
  <c r="L255" i="31"/>
  <c r="V255" i="31"/>
  <c r="K251" i="31"/>
  <c r="L251" i="31"/>
  <c r="V251" i="31"/>
  <c r="K247" i="31"/>
  <c r="L247" i="31"/>
  <c r="V247" i="31"/>
  <c r="K243" i="31"/>
  <c r="L243" i="31"/>
  <c r="V243" i="31"/>
  <c r="K239" i="31"/>
  <c r="L239" i="31"/>
  <c r="V239" i="31"/>
  <c r="K235" i="31"/>
  <c r="L235" i="31"/>
  <c r="V235" i="31"/>
  <c r="K231" i="31"/>
  <c r="L231" i="31"/>
  <c r="V231" i="31"/>
  <c r="K227" i="31"/>
  <c r="L227" i="31"/>
  <c r="V227" i="31"/>
  <c r="K223" i="31"/>
  <c r="L223" i="31"/>
  <c r="V223" i="31"/>
  <c r="K219" i="31"/>
  <c r="L219" i="31"/>
  <c r="V219" i="31"/>
  <c r="K215" i="31"/>
  <c r="L215" i="31"/>
  <c r="V215" i="31"/>
  <c r="K211" i="31"/>
  <c r="L211" i="31"/>
  <c r="V211" i="31"/>
  <c r="K207" i="31"/>
  <c r="L207" i="31"/>
  <c r="V207" i="31"/>
  <c r="K203" i="31"/>
  <c r="L203" i="31"/>
  <c r="V203" i="31"/>
  <c r="K199" i="31"/>
  <c r="L199" i="31"/>
  <c r="V199" i="31"/>
  <c r="K195" i="31"/>
  <c r="L195" i="31"/>
  <c r="V195" i="31"/>
  <c r="K191" i="31"/>
  <c r="L191" i="31"/>
  <c r="V191" i="31"/>
  <c r="K187" i="31"/>
  <c r="L187" i="31"/>
  <c r="V187" i="31"/>
  <c r="K183" i="31"/>
  <c r="L183" i="31"/>
  <c r="V183" i="31"/>
  <c r="K179" i="31"/>
  <c r="L179" i="31"/>
  <c r="V179" i="31"/>
  <c r="K175" i="31"/>
  <c r="L175" i="31"/>
  <c r="V175" i="31"/>
  <c r="K171" i="31"/>
  <c r="L171" i="31"/>
  <c r="V171" i="31"/>
  <c r="K167" i="31"/>
  <c r="L167" i="31"/>
  <c r="V167" i="31"/>
  <c r="K163" i="31"/>
  <c r="L163" i="31"/>
  <c r="V163" i="31"/>
  <c r="K159" i="31"/>
  <c r="L159" i="31"/>
  <c r="V159" i="31"/>
  <c r="K155" i="31"/>
  <c r="L155" i="31"/>
  <c r="V155" i="31"/>
  <c r="K151" i="31"/>
  <c r="L151" i="31"/>
  <c r="V151" i="31"/>
  <c r="K147" i="31"/>
  <c r="L147" i="31"/>
  <c r="V147" i="31"/>
  <c r="K143" i="31"/>
  <c r="L143" i="31"/>
  <c r="V143" i="31"/>
  <c r="K139" i="31"/>
  <c r="L139" i="31"/>
  <c r="V139" i="31"/>
  <c r="K135" i="31"/>
  <c r="L135" i="31"/>
  <c r="V135" i="31"/>
  <c r="K131" i="31"/>
  <c r="L131" i="31"/>
  <c r="V131" i="31"/>
  <c r="K127" i="31"/>
  <c r="L127" i="31"/>
  <c r="V127" i="31"/>
  <c r="K123" i="31"/>
  <c r="L123" i="31"/>
  <c r="V123" i="31"/>
  <c r="K119" i="31"/>
  <c r="L119" i="31"/>
  <c r="V119" i="31"/>
  <c r="K115" i="31"/>
  <c r="L115" i="31"/>
  <c r="V115" i="31"/>
  <c r="K111" i="31"/>
  <c r="L111" i="31"/>
  <c r="V111" i="31"/>
  <c r="K107" i="31"/>
  <c r="L107" i="31"/>
  <c r="V107" i="31"/>
  <c r="K103" i="31"/>
  <c r="L103" i="31"/>
  <c r="V103" i="31"/>
  <c r="K99" i="31"/>
  <c r="L99" i="31"/>
  <c r="V99" i="31"/>
  <c r="K95" i="31"/>
  <c r="L95" i="31"/>
  <c r="V95" i="31"/>
  <c r="K91" i="31"/>
  <c r="L91" i="31"/>
  <c r="V91" i="31"/>
  <c r="K87" i="31"/>
  <c r="L87" i="31"/>
  <c r="V87" i="31"/>
  <c r="K83" i="31"/>
  <c r="L83" i="31"/>
  <c r="V83" i="31"/>
  <c r="K79" i="31"/>
  <c r="L79" i="31"/>
  <c r="V79" i="31"/>
  <c r="K75" i="31"/>
  <c r="L75" i="31"/>
  <c r="V75" i="31"/>
  <c r="K71" i="31"/>
  <c r="L71" i="31"/>
  <c r="V71" i="31"/>
  <c r="K67" i="31"/>
  <c r="L67" i="31"/>
  <c r="V67" i="31"/>
  <c r="K63" i="31"/>
  <c r="L63" i="31"/>
  <c r="V63" i="31"/>
  <c r="K59" i="31"/>
  <c r="L59" i="31"/>
  <c r="V59" i="31"/>
  <c r="K55" i="31"/>
  <c r="L55" i="31"/>
  <c r="V55" i="31"/>
  <c r="K51" i="31"/>
  <c r="L51" i="31"/>
  <c r="V51" i="31"/>
  <c r="K47" i="31"/>
  <c r="L47" i="31"/>
  <c r="V47" i="31"/>
  <c r="K43" i="31"/>
  <c r="L43" i="31"/>
  <c r="V43" i="31"/>
  <c r="K39" i="31"/>
  <c r="L39" i="31"/>
  <c r="V39" i="31"/>
  <c r="K35" i="31"/>
  <c r="L35" i="31"/>
  <c r="V35" i="31"/>
  <c r="K31" i="31"/>
  <c r="L31" i="31"/>
  <c r="V31" i="31"/>
  <c r="K27" i="31"/>
  <c r="L27" i="31"/>
  <c r="V27" i="31"/>
  <c r="K23" i="31"/>
  <c r="L23" i="31"/>
  <c r="V23" i="31"/>
  <c r="K19" i="31"/>
  <c r="L19" i="31"/>
  <c r="V19" i="31"/>
  <c r="K15" i="31"/>
  <c r="L15" i="31"/>
  <c r="V15" i="31"/>
  <c r="K11" i="31"/>
  <c r="L11" i="31"/>
  <c r="V11" i="31"/>
  <c r="K7" i="31"/>
  <c r="L7" i="31"/>
  <c r="V7" i="31"/>
  <c r="K3" i="31"/>
  <c r="L3" i="31"/>
  <c r="V3" i="31"/>
  <c r="O809" i="31"/>
  <c r="P809" i="31"/>
  <c r="V809" i="31"/>
  <c r="O793" i="31"/>
  <c r="P793" i="31"/>
  <c r="V793" i="31"/>
  <c r="O777" i="31"/>
  <c r="P777" i="31"/>
  <c r="V777" i="31"/>
  <c r="O761" i="31"/>
  <c r="P761" i="31"/>
  <c r="V761" i="31"/>
  <c r="O745" i="31"/>
  <c r="P745" i="31"/>
  <c r="V745" i="31"/>
  <c r="O729" i="31"/>
  <c r="P729" i="31"/>
  <c r="V729" i="31"/>
  <c r="O713" i="31"/>
  <c r="P713" i="31"/>
  <c r="V713" i="31"/>
  <c r="O697" i="31"/>
  <c r="P697" i="31"/>
  <c r="V697" i="31"/>
  <c r="O681" i="31"/>
  <c r="P681" i="31"/>
  <c r="V681" i="31"/>
  <c r="O665" i="31"/>
  <c r="P665" i="31"/>
  <c r="V665" i="31"/>
  <c r="O654" i="31"/>
  <c r="P654" i="31"/>
  <c r="V654" i="31"/>
  <c r="O649" i="31"/>
  <c r="P649" i="31"/>
  <c r="V649" i="31"/>
  <c r="O638" i="31"/>
  <c r="P638" i="31"/>
  <c r="V638" i="31"/>
  <c r="O633" i="31"/>
  <c r="P633" i="31"/>
  <c r="V633" i="31"/>
  <c r="O622" i="31"/>
  <c r="P622" i="31"/>
  <c r="V622" i="31"/>
  <c r="O617" i="31"/>
  <c r="P617" i="31"/>
  <c r="V617" i="31"/>
  <c r="O606" i="31"/>
  <c r="P606" i="31"/>
  <c r="V606" i="31"/>
  <c r="O601" i="31"/>
  <c r="P601" i="31"/>
  <c r="V601" i="31"/>
  <c r="O590" i="31"/>
  <c r="P590" i="31"/>
  <c r="V590" i="31"/>
  <c r="O585" i="31"/>
  <c r="P585" i="31"/>
  <c r="V585" i="31"/>
  <c r="O574" i="31"/>
  <c r="P574" i="31"/>
  <c r="V574" i="31"/>
  <c r="O569" i="31"/>
  <c r="P569" i="31"/>
  <c r="V569" i="31"/>
  <c r="O558" i="31"/>
  <c r="P558" i="31"/>
  <c r="V558" i="31"/>
  <c r="O553" i="31"/>
  <c r="P553" i="31"/>
  <c r="V553" i="31"/>
  <c r="O542" i="31"/>
  <c r="P542" i="31"/>
  <c r="V542" i="31"/>
  <c r="O537" i="31"/>
  <c r="P537" i="31"/>
  <c r="V537" i="31"/>
  <c r="O526" i="31"/>
  <c r="P526" i="31"/>
  <c r="V526" i="31"/>
  <c r="O521" i="31"/>
  <c r="P521" i="31"/>
  <c r="V521" i="31"/>
  <c r="O510" i="31"/>
  <c r="P510" i="31"/>
  <c r="V510" i="31"/>
  <c r="O505" i="31"/>
  <c r="P505" i="31"/>
  <c r="V505" i="31"/>
  <c r="O494" i="31"/>
  <c r="P494" i="31"/>
  <c r="V494" i="31"/>
  <c r="O488" i="31"/>
  <c r="P488" i="31"/>
  <c r="V488" i="31"/>
  <c r="O477" i="31"/>
  <c r="P477" i="31"/>
  <c r="V477" i="31"/>
  <c r="O472" i="31"/>
  <c r="P472" i="31"/>
  <c r="V472" i="31"/>
  <c r="O461" i="31"/>
  <c r="P461" i="31"/>
  <c r="V461" i="31"/>
  <c r="O456" i="31"/>
  <c r="P456" i="31"/>
  <c r="V456" i="31"/>
  <c r="O445" i="31"/>
  <c r="P445" i="31"/>
  <c r="V445" i="31"/>
  <c r="O440" i="31"/>
  <c r="P440" i="31"/>
  <c r="V440" i="31"/>
  <c r="O429" i="31"/>
  <c r="P429" i="31"/>
  <c r="V429" i="31"/>
  <c r="O424" i="31"/>
  <c r="P424" i="31"/>
  <c r="V424" i="31"/>
  <c r="O413" i="31"/>
  <c r="P413" i="31"/>
  <c r="V413" i="31"/>
  <c r="O408" i="31"/>
  <c r="P408" i="31"/>
  <c r="V408" i="31"/>
  <c r="O397" i="31"/>
  <c r="P397" i="31"/>
  <c r="V397" i="31"/>
  <c r="O392" i="31"/>
  <c r="P392" i="31"/>
  <c r="V392" i="31"/>
  <c r="O381" i="31"/>
  <c r="P381" i="31"/>
  <c r="V381" i="31"/>
  <c r="O376" i="31"/>
  <c r="P376" i="31"/>
  <c r="V376" i="31"/>
  <c r="O365" i="31"/>
  <c r="P365" i="31"/>
  <c r="V365" i="31"/>
  <c r="O360" i="31"/>
  <c r="P360" i="31"/>
  <c r="V360" i="31"/>
  <c r="O349" i="31"/>
  <c r="P349" i="31"/>
  <c r="V349" i="31"/>
  <c r="O344" i="31"/>
  <c r="P344" i="31"/>
  <c r="V344" i="31"/>
  <c r="O333" i="31"/>
  <c r="P333" i="31"/>
  <c r="V333" i="31"/>
  <c r="O328" i="31"/>
  <c r="P328" i="31"/>
  <c r="V328" i="31"/>
  <c r="O317" i="31"/>
  <c r="P317" i="31"/>
  <c r="V317" i="31"/>
  <c r="O312" i="31"/>
  <c r="P312" i="31"/>
  <c r="V312" i="31"/>
  <c r="O301" i="31"/>
  <c r="P301" i="31"/>
  <c r="V301" i="31"/>
  <c r="O296" i="31"/>
  <c r="P296" i="31"/>
  <c r="V296" i="31"/>
  <c r="O285" i="31"/>
  <c r="P285" i="31"/>
  <c r="V285" i="31"/>
  <c r="O280" i="31"/>
  <c r="P280" i="31"/>
  <c r="V280" i="31"/>
  <c r="O269" i="31"/>
  <c r="P269" i="31"/>
  <c r="V269" i="31"/>
  <c r="O264" i="31"/>
  <c r="P264" i="31"/>
  <c r="V264" i="31"/>
  <c r="O253" i="31"/>
  <c r="P253" i="31"/>
  <c r="V253" i="31"/>
  <c r="O248" i="31"/>
  <c r="P248" i="31"/>
  <c r="V248" i="31"/>
  <c r="O237" i="31"/>
  <c r="P237" i="31"/>
  <c r="V237" i="31"/>
  <c r="O232" i="31"/>
  <c r="P232" i="31"/>
  <c r="V232" i="31"/>
  <c r="O221" i="31"/>
  <c r="P221" i="31"/>
  <c r="V221" i="31"/>
  <c r="O216" i="31"/>
  <c r="P216" i="31"/>
  <c r="V216" i="31"/>
  <c r="O205" i="31"/>
  <c r="P205" i="31"/>
  <c r="V205" i="31"/>
  <c r="O200" i="31"/>
  <c r="P200" i="31"/>
  <c r="V200" i="31"/>
  <c r="O189" i="31"/>
  <c r="P189" i="31"/>
  <c r="V189" i="31"/>
  <c r="O184" i="31"/>
  <c r="P184" i="31"/>
  <c r="V184" i="31"/>
  <c r="O173" i="31"/>
  <c r="P173" i="31"/>
  <c r="V173" i="31"/>
  <c r="O168" i="31"/>
  <c r="P168" i="31"/>
  <c r="V168" i="31"/>
  <c r="O157" i="31"/>
  <c r="P157" i="31"/>
  <c r="V157" i="31"/>
  <c r="O152" i="31"/>
  <c r="P152" i="31"/>
  <c r="V152" i="31"/>
  <c r="O141" i="31"/>
  <c r="P141" i="31"/>
  <c r="V141" i="31"/>
  <c r="O136" i="31"/>
  <c r="P136" i="31"/>
  <c r="V136" i="31"/>
  <c r="O125" i="31"/>
  <c r="P125" i="31"/>
  <c r="V125" i="31"/>
  <c r="O120" i="31"/>
  <c r="P120" i="31"/>
  <c r="V120" i="31"/>
  <c r="O109" i="31"/>
  <c r="P109" i="31"/>
  <c r="V109" i="31"/>
  <c r="O104" i="31"/>
  <c r="P104" i="31"/>
  <c r="V104" i="31"/>
  <c r="O93" i="31"/>
  <c r="P93" i="31"/>
  <c r="V93" i="31"/>
  <c r="O88" i="31"/>
  <c r="P88" i="31"/>
  <c r="V88" i="31"/>
  <c r="O77" i="31"/>
  <c r="P77" i="31"/>
  <c r="V77" i="31"/>
  <c r="O72" i="31"/>
  <c r="P72" i="31"/>
  <c r="V72" i="31"/>
  <c r="O61" i="31"/>
  <c r="P61" i="31"/>
  <c r="V61" i="31"/>
  <c r="O56" i="31"/>
  <c r="P56" i="31"/>
  <c r="V56" i="31"/>
  <c r="O45" i="31"/>
  <c r="P45" i="31"/>
  <c r="V45" i="31"/>
  <c r="O40" i="31"/>
  <c r="P40" i="31"/>
  <c r="V40" i="31"/>
  <c r="O29" i="31"/>
  <c r="P29" i="31"/>
  <c r="V29" i="31"/>
  <c r="O24" i="31"/>
  <c r="P24" i="31"/>
  <c r="V24" i="31"/>
  <c r="O13" i="31"/>
  <c r="P13" i="31"/>
  <c r="V13" i="31"/>
  <c r="O8" i="31"/>
  <c r="P8" i="31"/>
  <c r="V8" i="31"/>
  <c r="AJ185" i="31"/>
  <c r="AI185" i="31"/>
  <c r="AJ173" i="31"/>
  <c r="AI173" i="31"/>
  <c r="AJ161" i="31"/>
  <c r="AI161" i="31"/>
  <c r="AJ145" i="31"/>
  <c r="AI145" i="31"/>
  <c r="AJ129" i="31"/>
  <c r="AI129" i="31"/>
  <c r="AJ117" i="31"/>
  <c r="AI117" i="31"/>
  <c r="AJ97" i="31"/>
  <c r="AI97" i="31"/>
  <c r="AJ85" i="31"/>
  <c r="AI85" i="31"/>
  <c r="AJ65" i="31"/>
  <c r="AI65" i="31"/>
  <c r="AJ53" i="31"/>
  <c r="AI53" i="31"/>
  <c r="AJ41" i="31"/>
  <c r="AI41" i="31"/>
  <c r="AJ21" i="31"/>
  <c r="AI21" i="31"/>
  <c r="AJ9" i="31"/>
  <c r="AI9" i="31"/>
  <c r="AJ403" i="31"/>
  <c r="AI403" i="31"/>
  <c r="AJ387" i="31"/>
  <c r="AI387" i="31"/>
  <c r="AJ371" i="31"/>
  <c r="AI371" i="31"/>
  <c r="AJ359" i="31"/>
  <c r="AI359" i="31"/>
  <c r="AJ347" i="31"/>
  <c r="AI347" i="31"/>
  <c r="AJ335" i="31"/>
  <c r="AI335" i="31"/>
  <c r="AJ323" i="31"/>
  <c r="AI323" i="31"/>
  <c r="AJ311" i="31"/>
  <c r="AI311" i="31"/>
  <c r="AJ299" i="31"/>
  <c r="AI299" i="31"/>
  <c r="AJ287" i="31"/>
  <c r="AI287" i="31"/>
  <c r="AJ275" i="31"/>
  <c r="AI275" i="31"/>
  <c r="AJ263" i="31"/>
  <c r="AI263" i="31"/>
  <c r="AJ251" i="31"/>
  <c r="AI251" i="31"/>
  <c r="AJ239" i="31"/>
  <c r="AI239" i="31"/>
  <c r="AI227" i="31"/>
  <c r="AJ227" i="31"/>
  <c r="AJ621" i="31"/>
  <c r="AI621" i="31"/>
  <c r="AJ609" i="31"/>
  <c r="AI609" i="31"/>
  <c r="AJ597" i="31"/>
  <c r="AI597" i="31"/>
  <c r="AJ585" i="31"/>
  <c r="AI585" i="31"/>
  <c r="AJ573" i="31"/>
  <c r="AI573" i="31"/>
  <c r="AJ557" i="31"/>
  <c r="AI557" i="31"/>
  <c r="AJ541" i="31"/>
  <c r="AI541" i="31"/>
  <c r="AJ525" i="31"/>
  <c r="AI525" i="31"/>
  <c r="AJ509" i="31"/>
  <c r="AI509" i="31"/>
  <c r="AJ489" i="31"/>
  <c r="AI489" i="31"/>
  <c r="AJ477" i="31"/>
  <c r="AI477" i="31"/>
  <c r="AJ465" i="31"/>
  <c r="AI465" i="31"/>
  <c r="AJ453" i="31"/>
  <c r="AI453" i="31"/>
  <c r="AJ445" i="31"/>
  <c r="AI445" i="31"/>
  <c r="AJ853" i="31"/>
  <c r="AI853" i="31"/>
  <c r="AJ845" i="31"/>
  <c r="AI845" i="31"/>
  <c r="AJ837" i="31"/>
  <c r="AI837" i="31"/>
  <c r="AJ833" i="31"/>
  <c r="AI833" i="31"/>
  <c r="AJ825" i="31"/>
  <c r="AI825" i="31"/>
  <c r="AJ817" i="31"/>
  <c r="AI817" i="31"/>
  <c r="AJ809" i="31"/>
  <c r="AI809" i="31"/>
  <c r="AJ805" i="31"/>
  <c r="AI805" i="31"/>
  <c r="AJ797" i="31"/>
  <c r="AI797" i="31"/>
  <c r="AJ789" i="31"/>
  <c r="AI789" i="31"/>
  <c r="AJ785" i="31"/>
  <c r="AI785" i="31"/>
  <c r="AJ777" i="31"/>
  <c r="AI777" i="31"/>
  <c r="AJ769" i="31"/>
  <c r="AI769" i="31"/>
  <c r="AJ765" i="31"/>
  <c r="AI765" i="31"/>
  <c r="AJ753" i="31"/>
  <c r="AI753" i="31"/>
  <c r="AJ749" i="31"/>
  <c r="AI749" i="31"/>
  <c r="AJ745" i="31"/>
  <c r="AI745" i="31"/>
  <c r="AJ741" i="31"/>
  <c r="AI741" i="31"/>
  <c r="AJ737" i="31"/>
  <c r="AI737" i="31"/>
  <c r="AJ733" i="31"/>
  <c r="AI733" i="31"/>
  <c r="AJ729" i="31"/>
  <c r="AI729" i="31"/>
  <c r="AJ725" i="31"/>
  <c r="AI725" i="31"/>
  <c r="AJ721" i="31"/>
  <c r="AI721" i="31"/>
  <c r="AJ717" i="31"/>
  <c r="AI717" i="31"/>
  <c r="AJ713" i="31"/>
  <c r="AI713" i="31"/>
  <c r="AJ709" i="31"/>
  <c r="AI709" i="31"/>
  <c r="AJ705" i="31"/>
  <c r="AI705" i="31"/>
  <c r="AJ701" i="31"/>
  <c r="AI701" i="31"/>
  <c r="AJ697" i="31"/>
  <c r="AI697" i="31"/>
  <c r="AJ689" i="31"/>
  <c r="AI689" i="31"/>
  <c r="AJ685" i="31"/>
  <c r="AI685" i="31"/>
  <c r="AJ681" i="31"/>
  <c r="AI681" i="31"/>
  <c r="AJ677" i="31"/>
  <c r="AI677" i="31"/>
  <c r="AJ673" i="31"/>
  <c r="AI673" i="31"/>
  <c r="AJ669" i="31"/>
  <c r="AI669" i="31"/>
  <c r="AJ665" i="31"/>
  <c r="AI665" i="31"/>
  <c r="V879" i="31"/>
  <c r="V871" i="31"/>
  <c r="V867" i="31"/>
  <c r="V863" i="31"/>
  <c r="V859" i="31"/>
  <c r="V855" i="31"/>
  <c r="V851" i="31"/>
  <c r="V847" i="31"/>
  <c r="V843" i="31"/>
  <c r="V839" i="31"/>
  <c r="V835" i="31"/>
  <c r="V831" i="31"/>
  <c r="V827" i="31"/>
  <c r="V823" i="31"/>
  <c r="V819" i="31"/>
  <c r="K659" i="31"/>
  <c r="L659" i="31"/>
  <c r="V659" i="31"/>
  <c r="K655" i="31"/>
  <c r="L655" i="31"/>
  <c r="V655" i="31"/>
  <c r="K651" i="31"/>
  <c r="L651" i="31"/>
  <c r="V651" i="31"/>
  <c r="K647" i="31"/>
  <c r="L647" i="31"/>
  <c r="V647" i="31"/>
  <c r="K643" i="31"/>
  <c r="L643" i="31"/>
  <c r="V643" i="31"/>
  <c r="K639" i="31"/>
  <c r="L639" i="31"/>
  <c r="V639" i="31"/>
  <c r="K635" i="31"/>
  <c r="L635" i="31"/>
  <c r="V635" i="31"/>
  <c r="K631" i="31"/>
  <c r="L631" i="31"/>
  <c r="V631" i="31"/>
  <c r="K627" i="31"/>
  <c r="L627" i="31"/>
  <c r="V627" i="31"/>
  <c r="K623" i="31"/>
  <c r="L623" i="31"/>
  <c r="V623" i="31"/>
  <c r="K619" i="31"/>
  <c r="L619" i="31"/>
  <c r="V619" i="31"/>
  <c r="K615" i="31"/>
  <c r="L615" i="31"/>
  <c r="V615" i="31"/>
  <c r="K611" i="31"/>
  <c r="L611" i="31"/>
  <c r="V611" i="31"/>
  <c r="K607" i="31"/>
  <c r="L607" i="31"/>
  <c r="V607" i="31"/>
  <c r="K603" i="31"/>
  <c r="L603" i="31"/>
  <c r="V603" i="31"/>
  <c r="K599" i="31"/>
  <c r="L599" i="31"/>
  <c r="V599" i="31"/>
  <c r="K595" i="31"/>
  <c r="L595" i="31"/>
  <c r="V595" i="31"/>
  <c r="K591" i="31"/>
  <c r="L591" i="31"/>
  <c r="V591" i="31"/>
  <c r="K587" i="31"/>
  <c r="L587" i="31"/>
  <c r="V587" i="31"/>
  <c r="K583" i="31"/>
  <c r="L583" i="31"/>
  <c r="V583" i="31"/>
  <c r="K579" i="31"/>
  <c r="L579" i="31"/>
  <c r="V579" i="31"/>
  <c r="K575" i="31"/>
  <c r="L575" i="31"/>
  <c r="V575" i="31"/>
  <c r="K571" i="31"/>
  <c r="L571" i="31"/>
  <c r="V571" i="31"/>
  <c r="K567" i="31"/>
  <c r="L567" i="31"/>
  <c r="V567" i="31"/>
  <c r="K563" i="31"/>
  <c r="L563" i="31"/>
  <c r="V563" i="31"/>
  <c r="K559" i="31"/>
  <c r="L559" i="31"/>
  <c r="V559" i="31"/>
  <c r="K555" i="31"/>
  <c r="L555" i="31"/>
  <c r="V555" i="31"/>
  <c r="K551" i="31"/>
  <c r="L551" i="31"/>
  <c r="V551" i="31"/>
  <c r="K547" i="31"/>
  <c r="L547" i="31"/>
  <c r="V547" i="31"/>
  <c r="K543" i="31"/>
  <c r="L543" i="31"/>
  <c r="V543" i="31"/>
  <c r="K539" i="31"/>
  <c r="L539" i="31"/>
  <c r="V539" i="31"/>
  <c r="K535" i="31"/>
  <c r="L535" i="31"/>
  <c r="V535" i="31"/>
  <c r="K531" i="31"/>
  <c r="L531" i="31"/>
  <c r="V531" i="31"/>
  <c r="K527" i="31"/>
  <c r="L527" i="31"/>
  <c r="V527" i="31"/>
  <c r="K523" i="31"/>
  <c r="L523" i="31"/>
  <c r="V523" i="31"/>
  <c r="K519" i="31"/>
  <c r="L519" i="31"/>
  <c r="V519" i="31"/>
  <c r="K515" i="31"/>
  <c r="L515" i="31"/>
  <c r="V515" i="31"/>
  <c r="K511" i="31"/>
  <c r="L511" i="31"/>
  <c r="V511" i="31"/>
  <c r="K507" i="31"/>
  <c r="L507" i="31"/>
  <c r="V507" i="31"/>
  <c r="K503" i="31"/>
  <c r="L503" i="31"/>
  <c r="V503" i="31"/>
  <c r="K499" i="31"/>
  <c r="L499" i="31"/>
  <c r="V499" i="31"/>
  <c r="K495" i="31"/>
  <c r="L495" i="31"/>
  <c r="V495" i="31"/>
  <c r="K490" i="31"/>
  <c r="L490" i="31"/>
  <c r="V490" i="31"/>
  <c r="K486" i="31"/>
  <c r="L486" i="31"/>
  <c r="V486" i="31"/>
  <c r="K482" i="31"/>
  <c r="L482" i="31"/>
  <c r="V482" i="31"/>
  <c r="K478" i="31"/>
  <c r="L478" i="31"/>
  <c r="V478" i="31"/>
  <c r="K474" i="31"/>
  <c r="L474" i="31"/>
  <c r="V474" i="31"/>
  <c r="K470" i="31"/>
  <c r="L470" i="31"/>
  <c r="V470" i="31"/>
  <c r="K466" i="31"/>
  <c r="L466" i="31"/>
  <c r="V466" i="31"/>
  <c r="K462" i="31"/>
  <c r="L462" i="31"/>
  <c r="V462" i="31"/>
  <c r="K458" i="31"/>
  <c r="L458" i="31"/>
  <c r="V458" i="31"/>
  <c r="K454" i="31"/>
  <c r="L454" i="31"/>
  <c r="V454" i="31"/>
  <c r="K450" i="31"/>
  <c r="L450" i="31"/>
  <c r="V450" i="31"/>
  <c r="K446" i="31"/>
  <c r="L446" i="31"/>
  <c r="V446" i="31"/>
  <c r="K442" i="31"/>
  <c r="L442" i="31"/>
  <c r="V442" i="31"/>
  <c r="K438" i="31"/>
  <c r="L438" i="31"/>
  <c r="V438" i="31"/>
  <c r="K434" i="31"/>
  <c r="L434" i="31"/>
  <c r="V434" i="31"/>
  <c r="K430" i="31"/>
  <c r="L430" i="31"/>
  <c r="V430" i="31"/>
  <c r="K426" i="31"/>
  <c r="L426" i="31"/>
  <c r="V426" i="31"/>
  <c r="K422" i="31"/>
  <c r="L422" i="31"/>
  <c r="V422" i="31"/>
  <c r="K418" i="31"/>
  <c r="L418" i="31"/>
  <c r="V418" i="31"/>
  <c r="K414" i="31"/>
  <c r="L414" i="31"/>
  <c r="V414" i="31"/>
  <c r="K410" i="31"/>
  <c r="L410" i="31"/>
  <c r="V410" i="31"/>
  <c r="K406" i="31"/>
  <c r="L406" i="31"/>
  <c r="V406" i="31"/>
  <c r="K402" i="31"/>
  <c r="L402" i="31"/>
  <c r="V402" i="31"/>
  <c r="K398" i="31"/>
  <c r="L398" i="31"/>
  <c r="V398" i="31"/>
  <c r="K394" i="31"/>
  <c r="L394" i="31"/>
  <c r="V394" i="31"/>
  <c r="K390" i="31"/>
  <c r="L390" i="31"/>
  <c r="V390" i="31"/>
  <c r="K386" i="31"/>
  <c r="L386" i="31"/>
  <c r="V386" i="31"/>
  <c r="K382" i="31"/>
  <c r="L382" i="31"/>
  <c r="V382" i="31"/>
  <c r="K378" i="31"/>
  <c r="L378" i="31"/>
  <c r="V378" i="31"/>
  <c r="K374" i="31"/>
  <c r="L374" i="31"/>
  <c r="V374" i="31"/>
  <c r="K370" i="31"/>
  <c r="L370" i="31"/>
  <c r="V370" i="31"/>
  <c r="K366" i="31"/>
  <c r="L366" i="31"/>
  <c r="V366" i="31"/>
  <c r="K362" i="31"/>
  <c r="L362" i="31"/>
  <c r="V362" i="31"/>
  <c r="K358" i="31"/>
  <c r="L358" i="31"/>
  <c r="V358" i="31"/>
  <c r="K354" i="31"/>
  <c r="L354" i="31"/>
  <c r="V354" i="31"/>
  <c r="K350" i="31"/>
  <c r="L350" i="31"/>
  <c r="V350" i="31"/>
  <c r="K346" i="31"/>
  <c r="L346" i="31"/>
  <c r="V346" i="31"/>
  <c r="K342" i="31"/>
  <c r="L342" i="31"/>
  <c r="V342" i="31"/>
  <c r="K338" i="31"/>
  <c r="L338" i="31"/>
  <c r="V338" i="31"/>
  <c r="K334" i="31"/>
  <c r="L334" i="31"/>
  <c r="V334" i="31"/>
  <c r="K330" i="31"/>
  <c r="L330" i="31"/>
  <c r="V330" i="31"/>
  <c r="K326" i="31"/>
  <c r="L326" i="31"/>
  <c r="V326" i="31"/>
  <c r="K322" i="31"/>
  <c r="L322" i="31"/>
  <c r="V322" i="31"/>
  <c r="K318" i="31"/>
  <c r="L318" i="31"/>
  <c r="V318" i="31"/>
  <c r="K314" i="31"/>
  <c r="L314" i="31"/>
  <c r="V314" i="31"/>
  <c r="K310" i="31"/>
  <c r="L310" i="31"/>
  <c r="V310" i="31"/>
  <c r="K306" i="31"/>
  <c r="L306" i="31"/>
  <c r="V306" i="31"/>
  <c r="K302" i="31"/>
  <c r="L302" i="31"/>
  <c r="V302" i="31"/>
  <c r="K298" i="31"/>
  <c r="L298" i="31"/>
  <c r="V298" i="31"/>
  <c r="K294" i="31"/>
  <c r="L294" i="31"/>
  <c r="V294" i="31"/>
  <c r="K290" i="31"/>
  <c r="L290" i="31"/>
  <c r="V290" i="31"/>
  <c r="K286" i="31"/>
  <c r="L286" i="31"/>
  <c r="V286" i="31"/>
  <c r="K282" i="31"/>
  <c r="L282" i="31"/>
  <c r="V282" i="31"/>
  <c r="K278" i="31"/>
  <c r="L278" i="31"/>
  <c r="V278" i="31"/>
  <c r="K274" i="31"/>
  <c r="L274" i="31"/>
  <c r="V274" i="31"/>
  <c r="K270" i="31"/>
  <c r="L270" i="31"/>
  <c r="V270" i="31"/>
  <c r="K266" i="31"/>
  <c r="L266" i="31"/>
  <c r="V266" i="31"/>
  <c r="K262" i="31"/>
  <c r="L262" i="31"/>
  <c r="V262" i="31"/>
  <c r="K258" i="31"/>
  <c r="L258" i="31"/>
  <c r="V258" i="31"/>
  <c r="K254" i="31"/>
  <c r="L254" i="31"/>
  <c r="V254" i="31"/>
  <c r="K250" i="31"/>
  <c r="L250" i="31"/>
  <c r="V250" i="31"/>
  <c r="K246" i="31"/>
  <c r="L246" i="31"/>
  <c r="V246" i="31"/>
  <c r="K242" i="31"/>
  <c r="L242" i="31"/>
  <c r="V242" i="31"/>
  <c r="K238" i="31"/>
  <c r="L238" i="31"/>
  <c r="V238" i="31"/>
  <c r="K234" i="31"/>
  <c r="L234" i="31"/>
  <c r="V234" i="31"/>
  <c r="K230" i="31"/>
  <c r="L230" i="31"/>
  <c r="V230" i="31"/>
  <c r="K226" i="31"/>
  <c r="L226" i="31"/>
  <c r="V226" i="31"/>
  <c r="K222" i="31"/>
  <c r="L222" i="31"/>
  <c r="V222" i="31"/>
  <c r="K218" i="31"/>
  <c r="L218" i="31"/>
  <c r="V218" i="31"/>
  <c r="K214" i="31"/>
  <c r="L214" i="31"/>
  <c r="V214" i="31"/>
  <c r="K210" i="31"/>
  <c r="L210" i="31"/>
  <c r="V210" i="31"/>
  <c r="K206" i="31"/>
  <c r="L206" i="31"/>
  <c r="V206" i="31"/>
  <c r="K202" i="31"/>
  <c r="L202" i="31"/>
  <c r="V202" i="31"/>
  <c r="K198" i="31"/>
  <c r="L198" i="31"/>
  <c r="V198" i="31"/>
  <c r="K194" i="31"/>
  <c r="L194" i="31"/>
  <c r="V194" i="31"/>
  <c r="K190" i="31"/>
  <c r="L190" i="31"/>
  <c r="V190" i="31"/>
  <c r="K186" i="31"/>
  <c r="L186" i="31"/>
  <c r="V186" i="31"/>
  <c r="K182" i="31"/>
  <c r="L182" i="31"/>
  <c r="V182" i="31"/>
  <c r="K178" i="31"/>
  <c r="L178" i="31"/>
  <c r="V178" i="31"/>
  <c r="K174" i="31"/>
  <c r="L174" i="31"/>
  <c r="V174" i="31"/>
  <c r="K170" i="31"/>
  <c r="L170" i="31"/>
  <c r="V170" i="31"/>
  <c r="K166" i="31"/>
  <c r="L166" i="31"/>
  <c r="V166" i="31"/>
  <c r="K162" i="31"/>
  <c r="L162" i="31"/>
  <c r="V162" i="31"/>
  <c r="K158" i="31"/>
  <c r="L158" i="31"/>
  <c r="V158" i="31"/>
  <c r="K154" i="31"/>
  <c r="L154" i="31"/>
  <c r="V154" i="31"/>
  <c r="K150" i="31"/>
  <c r="L150" i="31"/>
  <c r="V150" i="31"/>
  <c r="K146" i="31"/>
  <c r="L146" i="31"/>
  <c r="V146" i="31"/>
  <c r="K142" i="31"/>
  <c r="L142" i="31"/>
  <c r="V142" i="31"/>
  <c r="K138" i="31"/>
  <c r="L138" i="31"/>
  <c r="V138" i="31"/>
  <c r="K134" i="31"/>
  <c r="L134" i="31"/>
  <c r="V134" i="31"/>
  <c r="K130" i="31"/>
  <c r="L130" i="31"/>
  <c r="V130" i="31"/>
  <c r="K126" i="31"/>
  <c r="L126" i="31"/>
  <c r="V126" i="31"/>
  <c r="K122" i="31"/>
  <c r="L122" i="31"/>
  <c r="V122" i="31"/>
  <c r="K118" i="31"/>
  <c r="L118" i="31"/>
  <c r="V118" i="31"/>
  <c r="K114" i="31"/>
  <c r="L114" i="31"/>
  <c r="V114" i="31"/>
  <c r="K110" i="31"/>
  <c r="L110" i="31"/>
  <c r="V110" i="31"/>
  <c r="K106" i="31"/>
  <c r="L106" i="31"/>
  <c r="V106" i="31"/>
  <c r="K102" i="31"/>
  <c r="L102" i="31"/>
  <c r="V102" i="31"/>
  <c r="K98" i="31"/>
  <c r="L98" i="31"/>
  <c r="V98" i="31"/>
  <c r="K94" i="31"/>
  <c r="L94" i="31"/>
  <c r="V94" i="31"/>
  <c r="K90" i="31"/>
  <c r="L90" i="31"/>
  <c r="V90" i="31"/>
  <c r="K86" i="31"/>
  <c r="L86" i="31"/>
  <c r="V86" i="31"/>
  <c r="K82" i="31"/>
  <c r="L82" i="31"/>
  <c r="V82" i="31"/>
  <c r="K78" i="31"/>
  <c r="L78" i="31"/>
  <c r="V78" i="31"/>
  <c r="K74" i="31"/>
  <c r="L74" i="31"/>
  <c r="V74" i="31"/>
  <c r="K70" i="31"/>
  <c r="L70" i="31"/>
  <c r="V70" i="31"/>
  <c r="K66" i="31"/>
  <c r="L66" i="31"/>
  <c r="V66" i="31"/>
  <c r="K62" i="31"/>
  <c r="L62" i="31"/>
  <c r="V62" i="31"/>
  <c r="K58" i="31"/>
  <c r="L58" i="31"/>
  <c r="V58" i="31"/>
  <c r="K54" i="31"/>
  <c r="L54" i="31"/>
  <c r="V54" i="31"/>
  <c r="K50" i="31"/>
  <c r="L50" i="31"/>
  <c r="V50" i="31"/>
  <c r="K46" i="31"/>
  <c r="L46" i="31"/>
  <c r="V46" i="31"/>
  <c r="K42" i="31"/>
  <c r="L42" i="31"/>
  <c r="V42" i="31"/>
  <c r="K38" i="31"/>
  <c r="L38" i="31"/>
  <c r="V38" i="31"/>
  <c r="K34" i="31"/>
  <c r="L34" i="31"/>
  <c r="V34" i="31"/>
  <c r="K30" i="31"/>
  <c r="L30" i="31"/>
  <c r="V30" i="31"/>
  <c r="K26" i="31"/>
  <c r="L26" i="31"/>
  <c r="V26" i="31"/>
  <c r="K22" i="31"/>
  <c r="L22" i="31"/>
  <c r="V22" i="31"/>
  <c r="K18" i="31"/>
  <c r="L18" i="31"/>
  <c r="V18" i="31"/>
  <c r="K14" i="31"/>
  <c r="L14" i="31"/>
  <c r="V14" i="31"/>
  <c r="K10" i="31"/>
  <c r="L10" i="31"/>
  <c r="V10" i="31"/>
  <c r="K6" i="31"/>
  <c r="L6" i="31"/>
  <c r="V6" i="31"/>
  <c r="O2" i="31"/>
  <c r="P2" i="31"/>
  <c r="R2" i="31"/>
  <c r="O878" i="31"/>
  <c r="P878" i="31"/>
  <c r="V878" i="31"/>
  <c r="O874" i="31"/>
  <c r="P874" i="31"/>
  <c r="V874" i="31"/>
  <c r="O870" i="31"/>
  <c r="P870" i="31"/>
  <c r="V870" i="31"/>
  <c r="O866" i="31"/>
  <c r="P866" i="31"/>
  <c r="V866" i="31"/>
  <c r="O862" i="31"/>
  <c r="P862" i="31"/>
  <c r="V862" i="31"/>
  <c r="O858" i="31"/>
  <c r="P858" i="31"/>
  <c r="V858" i="31"/>
  <c r="O854" i="31"/>
  <c r="P854" i="31"/>
  <c r="V854" i="31"/>
  <c r="O850" i="31"/>
  <c r="P850" i="31"/>
  <c r="V850" i="31"/>
  <c r="O846" i="31"/>
  <c r="P846" i="31"/>
  <c r="V846" i="31"/>
  <c r="O842" i="31"/>
  <c r="P842" i="31"/>
  <c r="V842" i="31"/>
  <c r="O838" i="31"/>
  <c r="P838" i="31"/>
  <c r="V838" i="31"/>
  <c r="O834" i="31"/>
  <c r="P834" i="31"/>
  <c r="V834" i="31"/>
  <c r="O830" i="31"/>
  <c r="P830" i="31"/>
  <c r="V830" i="31"/>
  <c r="O826" i="31"/>
  <c r="P826" i="31"/>
  <c r="V826" i="31"/>
  <c r="O822" i="31"/>
  <c r="P822" i="31"/>
  <c r="V822" i="31"/>
  <c r="O818" i="31"/>
  <c r="P818" i="31"/>
  <c r="V818" i="31"/>
  <c r="O813" i="31"/>
  <c r="P813" i="31"/>
  <c r="V813" i="31"/>
  <c r="O802" i="31"/>
  <c r="P802" i="31"/>
  <c r="V802" i="31"/>
  <c r="O797" i="31"/>
  <c r="P797" i="31"/>
  <c r="V797" i="31"/>
  <c r="O786" i="31"/>
  <c r="P786" i="31"/>
  <c r="V786" i="31"/>
  <c r="O781" i="31"/>
  <c r="P781" i="31"/>
  <c r="V781" i="31"/>
  <c r="O770" i="31"/>
  <c r="P770" i="31"/>
  <c r="V770" i="31"/>
  <c r="O765" i="31"/>
  <c r="P765" i="31"/>
  <c r="V765" i="31"/>
  <c r="O754" i="31"/>
  <c r="P754" i="31"/>
  <c r="V754" i="31"/>
  <c r="O749" i="31"/>
  <c r="P749" i="31"/>
  <c r="V749" i="31"/>
  <c r="O738" i="31"/>
  <c r="P738" i="31"/>
  <c r="V738" i="31"/>
  <c r="O733" i="31"/>
  <c r="P733" i="31"/>
  <c r="V733" i="31"/>
  <c r="O722" i="31"/>
  <c r="P722" i="31"/>
  <c r="V722" i="31"/>
  <c r="O717" i="31"/>
  <c r="P717" i="31"/>
  <c r="V717" i="31"/>
  <c r="O706" i="31"/>
  <c r="P706" i="31"/>
  <c r="V706" i="31"/>
  <c r="O701" i="31"/>
  <c r="P701" i="31"/>
  <c r="V701" i="31"/>
  <c r="O690" i="31"/>
  <c r="P690" i="31"/>
  <c r="V690" i="31"/>
  <c r="O685" i="31"/>
  <c r="P685" i="31"/>
  <c r="V685" i="31"/>
  <c r="O674" i="31"/>
  <c r="P674" i="31"/>
  <c r="V674" i="31"/>
  <c r="O669" i="31"/>
  <c r="P669" i="31"/>
  <c r="V669" i="31"/>
  <c r="O658" i="31"/>
  <c r="P658" i="31"/>
  <c r="V658" i="31"/>
  <c r="O653" i="31"/>
  <c r="P653" i="31"/>
  <c r="V653" i="31"/>
  <c r="O642" i="31"/>
  <c r="P642" i="31"/>
  <c r="V642" i="31"/>
  <c r="O637" i="31"/>
  <c r="P637" i="31"/>
  <c r="V637" i="31"/>
  <c r="O626" i="31"/>
  <c r="P626" i="31"/>
  <c r="V626" i="31"/>
  <c r="O621" i="31"/>
  <c r="P621" i="31"/>
  <c r="V621" i="31"/>
  <c r="O610" i="31"/>
  <c r="P610" i="31"/>
  <c r="V610" i="31"/>
  <c r="O605" i="31"/>
  <c r="P605" i="31"/>
  <c r="V605" i="31"/>
  <c r="O594" i="31"/>
  <c r="P594" i="31"/>
  <c r="V594" i="31"/>
  <c r="O589" i="31"/>
  <c r="P589" i="31"/>
  <c r="V589" i="31"/>
  <c r="O578" i="31"/>
  <c r="P578" i="31"/>
  <c r="V578" i="31"/>
  <c r="O573" i="31"/>
  <c r="P573" i="31"/>
  <c r="V573" i="31"/>
  <c r="O562" i="31"/>
  <c r="P562" i="31"/>
  <c r="V562" i="31"/>
  <c r="O557" i="31"/>
  <c r="P557" i="31"/>
  <c r="V557" i="31"/>
  <c r="O546" i="31"/>
  <c r="P546" i="31"/>
  <c r="V546" i="31"/>
  <c r="O541" i="31"/>
  <c r="P541" i="31"/>
  <c r="V541" i="31"/>
  <c r="O530" i="31"/>
  <c r="P530" i="31"/>
  <c r="V530" i="31"/>
  <c r="O525" i="31"/>
  <c r="P525" i="31"/>
  <c r="V525" i="31"/>
  <c r="O514" i="31"/>
  <c r="P514" i="31"/>
  <c r="V514" i="31"/>
  <c r="O509" i="31"/>
  <c r="P509" i="31"/>
  <c r="V509" i="31"/>
  <c r="O498" i="31"/>
  <c r="P498" i="31"/>
  <c r="V498" i="31"/>
  <c r="O492" i="31"/>
  <c r="P492" i="31"/>
  <c r="V492" i="31"/>
  <c r="O481" i="31"/>
  <c r="P481" i="31"/>
  <c r="V481" i="31"/>
  <c r="O476" i="31"/>
  <c r="P476" i="31"/>
  <c r="V476" i="31"/>
  <c r="O465" i="31"/>
  <c r="P465" i="31"/>
  <c r="V465" i="31"/>
  <c r="O460" i="31"/>
  <c r="P460" i="31"/>
  <c r="V460" i="31"/>
  <c r="O449" i="31"/>
  <c r="P449" i="31"/>
  <c r="V449" i="31"/>
  <c r="O444" i="31"/>
  <c r="P444" i="31"/>
  <c r="V444" i="31"/>
  <c r="O433" i="31"/>
  <c r="P433" i="31"/>
  <c r="V433" i="31"/>
  <c r="O428" i="31"/>
  <c r="P428" i="31"/>
  <c r="V428" i="31"/>
  <c r="O417" i="31"/>
  <c r="P417" i="31"/>
  <c r="V417" i="31"/>
  <c r="O412" i="31"/>
  <c r="P412" i="31"/>
  <c r="V412" i="31"/>
  <c r="O401" i="31"/>
  <c r="P401" i="31"/>
  <c r="V401" i="31"/>
  <c r="O396" i="31"/>
  <c r="P396" i="31"/>
  <c r="V396" i="31"/>
  <c r="O385" i="31"/>
  <c r="P385" i="31"/>
  <c r="V385" i="31"/>
  <c r="O380" i="31"/>
  <c r="P380" i="31"/>
  <c r="V380" i="31"/>
  <c r="O369" i="31"/>
  <c r="P369" i="31"/>
  <c r="V369" i="31"/>
  <c r="O364" i="31"/>
  <c r="P364" i="31"/>
  <c r="V364" i="31"/>
  <c r="O353" i="31"/>
  <c r="P353" i="31"/>
  <c r="V353" i="31"/>
  <c r="O348" i="31"/>
  <c r="P348" i="31"/>
  <c r="V348" i="31"/>
  <c r="O337" i="31"/>
  <c r="P337" i="31"/>
  <c r="V337" i="31"/>
  <c r="O332" i="31"/>
  <c r="P332" i="31"/>
  <c r="V332" i="31"/>
  <c r="O321" i="31"/>
  <c r="P321" i="31"/>
  <c r="V321" i="31"/>
  <c r="O316" i="31"/>
  <c r="P316" i="31"/>
  <c r="V316" i="31"/>
  <c r="O305" i="31"/>
  <c r="P305" i="31"/>
  <c r="V305" i="31"/>
  <c r="O300" i="31"/>
  <c r="P300" i="31"/>
  <c r="V300" i="31"/>
  <c r="O289" i="31"/>
  <c r="P289" i="31"/>
  <c r="V289" i="31"/>
  <c r="O284" i="31"/>
  <c r="P284" i="31"/>
  <c r="V284" i="31"/>
  <c r="O273" i="31"/>
  <c r="P273" i="31"/>
  <c r="V273" i="31"/>
  <c r="O268" i="31"/>
  <c r="P268" i="31"/>
  <c r="V268" i="31"/>
  <c r="O257" i="31"/>
  <c r="P257" i="31"/>
  <c r="V257" i="31"/>
  <c r="O252" i="31"/>
  <c r="P252" i="31"/>
  <c r="V252" i="31"/>
  <c r="O241" i="31"/>
  <c r="P241" i="31"/>
  <c r="V241" i="31"/>
  <c r="O236" i="31"/>
  <c r="P236" i="31"/>
  <c r="V236" i="31"/>
  <c r="O225" i="31"/>
  <c r="P225" i="31"/>
  <c r="V225" i="31"/>
  <c r="O220" i="31"/>
  <c r="P220" i="31"/>
  <c r="V220" i="31"/>
  <c r="O209" i="31"/>
  <c r="P209" i="31"/>
  <c r="V209" i="31"/>
  <c r="O204" i="31"/>
  <c r="P204" i="31"/>
  <c r="V204" i="31"/>
  <c r="O193" i="31"/>
  <c r="P193" i="31"/>
  <c r="V193" i="31"/>
  <c r="O188" i="31"/>
  <c r="P188" i="31"/>
  <c r="V188" i="31"/>
  <c r="O177" i="31"/>
  <c r="P177" i="31"/>
  <c r="V177" i="31"/>
  <c r="O172" i="31"/>
  <c r="P172" i="31"/>
  <c r="V172" i="31"/>
  <c r="O161" i="31"/>
  <c r="P161" i="31"/>
  <c r="V161" i="31"/>
  <c r="O156" i="31"/>
  <c r="P156" i="31"/>
  <c r="V156" i="31"/>
  <c r="O145" i="31"/>
  <c r="P145" i="31"/>
  <c r="V145" i="31"/>
  <c r="O140" i="31"/>
  <c r="P140" i="31"/>
  <c r="V140" i="31"/>
  <c r="O129" i="31"/>
  <c r="P129" i="31"/>
  <c r="V129" i="31"/>
  <c r="O124" i="31"/>
  <c r="P124" i="31"/>
  <c r="V124" i="31"/>
  <c r="O113" i="31"/>
  <c r="P113" i="31"/>
  <c r="V113" i="31"/>
  <c r="O108" i="31"/>
  <c r="P108" i="31"/>
  <c r="V108" i="31"/>
  <c r="O97" i="31"/>
  <c r="P97" i="31"/>
  <c r="V97" i="31"/>
  <c r="O92" i="31"/>
  <c r="P92" i="31"/>
  <c r="V92" i="31"/>
  <c r="O81" i="31"/>
  <c r="P81" i="31"/>
  <c r="V81" i="31"/>
  <c r="O76" i="31"/>
  <c r="P76" i="31"/>
  <c r="V76" i="31"/>
  <c r="O65" i="31"/>
  <c r="P65" i="31"/>
  <c r="V65" i="31"/>
  <c r="O60" i="31"/>
  <c r="P60" i="31"/>
  <c r="V60" i="31"/>
  <c r="O49" i="31"/>
  <c r="P49" i="31"/>
  <c r="V49" i="31"/>
  <c r="O44" i="31"/>
  <c r="P44" i="31"/>
  <c r="V44" i="31"/>
  <c r="O33" i="31"/>
  <c r="P33" i="31"/>
  <c r="V33" i="31"/>
  <c r="O28" i="31"/>
  <c r="P28" i="31"/>
  <c r="V28" i="31"/>
  <c r="O17" i="31"/>
  <c r="P17" i="31"/>
  <c r="V17" i="31"/>
  <c r="O12" i="31"/>
  <c r="P12" i="31"/>
  <c r="V12" i="31"/>
  <c r="AJ193" i="31"/>
  <c r="AI193" i="31"/>
  <c r="AJ181" i="31"/>
  <c r="AI181" i="31"/>
  <c r="AJ169" i="31"/>
  <c r="AI169" i="31"/>
  <c r="AJ157" i="31"/>
  <c r="AI157" i="31"/>
  <c r="AJ149" i="31"/>
  <c r="AI149" i="31"/>
  <c r="AJ137" i="31"/>
  <c r="AI137" i="31"/>
  <c r="AJ125" i="31"/>
  <c r="AI125" i="31"/>
  <c r="AJ113" i="31"/>
  <c r="AI113" i="31"/>
  <c r="AJ105" i="31"/>
  <c r="AI105" i="31"/>
  <c r="AJ89" i="31"/>
  <c r="AI89" i="31"/>
  <c r="AJ77" i="31"/>
  <c r="AI77" i="31"/>
  <c r="AJ69" i="31"/>
  <c r="AI69" i="31"/>
  <c r="AJ61" i="31"/>
  <c r="AI61" i="31"/>
  <c r="AJ49" i="31"/>
  <c r="AI49" i="31"/>
  <c r="AJ37" i="31"/>
  <c r="AI37" i="31"/>
  <c r="AJ29" i="31"/>
  <c r="AI29" i="31"/>
  <c r="AJ13" i="31"/>
  <c r="AI13" i="31"/>
  <c r="AJ407" i="31"/>
  <c r="AI407" i="31"/>
  <c r="AJ395" i="31"/>
  <c r="AI395" i="31"/>
  <c r="AJ383" i="31"/>
  <c r="AI383" i="31"/>
  <c r="AJ375" i="31"/>
  <c r="AI375" i="31"/>
  <c r="AJ363" i="31"/>
  <c r="AI363" i="31"/>
  <c r="AJ351" i="31"/>
  <c r="AI351" i="31"/>
  <c r="AJ339" i="31"/>
  <c r="AI339" i="31"/>
  <c r="AJ327" i="31"/>
  <c r="AI327" i="31"/>
  <c r="AJ315" i="31"/>
  <c r="AI315" i="31"/>
  <c r="AJ303" i="31"/>
  <c r="AI303" i="31"/>
  <c r="AJ291" i="31"/>
  <c r="AI291" i="31"/>
  <c r="AJ283" i="31"/>
  <c r="AI283" i="31"/>
  <c r="AJ267" i="31"/>
  <c r="AI267" i="31"/>
  <c r="AJ255" i="31"/>
  <c r="AI255" i="31"/>
  <c r="AJ243" i="31"/>
  <c r="AI243" i="31"/>
  <c r="AI231" i="31"/>
  <c r="AJ231" i="31"/>
  <c r="AI223" i="31"/>
  <c r="AJ223" i="31"/>
  <c r="AJ629" i="31"/>
  <c r="AI629" i="31"/>
  <c r="AJ613" i="31"/>
  <c r="AI613" i="31"/>
  <c r="AJ601" i="31"/>
  <c r="AI601" i="31"/>
  <c r="AJ589" i="31"/>
  <c r="AI589" i="31"/>
  <c r="AJ577" i="31"/>
  <c r="AI577" i="31"/>
  <c r="AJ565" i="31"/>
  <c r="AI565" i="31"/>
  <c r="AJ553" i="31"/>
  <c r="AI553" i="31"/>
  <c r="AJ545" i="31"/>
  <c r="AI545" i="31"/>
  <c r="AJ533" i="31"/>
  <c r="AI533" i="31"/>
  <c r="AJ521" i="31"/>
  <c r="AI521" i="31"/>
  <c r="AJ513" i="31"/>
  <c r="AI513" i="31"/>
  <c r="AJ501" i="31"/>
  <c r="AI501" i="31"/>
  <c r="AJ493" i="31"/>
  <c r="AI493" i="31"/>
  <c r="AJ481" i="31"/>
  <c r="AI481" i="31"/>
  <c r="AJ469" i="31"/>
  <c r="AI469" i="31"/>
  <c r="AJ457" i="31"/>
  <c r="AI457" i="31"/>
  <c r="AJ449" i="31"/>
  <c r="AI449" i="31"/>
  <c r="AJ849" i="31"/>
  <c r="AI849" i="31"/>
  <c r="AJ841" i="31"/>
  <c r="AI841" i="31"/>
  <c r="AJ829" i="31"/>
  <c r="AI829" i="31"/>
  <c r="AJ821" i="31"/>
  <c r="AI821" i="31"/>
  <c r="AJ813" i="31"/>
  <c r="AI813" i="31"/>
  <c r="AJ801" i="31"/>
  <c r="AI801" i="31"/>
  <c r="AJ793" i="31"/>
  <c r="AI793" i="31"/>
  <c r="AJ781" i="31"/>
  <c r="AI781" i="31"/>
  <c r="AJ773" i="31"/>
  <c r="AI773" i="31"/>
  <c r="AJ761" i="31"/>
  <c r="AI761" i="31"/>
  <c r="AJ693" i="31"/>
  <c r="AI693" i="31"/>
  <c r="V875" i="31"/>
  <c r="AI2" i="31"/>
  <c r="AJ192" i="31"/>
  <c r="AI192" i="31"/>
  <c r="AJ188" i="31"/>
  <c r="AI188" i="31"/>
  <c r="AJ184" i="31"/>
  <c r="AI184" i="31"/>
  <c r="AI180" i="31"/>
  <c r="AJ180" i="31"/>
  <c r="AJ176" i="31"/>
  <c r="AI176" i="31"/>
  <c r="AJ172" i="31"/>
  <c r="AI172" i="31"/>
  <c r="AJ168" i="31"/>
  <c r="AI168" i="31"/>
  <c r="AI164" i="31"/>
  <c r="AJ164" i="31"/>
  <c r="AJ160" i="31"/>
  <c r="AI160" i="31"/>
  <c r="AJ156" i="31"/>
  <c r="AI156" i="31"/>
  <c r="AJ152" i="31"/>
  <c r="AI152" i="31"/>
  <c r="AI148" i="31"/>
  <c r="AJ148" i="31"/>
  <c r="AJ144" i="31"/>
  <c r="AI144" i="31"/>
  <c r="AJ140" i="31"/>
  <c r="AI140" i="31"/>
  <c r="AJ136" i="31"/>
  <c r="AI136" i="31"/>
  <c r="AI132" i="31"/>
  <c r="AJ132" i="31"/>
  <c r="AJ128" i="31"/>
  <c r="AI128" i="31"/>
  <c r="AJ124" i="31"/>
  <c r="AI124" i="31"/>
  <c r="AJ120" i="31"/>
  <c r="AI120" i="31"/>
  <c r="AI116" i="31"/>
  <c r="AJ116" i="31"/>
  <c r="AJ112" i="31"/>
  <c r="AI112" i="31"/>
  <c r="AJ108" i="31"/>
  <c r="AI108" i="31"/>
  <c r="AJ104" i="31"/>
  <c r="AI104" i="31"/>
  <c r="AI100" i="31"/>
  <c r="AJ100" i="31"/>
  <c r="AJ96" i="31"/>
  <c r="AI96" i="31"/>
  <c r="AJ92" i="31"/>
  <c r="AI92" i="31"/>
  <c r="AJ88" i="31"/>
  <c r="AI88" i="31"/>
  <c r="AI84" i="31"/>
  <c r="AJ84" i="31"/>
  <c r="AJ80" i="31"/>
  <c r="AI80" i="31"/>
  <c r="AJ76" i="31"/>
  <c r="AI76" i="31"/>
  <c r="AJ72" i="31"/>
  <c r="AI72" i="31"/>
  <c r="AI68" i="31"/>
  <c r="AJ68" i="31"/>
  <c r="AJ64" i="31"/>
  <c r="AI64" i="31"/>
  <c r="AJ60" i="31"/>
  <c r="AI60" i="31"/>
  <c r="AJ56" i="31"/>
  <c r="AI56" i="31"/>
  <c r="AI52" i="31"/>
  <c r="AJ52" i="31"/>
  <c r="AJ48" i="31"/>
  <c r="AI48" i="31"/>
  <c r="AJ44" i="31"/>
  <c r="AI44" i="31"/>
  <c r="AJ40" i="31"/>
  <c r="AI40" i="31"/>
  <c r="AI36" i="31"/>
  <c r="AJ36" i="31"/>
  <c r="AJ32" i="31"/>
  <c r="AI32" i="31"/>
  <c r="AJ28" i="31"/>
  <c r="AI28" i="31"/>
  <c r="AJ24" i="31"/>
  <c r="AI24" i="31"/>
  <c r="AI20" i="31"/>
  <c r="AJ20" i="31"/>
  <c r="AJ16" i="31"/>
  <c r="AI16" i="31"/>
  <c r="AJ12" i="31"/>
  <c r="AI12" i="31"/>
  <c r="AJ8" i="31"/>
  <c r="AI8" i="31"/>
  <c r="AI4" i="31"/>
  <c r="AJ4" i="31"/>
  <c r="AJ222" i="31"/>
  <c r="AI222" i="31"/>
  <c r="AJ410" i="31"/>
  <c r="AI410" i="31"/>
  <c r="AJ406" i="31"/>
  <c r="AI406" i="31"/>
  <c r="AJ402" i="31"/>
  <c r="AI402" i="31"/>
  <c r="AJ398" i="31"/>
  <c r="AI398" i="31"/>
  <c r="AJ394" i="31"/>
  <c r="AI394" i="31"/>
  <c r="AJ390" i="31"/>
  <c r="AI390" i="31"/>
  <c r="AJ386" i="31"/>
  <c r="AI386" i="31"/>
  <c r="AJ382" i="31"/>
  <c r="AI382" i="31"/>
  <c r="AJ378" i="31"/>
  <c r="AI378" i="31"/>
  <c r="AJ374" i="31"/>
  <c r="AI374" i="31"/>
  <c r="AJ370" i="31"/>
  <c r="AI370" i="31"/>
  <c r="AJ366" i="31"/>
  <c r="AI366" i="31"/>
  <c r="AJ362" i="31"/>
  <c r="AI362" i="31"/>
  <c r="AJ358" i="31"/>
  <c r="AI358" i="31"/>
  <c r="AJ354" i="31"/>
  <c r="AI354" i="31"/>
  <c r="AJ350" i="31"/>
  <c r="AI350" i="31"/>
  <c r="AJ346" i="31"/>
  <c r="AI346" i="31"/>
  <c r="AJ342" i="31"/>
  <c r="AI342" i="31"/>
  <c r="AJ338" i="31"/>
  <c r="AI338" i="31"/>
  <c r="AJ334" i="31"/>
  <c r="AI334" i="31"/>
  <c r="AJ330" i="31"/>
  <c r="AI330" i="31"/>
  <c r="AJ326" i="31"/>
  <c r="AI326" i="31"/>
  <c r="AJ322" i="31"/>
  <c r="AI322" i="31"/>
  <c r="AJ318" i="31"/>
  <c r="AI318" i="31"/>
  <c r="AJ314" i="31"/>
  <c r="AI314" i="31"/>
  <c r="AJ310" i="31"/>
  <c r="AI310" i="31"/>
  <c r="AJ306" i="31"/>
  <c r="AI306" i="31"/>
  <c r="AJ302" i="31"/>
  <c r="AI302" i="31"/>
  <c r="AJ298" i="31"/>
  <c r="AI298" i="31"/>
  <c r="AJ294" i="31"/>
  <c r="AI294" i="31"/>
  <c r="AJ290" i="31"/>
  <c r="AI290" i="31"/>
  <c r="AJ286" i="31"/>
  <c r="AI286" i="31"/>
  <c r="AJ282" i="31"/>
  <c r="AI282" i="31"/>
  <c r="AJ278" i="31"/>
  <c r="AI278" i="31"/>
  <c r="AJ274" i="31"/>
  <c r="AI274" i="31"/>
  <c r="AJ270" i="31"/>
  <c r="AI270" i="31"/>
  <c r="AJ266" i="31"/>
  <c r="AI266" i="31"/>
  <c r="AJ262" i="31"/>
  <c r="AI262" i="31"/>
  <c r="AJ258" i="31"/>
  <c r="AI258" i="31"/>
  <c r="AJ254" i="31"/>
  <c r="AI254" i="31"/>
  <c r="AJ250" i="31"/>
  <c r="AI250" i="31"/>
  <c r="AJ246" i="31"/>
  <c r="AI246" i="31"/>
  <c r="AJ242" i="31"/>
  <c r="AI242" i="31"/>
  <c r="AJ238" i="31"/>
  <c r="AI238" i="31"/>
  <c r="AJ234" i="31"/>
  <c r="AI234" i="31"/>
  <c r="AJ230" i="31"/>
  <c r="AI230" i="31"/>
  <c r="AJ226" i="31"/>
  <c r="AI226" i="31"/>
  <c r="AJ442" i="31"/>
  <c r="AI442" i="31"/>
  <c r="AJ632" i="31"/>
  <c r="AI632" i="31"/>
  <c r="AI628" i="31"/>
  <c r="AJ628" i="31"/>
  <c r="AJ624" i="31"/>
  <c r="AI624" i="31"/>
  <c r="AI620" i="31"/>
  <c r="AJ620" i="31"/>
  <c r="AJ616" i="31"/>
  <c r="AI616" i="31"/>
  <c r="AI612" i="31"/>
  <c r="AJ612" i="31"/>
  <c r="AJ608" i="31"/>
  <c r="AI608" i="31"/>
  <c r="AI604" i="31"/>
  <c r="AJ604" i="31"/>
  <c r="AJ600" i="31"/>
  <c r="AI600" i="31"/>
  <c r="AI596" i="31"/>
  <c r="AJ596" i="31"/>
  <c r="AJ592" i="31"/>
  <c r="AI592" i="31"/>
  <c r="AI588" i="31"/>
  <c r="AJ588" i="31"/>
  <c r="AJ584" i="31"/>
  <c r="AI584" i="31"/>
  <c r="AI580" i="31"/>
  <c r="AJ580" i="31"/>
  <c r="AJ576" i="31"/>
  <c r="AI576" i="31"/>
  <c r="AI572" i="31"/>
  <c r="AJ572" i="31"/>
  <c r="AJ568" i="31"/>
  <c r="AI568" i="31"/>
  <c r="AI564" i="31"/>
  <c r="AJ564" i="31"/>
  <c r="AJ560" i="31"/>
  <c r="AI560" i="31"/>
  <c r="AI556" i="31"/>
  <c r="AJ556" i="31"/>
  <c r="AJ552" i="31"/>
  <c r="AI552" i="31"/>
  <c r="AI548" i="31"/>
  <c r="AJ548" i="31"/>
  <c r="AJ544" i="31"/>
  <c r="AI544" i="31"/>
  <c r="AI540" i="31"/>
  <c r="AJ540" i="31"/>
  <c r="AJ536" i="31"/>
  <c r="AI536" i="31"/>
  <c r="AI532" i="31"/>
  <c r="AJ532" i="31"/>
  <c r="AJ528" i="31"/>
  <c r="AI528" i="31"/>
  <c r="AI524" i="31"/>
  <c r="AJ524" i="31"/>
  <c r="AJ520" i="31"/>
  <c r="AI520" i="31"/>
  <c r="AI516" i="31"/>
  <c r="AJ516" i="31"/>
  <c r="AJ512" i="31"/>
  <c r="AI512" i="31"/>
  <c r="AI508" i="31"/>
  <c r="AJ508" i="31"/>
  <c r="AJ504" i="31"/>
  <c r="AI504" i="31"/>
  <c r="AI500" i="31"/>
  <c r="AJ500" i="31"/>
  <c r="AJ496" i="31"/>
  <c r="AI496" i="31"/>
  <c r="AI492" i="31"/>
  <c r="AJ492" i="31"/>
  <c r="AJ488" i="31"/>
  <c r="AI488" i="31"/>
  <c r="AI484" i="31"/>
  <c r="AJ484" i="31"/>
  <c r="AJ480" i="31"/>
  <c r="AI480" i="31"/>
  <c r="AI476" i="31"/>
  <c r="AJ476" i="31"/>
  <c r="AJ472" i="31"/>
  <c r="AI472" i="31"/>
  <c r="AI468" i="31"/>
  <c r="AJ468" i="31"/>
  <c r="AJ464" i="31"/>
  <c r="AI464" i="31"/>
  <c r="AI460" i="31"/>
  <c r="AJ460" i="31"/>
  <c r="AJ456" i="31"/>
  <c r="AI456" i="31"/>
  <c r="AI452" i="31"/>
  <c r="AJ452" i="31"/>
  <c r="AJ448" i="31"/>
  <c r="AI448" i="31"/>
  <c r="AI444" i="31"/>
  <c r="AJ444" i="31"/>
  <c r="AJ852" i="31"/>
  <c r="AI852" i="31"/>
  <c r="AJ848" i="31"/>
  <c r="AI848" i="31"/>
  <c r="AJ844" i="31"/>
  <c r="AI844" i="31"/>
  <c r="AI840" i="31"/>
  <c r="AJ840" i="31"/>
  <c r="AJ836" i="31"/>
  <c r="AI836" i="31"/>
  <c r="AJ832" i="31"/>
  <c r="AI832" i="31"/>
  <c r="AJ828" i="31"/>
  <c r="AI828" i="31"/>
  <c r="AI824" i="31"/>
  <c r="AJ824" i="31"/>
  <c r="AJ820" i="31"/>
  <c r="AI820" i="31"/>
  <c r="AJ816" i="31"/>
  <c r="AI816" i="31"/>
  <c r="AJ812" i="31"/>
  <c r="AI812" i="31"/>
  <c r="AI808" i="31"/>
  <c r="AJ808" i="31"/>
  <c r="AJ804" i="31"/>
  <c r="AI804" i="31"/>
  <c r="AJ800" i="31"/>
  <c r="AI800" i="31"/>
  <c r="AJ796" i="31"/>
  <c r="AI796" i="31"/>
  <c r="AI792" i="31"/>
  <c r="AJ792" i="31"/>
  <c r="AJ788" i="31"/>
  <c r="AI788" i="31"/>
  <c r="AI784" i="31"/>
  <c r="AJ784" i="31"/>
  <c r="AJ780" i="31"/>
  <c r="AI780" i="31"/>
  <c r="AI776" i="31"/>
  <c r="AJ776" i="31"/>
  <c r="AJ772" i="31"/>
  <c r="AI772" i="31"/>
  <c r="AI768" i="31"/>
  <c r="AJ768" i="31"/>
  <c r="AJ764" i="31"/>
  <c r="AI764" i="31"/>
  <c r="AI760" i="31"/>
  <c r="AJ760" i="31"/>
  <c r="AJ756" i="31"/>
  <c r="AI756" i="31"/>
  <c r="AI752" i="31"/>
  <c r="AJ752" i="31"/>
  <c r="AJ748" i="31"/>
  <c r="AI748" i="31"/>
  <c r="AI744" i="31"/>
  <c r="AJ744" i="31"/>
  <c r="AJ740" i="31"/>
  <c r="AI740" i="31"/>
  <c r="AI736" i="31"/>
  <c r="AJ736" i="31"/>
  <c r="AJ732" i="31"/>
  <c r="AI732" i="31"/>
  <c r="AI728" i="31"/>
  <c r="AJ728" i="31"/>
  <c r="AJ724" i="31"/>
  <c r="AI724" i="31"/>
  <c r="AI720" i="31"/>
  <c r="AJ720" i="31"/>
  <c r="AJ716" i="31"/>
  <c r="AI716" i="31"/>
  <c r="AI712" i="31"/>
  <c r="AJ712" i="31"/>
  <c r="AJ708" i="31"/>
  <c r="AI708" i="31"/>
  <c r="AI704" i="31"/>
  <c r="AJ704" i="31"/>
  <c r="AJ700" i="31"/>
  <c r="AI700" i="31"/>
  <c r="AI696" i="31"/>
  <c r="AJ696" i="31"/>
  <c r="AJ692" i="31"/>
  <c r="AI692" i="31"/>
  <c r="AI688" i="31"/>
  <c r="AJ688" i="31"/>
  <c r="AJ684" i="31"/>
  <c r="AI684" i="31"/>
  <c r="AI680" i="31"/>
  <c r="AJ680" i="31"/>
  <c r="AJ676" i="31"/>
  <c r="AI676" i="31"/>
  <c r="AI672" i="31"/>
  <c r="AJ672" i="31"/>
  <c r="AJ668" i="31"/>
  <c r="AI668" i="31"/>
  <c r="AI664" i="31"/>
  <c r="AJ664" i="31"/>
  <c r="K810" i="31"/>
  <c r="L810" i="31"/>
  <c r="V810" i="31"/>
  <c r="K806" i="31"/>
  <c r="L806" i="31"/>
  <c r="V806" i="31"/>
  <c r="K794" i="31"/>
  <c r="L794" i="31"/>
  <c r="V794" i="31"/>
  <c r="K790" i="31"/>
  <c r="L790" i="31"/>
  <c r="V790" i="31"/>
  <c r="K778" i="31"/>
  <c r="L778" i="31"/>
  <c r="V778" i="31"/>
  <c r="K774" i="31"/>
  <c r="L774" i="31"/>
  <c r="V774" i="31"/>
  <c r="K762" i="31"/>
  <c r="L762" i="31"/>
  <c r="V762" i="31"/>
  <c r="K758" i="31"/>
  <c r="L758" i="31"/>
  <c r="V758" i="31"/>
  <c r="K746" i="31"/>
  <c r="L746" i="31"/>
  <c r="V746" i="31"/>
  <c r="K742" i="31"/>
  <c r="L742" i="31"/>
  <c r="V742" i="31"/>
  <c r="K730" i="31"/>
  <c r="L730" i="31"/>
  <c r="V730" i="31"/>
  <c r="K726" i="31"/>
  <c r="L726" i="31"/>
  <c r="V726" i="31"/>
  <c r="K714" i="31"/>
  <c r="L714" i="31"/>
  <c r="V714" i="31"/>
  <c r="K710" i="31"/>
  <c r="L710" i="31"/>
  <c r="V710" i="31"/>
  <c r="K698" i="31"/>
  <c r="L698" i="31"/>
  <c r="V698" i="31"/>
  <c r="K694" i="31"/>
  <c r="L694" i="31"/>
  <c r="V694" i="31"/>
  <c r="K682" i="31"/>
  <c r="L682" i="31"/>
  <c r="V682" i="31"/>
  <c r="K678" i="31"/>
  <c r="L678" i="31"/>
  <c r="V678" i="31"/>
  <c r="K666" i="31"/>
  <c r="L666" i="31"/>
  <c r="V666" i="31"/>
  <c r="K662" i="31"/>
  <c r="L662" i="31"/>
  <c r="V662" i="31"/>
  <c r="K650" i="31"/>
  <c r="L650" i="31"/>
  <c r="V650" i="31"/>
  <c r="K646" i="31"/>
  <c r="L646" i="31"/>
  <c r="V646" i="31"/>
  <c r="K634" i="31"/>
  <c r="L634" i="31"/>
  <c r="V634" i="31"/>
  <c r="K630" i="31"/>
  <c r="L630" i="31"/>
  <c r="V630" i="31"/>
  <c r="K618" i="31"/>
  <c r="L618" i="31"/>
  <c r="V618" i="31"/>
  <c r="K614" i="31"/>
  <c r="L614" i="31"/>
  <c r="V614" i="31"/>
  <c r="K602" i="31"/>
  <c r="L602" i="31"/>
  <c r="V602" i="31"/>
  <c r="K598" i="31"/>
  <c r="L598" i="31"/>
  <c r="V598" i="31"/>
  <c r="K586" i="31"/>
  <c r="L586" i="31"/>
  <c r="V586" i="31"/>
  <c r="K582" i="31"/>
  <c r="L582" i="31"/>
  <c r="V582" i="31"/>
  <c r="K570" i="31"/>
  <c r="L570" i="31"/>
  <c r="V570" i="31"/>
  <c r="K566" i="31"/>
  <c r="L566" i="31"/>
  <c r="V566" i="31"/>
  <c r="K554" i="31"/>
  <c r="L554" i="31"/>
  <c r="V554" i="31"/>
  <c r="K550" i="31"/>
  <c r="L550" i="31"/>
  <c r="V550" i="31"/>
  <c r="K538" i="31"/>
  <c r="L538" i="31"/>
  <c r="V538" i="31"/>
  <c r="K534" i="31"/>
  <c r="L534" i="31"/>
  <c r="V534" i="31"/>
  <c r="K522" i="31"/>
  <c r="L522" i="31"/>
  <c r="V522" i="31"/>
  <c r="K518" i="31"/>
  <c r="L518" i="31"/>
  <c r="V518" i="31"/>
  <c r="K506" i="31"/>
  <c r="L506" i="31"/>
  <c r="V506" i="31"/>
  <c r="K502" i="31"/>
  <c r="L502" i="31"/>
  <c r="V502" i="31"/>
  <c r="K489" i="31"/>
  <c r="L489" i="31"/>
  <c r="V489" i="31"/>
  <c r="K485" i="31"/>
  <c r="L485" i="31"/>
  <c r="V485" i="31"/>
  <c r="K473" i="31"/>
  <c r="L473" i="31"/>
  <c r="V473" i="31"/>
  <c r="K469" i="31"/>
  <c r="L469" i="31"/>
  <c r="V469" i="31"/>
  <c r="K457" i="31"/>
  <c r="L457" i="31"/>
  <c r="V457" i="31"/>
  <c r="K453" i="31"/>
  <c r="L453" i="31"/>
  <c r="V453" i="31"/>
  <c r="K441" i="31"/>
  <c r="L441" i="31"/>
  <c r="V441" i="31"/>
  <c r="K437" i="31"/>
  <c r="L437" i="31"/>
  <c r="V437" i="31"/>
  <c r="K425" i="31"/>
  <c r="L425" i="31"/>
  <c r="V425" i="31"/>
  <c r="K421" i="31"/>
  <c r="L421" i="31"/>
  <c r="V421" i="31"/>
  <c r="K409" i="31"/>
  <c r="L409" i="31"/>
  <c r="V409" i="31"/>
  <c r="K405" i="31"/>
  <c r="L405" i="31"/>
  <c r="V405" i="31"/>
  <c r="K393" i="31"/>
  <c r="L393" i="31"/>
  <c r="V393" i="31"/>
  <c r="K389" i="31"/>
  <c r="L389" i="31"/>
  <c r="V389" i="31"/>
  <c r="K377" i="31"/>
  <c r="L377" i="31"/>
  <c r="V377" i="31"/>
  <c r="K373" i="31"/>
  <c r="L373" i="31"/>
  <c r="V373" i="31"/>
  <c r="K361" i="31"/>
  <c r="L361" i="31"/>
  <c r="V361" i="31"/>
  <c r="K357" i="31"/>
  <c r="L357" i="31"/>
  <c r="V357" i="31"/>
  <c r="K345" i="31"/>
  <c r="L345" i="31"/>
  <c r="V345" i="31"/>
  <c r="K341" i="31"/>
  <c r="L341" i="31"/>
  <c r="V341" i="31"/>
  <c r="K329" i="31"/>
  <c r="L329" i="31"/>
  <c r="V329" i="31"/>
  <c r="K325" i="31"/>
  <c r="L325" i="31"/>
  <c r="V325" i="31"/>
  <c r="K313" i="31"/>
  <c r="L313" i="31"/>
  <c r="V313" i="31"/>
  <c r="K309" i="31"/>
  <c r="L309" i="31"/>
  <c r="V309" i="31"/>
  <c r="K297" i="31"/>
  <c r="L297" i="31"/>
  <c r="V297" i="31"/>
  <c r="K293" i="31"/>
  <c r="L293" i="31"/>
  <c r="V293" i="31"/>
  <c r="K281" i="31"/>
  <c r="L281" i="31"/>
  <c r="V281" i="31"/>
  <c r="K277" i="31"/>
  <c r="L277" i="31"/>
  <c r="V277" i="31"/>
  <c r="K265" i="31"/>
  <c r="L265" i="31"/>
  <c r="V265" i="31"/>
  <c r="K261" i="31"/>
  <c r="L261" i="31"/>
  <c r="V261" i="31"/>
  <c r="K249" i="31"/>
  <c r="L249" i="31"/>
  <c r="V249" i="31"/>
  <c r="K245" i="31"/>
  <c r="L245" i="31"/>
  <c r="V245" i="31"/>
  <c r="K233" i="31"/>
  <c r="L233" i="31"/>
  <c r="V233" i="31"/>
  <c r="K229" i="31"/>
  <c r="L229" i="31"/>
  <c r="V229" i="31"/>
  <c r="K217" i="31"/>
  <c r="L217" i="31"/>
  <c r="V217" i="31"/>
  <c r="K213" i="31"/>
  <c r="L213" i="31"/>
  <c r="V213" i="31"/>
  <c r="K201" i="31"/>
  <c r="L201" i="31"/>
  <c r="V201" i="31"/>
  <c r="K197" i="31"/>
  <c r="L197" i="31"/>
  <c r="V197" i="31"/>
  <c r="K185" i="31"/>
  <c r="L185" i="31"/>
  <c r="V185" i="31"/>
  <c r="K181" i="31"/>
  <c r="L181" i="31"/>
  <c r="V181" i="31"/>
  <c r="K169" i="31"/>
  <c r="L169" i="31"/>
  <c r="V169" i="31"/>
  <c r="K165" i="31"/>
  <c r="L165" i="31"/>
  <c r="V165" i="31"/>
  <c r="K153" i="31"/>
  <c r="L153" i="31"/>
  <c r="V153" i="31"/>
  <c r="K149" i="31"/>
  <c r="L149" i="31"/>
  <c r="V149" i="31"/>
  <c r="K137" i="31"/>
  <c r="L137" i="31"/>
  <c r="V137" i="31"/>
  <c r="K133" i="31"/>
  <c r="L133" i="31"/>
  <c r="V133" i="31"/>
  <c r="K121" i="31"/>
  <c r="L121" i="31"/>
  <c r="V121" i="31"/>
  <c r="K117" i="31"/>
  <c r="L117" i="31"/>
  <c r="V117" i="31"/>
  <c r="K105" i="31"/>
  <c r="L105" i="31"/>
  <c r="V105" i="31"/>
  <c r="K101" i="31"/>
  <c r="L101" i="31"/>
  <c r="V101" i="31"/>
  <c r="K89" i="31"/>
  <c r="L89" i="31"/>
  <c r="V89" i="31"/>
  <c r="K85" i="31"/>
  <c r="L85" i="31"/>
  <c r="V85" i="31"/>
  <c r="K73" i="31"/>
  <c r="L73" i="31"/>
  <c r="V73" i="31"/>
  <c r="K69" i="31"/>
  <c r="L69" i="31"/>
  <c r="V69" i="31"/>
  <c r="K57" i="31"/>
  <c r="L57" i="31"/>
  <c r="V57" i="31"/>
  <c r="K53" i="31"/>
  <c r="L53" i="31"/>
  <c r="V53" i="31"/>
  <c r="K41" i="31"/>
  <c r="L41" i="31"/>
  <c r="V41" i="31"/>
  <c r="K37" i="31"/>
  <c r="L37" i="31"/>
  <c r="V37" i="31"/>
  <c r="K25" i="31"/>
  <c r="L25" i="31"/>
  <c r="V25" i="31"/>
  <c r="K21" i="31"/>
  <c r="L21" i="31"/>
  <c r="V21" i="31"/>
  <c r="K9" i="31"/>
  <c r="L9" i="31"/>
  <c r="V9" i="31"/>
  <c r="K5" i="31"/>
  <c r="L5" i="31"/>
  <c r="V5" i="31"/>
  <c r="O881" i="31"/>
  <c r="P881" i="31"/>
  <c r="V881" i="31"/>
  <c r="O877" i="31"/>
  <c r="P877" i="31"/>
  <c r="V877" i="31"/>
  <c r="O873" i="31"/>
  <c r="P873" i="31"/>
  <c r="V873" i="31"/>
  <c r="O869" i="31"/>
  <c r="P869" i="31"/>
  <c r="V869" i="31"/>
  <c r="O865" i="31"/>
  <c r="P865" i="31"/>
  <c r="V865" i="31"/>
  <c r="O861" i="31"/>
  <c r="P861" i="31"/>
  <c r="V861" i="31"/>
  <c r="O857" i="31"/>
  <c r="P857" i="31"/>
  <c r="V857" i="31"/>
  <c r="O853" i="31"/>
  <c r="P853" i="31"/>
  <c r="V853" i="31"/>
  <c r="O849" i="31"/>
  <c r="P849" i="31"/>
  <c r="V849" i="31"/>
  <c r="O845" i="31"/>
  <c r="P845" i="31"/>
  <c r="V845" i="31"/>
  <c r="O841" i="31"/>
  <c r="P841" i="31"/>
  <c r="V841" i="31"/>
  <c r="O837" i="31"/>
  <c r="P837" i="31"/>
  <c r="V837" i="31"/>
  <c r="O833" i="31"/>
  <c r="P833" i="31"/>
  <c r="V833" i="31"/>
  <c r="O829" i="31"/>
  <c r="P829" i="31"/>
  <c r="V829" i="31"/>
  <c r="O825" i="31"/>
  <c r="P825" i="31"/>
  <c r="V825" i="31"/>
  <c r="O821" i="31"/>
  <c r="P821" i="31"/>
  <c r="V821" i="31"/>
  <c r="O817" i="31"/>
  <c r="P817" i="31"/>
  <c r="V817" i="31"/>
  <c r="O801" i="31"/>
  <c r="P801" i="31"/>
  <c r="V801" i="31"/>
  <c r="O785" i="31"/>
  <c r="P785" i="31"/>
  <c r="V785" i="31"/>
  <c r="O769" i="31"/>
  <c r="P769" i="31"/>
  <c r="V769" i="31"/>
  <c r="O753" i="31"/>
  <c r="P753" i="31"/>
  <c r="V753" i="31"/>
  <c r="O737" i="31"/>
  <c r="P737" i="31"/>
  <c r="V737" i="31"/>
  <c r="O721" i="31"/>
  <c r="P721" i="31"/>
  <c r="V721" i="31"/>
  <c r="O705" i="31"/>
  <c r="P705" i="31"/>
  <c r="V705" i="31"/>
  <c r="O689" i="31"/>
  <c r="P689" i="31"/>
  <c r="V689" i="31"/>
  <c r="O673" i="31"/>
  <c r="P673" i="31"/>
  <c r="V673" i="31"/>
  <c r="O657" i="31"/>
  <c r="P657" i="31"/>
  <c r="V657" i="31"/>
  <c r="O641" i="31"/>
  <c r="P641" i="31"/>
  <c r="V641" i="31"/>
  <c r="O625" i="31"/>
  <c r="P625" i="31"/>
  <c r="V625" i="31"/>
  <c r="O609" i="31"/>
  <c r="P609" i="31"/>
  <c r="V609" i="31"/>
  <c r="O593" i="31"/>
  <c r="P593" i="31"/>
  <c r="V593" i="31"/>
  <c r="O577" i="31"/>
  <c r="P577" i="31"/>
  <c r="V577" i="31"/>
  <c r="O561" i="31"/>
  <c r="P561" i="31"/>
  <c r="V561" i="31"/>
  <c r="O545" i="31"/>
  <c r="P545" i="31"/>
  <c r="V545" i="31"/>
  <c r="O529" i="31"/>
  <c r="P529" i="31"/>
  <c r="V529" i="31"/>
  <c r="O513" i="31"/>
  <c r="P513" i="31"/>
  <c r="V513" i="31"/>
  <c r="O497" i="31"/>
  <c r="P497" i="31"/>
  <c r="V497" i="31"/>
  <c r="O480" i="31"/>
  <c r="P480" i="31"/>
  <c r="V480" i="31"/>
  <c r="O464" i="31"/>
  <c r="P464" i="31"/>
  <c r="V464" i="31"/>
  <c r="O448" i="31"/>
  <c r="P448" i="31"/>
  <c r="V448" i="31"/>
  <c r="O432" i="31"/>
  <c r="P432" i="31"/>
  <c r="V432" i="31"/>
  <c r="O416" i="31"/>
  <c r="P416" i="31"/>
  <c r="V416" i="31"/>
  <c r="O400" i="31"/>
  <c r="P400" i="31"/>
  <c r="V400" i="31"/>
  <c r="O384" i="31"/>
  <c r="P384" i="31"/>
  <c r="V384" i="31"/>
  <c r="O368" i="31"/>
  <c r="P368" i="31"/>
  <c r="V368" i="31"/>
  <c r="O352" i="31"/>
  <c r="P352" i="31"/>
  <c r="V352" i="31"/>
  <c r="O336" i="31"/>
  <c r="P336" i="31"/>
  <c r="V336" i="31"/>
  <c r="O320" i="31"/>
  <c r="P320" i="31"/>
  <c r="V320" i="31"/>
  <c r="O304" i="31"/>
  <c r="P304" i="31"/>
  <c r="V304" i="31"/>
  <c r="O288" i="31"/>
  <c r="P288" i="31"/>
  <c r="V288" i="31"/>
  <c r="O272" i="31"/>
  <c r="P272" i="31"/>
  <c r="V272" i="31"/>
  <c r="O256" i="31"/>
  <c r="P256" i="31"/>
  <c r="V256" i="31"/>
  <c r="O240" i="31"/>
  <c r="P240" i="31"/>
  <c r="V240" i="31"/>
  <c r="O224" i="31"/>
  <c r="P224" i="31"/>
  <c r="V224" i="31"/>
  <c r="O208" i="31"/>
  <c r="P208" i="31"/>
  <c r="V208" i="31"/>
  <c r="O192" i="31"/>
  <c r="P192" i="31"/>
  <c r="V192" i="31"/>
  <c r="O176" i="31"/>
  <c r="P176" i="31"/>
  <c r="V176" i="31"/>
  <c r="O160" i="31"/>
  <c r="P160" i="31"/>
  <c r="V160" i="31"/>
  <c r="O144" i="31"/>
  <c r="P144" i="31"/>
  <c r="V144" i="31"/>
  <c r="O128" i="31"/>
  <c r="P128" i="31"/>
  <c r="V128" i="31"/>
  <c r="O112" i="31"/>
  <c r="P112" i="31"/>
  <c r="V112" i="31"/>
  <c r="O96" i="31"/>
  <c r="P96" i="31"/>
  <c r="V96" i="31"/>
  <c r="O80" i="31"/>
  <c r="P80" i="31"/>
  <c r="V80" i="31"/>
  <c r="O64" i="31"/>
  <c r="P64" i="31"/>
  <c r="V64" i="31"/>
  <c r="O48" i="31"/>
  <c r="P48" i="31"/>
  <c r="V48" i="31"/>
  <c r="O32" i="31"/>
  <c r="P32" i="31"/>
  <c r="V32" i="31"/>
  <c r="O16" i="31"/>
  <c r="P16" i="31"/>
  <c r="V16" i="31"/>
  <c r="U221" i="31"/>
  <c r="U217" i="31"/>
  <c r="U213" i="31"/>
  <c r="U209" i="31"/>
  <c r="U205" i="31"/>
  <c r="U201" i="31"/>
  <c r="U197" i="31"/>
  <c r="U193" i="31"/>
  <c r="U189" i="31"/>
  <c r="U185" i="31"/>
  <c r="U181" i="31"/>
  <c r="U177" i="31"/>
  <c r="U173" i="31"/>
  <c r="U169" i="31"/>
  <c r="U165" i="31"/>
  <c r="U161" i="31"/>
  <c r="U157" i="31"/>
  <c r="U153" i="31"/>
  <c r="U149" i="31"/>
  <c r="U145" i="31"/>
  <c r="U141" i="31"/>
  <c r="U137" i="31"/>
  <c r="U133" i="31"/>
  <c r="U129" i="31"/>
  <c r="U125" i="31"/>
  <c r="U121" i="31"/>
  <c r="U117" i="31"/>
  <c r="U113" i="31"/>
  <c r="U109" i="31"/>
  <c r="U105" i="31"/>
  <c r="U101" i="31"/>
  <c r="U97" i="31"/>
  <c r="U93" i="31"/>
  <c r="U89" i="31"/>
  <c r="U85" i="31"/>
  <c r="U81" i="31"/>
  <c r="U77" i="31"/>
  <c r="U73" i="31"/>
  <c r="U69" i="31"/>
  <c r="U65" i="31"/>
  <c r="U61" i="31"/>
  <c r="U57" i="31"/>
  <c r="U53" i="31"/>
  <c r="U49" i="31"/>
  <c r="U45" i="31"/>
  <c r="U41" i="31"/>
  <c r="U37" i="31"/>
  <c r="U33" i="31"/>
  <c r="U29" i="31"/>
  <c r="U25" i="31"/>
  <c r="U21" i="31"/>
  <c r="U17" i="31"/>
  <c r="U13" i="31"/>
  <c r="U9" i="31"/>
  <c r="U5" i="31"/>
  <c r="AJ189" i="31"/>
  <c r="AI189" i="31"/>
  <c r="AJ177" i="31"/>
  <c r="AI177" i="31"/>
  <c r="AJ165" i="31"/>
  <c r="AI165" i="31"/>
  <c r="AJ153" i="31"/>
  <c r="AI153" i="31"/>
  <c r="AJ141" i="31"/>
  <c r="AI141" i="31"/>
  <c r="AJ133" i="31"/>
  <c r="AI133" i="31"/>
  <c r="AJ121" i="31"/>
  <c r="AI121" i="31"/>
  <c r="AJ109" i="31"/>
  <c r="AI109" i="31"/>
  <c r="AJ101" i="31"/>
  <c r="AI101" i="31"/>
  <c r="AJ93" i="31"/>
  <c r="AI93" i="31"/>
  <c r="AJ81" i="31"/>
  <c r="AI81" i="31"/>
  <c r="AJ73" i="31"/>
  <c r="AI73" i="31"/>
  <c r="AJ57" i="31"/>
  <c r="AI57" i="31"/>
  <c r="AJ45" i="31"/>
  <c r="AI45" i="31"/>
  <c r="AJ33" i="31"/>
  <c r="AI33" i="31"/>
  <c r="AJ25" i="31"/>
  <c r="AI25" i="31"/>
  <c r="AJ17" i="31"/>
  <c r="AI17" i="31"/>
  <c r="AJ5" i="31"/>
  <c r="AI5" i="31"/>
  <c r="AJ411" i="31"/>
  <c r="AI411" i="31"/>
  <c r="AJ399" i="31"/>
  <c r="AI399" i="31"/>
  <c r="AJ391" i="31"/>
  <c r="AI391" i="31"/>
  <c r="AJ379" i="31"/>
  <c r="AI379" i="31"/>
  <c r="AJ367" i="31"/>
  <c r="AI367" i="31"/>
  <c r="AJ355" i="31"/>
  <c r="AI355" i="31"/>
  <c r="AJ343" i="31"/>
  <c r="AI343" i="31"/>
  <c r="AJ331" i="31"/>
  <c r="AI331" i="31"/>
  <c r="AJ319" i="31"/>
  <c r="AI319" i="31"/>
  <c r="AJ307" i="31"/>
  <c r="AI307" i="31"/>
  <c r="AJ295" i="31"/>
  <c r="AI295" i="31"/>
  <c r="AJ279" i="31"/>
  <c r="AI279" i="31"/>
  <c r="AJ271" i="31"/>
  <c r="AI271" i="31"/>
  <c r="AJ259" i="31"/>
  <c r="AI259" i="31"/>
  <c r="AJ247" i="31"/>
  <c r="AI247" i="31"/>
  <c r="AI235" i="31"/>
  <c r="AJ235" i="31"/>
  <c r="AJ633" i="31"/>
  <c r="AI633" i="31"/>
  <c r="AJ625" i="31"/>
  <c r="AI625" i="31"/>
  <c r="AJ617" i="31"/>
  <c r="AI617" i="31"/>
  <c r="AJ605" i="31"/>
  <c r="AI605" i="31"/>
  <c r="AJ593" i="31"/>
  <c r="AI593" i="31"/>
  <c r="AJ581" i="31"/>
  <c r="AI581" i="31"/>
  <c r="AJ569" i="31"/>
  <c r="AI569" i="31"/>
  <c r="AJ561" i="31"/>
  <c r="AI561" i="31"/>
  <c r="AJ549" i="31"/>
  <c r="AI549" i="31"/>
  <c r="AJ537" i="31"/>
  <c r="AI537" i="31"/>
  <c r="AJ529" i="31"/>
  <c r="AI529" i="31"/>
  <c r="AJ517" i="31"/>
  <c r="AI517" i="31"/>
  <c r="AJ505" i="31"/>
  <c r="AI505" i="31"/>
  <c r="AJ497" i="31"/>
  <c r="AI497" i="31"/>
  <c r="AJ485" i="31"/>
  <c r="AI485" i="31"/>
  <c r="AJ473" i="31"/>
  <c r="AI473" i="31"/>
  <c r="AJ461" i="31"/>
  <c r="AI461" i="31"/>
  <c r="AJ757" i="31"/>
  <c r="AI757" i="31"/>
  <c r="AI191" i="31"/>
  <c r="AJ191" i="31"/>
  <c r="AI187" i="31"/>
  <c r="AJ187" i="31"/>
  <c r="AI183" i="31"/>
  <c r="AJ183" i="31"/>
  <c r="AI179" i="31"/>
  <c r="AJ179" i="31"/>
  <c r="AI175" i="31"/>
  <c r="AJ175" i="31"/>
  <c r="AI171" i="31"/>
  <c r="AJ171" i="31"/>
  <c r="AI167" i="31"/>
  <c r="AJ167" i="31"/>
  <c r="AI163" i="31"/>
  <c r="AJ163" i="31"/>
  <c r="AI159" i="31"/>
  <c r="AJ159" i="31"/>
  <c r="AI155" i="31"/>
  <c r="AJ155" i="31"/>
  <c r="AI151" i="31"/>
  <c r="AJ151" i="31"/>
  <c r="AI147" i="31"/>
  <c r="AJ147" i="31"/>
  <c r="AI143" i="31"/>
  <c r="AJ143" i="31"/>
  <c r="AI139" i="31"/>
  <c r="AJ139" i="31"/>
  <c r="AI135" i="31"/>
  <c r="AJ135" i="31"/>
  <c r="AI131" i="31"/>
  <c r="AJ131" i="31"/>
  <c r="AI127" i="31"/>
  <c r="AJ127" i="31"/>
  <c r="AI123" i="31"/>
  <c r="AJ123" i="31"/>
  <c r="AI119" i="31"/>
  <c r="AJ119" i="31"/>
  <c r="AI115" i="31"/>
  <c r="AJ115" i="31"/>
  <c r="AI111" i="31"/>
  <c r="AJ111" i="31"/>
  <c r="AI107" i="31"/>
  <c r="AJ107" i="31"/>
  <c r="AI103" i="31"/>
  <c r="AJ103" i="31"/>
  <c r="AI99" i="31"/>
  <c r="AJ99" i="31"/>
  <c r="AI95" i="31"/>
  <c r="AJ95" i="31"/>
  <c r="AI91" i="31"/>
  <c r="AJ91" i="31"/>
  <c r="AI87" i="31"/>
  <c r="AJ87" i="31"/>
  <c r="AI83" i="31"/>
  <c r="AJ83" i="31"/>
  <c r="AI79" i="31"/>
  <c r="AJ79" i="31"/>
  <c r="AI75" i="31"/>
  <c r="AJ75" i="31"/>
  <c r="AI71" i="31"/>
  <c r="AJ71" i="31"/>
  <c r="AI67" i="31"/>
  <c r="AJ67" i="31"/>
  <c r="AI63" i="31"/>
  <c r="AJ63" i="31"/>
  <c r="AI59" i="31"/>
  <c r="AJ59" i="31"/>
  <c r="AI55" i="31"/>
  <c r="AJ55" i="31"/>
  <c r="AI51" i="31"/>
  <c r="AJ51" i="31"/>
  <c r="AI47" i="31"/>
  <c r="AJ47" i="31"/>
  <c r="AI43" i="31"/>
  <c r="AJ43" i="31"/>
  <c r="AI39" i="31"/>
  <c r="AJ39" i="31"/>
  <c r="AI35" i="31"/>
  <c r="AJ35" i="31"/>
  <c r="AI31" i="31"/>
  <c r="AJ31" i="31"/>
  <c r="AI27" i="31"/>
  <c r="AJ27" i="31"/>
  <c r="AI23" i="31"/>
  <c r="AJ23" i="31"/>
  <c r="AI19" i="31"/>
  <c r="AJ19" i="31"/>
  <c r="AI15" i="31"/>
  <c r="AJ15" i="31"/>
  <c r="AI11" i="31"/>
  <c r="AJ11" i="31"/>
  <c r="AI7" i="31"/>
  <c r="AJ7" i="31"/>
  <c r="AI3" i="31"/>
  <c r="AJ3" i="31"/>
  <c r="AJ413" i="31"/>
  <c r="AI413" i="31"/>
  <c r="AJ409" i="31"/>
  <c r="AI409" i="31"/>
  <c r="AJ405" i="31"/>
  <c r="AI405" i="31"/>
  <c r="AJ401" i="31"/>
  <c r="AI401" i="31"/>
  <c r="AJ397" i="31"/>
  <c r="AI397" i="31"/>
  <c r="AJ393" i="31"/>
  <c r="AI393" i="31"/>
  <c r="AJ389" i="31"/>
  <c r="AI389" i="31"/>
  <c r="AJ385" i="31"/>
  <c r="AI385" i="31"/>
  <c r="AJ381" i="31"/>
  <c r="AI381" i="31"/>
  <c r="AJ377" i="31"/>
  <c r="AI377" i="31"/>
  <c r="AJ373" i="31"/>
  <c r="AI373" i="31"/>
  <c r="AJ369" i="31"/>
  <c r="AI369" i="31"/>
  <c r="AJ365" i="31"/>
  <c r="AI365" i="31"/>
  <c r="AJ361" i="31"/>
  <c r="AI361" i="31"/>
  <c r="AJ357" i="31"/>
  <c r="AI357" i="31"/>
  <c r="AJ353" i="31"/>
  <c r="AI353" i="31"/>
  <c r="AJ349" i="31"/>
  <c r="AI349" i="31"/>
  <c r="AJ345" i="31"/>
  <c r="AI345" i="31"/>
  <c r="AJ341" i="31"/>
  <c r="AI341" i="31"/>
  <c r="AJ337" i="31"/>
  <c r="AI337" i="31"/>
  <c r="AJ333" i="31"/>
  <c r="AI333" i="31"/>
  <c r="AJ329" i="31"/>
  <c r="AI329" i="31"/>
  <c r="AJ325" i="31"/>
  <c r="AI325" i="31"/>
  <c r="AJ321" i="31"/>
  <c r="AI321" i="31"/>
  <c r="AJ317" i="31"/>
  <c r="AI317" i="31"/>
  <c r="AJ313" i="31"/>
  <c r="AI313" i="31"/>
  <c r="AJ309" i="31"/>
  <c r="AI309" i="31"/>
  <c r="AJ305" i="31"/>
  <c r="AI305" i="31"/>
  <c r="AJ301" i="31"/>
  <c r="AI301" i="31"/>
  <c r="AJ297" i="31"/>
  <c r="AI297" i="31"/>
  <c r="AJ293" i="31"/>
  <c r="AI293" i="31"/>
  <c r="AJ289" i="31"/>
  <c r="AI289" i="31"/>
  <c r="AJ285" i="31"/>
  <c r="AI285" i="31"/>
  <c r="AJ281" i="31"/>
  <c r="AI281" i="31"/>
  <c r="AJ277" i="31"/>
  <c r="AI277" i="31"/>
  <c r="AJ273" i="31"/>
  <c r="AI273" i="31"/>
  <c r="AJ269" i="31"/>
  <c r="AI269" i="31"/>
  <c r="AJ265" i="31"/>
  <c r="AI265" i="31"/>
  <c r="AJ261" i="31"/>
  <c r="AI261" i="31"/>
  <c r="AJ257" i="31"/>
  <c r="AI257" i="31"/>
  <c r="AJ253" i="31"/>
  <c r="AI253" i="31"/>
  <c r="AJ249" i="31"/>
  <c r="AI249" i="31"/>
  <c r="AJ245" i="31"/>
  <c r="AI245" i="31"/>
  <c r="AJ241" i="31"/>
  <c r="AI241" i="31"/>
  <c r="AJ237" i="31"/>
  <c r="AI237" i="31"/>
  <c r="AJ233" i="31"/>
  <c r="AI233" i="31"/>
  <c r="AJ229" i="31"/>
  <c r="AI229" i="31"/>
  <c r="AJ225" i="31"/>
  <c r="AI225" i="31"/>
  <c r="AJ631" i="31"/>
  <c r="AI631" i="31"/>
  <c r="AJ627" i="31"/>
  <c r="AI627" i="31"/>
  <c r="AJ623" i="31"/>
  <c r="AI623" i="31"/>
  <c r="AJ619" i="31"/>
  <c r="AI619" i="31"/>
  <c r="AJ615" i="31"/>
  <c r="AI615" i="31"/>
  <c r="AJ611" i="31"/>
  <c r="AI611" i="31"/>
  <c r="AJ607" i="31"/>
  <c r="AI607" i="31"/>
  <c r="AJ603" i="31"/>
  <c r="AI603" i="31"/>
  <c r="AJ599" i="31"/>
  <c r="AI599" i="31"/>
  <c r="AJ595" i="31"/>
  <c r="AI595" i="31"/>
  <c r="AJ591" i="31"/>
  <c r="AI591" i="31"/>
  <c r="AJ587" i="31"/>
  <c r="AI587" i="31"/>
  <c r="AJ583" i="31"/>
  <c r="AI583" i="31"/>
  <c r="AJ579" i="31"/>
  <c r="AI579" i="31"/>
  <c r="AJ575" i="31"/>
  <c r="AI575" i="31"/>
  <c r="AJ571" i="31"/>
  <c r="AI571" i="31"/>
  <c r="AJ567" i="31"/>
  <c r="AI567" i="31"/>
  <c r="AJ563" i="31"/>
  <c r="AI563" i="31"/>
  <c r="AJ559" i="31"/>
  <c r="AI559" i="31"/>
  <c r="AJ555" i="31"/>
  <c r="AI555" i="31"/>
  <c r="AJ551" i="31"/>
  <c r="AI551" i="31"/>
  <c r="AJ547" i="31"/>
  <c r="AI547" i="31"/>
  <c r="AJ543" i="31"/>
  <c r="AI543" i="31"/>
  <c r="AJ539" i="31"/>
  <c r="AI539" i="31"/>
  <c r="AJ535" i="31"/>
  <c r="AI535" i="31"/>
  <c r="AJ531" i="31"/>
  <c r="AI531" i="31"/>
  <c r="AJ527" i="31"/>
  <c r="AI527" i="31"/>
  <c r="AJ523" i="31"/>
  <c r="AI523" i="31"/>
  <c r="AJ519" i="31"/>
  <c r="AI519" i="31"/>
  <c r="AJ515" i="31"/>
  <c r="AI515" i="31"/>
  <c r="AJ511" i="31"/>
  <c r="AI511" i="31"/>
  <c r="AJ507" i="31"/>
  <c r="AI507" i="31"/>
  <c r="AJ503" i="31"/>
  <c r="AI503" i="31"/>
  <c r="AJ499" i="31"/>
  <c r="AI499" i="31"/>
  <c r="AJ495" i="31"/>
  <c r="AI495" i="31"/>
  <c r="AJ491" i="31"/>
  <c r="AI491" i="31"/>
  <c r="AJ487" i="31"/>
  <c r="AI487" i="31"/>
  <c r="AJ483" i="31"/>
  <c r="AI483" i="31"/>
  <c r="AJ479" i="31"/>
  <c r="AI479" i="31"/>
  <c r="AJ475" i="31"/>
  <c r="AI475" i="31"/>
  <c r="AJ471" i="31"/>
  <c r="AI471" i="31"/>
  <c r="AJ467" i="31"/>
  <c r="AI467" i="31"/>
  <c r="AJ463" i="31"/>
  <c r="AI463" i="31"/>
  <c r="AJ459" i="31"/>
  <c r="AI459" i="31"/>
  <c r="AJ455" i="31"/>
  <c r="AI455" i="31"/>
  <c r="AJ451" i="31"/>
  <c r="AI451" i="31"/>
  <c r="AJ447" i="31"/>
  <c r="AI447" i="31"/>
  <c r="AJ443" i="31"/>
  <c r="AI443" i="31"/>
  <c r="AJ851" i="31"/>
  <c r="AI851" i="31"/>
  <c r="AI847" i="31"/>
  <c r="AJ847" i="31"/>
  <c r="AJ843" i="31"/>
  <c r="AI843" i="31"/>
  <c r="AJ839" i="31"/>
  <c r="AI839" i="31"/>
  <c r="AJ835" i="31"/>
  <c r="AI835" i="31"/>
  <c r="AI831" i="31"/>
  <c r="AJ831" i="31"/>
  <c r="AJ827" i="31"/>
  <c r="AI827" i="31"/>
  <c r="AJ823" i="31"/>
  <c r="AI823" i="31"/>
  <c r="AJ819" i="31"/>
  <c r="AI819" i="31"/>
  <c r="AI815" i="31"/>
  <c r="AJ815" i="31"/>
  <c r="AJ811" i="31"/>
  <c r="AI811" i="31"/>
  <c r="AJ807" i="31"/>
  <c r="AI807" i="31"/>
  <c r="AJ803" i="31"/>
  <c r="AI803" i="31"/>
  <c r="AI799" i="31"/>
  <c r="AJ799" i="31"/>
  <c r="AJ795" i="31"/>
  <c r="AI795" i="31"/>
  <c r="AJ791" i="31"/>
  <c r="AI791" i="31"/>
  <c r="AJ787" i="31"/>
  <c r="AI787" i="31"/>
  <c r="AJ783" i="31"/>
  <c r="AI783" i="31"/>
  <c r="AJ779" i="31"/>
  <c r="AI779" i="31"/>
  <c r="AJ775" i="31"/>
  <c r="AI775" i="31"/>
  <c r="AJ771" i="31"/>
  <c r="AI771" i="31"/>
  <c r="AJ767" i="31"/>
  <c r="AI767" i="31"/>
  <c r="AJ763" i="31"/>
  <c r="AI763" i="31"/>
  <c r="AJ759" i="31"/>
  <c r="AI759" i="31"/>
  <c r="AJ755" i="31"/>
  <c r="AI755" i="31"/>
  <c r="AJ751" i="31"/>
  <c r="AI751" i="31"/>
  <c r="AJ747" i="31"/>
  <c r="AI747" i="31"/>
  <c r="AJ743" i="31"/>
  <c r="AI743" i="31"/>
  <c r="AJ739" i="31"/>
  <c r="AI739" i="31"/>
  <c r="AJ735" i="31"/>
  <c r="AI735" i="31"/>
  <c r="AJ731" i="31"/>
  <c r="AI731" i="31"/>
  <c r="AJ727" i="31"/>
  <c r="AI727" i="31"/>
  <c r="AJ723" i="31"/>
  <c r="AI723" i="31"/>
  <c r="AJ719" i="31"/>
  <c r="AI719" i="31"/>
  <c r="AJ715" i="31"/>
  <c r="AI715" i="31"/>
  <c r="AJ711" i="31"/>
  <c r="AI711" i="31"/>
  <c r="AJ707" i="31"/>
  <c r="AI707" i="31"/>
  <c r="AJ703" i="31"/>
  <c r="AI703" i="31"/>
  <c r="AJ699" i="31"/>
  <c r="AI699" i="31"/>
  <c r="AJ695" i="31"/>
  <c r="AI695" i="31"/>
  <c r="AJ691" i="31"/>
  <c r="AI691" i="31"/>
  <c r="AJ687" i="31"/>
  <c r="AI687" i="31"/>
  <c r="AJ683" i="31"/>
  <c r="AI683" i="31"/>
  <c r="AJ679" i="31"/>
  <c r="AI679" i="31"/>
  <c r="AJ675" i="31"/>
  <c r="AI675" i="31"/>
  <c r="AJ671" i="31"/>
  <c r="AI671" i="31"/>
  <c r="AJ667" i="31"/>
  <c r="AI667" i="31"/>
  <c r="AJ663" i="31"/>
  <c r="AI663" i="31"/>
  <c r="K805" i="31"/>
  <c r="L805" i="31"/>
  <c r="V805" i="31"/>
  <c r="K789" i="31"/>
  <c r="L789" i="31"/>
  <c r="V789" i="31"/>
  <c r="K773" i="31"/>
  <c r="L773" i="31"/>
  <c r="V773" i="31"/>
  <c r="K757" i="31"/>
  <c r="L757" i="31"/>
  <c r="V757" i="31"/>
  <c r="K741" i="31"/>
  <c r="L741" i="31"/>
  <c r="V741" i="31"/>
  <c r="K725" i="31"/>
  <c r="L725" i="31"/>
  <c r="V725" i="31"/>
  <c r="K709" i="31"/>
  <c r="L709" i="31"/>
  <c r="V709" i="31"/>
  <c r="K693" i="31"/>
  <c r="L693" i="31"/>
  <c r="V693" i="31"/>
  <c r="K677" i="31"/>
  <c r="L677" i="31"/>
  <c r="V677" i="31"/>
  <c r="K661" i="31"/>
  <c r="L661" i="31"/>
  <c r="V661" i="31"/>
  <c r="K645" i="31"/>
  <c r="L645" i="31"/>
  <c r="V645" i="31"/>
  <c r="K629" i="31"/>
  <c r="L629" i="31"/>
  <c r="V629" i="31"/>
  <c r="K613" i="31"/>
  <c r="L613" i="31"/>
  <c r="V613" i="31"/>
  <c r="K597" i="31"/>
  <c r="L597" i="31"/>
  <c r="V597" i="31"/>
  <c r="K581" i="31"/>
  <c r="L581" i="31"/>
  <c r="V581" i="31"/>
  <c r="K565" i="31"/>
  <c r="L565" i="31"/>
  <c r="V565" i="31"/>
  <c r="K549" i="31"/>
  <c r="L549" i="31"/>
  <c r="V549" i="31"/>
  <c r="K533" i="31"/>
  <c r="L533" i="31"/>
  <c r="V533" i="31"/>
  <c r="K517" i="31"/>
  <c r="L517" i="31"/>
  <c r="V517" i="31"/>
  <c r="K501" i="31"/>
  <c r="L501" i="31"/>
  <c r="V501" i="31"/>
  <c r="K484" i="31"/>
  <c r="L484" i="31"/>
  <c r="V484" i="31"/>
  <c r="K468" i="31"/>
  <c r="L468" i="31"/>
  <c r="V468" i="31"/>
  <c r="K452" i="31"/>
  <c r="L452" i="31"/>
  <c r="V452" i="31"/>
  <c r="K436" i="31"/>
  <c r="L436" i="31"/>
  <c r="V436" i="31"/>
  <c r="K420" i="31"/>
  <c r="L420" i="31"/>
  <c r="V420" i="31"/>
  <c r="K404" i="31"/>
  <c r="L404" i="31"/>
  <c r="V404" i="31"/>
  <c r="K388" i="31"/>
  <c r="L388" i="31"/>
  <c r="V388" i="31"/>
  <c r="K372" i="31"/>
  <c r="L372" i="31"/>
  <c r="V372" i="31"/>
  <c r="K356" i="31"/>
  <c r="L356" i="31"/>
  <c r="V356" i="31"/>
  <c r="K340" i="31"/>
  <c r="L340" i="31"/>
  <c r="V340" i="31"/>
  <c r="K324" i="31"/>
  <c r="L324" i="31"/>
  <c r="V324" i="31"/>
  <c r="K308" i="31"/>
  <c r="L308" i="31"/>
  <c r="V308" i="31"/>
  <c r="K292" i="31"/>
  <c r="L292" i="31"/>
  <c r="V292" i="31"/>
  <c r="K276" i="31"/>
  <c r="L276" i="31"/>
  <c r="V276" i="31"/>
  <c r="K260" i="31"/>
  <c r="L260" i="31"/>
  <c r="V260" i="31"/>
  <c r="K244" i="31"/>
  <c r="L244" i="31"/>
  <c r="V244" i="31"/>
  <c r="K228" i="31"/>
  <c r="L228" i="31"/>
  <c r="V228" i="31"/>
  <c r="K212" i="31"/>
  <c r="L212" i="31"/>
  <c r="V212" i="31"/>
  <c r="K196" i="31"/>
  <c r="L196" i="31"/>
  <c r="V196" i="31"/>
  <c r="K180" i="31"/>
  <c r="L180" i="31"/>
  <c r="V180" i="31"/>
  <c r="K164" i="31"/>
  <c r="L164" i="31"/>
  <c r="V164" i="31"/>
  <c r="K148" i="31"/>
  <c r="L148" i="31"/>
  <c r="V148" i="31"/>
  <c r="K132" i="31"/>
  <c r="L132" i="31"/>
  <c r="V132" i="31"/>
  <c r="K116" i="31"/>
  <c r="L116" i="31"/>
  <c r="V116" i="31"/>
  <c r="K100" i="31"/>
  <c r="L100" i="31"/>
  <c r="V100" i="31"/>
  <c r="K84" i="31"/>
  <c r="L84" i="31"/>
  <c r="V84" i="31"/>
  <c r="K68" i="31"/>
  <c r="L68" i="31"/>
  <c r="V68" i="31"/>
  <c r="K52" i="31"/>
  <c r="L52" i="31"/>
  <c r="V52" i="31"/>
  <c r="K36" i="31"/>
  <c r="L36" i="31"/>
  <c r="V36" i="31"/>
  <c r="K20" i="31"/>
  <c r="L20" i="31"/>
  <c r="V20" i="31"/>
  <c r="K4" i="31"/>
  <c r="L4" i="31"/>
  <c r="V4" i="31"/>
  <c r="U220" i="31"/>
  <c r="U216" i="31"/>
  <c r="U212" i="31"/>
  <c r="U208" i="31"/>
  <c r="U204" i="31"/>
  <c r="U200" i="31"/>
  <c r="U196" i="31"/>
  <c r="U192" i="31"/>
  <c r="U188" i="31"/>
  <c r="U184" i="31"/>
  <c r="U180" i="31"/>
  <c r="U176" i="31"/>
  <c r="U172" i="31"/>
  <c r="U168" i="31"/>
  <c r="U164" i="31"/>
  <c r="U160" i="31"/>
  <c r="U156" i="31"/>
  <c r="U152" i="31"/>
  <c r="U148" i="31"/>
  <c r="U144" i="31"/>
  <c r="U140" i="31"/>
  <c r="U136" i="31"/>
  <c r="U132" i="31"/>
  <c r="U128" i="31"/>
  <c r="U124" i="31"/>
  <c r="U120" i="31"/>
  <c r="U116" i="31"/>
  <c r="U112" i="31"/>
  <c r="U108" i="31"/>
  <c r="U104" i="31"/>
  <c r="U100" i="31"/>
  <c r="U96" i="31"/>
  <c r="U92" i="31"/>
  <c r="U88" i="31"/>
  <c r="U84" i="31"/>
  <c r="U80" i="31"/>
  <c r="U76" i="31"/>
  <c r="U72" i="31"/>
  <c r="U68" i="31"/>
  <c r="U64" i="31"/>
  <c r="U60" i="31"/>
  <c r="U56" i="31"/>
  <c r="U52" i="31"/>
  <c r="U48" i="31"/>
  <c r="U44" i="31"/>
  <c r="U40" i="31"/>
  <c r="U36" i="31"/>
  <c r="U32" i="31"/>
  <c r="U28" i="31"/>
  <c r="U24" i="31"/>
  <c r="U20" i="31"/>
  <c r="U16" i="31"/>
  <c r="U12" i="31"/>
  <c r="U8" i="31"/>
  <c r="U4" i="31"/>
  <c r="K493" i="31"/>
  <c r="L493" i="31"/>
  <c r="V493" i="31"/>
  <c r="V707" i="31"/>
  <c r="V739" i="31"/>
  <c r="V771" i="31"/>
  <c r="V803" i="31"/>
  <c r="V671" i="31"/>
  <c r="V702" i="31"/>
  <c r="V686" i="31"/>
  <c r="V718" i="31"/>
  <c r="V814" i="31"/>
  <c r="V750" i="31"/>
  <c r="V782" i="31"/>
  <c r="V766" i="31"/>
  <c r="V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Q518" authorId="0" shapeId="0" xr:uid="{012C1BC4-0319-4D5B-B1FE-20164A832336}">
      <text>
        <r>
          <rPr>
            <b/>
            <sz val="9"/>
            <color indexed="81"/>
            <rFont val="Tahoma"/>
            <family val="2"/>
          </rPr>
          <t>Anders Sundsdal:</t>
        </r>
        <r>
          <rPr>
            <sz val="9"/>
            <color indexed="81"/>
            <rFont val="Tahoma"/>
            <family val="2"/>
          </rPr>
          <t xml:space="preserve">
Needs reashing</t>
        </r>
      </text>
    </comment>
    <comment ref="Q773" authorId="0" shapeId="0" xr:uid="{CC591B7F-256E-4384-8069-CD4717182A24}">
      <text>
        <r>
          <rPr>
            <b/>
            <sz val="9"/>
            <color indexed="81"/>
            <rFont val="Tahoma"/>
            <family val="2"/>
          </rPr>
          <t>Anders Sundsdal:</t>
        </r>
        <r>
          <rPr>
            <sz val="9"/>
            <color indexed="81"/>
            <rFont val="Tahoma"/>
            <family val="2"/>
          </rPr>
          <t xml:space="preserve">
Needs re-ashing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M61" authorId="0" shapeId="0" xr:uid="{ABB3334D-DD99-4879-84DA-D4CCD2190F6E}">
      <text>
        <r>
          <rPr>
            <b/>
            <sz val="9"/>
            <color indexed="81"/>
            <rFont val="Tahoma"/>
            <family val="2"/>
          </rPr>
          <t>Anders Sundsdal:</t>
        </r>
        <r>
          <rPr>
            <sz val="9"/>
            <color indexed="81"/>
            <rFont val="Tahoma"/>
            <family val="2"/>
          </rPr>
          <t xml:space="preserve">
Duplicate
</t>
        </r>
      </text>
    </comment>
    <comment ref="J124" authorId="0" shapeId="0" xr:uid="{D6C7F621-0FB1-479D-A852-BE219475E3D1}">
      <text>
        <r>
          <rPr>
            <b/>
            <sz val="9"/>
            <color indexed="81"/>
            <rFont val="Tahoma"/>
            <family val="2"/>
          </rPr>
          <t>Anders Sundsdal:</t>
        </r>
        <r>
          <rPr>
            <sz val="9"/>
            <color indexed="81"/>
            <rFont val="Tahoma"/>
            <family val="2"/>
          </rPr>
          <t xml:space="preserve">
Duplicate!</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29" authorId="0" shapeId="0" xr:uid="{FE7A7F6B-B96C-49EC-8C5E-19A2AF7783CE}">
      <text>
        <r>
          <rPr>
            <b/>
            <sz val="9"/>
            <color indexed="81"/>
            <rFont val="Tahoma"/>
            <family val="2"/>
          </rPr>
          <t>Anders Sundsdal:</t>
        </r>
        <r>
          <rPr>
            <sz val="9"/>
            <color indexed="81"/>
            <rFont val="Tahoma"/>
            <family val="2"/>
          </rPr>
          <t xml:space="preserve">
No bag</t>
        </r>
      </text>
    </comment>
    <comment ref="A137" authorId="0" shapeId="0" xr:uid="{510E5160-3E60-46DC-8DE5-9A506DE1702B}">
      <text>
        <r>
          <rPr>
            <b/>
            <sz val="9"/>
            <color indexed="81"/>
            <rFont val="Tahoma"/>
            <family val="2"/>
          </rPr>
          <t>Anders Sundsdal:</t>
        </r>
        <r>
          <rPr>
            <sz val="9"/>
            <color indexed="81"/>
            <rFont val="Tahoma"/>
            <family val="2"/>
          </rPr>
          <t xml:space="preserve">
No bag</t>
        </r>
      </text>
    </comment>
    <comment ref="A138" authorId="0" shapeId="0" xr:uid="{F42BDC11-1BDF-43E5-91A9-BA0B8A34581A}">
      <text>
        <r>
          <rPr>
            <b/>
            <sz val="9"/>
            <color indexed="81"/>
            <rFont val="Tahoma"/>
            <family val="2"/>
          </rPr>
          <t>Anders Sundsdal:</t>
        </r>
        <r>
          <rPr>
            <sz val="9"/>
            <color indexed="81"/>
            <rFont val="Tahoma"/>
            <family val="2"/>
          </rPr>
          <t xml:space="preserve">
No bag</t>
        </r>
      </text>
    </comment>
    <comment ref="A139" authorId="0" shapeId="0" xr:uid="{E4BA2D92-CB95-4864-8234-3AC61E89039F}">
      <text>
        <r>
          <rPr>
            <b/>
            <sz val="9"/>
            <color indexed="81"/>
            <rFont val="Tahoma"/>
            <family val="2"/>
          </rPr>
          <t>Anders Sundsdal:</t>
        </r>
        <r>
          <rPr>
            <sz val="9"/>
            <color indexed="81"/>
            <rFont val="Tahoma"/>
            <family val="2"/>
          </rPr>
          <t xml:space="preserve">
No bag</t>
        </r>
      </text>
    </comment>
    <comment ref="A140" authorId="0" shapeId="0" xr:uid="{01CEFEC6-73B3-4863-BB0C-EE4595E1B65E}">
      <text>
        <r>
          <rPr>
            <b/>
            <sz val="9"/>
            <color indexed="81"/>
            <rFont val="Tahoma"/>
            <family val="2"/>
          </rPr>
          <t>Anders Sundsdal:</t>
        </r>
        <r>
          <rPr>
            <sz val="9"/>
            <color indexed="81"/>
            <rFont val="Tahoma"/>
            <family val="2"/>
          </rPr>
          <t xml:space="preserve">
No bag</t>
        </r>
      </text>
    </comment>
    <comment ref="A169" authorId="0" shapeId="0" xr:uid="{8CDEF242-9D4E-43DC-B974-B3E3A216C583}">
      <text>
        <r>
          <rPr>
            <b/>
            <sz val="9"/>
            <color indexed="81"/>
            <rFont val="Tahoma"/>
            <family val="2"/>
          </rPr>
          <t>Anders Sundsdal:</t>
        </r>
        <r>
          <rPr>
            <sz val="9"/>
            <color indexed="81"/>
            <rFont val="Tahoma"/>
            <family val="2"/>
          </rPr>
          <t xml:space="preserve">
No bag</t>
        </r>
      </text>
    </comment>
    <comment ref="A173"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B270"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B513"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576" authorId="0" shapeId="0" xr:uid="{6FEF8B36-BC55-47FB-93F2-BB654E5DF871}">
      <text>
        <r>
          <rPr>
            <b/>
            <sz val="9"/>
            <color indexed="81"/>
            <rFont val="Tahoma"/>
            <family val="2"/>
          </rPr>
          <t>Anders Sundsdal:</t>
        </r>
        <r>
          <rPr>
            <sz val="9"/>
            <color indexed="81"/>
            <rFont val="Tahoma"/>
            <family val="2"/>
          </rPr>
          <t xml:space="preserve">
No plot number on bag</t>
        </r>
      </text>
    </comment>
    <comment ref="B673"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A721"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B721"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A722"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A723"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A724"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A741"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A749"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0"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1"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2"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3"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A754"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A755"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A75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A777"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A778"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 ref="A779"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A780"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B822" authorId="0" shapeId="0" xr:uid="{F13ABE56-231B-45F5-A441-F3FE90668407}">
      <text>
        <r>
          <rPr>
            <b/>
            <sz val="9"/>
            <color indexed="81"/>
            <rFont val="Tahoma"/>
            <family val="2"/>
          </rPr>
          <t>Anders Sundsdal:</t>
        </r>
        <r>
          <rPr>
            <sz val="9"/>
            <color indexed="81"/>
            <rFont val="Tahoma"/>
            <family val="2"/>
          </rPr>
          <t xml:space="preserve">
Not found in the list of teabags used.</t>
        </r>
      </text>
    </comment>
    <comment ref="B823" authorId="0" shapeId="0" xr:uid="{BEDDC5E9-BDF6-445A-A61C-A3637BCEEB9C}">
      <text>
        <r>
          <rPr>
            <b/>
            <sz val="9"/>
            <color indexed="81"/>
            <rFont val="Tahoma"/>
            <family val="2"/>
          </rPr>
          <t>Anders Sundsdal:</t>
        </r>
        <r>
          <rPr>
            <sz val="9"/>
            <color indexed="81"/>
            <rFont val="Tahoma"/>
            <family val="2"/>
          </rPr>
          <t xml:space="preserve">
Not found in teabags used sheet</t>
        </r>
      </text>
    </comment>
    <comment ref="B824" authorId="0" shapeId="0" xr:uid="{948C8701-78D9-4390-A849-1A8BA5A0F40B}">
      <text>
        <r>
          <rPr>
            <b/>
            <sz val="9"/>
            <color indexed="81"/>
            <rFont val="Tahoma"/>
            <family val="2"/>
          </rPr>
          <t>Anders Sundsdal:</t>
        </r>
        <r>
          <rPr>
            <sz val="9"/>
            <color indexed="81"/>
            <rFont val="Tahoma"/>
            <family val="2"/>
          </rPr>
          <t xml:space="preserve">
Not found in teabags ued sheet</t>
        </r>
      </text>
    </comment>
    <comment ref="B825" authorId="0" shapeId="0" xr:uid="{35C1731C-2398-4880-8A84-F75279CAF7EA}">
      <text>
        <r>
          <rPr>
            <b/>
            <sz val="9"/>
            <color indexed="81"/>
            <rFont val="Tahoma"/>
            <family val="2"/>
          </rPr>
          <t>Anders Sundsdal:</t>
        </r>
        <r>
          <rPr>
            <sz val="9"/>
            <color indexed="81"/>
            <rFont val="Tahoma"/>
            <family val="2"/>
          </rPr>
          <t xml:space="preserve">
No number on the teabag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P23" authorId="0" shapeId="0" xr:uid="{28992491-2F82-47AA-ACA7-B64B3ECEF330}">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AK57" authorId="0" shapeId="0" xr:uid="{8EC5751E-5AAC-4249-BED6-D0FDB2368C20}">
      <text>
        <r>
          <rPr>
            <b/>
            <sz val="9"/>
            <color indexed="81"/>
            <rFont val="Tahoma"/>
            <family val="2"/>
          </rPr>
          <t>Anders Sundsdal:</t>
        </r>
        <r>
          <rPr>
            <sz val="9"/>
            <color indexed="81"/>
            <rFont val="Tahoma"/>
            <family val="2"/>
          </rPr>
          <t xml:space="preserve">
See corresponding cells</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AI58" authorId="0" shapeId="0" xr:uid="{69E45F91-0B71-4A99-B07E-DEEFA00DA361}">
      <text>
        <r>
          <rPr>
            <b/>
            <sz val="9"/>
            <color indexed="81"/>
            <rFont val="Tahoma"/>
            <family val="2"/>
          </rPr>
          <t>Anders Sundsdal:</t>
        </r>
        <r>
          <rPr>
            <sz val="9"/>
            <color indexed="81"/>
            <rFont val="Tahoma"/>
            <family val="2"/>
          </rPr>
          <t xml:space="preserve">
See corresponding cells</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AI59" authorId="0" shapeId="0" xr:uid="{3BAA716C-C67F-4A5E-9F99-F36E78253F11}">
      <text>
        <r>
          <rPr>
            <b/>
            <sz val="9"/>
            <color indexed="81"/>
            <rFont val="Tahoma"/>
            <family val="2"/>
          </rPr>
          <t>Anders Sundsdal:</t>
        </r>
        <r>
          <rPr>
            <sz val="9"/>
            <color indexed="81"/>
            <rFont val="Tahoma"/>
            <family val="2"/>
          </rPr>
          <t xml:space="preserve">
See corresponding cells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AI72" authorId="0" shapeId="0" xr:uid="{E780627F-E563-4F31-A330-BEEC2C2734A0}">
      <text>
        <r>
          <rPr>
            <b/>
            <sz val="9"/>
            <color indexed="81"/>
            <rFont val="Tahoma"/>
            <family val="2"/>
          </rPr>
          <t>Anders Sundsdal:</t>
        </r>
        <r>
          <rPr>
            <sz val="9"/>
            <color indexed="81"/>
            <rFont val="Tahoma"/>
            <family val="2"/>
          </rPr>
          <t xml:space="preserve">
See corresponding cells</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269. Var duplakat med dry season. Mest sannsynig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AI206" authorId="0" shapeId="0" xr:uid="{3F06F774-B479-40AC-8502-CD1BC8276424}">
      <text>
        <r>
          <rPr>
            <b/>
            <sz val="9"/>
            <color indexed="81"/>
            <rFont val="Tahoma"/>
            <family val="2"/>
          </rPr>
          <t>Anders Sundsdal:</t>
        </r>
        <r>
          <rPr>
            <sz val="9"/>
            <color indexed="81"/>
            <rFont val="Tahoma"/>
            <family val="2"/>
          </rPr>
          <t xml:space="preserve">
See corrsponding cells</t>
        </r>
      </text>
    </comment>
    <comment ref="AK206" authorId="0" shapeId="0" xr:uid="{FFD2E801-DB98-4A50-BED3-7ED3D43B0EDC}">
      <text>
        <r>
          <rPr>
            <b/>
            <sz val="9"/>
            <color indexed="81"/>
            <rFont val="Tahoma"/>
            <family val="2"/>
          </rPr>
          <t>Anders Sundsdal:</t>
        </r>
        <r>
          <rPr>
            <sz val="9"/>
            <color indexed="81"/>
            <rFont val="Tahoma"/>
            <family val="2"/>
          </rPr>
          <t xml:space="preserve">
See corresponding cell</t>
        </r>
      </text>
    </comment>
    <comment ref="AI207" authorId="0" shapeId="0" xr:uid="{905EAF88-16C8-4326-B0EB-2215BD2C1FD8}">
      <text>
        <r>
          <rPr>
            <b/>
            <sz val="9"/>
            <color indexed="81"/>
            <rFont val="Tahoma"/>
            <family val="2"/>
          </rPr>
          <t>Anders Sundsdal:</t>
        </r>
        <r>
          <rPr>
            <sz val="9"/>
            <color indexed="81"/>
            <rFont val="Tahoma"/>
            <family val="2"/>
          </rPr>
          <t xml:space="preserve">
See corrsponding cells</t>
        </r>
      </text>
    </comment>
    <comment ref="AK207" authorId="0" shapeId="0" xr:uid="{66126AEA-2CA4-4E67-B296-603AEA18D774}">
      <text>
        <r>
          <rPr>
            <b/>
            <sz val="9"/>
            <color indexed="81"/>
            <rFont val="Tahoma"/>
            <family val="2"/>
          </rPr>
          <t>Anders Sundsdal:</t>
        </r>
        <r>
          <rPr>
            <sz val="9"/>
            <color indexed="81"/>
            <rFont val="Tahoma"/>
            <family val="2"/>
          </rPr>
          <t xml:space="preserve">
See corrsponding cells</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AJ278" authorId="0" shapeId="0" xr:uid="{1AF6151A-C539-4D6A-BC3E-63B20A1DB931}">
      <text>
        <r>
          <rPr>
            <b/>
            <sz val="9"/>
            <color indexed="81"/>
            <rFont val="Tahoma"/>
            <family val="2"/>
          </rPr>
          <t xml:space="preserve">Anders Sundsdal:
</t>
        </r>
        <r>
          <rPr>
            <sz val="9"/>
            <color indexed="81"/>
            <rFont val="Tahoma"/>
            <family val="2"/>
          </rPr>
          <t>See corresponding cells.</t>
        </r>
      </text>
    </comment>
    <comment ref="AJ295" authorId="0" shapeId="0" xr:uid="{07B7B185-01AE-462D-96F4-5EDBCD7DDE07}">
      <text>
        <r>
          <rPr>
            <b/>
            <sz val="9"/>
            <color indexed="81"/>
            <rFont val="Tahoma"/>
            <family val="2"/>
          </rPr>
          <t>Anders Sundsdal:</t>
        </r>
        <r>
          <rPr>
            <sz val="9"/>
            <color indexed="81"/>
            <rFont val="Tahoma"/>
            <family val="2"/>
          </rPr>
          <t xml:space="preserve">
See corresponding cells</t>
        </r>
      </text>
    </comment>
    <comment ref="AJ333" authorId="0" shapeId="0" xr:uid="{B1C5A6B0-C795-4FF6-A2C4-60A85F1111A4}">
      <text>
        <r>
          <rPr>
            <b/>
            <sz val="9"/>
            <color indexed="81"/>
            <rFont val="Tahoma"/>
            <family val="2"/>
          </rPr>
          <t>Anders Sundsdal:</t>
        </r>
        <r>
          <rPr>
            <sz val="9"/>
            <color indexed="81"/>
            <rFont val="Tahoma"/>
            <family val="2"/>
          </rPr>
          <t xml:space="preserve">
See corresponding cells</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 ref="AI430" authorId="0" shapeId="0" xr:uid="{B68736B1-4BF8-40F5-97DC-ADC3CFC7BE68}">
      <text>
        <r>
          <rPr>
            <b/>
            <sz val="9"/>
            <color indexed="81"/>
            <rFont val="Tahoma"/>
            <family val="2"/>
          </rPr>
          <t>Anders Sundsdal:</t>
        </r>
        <r>
          <rPr>
            <sz val="9"/>
            <color indexed="81"/>
            <rFont val="Tahoma"/>
            <family val="2"/>
          </rPr>
          <t xml:space="preserve">
See corresponding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22"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C25"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C26"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C27"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C28"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 ref="B38"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49"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B91"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B93" authorId="0" shapeId="0" xr:uid="{8ED9B794-F91D-4C78-A4B2-89AAA2EB4CCA}">
      <text>
        <r>
          <rPr>
            <b/>
            <sz val="9"/>
            <color indexed="81"/>
            <rFont val="Tahoma"/>
            <family val="2"/>
          </rPr>
          <t>Anders Sundsdal:</t>
        </r>
        <r>
          <rPr>
            <sz val="9"/>
            <color indexed="81"/>
            <rFont val="Tahoma"/>
            <family val="2"/>
          </rPr>
          <t xml:space="preserve">
Duplicate. Two teabags has the same code.</t>
        </r>
      </text>
    </comment>
    <comment ref="D93"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106"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08"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E111"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23"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E123"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B138"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B139"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B140"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B150"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H152" authorId="0" shapeId="0" xr:uid="{4599C841-A3FE-4716-9939-56B00EF385DD}">
      <text>
        <r>
          <rPr>
            <b/>
            <sz val="9"/>
            <color indexed="81"/>
            <rFont val="Tahoma"/>
            <family val="2"/>
          </rPr>
          <t>Anders Sundsdal:</t>
        </r>
        <r>
          <rPr>
            <sz val="9"/>
            <color indexed="81"/>
            <rFont val="Tahoma"/>
            <family val="2"/>
          </rPr>
          <t xml:space="preserve">
Correct, missing one green teabag</t>
        </r>
      </text>
    </comment>
    <comment ref="B153"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C154"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C155"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C156"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157"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C157"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B178" authorId="0" shapeId="0" xr:uid="{F8518429-D3D3-49D2-BCB7-AA6F9EA59141}">
      <text>
        <r>
          <rPr>
            <b/>
            <sz val="9"/>
            <color indexed="81"/>
            <rFont val="Tahoma"/>
            <family val="2"/>
          </rPr>
          <t>Anders Sundsdal:</t>
        </r>
        <r>
          <rPr>
            <sz val="9"/>
            <color indexed="81"/>
            <rFont val="Tahoma"/>
            <family val="2"/>
          </rPr>
          <t xml:space="preserve">
Corr. From G798 to G298</t>
        </r>
      </text>
    </comment>
    <comment ref="B198"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B226"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B253"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B269"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B273"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B276"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B277"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B289" authorId="0" shapeId="0" xr:uid="{18D49196-A49E-4162-833A-806F527E76FC}">
      <text>
        <r>
          <rPr>
            <b/>
            <sz val="9"/>
            <color indexed="81"/>
            <rFont val="Tahoma"/>
            <family val="2"/>
          </rPr>
          <t>Anders Sundsdal:</t>
        </r>
        <r>
          <rPr>
            <sz val="9"/>
            <color indexed="81"/>
            <rFont val="Tahoma"/>
            <family val="2"/>
          </rPr>
          <t xml:space="preserve">
Corr. From G787 to G789</t>
        </r>
      </text>
    </comment>
    <comment ref="B294"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B300"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308"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B335"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336"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B376" authorId="0" shapeId="0" xr:uid="{5AF1FFF2-BC0E-42A8-875A-36E12A7C60E8}">
      <text>
        <r>
          <rPr>
            <b/>
            <sz val="9"/>
            <color indexed="81"/>
            <rFont val="Tahoma"/>
            <family val="2"/>
          </rPr>
          <t>Anders Sundsdal:</t>
        </r>
        <r>
          <rPr>
            <sz val="9"/>
            <color indexed="81"/>
            <rFont val="Tahoma"/>
            <family val="2"/>
          </rPr>
          <t xml:space="preserve">
Corr. From G718 to G798</t>
        </r>
      </text>
    </comment>
    <comment ref="B384"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91"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B399"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B401"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10"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B432"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460"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461"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476"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C500" authorId="0" shapeId="0" xr:uid="{3616EF11-9B84-4038-8F68-B5AD2F992AD9}">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1"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2"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3"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28"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C529"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C530"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C531"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H540"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B541" authorId="0" shapeId="0" xr:uid="{1D4E0875-A442-4D6F-AC78-0E037BAAA260}">
      <text>
        <r>
          <rPr>
            <b/>
            <sz val="9"/>
            <color indexed="81"/>
            <rFont val="Tahoma"/>
            <family val="2"/>
          </rPr>
          <t>Anders Sundsdal:</t>
        </r>
        <r>
          <rPr>
            <sz val="9"/>
            <color indexed="81"/>
            <rFont val="Tahoma"/>
            <family val="2"/>
          </rPr>
          <t xml:space="preserve">
Corr. From G537 to G637</t>
        </r>
      </text>
    </comment>
    <comment ref="B555"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H632" authorId="0" shapeId="0" xr:uid="{63FED977-3771-4A26-AAF1-1F44C87AAB41}">
      <text>
        <r>
          <rPr>
            <b/>
            <sz val="9"/>
            <color indexed="81"/>
            <rFont val="Tahoma"/>
            <family val="2"/>
          </rPr>
          <t>Anders Sundsdal:</t>
        </r>
        <r>
          <rPr>
            <sz val="9"/>
            <color indexed="81"/>
            <rFont val="Tahoma"/>
            <family val="2"/>
          </rPr>
          <t xml:space="preserve">
Correct, missing one green teabag</t>
        </r>
      </text>
    </comment>
    <comment ref="C657" authorId="0" shapeId="0" xr:uid="{0A6A7924-68B3-465F-8E9D-972ED3DEBE81}">
      <text>
        <r>
          <rPr>
            <b/>
            <sz val="9"/>
            <color indexed="81"/>
            <rFont val="Tahoma"/>
            <family val="2"/>
          </rPr>
          <t>Anders Sundsdal:</t>
        </r>
        <r>
          <rPr>
            <sz val="9"/>
            <color indexed="81"/>
            <rFont val="Tahoma"/>
            <family val="2"/>
          </rPr>
          <t xml:space="preserve">
Plot 106 most likely</t>
        </r>
      </text>
    </comment>
    <comment ref="B671"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677"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B678"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C678" authorId="0" shapeId="0" xr:uid="{89DC1B1E-9E97-4E75-A5B8-011708BC6334}">
      <text>
        <r>
          <rPr>
            <b/>
            <sz val="9"/>
            <color indexed="81"/>
            <rFont val="Tahoma"/>
            <family val="2"/>
          </rPr>
          <t>Anders Sundsdal:</t>
        </r>
        <r>
          <rPr>
            <sz val="9"/>
            <color indexed="81"/>
            <rFont val="Tahoma"/>
            <family val="2"/>
          </rPr>
          <t xml:space="preserve">
Plot 106 most likely</t>
        </r>
      </text>
    </comment>
    <comment ref="C792" authorId="0" shapeId="0" xr:uid="{33719FF1-2E45-404C-A903-ED47DAE95BDD}">
      <text>
        <r>
          <rPr>
            <b/>
            <sz val="9"/>
            <color indexed="81"/>
            <rFont val="Tahoma"/>
            <family val="2"/>
          </rPr>
          <t>Anders Sundsdal:</t>
        </r>
        <r>
          <rPr>
            <sz val="9"/>
            <color indexed="81"/>
            <rFont val="Tahoma"/>
            <family val="2"/>
          </rPr>
          <t xml:space="preserve">
plot 182?</t>
        </r>
      </text>
    </comment>
    <comment ref="B794" authorId="0" shapeId="0" xr:uid="{4A532ADB-01F3-4D35-8DF2-C1A58DFC8A45}">
      <text>
        <r>
          <rPr>
            <b/>
            <sz val="9"/>
            <color indexed="81"/>
            <rFont val="Tahoma"/>
            <family val="2"/>
          </rPr>
          <t>Anders Sundsdal:</t>
        </r>
        <r>
          <rPr>
            <sz val="9"/>
            <color indexed="81"/>
            <rFont val="Tahoma"/>
            <family val="2"/>
          </rPr>
          <t xml:space="preserve">
Duplicate (There is 2 bags with this code)</t>
        </r>
      </text>
    </comment>
    <comment ref="D794"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B801" authorId="0" shapeId="0" xr:uid="{F7E32FAB-F223-4B86-9A8B-1D171D437EB3}">
      <text>
        <r>
          <rPr>
            <b/>
            <sz val="9"/>
            <color indexed="81"/>
            <rFont val="Tahoma"/>
            <family val="2"/>
          </rPr>
          <t>Anders Sundsdal:</t>
        </r>
        <r>
          <rPr>
            <sz val="9"/>
            <color indexed="81"/>
            <rFont val="Tahoma"/>
            <family val="2"/>
          </rPr>
          <t xml:space="preserve">
Duplicate. Uncertain what code this could be.</t>
        </r>
      </text>
    </comment>
    <comment ref="C807" authorId="0" shapeId="0" xr:uid="{8264AFC7-89B4-4A13-8847-7805301D21C0}">
      <text>
        <r>
          <rPr>
            <b/>
            <sz val="9"/>
            <color indexed="81"/>
            <rFont val="Tahoma"/>
            <family val="2"/>
          </rPr>
          <t>Anders Sundsdal:</t>
        </r>
        <r>
          <rPr>
            <sz val="9"/>
            <color indexed="81"/>
            <rFont val="Tahoma"/>
            <family val="2"/>
          </rPr>
          <t xml:space="preserve">
Plot 106 most likely</t>
        </r>
      </text>
    </comment>
    <comment ref="C809" authorId="0" shapeId="0" xr:uid="{01331946-0856-43D0-BE95-B3EFB0070C27}">
      <text>
        <r>
          <rPr>
            <b/>
            <sz val="9"/>
            <color indexed="81"/>
            <rFont val="Tahoma"/>
            <family val="2"/>
          </rPr>
          <t>Anders Sundsdal:</t>
        </r>
        <r>
          <rPr>
            <sz val="9"/>
            <color indexed="81"/>
            <rFont val="Tahoma"/>
            <family val="2"/>
          </rPr>
          <t xml:space="preserve">
Plot 106 most likely</t>
        </r>
      </text>
    </comment>
    <comment ref="B837"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71"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319"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321"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328"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354"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 ref="A362"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573"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618" authorId="0" shapeId="0" xr:uid="{3683F7B0-7A3F-4CD9-BBE9-90E413AF6E1C}">
      <text>
        <r>
          <rPr>
            <b/>
            <sz val="9"/>
            <color indexed="81"/>
            <rFont val="Tahoma"/>
            <family val="2"/>
          </rPr>
          <t>Anders Sundsdal:</t>
        </r>
        <r>
          <rPr>
            <sz val="9"/>
            <color indexed="81"/>
            <rFont val="Tahoma"/>
            <family val="2"/>
          </rPr>
          <t xml:space="preserve">
Changed from R180 to R364 as this was wrong code, following the collection_placement sheet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07" authorId="0" shapeId="0" xr:uid="{576F0636-F525-4BBD-B887-BC31B26CEF63}">
      <text>
        <r>
          <rPr>
            <b/>
            <sz val="9"/>
            <color indexed="81"/>
            <rFont val="Tahoma"/>
            <family val="2"/>
          </rPr>
          <t>Anders Sundsdal:</t>
        </r>
        <r>
          <rPr>
            <sz val="9"/>
            <color indexed="81"/>
            <rFont val="Tahoma"/>
            <family val="2"/>
          </rPr>
          <t xml:space="preserve">
No bag</t>
        </r>
      </text>
    </comment>
    <comment ref="A112" authorId="0" shapeId="0" xr:uid="{7464959D-EC38-4ACC-AC53-881C14130CF6}">
      <text>
        <r>
          <rPr>
            <b/>
            <sz val="9"/>
            <color indexed="81"/>
            <rFont val="Tahoma"/>
            <family val="2"/>
          </rPr>
          <t>Anders Sundsdal:</t>
        </r>
        <r>
          <rPr>
            <sz val="9"/>
            <color indexed="81"/>
            <rFont val="Tahoma"/>
            <family val="2"/>
          </rPr>
          <t xml:space="preserve">
No bag</t>
        </r>
      </text>
    </comment>
    <comment ref="A113" authorId="0" shapeId="0" xr:uid="{9C19D5EB-1992-44AE-AE33-7A3B5C446BE5}">
      <text>
        <r>
          <rPr>
            <b/>
            <sz val="9"/>
            <color indexed="81"/>
            <rFont val="Tahoma"/>
            <family val="2"/>
          </rPr>
          <t>Anders Sundsdal:</t>
        </r>
        <r>
          <rPr>
            <sz val="9"/>
            <color indexed="81"/>
            <rFont val="Tahoma"/>
            <family val="2"/>
          </rPr>
          <t xml:space="preserve">
No bag</t>
        </r>
      </text>
    </comment>
    <comment ref="A114" authorId="0" shapeId="0" xr:uid="{F27FF6F9-2C59-43FA-B4B7-5550C57E6CEC}">
      <text>
        <r>
          <rPr>
            <b/>
            <sz val="9"/>
            <color indexed="81"/>
            <rFont val="Tahoma"/>
            <family val="2"/>
          </rPr>
          <t>Anders Sundsdal:</t>
        </r>
        <r>
          <rPr>
            <sz val="9"/>
            <color indexed="81"/>
            <rFont val="Tahoma"/>
            <family val="2"/>
          </rPr>
          <t xml:space="preserve">
No bag</t>
        </r>
      </text>
    </comment>
    <comment ref="H133" authorId="0" shapeId="0" xr:uid="{AE56CC21-1C6E-42BF-BFC1-4629513BC507}">
      <text>
        <r>
          <rPr>
            <b/>
            <sz val="9"/>
            <color indexed="81"/>
            <rFont val="Tahoma"/>
            <family val="2"/>
          </rPr>
          <t>Anders Sundsdal:</t>
        </r>
        <r>
          <rPr>
            <sz val="9"/>
            <color indexed="81"/>
            <rFont val="Tahoma"/>
            <family val="2"/>
          </rPr>
          <t xml:space="preserve">
Changed from 65 to 6</t>
        </r>
      </text>
    </comment>
    <comment ref="A138" authorId="0" shapeId="0" xr:uid="{DDED2020-139E-4B3C-B8A8-F4F1246D947A}">
      <text>
        <r>
          <rPr>
            <b/>
            <sz val="9"/>
            <color indexed="81"/>
            <rFont val="Tahoma"/>
            <family val="2"/>
          </rPr>
          <t>Anders Sundsdal:</t>
        </r>
        <r>
          <rPr>
            <sz val="9"/>
            <color indexed="81"/>
            <rFont val="Tahoma"/>
            <family val="2"/>
          </rPr>
          <t xml:space="preserve">
No bag</t>
        </r>
      </text>
    </comment>
    <comment ref="A141" authorId="0" shapeId="0" xr:uid="{056FCB2F-B9FF-402E-AF63-EAD781B30CB0}">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H161" authorId="0" shapeId="0" xr:uid="{A37D06C6-448C-44FF-827D-818F36557C21}">
      <text>
        <r>
          <rPr>
            <b/>
            <sz val="9"/>
            <color indexed="81"/>
            <rFont val="Tahoma"/>
            <family val="2"/>
          </rPr>
          <t>Anders Sundsdal:</t>
        </r>
        <r>
          <rPr>
            <sz val="9"/>
            <color indexed="81"/>
            <rFont val="Tahoma"/>
            <family val="2"/>
          </rPr>
          <t xml:space="preserve">
Korrigert fra R312 til R31 pga duplikat</t>
        </r>
      </text>
    </comment>
    <comment ref="E212" authorId="0" shapeId="0" xr:uid="{9CDFFB76-51D6-4807-9468-20276B85D531}">
      <text>
        <r>
          <rPr>
            <b/>
            <sz val="9"/>
            <color indexed="81"/>
            <rFont val="Tahoma"/>
            <family val="2"/>
          </rPr>
          <t>Anders Sundsdal:</t>
        </r>
        <r>
          <rPr>
            <sz val="9"/>
            <color indexed="81"/>
            <rFont val="Tahoma"/>
            <family val="2"/>
          </rPr>
          <t xml:space="preserve">
Rozi has written G569, check the Afterwet sheet to correct this: from G569 to G509</t>
        </r>
      </text>
    </comment>
    <comment ref="H320" authorId="0" shapeId="0" xr:uid="{79BD3159-F62B-4BA1-AE74-F758F8C962BA}">
      <text>
        <r>
          <rPr>
            <b/>
            <sz val="9"/>
            <color indexed="81"/>
            <rFont val="Tahoma"/>
            <family val="2"/>
          </rPr>
          <t>Anders Sundsdal:</t>
        </r>
        <r>
          <rPr>
            <sz val="9"/>
            <color indexed="81"/>
            <rFont val="Tahoma"/>
            <family val="2"/>
          </rPr>
          <t xml:space="preserve">
Redigert fra G565 til R565 pga duplikat og manglende R tepose i dette settet.</t>
        </r>
      </text>
    </comment>
    <comment ref="H394" authorId="0" shapeId="0" xr:uid="{7AB3E43E-20E5-4763-AAEC-71E77DDA2F6E}">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443" authorId="0" shapeId="0" xr:uid="{F2561CEF-3CAD-44BA-90BC-5CB99023D27F}">
      <text>
        <r>
          <rPr>
            <b/>
            <sz val="9"/>
            <color indexed="81"/>
            <rFont val="Tahoma"/>
            <family val="2"/>
          </rPr>
          <t>Anders Sundsdal:</t>
        </r>
        <r>
          <rPr>
            <sz val="9"/>
            <color indexed="81"/>
            <rFont val="Tahoma"/>
            <family val="2"/>
          </rPr>
          <t xml:space="preserve">
No plot number on bag</t>
        </r>
      </text>
    </comment>
    <comment ref="H473" authorId="0" shapeId="0" xr:uid="{077CC582-0A9B-4513-9A29-3D049EF66ABE}">
      <text>
        <r>
          <rPr>
            <b/>
            <sz val="9"/>
            <color indexed="81"/>
            <rFont val="Tahoma"/>
            <family val="2"/>
          </rPr>
          <t>Anders Sundsdal:</t>
        </r>
        <r>
          <rPr>
            <sz val="9"/>
            <color indexed="81"/>
            <rFont val="Tahoma"/>
            <family val="2"/>
          </rPr>
          <t xml:space="preserve">
Redigert fra R535 til R353 pga duplikat</t>
        </r>
      </text>
    </comment>
    <comment ref="E514" authorId="0" shapeId="0" xr:uid="{3EDDBEAD-2DFE-429D-AECF-C7BF27B4B196}">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H538" authorId="0" shapeId="0" xr:uid="{63EB41BA-6457-4797-A011-A83E96D3D4A0}">
      <text>
        <r>
          <rPr>
            <b/>
            <sz val="9"/>
            <color indexed="81"/>
            <rFont val="Tahoma"/>
            <family val="2"/>
          </rPr>
          <t>Anders Sundsdal:</t>
        </r>
        <r>
          <rPr>
            <sz val="9"/>
            <color indexed="81"/>
            <rFont val="Tahoma"/>
            <family val="2"/>
          </rPr>
          <t xml:space="preserve">
Duplikat</t>
        </r>
      </text>
    </comment>
    <comment ref="H539" authorId="0" shapeId="0" xr:uid="{775FF645-6518-4BF4-BB51-1852CE21A3C1}">
      <text>
        <r>
          <rPr>
            <b/>
            <sz val="9"/>
            <color indexed="81"/>
            <rFont val="Tahoma"/>
            <family val="2"/>
          </rPr>
          <t>Anders Sundsdal:</t>
        </r>
        <r>
          <rPr>
            <sz val="9"/>
            <color indexed="81"/>
            <rFont val="Tahoma"/>
            <family val="2"/>
          </rPr>
          <t xml:space="preserve">
Duplikat</t>
        </r>
      </text>
    </comment>
    <comment ref="A550" authorId="0" shapeId="0" xr:uid="{12AA67A6-EBD8-4EE7-8763-E30365D95344}">
      <text>
        <r>
          <rPr>
            <b/>
            <sz val="9"/>
            <color indexed="81"/>
            <rFont val="Tahoma"/>
            <family val="2"/>
          </rPr>
          <t>Anders Sundsdal:</t>
        </r>
        <r>
          <rPr>
            <sz val="9"/>
            <color indexed="81"/>
            <rFont val="Tahoma"/>
            <family val="2"/>
          </rPr>
          <t xml:space="preserve">
Edited to 199 from 109. 109 was written on the paperbag.</t>
        </r>
      </text>
    </comment>
    <comment ref="A551" authorId="0" shapeId="0" xr:uid="{45D8B10E-871F-4BDB-9BDE-9FA92C5DB22D}">
      <text>
        <r>
          <rPr>
            <b/>
            <sz val="9"/>
            <color indexed="81"/>
            <rFont val="Tahoma"/>
            <family val="2"/>
          </rPr>
          <t>Anders Sundsdal:</t>
        </r>
        <r>
          <rPr>
            <sz val="9"/>
            <color indexed="81"/>
            <rFont val="Tahoma"/>
            <family val="2"/>
          </rPr>
          <t xml:space="preserve">
Edited to 199 from 109. 109 was written on the paperbag.</t>
        </r>
      </text>
    </comment>
    <comment ref="A552" authorId="0" shapeId="0" xr:uid="{46E8B846-DEC4-4F53-AFA7-5B13E7AC2991}">
      <text>
        <r>
          <rPr>
            <b/>
            <sz val="9"/>
            <color indexed="81"/>
            <rFont val="Tahoma"/>
            <family val="2"/>
          </rPr>
          <t>Anders Sundsdal:</t>
        </r>
        <r>
          <rPr>
            <sz val="9"/>
            <color indexed="81"/>
            <rFont val="Tahoma"/>
            <family val="2"/>
          </rPr>
          <t xml:space="preserve">
Edited to 199 from 109. 109 was written on the paperbag.</t>
        </r>
      </text>
    </comment>
    <comment ref="H552" authorId="0" shapeId="0" xr:uid="{DFEBF5FD-DBC9-4728-8527-EDEF4EAC4C0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H567" authorId="0" shapeId="0" xr:uid="{170CCEA4-9B67-4B40-8802-2959BCE18BB0}">
      <text>
        <r>
          <rPr>
            <b/>
            <sz val="9"/>
            <color indexed="81"/>
            <rFont val="Tahoma"/>
            <family val="2"/>
          </rPr>
          <t>Anders Sundsdal:</t>
        </r>
        <r>
          <rPr>
            <sz val="9"/>
            <color indexed="81"/>
            <rFont val="Tahoma"/>
            <family val="2"/>
          </rPr>
          <t xml:space="preserve">
Not written on bag put found in listofteabags used</t>
        </r>
      </text>
    </comment>
    <comment ref="A571" authorId="0" shapeId="0" xr:uid="{833FD6C3-E33F-4A91-A351-33B71EBA509F}">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2" authorId="0" shapeId="0" xr:uid="{E0555AB6-B4DF-4AD5-A925-3C037A22A0AC}">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3" authorId="0" shapeId="0" xr:uid="{D5CA179F-B52B-486A-9934-7F3293ED9E36}">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4" authorId="0" shapeId="0" xr:uid="{7C8EBAEC-8E61-47D0-B8FB-2F21797470A6}">
      <text>
        <r>
          <rPr>
            <b/>
            <sz val="9"/>
            <color indexed="81"/>
            <rFont val="Tahoma"/>
            <family val="2"/>
          </rPr>
          <t>Anders Sundsdal:</t>
        </r>
        <r>
          <rPr>
            <sz val="9"/>
            <color indexed="81"/>
            <rFont val="Tahoma"/>
            <family val="2"/>
          </rPr>
          <t xml:space="preserve">
Bag says 206, but in Teabags_used_in _wet says the teabags is in 207.</t>
        </r>
      </text>
    </comment>
    <comment ref="A575" authorId="0" shapeId="0" xr:uid="{9826725E-C69D-4D23-B5EA-364FB42D9D0C}">
      <text>
        <r>
          <rPr>
            <b/>
            <sz val="9"/>
            <color indexed="81"/>
            <rFont val="Tahoma"/>
            <family val="2"/>
          </rPr>
          <t>Anders Sundsdal:</t>
        </r>
        <r>
          <rPr>
            <sz val="9"/>
            <color indexed="81"/>
            <rFont val="Tahoma"/>
            <family val="2"/>
          </rPr>
          <t xml:space="preserve">
Bag says 206, but in Teabags_used_in _wet says the teabags is in 207.</t>
        </r>
      </text>
    </comment>
    <comment ref="A591" authorId="0" shapeId="0" xr:uid="{E239DB80-85D3-487E-9957-FEC692E08EB6}">
      <text>
        <r>
          <rPr>
            <b/>
            <sz val="9"/>
            <color indexed="81"/>
            <rFont val="Tahoma"/>
            <family val="2"/>
          </rPr>
          <t>Anders Sundsdal:</t>
        </r>
        <r>
          <rPr>
            <sz val="9"/>
            <color indexed="81"/>
            <rFont val="Tahoma"/>
            <family val="2"/>
          </rPr>
          <t xml:space="preserve">
Bag was written 215, but teabags corresponded to plot 213 .</t>
        </r>
      </text>
    </comment>
    <comment ref="A592" authorId="0" shapeId="0" xr:uid="{E8560C4F-3E61-466D-B331-078E10847162}">
      <text>
        <r>
          <rPr>
            <b/>
            <sz val="9"/>
            <color indexed="81"/>
            <rFont val="Tahoma"/>
            <family val="2"/>
          </rPr>
          <t>Anders Sundsdal:</t>
        </r>
        <r>
          <rPr>
            <sz val="9"/>
            <color indexed="81"/>
            <rFont val="Tahoma"/>
            <family val="2"/>
          </rPr>
          <t xml:space="preserve">
Bag was written 215, but teabags corresponded to plot 213 .</t>
        </r>
      </text>
    </comment>
    <comment ref="A593" authorId="0" shapeId="0" xr:uid="{A18A2C81-A349-4217-B295-2BA3B9AC8901}">
      <text>
        <r>
          <rPr>
            <b/>
            <sz val="9"/>
            <color indexed="81"/>
            <rFont val="Tahoma"/>
            <family val="2"/>
          </rPr>
          <t>Anders Sundsdal:</t>
        </r>
        <r>
          <rPr>
            <sz val="9"/>
            <color indexed="81"/>
            <rFont val="Tahoma"/>
            <family val="2"/>
          </rPr>
          <t xml:space="preserve">
Bag was written 215, but teabags corresponded to plot 213 .</t>
        </r>
      </text>
    </comment>
    <comment ref="E628" authorId="0" shapeId="0" xr:uid="{8AF88AFA-FD24-413F-BAE6-FE0316F41482}">
      <text>
        <r>
          <rPr>
            <b/>
            <sz val="9"/>
            <color indexed="81"/>
            <rFont val="Tahoma"/>
            <family val="2"/>
          </rPr>
          <t>Anders Sundsdal:</t>
        </r>
        <r>
          <rPr>
            <sz val="9"/>
            <color indexed="81"/>
            <rFont val="Tahoma"/>
            <family val="2"/>
          </rPr>
          <t xml:space="preserve">
Not found in teabags ued sheet</t>
        </r>
      </text>
    </comment>
    <comment ref="H629" authorId="0" shapeId="0" xr:uid="{3051404D-0AE0-4CC3-BCED-CD944317EF67}">
      <text>
        <r>
          <rPr>
            <b/>
            <sz val="9"/>
            <color indexed="81"/>
            <rFont val="Tahoma"/>
            <family val="2"/>
          </rPr>
          <t>Anders Sundsdal:</t>
        </r>
        <r>
          <rPr>
            <sz val="9"/>
            <color indexed="81"/>
            <rFont val="Tahoma"/>
            <family val="2"/>
          </rPr>
          <t xml:space="preserve">
Not found in teabags used sheet</t>
        </r>
      </text>
    </comment>
    <comment ref="H630" authorId="0" shapeId="0" xr:uid="{77A85542-986D-4E78-ADA5-010761CFAB17}">
      <text>
        <r>
          <rPr>
            <b/>
            <sz val="9"/>
            <color indexed="81"/>
            <rFont val="Tahoma"/>
            <family val="2"/>
          </rPr>
          <t>Anders Sundsdal:</t>
        </r>
        <r>
          <rPr>
            <sz val="9"/>
            <color indexed="81"/>
            <rFont val="Tahoma"/>
            <family val="2"/>
          </rPr>
          <t xml:space="preserve">
Not found in the list of teabags used.</t>
        </r>
      </text>
    </comment>
    <comment ref="H631" authorId="0" shapeId="0" xr:uid="{600FC97F-C8F1-4442-96A9-57E95B653968}">
      <text>
        <r>
          <rPr>
            <b/>
            <sz val="9"/>
            <color indexed="81"/>
            <rFont val="Tahoma"/>
            <family val="2"/>
          </rPr>
          <t>Anders Sundsdal:</t>
        </r>
        <r>
          <rPr>
            <sz val="9"/>
            <color indexed="81"/>
            <rFont val="Tahoma"/>
            <family val="2"/>
          </rPr>
          <t xml:space="preserve">
No number on the teabag</t>
        </r>
      </text>
    </comment>
    <comment ref="A666" authorId="0" shapeId="0" xr:uid="{006D05CF-C5B0-4242-A03F-F84BC25B6C6B}">
      <text>
        <r>
          <rPr>
            <b/>
            <sz val="9"/>
            <color indexed="81"/>
            <rFont val="Tahoma"/>
            <family val="2"/>
          </rPr>
          <t>Anders Sundsdal:</t>
        </r>
        <r>
          <rPr>
            <sz val="9"/>
            <color indexed="81"/>
            <rFont val="Tahoma"/>
            <family val="2"/>
          </rPr>
          <t xml:space="preserve">
No bag</t>
        </r>
      </text>
    </comment>
    <comment ref="A812" authorId="0" shapeId="0" xr:uid="{879F485F-5685-4B2D-A666-2BD8C1472B7B}">
      <text>
        <r>
          <rPr>
            <b/>
            <sz val="9"/>
            <color indexed="81"/>
            <rFont val="Tahoma"/>
            <family val="2"/>
          </rPr>
          <t>Anders Sundsdal:</t>
        </r>
        <r>
          <rPr>
            <sz val="9"/>
            <color indexed="81"/>
            <rFont val="Tahoma"/>
            <family val="2"/>
          </rPr>
          <t xml:space="preserve">
Edited to 199 from 109. 109 was written on the paperbag.</t>
        </r>
      </text>
    </comment>
    <comment ref="A819" authorId="0" shapeId="0" xr:uid="{B782BFB4-7A9D-472F-A3C0-9756BEB243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820" authorId="0" shapeId="0" xr:uid="{A607E43A-FBB7-4174-9CCA-ACEA4931625C}">
      <text>
        <r>
          <rPr>
            <b/>
            <sz val="9"/>
            <color indexed="81"/>
            <rFont val="Tahoma"/>
            <family val="2"/>
          </rPr>
          <t>Anders Sundsdal:</t>
        </r>
        <r>
          <rPr>
            <sz val="9"/>
            <color indexed="81"/>
            <rFont val="Tahoma"/>
            <family val="2"/>
          </rPr>
          <t xml:space="preserve">
Bag says 206, but in Teabags_used_in _wet says the teabags is in 207.</t>
        </r>
      </text>
    </comment>
    <comment ref="A821" authorId="0" shapeId="0" xr:uid="{3454F642-3D2C-4B13-9BEB-2233E859A918}">
      <text>
        <r>
          <rPr>
            <b/>
            <sz val="9"/>
            <color indexed="81"/>
            <rFont val="Tahoma"/>
            <family val="2"/>
          </rPr>
          <t>Anders Sundsdal:</t>
        </r>
        <r>
          <rPr>
            <sz val="9"/>
            <color indexed="81"/>
            <rFont val="Tahoma"/>
            <family val="2"/>
          </rPr>
          <t xml:space="preserve">
Bag says 206, but in Teabags_used_in _wet says the teabags is in 207.</t>
        </r>
      </text>
    </comment>
    <comment ref="A827" authorId="0" shapeId="0" xr:uid="{863B02D9-2587-459E-9118-604E476EA8A5}">
      <text>
        <r>
          <rPr>
            <b/>
            <sz val="9"/>
            <color indexed="81"/>
            <rFont val="Tahoma"/>
            <family val="2"/>
          </rPr>
          <t>Anders Sundsdal:</t>
        </r>
        <r>
          <rPr>
            <sz val="9"/>
            <color indexed="81"/>
            <rFont val="Tahoma"/>
            <family val="2"/>
          </rPr>
          <t xml:space="preserve">
Bag was written 215, but teabags corresponded to plot 213 .</t>
        </r>
      </text>
    </comment>
  </commentList>
</comments>
</file>

<file path=xl/sharedStrings.xml><?xml version="1.0" encoding="utf-8"?>
<sst xmlns="http://schemas.openxmlformats.org/spreadsheetml/2006/main" count="32833" uniqueCount="3704">
  <si>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</si>
  <si>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</si>
  <si>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</si>
  <si>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</si>
  <si>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</si>
  <si>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</si>
  <si>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</si>
  <si>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</si>
  <si>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</si>
  <si>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</si>
  <si>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</si>
  <si>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</si>
  <si>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</si>
  <si>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</si>
  <si>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</si>
  <si>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</si>
  <si>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</si>
  <si>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</si>
  <si>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</si>
  <si>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</si>
  <si>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</si>
  <si>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</si>
  <si>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</si>
  <si>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</si>
  <si>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</si>
  <si>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</si>
  <si>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</si>
  <si>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</si>
  <si>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</si>
  <si>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</si>
  <si>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</si>
  <si>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</si>
  <si>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</si>
  <si>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</si>
  <si>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</si>
  <si>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</si>
  <si>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</si>
  <si>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</si>
  <si>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</si>
  <si>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</si>
  <si>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</si>
  <si>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</si>
  <si>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</si>
  <si>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</si>
  <si>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</si>
  <si>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</si>
  <si>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</si>
  <si>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</si>
  <si>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</si>
  <si>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</si>
  <si>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</si>
  <si>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</si>
  <si>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</si>
  <si>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</si>
  <si>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</si>
  <si>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</si>
  <si>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</si>
  <si>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</si>
  <si>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</si>
  <si>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</si>
  <si>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</si>
  <si>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</si>
  <si>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</si>
  <si>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</si>
  <si>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</si>
  <si>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</si>
  <si>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</si>
  <si>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</si>
  <si>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</si>
  <si>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</si>
  <si>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</si>
  <si>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</si>
  <si>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</si>
  <si>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</si>
  <si>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</si>
  <si>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</si>
  <si>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</si>
  <si>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</si>
  <si>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</si>
  <si>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</si>
  <si>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</si>
  <si>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</si>
  <si>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</si>
  <si>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</si>
  <si>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</si>
  <si>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</si>
  <si>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</si>
  <si>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</si>
  <si>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</si>
  <si>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</si>
  <si>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</si>
  <si>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</si>
  <si>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</si>
  <si>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</si>
  <si>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</si>
  <si>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</si>
  <si>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</si>
  <si>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</si>
  <si>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</si>
  <si>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</si>
  <si>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</si>
  <si>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</si>
  <si>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</si>
  <si>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</si>
  <si>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</si>
  <si>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</si>
  <si>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</si>
  <si>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</si>
  <si>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</si>
  <si>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</si>
  <si>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</si>
  <si>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</si>
  <si>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</si>
  <si>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</si>
  <si>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</si>
  <si>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</si>
  <si>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</si>
  <si>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</si>
  <si>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</si>
  <si>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</si>
  <si>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</si>
  <si>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</si>
  <si>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</si>
  <si>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</si>
  <si>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</si>
  <si>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</si>
  <si>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</si>
  <si>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</si>
  <si>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</si>
  <si>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</si>
  <si>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</si>
  <si>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</si>
  <si>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</si>
  <si>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</si>
  <si>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</si>
  <si>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</si>
  <si>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</si>
  <si>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</si>
  <si>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</si>
  <si>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</si>
  <si>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</si>
  <si>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</si>
  <si>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</si>
  <si>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</si>
  <si>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</si>
  <si>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</si>
  <si>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</si>
  <si>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</si>
  <si>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</si>
  <si>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</si>
  <si>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</si>
  <si>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</si>
  <si>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</si>
  <si>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</si>
  <si>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</si>
  <si>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</si>
  <si>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</si>
  <si>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</si>
  <si>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</si>
  <si>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</si>
  <si>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</si>
  <si>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</si>
  <si>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</si>
  <si>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</si>
  <si>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</si>
  <si>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</si>
  <si>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</si>
  <si>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</si>
  <si>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</si>
  <si>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</si>
  <si>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</si>
  <si>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</si>
  <si>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</si>
  <si>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</si>
  <si>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</si>
  <si>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</si>
  <si>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</si>
  <si>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</si>
  <si>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</si>
  <si>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</si>
  <si>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</si>
  <si>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</si>
  <si>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</si>
  <si>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</si>
  <si>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</si>
  <si>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</si>
  <si>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</si>
  <si>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</si>
  <si>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</si>
  <si>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</si>
  <si>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</si>
  <si>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</si>
  <si>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</si>
  <si>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</si>
  <si>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</si>
  <si>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</si>
  <si>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</si>
  <si>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</si>
  <si>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</si>
  <si>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</si>
  <si>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</si>
  <si>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</si>
  <si>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</si>
  <si>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</si>
  <si>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</si>
  <si>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</si>
  <si>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</si>
  <si>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</si>
  <si>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</si>
  <si>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</si>
  <si>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</si>
  <si>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</si>
  <si>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</si>
  <si>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</si>
  <si>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</si>
  <si>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</si>
  <si>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</si>
  <si>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</si>
  <si>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</si>
  <si>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</si>
  <si>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</si>
  <si>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</si>
  <si>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</si>
  <si>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</si>
  <si>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</si>
  <si>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</si>
  <si>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</si>
  <si>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</si>
  <si>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</si>
  <si>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</si>
  <si>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</si>
  <si>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</si>
  <si>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</si>
  <si>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</si>
  <si>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</si>
  <si>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</si>
  <si>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</si>
  <si>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</si>
  <si>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</si>
  <si>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</si>
  <si>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</si>
  <si>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</si>
  <si>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</si>
  <si>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</si>
  <si>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</si>
  <si>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</si>
  <si>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</si>
  <si>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</si>
  <si>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</si>
  <si>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</si>
  <si>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</si>
  <si>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</si>
  <si>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</si>
  <si>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</si>
  <si>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</si>
  <si>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</si>
  <si>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</si>
  <si>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</si>
  <si>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</si>
  <si>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</si>
  <si>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</si>
  <si>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</si>
  <si>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</si>
  <si>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</si>
  <si>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</si>
  <si>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</si>
  <si>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</si>
  <si>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</si>
  <si>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</si>
  <si>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</si>
  <si>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</si>
  <si>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</si>
  <si>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</si>
  <si>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</si>
  <si>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</si>
  <si>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</si>
  <si>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</si>
  <si>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</si>
  <si>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</si>
  <si>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</si>
  <si>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</si>
  <si>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</si>
  <si>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</si>
  <si>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</si>
  <si>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</si>
  <si>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</si>
  <si>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</si>
  <si>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</si>
  <si>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</si>
  <si>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</si>
  <si>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</si>
  <si>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</si>
  <si>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</si>
  <si>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</si>
  <si>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</si>
  <si>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</si>
  <si>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</si>
  <si>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</si>
  <si>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</si>
  <si>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</si>
  <si>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</si>
  <si>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</si>
  <si>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</si>
  <si>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</si>
  <si>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</si>
  <si>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</si>
  <si>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</si>
  <si>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</si>
  <si>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</si>
  <si>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</si>
  <si>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</si>
  <si>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</si>
  <si>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</si>
  <si>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</si>
  <si>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</si>
  <si>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</si>
  <si>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</si>
  <si>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</si>
  <si>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</si>
  <si>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</si>
  <si>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</si>
  <si>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</si>
  <si>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</si>
  <si>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</si>
  <si>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</si>
  <si>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</si>
  <si>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</si>
  <si>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</si>
  <si>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</si>
  <si>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</si>
  <si>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</si>
  <si>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</si>
  <si>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</si>
  <si>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</si>
  <si>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</si>
  <si>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</si>
  <si>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</si>
  <si>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</si>
  <si>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</si>
  <si>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</si>
  <si>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</si>
  <si>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</si>
  <si>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</si>
  <si>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</si>
  <si>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</si>
  <si>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</si>
  <si>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</si>
  <si>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</si>
  <si>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</si>
  <si>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</si>
  <si>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</si>
  <si>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</si>
  <si>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</si>
  <si>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</si>
  <si>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</si>
  <si>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</si>
  <si>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</si>
  <si>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</si>
  <si>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</si>
  <si>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</si>
  <si>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</si>
  <si>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</si>
  <si>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</si>
  <si>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</si>
  <si>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</si>
  <si>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</si>
  <si>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</si>
  <si>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</si>
  <si>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</si>
  <si>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</si>
  <si>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</si>
  <si>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</si>
  <si>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</si>
  <si>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</si>
  <si>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</si>
  <si>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</si>
  <si>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</si>
  <si>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</si>
  <si>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</si>
  <si>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</si>
  <si>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</si>
  <si>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</si>
  <si>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</si>
  <si>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</si>
  <si>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</si>
  <si>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</si>
  <si>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</si>
  <si>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</si>
  <si>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</si>
  <si>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</si>
  <si>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</si>
  <si>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</si>
  <si>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</si>
  <si>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</si>
  <si>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</si>
  <si>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</si>
  <si>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</si>
  <si>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</si>
  <si>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</si>
  <si>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</si>
  <si>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</si>
  <si>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</si>
  <si>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</si>
  <si>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</si>
  <si>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</si>
  <si>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</si>
  <si>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</si>
  <si>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</si>
  <si>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</si>
  <si>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</si>
  <si>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</si>
  <si>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</si>
  <si>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</si>
  <si>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</si>
  <si>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</si>
  <si>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</si>
  <si>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</si>
  <si>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</si>
  <si>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</si>
  <si>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</si>
  <si>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</si>
  <si>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</si>
  <si>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</si>
  <si>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</si>
  <si>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</si>
  <si>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</si>
  <si>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</si>
  <si>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</si>
  <si>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</si>
  <si>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</si>
  <si>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</si>
  <si>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</si>
  <si>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</si>
  <si>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</si>
  <si>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</si>
  <si>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</si>
  <si>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</si>
  <si>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</si>
  <si>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</si>
  <si>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</si>
  <si>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</si>
  <si>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</si>
  <si>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</si>
  <si>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</si>
  <si>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</si>
  <si>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</si>
  <si>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</si>
  <si>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</si>
  <si>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</si>
  <si>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</si>
  <si>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</si>
  <si>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</si>
  <si>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</si>
  <si>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</si>
  <si>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</si>
  <si>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</si>
  <si>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</si>
  <si>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</si>
  <si>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</si>
  <si>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</si>
  <si>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</si>
  <si>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</si>
  <si>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</si>
  <si>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</si>
  <si>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</si>
  <si>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</si>
  <si>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</si>
  <si>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</si>
  <si>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</si>
  <si>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</si>
  <si>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</si>
  <si>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</si>
  <si>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</si>
  <si>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</si>
  <si>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</si>
  <si>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</si>
  <si>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</si>
  <si>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</si>
  <si>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</si>
  <si>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</si>
  <si>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</si>
  <si>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</si>
  <si>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</si>
  <si>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</si>
  <si>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</si>
  <si>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</si>
  <si>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</si>
  <si>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</si>
  <si>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</si>
  <si>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</si>
  <si>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</si>
  <si>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</si>
  <si>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</si>
  <si>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</si>
  <si>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</si>
  <si>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</si>
  <si>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</si>
  <si>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</si>
  <si>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</si>
  <si>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</si>
  <si>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</si>
  <si>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</si>
  <si>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</si>
  <si>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</si>
  <si>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</si>
  <si>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</si>
  <si>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</si>
  <si>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</si>
  <si>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</si>
  <si>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</si>
  <si>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</si>
  <si>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</si>
  <si>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</si>
  <si>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</si>
  <si>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</si>
  <si>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</si>
  <si>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</si>
  <si>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</si>
  <si>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</si>
  <si>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</si>
  <si>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</si>
  <si>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</si>
  <si>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</si>
  <si>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</si>
  <si>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</si>
  <si>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</si>
  <si>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</si>
  <si>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</si>
  <si>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</si>
  <si>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</si>
  <si>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</si>
  <si>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</si>
  <si>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</si>
  <si>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</si>
  <si>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</si>
  <si>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</si>
  <si>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</si>
  <si>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</si>
  <si>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</si>
  <si>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</si>
  <si>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</si>
  <si>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</si>
  <si>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</si>
  <si>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</si>
  <si>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</si>
  <si>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</si>
  <si>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</si>
  <si>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</si>
  <si>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</si>
  <si>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</si>
  <si>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</si>
  <si>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</si>
  <si>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</si>
  <si>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</si>
  <si>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</si>
  <si>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</si>
  <si>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</si>
  <si>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</si>
  <si>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</si>
  <si>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</si>
  <si>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</si>
  <si>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</si>
  <si>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</si>
  <si>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</si>
  <si>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</si>
  <si>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</si>
  <si>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</si>
  <si>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</si>
  <si>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</si>
  <si>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</si>
  <si>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</si>
  <si>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</si>
  <si>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</si>
  <si>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</si>
  <si>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</si>
  <si>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</si>
  <si>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</si>
  <si>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</si>
  <si>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</si>
  <si>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</si>
  <si>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</si>
  <si>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</si>
  <si>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</si>
  <si>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</si>
  <si>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</si>
  <si>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</si>
  <si>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</si>
  <si>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</si>
  <si>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</si>
  <si>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</si>
  <si>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</si>
  <si>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</si>
  <si>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</si>
  <si>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</si>
  <si>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</si>
  <si>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</si>
  <si>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</si>
  <si>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</si>
  <si>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</si>
  <si>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</si>
  <si>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</si>
  <si>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</si>
  <si>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</si>
  <si>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</si>
  <si>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</si>
  <si>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</si>
  <si>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</si>
  <si>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</si>
  <si>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</si>
  <si>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</si>
  <si>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</si>
  <si>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</si>
  <si>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</si>
  <si>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</si>
  <si>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</si>
  <si>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</si>
  <si>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</si>
  <si>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</si>
  <si>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</si>
  <si>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</si>
  <si>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</si>
  <si>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</si>
  <si>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</si>
  <si>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</si>
  <si>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</si>
  <si>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</si>
  <si>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</si>
  <si>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</si>
  <si>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</si>
  <si>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</si>
  <si>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</si>
  <si>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</si>
  <si>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</si>
  <si>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</si>
  <si>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</si>
  <si>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</si>
  <si>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</si>
  <si>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</si>
  <si>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</si>
  <si>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</si>
  <si>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</si>
  <si>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</si>
  <si>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</si>
  <si>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</si>
  <si>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</si>
  <si>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</si>
  <si>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</si>
  <si>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</si>
  <si>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</si>
  <si>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</si>
  <si>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</si>
  <si>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</si>
  <si>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</si>
  <si>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</si>
  <si>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</si>
  <si>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</si>
  <si>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</si>
  <si>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</si>
  <si>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</si>
  <si>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</si>
  <si>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</si>
  <si>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</si>
  <si>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</si>
  <si>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</si>
  <si>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</si>
  <si>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</si>
  <si>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</si>
  <si>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</si>
  <si>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</si>
  <si>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</si>
  <si>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</si>
  <si>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</si>
  <si>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</si>
  <si>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</si>
  <si>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</si>
  <si>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</si>
  <si>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</si>
  <si>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</si>
  <si>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</si>
  <si>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</si>
  <si>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</si>
  <si>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</si>
  <si>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</si>
  <si>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</si>
  <si>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</si>
  <si>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</si>
  <si>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</si>
  <si>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</si>
  <si>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</si>
  <si>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</si>
  <si>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</si>
  <si>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</si>
  <si>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</si>
  <si>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</si>
  <si>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</si>
  <si>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</si>
  <si>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</si>
  <si>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</si>
  <si>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</si>
  <si>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</si>
  <si>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</si>
  <si>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</si>
  <si>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</si>
  <si>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</si>
  <si>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</si>
  <si>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</si>
  <si>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</si>
  <si>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</si>
  <si>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</si>
  <si>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</si>
  <si>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</si>
  <si>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</si>
  <si>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</si>
  <si>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</si>
  <si>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</si>
  <si>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</si>
  <si>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</si>
  <si>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</si>
  <si>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</si>
  <si>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</si>
  <si>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</si>
  <si>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</si>
  <si>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</si>
  <si>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</si>
  <si>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</si>
  <si>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</si>
  <si>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</si>
  <si>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</si>
  <si>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</si>
  <si>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</si>
  <si>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</si>
  <si>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</si>
  <si>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</si>
  <si>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</si>
  <si>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</si>
  <si>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</si>
  <si>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</si>
  <si>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</si>
  <si>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</si>
  <si>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</si>
  <si>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</si>
  <si>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</si>
  <si>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</si>
  <si>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</si>
  <si>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</si>
  <si>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</si>
  <si>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</si>
  <si>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</si>
  <si>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</si>
  <si>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</si>
  <si>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</si>
  <si>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</si>
  <si>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</si>
  <si>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</si>
  <si>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</si>
  <si>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</si>
  <si>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</si>
  <si>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</si>
  <si>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</si>
  <si>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</si>
  <si>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</si>
  <si>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</si>
  <si>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</si>
  <si>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</si>
  <si>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</si>
  <si>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</si>
  <si>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</si>
  <si>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</si>
  <si>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</si>
  <si>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</si>
  <si>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</si>
  <si>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</si>
  <si>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</si>
  <si>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</si>
  <si>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</si>
  <si>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</si>
  <si>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</si>
  <si>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</si>
  <si>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</si>
  <si>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</si>
  <si>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</si>
  <si>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</si>
  <si>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</si>
  <si>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</si>
  <si>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</si>
  <si>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</si>
  <si>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</si>
  <si>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</si>
  <si>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</si>
  <si>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</si>
  <si>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</si>
  <si>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</si>
  <si>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</si>
  <si>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</si>
  <si>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</si>
  <si>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</si>
  <si>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</si>
  <si>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</si>
  <si>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</si>
  <si>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</si>
  <si>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</si>
  <si>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</si>
  <si>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</si>
  <si>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</si>
  <si>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</si>
  <si>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</si>
  <si>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</si>
  <si>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</si>
  <si>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</si>
  <si>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</si>
  <si>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</si>
  <si>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</si>
  <si>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</si>
  <si>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</si>
  <si>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</si>
  <si>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</si>
  <si>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</si>
  <si>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</si>
  <si>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</si>
  <si>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</si>
  <si>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</si>
  <si>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</si>
  <si>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</si>
  <si>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</si>
  <si>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</si>
  <si>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</si>
  <si>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</si>
  <si>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</si>
  <si>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</si>
  <si>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</si>
  <si>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</si>
  <si>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</si>
  <si>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</si>
  <si>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</si>
  <si>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</si>
  <si>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</si>
  <si>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</si>
  <si>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</si>
  <si>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</si>
  <si>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</si>
  <si>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</si>
  <si>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</si>
  <si>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</si>
  <si>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</si>
  <si>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</si>
  <si>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</si>
  <si>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</si>
  <si>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</si>
  <si>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</si>
  <si>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</si>
  <si>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</si>
  <si>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</si>
  <si>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</si>
  <si>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</si>
  <si>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</si>
  <si>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</si>
  <si>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</si>
  <si>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</si>
  <si>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</si>
  <si>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</si>
  <si>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</si>
  <si>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</si>
  <si>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</si>
  <si>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</si>
  <si>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</si>
  <si>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</si>
  <si>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</si>
  <si>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</si>
  <si>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</si>
  <si>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</si>
  <si>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</si>
  <si>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</si>
  <si>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</si>
  <si>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</si>
  <si>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</si>
  <si>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</si>
  <si>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</si>
  <si>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</si>
  <si>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</si>
  <si>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</si>
  <si>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</si>
  <si>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</si>
  <si>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</si>
  <si>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</si>
  <si>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</si>
  <si>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</si>
  <si>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</si>
  <si>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</si>
  <si>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</si>
  <si>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</si>
  <si>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</si>
  <si>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</si>
  <si>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</si>
  <si>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</si>
  <si>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</si>
  <si>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</si>
  <si>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</si>
  <si>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</si>
  <si>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</si>
  <si>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</si>
  <si>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</si>
  <si>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</si>
  <si>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</si>
  <si>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</si>
  <si>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</si>
  <si>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</si>
  <si>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</si>
  <si>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</si>
  <si>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</si>
  <si>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</si>
  <si>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</si>
  <si>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</si>
  <si>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</si>
  <si>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</si>
  <si>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</si>
  <si>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</si>
  <si>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</si>
  <si>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</si>
  <si>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</si>
  <si>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</si>
  <si>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</si>
  <si>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</si>
  <si>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</si>
  <si>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</si>
  <si>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</si>
  <si>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</si>
  <si>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</si>
  <si>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</si>
  <si>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</si>
  <si>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</si>
  <si>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</si>
  <si>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</si>
  <si>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</si>
  <si>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</si>
  <si>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</si>
  <si>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</si>
  <si>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</si>
  <si>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</si>
  <si>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</si>
  <si>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</si>
  <si>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</si>
  <si>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</si>
  <si>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</si>
  <si>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</si>
  <si>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</si>
  <si>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</si>
  <si>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</si>
  <si>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</si>
  <si>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</si>
  <si>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</si>
  <si>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</si>
  <si>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</si>
  <si>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</si>
  <si>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</si>
  <si>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</si>
  <si>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</si>
  <si>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</si>
  <si>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</si>
  <si>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</si>
  <si>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</si>
  <si>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</si>
  <si>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</si>
  <si>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</si>
  <si>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</si>
  <si>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</si>
  <si>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</si>
  <si>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</si>
  <si>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</si>
  <si>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</si>
  <si>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</si>
  <si>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</si>
  <si>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</si>
  <si>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</si>
  <si>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</si>
  <si>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</si>
  <si>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</si>
  <si>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</si>
  <si>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</si>
  <si>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</si>
  <si>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</si>
  <si>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</si>
  <si>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</si>
  <si>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</si>
  <si>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</si>
  <si>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</si>
  <si>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</si>
  <si>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</si>
  <si>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</si>
  <si>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</si>
  <si>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</si>
  <si>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</si>
  <si>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</si>
  <si>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</si>
  <si>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</si>
  <si>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</si>
  <si>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</si>
  <si>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</si>
  <si>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</si>
  <si>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</si>
  <si>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</si>
  <si>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</si>
  <si>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</si>
  <si>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</si>
  <si>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</si>
  <si>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</si>
  <si>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</si>
  <si>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</si>
  <si>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</si>
  <si>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</si>
  <si>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</si>
  <si>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</si>
  <si>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</si>
  <si>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</si>
  <si>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</si>
  <si>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</si>
  <si>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</si>
  <si>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</si>
  <si>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</si>
  <si>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</si>
  <si>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</si>
  <si>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</si>
  <si>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</si>
  <si>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</si>
  <si>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</si>
  <si>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</si>
  <si>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</si>
  <si>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</si>
  <si>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</si>
  <si>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</si>
  <si>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</si>
  <si>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</si>
  <si>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</si>
  <si>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</si>
  <si>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</si>
  <si>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</si>
  <si>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</si>
  <si>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</si>
  <si>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</si>
  <si>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</si>
  <si>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</si>
  <si>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</si>
  <si>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</si>
  <si>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</si>
  <si>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</si>
  <si>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</si>
  <si>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</si>
  <si>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</si>
  <si>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</si>
  <si>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</si>
  <si>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</si>
  <si>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</si>
  <si>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</si>
  <si>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</si>
  <si>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</si>
  <si>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</si>
  <si>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</si>
  <si>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</si>
  <si>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</si>
  <si>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</si>
  <si>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</si>
  <si>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</si>
  <si>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</si>
  <si>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</si>
  <si>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</si>
  <si>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</si>
  <si>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</si>
  <si>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</si>
  <si>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</si>
  <si>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</si>
  <si>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</si>
  <si>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</si>
  <si>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</si>
  <si>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</si>
  <si>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</si>
  <si>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</si>
  <si>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</si>
  <si>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</si>
  <si>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</si>
  <si>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</si>
  <si>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</si>
  <si>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</si>
  <si>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</si>
  <si>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</si>
  <si>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</si>
  <si>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</si>
  <si>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</si>
  <si>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</si>
  <si>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</si>
  <si>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</si>
  <si>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</si>
  <si>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</si>
  <si>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</si>
  <si>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</si>
  <si>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</si>
  <si>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</si>
  <si>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</si>
  <si>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</si>
  <si>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</si>
  <si>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</si>
  <si>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</si>
  <si>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</si>
  <si>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</si>
  <si>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</si>
  <si>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</si>
  <si>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</si>
  <si>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</si>
  <si>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</si>
  <si>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</si>
  <si>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</si>
  <si>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</si>
  <si>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</si>
  <si>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</si>
  <si>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</si>
  <si>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</si>
  <si>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</si>
  <si>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</si>
  <si>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</si>
  <si>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</si>
  <si>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</si>
  <si>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</si>
  <si>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</si>
  <si>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</si>
  <si>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</si>
  <si>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</si>
  <si>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</si>
  <si>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</si>
  <si>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</si>
  <si>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</si>
  <si>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</si>
  <si>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</si>
  <si>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</si>
  <si>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</si>
  <si>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</si>
  <si>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</si>
  <si>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</si>
  <si>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</si>
  <si>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</si>
  <si>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</si>
  <si>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</si>
  <si>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</si>
  <si>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</si>
  <si>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</si>
  <si>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</si>
  <si>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</si>
  <si>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</si>
  <si>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</si>
  <si>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</si>
  <si>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</si>
  <si>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</si>
  <si>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</si>
  <si>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</si>
  <si>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</si>
  <si>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</si>
  <si>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</si>
  <si>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</si>
  <si>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</si>
  <si>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</si>
  <si>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</si>
  <si>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</si>
  <si>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</si>
  <si>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</si>
  <si>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</si>
  <si>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</si>
  <si>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</si>
  <si>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</si>
  <si>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</si>
  <si>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</si>
  <si>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</si>
  <si>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</si>
  <si>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</si>
  <si>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</si>
  <si>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</si>
  <si>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</si>
  <si>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</si>
  <si>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</si>
  <si>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</si>
  <si>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</si>
  <si>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</si>
  <si>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</si>
  <si>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</si>
  <si>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</si>
  <si>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</si>
  <si>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</si>
  <si>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</si>
  <si>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</si>
  <si>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</si>
  <si>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</si>
  <si>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</si>
  <si>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</si>
  <si>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</si>
  <si>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</si>
  <si>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</si>
  <si>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</si>
  <si>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</si>
  <si>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</si>
  <si>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</si>
  <si>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</si>
  <si>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</si>
  <si>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</si>
  <si>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</si>
  <si>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</si>
  <si>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</si>
  <si>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</si>
  <si>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</si>
  <si>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</si>
  <si>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</si>
  <si>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</si>
  <si>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</si>
  <si>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</si>
  <si>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</si>
  <si>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</si>
  <si>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</si>
  <si>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</si>
  <si>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</si>
  <si>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</si>
  <si>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</si>
  <si>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</si>
  <si>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</si>
  <si>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</si>
  <si>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</si>
  <si>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</si>
  <si>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</si>
  <si>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</si>
  <si>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</si>
  <si>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</si>
  <si>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</si>
  <si>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</si>
  <si>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</si>
  <si>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</si>
  <si>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</si>
  <si>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</si>
  <si>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</si>
  <si>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</si>
  <si>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</si>
  <si>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</si>
  <si>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</si>
  <si>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</si>
  <si>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</si>
  <si>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</si>
  <si>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</si>
  <si>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</si>
  <si>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</si>
  <si>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</si>
  <si>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</si>
  <si>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</si>
  <si>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</si>
  <si>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</si>
  <si>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</si>
  <si>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</si>
  <si>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</si>
  <si>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</si>
  <si>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</si>
  <si>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</si>
  <si>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</si>
  <si>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</si>
  <si>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</si>
  <si>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</si>
  <si>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</si>
  <si>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</si>
  <si>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</si>
  <si>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</si>
  <si>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</si>
  <si>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</si>
  <si>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</si>
  <si>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</si>
  <si>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</si>
  <si>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</si>
  <si>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</si>
  <si>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</si>
  <si>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</si>
  <si>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</si>
  <si>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</si>
  <si>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</si>
  <si>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</si>
  <si>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</si>
  <si>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</si>
  <si>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</si>
  <si>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</si>
  <si>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</si>
  <si>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</si>
  <si>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</si>
  <si>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</si>
  <si>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</si>
  <si>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</si>
  <si>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</si>
  <si>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</si>
  <si>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</si>
  <si>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</si>
  <si>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</si>
  <si>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</si>
  <si>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</si>
  <si>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</si>
  <si>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</si>
  <si>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</si>
  <si>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</si>
  <si>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</si>
  <si>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</si>
  <si>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</si>
  <si>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</si>
  <si>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</si>
  <si>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</si>
  <si>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</si>
  <si>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</si>
  <si>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</si>
  <si>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</si>
  <si>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</si>
  <si>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</si>
  <si>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</si>
  <si>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</si>
  <si>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</si>
  <si>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</si>
  <si>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</si>
  <si>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</si>
  <si>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</si>
  <si>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</si>
  <si>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</si>
  <si>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</si>
  <si>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</si>
  <si>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</si>
  <si>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</si>
  <si>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</si>
  <si>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</si>
  <si>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</si>
  <si>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</si>
  <si>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</si>
  <si>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</si>
  <si>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</si>
  <si>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</si>
  <si>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</si>
  <si>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</si>
  <si>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</si>
  <si>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</si>
  <si>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</si>
  <si>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</si>
  <si>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</si>
  <si>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</si>
  <si>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</si>
  <si>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</si>
  <si>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</si>
  <si>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</si>
  <si>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</si>
  <si>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</si>
  <si>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</si>
  <si>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</si>
  <si>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</si>
  <si>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</si>
  <si>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</si>
  <si>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</si>
  <si>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</si>
  <si>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</si>
  <si>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</si>
  <si>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</si>
  <si>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</si>
  <si>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</si>
  <si>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</si>
  <si>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</si>
  <si>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</si>
  <si>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</si>
  <si>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</si>
  <si>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</si>
  <si>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</si>
  <si>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</si>
  <si>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</si>
  <si>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</si>
  <si>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</si>
  <si>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</si>
  <si>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</si>
  <si>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</si>
  <si>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</si>
  <si>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</si>
  <si>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</si>
  <si>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</si>
  <si>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</si>
  <si>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</si>
  <si>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</si>
  <si>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</si>
  <si>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</si>
  <si>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</si>
  <si>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</si>
  <si>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</si>
  <si>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</si>
  <si>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</si>
  <si>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</si>
  <si>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</si>
  <si>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</si>
  <si>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</si>
  <si>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</si>
  <si>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</si>
  <si>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</si>
  <si>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</si>
  <si>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</si>
  <si>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</si>
  <si>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</si>
  <si>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</si>
  <si>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</si>
  <si>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</si>
  <si>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</si>
  <si>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</si>
  <si>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</si>
  <si>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</si>
  <si>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</si>
  <si>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</si>
  <si>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</si>
  <si>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</si>
  <si>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</si>
  <si>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</si>
  <si>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</si>
  <si>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</si>
  <si>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</si>
  <si>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</si>
  <si>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</si>
  <si>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</si>
  <si>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</si>
  <si>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</si>
  <si>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</si>
  <si>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</si>
  <si>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</si>
  <si>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</si>
  <si>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</si>
  <si>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</si>
  <si>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</si>
  <si>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</si>
  <si>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</si>
  <si>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</si>
  <si>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</si>
  <si>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</si>
  <si>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</si>
  <si>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</si>
  <si>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</si>
  <si>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</si>
  <si>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</si>
  <si>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</si>
  <si>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</si>
  <si>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</si>
  <si>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</si>
  <si>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</si>
  <si>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</si>
  <si>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</si>
  <si>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</si>
  <si>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</si>
  <si>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</si>
  <si>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</si>
  <si>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</si>
  <si>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</si>
  <si>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</si>
  <si>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</si>
  <si>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</si>
  <si>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</si>
  <si>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</si>
  <si>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</si>
  <si>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</si>
  <si>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</si>
  <si>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</si>
  <si>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</si>
  <si>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</si>
  <si>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</si>
  <si>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</si>
  <si>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</si>
  <si>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</si>
  <si>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</si>
  <si>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</si>
  <si>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</si>
  <si>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</si>
  <si>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</si>
  <si>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</si>
  <si>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</si>
  <si>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</si>
  <si>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</si>
  <si>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</si>
  <si>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</si>
  <si>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</si>
  <si>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</si>
  <si>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</si>
  <si>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</si>
  <si>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</si>
  <si>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</si>
  <si>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</si>
  <si>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</si>
  <si>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</si>
  <si>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</si>
  <si>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</si>
  <si>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</si>
  <si>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</si>
  <si>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</si>
  <si>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</si>
  <si>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</si>
  <si>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</si>
  <si>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</si>
  <si>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</si>
  <si>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</si>
  <si>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</si>
  <si>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</si>
  <si>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</si>
  <si>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</si>
  <si>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</si>
  <si>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</si>
  <si>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</si>
  <si>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</si>
  <si>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</si>
  <si>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</si>
  <si>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</si>
  <si>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</si>
  <si>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</si>
  <si>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</si>
  <si>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</si>
  <si>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</si>
  <si>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</si>
  <si>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</si>
  <si>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</si>
  <si>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</si>
  <si>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</si>
  <si>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</si>
  <si>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</si>
  <si>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</si>
  <si>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</si>
  <si>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</si>
  <si>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</si>
  <si>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</si>
  <si>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</si>
  <si>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</si>
  <si>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</si>
  <si>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</si>
  <si>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</si>
  <si>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</si>
  <si>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</si>
  <si>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</si>
  <si>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</si>
  <si>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</si>
  <si>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</si>
  <si>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</si>
  <si>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</si>
  <si>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</si>
  <si>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</si>
  <si>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</si>
  <si>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</si>
  <si>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</si>
  <si>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</si>
  <si>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</si>
  <si>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</si>
  <si>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</si>
  <si>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</si>
  <si>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</si>
  <si>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</si>
  <si>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</si>
  <si>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</si>
  <si>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</si>
  <si>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</si>
  <si>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</si>
  <si>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</si>
  <si>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</si>
  <si>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</si>
  <si>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</si>
  <si>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</si>
  <si>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</si>
  <si>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</si>
  <si>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</si>
  <si>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</si>
  <si>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</si>
  <si>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</si>
  <si>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</si>
  <si>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</si>
  <si>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</si>
  <si>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</si>
  <si>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</si>
  <si>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</si>
  <si>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</si>
  <si>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</si>
  <si>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</si>
  <si>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</si>
  <si>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</si>
  <si>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</si>
  <si>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</si>
  <si>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</si>
  <si>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</si>
  <si>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</si>
  <si>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</si>
  <si>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</si>
  <si>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</si>
  <si>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</si>
  <si>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</si>
  <si>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</si>
  <si>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</si>
  <si>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</si>
  <si>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</si>
  <si>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</si>
  <si>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</si>
  <si>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</si>
  <si>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</si>
  <si>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</si>
  <si>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</si>
  <si>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</si>
  <si>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</si>
  <si>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</si>
  <si>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</si>
  <si>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</si>
  <si>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</si>
  <si>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</si>
  <si>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</si>
  <si>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</si>
  <si>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</si>
  <si>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</si>
  <si>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</si>
  <si>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</si>
  <si>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</si>
  <si>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</si>
  <si>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</si>
  <si>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</si>
  <si>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</si>
  <si>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</si>
  <si>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</si>
  <si>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</si>
  <si>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</si>
  <si>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</si>
  <si>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</si>
  <si>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</si>
  <si>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</si>
  <si>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</si>
  <si>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</si>
  <si>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</si>
  <si>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</si>
  <si>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</si>
  <si>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</si>
  <si>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</si>
  <si>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</si>
  <si>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</si>
  <si>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</si>
  <si>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</si>
  <si>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</si>
  <si>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</si>
  <si>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</si>
  <si>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</si>
  <si>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</si>
  <si>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</si>
  <si>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</si>
  <si>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</si>
  <si>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</si>
  <si>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</si>
  <si>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</si>
  <si>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</si>
  <si>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</si>
  <si>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</si>
  <si>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</si>
  <si>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</si>
  <si>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</si>
  <si>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</si>
  <si>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</si>
  <si>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</si>
  <si>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</si>
  <si>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</si>
  <si>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</si>
  <si>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</si>
  <si>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</si>
  <si>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</si>
  <si>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</si>
  <si>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</si>
  <si>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</si>
  <si>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</si>
  <si>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</si>
  <si>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</si>
  <si>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</si>
  <si>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</si>
  <si>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</si>
  <si>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</si>
  <si>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</si>
  <si>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</si>
  <si>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</si>
  <si>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</si>
  <si>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</si>
  <si>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</si>
  <si>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</si>
  <si>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</si>
  <si>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</si>
  <si>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</si>
  <si>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</si>
  <si>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</si>
  <si>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</si>
  <si>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</si>
  <si>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</si>
  <si>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</si>
  <si>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</si>
  <si>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</si>
  <si>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</si>
  <si>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</si>
  <si>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</si>
  <si>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</si>
  <si>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</si>
  <si>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</si>
  <si>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</si>
  <si>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</si>
  <si>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</si>
  <si>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</si>
  <si>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</si>
  <si>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</si>
  <si>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</si>
  <si>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</si>
  <si>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</si>
  <si>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</si>
  <si>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</si>
  <si>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</si>
  <si>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</si>
  <si>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</si>
  <si>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</si>
  <si>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</si>
  <si>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</si>
  <si>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</si>
  <si>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</si>
  <si>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</si>
  <si>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</si>
  <si>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</si>
  <si>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</si>
  <si>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</si>
  <si>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</si>
  <si>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</si>
  <si>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</si>
  <si>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</si>
  <si>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</si>
  <si>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</si>
  <si>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</si>
  <si>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</si>
  <si>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</si>
  <si>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</si>
  <si>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</si>
  <si>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</si>
  <si>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</si>
  <si>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</si>
  <si>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</si>
  <si>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</si>
  <si>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</si>
  <si>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</si>
  <si>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</si>
  <si>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</si>
  <si>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</si>
  <si>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</si>
  <si>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</si>
  <si>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</si>
  <si>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</si>
  <si>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</si>
  <si>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</si>
  <si>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</si>
  <si>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</si>
  <si>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</si>
  <si>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</si>
  <si>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</si>
  <si>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</si>
  <si>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</si>
  <si>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</si>
  <si>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</si>
  <si>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</si>
  <si>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</si>
  <si>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</si>
  <si>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</si>
  <si>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</si>
  <si>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</si>
  <si>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</si>
  <si>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</si>
  <si>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</si>
  <si>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</si>
  <si>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</si>
  <si>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</si>
  <si>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</si>
  <si>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</si>
  <si>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</si>
  <si>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</si>
  <si>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</si>
  <si>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</si>
  <si>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</si>
  <si>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</si>
  <si>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</si>
  <si>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</si>
  <si>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</si>
  <si>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</si>
  <si>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</si>
  <si>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</si>
  <si>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</si>
  <si>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</si>
  <si>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</si>
  <si>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</si>
  <si>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</si>
  <si>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</si>
  <si>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</si>
  <si>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</si>
  <si>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</si>
  <si>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</si>
  <si>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</si>
  <si>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</si>
  <si>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</si>
  <si>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</si>
  <si>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</si>
  <si>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</si>
  <si>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</si>
  <si>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</si>
  <si>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</si>
  <si>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</si>
  <si>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</si>
  <si>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</si>
  <si>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</si>
  <si>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</si>
  <si>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</si>
  <si>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</si>
  <si>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</si>
  <si>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</si>
  <si>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</si>
  <si>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</si>
  <si>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</si>
  <si>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</si>
  <si>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</si>
  <si>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</si>
  <si>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</si>
  <si>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</si>
  <si>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</si>
  <si>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</si>
  <si>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</si>
  <si>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</si>
  <si>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</si>
  <si>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</si>
  <si>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</si>
  <si>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</si>
  <si>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</si>
  <si>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</si>
  <si>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</si>
  <si>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</si>
  <si>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</si>
  <si>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</si>
  <si>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</si>
  <si>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</si>
  <si>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</si>
  <si>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</si>
  <si>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</si>
  <si>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</si>
  <si>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</si>
  <si>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</si>
  <si>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</si>
  <si>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</si>
  <si>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</si>
  <si>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</si>
  <si>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</si>
  <si>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</si>
  <si>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</si>
  <si>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</si>
  <si>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</si>
  <si>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</si>
  <si>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</si>
  <si>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</si>
  <si>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</si>
  <si>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</si>
  <si>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</si>
  <si>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</si>
  <si>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</si>
  <si>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</si>
  <si>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</si>
  <si>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</si>
  <si>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</si>
  <si>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</si>
  <si>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</si>
  <si>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</si>
  <si>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</si>
  <si>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</si>
  <si>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</si>
  <si>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</si>
  <si>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</si>
  <si>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</si>
  <si>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</si>
  <si>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</si>
  <si>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</si>
  <si>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</si>
  <si>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</si>
  <si>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</si>
  <si>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</si>
  <si>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</si>
  <si>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</si>
  <si>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</si>
  <si>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</si>
  <si>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</si>
  <si>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</si>
  <si>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</si>
  <si>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</si>
  <si>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</si>
  <si>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</si>
  <si>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</si>
  <si>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</si>
  <si>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</si>
  <si>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</si>
  <si>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</si>
  <si>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</si>
  <si>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</si>
  <si>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</si>
  <si>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</si>
  <si>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</si>
  <si>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</si>
  <si>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</si>
  <si>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</si>
  <si>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</si>
  <si>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</si>
  <si>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</si>
  <si>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</si>
  <si>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</si>
  <si>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</si>
  <si>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</si>
  <si>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</si>
  <si>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</si>
  <si>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</si>
  <si>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</si>
  <si>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</si>
  <si>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</si>
  <si>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</si>
  <si>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</si>
  <si>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</si>
  <si>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</si>
  <si>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</si>
  <si>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</si>
  <si>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</si>
  <si>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</si>
  <si>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</si>
  <si>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</si>
  <si>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</si>
  <si>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</si>
  <si>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</si>
  <si>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</si>
  <si>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</si>
  <si>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</si>
  <si>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</si>
  <si>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</si>
  <si>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</si>
  <si>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</si>
  <si>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</si>
  <si>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</si>
  <si>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</si>
  <si>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</si>
  <si>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</si>
  <si>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</si>
  <si>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</si>
  <si>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</si>
  <si>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</si>
  <si>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</si>
  <si>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</si>
  <si>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</si>
  <si>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</si>
  <si>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</si>
  <si>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</si>
  <si>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</si>
  <si>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</si>
  <si>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</si>
  <si>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</si>
  <si>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</si>
  <si>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</si>
  <si>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</si>
  <si>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</si>
  <si>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</si>
  <si>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</si>
  <si>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</si>
  <si>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</si>
  <si>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</si>
  <si>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</si>
  <si>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</si>
  <si>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</si>
  <si>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</si>
  <si>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</si>
  <si>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</si>
  <si>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</si>
  <si>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</si>
  <si>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</si>
  <si>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</si>
  <si>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</si>
  <si>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</si>
  <si>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</si>
  <si>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</si>
  <si>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</si>
  <si>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</si>
  <si>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</si>
  <si>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</si>
  <si>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</si>
  <si>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</si>
  <si>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</si>
  <si>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</si>
  <si>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</si>
  <si>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</si>
  <si>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</si>
  <si>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</si>
  <si>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</si>
  <si>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</si>
  <si>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</si>
  <si>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</si>
  <si>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</si>
  <si>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</si>
  <si>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</si>
  <si>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</si>
  <si>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</si>
  <si>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</si>
  <si>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</si>
  <si>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</si>
  <si>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</si>
  <si>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</si>
  <si>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</si>
  <si>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</si>
  <si>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</si>
  <si>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</si>
  <si>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</si>
  <si>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</si>
  <si>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</si>
  <si>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</si>
  <si>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</si>
  <si>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</si>
  <si>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</si>
  <si>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</si>
  <si>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</si>
  <si>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</si>
  <si>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</si>
  <si>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</si>
  <si>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</si>
  <si>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</si>
  <si>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</si>
  <si>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</si>
  <si>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</si>
  <si>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</si>
  <si>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</si>
  <si>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</si>
  <si>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</si>
  <si>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</si>
  <si>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</si>
  <si>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</si>
  <si>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</si>
  <si>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</si>
  <si>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</si>
  <si>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</si>
  <si>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</si>
  <si>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</si>
  <si>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</si>
  <si>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</si>
  <si>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</si>
  <si>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</si>
  <si>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</si>
  <si>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</si>
  <si>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</si>
  <si>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</si>
  <si>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</si>
  <si>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</si>
  <si>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</si>
  <si>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</si>
  <si>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</si>
  <si>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</si>
  <si>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</si>
  <si>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</si>
  <si>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</si>
  <si>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</si>
  <si>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</si>
  <si>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</si>
  <si>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</si>
  <si>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</si>
  <si>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</si>
  <si>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</si>
  <si>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</si>
  <si>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</si>
  <si>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</si>
  <si>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</si>
  <si>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NA</t>
  </si>
  <si>
    <t xml:space="preserve">Empty </t>
  </si>
  <si>
    <t>no bag only tag</t>
  </si>
  <si>
    <t>N.A</t>
  </si>
  <si>
    <t xml:space="preserve">Holes </t>
  </si>
  <si>
    <t xml:space="preserve">No tea bag, and just tagg </t>
  </si>
  <si>
    <t>R3864</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</si>
  <si>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</si>
  <si>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</si>
  <si>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</si>
  <si>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</si>
  <si>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</si>
  <si>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</si>
  <si>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</si>
  <si>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</si>
  <si>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</si>
  <si>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</si>
  <si>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</si>
  <si>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</si>
  <si>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</si>
  <si>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</si>
  <si>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</si>
  <si>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</si>
  <si>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</si>
  <si>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</si>
  <si>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</si>
  <si>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</si>
  <si>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</si>
  <si>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</si>
  <si>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</si>
  <si>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</si>
  <si>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</si>
  <si>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</si>
  <si>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</si>
  <si>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</si>
  <si>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</si>
  <si>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</si>
  <si>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</si>
  <si>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</si>
  <si>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</si>
  <si>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</si>
  <si>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</si>
  <si>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</si>
  <si>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</si>
  <si>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</si>
  <si>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</si>
  <si>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</si>
  <si>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</si>
  <si>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</si>
  <si>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</si>
  <si>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</si>
  <si>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</si>
  <si>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</si>
  <si>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</si>
  <si>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</si>
  <si>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</si>
  <si>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</si>
  <si>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</si>
  <si>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</si>
  <si>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</si>
  <si>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</si>
  <si>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</si>
  <si>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</si>
  <si>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</si>
  <si>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</si>
  <si>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</si>
  <si>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</si>
  <si>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</si>
  <si>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</si>
  <si>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</si>
  <si>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</si>
  <si>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</si>
  <si>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</si>
  <si>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</si>
  <si>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</si>
  <si>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</si>
  <si>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</si>
  <si>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</si>
  <si>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</si>
  <si>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</si>
  <si>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</si>
  <si>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</si>
  <si>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</si>
  <si>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</si>
  <si>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</si>
  <si>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</si>
  <si>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</si>
  <si>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</si>
  <si>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</si>
  <si>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</si>
  <si>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</si>
  <si>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</si>
  <si>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</si>
  <si>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</si>
  <si>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</si>
  <si>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</si>
  <si>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</si>
  <si>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</si>
  <si>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</si>
  <si>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Protocol:Remove what is left of the label but leave the string. weigh the
bags and subtract the weight of an empty bag without the label to
determine the weight after incubation. Remove also the nylon string as much as possible.</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</si>
  <si>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</si>
  <si>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</si>
  <si>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</si>
  <si>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</si>
  <si>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</si>
  <si>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</si>
  <si>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</si>
  <si>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</si>
  <si>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</si>
  <si>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</si>
  <si>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</si>
  <si>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</si>
  <si>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</si>
  <si>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</si>
  <si>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</si>
  <si>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</si>
  <si>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</si>
  <si>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</si>
  <si>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</si>
  <si>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</si>
  <si>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</si>
  <si>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</si>
  <si>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</si>
  <si>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</si>
  <si>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</si>
  <si>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</si>
  <si>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</si>
  <si>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</si>
  <si>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</si>
  <si>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</si>
  <si>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</si>
  <si>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</si>
  <si>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</si>
  <si>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</si>
  <si>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</si>
  <si>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</si>
  <si>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</si>
  <si>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</si>
  <si>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</si>
  <si>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</si>
  <si>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</si>
  <si>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</si>
  <si>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</si>
  <si>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</si>
  <si>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</si>
  <si>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</si>
  <si>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</si>
  <si>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</si>
  <si>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</si>
  <si>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</si>
  <si>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</si>
  <si>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</si>
  <si>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</si>
  <si>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</si>
  <si>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</si>
  <si>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</si>
  <si>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</si>
  <si>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</si>
  <si>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</si>
  <si>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</si>
  <si>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</si>
  <si>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</si>
  <si>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</si>
  <si>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</si>
  <si>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</si>
  <si>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</si>
  <si>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</si>
  <si>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</si>
  <si>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</si>
  <si>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</si>
  <si>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</si>
  <si>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</si>
  <si>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</si>
  <si>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</si>
  <si>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</si>
  <si>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</si>
  <si>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</si>
  <si>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</si>
  <si>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</si>
  <si>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</si>
  <si>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</si>
  <si>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</si>
  <si>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</si>
  <si>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</si>
  <si>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</si>
  <si>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</si>
  <si>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</si>
  <si>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</si>
  <si>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</si>
  <si>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</si>
  <si>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</si>
  <si>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</si>
  <si>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</si>
  <si>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</si>
  <si>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</si>
  <si>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</si>
  <si>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</si>
  <si>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</si>
  <si>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</si>
  <si>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</si>
  <si>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</si>
  <si>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</si>
  <si>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</si>
  <si>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</si>
  <si>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</si>
  <si>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</si>
  <si>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</si>
  <si>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</si>
  <si>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</si>
  <si>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</si>
  <si>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</si>
  <si>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</si>
  <si>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</si>
  <si>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</si>
  <si>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</si>
  <si>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</si>
  <si>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</si>
  <si>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</si>
  <si>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</si>
  <si>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</si>
  <si>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</si>
  <si>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</si>
  <si>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</si>
  <si>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</si>
  <si>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</si>
  <si>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</si>
  <si>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</si>
  <si>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</si>
  <si>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</si>
  <si>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</si>
  <si>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</si>
  <si>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</si>
  <si>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</si>
  <si>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</si>
  <si>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</si>
  <si>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</si>
  <si>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</si>
  <si>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</si>
  <si>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</si>
  <si>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</si>
  <si>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</si>
  <si>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</si>
  <si>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</si>
  <si>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</si>
  <si>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</si>
  <si>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</si>
  <si>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</si>
  <si>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</si>
  <si>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</si>
  <si>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</si>
  <si>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</si>
  <si>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</si>
  <si>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</si>
  <si>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</si>
  <si>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</si>
  <si>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</si>
  <si>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</si>
  <si>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</si>
  <si>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</si>
  <si>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</si>
  <si>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</si>
  <si>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</si>
  <si>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</si>
  <si>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</si>
  <si>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</si>
  <si>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</si>
  <si>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</si>
  <si>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</si>
  <si>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</si>
  <si>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</si>
  <si>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</si>
  <si>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</si>
  <si>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</si>
  <si>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</si>
  <si>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</si>
  <si>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</si>
  <si>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</si>
  <si>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</si>
  <si>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</si>
  <si>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</si>
  <si>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</si>
  <si>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</si>
  <si>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</si>
  <si>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</si>
  <si>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</si>
  <si>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</si>
  <si>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</si>
  <si>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</si>
  <si>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</si>
  <si>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</si>
  <si>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</si>
  <si>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</si>
  <si>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</si>
  <si>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</si>
  <si>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</si>
  <si>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</si>
  <si>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</si>
  <si>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</si>
  <si>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</si>
  <si>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</si>
  <si>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</si>
  <si>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</si>
  <si>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</si>
  <si>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</si>
  <si>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</si>
  <si>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</si>
  <si>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</si>
  <si>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</si>
  <si>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</si>
  <si>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</si>
  <si>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</si>
  <si>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</si>
  <si>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</si>
  <si>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</si>
  <si>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</si>
  <si>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</si>
  <si>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</si>
  <si>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</si>
  <si>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</si>
  <si>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</si>
  <si>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</si>
  <si>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</si>
  <si>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</si>
  <si>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</si>
  <si>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</si>
  <si>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</si>
  <si>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</si>
  <si>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</si>
  <si>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</si>
  <si>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</si>
  <si>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</si>
  <si>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</si>
  <si>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</si>
  <si>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</si>
  <si>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</si>
  <si>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</si>
  <si>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</si>
  <si>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</si>
  <si>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</si>
  <si>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</si>
  <si>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</si>
  <si>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</si>
  <si>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</si>
  <si>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</si>
  <si>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</si>
  <si>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</si>
  <si>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</si>
  <si>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</si>
  <si>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</si>
  <si>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</si>
  <si>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</si>
  <si>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</si>
  <si>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</si>
  <si>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</si>
  <si>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</si>
  <si>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</si>
  <si>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</si>
  <si>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</si>
  <si>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</si>
  <si>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</si>
  <si>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</si>
  <si>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</si>
  <si>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</si>
  <si>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</si>
  <si>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</si>
  <si>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</si>
  <si>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</si>
  <si>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</si>
  <si>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</si>
  <si>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</si>
  <si>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</si>
  <si>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</si>
  <si>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</si>
  <si>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</si>
  <si>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</si>
  <si>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</si>
  <si>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</si>
  <si>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</si>
  <si>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</si>
  <si>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</si>
  <si>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</si>
  <si>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</si>
  <si>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</si>
  <si>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</si>
  <si>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</si>
  <si>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</si>
  <si>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</si>
  <si>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</si>
  <si>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</si>
  <si>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</si>
  <si>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</si>
  <si>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</si>
  <si>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</si>
  <si>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</si>
  <si>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</si>
  <si>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</si>
  <si>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</si>
  <si>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</si>
  <si>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</si>
  <si>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</si>
  <si>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</si>
  <si>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</si>
  <si>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Green tea</t>
  </si>
  <si>
    <t>Season</t>
  </si>
  <si>
    <t>Soil at collection</t>
  </si>
  <si>
    <t>Soil at placement</t>
  </si>
  <si>
    <t>Wet</t>
  </si>
  <si>
    <t>N.A.</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</si>
  <si>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</si>
  <si>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</si>
  <si>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</si>
  <si>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</si>
  <si>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</si>
  <si>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</si>
  <si>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</si>
  <si>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</si>
  <si>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Number of teabags with that are empty/only soil inside</t>
  </si>
  <si>
    <t>Number of teabags with sightings of soil or uncertain if soil inside. Even if it is empty and soil inside</t>
  </si>
  <si>
    <t>Duplicates?</t>
  </si>
  <si>
    <t>Checking for duplicates</t>
  </si>
  <si>
    <t>Red tea</t>
  </si>
  <si>
    <t>Green ex</t>
  </si>
  <si>
    <t>red ex</t>
  </si>
  <si>
    <t>Duplicate?</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</si>
  <si>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</si>
  <si>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</si>
  <si>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</si>
  <si>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</si>
  <si>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</si>
  <si>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</si>
  <si>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</si>
  <si>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</si>
  <si>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</si>
  <si>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</si>
  <si>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</si>
  <si>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</si>
  <si>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</si>
  <si>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</si>
  <si>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</si>
  <si>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</si>
  <si>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</si>
  <si>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</si>
  <si>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</si>
  <si>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</si>
  <si>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</si>
  <si>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</si>
  <si>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</si>
  <si>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</si>
  <si>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</si>
  <si>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Teabags dry season weight</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</si>
  <si>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</si>
  <si>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</si>
  <si>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</si>
  <si>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</si>
  <si>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</si>
  <si>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</si>
  <si>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</si>
  <si>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</si>
  <si>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</si>
  <si>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</si>
  <si>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</si>
  <si>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</si>
  <si>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</si>
  <si>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</si>
  <si>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</si>
  <si>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</si>
  <si>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</si>
  <si>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</si>
  <si>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</si>
  <si>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</si>
  <si>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</si>
  <si>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</si>
  <si>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</si>
  <si>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</si>
  <si>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</si>
  <si>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</si>
  <si>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</si>
  <si>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</si>
  <si>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R54A</t>
  </si>
  <si>
    <t>Controll (unused)</t>
  </si>
  <si>
    <t>ConG1</t>
  </si>
  <si>
    <t>ConG2</t>
  </si>
  <si>
    <t>ConG3</t>
  </si>
  <si>
    <t>ConG4</t>
  </si>
  <si>
    <t>ConG5</t>
  </si>
  <si>
    <t>RA</t>
  </si>
  <si>
    <t>Hydrolysable fraction green tea (Hg)</t>
  </si>
  <si>
    <t>Hydrolysable fraction red tea (Hr)</t>
  </si>
  <si>
    <t>Fraction decomposed (ag)</t>
  </si>
  <si>
    <t>Initial weight green tea with cord, bag and label</t>
  </si>
  <si>
    <t>Initial weight green tea only</t>
  </si>
  <si>
    <t>Final weight green tea with bag</t>
  </si>
  <si>
    <t>Final weight green tea only (when doing the ashing)</t>
  </si>
  <si>
    <t>Ashed subsample percentage green tea</t>
  </si>
  <si>
    <t>Ashed corrected total final weight green tea</t>
  </si>
  <si>
    <t>Initial weight red tea with cord, bag and label</t>
  </si>
  <si>
    <t>Initial weight red tea only</t>
  </si>
  <si>
    <t>Final weight red tea with bag</t>
  </si>
  <si>
    <t>Final weight red tea only (when doing the ashing)</t>
  </si>
  <si>
    <t>Ashed subsample percentage red tea</t>
  </si>
  <si>
    <t>Ashed corrected total final weight red tea</t>
  </si>
  <si>
    <t>Treatment (excl/op)</t>
  </si>
  <si>
    <t>Green Teabagcode</t>
  </si>
  <si>
    <t>Red Teabagcode</t>
  </si>
  <si>
    <t>Duplikat hvis sant =open</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</si>
  <si>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</si>
  <si>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</si>
  <si>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</si>
  <si>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</si>
  <si>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</si>
  <si>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</si>
  <si>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</si>
  <si>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</si>
  <si>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</si>
  <si>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</si>
  <si>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</si>
  <si>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</si>
  <si>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</si>
  <si>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</si>
  <si>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</si>
  <si>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</si>
  <si>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</si>
  <si>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</si>
  <si>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</si>
  <si>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</si>
  <si>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</si>
  <si>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</si>
  <si>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</si>
  <si>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</si>
  <si>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</si>
  <si>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</si>
  <si>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</si>
  <si>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</si>
  <si>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</si>
  <si>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</si>
  <si>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</si>
  <si>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</si>
  <si>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</si>
  <si>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</si>
  <si>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</si>
  <si>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</si>
  <si>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</si>
  <si>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</si>
  <si>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</si>
  <si>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</si>
  <si>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</si>
  <si>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</si>
  <si>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</si>
  <si>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</si>
  <si>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</si>
  <si>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</si>
  <si>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</si>
  <si>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</si>
  <si>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</si>
  <si>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</si>
  <si>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</si>
  <si>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</si>
  <si>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</si>
  <si>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</si>
  <si>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</si>
  <si>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</si>
  <si>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</si>
  <si>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</si>
  <si>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</si>
  <si>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</si>
  <si>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</si>
  <si>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</si>
  <si>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</si>
  <si>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</si>
  <si>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</si>
  <si>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</si>
  <si>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</si>
  <si>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</si>
  <si>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</si>
  <si>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</si>
  <si>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</si>
  <si>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</si>
  <si>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</si>
  <si>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</si>
  <si>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</si>
  <si>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</si>
  <si>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</si>
  <si>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</si>
  <si>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</si>
  <si>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</si>
  <si>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</si>
  <si>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</si>
  <si>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</si>
  <si>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</si>
  <si>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</si>
  <si>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</si>
  <si>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</si>
  <si>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</si>
  <si>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</si>
  <si>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</si>
  <si>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</si>
  <si>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</si>
  <si>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</si>
  <si>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</si>
  <si>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</si>
  <si>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</si>
  <si>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</si>
  <si>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</si>
  <si>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</si>
  <si>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</si>
  <si>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</si>
  <si>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</si>
  <si>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</si>
  <si>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</si>
  <si>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</si>
  <si>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</si>
  <si>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</si>
  <si>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</si>
  <si>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</si>
  <si>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</si>
  <si>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</si>
  <si>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</si>
  <si>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</si>
  <si>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</si>
  <si>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</si>
  <si>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</si>
  <si>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</si>
  <si>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</si>
  <si>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</si>
  <si>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</si>
  <si>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</si>
  <si>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Dry-Wet</t>
  </si>
  <si>
    <t>Massloss (g)</t>
  </si>
  <si>
    <t>Littertype</t>
  </si>
  <si>
    <t>Region</t>
  </si>
  <si>
    <t>Mwantimba</t>
  </si>
  <si>
    <t>Missing R19, NO MOUNDS OR TREES IN AREA</t>
  </si>
  <si>
    <t>ID_SUA</t>
  </si>
  <si>
    <t>Class</t>
  </si>
  <si>
    <t>sandy clay loam</t>
  </si>
  <si>
    <t>sandy loam</t>
  </si>
  <si>
    <t>loamy sand</t>
  </si>
  <si>
    <t>clay</t>
  </si>
  <si>
    <t>sandy clay</t>
  </si>
  <si>
    <t>clay loam</t>
  </si>
  <si>
    <t>Stuart_correction</t>
  </si>
  <si>
    <t>CLAY %</t>
  </si>
  <si>
    <t>SILT %</t>
  </si>
  <si>
    <t>SAND %</t>
  </si>
  <si>
    <t>OC %</t>
  </si>
  <si>
    <t>rain.sum</t>
  </si>
  <si>
    <t>plot</t>
  </si>
  <si>
    <t>area</t>
  </si>
  <si>
    <t>sitecode</t>
  </si>
  <si>
    <t>rain.region</t>
  </si>
  <si>
    <t>season</t>
  </si>
  <si>
    <t>site</t>
  </si>
  <si>
    <t>date.burial</t>
  </si>
  <si>
    <t>date.recovery</t>
  </si>
  <si>
    <t>green</t>
  </si>
  <si>
    <t>roobios</t>
  </si>
  <si>
    <t>greenEX</t>
  </si>
  <si>
    <t>roobiosEX</t>
  </si>
  <si>
    <t>incbuation_days</t>
  </si>
  <si>
    <t>block_code</t>
  </si>
  <si>
    <t>31/01/2017</t>
  </si>
  <si>
    <t>24/03/2017</t>
  </si>
  <si>
    <t>133</t>
  </si>
  <si>
    <t>A1_Makao</t>
  </si>
  <si>
    <t>527</t>
  </si>
  <si>
    <t>508</t>
  </si>
  <si>
    <t>38</t>
  </si>
  <si>
    <t>59</t>
  </si>
  <si>
    <t>398</t>
  </si>
  <si>
    <t>512</t>
  </si>
  <si>
    <t>101</t>
  </si>
  <si>
    <t>A2_Makao</t>
  </si>
  <si>
    <t>515</t>
  </si>
  <si>
    <t>2</t>
  </si>
  <si>
    <t>3</t>
  </si>
  <si>
    <t>282</t>
  </si>
  <si>
    <t>99</t>
  </si>
  <si>
    <t>154</t>
  </si>
  <si>
    <t>01/02/2017</t>
  </si>
  <si>
    <t>380</t>
  </si>
  <si>
    <t>A3_Makao</t>
  </si>
  <si>
    <t>274</t>
  </si>
  <si>
    <t>566</t>
  </si>
  <si>
    <t>110</t>
  </si>
  <si>
    <t>45</t>
  </si>
  <si>
    <t>132</t>
  </si>
  <si>
    <t>71</t>
  </si>
  <si>
    <t>104</t>
  </si>
  <si>
    <t>A4_Makao</t>
  </si>
  <si>
    <t>189</t>
  </si>
  <si>
    <t>217</t>
  </si>
  <si>
    <t>172</t>
  </si>
  <si>
    <t>349</t>
  </si>
  <si>
    <t>296</t>
  </si>
  <si>
    <t>323</t>
  </si>
  <si>
    <t>156</t>
  </si>
  <si>
    <t>30/01/2017</t>
  </si>
  <si>
    <t>26/03/2017</t>
  </si>
  <si>
    <t>452</t>
  </si>
  <si>
    <t>P1_Makao</t>
  </si>
  <si>
    <t>24</t>
  </si>
  <si>
    <t>69</t>
  </si>
  <si>
    <t>97</t>
  </si>
  <si>
    <t>89</t>
  </si>
  <si>
    <t>147</t>
  </si>
  <si>
    <t>65</t>
  </si>
  <si>
    <t>420</t>
  </si>
  <si>
    <t>77</t>
  </si>
  <si>
    <t>P2_Makao</t>
  </si>
  <si>
    <t>81</t>
  </si>
  <si>
    <t>117</t>
  </si>
  <si>
    <t>6</t>
  </si>
  <si>
    <t>74</t>
  </si>
  <si>
    <t>102</t>
  </si>
  <si>
    <t>76</t>
  </si>
  <si>
    <t>107</t>
  </si>
  <si>
    <t>155</t>
  </si>
  <si>
    <t>P3_Makao</t>
  </si>
  <si>
    <t>98</t>
  </si>
  <si>
    <t>29</t>
  </si>
  <si>
    <t>312</t>
  </si>
  <si>
    <t>113</t>
  </si>
  <si>
    <t>441</t>
  </si>
  <si>
    <t>58</t>
  </si>
  <si>
    <t>435</t>
  </si>
  <si>
    <t>P4_Makao</t>
  </si>
  <si>
    <t>31</t>
  </si>
  <si>
    <t>120</t>
  </si>
  <si>
    <t>390</t>
  </si>
  <si>
    <t>143</t>
  </si>
  <si>
    <t>448</t>
  </si>
  <si>
    <t>423</t>
  </si>
  <si>
    <t>550</t>
  </si>
  <si>
    <t>333</t>
  </si>
  <si>
    <t>W1_Maswa</t>
  </si>
  <si>
    <t>252</t>
  </si>
  <si>
    <t>44</t>
  </si>
  <si>
    <t>9</t>
  </si>
  <si>
    <t>251</t>
  </si>
  <si>
    <t>266</t>
  </si>
  <si>
    <t>528</t>
  </si>
  <si>
    <t>14</t>
  </si>
  <si>
    <t>393</t>
  </si>
  <si>
    <t>W2_Maswa</t>
  </si>
  <si>
    <t>138</t>
  </si>
  <si>
    <t>311</t>
  </si>
  <si>
    <t>183</t>
  </si>
  <si>
    <t>228</t>
  </si>
  <si>
    <t>100</t>
  </si>
  <si>
    <t>56</t>
  </si>
  <si>
    <t>68</t>
  </si>
  <si>
    <t>293</t>
  </si>
  <si>
    <t>W3_Maswa</t>
  </si>
  <si>
    <t>25/03/2017</t>
  </si>
  <si>
    <t>368</t>
  </si>
  <si>
    <t>22</t>
  </si>
  <si>
    <t>417</t>
  </si>
  <si>
    <t>391</t>
  </si>
  <si>
    <t>62</t>
  </si>
  <si>
    <t>329</t>
  </si>
  <si>
    <t>171</t>
  </si>
  <si>
    <t>W4_Maswa</t>
  </si>
  <si>
    <t>517</t>
  </si>
  <si>
    <t>73</t>
  </si>
  <si>
    <t>4</t>
  </si>
  <si>
    <t>136</t>
  </si>
  <si>
    <t>547</t>
  </si>
  <si>
    <t>588</t>
  </si>
  <si>
    <t>27/01/2017</t>
  </si>
  <si>
    <t>22/03/2017</t>
  </si>
  <si>
    <t>576</t>
  </si>
  <si>
    <t>A1_Mwantimba</t>
  </si>
  <si>
    <t>561</t>
  </si>
  <si>
    <t>496</t>
  </si>
  <si>
    <t>497</t>
  </si>
  <si>
    <t>10</t>
  </si>
  <si>
    <t>26</t>
  </si>
  <si>
    <t>494</t>
  </si>
  <si>
    <t>475</t>
  </si>
  <si>
    <t>540</t>
  </si>
  <si>
    <t>A2_Mwantimba</t>
  </si>
  <si>
    <t>593</t>
  </si>
  <si>
    <t>510</t>
  </si>
  <si>
    <t>509</t>
  </si>
  <si>
    <t>33</t>
  </si>
  <si>
    <t>487</t>
  </si>
  <si>
    <t>530</t>
  </si>
  <si>
    <t>578</t>
  </si>
  <si>
    <t>A3_Mwantimba</t>
  </si>
  <si>
    <t>37</t>
  </si>
  <si>
    <t>522</t>
  </si>
  <si>
    <t>480</t>
  </si>
  <si>
    <t>565</t>
  </si>
  <si>
    <t>544</t>
  </si>
  <si>
    <t>526</t>
  </si>
  <si>
    <t>594</t>
  </si>
  <si>
    <t>564</t>
  </si>
  <si>
    <t>A4_Mwantimba</t>
  </si>
  <si>
    <t>429</t>
  </si>
  <si>
    <t>466</t>
  </si>
  <si>
    <t>471</t>
  </si>
  <si>
    <t>486</t>
  </si>
  <si>
    <t>55</t>
  </si>
  <si>
    <t>424</t>
  </si>
  <si>
    <t>418</t>
  </si>
  <si>
    <t>520</t>
  </si>
  <si>
    <t>P1_Mwantimba</t>
  </si>
  <si>
    <t>433</t>
  </si>
  <si>
    <t>592</t>
  </si>
  <si>
    <t>477</t>
  </si>
  <si>
    <t>597</t>
  </si>
  <si>
    <t>467</t>
  </si>
  <si>
    <t>596</t>
  </si>
  <si>
    <t>543</t>
  </si>
  <si>
    <t>483</t>
  </si>
  <si>
    <t>P2_Mwantimba</t>
  </si>
  <si>
    <t>21</t>
  </si>
  <si>
    <t>538</t>
  </si>
  <si>
    <t>559</t>
  </si>
  <si>
    <t>465</t>
  </si>
  <si>
    <t>503</t>
  </si>
  <si>
    <t>567</t>
  </si>
  <si>
    <t>15</t>
  </si>
  <si>
    <t>21/03/2017</t>
  </si>
  <si>
    <t>40</t>
  </si>
  <si>
    <t>P3_Mwantimba</t>
  </si>
  <si>
    <t>468</t>
  </si>
  <si>
    <t>582</t>
  </si>
  <si>
    <t>20</t>
  </si>
  <si>
    <t>533</t>
  </si>
  <si>
    <t>572</t>
  </si>
  <si>
    <t>504</t>
  </si>
  <si>
    <t>579</t>
  </si>
  <si>
    <t>440</t>
  </si>
  <si>
    <t>P4_Mwantimba</t>
  </si>
  <si>
    <t>485</t>
  </si>
  <si>
    <t>556</t>
  </si>
  <si>
    <t>464</t>
  </si>
  <si>
    <t>35</t>
  </si>
  <si>
    <t>570</t>
  </si>
  <si>
    <t>439</t>
  </si>
  <si>
    <t>461</t>
  </si>
  <si>
    <t>28/01/2017</t>
  </si>
  <si>
    <t>20/03/2017</t>
  </si>
  <si>
    <t>253</t>
  </si>
  <si>
    <t>W1_Handajega</t>
  </si>
  <si>
    <t>285</t>
  </si>
  <si>
    <t>341</t>
  </si>
  <si>
    <t>264</t>
  </si>
  <si>
    <t>411</t>
  </si>
  <si>
    <t>259</t>
  </si>
  <si>
    <t>215</t>
  </si>
  <si>
    <t>322</t>
  </si>
  <si>
    <t>403</t>
  </si>
  <si>
    <t>W2_Handajega</t>
  </si>
  <si>
    <t>583</t>
  </si>
  <si>
    <t>451</t>
  </si>
  <si>
    <t>353</t>
  </si>
  <si>
    <t>105</t>
  </si>
  <si>
    <t>384</t>
  </si>
  <si>
    <t>481</t>
  </si>
  <si>
    <t>490</t>
  </si>
  <si>
    <t>470</t>
  </si>
  <si>
    <t>W3_Handajega</t>
  </si>
  <si>
    <t>488</t>
  </si>
  <si>
    <t>273</t>
  </si>
  <si>
    <t>301</t>
  </si>
  <si>
    <t>291</t>
  </si>
  <si>
    <t>537</t>
  </si>
  <si>
    <t>290</t>
  </si>
  <si>
    <t>555</t>
  </si>
  <si>
    <t>539</t>
  </si>
  <si>
    <t>W4_Handajega</t>
  </si>
  <si>
    <t>180</t>
  </si>
  <si>
    <t>580</t>
  </si>
  <si>
    <t>222</t>
  </si>
  <si>
    <t>216</t>
  </si>
  <si>
    <t>232</t>
  </si>
  <si>
    <t>387</t>
  </si>
  <si>
    <t>346</t>
  </si>
  <si>
    <t>03/02/2017</t>
  </si>
  <si>
    <t>19/03/2017</t>
  </si>
  <si>
    <t>364</t>
  </si>
  <si>
    <t>CG_Seronera</t>
  </si>
  <si>
    <t>167</t>
  </si>
  <si>
    <t>25</t>
  </si>
  <si>
    <t>362</t>
  </si>
  <si>
    <t>370</t>
  </si>
  <si>
    <t>168</t>
  </si>
  <si>
    <t>269</t>
  </si>
  <si>
    <t>359</t>
  </si>
  <si>
    <t>395</t>
  </si>
  <si>
    <t>182</t>
  </si>
  <si>
    <t>342</t>
  </si>
  <si>
    <t>139</t>
  </si>
  <si>
    <t>92</t>
  </si>
  <si>
    <t>328</t>
  </si>
  <si>
    <t>149</t>
  </si>
  <si>
    <t>449</t>
  </si>
  <si>
    <t>142</t>
  </si>
  <si>
    <t>392</t>
  </si>
  <si>
    <t>589</t>
  </si>
  <si>
    <t>130</t>
  </si>
  <si>
    <t>111</t>
  </si>
  <si>
    <t>412</t>
  </si>
  <si>
    <t>434</t>
  </si>
  <si>
    <t>457</t>
  </si>
  <si>
    <t>Local</t>
  </si>
  <si>
    <t>410</t>
  </si>
  <si>
    <t>103</t>
  </si>
  <si>
    <t>356</t>
  </si>
  <si>
    <t>319</t>
  </si>
  <si>
    <t>22/07/2017</t>
  </si>
  <si>
    <t>29/09/2017</t>
  </si>
  <si>
    <t>204</t>
  </si>
  <si>
    <t>283</t>
  </si>
  <si>
    <t>298</t>
  </si>
  <si>
    <t>286</t>
  </si>
  <si>
    <t>210</t>
  </si>
  <si>
    <t>213</t>
  </si>
  <si>
    <t>704</t>
  </si>
  <si>
    <t>616</t>
  </si>
  <si>
    <t>603</t>
  </si>
  <si>
    <t>652</t>
  </si>
  <si>
    <t>304</t>
  </si>
  <si>
    <t>687</t>
  </si>
  <si>
    <t>20/07/2017</t>
  </si>
  <si>
    <t>407</t>
  </si>
  <si>
    <t>361</t>
  </si>
  <si>
    <t>280</t>
  </si>
  <si>
    <t>320</t>
  </si>
  <si>
    <t>209</t>
  </si>
  <si>
    <t>646</t>
  </si>
  <si>
    <t>650</t>
  </si>
  <si>
    <t>230</t>
  </si>
  <si>
    <t>642</t>
  </si>
  <si>
    <t>199</t>
  </si>
  <si>
    <t>162</t>
  </si>
  <si>
    <t>163</t>
  </si>
  <si>
    <t>345</t>
  </si>
  <si>
    <t>660</t>
  </si>
  <si>
    <t>27/09/2017</t>
  </si>
  <si>
    <t>712</t>
  </si>
  <si>
    <t>324</t>
  </si>
  <si>
    <t>108</t>
  </si>
  <si>
    <t>152</t>
  </si>
  <si>
    <t>681</t>
  </si>
  <si>
    <t>260</t>
  </si>
  <si>
    <t>402</t>
  </si>
  <si>
    <t>648</t>
  </si>
  <si>
    <t>257</t>
  </si>
  <si>
    <t>691</t>
  </si>
  <si>
    <t>716</t>
  </si>
  <si>
    <t>631</t>
  </si>
  <si>
    <t>606</t>
  </si>
  <si>
    <t>221</t>
  </si>
  <si>
    <t>308</t>
  </si>
  <si>
    <t>242</t>
  </si>
  <si>
    <t>618</t>
  </si>
  <si>
    <t>140</t>
  </si>
  <si>
    <t>192</t>
  </si>
  <si>
    <t>227</t>
  </si>
  <si>
    <t>416</t>
  </si>
  <si>
    <t>689</t>
  </si>
  <si>
    <t>231</t>
  </si>
  <si>
    <t>297</t>
  </si>
  <si>
    <t>200</t>
  </si>
  <si>
    <t>713</t>
  </si>
  <si>
    <t>237</t>
  </si>
  <si>
    <t>21/07/2017</t>
  </si>
  <si>
    <t>654</t>
  </si>
  <si>
    <t>634</t>
  </si>
  <si>
    <t>201</t>
  </si>
  <si>
    <t>28/09/2017</t>
  </si>
  <si>
    <t>174</t>
  </si>
  <si>
    <t>261</t>
  </si>
  <si>
    <t>203</t>
  </si>
  <si>
    <t>191</t>
  </si>
  <si>
    <t>160</t>
  </si>
  <si>
    <t>275</t>
  </si>
  <si>
    <t>657</t>
  </si>
  <si>
    <t>306</t>
  </si>
  <si>
    <t>377</t>
  </si>
  <si>
    <t>61</t>
  </si>
  <si>
    <t>620</t>
  </si>
  <si>
    <t>366</t>
  </si>
  <si>
    <t>610</t>
  </si>
  <si>
    <t>614</t>
  </si>
  <si>
    <t>720</t>
  </si>
  <si>
    <t>643</t>
  </si>
  <si>
    <t>277</t>
  </si>
  <si>
    <t>197</t>
  </si>
  <si>
    <t>601</t>
  </si>
  <si>
    <t>220</t>
  </si>
  <si>
    <t>659</t>
  </si>
  <si>
    <t>619</t>
  </si>
  <si>
    <t>106</t>
  </si>
  <si>
    <t>233</t>
  </si>
  <si>
    <t>698</t>
  </si>
  <si>
    <t>23/07/2017</t>
  </si>
  <si>
    <t>02/10/2017</t>
  </si>
  <si>
    <t>47</t>
  </si>
  <si>
    <t>707</t>
  </si>
  <si>
    <t>641</t>
  </si>
  <si>
    <t>245</t>
  </si>
  <si>
    <t>714</t>
  </si>
  <si>
    <t>701</t>
  </si>
  <si>
    <t>365</t>
  </si>
  <si>
    <t>212</t>
  </si>
  <si>
    <t>66</t>
  </si>
  <si>
    <t>347</t>
  </si>
  <si>
    <t>206</t>
  </si>
  <si>
    <t>299</t>
  </si>
  <si>
    <t>636</t>
  </si>
  <si>
    <t>239</t>
  </si>
  <si>
    <t>30/09/2017</t>
  </si>
  <si>
    <t>313</t>
  </si>
  <si>
    <t>247</t>
  </si>
  <si>
    <t>671</t>
  </si>
  <si>
    <t>638</t>
  </si>
  <si>
    <t>719</t>
  </si>
  <si>
    <t>173</t>
  </si>
  <si>
    <t>373</t>
  </si>
  <si>
    <t>374</t>
  </si>
  <si>
    <t>388</t>
  </si>
  <si>
    <t>281</t>
  </si>
  <si>
    <t>443</t>
  </si>
  <si>
    <t>229</t>
  </si>
  <si>
    <t>272</t>
  </si>
  <si>
    <t>207</t>
  </si>
  <si>
    <t>193</t>
  </si>
  <si>
    <t>188</t>
  </si>
  <si>
    <t>683</t>
  </si>
  <si>
    <t>649</t>
  </si>
  <si>
    <t>214</t>
  </si>
  <si>
    <t>628</t>
  </si>
  <si>
    <t>198</t>
  </si>
  <si>
    <t>706</t>
  </si>
  <si>
    <t>710</t>
  </si>
  <si>
    <t>626</t>
  </si>
  <si>
    <t>195</t>
  </si>
  <si>
    <t>295</t>
  </si>
  <si>
    <t>609</t>
  </si>
  <si>
    <t>292</t>
  </si>
  <si>
    <t>243</t>
  </si>
  <si>
    <t>422</t>
  </si>
  <si>
    <t>664</t>
  </si>
  <si>
    <t>316</t>
  </si>
  <si>
    <t>635</t>
  </si>
  <si>
    <t>651</t>
  </si>
  <si>
    <t>367</t>
  </si>
  <si>
    <t>617</t>
  </si>
  <si>
    <t>84</t>
  </si>
  <si>
    <t>248</t>
  </si>
  <si>
    <t>238</t>
  </si>
  <si>
    <t>350</t>
  </si>
  <si>
    <t>24/07/2017</t>
  </si>
  <si>
    <t>01/10/2017</t>
  </si>
  <si>
    <t>314</t>
  </si>
  <si>
    <t>425</t>
  </si>
  <si>
    <t>267</t>
  </si>
  <si>
    <t>211</t>
  </si>
  <si>
    <t>310</t>
  </si>
  <si>
    <t>413</t>
  </si>
  <si>
    <t>80</t>
  </si>
  <si>
    <t>208</t>
  </si>
  <si>
    <t>633</t>
  </si>
  <si>
    <t>473</t>
  </si>
  <si>
    <t>702</t>
  </si>
  <si>
    <t>175</t>
  </si>
  <si>
    <t>332</t>
  </si>
  <si>
    <t>279</t>
  </si>
  <si>
    <t>718</t>
  </si>
  <si>
    <t>640</t>
  </si>
  <si>
    <t>669</t>
  </si>
  <si>
    <t>170</t>
  </si>
  <si>
    <t>697</t>
  </si>
  <si>
    <t>674</t>
  </si>
  <si>
    <t>607</t>
  </si>
  <si>
    <t>629</t>
  </si>
  <si>
    <t>679</t>
  </si>
  <si>
    <t>682</t>
  </si>
  <si>
    <t>693</t>
  </si>
  <si>
    <t>605</t>
  </si>
  <si>
    <t>240</t>
  </si>
  <si>
    <t>26/07/2017</t>
  </si>
  <si>
    <t>26/09/2017</t>
  </si>
  <si>
    <t>623</t>
  </si>
  <si>
    <t>611</t>
  </si>
  <si>
    <t>645</t>
  </si>
  <si>
    <t>709</t>
  </si>
  <si>
    <t>131</t>
  </si>
  <si>
    <t>711</t>
  </si>
  <si>
    <t>236</t>
  </si>
  <si>
    <t>205</t>
  </si>
  <si>
    <t>665</t>
  </si>
  <si>
    <t>224</t>
  </si>
  <si>
    <t>621</t>
  </si>
  <si>
    <t>637</t>
  </si>
  <si>
    <t>284</t>
  </si>
  <si>
    <t>604</t>
  </si>
  <si>
    <t>625</t>
  </si>
  <si>
    <t>647</t>
  </si>
  <si>
    <t>599</t>
  </si>
  <si>
    <t>670</t>
  </si>
  <si>
    <t>256</t>
  </si>
  <si>
    <t>658</t>
  </si>
  <si>
    <t>699</t>
  </si>
  <si>
    <t>663</t>
  </si>
  <si>
    <t>622</t>
  </si>
  <si>
    <t>608</t>
  </si>
  <si>
    <t>639</t>
  </si>
  <si>
    <t>246</t>
  </si>
  <si>
    <t>672</t>
  </si>
  <si>
    <t>rain.sum (mm)</t>
  </si>
  <si>
    <t>Soil.Class</t>
  </si>
  <si>
    <t>Mound type</t>
  </si>
  <si>
    <t>Tree with ants</t>
  </si>
  <si>
    <t>N.D. tree (m)</t>
  </si>
  <si>
    <t>N.D.Mound (m)</t>
  </si>
  <si>
    <t>Ants (1/N)</t>
  </si>
  <si>
    <t>R.OP: COMPLETEL1 EATEN</t>
  </si>
  <si>
    <t>T1pe (M, O, G)</t>
  </si>
  <si>
    <t>Moisture %</t>
  </si>
  <si>
    <t>Temperature (C)</t>
  </si>
  <si>
    <t>Mound density</t>
  </si>
  <si>
    <t>Lat</t>
  </si>
  <si>
    <t>Long</t>
  </si>
  <si>
    <t>ObjectID</t>
  </si>
  <si>
    <t>lat</t>
  </si>
  <si>
    <t>lon</t>
  </si>
  <si>
    <t>ele</t>
  </si>
  <si>
    <t>time</t>
  </si>
  <si>
    <t>region</t>
  </si>
  <si>
    <t>landuse</t>
  </si>
  <si>
    <t>Flag, Blue</t>
  </si>
  <si>
    <t>makao</t>
  </si>
  <si>
    <t>agriculture</t>
  </si>
  <si>
    <t>2017-01-31T09:36:03Z</t>
  </si>
  <si>
    <t>2017-01-31T09:39:36Z</t>
  </si>
  <si>
    <t>2017-01-31T09:41:13Z</t>
  </si>
  <si>
    <t>2017-01-31T09:42:35Z</t>
  </si>
  <si>
    <t>2017-01-31T09:43:09Z</t>
  </si>
  <si>
    <t>2017-01-31T09:45:56Z</t>
  </si>
  <si>
    <t>2017-01-31T12:23:00Z</t>
  </si>
  <si>
    <t>2017-01-31T12:25:38Z</t>
  </si>
  <si>
    <t>2017-01-31T12:29:34Z</t>
  </si>
  <si>
    <t>2017-01-31T12:31:54Z</t>
  </si>
  <si>
    <t>2017-01-31T12:35:05Z</t>
  </si>
  <si>
    <t>2017-01-31T12:41:44Z</t>
  </si>
  <si>
    <t>2017-01-31T12:42:13Z</t>
  </si>
  <si>
    <t>2017-01-31T12:45:02Z</t>
  </si>
  <si>
    <t>2017-02-01T04:16:51Z</t>
  </si>
  <si>
    <t>2017-02-01T04:19:47Z</t>
  </si>
  <si>
    <t>2017-02-01T04:23:05Z</t>
  </si>
  <si>
    <t>2017-02-01T04:27:58Z</t>
  </si>
  <si>
    <t>2017-02-01T04:29:39Z</t>
  </si>
  <si>
    <t>2017-02-01T04:35:44Z</t>
  </si>
  <si>
    <t>2017-02-01T04:34:55Z</t>
  </si>
  <si>
    <t>2017-02-01T04:38:13Z</t>
  </si>
  <si>
    <t>2017-02-01T04:41:59Z</t>
  </si>
  <si>
    <t>2017-02-01T04:48:50Z</t>
  </si>
  <si>
    <t>2017-02-01T04:50:59Z</t>
  </si>
  <si>
    <t>2017-02-01T04:53:59Z</t>
  </si>
  <si>
    <t>2017-02-01T04:56:21Z</t>
  </si>
  <si>
    <t>2017-02-01T04:58:27Z</t>
  </si>
  <si>
    <t>2017-02-01T05:01:15Z</t>
  </si>
  <si>
    <t>2017-01-30T13:29:31Z</t>
  </si>
  <si>
    <t>pasture</t>
  </si>
  <si>
    <t>2017-01-30T14:43:24Z</t>
  </si>
  <si>
    <t>2017-01-30T14:43:59Z</t>
  </si>
  <si>
    <t>2017-01-30T14:48:51Z</t>
  </si>
  <si>
    <t>2017-01-30T14:51:48Z</t>
  </si>
  <si>
    <t>2017-01-30T14:53:33Z</t>
  </si>
  <si>
    <t>2017-01-30T14:58:26Z</t>
  </si>
  <si>
    <t>2017-01-30T15:01:48Z</t>
  </si>
  <si>
    <t>2017-01-31T06:47:35Z</t>
  </si>
  <si>
    <t>2017-01-31T06:58:39Z</t>
  </si>
  <si>
    <t>2017-01-31T07:03:46Z</t>
  </si>
  <si>
    <t>2017-03-26T09:17:18Z</t>
  </si>
  <si>
    <t>2017-03-26T09:45:16Z</t>
  </si>
  <si>
    <t>2017-01-31T07:21:22Z</t>
  </si>
  <si>
    <t>2017-01-31T07:25:56Z</t>
  </si>
  <si>
    <t>2017-01-31T07:32:08Z</t>
  </si>
  <si>
    <t>2017-01-31T07:49:56Z</t>
  </si>
  <si>
    <t>2017-01-31T07:54:37Z</t>
  </si>
  <si>
    <t>2017-01-31T08:01:10Z</t>
  </si>
  <si>
    <t>2017-01-31T08:14:13Z</t>
  </si>
  <si>
    <t>2017-01-31T08:15:57Z</t>
  </si>
  <si>
    <t>2017-01-31T08:18:12Z</t>
  </si>
  <si>
    <t>2017-03-26T11:07:14Z</t>
  </si>
  <si>
    <t>2017-03-26T10:22:16Z</t>
  </si>
  <si>
    <t>2017-01-31T08:41:03Z</t>
  </si>
  <si>
    <t>2017-01-31T08:44:49Z</t>
  </si>
  <si>
    <t>2017-03-26T10:56:49Z</t>
  </si>
  <si>
    <t>2017-03-26T11:08:46Z</t>
  </si>
  <si>
    <t>2017-01-31T08:53:06Z</t>
  </si>
  <si>
    <t>2017-01-31T08:57:04Z</t>
  </si>
  <si>
    <t>2017-02-01T09:18:27Z</t>
  </si>
  <si>
    <t>maswa</t>
  </si>
  <si>
    <t>wild</t>
  </si>
  <si>
    <t>2017-03-24T09:22:34Z</t>
  </si>
  <si>
    <t>2017-02-01T09:23:13Z</t>
  </si>
  <si>
    <t>2017-03-24T09:55:37Z</t>
  </si>
  <si>
    <t>2017-02-01T09:33:06Z</t>
  </si>
  <si>
    <t>2017-02-01T09:36:24Z</t>
  </si>
  <si>
    <t>2017-02-01T09:40:46Z</t>
  </si>
  <si>
    <t>2017-02-01T09:42:36Z</t>
  </si>
  <si>
    <t>2017-03-25T11:25:48Z</t>
  </si>
  <si>
    <t>2017-03-25T11:15:34Z</t>
  </si>
  <si>
    <t>2017-03-25T11:28:18Z</t>
  </si>
  <si>
    <t>2017-02-01T10:07:43Z</t>
  </si>
  <si>
    <t>2017-03-25T11:32:10Z</t>
  </si>
  <si>
    <t>2017-03-25T11:34:30Z</t>
  </si>
  <si>
    <t>2017-02-01T10:19:18Z</t>
  </si>
  <si>
    <t>2017-03-24T11:38:37Z</t>
  </si>
  <si>
    <t>2017-02-01T07:53:44Z</t>
  </si>
  <si>
    <t>2017-03-25T10:16:46Z</t>
  </si>
  <si>
    <t>2017-02-01T07:24:13Z</t>
  </si>
  <si>
    <t>2017-02-01T07:35:53Z</t>
  </si>
  <si>
    <t>2017-02-01T07:38:51Z</t>
  </si>
  <si>
    <t>2017-02-01T07:41:15Z</t>
  </si>
  <si>
    <t>2017-02-01T07:49:08Z</t>
  </si>
  <si>
    <t>2017-02-01T07:51:18Z</t>
  </si>
  <si>
    <t>2017-02-01T08:40:24Z</t>
  </si>
  <si>
    <t>2017-02-01T08:40:55Z</t>
  </si>
  <si>
    <t>2017-02-01T08:45:42Z</t>
  </si>
  <si>
    <t>2017-02-01T08:50:15Z</t>
  </si>
  <si>
    <t>2017-02-01T08:51:32Z</t>
  </si>
  <si>
    <t>2017-02-01T08:57:55Z</t>
  </si>
  <si>
    <t>2017-02-01T08:59:10Z</t>
  </si>
  <si>
    <t>2017-02-01T09:04:03Z</t>
  </si>
  <si>
    <t>2017-01-27T11:31:40Z</t>
  </si>
  <si>
    <t>mwantimba</t>
  </si>
  <si>
    <t>2017-01-27T11:37:57Z</t>
  </si>
  <si>
    <t>2017-01-27T11:43:57Z</t>
  </si>
  <si>
    <t>2017-01-27T11:46:07Z</t>
  </si>
  <si>
    <t>2017-01-27T11:49:15Z</t>
  </si>
  <si>
    <t>2017-01-27T11:50:45Z</t>
  </si>
  <si>
    <t>2017-01-27T11:52:57Z</t>
  </si>
  <si>
    <t>2017-01-27T11:57:04Z</t>
  </si>
  <si>
    <t>2017-01-27T12:05:50Z</t>
  </si>
  <si>
    <t>2017-01-27T12:08:02Z</t>
  </si>
  <si>
    <t>2017-01-27T12:09:42Z</t>
  </si>
  <si>
    <t>2017-01-27T12:14:06Z</t>
  </si>
  <si>
    <t>2017-01-27T12:17:38Z</t>
  </si>
  <si>
    <t>2017-01-27T12:21:25Z</t>
  </si>
  <si>
    <t>2017-01-27T12:24:04Z</t>
  </si>
  <si>
    <t>2017-01-27T12:28:03Z</t>
  </si>
  <si>
    <t>2017-01-27T13:13:31Z</t>
  </si>
  <si>
    <t>2017-01-27T13:17:34Z</t>
  </si>
  <si>
    <t>2017-01-27T13:21:46Z</t>
  </si>
  <si>
    <t>2017-01-27T13:25:29Z</t>
  </si>
  <si>
    <t>2017-01-27T13:53:23Z</t>
  </si>
  <si>
    <t>2017-01-27T13:55:01Z</t>
  </si>
  <si>
    <t>2017-01-27T13:59:17Z</t>
  </si>
  <si>
    <t>2017-01-27T14:06:38Z</t>
  </si>
  <si>
    <t>2017-01-27T14:08:32Z</t>
  </si>
  <si>
    <t>2017-01-27T14:11:37Z</t>
  </si>
  <si>
    <t>2017-01-27T14:17:26Z</t>
  </si>
  <si>
    <t>2017-01-27T14:16:38Z</t>
  </si>
  <si>
    <t>2017-01-27T14:24:11Z</t>
  </si>
  <si>
    <t>2017-01-27T14:27:21Z</t>
  </si>
  <si>
    <t>2017-01-27T14:31:09Z</t>
  </si>
  <si>
    <t>2017-01-27T14:36:08Z</t>
  </si>
  <si>
    <t>2017-01-27T05:45:49Z</t>
  </si>
  <si>
    <t>2017-01-27T05:46:58Z</t>
  </si>
  <si>
    <t>2017-01-27T05:54:07Z</t>
  </si>
  <si>
    <t>2017-03-22T12:35:00Z</t>
  </si>
  <si>
    <t>2017-01-27T06:15:59Z</t>
  </si>
  <si>
    <t>2017-01-27T06:18:09Z</t>
  </si>
  <si>
    <t>2017-01-27T06:24:15Z</t>
  </si>
  <si>
    <t>2017-01-27T06:28:51Z</t>
  </si>
  <si>
    <t>2017-01-27T06:55:44Z</t>
  </si>
  <si>
    <t>2017-01-27T07:06:32Z</t>
  </si>
  <si>
    <t>2017-01-27T07:11:01Z</t>
  </si>
  <si>
    <t>2017-01-27T07:16:30Z</t>
  </si>
  <si>
    <t>2017-01-27T07:20:37Z</t>
  </si>
  <si>
    <t>2017-02-17T11:17:05Z</t>
  </si>
  <si>
    <t>2017-01-27T07:36:09Z</t>
  </si>
  <si>
    <t>2017-01-27T07:41:13Z</t>
  </si>
  <si>
    <t>2017-01-27T08:52:37Z</t>
  </si>
  <si>
    <t>2017-01-27T09:01:05Z</t>
  </si>
  <si>
    <t>2017-01-27T09:03:27Z</t>
  </si>
  <si>
    <t>2017-01-27T09:07:11Z</t>
  </si>
  <si>
    <t>2017-01-27T09:14:48Z</t>
  </si>
  <si>
    <t>2017-01-27T09:17:22Z</t>
  </si>
  <si>
    <t>2017-01-27T09:26:34Z</t>
  </si>
  <si>
    <t>2017-01-27T09:30:33Z</t>
  </si>
  <si>
    <t>2017-01-27T09:48:49Z</t>
  </si>
  <si>
    <t>2017-01-27T09:53:24Z</t>
  </si>
  <si>
    <t>2017-01-27T09:57:22Z</t>
  </si>
  <si>
    <t>2017-01-27T10:01:17Z</t>
  </si>
  <si>
    <t>2017-01-27T10:03:38Z</t>
  </si>
  <si>
    <t>2017-01-27T10:09:10Z</t>
  </si>
  <si>
    <t>2017-01-27T10:13:59Z</t>
  </si>
  <si>
    <t>2017-01-27T10:15:30Z</t>
  </si>
  <si>
    <t>2017-01-28T07:33:25Z</t>
  </si>
  <si>
    <t>handajega</t>
  </si>
  <si>
    <t>2017-01-28T07:44:46Z</t>
  </si>
  <si>
    <t>2017-01-28T07:54:11Z</t>
  </si>
  <si>
    <t>2017-01-28T08:01:10Z</t>
  </si>
  <si>
    <t>2017-01-28T08:06:32Z</t>
  </si>
  <si>
    <t>2017-01-28T08:15:06Z</t>
  </si>
  <si>
    <t>2017-01-28T08:21:06Z</t>
  </si>
  <si>
    <t>2017-01-28T08:29:39Z</t>
  </si>
  <si>
    <t>2017-01-28T09:09:09Z</t>
  </si>
  <si>
    <t>2017-01-28T09:18:53Z</t>
  </si>
  <si>
    <t>2017-01-28T09:33:57Z</t>
  </si>
  <si>
    <t>2017-01-28T09:50:24Z</t>
  </si>
  <si>
    <t>2017-01-28T09:53:47Z</t>
  </si>
  <si>
    <t>2017-01-28T09:58:00Z</t>
  </si>
  <si>
    <t>2017-01-28T10:01:12Z</t>
  </si>
  <si>
    <t>2017-01-28T10:03:59Z</t>
  </si>
  <si>
    <t>2017-01-28T10:53:50Z</t>
  </si>
  <si>
    <t>2017-01-28T11:03:37Z</t>
  </si>
  <si>
    <t>2017-01-28T11:07:07Z</t>
  </si>
  <si>
    <t>2017-01-28T11:10:58Z</t>
  </si>
  <si>
    <t>2017-01-28T11:14:52Z</t>
  </si>
  <si>
    <t>2017-01-28T11:22:43Z</t>
  </si>
  <si>
    <t>2017-01-28T11:28:58Z</t>
  </si>
  <si>
    <t>2017-01-28T11:34:57Z</t>
  </si>
  <si>
    <t>2017-01-28T11:48:20Z</t>
  </si>
  <si>
    <t>2017-01-28T11:55:28Z</t>
  </si>
  <si>
    <t>2017-01-28T12:02:58Z</t>
  </si>
  <si>
    <t>2017-01-28T12:18:28Z</t>
  </si>
  <si>
    <t>2017-01-28T12:26:16Z</t>
  </si>
  <si>
    <t>2017-01-28T12:28:43Z</t>
  </si>
  <si>
    <t>2017-01-28T12:32:23Z</t>
  </si>
  <si>
    <t>2017-01-28T12:35:04Z</t>
  </si>
  <si>
    <t>2017-02-03T07:20:07Z</t>
  </si>
  <si>
    <t>seronera</t>
  </si>
  <si>
    <t>common garden</t>
  </si>
  <si>
    <t>Tea_CG4</t>
  </si>
  <si>
    <t>2017-02-03T06:48:27Z</t>
  </si>
  <si>
    <t>Tea_CG3</t>
  </si>
  <si>
    <t>2017-02-03T07:36:35Z</t>
  </si>
  <si>
    <t>Tea_CG1</t>
  </si>
  <si>
    <t>2017-02-03T07:56:15Z</t>
  </si>
  <si>
    <t>Tea_CG2</t>
  </si>
  <si>
    <t>Dry=Makao/Maswa</t>
  </si>
  <si>
    <t>Type (M, O, G)</t>
  </si>
  <si>
    <t>Height (m)</t>
  </si>
  <si>
    <t>Base diameter (m)</t>
  </si>
  <si>
    <t>Prot.Area</t>
  </si>
  <si>
    <t>SNP</t>
  </si>
  <si>
    <t>No mound in 50x50 square. This was the closest one to the border</t>
  </si>
  <si>
    <t>WP 782</t>
  </si>
  <si>
    <t>No mound in square, and no mound seen in nearest vicinity</t>
  </si>
  <si>
    <t>No mound in square, this one i 2,50m from border</t>
  </si>
  <si>
    <t>A1+A2</t>
  </si>
  <si>
    <t>Is marked with WP 1155</t>
  </si>
  <si>
    <t>A3+A4</t>
  </si>
  <si>
    <t>no one</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</si>
  <si>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</si>
  <si>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</si>
  <si>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</si>
  <si>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</si>
  <si>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</si>
  <si>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</si>
  <si>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</si>
  <si>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</si>
  <si>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</si>
  <si>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</si>
  <si>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</si>
  <si>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</si>
  <si>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</si>
  <si>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</si>
  <si>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</si>
  <si>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</si>
  <si>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</si>
  <si>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</si>
  <si>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</si>
  <si>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Teabags found in Seronera after Marit's sampling attached to pipes</t>
  </si>
  <si>
    <t>CG204(4)</t>
  </si>
  <si>
    <t>Empty/Teabags found in Seronera after Marit's sampling attached to pipes</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</si>
  <si>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</si>
  <si>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</si>
  <si>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</si>
  <si>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</si>
  <si>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</si>
  <si>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</si>
  <si>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</si>
  <si>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</si>
  <si>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</si>
  <si>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</si>
  <si>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</si>
  <si>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</si>
  <si>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</si>
  <si>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</si>
  <si>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</si>
  <si>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</si>
  <si>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</si>
  <si>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</si>
  <si>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</si>
  <si>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</si>
  <si>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</si>
  <si>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</si>
  <si>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</si>
  <si>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</si>
  <si>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</si>
  <si>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</si>
  <si>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</si>
  <si>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</si>
  <si>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</si>
  <si>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</si>
  <si>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</si>
  <si>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</si>
  <si>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</si>
  <si>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</si>
  <si>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</si>
  <si>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</si>
  <si>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</si>
  <si>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</si>
  <si>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</si>
  <si>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</si>
  <si>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</si>
  <si>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</si>
  <si>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</si>
  <si>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</si>
  <si>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</si>
  <si>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</si>
  <si>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</si>
  <si>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</si>
  <si>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</si>
  <si>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</si>
  <si>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</si>
  <si>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</si>
  <si>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</si>
  <si>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</si>
  <si>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</si>
  <si>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</si>
  <si>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</si>
  <si>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</si>
  <si>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</si>
  <si>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</si>
  <si>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</si>
  <si>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</si>
  <si>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</si>
  <si>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</si>
  <si>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</si>
  <si>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</si>
  <si>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</si>
  <si>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</si>
  <si>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</si>
  <si>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</si>
  <si>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</si>
  <si>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</si>
  <si>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</si>
  <si>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</si>
  <si>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</si>
  <si>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</si>
  <si>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</si>
  <si>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</si>
  <si>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</si>
  <si>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</si>
  <si>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</si>
  <si>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</si>
  <si>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</si>
  <si>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</si>
  <si>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</si>
  <si>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</si>
  <si>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</si>
  <si>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</si>
  <si>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</si>
  <si>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</si>
  <si>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</si>
  <si>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</si>
  <si>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</si>
  <si>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</si>
  <si>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</si>
  <si>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</si>
  <si>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</si>
  <si>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</si>
  <si>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</si>
  <si>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</si>
  <si>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</si>
  <si>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</si>
  <si>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</si>
  <si>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</si>
  <si>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</si>
  <si>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</si>
  <si>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</si>
  <si>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</si>
  <si>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</si>
  <si>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</si>
  <si>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</si>
  <si>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</si>
  <si>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</si>
  <si>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</si>
  <si>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</si>
  <si>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</si>
  <si>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</si>
  <si>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hole because of digging</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</si>
  <si>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</si>
  <si>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</si>
  <si>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</si>
  <si>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</si>
  <si>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</si>
  <si>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</si>
  <si>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</si>
  <si>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</si>
  <si>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</si>
  <si>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</si>
  <si>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</si>
  <si>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</si>
  <si>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</si>
  <si>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</si>
  <si>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</si>
  <si>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</si>
  <si>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</si>
  <si>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</si>
  <si>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</si>
  <si>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</si>
  <si>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</si>
  <si>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</si>
  <si>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</si>
  <si>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</si>
  <si>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</si>
  <si>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</si>
  <si>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</si>
  <si>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</si>
  <si>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</si>
  <si>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</si>
  <si>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</si>
  <si>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</si>
  <si>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</si>
  <si>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</si>
  <si>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</si>
  <si>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Duplicate check</t>
  </si>
  <si>
    <t>no tag or cord</t>
  </si>
  <si>
    <t xml:space="preserve"> G41</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</si>
  <si>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</si>
  <si>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</si>
  <si>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</si>
  <si>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</si>
  <si>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</si>
  <si>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</si>
  <si>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</si>
  <si>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</si>
  <si>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</si>
  <si>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</si>
  <si>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</si>
  <si>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LOT OF LITTER FALLEN OUT OF BAG (0,6850g) seen left in the paper bag, bag ripped open</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</si>
  <si>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</si>
  <si>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</si>
  <si>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</si>
  <si>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</si>
  <si>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</si>
  <si>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</si>
  <si>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</si>
  <si>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</si>
  <si>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</si>
  <si>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</si>
  <si>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</si>
  <si>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</si>
  <si>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</si>
  <si>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</si>
  <si>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</si>
  <si>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</si>
  <si>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</si>
  <si>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</si>
  <si>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</si>
  <si>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</si>
  <si>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</si>
  <si>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</si>
  <si>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</si>
  <si>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</si>
  <si>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</si>
  <si>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</si>
  <si>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</si>
  <si>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</si>
  <si>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</si>
  <si>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</si>
  <si>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</si>
  <si>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</si>
  <si>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</si>
  <si>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</si>
  <si>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</si>
  <si>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</si>
  <si>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</si>
  <si>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</si>
  <si>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</si>
  <si>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</si>
  <si>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</si>
  <si>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</si>
  <si>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</si>
  <si>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</si>
  <si>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</si>
  <si>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</si>
  <si>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</si>
  <si>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</si>
  <si>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</si>
  <si>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</si>
  <si>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</si>
  <si>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</si>
  <si>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</si>
  <si>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</si>
  <si>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</si>
  <si>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</si>
  <si>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</si>
  <si>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</si>
  <si>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</si>
  <si>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</si>
  <si>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</si>
  <si>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</si>
  <si>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</si>
  <si>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</si>
  <si>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</si>
  <si>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</si>
  <si>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</si>
  <si>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</si>
  <si>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</si>
  <si>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</si>
  <si>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Søkbar:</t>
  </si>
  <si>
    <t>Formel:</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</si>
  <si>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</si>
  <si>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</si>
  <si>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</si>
  <si>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</si>
  <si>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</si>
  <si>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Massloss (g) Ash uncorrected</t>
  </si>
  <si>
    <t>Dryseason</t>
  </si>
  <si>
    <t/>
  </si>
  <si>
    <t>WetSeason</t>
  </si>
  <si>
    <t>Duplicate</t>
  </si>
  <si>
    <t>Søkbar(sant/usant)</t>
  </si>
  <si>
    <t>De som er duplikater:</t>
  </si>
  <si>
    <t xml:space="preserve">Both written in collectionsheet and in afterweight sheet as this one was found. </t>
  </si>
  <si>
    <t>Already have an R19 in wet</t>
  </si>
  <si>
    <t xml:space="preserve">Finnes i postweight som G792
Står i collectionsheet som G791
Står i ashed weights som G791
--&gt; Endre til G791
</t>
  </si>
  <si>
    <t>Står i postweight som G792
Står i collectionsheet som G792
---&gt; La stå</t>
  </si>
  <si>
    <t>Written in collectionsheet, but not in afterweight sheet as it was not found i the field. Not in ashed weights either.</t>
  </si>
  <si>
    <t>Finnes i ahsed vekt
Finnes i collecionsheet
Finnes i aftervekt
--&gt; La stå</t>
  </si>
  <si>
    <t xml:space="preserve">Finnes i collectionsheet (også på arket)
Finnes IKKE i aftervekt, men skrevet som G848
--&gt; Endre til G848
</t>
  </si>
  <si>
    <t>Ikke i ashed
Er i collectionsheet (Også på arket, men kan kanskje se ut som R186?)
Ikke i afterWet, ment er her skrevet som R186
--&gt; Endre til R186</t>
  </si>
  <si>
    <t>Er i collection sheet (også på arket)
Er i afterDry
--&gt; La stå</t>
  </si>
  <si>
    <t xml:space="preserve">Er i collection sheet
Er i afterdry
--&gt; La stå
</t>
  </si>
  <si>
    <t>Er i collection sheet (Ser ut som det er skrevet R523 på arket)
Ikke i Ashed, men R523 er her
Ikke i afterwet, men fant R523 her.
--&gt; Endre til R523</t>
  </si>
  <si>
    <t xml:space="preserve">Er i collectionsheet (på arket ser det ut som R369)
Ikke i ashed verken R269 eller R369
--&gt; Endre til R369
</t>
  </si>
  <si>
    <t>Er i collectionsheet (også på arket)
Er i afterDry
--&gt; La stå</t>
  </si>
  <si>
    <t>Er i collection sheet (også på arket)
Er i ashed
Ikke i Afterwet
--&gt;INGEN LØSNING</t>
  </si>
  <si>
    <t>Er i collection sheet (også på arket)
Ikke i AfterDry
---&gt; INGEN LØSNING</t>
  </si>
  <si>
    <t>Er i collection (også på arket)
Er i AfterDry
--&gt; Ingen løsning</t>
  </si>
  <si>
    <t>Er i ashed
Er i collection (Også på akret)
Er i afterWet
--&gt;Ingen løsning</t>
  </si>
  <si>
    <t>Utført</t>
  </si>
  <si>
    <t>JA</t>
  </si>
  <si>
    <t>Antall digler pr batch</t>
  </si>
  <si>
    <t>TOTALT (timer</t>
  </si>
  <si>
    <t>Average common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</si>
</sst>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48">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color theme="5"/>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008000"/>
      <name val="Calibri"/>
      <family val="2"/>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3"/>
      <color theme="1"/>
      <name val="Calibri (Body)"/>
    </font>
    <font>
      <sz val="11"/>
      <name val="Calibri (Body)"/>
    </font>
    <font>
      <sz val="11"/>
      <color theme="1"/>
      <name val="Calibri (Body)"/>
    </font>
    <font>
      <sz val="10"/>
      <name val="Arial"/>
      <family val="2"/>
    </font>
    <font>
      <b/>
      <sz val="11"/>
      <color rgb="FF3F3F3F"/>
      <name val="Calibri"/>
      <family val="2"/>
      <scheme val="minor"/>
    </font>
    <font>
      <b/>
      <sz val="11"/>
      <color rgb="FFC00000"/>
      <name val="Calibri"/>
      <family val="2"/>
    </font>
    <font>
      <sz val="11"/>
      <color indexed="8"/>
      <name val="Calibri"/>
      <family val="2"/>
      <scheme val="minor"/>
    </font>
  </fonts>
  <fills count="21">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rgb="FFF2F2F2"/>
      </patternFill>
    </fill>
    <fill>
      <patternFill patternType="solid">
        <fgColor theme="9"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9" tint="-0.249977111117893"/>
        <bgColor indexed="64"/>
      </patternFill>
    </fill>
    <fill>
      <patternFill patternType="solid">
        <fgColor theme="7" tint="0.39997558519241921"/>
        <bgColor indexed="64"/>
      </patternFill>
    </fill>
  </fills>
  <borders count="35">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s>
  <cellStyleXfs count="9">
    <xf numFmtId="0" fontId="0" fillId="0" borderId="0"/>
    <xf numFmtId="0" fontId="20" fillId="8" borderId="0" applyNumberFormat="0" applyBorder="0" applyAlignment="0" applyProtection="0"/>
    <xf numFmtId="0" fontId="12" fillId="0" borderId="0"/>
    <xf numFmtId="0" fontId="28" fillId="10" borderId="0" applyNumberFormat="0" applyBorder="0" applyAlignment="0" applyProtection="0"/>
    <xf numFmtId="0" fontId="29" fillId="11" borderId="25" applyNumberFormat="0" applyAlignment="0" applyProtection="0"/>
    <xf numFmtId="0" fontId="30" fillId="12" borderId="0" applyNumberFormat="0" applyBorder="0" applyAlignment="0" applyProtection="0"/>
    <xf numFmtId="0" fontId="36" fillId="0" borderId="0"/>
    <xf numFmtId="0" fontId="44" fillId="0" borderId="0"/>
    <xf numFmtId="0" fontId="45" fillId="15" borderId="30" applyNumberFormat="0" applyAlignment="0" applyProtection="0"/>
  </cellStyleXfs>
  <cellXfs count="313">
    <xf numFmtId="0" fontId="0" fillId="0" borderId="0" xfId="0"/>
    <xf numFmtId="0" fontId="0" fillId="0" borderId="0" xfId="0" applyFill="1"/>
    <xf numFmtId="0" fontId="13" fillId="0" borderId="0" xfId="0" applyFont="1" applyFill="1"/>
    <xf numFmtId="0" fontId="13" fillId="0" borderId="0" xfId="0" applyFont="1" applyFill="1" applyAlignment="1">
      <alignment wrapText="1"/>
    </xf>
    <xf numFmtId="166" fontId="13" fillId="0" borderId="0" xfId="0" applyNumberFormat="1" applyFont="1" applyFill="1"/>
    <xf numFmtId="166" fontId="0" fillId="0" borderId="0" xfId="0" applyNumberFormat="1"/>
    <xf numFmtId="166" fontId="13" fillId="0" borderId="0" xfId="0" applyNumberFormat="1" applyFont="1" applyFill="1" applyAlignment="1">
      <alignment wrapText="1"/>
    </xf>
    <xf numFmtId="0" fontId="15"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13"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19" fillId="3" borderId="0" xfId="0" applyFont="1" applyFill="1"/>
    <xf numFmtId="14" fontId="19" fillId="3" borderId="0" xfId="0" applyNumberFormat="1" applyFont="1" applyFill="1"/>
    <xf numFmtId="1" fontId="19" fillId="3" borderId="0" xfId="0" applyNumberFormat="1" applyFont="1" applyFill="1"/>
    <xf numFmtId="0" fontId="0" fillId="3" borderId="0" xfId="0" applyFill="1"/>
    <xf numFmtId="1" fontId="0" fillId="3" borderId="0" xfId="0" applyNumberFormat="1" applyFill="1"/>
    <xf numFmtId="0" fontId="16" fillId="0" borderId="0" xfId="0" applyFont="1" applyFill="1" applyBorder="1"/>
    <xf numFmtId="0" fontId="13" fillId="0" borderId="0" xfId="0" applyFont="1" applyFill="1" applyBorder="1" applyAlignment="1">
      <alignment horizontal="left" wrapText="1"/>
    </xf>
    <xf numFmtId="0" fontId="13" fillId="0" borderId="4" xfId="0" applyFont="1" applyFill="1" applyBorder="1" applyAlignment="1">
      <alignment horizontal="left" wrapText="1"/>
    </xf>
    <xf numFmtId="0" fontId="13"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13" fillId="0" borderId="0" xfId="0" applyFont="1" applyFill="1" applyAlignment="1">
      <alignment horizontal="left" wrapText="1"/>
    </xf>
    <xf numFmtId="166" fontId="13" fillId="0" borderId="0" xfId="0" applyNumberFormat="1" applyFont="1" applyFill="1" applyAlignment="1">
      <alignment horizontal="left" wrapText="1"/>
    </xf>
    <xf numFmtId="166" fontId="13" fillId="0" borderId="0" xfId="0" applyNumberFormat="1" applyFont="1" applyFill="1" applyAlignment="1">
      <alignment horizontal="left"/>
    </xf>
    <xf numFmtId="0" fontId="16"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13" fillId="2" borderId="0" xfId="0" applyFont="1" applyFill="1"/>
    <xf numFmtId="14" fontId="13" fillId="2" borderId="0" xfId="0" applyNumberFormat="1" applyFont="1" applyFill="1"/>
    <xf numFmtId="1" fontId="13" fillId="2" borderId="0" xfId="0" applyNumberFormat="1" applyFont="1" applyFill="1"/>
    <xf numFmtId="0" fontId="19" fillId="3" borderId="0" xfId="0" applyFont="1" applyFill="1" applyAlignment="1">
      <alignment wrapText="1"/>
    </xf>
    <xf numFmtId="168" fontId="0" fillId="0" borderId="0" xfId="0" applyNumberFormat="1"/>
    <xf numFmtId="0" fontId="19" fillId="2" borderId="0" xfId="0" applyFont="1" applyFill="1"/>
    <xf numFmtId="14" fontId="19" fillId="2" borderId="0" xfId="0" applyNumberFormat="1" applyFont="1" applyFill="1"/>
    <xf numFmtId="1" fontId="19" fillId="2" borderId="0" xfId="0" applyNumberFormat="1" applyFont="1" applyFill="1"/>
    <xf numFmtId="0" fontId="19"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13" fillId="4" borderId="0" xfId="0" applyFont="1" applyFill="1" applyBorder="1" applyAlignment="1">
      <alignment horizontal="left"/>
    </xf>
    <xf numFmtId="0" fontId="0" fillId="0" borderId="0" xfId="0" applyAlignment="1">
      <alignment horizontal="left" vertical="center" indent="1"/>
    </xf>
    <xf numFmtId="166" fontId="13"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16" fillId="0" borderId="5" xfId="0" applyFont="1" applyFill="1" applyBorder="1"/>
    <xf numFmtId="0" fontId="13" fillId="0" borderId="0" xfId="0" applyFont="1" applyFill="1" applyBorder="1"/>
    <xf numFmtId="0" fontId="13" fillId="0" borderId="4" xfId="0" applyFont="1" applyFill="1" applyBorder="1"/>
    <xf numFmtId="0" fontId="13" fillId="2" borderId="0" xfId="0" applyFont="1" applyFill="1" applyAlignment="1">
      <alignment wrapText="1"/>
    </xf>
    <xf numFmtId="0" fontId="13" fillId="0" borderId="8" xfId="0" applyFont="1" applyFill="1" applyBorder="1" applyAlignment="1">
      <alignment horizontal="left"/>
    </xf>
    <xf numFmtId="0" fontId="13" fillId="0" borderId="0" xfId="0" applyFont="1" applyFill="1" applyBorder="1" applyAlignment="1">
      <alignment horizontal="left"/>
    </xf>
    <xf numFmtId="0" fontId="13" fillId="0" borderId="6" xfId="0" applyFont="1" applyFill="1" applyBorder="1" applyAlignment="1">
      <alignment horizontal="left"/>
    </xf>
    <xf numFmtId="0" fontId="13" fillId="0" borderId="5" xfId="0" applyFont="1" applyFill="1" applyBorder="1" applyAlignment="1">
      <alignment horizontal="left"/>
    </xf>
    <xf numFmtId="0" fontId="13" fillId="0" borderId="9" xfId="0" applyFont="1" applyFill="1" applyBorder="1" applyAlignment="1">
      <alignment horizontal="left"/>
    </xf>
    <xf numFmtId="0" fontId="13"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13" fillId="0" borderId="8" xfId="0" applyFont="1" applyFill="1" applyBorder="1" applyAlignment="1" applyProtection="1">
      <alignment horizontal="left"/>
      <protection locked="0"/>
    </xf>
    <xf numFmtId="0" fontId="13" fillId="6" borderId="3" xfId="0" applyFont="1" applyFill="1" applyBorder="1" applyProtection="1">
      <protection locked="0"/>
    </xf>
    <xf numFmtId="0" fontId="13" fillId="6" borderId="7" xfId="0" applyFont="1" applyFill="1" applyBorder="1" applyProtection="1">
      <protection locked="0"/>
    </xf>
    <xf numFmtId="0" fontId="13" fillId="6" borderId="12" xfId="0" applyFont="1" applyFill="1" applyBorder="1" applyProtection="1">
      <protection locked="0"/>
    </xf>
    <xf numFmtId="167" fontId="13" fillId="6" borderId="7" xfId="0" applyNumberFormat="1" applyFont="1" applyFill="1" applyBorder="1" applyProtection="1">
      <protection locked="0"/>
    </xf>
    <xf numFmtId="166" fontId="13"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15" fillId="0" borderId="0" xfId="0" applyFont="1" applyAlignment="1">
      <alignment horizontal="left"/>
    </xf>
    <xf numFmtId="0" fontId="16" fillId="0" borderId="0" xfId="0" applyFont="1" applyFill="1" applyAlignment="1">
      <alignment horizontal="left" wrapText="1"/>
    </xf>
    <xf numFmtId="0" fontId="16" fillId="0" borderId="3" xfId="0" applyFont="1" applyFill="1" applyBorder="1" applyAlignment="1">
      <alignment horizontal="left"/>
    </xf>
    <xf numFmtId="0" fontId="13" fillId="0" borderId="7" xfId="0" applyFont="1" applyFill="1" applyBorder="1" applyAlignment="1">
      <alignment horizontal="left"/>
    </xf>
    <xf numFmtId="0" fontId="13" fillId="0" borderId="12" xfId="0" applyFont="1" applyFill="1" applyBorder="1" applyAlignment="1">
      <alignment horizontal="left"/>
    </xf>
    <xf numFmtId="0" fontId="13" fillId="0" borderId="10" xfId="0" applyFont="1" applyFill="1" applyBorder="1"/>
    <xf numFmtId="164" fontId="13" fillId="0" borderId="10" xfId="0" applyNumberFormat="1" applyFont="1" applyFill="1" applyBorder="1"/>
    <xf numFmtId="0" fontId="13" fillId="4" borderId="4" xfId="0" applyFont="1" applyFill="1" applyBorder="1" applyAlignment="1">
      <alignment horizontal="left"/>
    </xf>
    <xf numFmtId="0" fontId="16" fillId="0" borderId="0" xfId="0" applyFont="1" applyFill="1" applyAlignment="1">
      <alignment horizontal="left"/>
    </xf>
    <xf numFmtId="0" fontId="13" fillId="0" borderId="8" xfId="0" applyFont="1" applyFill="1" applyBorder="1"/>
    <xf numFmtId="0" fontId="0" fillId="0" borderId="0" xfId="0" applyFill="1" applyBorder="1"/>
    <xf numFmtId="0" fontId="0" fillId="0" borderId="8" xfId="0" applyBorder="1"/>
    <xf numFmtId="0" fontId="0" fillId="0" borderId="0" xfId="0" applyBorder="1"/>
    <xf numFmtId="0" fontId="16" fillId="0" borderId="8" xfId="0" applyFont="1" applyFill="1" applyBorder="1"/>
    <xf numFmtId="0" fontId="13" fillId="0" borderId="7" xfId="0" applyFont="1" applyFill="1" applyBorder="1"/>
    <xf numFmtId="0" fontId="13" fillId="0" borderId="12" xfId="0" applyFont="1" applyFill="1" applyBorder="1"/>
    <xf numFmtId="0" fontId="16" fillId="0" borderId="9" xfId="0" applyFont="1" applyFill="1" applyBorder="1"/>
    <xf numFmtId="0" fontId="13"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13" fillId="3" borderId="0" xfId="0" applyFont="1" applyFill="1"/>
    <xf numFmtId="14" fontId="13" fillId="3" borderId="0" xfId="0" applyNumberFormat="1" applyFont="1" applyFill="1"/>
    <xf numFmtId="1" fontId="13" fillId="3" borderId="0" xfId="0" applyNumberFormat="1" applyFont="1" applyFill="1"/>
    <xf numFmtId="14" fontId="0" fillId="3" borderId="0" xfId="0" applyNumberFormat="1" applyFill="1"/>
    <xf numFmtId="0" fontId="15" fillId="0" borderId="13" xfId="0" applyFont="1" applyFill="1" applyBorder="1" applyAlignment="1" applyProtection="1">
      <alignment horizontal="center" vertical="center"/>
      <protection locked="0"/>
    </xf>
    <xf numFmtId="0" fontId="0" fillId="0" borderId="7" xfId="0" applyFont="1" applyFill="1" applyBorder="1" applyAlignment="1" applyProtection="1">
      <alignment horizontal="center" vertical="center" wrapText="1"/>
    </xf>
    <xf numFmtId="164" fontId="0" fillId="0" borderId="0" xfId="0" applyNumberFormat="1" applyFill="1" applyBorder="1" applyAlignment="1" applyProtection="1">
      <alignment horizontal="center"/>
    </xf>
    <xf numFmtId="0" fontId="0" fillId="0" borderId="0" xfId="0" applyBorder="1" applyProtection="1"/>
    <xf numFmtId="0" fontId="12" fillId="0" borderId="0" xfId="2"/>
    <xf numFmtId="0" fontId="18" fillId="0" borderId="0" xfId="2" applyFont="1"/>
    <xf numFmtId="14" fontId="12" fillId="0" borderId="0" xfId="2" applyNumberFormat="1"/>
    <xf numFmtId="0" fontId="20" fillId="8" borderId="0" xfId="1"/>
    <xf numFmtId="14" fontId="20" fillId="8" borderId="0" xfId="1" applyNumberFormat="1"/>
    <xf numFmtId="0" fontId="12" fillId="0" borderId="0" xfId="2" applyFont="1"/>
    <xf numFmtId="2" fontId="12" fillId="0" borderId="0" xfId="2" applyNumberFormat="1"/>
    <xf numFmtId="0" fontId="18" fillId="9" borderId="17" xfId="0" applyFont="1" applyFill="1" applyBorder="1"/>
    <xf numFmtId="0" fontId="18" fillId="9" borderId="17" xfId="0" applyFont="1" applyFill="1" applyBorder="1" applyAlignment="1">
      <alignment horizontal="center"/>
    </xf>
    <xf numFmtId="0" fontId="18" fillId="9" borderId="17" xfId="0" applyFont="1" applyFill="1" applyBorder="1" applyAlignment="1">
      <alignment horizontal="center" vertical="center"/>
    </xf>
    <xf numFmtId="0" fontId="21" fillId="9" borderId="17" xfId="0" applyFont="1" applyFill="1" applyBorder="1" applyAlignment="1">
      <alignment horizontal="center"/>
    </xf>
    <xf numFmtId="0" fontId="18"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23"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24" fillId="0" borderId="17" xfId="0" applyFont="1" applyBorder="1"/>
    <xf numFmtId="0" fontId="0" fillId="0" borderId="17" xfId="0" applyFill="1" applyBorder="1" applyAlignment="1">
      <alignment horizontal="center" vertical="center"/>
    </xf>
    <xf numFmtId="0" fontId="18" fillId="0" borderId="14" xfId="0" applyFont="1" applyBorder="1"/>
    <xf numFmtId="0" fontId="18"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23" fillId="0" borderId="17" xfId="0" applyFont="1" applyFill="1" applyBorder="1"/>
    <xf numFmtId="0" fontId="0" fillId="0" borderId="24" xfId="0" applyBorder="1"/>
    <xf numFmtId="0" fontId="0" fillId="0" borderId="17" xfId="0" applyFill="1" applyBorder="1"/>
    <xf numFmtId="0" fontId="0" fillId="0" borderId="18" xfId="0" applyBorder="1"/>
    <xf numFmtId="0" fontId="18"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21"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21"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18" fillId="0" borderId="0" xfId="0" applyFont="1" applyBorder="1" applyAlignment="1">
      <alignment vertical="center"/>
    </xf>
    <xf numFmtId="0" fontId="23"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22" fillId="0" borderId="22" xfId="0" applyFont="1" applyBorder="1"/>
    <xf numFmtId="0" fontId="0" fillId="0" borderId="24" xfId="0" applyFill="1" applyBorder="1"/>
    <xf numFmtId="0" fontId="20" fillId="8" borderId="17" xfId="1" applyBorder="1"/>
    <xf numFmtId="0" fontId="15" fillId="0" borderId="0" xfId="0" applyFont="1"/>
    <xf numFmtId="0" fontId="11" fillId="0" borderId="0" xfId="2" applyFont="1"/>
    <xf numFmtId="0" fontId="10" fillId="0" borderId="0" xfId="2" applyFont="1"/>
    <xf numFmtId="0" fontId="28" fillId="10" borderId="17" xfId="3" applyBorder="1"/>
    <xf numFmtId="0" fontId="28" fillId="10" borderId="17" xfId="3" applyBorder="1" applyAlignment="1">
      <alignment horizontal="center" vertical="center"/>
    </xf>
    <xf numFmtId="14" fontId="28" fillId="10" borderId="17" xfId="3" applyNumberFormat="1" applyBorder="1"/>
    <xf numFmtId="0" fontId="28" fillId="10" borderId="17" xfId="3" applyBorder="1" applyAlignment="1">
      <alignment horizontal="center"/>
    </xf>
    <xf numFmtId="14" fontId="28" fillId="10" borderId="14" xfId="3" applyNumberFormat="1" applyBorder="1"/>
    <xf numFmtId="20" fontId="28" fillId="10" borderId="17" xfId="3" applyNumberFormat="1" applyBorder="1"/>
    <xf numFmtId="0" fontId="28" fillId="10" borderId="17" xfId="3" applyNumberFormat="1" applyBorder="1"/>
    <xf numFmtId="0" fontId="29" fillId="11" borderId="25" xfId="4"/>
    <xf numFmtId="14" fontId="29" fillId="11" borderId="25" xfId="4" applyNumberFormat="1"/>
    <xf numFmtId="0" fontId="30" fillId="12" borderId="17" xfId="5" applyBorder="1"/>
    <xf numFmtId="0" fontId="9" fillId="0" borderId="0" xfId="2" applyFont="1"/>
    <xf numFmtId="0" fontId="30" fillId="12" borderId="0" xfId="5"/>
    <xf numFmtId="0" fontId="28" fillId="10" borderId="0" xfId="3"/>
    <xf numFmtId="0" fontId="8" fillId="0" borderId="0" xfId="2" applyFont="1"/>
    <xf numFmtId="0" fontId="23" fillId="0" borderId="0" xfId="2" applyFont="1"/>
    <xf numFmtId="0" fontId="7" fillId="0" borderId="17" xfId="0" applyFont="1" applyBorder="1"/>
    <xf numFmtId="0" fontId="7" fillId="0" borderId="0" xfId="2" applyFont="1"/>
    <xf numFmtId="0" fontId="0" fillId="0" borderId="17" xfId="0" applyBorder="1" applyAlignment="1">
      <alignment horizontal="left" vertical="center"/>
    </xf>
    <xf numFmtId="0" fontId="31" fillId="0" borderId="17" xfId="0" applyFont="1" applyBorder="1"/>
    <xf numFmtId="0" fontId="0" fillId="0" borderId="17" xfId="0" applyBorder="1" applyAlignment="1">
      <alignment horizontal="left" vertical="center" wrapText="1"/>
    </xf>
    <xf numFmtId="0" fontId="0" fillId="9" borderId="17" xfId="0" applyFont="1" applyFill="1" applyBorder="1"/>
    <xf numFmtId="0" fontId="18"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18" fillId="9" borderId="17" xfId="0" applyFont="1" applyFill="1" applyBorder="1" applyAlignment="1">
      <alignment horizontal="left" vertical="top"/>
    </xf>
    <xf numFmtId="0" fontId="0" fillId="0" borderId="17" xfId="0" applyBorder="1" applyAlignment="1">
      <alignment horizontal="right"/>
    </xf>
    <xf numFmtId="0" fontId="32" fillId="0" borderId="0" xfId="0" applyFont="1"/>
    <xf numFmtId="0" fontId="0" fillId="0" borderId="0" xfId="0" applyFont="1"/>
    <xf numFmtId="0" fontId="0" fillId="0" borderId="0" xfId="0" applyFont="1" applyFill="1"/>
    <xf numFmtId="164" fontId="0" fillId="0" borderId="0" xfId="0" applyNumberFormat="1"/>
    <xf numFmtId="0" fontId="33" fillId="12" borderId="0" xfId="5" applyFont="1"/>
    <xf numFmtId="0" fontId="34" fillId="0" borderId="0" xfId="0" applyFont="1"/>
    <xf numFmtId="0" fontId="35" fillId="0" borderId="0" xfId="0" applyFont="1"/>
    <xf numFmtId="0" fontId="36" fillId="0" borderId="0" xfId="6"/>
    <xf numFmtId="0" fontId="32" fillId="0" borderId="0" xfId="6" applyFont="1"/>
    <xf numFmtId="0" fontId="5" fillId="0" borderId="0" xfId="6" applyFont="1"/>
    <xf numFmtId="0" fontId="15" fillId="0" borderId="0" xfId="6" applyFont="1"/>
    <xf numFmtId="0" fontId="36" fillId="0" borderId="0" xfId="6" applyFill="1"/>
    <xf numFmtId="0" fontId="36" fillId="0" borderId="0" xfId="6" applyFont="1" applyFill="1"/>
    <xf numFmtId="22" fontId="36" fillId="0" borderId="0" xfId="6" applyNumberFormat="1" applyFill="1"/>
    <xf numFmtId="14" fontId="36" fillId="0" borderId="0" xfId="6" applyNumberFormat="1"/>
    <xf numFmtId="14" fontId="36" fillId="0" borderId="0" xfId="6" applyNumberFormat="1" applyFill="1"/>
    <xf numFmtId="0" fontId="36" fillId="0" borderId="0" xfId="6" applyFont="1"/>
    <xf numFmtId="22" fontId="20" fillId="8" borderId="0" xfId="1" applyNumberFormat="1"/>
    <xf numFmtId="22" fontId="36" fillId="0" borderId="0" xfId="6" applyNumberFormat="1"/>
    <xf numFmtId="0" fontId="36" fillId="0" borderId="0" xfId="6" applyFont="1" applyAlignment="1">
      <alignment wrapText="1"/>
    </xf>
    <xf numFmtId="0" fontId="36" fillId="13" borderId="0" xfId="6" applyFill="1" applyAlignment="1">
      <alignment horizontal="center"/>
    </xf>
    <xf numFmtId="0" fontId="24" fillId="14" borderId="23" xfId="6" applyFont="1" applyFill="1" applyBorder="1" applyAlignment="1">
      <alignment horizontal="center" wrapText="1"/>
    </xf>
    <xf numFmtId="0" fontId="24" fillId="14" borderId="17" xfId="6" applyFont="1" applyFill="1" applyBorder="1" applyAlignment="1">
      <alignment horizontal="center" wrapText="1"/>
    </xf>
    <xf numFmtId="0" fontId="18" fillId="0" borderId="0" xfId="6" applyFont="1"/>
    <xf numFmtId="0" fontId="36" fillId="0" borderId="0" xfId="6" applyAlignment="1">
      <alignment horizontal="center"/>
    </xf>
    <xf numFmtId="0" fontId="37" fillId="0" borderId="11" xfId="6" applyFont="1" applyBorder="1" applyAlignment="1">
      <alignment vertical="center" wrapText="1"/>
    </xf>
    <xf numFmtId="14" fontId="37" fillId="0" borderId="11" xfId="6" applyNumberFormat="1" applyFont="1" applyBorder="1" applyAlignment="1">
      <alignment vertical="center" wrapText="1"/>
    </xf>
    <xf numFmtId="0" fontId="37" fillId="0" borderId="26" xfId="6" applyFont="1" applyBorder="1" applyAlignment="1">
      <alignment vertical="center" wrapText="1"/>
    </xf>
    <xf numFmtId="0" fontId="37" fillId="0" borderId="12" xfId="6" applyFont="1" applyBorder="1" applyAlignment="1">
      <alignment vertical="center" wrapText="1"/>
    </xf>
    <xf numFmtId="0" fontId="37" fillId="0" borderId="13" xfId="6" applyFont="1" applyBorder="1" applyAlignment="1">
      <alignment vertical="center" wrapText="1"/>
    </xf>
    <xf numFmtId="0" fontId="37" fillId="0" borderId="0" xfId="6" applyFont="1" applyAlignment="1">
      <alignment horizontal="left" vertical="center" indent="5"/>
    </xf>
    <xf numFmtId="0" fontId="37" fillId="0" borderId="0" xfId="6" applyFont="1" applyAlignment="1">
      <alignment vertical="center"/>
    </xf>
    <xf numFmtId="0" fontId="40" fillId="0" borderId="0" xfId="6" applyFont="1" applyAlignment="1">
      <alignment vertical="center"/>
    </xf>
    <xf numFmtId="0" fontId="4" fillId="0" borderId="0" xfId="2" applyFont="1"/>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164" fontId="20" fillId="8" borderId="0" xfId="1" applyNumberFormat="1" applyAlignment="1"/>
    <xf numFmtId="0" fontId="41" fillId="0" borderId="0" xfId="0" applyFont="1" applyFill="1" applyBorder="1" applyAlignment="1">
      <alignment horizontal="center" vertical="center"/>
    </xf>
    <xf numFmtId="0" fontId="42" fillId="0" borderId="0" xfId="0" applyFont="1" applyFill="1" applyBorder="1" applyAlignment="1">
      <alignment horizontal="center" vertical="center"/>
    </xf>
    <xf numFmtId="2" fontId="42" fillId="0" borderId="0" xfId="0" quotePrefix="1" applyNumberFormat="1" applyFont="1" applyFill="1" applyBorder="1" applyAlignment="1">
      <alignment horizontal="left" vertical="center"/>
    </xf>
    <xf numFmtId="0" fontId="42" fillId="0" borderId="0" xfId="0" applyFont="1" applyFill="1" applyBorder="1" applyAlignment="1">
      <alignment horizontal="left"/>
    </xf>
    <xf numFmtId="0" fontId="43" fillId="0" borderId="0" xfId="0" applyFont="1" applyFill="1" applyBorder="1" applyAlignment="1">
      <alignment horizontal="center" vertical="center"/>
    </xf>
    <xf numFmtId="2" fontId="43" fillId="0" borderId="0" xfId="0" applyNumberFormat="1" applyFont="1" applyFill="1" applyBorder="1" applyAlignment="1">
      <alignment horizontal="center" vertical="center"/>
    </xf>
    <xf numFmtId="0" fontId="0" fillId="0" borderId="28" xfId="0" applyFont="1" applyFill="1" applyBorder="1" applyAlignment="1" applyProtection="1">
      <alignment horizontal="center" vertical="center" wrapText="1"/>
    </xf>
    <xf numFmtId="14" fontId="13"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3" fillId="0" borderId="17" xfId="0" applyFont="1" applyBorder="1"/>
    <xf numFmtId="0" fontId="45" fillId="15" borderId="30" xfId="8" applyAlignment="1">
      <alignment horizontal="center" vertical="center"/>
    </xf>
    <xf numFmtId="0" fontId="45" fillId="15" borderId="30" xfId="8"/>
    <xf numFmtId="0" fontId="45" fillId="15" borderId="31" xfId="8" applyBorder="1" applyAlignment="1">
      <alignment horizontal="center" vertical="center"/>
    </xf>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18"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18"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46"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6" borderId="0" xfId="0" applyFill="1" applyAlignment="1"/>
    <xf numFmtId="2" fontId="23" fillId="0" borderId="0" xfId="0" quotePrefix="1" applyNumberFormat="1" applyFont="1" applyFill="1" applyBorder="1" applyAlignment="1">
      <alignment horizontal="left" vertical="center"/>
    </xf>
    <xf numFmtId="0" fontId="23" fillId="0" borderId="0" xfId="0" applyFont="1" applyFill="1" applyBorder="1" applyAlignment="1">
      <alignment horizontal="left"/>
    </xf>
    <xf numFmtId="0" fontId="47" fillId="16" borderId="2" xfId="0" applyFont="1" applyFill="1" applyBorder="1" applyAlignment="1" applyProtection="1">
      <alignment horizontal="center" vertical="center" wrapText="1"/>
    </xf>
    <xf numFmtId="0" fontId="47" fillId="0" borderId="2" xfId="0" applyFont="1" applyFill="1" applyBorder="1" applyAlignment="1" applyProtection="1">
      <alignment horizontal="center" vertical="center" wrapText="1"/>
    </xf>
    <xf numFmtId="0" fontId="47" fillId="0" borderId="28" xfId="0" applyFont="1" applyFill="1" applyBorder="1" applyAlignment="1" applyProtection="1">
      <alignment horizontal="center" vertical="center" wrapText="1"/>
    </xf>
    <xf numFmtId="14" fontId="23" fillId="0" borderId="2" xfId="0" applyNumberFormat="1" applyFont="1" applyFill="1" applyBorder="1" applyAlignment="1" applyProtection="1">
      <alignment horizontal="center" vertical="center" wrapText="1"/>
    </xf>
    <xf numFmtId="14" fontId="47" fillId="0" borderId="2" xfId="0" applyNumberFormat="1" applyFont="1" applyFill="1" applyBorder="1" applyAlignment="1" applyProtection="1">
      <alignment horizontal="center" vertical="center" wrapText="1"/>
    </xf>
    <xf numFmtId="1" fontId="47" fillId="0" borderId="2" xfId="0" applyNumberFormat="1" applyFont="1" applyFill="1" applyBorder="1" applyAlignment="1" applyProtection="1">
      <alignment horizontal="center" vertical="center" wrapText="1"/>
    </xf>
    <xf numFmtId="1" fontId="47" fillId="0" borderId="29" xfId="0" applyNumberFormat="1" applyFont="1" applyFill="1" applyBorder="1" applyAlignment="1" applyProtection="1">
      <alignment horizontal="center" vertical="center" wrapText="1"/>
    </xf>
    <xf numFmtId="49" fontId="47" fillId="0" borderId="29" xfId="0" applyNumberFormat="1" applyFont="1" applyFill="1" applyBorder="1" applyAlignment="1" applyProtection="1">
      <alignment horizontal="center" vertical="center" wrapText="1"/>
    </xf>
    <xf numFmtId="0" fontId="47" fillId="0" borderId="29" xfId="0" applyFont="1" applyFill="1" applyBorder="1" applyAlignment="1" applyProtection="1">
      <alignment horizontal="center" vertical="center" wrapText="1"/>
    </xf>
    <xf numFmtId="0" fontId="47" fillId="16" borderId="0" xfId="0" applyFont="1" applyFill="1" applyAlignment="1"/>
    <xf numFmtId="0" fontId="47" fillId="0" borderId="0" xfId="0" applyFont="1" applyAlignment="1"/>
    <xf numFmtId="0" fontId="47" fillId="0" borderId="27" xfId="0" applyFont="1" applyBorder="1" applyAlignment="1"/>
    <xf numFmtId="0" fontId="47" fillId="4" borderId="0" xfId="0" applyFont="1" applyFill="1" applyAlignment="1"/>
    <xf numFmtId="0" fontId="47" fillId="17" borderId="0" xfId="0" applyFont="1" applyFill="1" applyAlignment="1"/>
    <xf numFmtId="164" fontId="47" fillId="0" borderId="0" xfId="0" applyNumberFormat="1" applyFont="1" applyAlignment="1"/>
    <xf numFmtId="14" fontId="47" fillId="0" borderId="0" xfId="0" applyNumberFormat="1" applyFont="1" applyAlignment="1"/>
    <xf numFmtId="1" fontId="47" fillId="0" borderId="0" xfId="0" applyNumberFormat="1" applyFont="1" applyAlignment="1"/>
    <xf numFmtId="0" fontId="47" fillId="0" borderId="0" xfId="0" applyFont="1"/>
    <xf numFmtId="2" fontId="47" fillId="0" borderId="0" xfId="0" applyNumberFormat="1" applyFont="1"/>
    <xf numFmtId="164" fontId="47" fillId="0" borderId="0" xfId="0" applyNumberFormat="1" applyFont="1"/>
    <xf numFmtId="0" fontId="23" fillId="5" borderId="0" xfId="0" applyFont="1" applyFill="1" applyAlignment="1"/>
    <xf numFmtId="0" fontId="47" fillId="20" borderId="0" xfId="0" applyFont="1" applyFill="1" applyAlignment="1"/>
    <xf numFmtId="0" fontId="47" fillId="5" borderId="0" xfId="0" applyFont="1" applyFill="1" applyAlignment="1"/>
    <xf numFmtId="0" fontId="0" fillId="19" borderId="0" xfId="0" applyFill="1"/>
    <xf numFmtId="0" fontId="0" fillId="18" borderId="0" xfId="0" applyFill="1"/>
    <xf numFmtId="0" fontId="0" fillId="0" borderId="0" xfId="0" applyAlignment="1">
      <alignment wrapText="1"/>
    </xf>
    <xf numFmtId="0" fontId="2" fillId="0" borderId="0" xfId="2" applyFont="1"/>
    <xf numFmtId="0" fontId="1" fillId="0" borderId="0" xfId="6" applyFont="1" applyAlignment="1">
      <alignment vertical="center"/>
    </xf>
    <xf numFmtId="0" fontId="18" fillId="9" borderId="14" xfId="0" applyFont="1" applyFill="1" applyBorder="1" applyAlignment="1">
      <alignment horizontal="center"/>
    </xf>
    <xf numFmtId="0" fontId="18" fillId="9" borderId="16" xfId="0" applyFont="1" applyFill="1" applyBorder="1" applyAlignment="1">
      <alignment horizontal="center"/>
    </xf>
    <xf numFmtId="0" fontId="21" fillId="9" borderId="21" xfId="0" applyFont="1" applyFill="1" applyBorder="1" applyAlignment="1">
      <alignment horizontal="center" vertical="center"/>
    </xf>
    <xf numFmtId="0" fontId="21" fillId="9" borderId="23" xfId="0" applyFont="1" applyFill="1" applyBorder="1" applyAlignment="1">
      <alignment horizontal="center" vertical="center"/>
    </xf>
    <xf numFmtId="0" fontId="18" fillId="9" borderId="15" xfId="0" applyFont="1" applyFill="1" applyBorder="1" applyAlignment="1">
      <alignment horizontal="center"/>
    </xf>
    <xf numFmtId="0" fontId="18" fillId="9" borderId="18" xfId="0" applyFont="1" applyFill="1" applyBorder="1" applyAlignment="1">
      <alignment horizontal="center"/>
    </xf>
    <xf numFmtId="0" fontId="18" fillId="9" borderId="19" xfId="0" applyFont="1" applyFill="1" applyBorder="1" applyAlignment="1">
      <alignment horizontal="center"/>
    </xf>
    <xf numFmtId="0" fontId="18" fillId="9" borderId="20" xfId="0" applyFont="1" applyFill="1" applyBorder="1" applyAlignment="1">
      <alignment horizontal="center"/>
    </xf>
    <xf numFmtId="0" fontId="45" fillId="15" borderId="32" xfId="8" applyBorder="1" applyAlignment="1">
      <alignment horizontal="center"/>
    </xf>
    <xf numFmtId="0" fontId="45" fillId="15" borderId="33" xfId="8" applyBorder="1" applyAlignment="1">
      <alignment horizontal="center"/>
    </xf>
    <xf numFmtId="0" fontId="45" fillId="15" borderId="34" xfId="8" applyBorder="1" applyAlignment="1">
      <alignment horizontal="center"/>
    </xf>
    <xf numFmtId="0" fontId="12" fillId="0" borderId="0" xfId="2" applyAlignment="1">
      <alignment horizontal="center" vertical="top" wrapText="1"/>
    </xf>
    <xf numFmtId="0" fontId="6" fillId="0" borderId="0" xfId="2" applyFont="1" applyAlignment="1">
      <alignment horizontal="center" vertical="top" wrapText="1"/>
    </xf>
  </cellXfs>
  <cellStyles count="9">
    <cellStyle name="Dårlig" xfId="1" builtinId="27"/>
    <cellStyle name="God" xfId="5" builtinId="26"/>
    <cellStyle name="Inndata" xfId="4" builtinId="20"/>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data" xfId="8" builtinId="21"/>
  </cellStyles>
  <dxfs count="5">
    <dxf>
      <font>
        <color theme="0"/>
      </font>
      <fill>
        <patternFill patternType="none">
          <bgColor indexed="65"/>
        </patternFill>
      </fill>
    </dxf>
    <dxf>
      <font>
        <strike val="0"/>
        <color theme="0"/>
      </font>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ders/Dropbox/Skole/Master/Msc%20Data/Teabag_weigh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k1"/>
    </sheetNames>
    <sheetDataSet>
      <sheetData sheetId="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4"/>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3"/>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BH881"/>
  <sheetViews>
    <sheetView tabSelected="1" zoomScale="85" zoomScaleNormal="85" workbookViewId="0">
      <pane xSplit="7" ySplit="1" topLeftCell="H197" activePane="bottomRight" state="frozen"/>
      <selection pane="topRight" activeCell="F1" sqref="F1"/>
      <selection pane="bottomLeft" activeCell="A2" sqref="A2"/>
      <selection pane="bottomRight" activeCell="C213" sqref="C213"/>
    </sheetView>
  </sheetViews>
  <sheetFormatPr baseColWidth="10" defaultColWidth="11.44140625" defaultRowHeight="14.4"/>
  <cols>
    <col min="1" max="1" width="11.44140625" style="233"/>
    <col min="2" max="2" width="6.109375" style="233" customWidth="1"/>
    <col min="3" max="6" width="11.44140625" style="233"/>
    <col min="7" max="7" width="20.109375" style="234" customWidth="1"/>
    <col min="8" max="9" width="11.44140625" style="233"/>
    <col min="11" max="16" width="11.44140625" style="202"/>
    <col min="17" max="17" width="21.88671875" style="202" customWidth="1"/>
    <col min="18" max="18" width="24.44140625" style="202" customWidth="1"/>
    <col min="19" max="20" width="11.44140625" style="16"/>
    <col min="21" max="22" width="11.44140625" style="17"/>
    <col min="28" max="28" width="16.88671875" customWidth="1"/>
    <col min="32" max="32" width="11.44140625" style="256"/>
  </cols>
  <sheetData>
    <row r="1" spans="1:60" ht="87" thickBot="1">
      <c r="A1" s="267" t="s">
        <v>2457</v>
      </c>
      <c r="B1" s="70" t="s">
        <v>2164</v>
      </c>
      <c r="C1" s="70" t="s">
        <v>2661</v>
      </c>
      <c r="D1" s="70" t="s">
        <v>2683</v>
      </c>
      <c r="E1" s="70" t="s">
        <v>2666</v>
      </c>
      <c r="F1" s="70" t="s">
        <v>2659</v>
      </c>
      <c r="G1" s="245" t="s">
        <v>2660</v>
      </c>
      <c r="H1" s="70" t="s">
        <v>25</v>
      </c>
      <c r="I1" s="70" t="s">
        <v>2682</v>
      </c>
      <c r="J1" s="70" t="s">
        <v>2665</v>
      </c>
      <c r="K1" s="70" t="s">
        <v>2667</v>
      </c>
      <c r="L1" s="70" t="s">
        <v>2668</v>
      </c>
      <c r="M1" s="70" t="s">
        <v>2669</v>
      </c>
      <c r="N1" s="70" t="s">
        <v>2670</v>
      </c>
      <c r="O1" s="70" t="s">
        <v>2671</v>
      </c>
      <c r="P1" s="70" t="s">
        <v>2672</v>
      </c>
      <c r="Q1" s="70" t="s">
        <v>2673</v>
      </c>
      <c r="R1" s="70" t="s">
        <v>2674</v>
      </c>
      <c r="S1" s="246" t="s">
        <v>2676</v>
      </c>
      <c r="T1" s="247" t="s">
        <v>31</v>
      </c>
      <c r="U1" s="248" t="s">
        <v>2675</v>
      </c>
      <c r="V1" s="248" t="s">
        <v>3675</v>
      </c>
      <c r="W1" s="248" t="s">
        <v>2681</v>
      </c>
      <c r="X1" s="248" t="s">
        <v>3168</v>
      </c>
      <c r="Y1" s="248" t="s">
        <v>2695</v>
      </c>
      <c r="Z1" s="248" t="s">
        <v>2696</v>
      </c>
      <c r="AA1" s="248" t="s">
        <v>2697</v>
      </c>
      <c r="AB1" s="248" t="s">
        <v>3169</v>
      </c>
      <c r="AC1" s="248" t="s">
        <v>2698</v>
      </c>
      <c r="AD1" s="249" t="s">
        <v>3172</v>
      </c>
      <c r="AE1" s="249" t="s">
        <v>3173</v>
      </c>
      <c r="AF1" s="255" t="s">
        <v>3170</v>
      </c>
      <c r="AG1" s="249" t="s">
        <v>3171</v>
      </c>
      <c r="AH1" s="249" t="s">
        <v>3177</v>
      </c>
      <c r="AI1" s="249" t="s">
        <v>3178</v>
      </c>
      <c r="AJ1" s="249" t="s">
        <v>3180</v>
      </c>
      <c r="AK1" s="249" t="s">
        <v>3181</v>
      </c>
      <c r="AL1" s="261" t="s">
        <v>3537</v>
      </c>
      <c r="AM1" s="261" t="s">
        <v>3538</v>
      </c>
      <c r="AN1" s="261" t="s">
        <v>3539</v>
      </c>
    </row>
    <row r="2" spans="1:60">
      <c r="A2" s="268" t="s">
        <v>2460</v>
      </c>
      <c r="B2" s="282">
        <f>'Dry_Litterbag Placem_Collection'!A3</f>
        <v>1</v>
      </c>
      <c r="C2" s="282" t="str">
        <f>'Dry_Litterbag Placem_Collection'!B3</f>
        <v>Makao</v>
      </c>
      <c r="D2" s="282" t="s">
        <v>2677</v>
      </c>
      <c r="E2" s="282" t="s">
        <v>2678</v>
      </c>
      <c r="F2" s="282">
        <v>1</v>
      </c>
      <c r="G2" s="283" t="str">
        <f>'Dry_Litterbag Placem_Collection'!C3</f>
        <v>Dry_Ag1_T1</v>
      </c>
      <c r="H2" s="284" t="s">
        <v>2559</v>
      </c>
      <c r="I2" s="285" t="s">
        <v>1147</v>
      </c>
      <c r="J2" s="233" t="str">
        <f>'WetLitterbags placem_collection'!K3</f>
        <v>G436</v>
      </c>
      <c r="K2" s="235">
        <f>IFERROR(INDEX('Green_rooibos initial weight'!$C$5:$C$1749,MATCH(J2, 'Green_rooibos initial weight'!$A$5:$A$1749,0)),"")</f>
        <v>2.0329999999999999</v>
      </c>
      <c r="L2" s="235">
        <f>K2-($BG$7+$BG$8)</f>
        <v>1.7831999999999999</v>
      </c>
      <c r="M2" s="235">
        <f>AVERAGE('Ashed teabags wet'!$J$809:$J$813,'Ashed teabags wet'!$J$817:$J$818,'Ashed teabags wet'!$J$820:$J$821)</f>
        <v>5.5094158734921841</v>
      </c>
      <c r="N2" s="235">
        <f>IFERROR(L2-(M2/100)*L2,"")</f>
        <v>1.6849560961438872</v>
      </c>
      <c r="O2" s="235">
        <f>IF(IFERROR(INDEX('Both teabags AfterWet'!$D$1:$D$839,MATCH(J2,'Both teabags AfterWet'!$B$1:$B$839,0)),"")="","",(IFERROR(INDEX('Both teabags AfterWet'!$D$1:$D$839,MATCH(J2,'Both teabags AfterWet'!$B$1:$B$839,0)),"")))</f>
        <v>0.43290000000000001</v>
      </c>
      <c r="P2" s="235">
        <f>IFERROR(IF(O2&gt;0,O2-($BG$7),""),"")</f>
        <v>0.2823</v>
      </c>
      <c r="Q2" s="235">
        <f>IFERROR(INDEX('Ashed teabags wet'!$J$2:$J$825,MATCH(J2,'Ashed teabags wet'!$B$2:$B$825,0)),"")</f>
        <v>27.683896620278237</v>
      </c>
      <c r="R2" s="235">
        <f>IFERROR(P2-(Q2/100)*P2,"")</f>
        <v>0.20414835984095453</v>
      </c>
      <c r="S2" s="236">
        <f>'WetLitterbags placem_collection'!E3</f>
        <v>42766</v>
      </c>
      <c r="T2" s="236">
        <f>IF('WetLitterbags placem_collection'!G3="","",'WetLitterbags placem_collection'!G3)</f>
        <v>42818</v>
      </c>
      <c r="U2" s="237">
        <f t="shared" ref="U2" si="0">IFERROR(T2-S2,"")</f>
        <v>52</v>
      </c>
      <c r="V2" s="235">
        <f>IFERROR(L2-P2,"")</f>
        <v>1.5008999999999999</v>
      </c>
      <c r="W2" s="235">
        <f>IFERROR(N2-R2,"")</f>
        <v>1.4808077363029326</v>
      </c>
      <c r="X2">
        <f>IFERROR(INDEX(Rainfall_Wet!$O$2:$O$217,MATCH(B2, Rainfall_Wet!$A$2:$A$217,0)),"")</f>
        <v>194.43839254400001</v>
      </c>
      <c r="Y2" s="241">
        <v>12.565665055683967</v>
      </c>
      <c r="Z2" s="241">
        <v>0.9665896196679955</v>
      </c>
      <c r="AA2" s="241">
        <v>86.467745324648035</v>
      </c>
      <c r="AB2" s="242" t="s">
        <v>2690</v>
      </c>
      <c r="AC2" s="241">
        <v>1.0225726959093147</v>
      </c>
      <c r="AD2">
        <f>IF('WetLitterbags placem_collection'!AB3="","",'WetLitterbags placem_collection'!AB3)</f>
        <v>26.4</v>
      </c>
      <c r="AE2">
        <f>IF('WetLitterbags placem_collection'!Z3="","",'WetLitterbags placem_collection'!Z3)</f>
        <v>41</v>
      </c>
      <c r="AF2" s="256" t="str">
        <f>IF('WetLitterbags placem_collection'!AA3="","",'WetLitterbags placem_collection'!AA3)</f>
        <v>M</v>
      </c>
      <c r="AG2">
        <f>IF('WetLitterbags placem_collection'!AC3="","",'WetLitterbags placem_collection'!AC3)</f>
        <v>1</v>
      </c>
      <c r="AH2" s="250">
        <f>AVERAGE('WetLitterbags placem_collection'!S3,'WetLitterbags placem_collection'!U3)</f>
        <v>14.75</v>
      </c>
      <c r="AI2">
        <f>AVERAGE('WetLitterbags placem_collection'!R3,'WetLitterbags placem_collection'!T3)</f>
        <v>24.7</v>
      </c>
      <c r="AJ2">
        <f>INDEX(Coordinates!$B$2:$B$197,MATCH(G2,Coordinates!$J$2:$J$197,0))</f>
        <v>-3.3978609999999998</v>
      </c>
      <c r="AK2">
        <f>INDEX(Coordinates!$C$2:$C$197,MATCH(G2,Coordinates!$J$2:$J$197,0))</f>
        <v>34.837608000000003</v>
      </c>
      <c r="AL2" t="str">
        <f>IF(ISNUMBER(SEARCH("C", 'WetLitterbags placem_collection'!W3)),"YES","")</f>
        <v/>
      </c>
      <c r="AM2" t="str">
        <f>IF(ISNUMBER(SEARCH("H", 'WetLitterbags placem_collection'!W3)),"YES","")</f>
        <v>YES</v>
      </c>
      <c r="AN2" t="str">
        <f>IF(ISNUMBER(SEARCH("R", 'WetLitterbags placem_collection'!W3)),"YES","")</f>
        <v/>
      </c>
      <c r="BG2" t="s">
        <v>3535</v>
      </c>
      <c r="BH2" t="s">
        <v>3536</v>
      </c>
    </row>
    <row r="3" spans="1:60">
      <c r="A3" s="268" t="s">
        <v>2460</v>
      </c>
      <c r="B3" s="282">
        <f>'Dry_Litterbag Placem_Collection'!A4</f>
        <v>2</v>
      </c>
      <c r="C3" s="282" t="str">
        <f>'Dry_Litterbag Placem_Collection'!B4</f>
        <v>Makao</v>
      </c>
      <c r="D3" s="282" t="s">
        <v>2677</v>
      </c>
      <c r="E3" s="282" t="s">
        <v>2678</v>
      </c>
      <c r="F3" s="282">
        <v>1</v>
      </c>
      <c r="G3" s="283" t="str">
        <f>'Dry_Litterbag Placem_Collection'!C4</f>
        <v>Dry_Ag1_T2</v>
      </c>
      <c r="H3" s="284" t="s">
        <v>2559</v>
      </c>
      <c r="I3" s="285" t="s">
        <v>1147</v>
      </c>
      <c r="J3" s="233" t="str">
        <f>'WetLitterbags placem_collection'!K4</f>
        <v>G568</v>
      </c>
      <c r="K3" s="235">
        <f>IFERROR(INDEX('Green_rooibos initial weight'!$C$5:$C$1749,MATCH(J3, 'Green_rooibos initial weight'!$A$5:$A$1749,0)),"")</f>
        <v>2.0059999999999998</v>
      </c>
      <c r="L3" s="235">
        <f t="shared" ref="L3:L66" si="1">K3-($BG$7+$BG$8)</f>
        <v>1.7561999999999998</v>
      </c>
      <c r="M3" s="235">
        <f>AVERAGE('Ashed teabags wet'!$J$809:$J$813,'Ashed teabags wet'!$J$817:$J$818,'Ashed teabags wet'!$J$820:$J$821)</f>
        <v>5.5094158734921841</v>
      </c>
      <c r="N3" s="235">
        <f t="shared" ref="N3:N66" si="2">IFERROR(L3-(M3/100)*L3,"")</f>
        <v>1.65944363842973</v>
      </c>
      <c r="O3" s="235">
        <f>IF(IFERROR(INDEX('Both teabags AfterWet'!$D$1:$D$839,MATCH(J3,'Both teabags AfterWet'!$B$1:$B$839,0)),"")="","",(IFERROR(INDEX('Both teabags AfterWet'!$D$1:$D$839,MATCH(J3,'Both teabags AfterWet'!$B$1:$B$839,0)),"")))</f>
        <v>0.629</v>
      </c>
      <c r="P3" s="235">
        <f t="shared" ref="P3:P66" si="3">IFERROR(IF(O3&gt;0,O3-($BG$7),""),"")</f>
        <v>0.47839999999999999</v>
      </c>
      <c r="Q3" s="235">
        <f>IFERROR(INDEX('Ashed teabags wet'!$J$2:$J$825,MATCH(J3,'Ashed teabags wet'!$B$2:$B$825,0)),"")</f>
        <v>8.5032322227742174</v>
      </c>
      <c r="R3" s="235">
        <f t="shared" ref="R3:R10" si="4">IFERROR(P3-(Q3/100)*P3,"")</f>
        <v>0.43772053704624814</v>
      </c>
      <c r="S3" s="236">
        <f>'WetLitterbags placem_collection'!E4</f>
        <v>42766</v>
      </c>
      <c r="T3" s="236">
        <f>IF('WetLitterbags placem_collection'!G4="","",'WetLitterbags placem_collection'!G4)</f>
        <v>42818</v>
      </c>
      <c r="U3" s="237">
        <f t="shared" ref="U3:U66" si="5">IFERROR(T3-S3,"")</f>
        <v>52</v>
      </c>
      <c r="V3" s="235">
        <f t="shared" ref="V3:V66" si="6">IFERROR(L3-P3,"")</f>
        <v>1.2777999999999998</v>
      </c>
      <c r="W3" s="235">
        <f t="shared" ref="W3:W66" si="7">IFERROR(N3-R3,"")</f>
        <v>1.2217231013834819</v>
      </c>
      <c r="X3">
        <f>IFERROR(INDEX(Rainfall_Wet!$O$2:$O$217,MATCH(B3, Rainfall_Wet!$A$2:$A$217,0)),"")</f>
        <v>194.43839254400001</v>
      </c>
      <c r="Y3" s="241">
        <v>12.565665055683967</v>
      </c>
      <c r="Z3" s="241">
        <v>0.9665896196679955</v>
      </c>
      <c r="AA3" s="241">
        <v>86.467745324648035</v>
      </c>
      <c r="AB3" s="242" t="s">
        <v>2690</v>
      </c>
      <c r="AC3" s="241">
        <v>2.02257269590931</v>
      </c>
      <c r="AD3">
        <f>IF('WetLitterbags placem_collection'!AB4="","",'WetLitterbags placem_collection'!AB4)</f>
        <v>22.4</v>
      </c>
      <c r="AE3">
        <f>IF('WetLitterbags placem_collection'!Z4="","",'WetLitterbags placem_collection'!Z4)</f>
        <v>39.799999999999997</v>
      </c>
      <c r="AF3" s="256" t="str">
        <f>IF('WetLitterbags placem_collection'!AA4="","",'WetLitterbags placem_collection'!AA4)</f>
        <v>M</v>
      </c>
      <c r="AG3">
        <f>IF('WetLitterbags placem_collection'!AC4="","",'WetLitterbags placem_collection'!AC4)</f>
        <v>1</v>
      </c>
      <c r="AH3" s="250">
        <f>AVERAGE('WetLitterbags placem_collection'!S4,'WetLitterbags placem_collection'!U4)</f>
        <v>13.1</v>
      </c>
      <c r="AI3">
        <f>AVERAGE('WetLitterbags placem_collection'!R4,'WetLitterbags placem_collection'!T4)</f>
        <v>24.9</v>
      </c>
      <c r="AJ3">
        <f>INDEX(Coordinates!$B$2:$B$197,MATCH(G3,Coordinates!$J$2:$J$197,0))</f>
        <v>-3.397879042</v>
      </c>
      <c r="AK3">
        <f>INDEX(Coordinates!$C$2:$C$197,MATCH(G3,Coordinates!$J$2:$J$197,0))</f>
        <v>34.837536010000001</v>
      </c>
      <c r="AL3" t="str">
        <f>IF(ISNUMBER(SEARCH("C", 'WetLitterbags placem_collection'!W4)),"YES","")</f>
        <v/>
      </c>
      <c r="AM3" t="str">
        <f>IF(ISNUMBER(SEARCH("H", 'WetLitterbags placem_collection'!W4)),"YES","")</f>
        <v/>
      </c>
      <c r="AN3" t="str">
        <f>IF(ISNUMBER(SEARCH("R", 'WetLitterbags placem_collection'!W4)),"YES","")</f>
        <v/>
      </c>
      <c r="BA3" s="203" t="s">
        <v>2540</v>
      </c>
      <c r="BB3" s="183"/>
      <c r="BC3" s="183"/>
      <c r="BD3" s="183"/>
      <c r="BE3" s="183"/>
      <c r="BF3" s="183"/>
      <c r="BG3" s="183">
        <v>0.84199999999999997</v>
      </c>
      <c r="BH3">
        <v>0.93300000000000005</v>
      </c>
    </row>
    <row r="4" spans="1:60">
      <c r="A4" s="268" t="s">
        <v>2460</v>
      </c>
      <c r="B4" s="282">
        <f>'Dry_Litterbag Placem_Collection'!A5</f>
        <v>3</v>
      </c>
      <c r="C4" s="282" t="str">
        <f>'Dry_Litterbag Placem_Collection'!B5</f>
        <v>Makao</v>
      </c>
      <c r="D4" s="282" t="s">
        <v>2677</v>
      </c>
      <c r="E4" s="282" t="s">
        <v>2678</v>
      </c>
      <c r="F4" s="282">
        <v>1</v>
      </c>
      <c r="G4" s="283" t="str">
        <f>'Dry_Litterbag Placem_Collection'!C5</f>
        <v>Dry_Ag1_T3</v>
      </c>
      <c r="H4" s="284" t="s">
        <v>2559</v>
      </c>
      <c r="I4" s="285" t="s">
        <v>1147</v>
      </c>
      <c r="J4" s="233" t="str">
        <f>'WetLitterbags placem_collection'!K5</f>
        <v>G631</v>
      </c>
      <c r="K4" s="235">
        <f>IFERROR(INDEX('Green_rooibos initial weight'!$C$5:$C$1749,MATCH(J4, 'Green_rooibos initial weight'!$A$5:$A$1749,0)),"")</f>
        <v>1.99</v>
      </c>
      <c r="L4" s="235">
        <f t="shared" si="1"/>
        <v>1.7402</v>
      </c>
      <c r="M4" s="235">
        <f>AVERAGE('Ashed teabags wet'!$J$809:$J$813,'Ashed teabags wet'!$J$817:$J$818,'Ashed teabags wet'!$J$820:$J$821)</f>
        <v>5.5094158734921841</v>
      </c>
      <c r="N4" s="235">
        <f t="shared" si="2"/>
        <v>1.6443251449694889</v>
      </c>
      <c r="O4" s="235" t="str">
        <f>IF(IFERROR(INDEX('Both teabags AfterWet'!$D$1:$D$839,MATCH(J4,'Both teabags AfterWet'!$B$1:$B$839,0)),"")="","",(IFERROR(INDEX('Both teabags AfterWet'!$D$1:$D$839,MATCH(J4,'Both teabags AfterWet'!$B$1:$B$839,0)),"")))</f>
        <v/>
      </c>
      <c r="P4" s="235" t="str">
        <f t="shared" si="3"/>
        <v/>
      </c>
      <c r="Q4" s="235" t="str">
        <f>IFERROR(INDEX('Ashed teabags wet'!$J$2:$J$825,MATCH(J4,'Ashed teabags wet'!$B$2:$B$825,0)),"")</f>
        <v/>
      </c>
      <c r="R4" s="235" t="str">
        <f t="shared" si="4"/>
        <v/>
      </c>
      <c r="S4" s="236">
        <f>'WetLitterbags placem_collection'!E5</f>
        <v>42766</v>
      </c>
      <c r="T4" s="236" t="str">
        <f>IF('WetLitterbags placem_collection'!G5="","",'WetLitterbags placem_collection'!G5)</f>
        <v/>
      </c>
      <c r="U4" s="237" t="str">
        <f t="shared" si="5"/>
        <v/>
      </c>
      <c r="V4" s="235" t="str">
        <f t="shared" si="6"/>
        <v/>
      </c>
      <c r="W4" s="235" t="str">
        <f t="shared" si="7"/>
        <v/>
      </c>
      <c r="X4" t="str">
        <f>IFERROR(INDEX(Rainfall_Wet!$O$2:$O$217,MATCH(B4, Rainfall_Wet!$A$2:$A$217,0)),"")</f>
        <v/>
      </c>
      <c r="Y4" s="241">
        <v>12.565665055683967</v>
      </c>
      <c r="Z4" s="241">
        <v>0.9665896196679955</v>
      </c>
      <c r="AA4" s="241">
        <v>86.467745324648035</v>
      </c>
      <c r="AB4" s="242" t="s">
        <v>2690</v>
      </c>
      <c r="AC4" s="241">
        <v>3.02257269590931</v>
      </c>
      <c r="AD4" t="str">
        <f>IF('WetLitterbags placem_collection'!AB5="","",'WetLitterbags placem_collection'!AB5)</f>
        <v/>
      </c>
      <c r="AE4" t="str">
        <f>IF('WetLitterbags placem_collection'!Z5="","",'WetLitterbags placem_collection'!Z5)</f>
        <v/>
      </c>
      <c r="AF4" s="256" t="str">
        <f>IF('WetLitterbags placem_collection'!AA5="","",'WetLitterbags placem_collection'!AA5)</f>
        <v/>
      </c>
      <c r="AG4" t="str">
        <f>IF('WetLitterbags placem_collection'!AC5="","",'WetLitterbags placem_collection'!AC5)</f>
        <v/>
      </c>
      <c r="AH4" s="250">
        <f>AVERAGE('WetLitterbags placem_collection'!S5,'WetLitterbags placem_collection'!U5)</f>
        <v>14.649999999999999</v>
      </c>
      <c r="AI4">
        <f>AVERAGE('WetLitterbags placem_collection'!R5,'WetLitterbags placem_collection'!T5)</f>
        <v>24.7</v>
      </c>
      <c r="AJ4">
        <f>INDEX(Coordinates!$B$2:$B$197,MATCH(G4,Coordinates!$J$2:$J$197,0))</f>
        <v>-3.3978739999999998</v>
      </c>
      <c r="AK4">
        <f>INDEX(Coordinates!$C$2:$C$197,MATCH(G4,Coordinates!$J$2:$J$197,0))</f>
        <v>34.837578999999998</v>
      </c>
      <c r="AL4" t="str">
        <f>IF(ISNUMBER(SEARCH("C", 'WetLitterbags placem_collection'!W5)),"YES","")</f>
        <v/>
      </c>
      <c r="AM4" t="str">
        <f>IF(ISNUMBER(SEARCH("H", 'WetLitterbags placem_collection'!W5)),"YES","")</f>
        <v/>
      </c>
      <c r="AN4" t="str">
        <f>IF(ISNUMBER(SEARCH("R", 'WetLitterbags placem_collection'!W5)),"YES","")</f>
        <v/>
      </c>
      <c r="BA4" s="203" t="s">
        <v>2541</v>
      </c>
      <c r="BB4" s="183"/>
      <c r="BC4" s="183"/>
      <c r="BD4" s="183"/>
      <c r="BE4" s="183"/>
      <c r="BF4" s="183"/>
      <c r="BG4" s="183">
        <v>0.55200000000000005</v>
      </c>
      <c r="BH4">
        <v>0.67600000000000005</v>
      </c>
    </row>
    <row r="5" spans="1:60">
      <c r="A5" s="268" t="s">
        <v>2460</v>
      </c>
      <c r="B5" s="282">
        <f>'Dry_Litterbag Placem_Collection'!A6</f>
        <v>4</v>
      </c>
      <c r="C5" s="282" t="str">
        <f>'Dry_Litterbag Placem_Collection'!B6</f>
        <v>Makao</v>
      </c>
      <c r="D5" s="282" t="s">
        <v>2677</v>
      </c>
      <c r="E5" s="282" t="s">
        <v>2678</v>
      </c>
      <c r="F5" s="282">
        <v>1</v>
      </c>
      <c r="G5" s="283" t="str">
        <f>'Dry_Litterbag Placem_Collection'!C6</f>
        <v>Dry_Ag1_T4</v>
      </c>
      <c r="H5" s="284" t="s">
        <v>2559</v>
      </c>
      <c r="I5" s="285" t="s">
        <v>1147</v>
      </c>
      <c r="J5" s="233" t="str">
        <f>'WetLitterbags placem_collection'!K6</f>
        <v>G652</v>
      </c>
      <c r="K5" s="235">
        <f>IFERROR(INDEX('Green_rooibos initial weight'!$C$5:$C$1749,MATCH(J5, 'Green_rooibos initial weight'!$A$5:$A$1749,0)),"")</f>
        <v>2.024</v>
      </c>
      <c r="L5" s="235">
        <f t="shared" si="1"/>
        <v>1.7742</v>
      </c>
      <c r="M5" s="235">
        <f>AVERAGE('Ashed teabags wet'!$J$809:$J$813,'Ashed teabags wet'!$J$817:$J$818,'Ashed teabags wet'!$J$820:$J$821)</f>
        <v>5.5094158734921841</v>
      </c>
      <c r="N5" s="235">
        <f t="shared" si="2"/>
        <v>1.6764519435725016</v>
      </c>
      <c r="O5" s="235" t="str">
        <f>IF(IFERROR(INDEX('Both teabags AfterWet'!$D$1:$D$839,MATCH(J5,'Both teabags AfterWet'!$B$1:$B$839,0)),"")="","",(IFERROR(INDEX('Both teabags AfterWet'!$D$1:$D$839,MATCH(J5,'Both teabags AfterWet'!$B$1:$B$839,0)),"")))</f>
        <v/>
      </c>
      <c r="P5" s="235" t="str">
        <f t="shared" si="3"/>
        <v/>
      </c>
      <c r="Q5" s="235" t="str">
        <f>IFERROR(INDEX('Ashed teabags wet'!$J$2:$J$825,MATCH(J5,'Ashed teabags wet'!$B$2:$B$825,0)),"")</f>
        <v/>
      </c>
      <c r="R5" s="235" t="str">
        <f t="shared" si="4"/>
        <v/>
      </c>
      <c r="S5" s="236">
        <f>'WetLitterbags placem_collection'!E6</f>
        <v>42766</v>
      </c>
      <c r="T5" s="236">
        <f>IF('WetLitterbags placem_collection'!G6="","",'WetLitterbags placem_collection'!G6)</f>
        <v>42818</v>
      </c>
      <c r="U5" s="237">
        <f t="shared" si="5"/>
        <v>52</v>
      </c>
      <c r="V5" s="235" t="str">
        <f t="shared" si="6"/>
        <v/>
      </c>
      <c r="W5" s="235" t="str">
        <f t="shared" si="7"/>
        <v/>
      </c>
      <c r="X5">
        <f>IFERROR(INDEX(Rainfall_Wet!$O$2:$O$217,MATCH(B5, Rainfall_Wet!$A$2:$A$217,0)),"")</f>
        <v>194.43839254400001</v>
      </c>
      <c r="Y5" s="241">
        <v>12.565665055683967</v>
      </c>
      <c r="Z5" s="241">
        <v>0.9665896196679955</v>
      </c>
      <c r="AA5" s="241">
        <v>86.467745324648035</v>
      </c>
      <c r="AB5" s="242" t="s">
        <v>2690</v>
      </c>
      <c r="AC5" s="241">
        <v>4.02257269590931</v>
      </c>
      <c r="AD5" t="str">
        <f>IF('WetLitterbags placem_collection'!AB6="","",'WetLitterbags placem_collection'!AB6)</f>
        <v/>
      </c>
      <c r="AE5" t="str">
        <f>IF('WetLitterbags placem_collection'!Z6="","",'WetLitterbags placem_collection'!Z6)</f>
        <v/>
      </c>
      <c r="AF5" s="256" t="str">
        <f>IF('WetLitterbags placem_collection'!AA6="","",'WetLitterbags placem_collection'!AA6)</f>
        <v/>
      </c>
      <c r="AG5" t="str">
        <f>IF('WetLitterbags placem_collection'!AC6="","",'WetLitterbags placem_collection'!AC6)</f>
        <v/>
      </c>
      <c r="AH5" s="250">
        <f>AVERAGE('WetLitterbags placem_collection'!S6,'WetLitterbags placem_collection'!U6)</f>
        <v>17.399999999999999</v>
      </c>
      <c r="AI5">
        <f>AVERAGE('WetLitterbags placem_collection'!R6,'WetLitterbags placem_collection'!T6)</f>
        <v>25.549999999999997</v>
      </c>
      <c r="AJ5">
        <f>INDEX(Coordinates!$B$2:$B$197,MATCH(G5,Coordinates!$J$2:$J$197,0))</f>
        <v>-3.3977780399999999</v>
      </c>
      <c r="AK5">
        <f>INDEX(Coordinates!$C$2:$C$197,MATCH(G5,Coordinates!$J$2:$J$197,0))</f>
        <v>34.83751204</v>
      </c>
      <c r="AL5" t="str">
        <f>IF(ISNUMBER(SEARCH("C", 'WetLitterbags placem_collection'!W6)),"YES","")</f>
        <v/>
      </c>
      <c r="AM5" t="str">
        <f>IF(ISNUMBER(SEARCH("H", 'WetLitterbags placem_collection'!W6)),"YES","")</f>
        <v/>
      </c>
      <c r="AN5" t="str">
        <f>IF(ISNUMBER(SEARCH("R", 'WetLitterbags placem_collection'!W6)),"YES","")</f>
        <v>YES</v>
      </c>
      <c r="BA5" s="203" t="s">
        <v>10</v>
      </c>
      <c r="BB5" s="183"/>
      <c r="BC5" s="183"/>
      <c r="BD5" s="183"/>
      <c r="BE5" s="183"/>
      <c r="BF5" s="183"/>
      <c r="BG5" s="183">
        <v>0.12180000000000001</v>
      </c>
    </row>
    <row r="6" spans="1:60">
      <c r="A6" s="268" t="s">
        <v>2460</v>
      </c>
      <c r="B6" s="282">
        <f>'Dry_Litterbag Placem_Collection'!A7</f>
        <v>5</v>
      </c>
      <c r="C6" s="282" t="str">
        <f>'Dry_Litterbag Placem_Collection'!B7</f>
        <v>Makao</v>
      </c>
      <c r="D6" s="282" t="s">
        <v>2677</v>
      </c>
      <c r="E6" s="282" t="s">
        <v>2678</v>
      </c>
      <c r="F6" s="282">
        <v>1</v>
      </c>
      <c r="G6" s="283" t="str">
        <f>'Dry_Litterbag Placem_Collection'!C7</f>
        <v>Dry_Ag1_T5</v>
      </c>
      <c r="H6" s="284" t="s">
        <v>2559</v>
      </c>
      <c r="I6" s="285" t="s">
        <v>1147</v>
      </c>
      <c r="J6" s="233" t="str">
        <f>'WetLitterbags placem_collection'!K7</f>
        <v>G497</v>
      </c>
      <c r="K6" s="235">
        <f>IFERROR(INDEX('Green_rooibos initial weight'!$C$5:$C$1749,MATCH(J6, 'Green_rooibos initial weight'!$A$5:$A$1749,0)),"")</f>
        <v>2.0019999999999998</v>
      </c>
      <c r="L6" s="235">
        <f t="shared" si="1"/>
        <v>1.7521999999999998</v>
      </c>
      <c r="M6" s="235">
        <f>AVERAGE('Ashed teabags wet'!$J$809:$J$813,'Ashed teabags wet'!$J$817:$J$818,'Ashed teabags wet'!$J$820:$J$821)</f>
        <v>5.5094158734921841</v>
      </c>
      <c r="N6" s="235">
        <f t="shared" si="2"/>
        <v>1.6556640150646698</v>
      </c>
      <c r="O6" s="235">
        <f>IF(IFERROR(INDEX('Both teabags AfterWet'!$D$1:$D$839,MATCH(J6,'Both teabags AfterWet'!$B$1:$B$839,0)),"")="","",(IFERROR(INDEX('Both teabags AfterWet'!$D$1:$D$839,MATCH(J6,'Both teabags AfterWet'!$B$1:$B$839,0)),"")))</f>
        <v>0.46</v>
      </c>
      <c r="P6" s="235">
        <f t="shared" si="3"/>
        <v>0.30940000000000001</v>
      </c>
      <c r="Q6" s="235">
        <f>IFERROR(INDEX('Ashed teabags wet'!$J$2:$J$825,MATCH(J6,'Ashed teabags wet'!$B$2:$B$825,0)),"")</f>
        <v>19.444444444444176</v>
      </c>
      <c r="R6" s="235">
        <f t="shared" si="4"/>
        <v>0.24923888888888973</v>
      </c>
      <c r="S6" s="236">
        <f>'WetLitterbags placem_collection'!E7</f>
        <v>42766</v>
      </c>
      <c r="T6" s="236">
        <f>IF('WetLitterbags placem_collection'!G7="","",'WetLitterbags placem_collection'!G7)</f>
        <v>42818</v>
      </c>
      <c r="U6" s="237">
        <f t="shared" si="5"/>
        <v>52</v>
      </c>
      <c r="V6" s="235">
        <f t="shared" si="6"/>
        <v>1.4427999999999996</v>
      </c>
      <c r="W6" s="235">
        <f t="shared" si="7"/>
        <v>1.4064251261757801</v>
      </c>
      <c r="X6">
        <f>IFERROR(INDEX(Rainfall_Wet!$O$2:$O$217,MATCH(B6, Rainfall_Wet!$A$2:$A$217,0)),"")</f>
        <v>194.43839254400001</v>
      </c>
      <c r="Y6" s="241">
        <v>12.565665055683967</v>
      </c>
      <c r="Z6" s="241">
        <v>0.9665896196679955</v>
      </c>
      <c r="AA6" s="241">
        <v>86.467745324648035</v>
      </c>
      <c r="AB6" s="242" t="s">
        <v>2690</v>
      </c>
      <c r="AC6" s="241">
        <v>5.02257269590931</v>
      </c>
      <c r="AD6">
        <f>IF('WetLitterbags placem_collection'!AB7="","",'WetLitterbags placem_collection'!AB7)</f>
        <v>28.4</v>
      </c>
      <c r="AE6">
        <f>IF('WetLitterbags placem_collection'!Z7="","",'WetLitterbags placem_collection'!Z7)</f>
        <v>36.4</v>
      </c>
      <c r="AF6" s="256" t="str">
        <f>IF('WetLitterbags placem_collection'!AA7="","",'WetLitterbags placem_collection'!AA7)</f>
        <v>M</v>
      </c>
      <c r="AG6">
        <f>IF('WetLitterbags placem_collection'!AC7="","",'WetLitterbags placem_collection'!AC7)</f>
        <v>1</v>
      </c>
      <c r="AH6" s="250">
        <f>AVERAGE('WetLitterbags placem_collection'!S7,'WetLitterbags placem_collection'!U7)</f>
        <v>12.100000000000001</v>
      </c>
      <c r="AI6">
        <f>AVERAGE('WetLitterbags placem_collection'!R7,'WetLitterbags placem_collection'!T7)</f>
        <v>25.1</v>
      </c>
      <c r="AJ6">
        <f>INDEX(Coordinates!$B$2:$B$197,MATCH(G6,Coordinates!$J$2:$J$197,0))</f>
        <v>-3.3978020120000001</v>
      </c>
      <c r="AK6">
        <f>INDEX(Coordinates!$C$2:$C$197,MATCH(G6,Coordinates!$J$2:$J$197,0))</f>
        <v>34.83751204</v>
      </c>
      <c r="AL6" t="str">
        <f>IF(ISNUMBER(SEARCH("C", 'WetLitterbags placem_collection'!W7)),"YES","")</f>
        <v/>
      </c>
      <c r="AM6" t="str">
        <f>IF(ISNUMBER(SEARCH("H", 'WetLitterbags placem_collection'!W7)),"YES","")</f>
        <v/>
      </c>
      <c r="AN6" t="str">
        <f>IF(ISNUMBER(SEARCH("R", 'WetLitterbags placem_collection'!W7)),"YES","")</f>
        <v/>
      </c>
      <c r="BA6" s="203" t="s">
        <v>11</v>
      </c>
      <c r="BB6" s="183"/>
      <c r="BC6" s="183"/>
      <c r="BD6" s="183"/>
      <c r="BE6" s="183"/>
      <c r="BF6" s="183"/>
      <c r="BG6" s="183">
        <v>2.8799999999999999E-2</v>
      </c>
    </row>
    <row r="7" spans="1:60">
      <c r="A7" s="268" t="s">
        <v>2460</v>
      </c>
      <c r="B7" s="282">
        <f>'Dry_Litterbag Placem_Collection'!A8</f>
        <v>6</v>
      </c>
      <c r="C7" s="282" t="str">
        <f>'Dry_Litterbag Placem_Collection'!B8</f>
        <v>Makao</v>
      </c>
      <c r="D7" s="282" t="s">
        <v>2677</v>
      </c>
      <c r="E7" s="282" t="s">
        <v>2678</v>
      </c>
      <c r="F7" s="282">
        <v>1</v>
      </c>
      <c r="G7" s="283" t="str">
        <f>'Dry_Litterbag Placem_Collection'!C8</f>
        <v>Dry_Ag1_T6</v>
      </c>
      <c r="H7" s="284" t="s">
        <v>2559</v>
      </c>
      <c r="I7" s="285" t="s">
        <v>1147</v>
      </c>
      <c r="J7" s="233" t="str">
        <f>'WetLitterbags placem_collection'!K8</f>
        <v>G447</v>
      </c>
      <c r="K7" s="235">
        <f>IFERROR(INDEX('Green_rooibos initial weight'!$C$5:$C$1749,MATCH(J7, 'Green_rooibos initial weight'!$A$5:$A$1749,0)),"")</f>
        <v>2.0579999999999998</v>
      </c>
      <c r="L7" s="235">
        <f t="shared" si="1"/>
        <v>1.8081999999999998</v>
      </c>
      <c r="M7" s="235">
        <f>AVERAGE('Ashed teabags wet'!$J$809:$J$813,'Ashed teabags wet'!$J$817:$J$818,'Ashed teabags wet'!$J$820:$J$821)</f>
        <v>5.5094158734921841</v>
      </c>
      <c r="N7" s="235">
        <f t="shared" si="2"/>
        <v>1.7085787421755141</v>
      </c>
      <c r="O7" s="235">
        <f>IF(IFERROR(INDEX('Both teabags AfterWet'!$D$1:$D$839,MATCH(J7,'Both teabags AfterWet'!$B$1:$B$839,0)),"")="","",(IFERROR(INDEX('Both teabags AfterWet'!$D$1:$D$839,MATCH(J7,'Both teabags AfterWet'!$B$1:$B$839,0)),"")))</f>
        <v>0.67749999999999999</v>
      </c>
      <c r="P7" s="235">
        <f t="shared" si="3"/>
        <v>0.52689999999999992</v>
      </c>
      <c r="Q7" s="235">
        <f>IFERROR(INDEX('Ashed teabags wet'!$J$2:$J$825,MATCH(J7,'Ashed teabags wet'!$B$2:$B$825,0)),"")</f>
        <v>11.472945891783862</v>
      </c>
      <c r="R7" s="235">
        <f t="shared" si="4"/>
        <v>0.46644904809619075</v>
      </c>
      <c r="S7" s="236">
        <f>'WetLitterbags placem_collection'!E8</f>
        <v>42766</v>
      </c>
      <c r="T7" s="236">
        <f>IF('WetLitterbags placem_collection'!G8="","",'WetLitterbags placem_collection'!G8)</f>
        <v>42818</v>
      </c>
      <c r="U7" s="237">
        <f t="shared" si="5"/>
        <v>52</v>
      </c>
      <c r="V7" s="235">
        <f t="shared" si="6"/>
        <v>1.2812999999999999</v>
      </c>
      <c r="W7" s="235">
        <f t="shared" si="7"/>
        <v>1.2421296940793234</v>
      </c>
      <c r="X7">
        <f>IFERROR(INDEX(Rainfall_Wet!$O$2:$O$217,MATCH(B7, Rainfall_Wet!$A$2:$A$217,0)),"")</f>
        <v>194.43839254400001</v>
      </c>
      <c r="Y7" s="241">
        <v>12.565665055683967</v>
      </c>
      <c r="Z7" s="241">
        <v>0.9665896196679955</v>
      </c>
      <c r="AA7" s="241">
        <v>86.467745324648035</v>
      </c>
      <c r="AB7" s="242" t="s">
        <v>2690</v>
      </c>
      <c r="AC7" s="241">
        <v>6.02257269590931</v>
      </c>
      <c r="AD7">
        <f>IF('WetLitterbags placem_collection'!AB8="","",'WetLitterbags placem_collection'!AB8)</f>
        <v>32.4</v>
      </c>
      <c r="AE7">
        <f>IF('WetLitterbags placem_collection'!Z8="","",'WetLitterbags placem_collection'!Z8)</f>
        <v>31</v>
      </c>
      <c r="AF7" s="256" t="str">
        <f>IF('WetLitterbags placem_collection'!AA8="","",'WetLitterbags placem_collection'!AA8)</f>
        <v>M</v>
      </c>
      <c r="AG7">
        <f>IF('WetLitterbags placem_collection'!AC8="","",'WetLitterbags placem_collection'!AC8)</f>
        <v>1</v>
      </c>
      <c r="AH7" s="250">
        <f>AVERAGE('WetLitterbags placem_collection'!S8,'WetLitterbags placem_collection'!U8)</f>
        <v>13.45</v>
      </c>
      <c r="AI7">
        <f>AVERAGE('WetLitterbags placem_collection'!R8,'WetLitterbags placem_collection'!T8)</f>
        <v>25.1</v>
      </c>
      <c r="AJ7">
        <f>INDEX(Coordinates!$B$2:$B$197,MATCH(G7,Coordinates!$J$2:$J$197,0))</f>
        <v>-3.3977389800000002</v>
      </c>
      <c r="AK7">
        <f>INDEX(Coordinates!$C$2:$C$197,MATCH(G7,Coordinates!$J$2:$J$197,0))</f>
        <v>34.837501979999999</v>
      </c>
      <c r="AL7" t="str">
        <f>IF(ISNUMBER(SEARCH("C", 'WetLitterbags placem_collection'!W8)),"YES","")</f>
        <v/>
      </c>
      <c r="AM7" t="str">
        <f>IF(ISNUMBER(SEARCH("H", 'WetLitterbags placem_collection'!W8)),"YES","")</f>
        <v/>
      </c>
      <c r="AN7" t="str">
        <f>IF(ISNUMBER(SEARCH("R", 'WetLitterbags placem_collection'!W8)),"YES","")</f>
        <v>YES</v>
      </c>
      <c r="BA7" s="203" t="s">
        <v>12</v>
      </c>
      <c r="BB7" s="183"/>
      <c r="BC7" s="183"/>
      <c r="BD7" s="183"/>
      <c r="BE7" s="183"/>
      <c r="BF7" s="183"/>
      <c r="BG7" s="183">
        <f>BG5+BG6</f>
        <v>0.15060000000000001</v>
      </c>
    </row>
    <row r="8" spans="1:60">
      <c r="A8" s="268" t="s">
        <v>2460</v>
      </c>
      <c r="B8" s="282">
        <f>'Dry_Litterbag Placem_Collection'!A9</f>
        <v>7</v>
      </c>
      <c r="C8" s="282" t="str">
        <f>'Dry_Litterbag Placem_Collection'!B9</f>
        <v>Makao</v>
      </c>
      <c r="D8" s="282" t="s">
        <v>2677</v>
      </c>
      <c r="E8" s="282" t="s">
        <v>2678</v>
      </c>
      <c r="F8" s="282">
        <v>1</v>
      </c>
      <c r="G8" s="283" t="str">
        <f>'Dry_Litterbag Placem_Collection'!C9</f>
        <v>Dry_Ag1_T7</v>
      </c>
      <c r="H8" s="284" t="s">
        <v>2559</v>
      </c>
      <c r="I8" s="285" t="s">
        <v>1147</v>
      </c>
      <c r="J8" s="233" t="str">
        <f>'WetLitterbags placem_collection'!K9</f>
        <v>G452</v>
      </c>
      <c r="K8" s="235">
        <f>IFERROR(INDEX('Green_rooibos initial weight'!$C$5:$C$1749,MATCH(J8, 'Green_rooibos initial weight'!$A$5:$A$1749,0)),"")</f>
        <v>2.0550000000000002</v>
      </c>
      <c r="L8" s="235">
        <f t="shared" si="1"/>
        <v>1.8052000000000001</v>
      </c>
      <c r="M8" s="235">
        <f>AVERAGE('Ashed teabags wet'!$J$809:$J$813,'Ashed teabags wet'!$J$817:$J$818,'Ashed teabags wet'!$J$820:$J$821)</f>
        <v>5.5094158734921841</v>
      </c>
      <c r="N8" s="235">
        <f t="shared" si="2"/>
        <v>1.7057440246517193</v>
      </c>
      <c r="O8" s="235">
        <f>IF(IFERROR(INDEX('Both teabags AfterWet'!$D$1:$D$839,MATCH(J8,'Both teabags AfterWet'!$B$1:$B$839,0)),"")="","",(IFERROR(INDEX('Both teabags AfterWet'!$D$1:$D$839,MATCH(J8,'Both teabags AfterWet'!$B$1:$B$839,0)),"")))</f>
        <v>0.67900000000000005</v>
      </c>
      <c r="P8" s="235">
        <f t="shared" si="3"/>
        <v>0.52839999999999998</v>
      </c>
      <c r="Q8" s="235">
        <f>IFERROR(INDEX('Ashed teabags wet'!$J$2:$J$825,MATCH(J8,'Ashed teabags wet'!$B$2:$B$825,0)),"")</f>
        <v>11.36705057586399</v>
      </c>
      <c r="R8" s="235">
        <f t="shared" si="4"/>
        <v>0.46833650475713468</v>
      </c>
      <c r="S8" s="236">
        <f>'WetLitterbags placem_collection'!E9</f>
        <v>42766</v>
      </c>
      <c r="T8" s="236">
        <f>IF('WetLitterbags placem_collection'!G9="","",'WetLitterbags placem_collection'!G9)</f>
        <v>42818</v>
      </c>
      <c r="U8" s="237">
        <f t="shared" si="5"/>
        <v>52</v>
      </c>
      <c r="V8" s="235">
        <f t="shared" si="6"/>
        <v>1.2768000000000002</v>
      </c>
      <c r="W8" s="235">
        <f t="shared" si="7"/>
        <v>1.2374075198945846</v>
      </c>
      <c r="X8">
        <f>IFERROR(INDEX(Rainfall_Wet!$O$2:$O$217,MATCH(B8, Rainfall_Wet!$A$2:$A$217,0)),"")</f>
        <v>194.43839254400001</v>
      </c>
      <c r="Y8" s="241">
        <v>12.565665055683967</v>
      </c>
      <c r="Z8" s="241">
        <v>0.9665896196679955</v>
      </c>
      <c r="AA8" s="241">
        <v>86.467745324648035</v>
      </c>
      <c r="AB8" s="242" t="s">
        <v>2690</v>
      </c>
      <c r="AC8" s="241">
        <v>7.02257269590931</v>
      </c>
      <c r="AD8">
        <f>IF('WetLitterbags placem_collection'!AB9="","",'WetLitterbags placem_collection'!AB9)</f>
        <v>36</v>
      </c>
      <c r="AE8">
        <f>IF('WetLitterbags placem_collection'!Z9="","",'WetLitterbags placem_collection'!Z9)</f>
        <v>43.4</v>
      </c>
      <c r="AF8" s="256" t="str">
        <f>IF('WetLitterbags placem_collection'!AA9="","",'WetLitterbags placem_collection'!AA9)</f>
        <v>M</v>
      </c>
      <c r="AG8">
        <f>IF('WetLitterbags placem_collection'!AC9="","",'WetLitterbags placem_collection'!AC9)</f>
        <v>1</v>
      </c>
      <c r="AH8" s="250">
        <f>AVERAGE('WetLitterbags placem_collection'!S9,'WetLitterbags placem_collection'!U9)</f>
        <v>9.8500000000000014</v>
      </c>
      <c r="AI8">
        <f>AVERAGE('WetLitterbags placem_collection'!R9,'WetLitterbags placem_collection'!T9)</f>
        <v>26.2</v>
      </c>
      <c r="AJ8">
        <f>INDEX(Coordinates!$B$2:$B$197,MATCH(G8,Coordinates!$J$2:$J$197,0))</f>
        <v>-3.3977630360000002</v>
      </c>
      <c r="AK8">
        <f>INDEX(Coordinates!$C$2:$C$197,MATCH(G8,Coordinates!$J$2:$J$197,0))</f>
        <v>34.837600969999997</v>
      </c>
      <c r="AL8" t="str">
        <f>IF(ISNUMBER(SEARCH("C", 'WetLitterbags placem_collection'!W9)),"YES","")</f>
        <v/>
      </c>
      <c r="AM8" t="str">
        <f>IF(ISNUMBER(SEARCH("H", 'WetLitterbags placem_collection'!W9)),"YES","")</f>
        <v/>
      </c>
      <c r="AN8" t="str">
        <f>IF(ISNUMBER(SEARCH("R", 'WetLitterbags placem_collection'!W9)),"YES","")</f>
        <v/>
      </c>
      <c r="BA8" s="203" t="s">
        <v>13</v>
      </c>
      <c r="BB8" s="183"/>
      <c r="BC8" s="183"/>
      <c r="BD8" s="183"/>
      <c r="BE8" s="183"/>
      <c r="BF8" s="183"/>
      <c r="BG8" s="183">
        <v>9.9199999999999997E-2</v>
      </c>
    </row>
    <row r="9" spans="1:60">
      <c r="A9" s="268" t="s">
        <v>2460</v>
      </c>
      <c r="B9" s="282">
        <f>'Dry_Litterbag Placem_Collection'!A10</f>
        <v>8</v>
      </c>
      <c r="C9" s="282" t="str">
        <f>'Dry_Litterbag Placem_Collection'!B10</f>
        <v>Makao</v>
      </c>
      <c r="D9" s="282" t="s">
        <v>2677</v>
      </c>
      <c r="E9" s="282" t="s">
        <v>2678</v>
      </c>
      <c r="F9" s="282">
        <v>1</v>
      </c>
      <c r="G9" s="283" t="str">
        <f>'Dry_Litterbag Placem_Collection'!C10</f>
        <v>Dry_Ag1_T8</v>
      </c>
      <c r="H9" s="284" t="s">
        <v>2559</v>
      </c>
      <c r="I9" s="285" t="s">
        <v>1147</v>
      </c>
      <c r="J9" s="233" t="str">
        <f>'WetLitterbags placem_collection'!K10</f>
        <v>G389</v>
      </c>
      <c r="K9" s="235">
        <f>IFERROR(INDEX('Green_rooibos initial weight'!$C$5:$C$1749,MATCH(J9, 'Green_rooibos initial weight'!$A$5:$A$1749,0)),"")</f>
        <v>1.9710000000000001</v>
      </c>
      <c r="L9" s="235">
        <f t="shared" si="1"/>
        <v>1.7212000000000001</v>
      </c>
      <c r="M9" s="235">
        <f>AVERAGE('Ashed teabags wet'!$J$809:$J$813,'Ashed teabags wet'!$J$817:$J$818,'Ashed teabags wet'!$J$820:$J$821)</f>
        <v>5.5094158734921841</v>
      </c>
      <c r="N9" s="235">
        <f t="shared" si="2"/>
        <v>1.6263719339854525</v>
      </c>
      <c r="O9" s="235">
        <f>IF(IFERROR(INDEX('Both teabags AfterWet'!$D$1:$D$839,MATCH(J9,'Both teabags AfterWet'!$B$1:$B$839,0)),"")="","",(IFERROR(INDEX('Both teabags AfterWet'!$D$1:$D$839,MATCH(J9,'Both teabags AfterWet'!$B$1:$B$839,0)),"")))</f>
        <v>0.61950000000000005</v>
      </c>
      <c r="P9" s="235">
        <f t="shared" si="3"/>
        <v>0.46890000000000004</v>
      </c>
      <c r="Q9" s="235">
        <f>IFERROR(INDEX('Ashed teabags wet'!$J$2:$J$825,MATCH(J9,'Ashed teabags wet'!$B$2:$B$825,0)),"")</f>
        <v>9.7706879361918428</v>
      </c>
      <c r="R9" s="235">
        <f t="shared" si="4"/>
        <v>0.42308524426719651</v>
      </c>
      <c r="S9" s="236">
        <f>'WetLitterbags placem_collection'!E10</f>
        <v>42766</v>
      </c>
      <c r="T9" s="236">
        <f>IF('WetLitterbags placem_collection'!G10="","",'WetLitterbags placem_collection'!G10)</f>
        <v>42818</v>
      </c>
      <c r="U9" s="237">
        <f t="shared" si="5"/>
        <v>52</v>
      </c>
      <c r="V9" s="235">
        <f t="shared" si="6"/>
        <v>1.2523</v>
      </c>
      <c r="W9" s="235">
        <f t="shared" si="7"/>
        <v>1.2032866897182561</v>
      </c>
      <c r="X9">
        <f>IFERROR(INDEX(Rainfall_Wet!$O$2:$O$217,MATCH(B9, Rainfall_Wet!$A$2:$A$217,0)),"")</f>
        <v>194.43839254400001</v>
      </c>
      <c r="Y9" s="241">
        <v>12.565665055683967</v>
      </c>
      <c r="Z9" s="241">
        <v>0.9665896196679955</v>
      </c>
      <c r="AA9" s="241">
        <v>86.467745324648035</v>
      </c>
      <c r="AB9" s="242" t="s">
        <v>2690</v>
      </c>
      <c r="AC9" s="241">
        <v>8.0225726959093109</v>
      </c>
      <c r="AD9">
        <f>IF('WetLitterbags placem_collection'!AB10="","",'WetLitterbags placem_collection'!AB10)</f>
        <v>36</v>
      </c>
      <c r="AE9">
        <f>IF('WetLitterbags placem_collection'!Z10="","",'WetLitterbags placem_collection'!Z10)</f>
        <v>38.4</v>
      </c>
      <c r="AF9" s="256" t="str">
        <f>IF('WetLitterbags placem_collection'!AA10="","",'WetLitterbags placem_collection'!AA10)</f>
        <v>M</v>
      </c>
      <c r="AG9" t="str">
        <f>IF('WetLitterbags placem_collection'!AC10="","",'WetLitterbags placem_collection'!AC10)</f>
        <v/>
      </c>
      <c r="AH9" s="250">
        <f>AVERAGE('WetLitterbags placem_collection'!S10,'WetLitterbags placem_collection'!U10)</f>
        <v>10.600000000000001</v>
      </c>
      <c r="AI9">
        <f>AVERAGE('WetLitterbags placem_collection'!R10,'WetLitterbags placem_collection'!T10)</f>
        <v>25.5</v>
      </c>
      <c r="AJ9">
        <f>INDEX(Coordinates!$B$2:$B$197,MATCH(G9,Coordinates!$J$2:$J$197,0))</f>
        <v>-3.3977320230000001</v>
      </c>
      <c r="AK9">
        <f>INDEX(Coordinates!$C$2:$C$197,MATCH(G9,Coordinates!$J$2:$J$197,0))</f>
        <v>34.837561989999998</v>
      </c>
      <c r="AL9" t="str">
        <f>IF(ISNUMBER(SEARCH("C", 'WetLitterbags placem_collection'!W10)),"YES","")</f>
        <v/>
      </c>
      <c r="AM9" t="str">
        <f>IF(ISNUMBER(SEARCH("H", 'WetLitterbags placem_collection'!W10)),"YES","")</f>
        <v/>
      </c>
      <c r="AN9" t="str">
        <f>IF(ISNUMBER(SEARCH("R", 'WetLitterbags placem_collection'!W10)),"YES","")</f>
        <v>YES</v>
      </c>
      <c r="BA9" s="203" t="s">
        <v>14</v>
      </c>
      <c r="BB9" s="183"/>
      <c r="BC9" s="183"/>
      <c r="BD9" s="183"/>
      <c r="BE9" s="183"/>
      <c r="BF9" s="183"/>
      <c r="BG9" s="183">
        <v>1</v>
      </c>
    </row>
    <row r="10" spans="1:60">
      <c r="A10" s="268" t="s">
        <v>2460</v>
      </c>
      <c r="B10" s="282">
        <f>'Dry_Litterbag Placem_Collection'!A11</f>
        <v>9</v>
      </c>
      <c r="C10" s="282" t="str">
        <f>'Dry_Litterbag Placem_Collection'!B11</f>
        <v>Makao</v>
      </c>
      <c r="D10" s="282" t="s">
        <v>2677</v>
      </c>
      <c r="E10" s="282" t="s">
        <v>2678</v>
      </c>
      <c r="F10" s="282">
        <v>2</v>
      </c>
      <c r="G10" s="283" t="str">
        <f>'Dry_Litterbag Placem_Collection'!C11</f>
        <v>Dry_Ag2_T1</v>
      </c>
      <c r="H10" s="284" t="s">
        <v>2559</v>
      </c>
      <c r="I10" s="285" t="s">
        <v>1147</v>
      </c>
      <c r="J10" s="233" t="str">
        <f>'WetLitterbags placem_collection'!K11</f>
        <v>G514</v>
      </c>
      <c r="K10" s="235">
        <f>IFERROR(INDEX('Green_rooibos initial weight'!$C$5:$C$1749,MATCH(J10, 'Green_rooibos initial weight'!$A$5:$A$1749,0)),"")</f>
        <v>1.9350000000000001</v>
      </c>
      <c r="L10" s="235">
        <f t="shared" si="1"/>
        <v>1.6852</v>
      </c>
      <c r="M10" s="235">
        <f>AVERAGE('Ashed teabags wet'!$J$809:$J$813,'Ashed teabags wet'!$J$817:$J$818,'Ashed teabags wet'!$J$820:$J$821)</f>
        <v>5.5094158734921841</v>
      </c>
      <c r="N10" s="235">
        <f t="shared" si="2"/>
        <v>1.5923553236999097</v>
      </c>
      <c r="O10" s="235" t="str">
        <f>IF(IFERROR(INDEX('Both teabags AfterWet'!$D$1:$D$839,MATCH(J10,'Both teabags AfterWet'!$B$1:$B$839,0)),"")="","",(IFERROR(INDEX('Both teabags AfterWet'!$D$1:$D$839,MATCH(J10,'Both teabags AfterWet'!$B$1:$B$839,0)),"")))</f>
        <v/>
      </c>
      <c r="P10" s="235" t="str">
        <f t="shared" si="3"/>
        <v/>
      </c>
      <c r="Q10" s="235">
        <f>IFERROR(INDEX('Ashed teabags wet'!$J$2:$J$825,MATCH(J10,'Ashed teabags wet'!$B$2:$B$825,0)),"")</f>
        <v>9.2933204259437421</v>
      </c>
      <c r="R10" s="235" t="str">
        <f t="shared" si="4"/>
        <v/>
      </c>
      <c r="S10" s="236">
        <f>'WetLitterbags placem_collection'!E11</f>
        <v>42766</v>
      </c>
      <c r="T10" s="236">
        <f>IF('WetLitterbags placem_collection'!G11="","",'WetLitterbags placem_collection'!G11)</f>
        <v>42818</v>
      </c>
      <c r="U10" s="237">
        <f t="shared" si="5"/>
        <v>52</v>
      </c>
      <c r="V10" s="235" t="str">
        <f t="shared" si="6"/>
        <v/>
      </c>
      <c r="W10" s="235" t="str">
        <f t="shared" si="7"/>
        <v/>
      </c>
      <c r="X10">
        <f>IFERROR(INDEX(Rainfall_Wet!$O$2:$O$217,MATCH(B10, Rainfall_Wet!$A$2:$A$217,0)),"")</f>
        <v>194.43839254400001</v>
      </c>
      <c r="Y10" s="241">
        <v>21.13063730679653</v>
      </c>
      <c r="Z10" s="241">
        <v>3.0912555579081076</v>
      </c>
      <c r="AA10" s="241">
        <v>75.778107135295357</v>
      </c>
      <c r="AB10" s="242" t="s">
        <v>2688</v>
      </c>
      <c r="AC10" s="241">
        <v>0.46131099063578063</v>
      </c>
      <c r="AD10">
        <f>IF('WetLitterbags placem_collection'!AB11="","",'WetLitterbags placem_collection'!AB11)</f>
        <v>10.8</v>
      </c>
      <c r="AE10">
        <f>IF('WetLitterbags placem_collection'!Z11="","",'WetLitterbags placem_collection'!Z11)</f>
        <v>28.4</v>
      </c>
      <c r="AF10" s="256" t="str">
        <f>IF('WetLitterbags placem_collection'!AA11="","",'WetLitterbags placem_collection'!AA11)</f>
        <v>M</v>
      </c>
      <c r="AG10">
        <f>IF('WetLitterbags placem_collection'!AC11="","",'WetLitterbags placem_collection'!AC11)</f>
        <v>0</v>
      </c>
      <c r="AH10" s="250">
        <f>AVERAGE('WetLitterbags placem_collection'!S11,'WetLitterbags placem_collection'!U11)</f>
        <v>14.5</v>
      </c>
      <c r="AI10">
        <f>AVERAGE('WetLitterbags placem_collection'!R11,'WetLitterbags placem_collection'!T11)</f>
        <v>24.4</v>
      </c>
      <c r="AJ10">
        <f>INDEX(Coordinates!$B$2:$B$197,MATCH(G10,Coordinates!$J$2:$J$197,0))</f>
        <v>-3.3978290019999999</v>
      </c>
      <c r="AK10">
        <f>INDEX(Coordinates!$C$2:$C$197,MATCH(G10,Coordinates!$J$2:$J$197,0))</f>
        <v>34.837011969999999</v>
      </c>
      <c r="AL10" t="str">
        <f>IF(ISNUMBER(SEARCH("C", 'WetLitterbags placem_collection'!W11)),"YES","")</f>
        <v>YES</v>
      </c>
      <c r="AM10" t="str">
        <f>IF(ISNUMBER(SEARCH("H", 'WetLitterbags placem_collection'!W11)),"YES","")</f>
        <v>YES</v>
      </c>
      <c r="AN10" t="str">
        <f>IF(ISNUMBER(SEARCH("R", 'WetLitterbags placem_collection'!W11)),"YES","")</f>
        <v/>
      </c>
      <c r="BA10" s="203" t="s">
        <v>15</v>
      </c>
      <c r="BB10" s="183"/>
      <c r="BC10" s="183"/>
      <c r="BD10" s="183"/>
      <c r="BE10" s="183"/>
      <c r="BF10" s="183"/>
      <c r="BG10" s="183">
        <v>1</v>
      </c>
    </row>
    <row r="11" spans="1:60">
      <c r="A11" s="268" t="s">
        <v>2460</v>
      </c>
      <c r="B11" s="282">
        <f>'Dry_Litterbag Placem_Collection'!A12</f>
        <v>10</v>
      </c>
      <c r="C11" s="282" t="str">
        <f>'Dry_Litterbag Placem_Collection'!B12</f>
        <v>Makao</v>
      </c>
      <c r="D11" s="282" t="s">
        <v>2677</v>
      </c>
      <c r="E11" s="282" t="s">
        <v>2678</v>
      </c>
      <c r="F11" s="282">
        <v>2</v>
      </c>
      <c r="G11" s="283" t="str">
        <f>'Dry_Litterbag Placem_Collection'!C12</f>
        <v>Dry_Ag2_T2</v>
      </c>
      <c r="H11" s="284" t="s">
        <v>2559</v>
      </c>
      <c r="I11" s="285" t="s">
        <v>1147</v>
      </c>
      <c r="J11" s="233" t="str">
        <f>'WetLitterbags placem_collection'!K12</f>
        <v>G286</v>
      </c>
      <c r="K11" s="235">
        <f>IFERROR(INDEX('Green_rooibos initial weight'!$C$5:$C$1749,MATCH(J11, 'Green_rooibos initial weight'!$A$5:$A$1749,0)),"")</f>
        <v>2.0710000000000002</v>
      </c>
      <c r="L11" s="235">
        <f t="shared" si="1"/>
        <v>1.8212000000000002</v>
      </c>
      <c r="M11" s="235">
        <f>AVERAGE('Ashed teabags wet'!$J$809:$J$813,'Ashed teabags wet'!$J$817:$J$818,'Ashed teabags wet'!$J$820:$J$821)</f>
        <v>5.5094158734921841</v>
      </c>
      <c r="N11" s="235">
        <f t="shared" si="2"/>
        <v>1.7208625181119606</v>
      </c>
      <c r="O11" s="235">
        <f>IF(IFERROR(INDEX('Both teabags AfterWet'!$D$1:$D$839,MATCH(J11,'Both teabags AfterWet'!$B$1:$B$839,0)),"")="","",(IFERROR(INDEX('Both teabags AfterWet'!$D$1:$D$839,MATCH(J11,'Both teabags AfterWet'!$B$1:$B$839,0)),"")))</f>
        <v>0.80200000000000005</v>
      </c>
      <c r="P11" s="235">
        <f t="shared" si="3"/>
        <v>0.65139999999999998</v>
      </c>
      <c r="Q11" s="235">
        <f>IFERROR(INDEX('Ashed teabags wet'!$J$2:$J$825,MATCH(J11,'Ashed teabags wet'!$B$2:$B$825,0)),"")</f>
        <v>14.321233217304874</v>
      </c>
      <c r="R11" s="235">
        <f t="shared" ref="R11:R74" si="8">IFERROR(P11-(Q11/100)*P11,"")</f>
        <v>0.55811148682247602</v>
      </c>
      <c r="S11" s="236">
        <f>'WetLitterbags placem_collection'!E12</f>
        <v>42766</v>
      </c>
      <c r="T11" s="236">
        <f>IF('WetLitterbags placem_collection'!G12="","",'WetLitterbags placem_collection'!G12)</f>
        <v>42818</v>
      </c>
      <c r="U11" s="237">
        <f t="shared" si="5"/>
        <v>52</v>
      </c>
      <c r="V11" s="235">
        <f t="shared" si="6"/>
        <v>1.1698000000000002</v>
      </c>
      <c r="W11" s="235">
        <f t="shared" si="7"/>
        <v>1.1627510312894844</v>
      </c>
      <c r="X11">
        <f>IFERROR(INDEX(Rainfall_Wet!$O$2:$O$217,MATCH(B11, Rainfall_Wet!$A$2:$A$217,0)),"")</f>
        <v>194.43839254400001</v>
      </c>
      <c r="Y11" s="241">
        <v>21.13063730679653</v>
      </c>
      <c r="Z11" s="241">
        <v>3.0912555579081076</v>
      </c>
      <c r="AA11" s="241">
        <v>75.778107135295357</v>
      </c>
      <c r="AB11" s="242" t="s">
        <v>2688</v>
      </c>
      <c r="AC11" s="241">
        <v>1.46131099063578</v>
      </c>
      <c r="AD11">
        <f>IF('WetLitterbags placem_collection'!AB12="","",'WetLitterbags placem_collection'!AB12)</f>
        <v>16.8</v>
      </c>
      <c r="AE11">
        <f>IF('WetLitterbags placem_collection'!Z12="","",'WetLitterbags placem_collection'!Z12)</f>
        <v>30</v>
      </c>
      <c r="AF11" s="256" t="str">
        <f>IF('WetLitterbags placem_collection'!AA12="","",'WetLitterbags placem_collection'!AA12)</f>
        <v>M</v>
      </c>
      <c r="AG11">
        <f>IF('WetLitterbags placem_collection'!AC12="","",'WetLitterbags placem_collection'!AC12)</f>
        <v>0</v>
      </c>
      <c r="AH11" s="250">
        <f>AVERAGE('WetLitterbags placem_collection'!S12,'WetLitterbags placem_collection'!U12)</f>
        <v>14.649999999999999</v>
      </c>
      <c r="AI11">
        <f>AVERAGE('WetLitterbags placem_collection'!R12,'WetLitterbags placem_collection'!T12)</f>
        <v>24.299999999999997</v>
      </c>
      <c r="AJ11">
        <f>INDEX(Coordinates!$B$2:$B$197,MATCH(G11,Coordinates!$J$2:$J$197,0))</f>
        <v>-3.3978119869999999</v>
      </c>
      <c r="AK11">
        <f>INDEX(Coordinates!$C$2:$C$197,MATCH(G11,Coordinates!$J$2:$J$197,0))</f>
        <v>34.836968980000002</v>
      </c>
      <c r="AL11" t="str">
        <f>IF(ISNUMBER(SEARCH("C", 'WetLitterbags placem_collection'!W12)),"YES","")</f>
        <v/>
      </c>
      <c r="AM11" t="str">
        <f>IF(ISNUMBER(SEARCH("H", 'WetLitterbags placem_collection'!W12)),"YES","")</f>
        <v/>
      </c>
      <c r="AN11" t="str">
        <f>IF(ISNUMBER(SEARCH("R", 'WetLitterbags placem_collection'!W12)),"YES","")</f>
        <v/>
      </c>
    </row>
    <row r="12" spans="1:60">
      <c r="A12" s="268" t="s">
        <v>2460</v>
      </c>
      <c r="B12" s="282">
        <f>'Dry_Litterbag Placem_Collection'!A13</f>
        <v>11</v>
      </c>
      <c r="C12" s="282" t="str">
        <f>'Dry_Litterbag Placem_Collection'!B13</f>
        <v>Makao</v>
      </c>
      <c r="D12" s="282" t="s">
        <v>2677</v>
      </c>
      <c r="E12" s="282" t="s">
        <v>2678</v>
      </c>
      <c r="F12" s="282">
        <v>2</v>
      </c>
      <c r="G12" s="283" t="str">
        <f>'Dry_Litterbag Placem_Collection'!C13</f>
        <v>Dry_Ag2_T3</v>
      </c>
      <c r="H12" s="284" t="s">
        <v>2559</v>
      </c>
      <c r="I12" s="285" t="s">
        <v>1147</v>
      </c>
      <c r="J12" s="233" t="str">
        <f>'WetLitterbags placem_collection'!K13</f>
        <v>G543</v>
      </c>
      <c r="K12" s="235">
        <f>IFERROR(INDEX('Green_rooibos initial weight'!$C$5:$C$1749,MATCH(J12, 'Green_rooibos initial weight'!$A$5:$A$1749,0)),"")</f>
        <v>2.0920000000000001</v>
      </c>
      <c r="L12" s="235">
        <f t="shared" si="1"/>
        <v>1.8422000000000001</v>
      </c>
      <c r="M12" s="235">
        <f>AVERAGE('Ashed teabags wet'!$J$809:$J$813,'Ashed teabags wet'!$J$817:$J$818,'Ashed teabags wet'!$J$820:$J$821)</f>
        <v>5.5094158734921841</v>
      </c>
      <c r="N12" s="235">
        <f t="shared" si="2"/>
        <v>1.740705540778527</v>
      </c>
      <c r="O12" s="235">
        <f>IF(IFERROR(INDEX('Both teabags AfterWet'!$D$1:$D$839,MATCH(J12,'Both teabags AfterWet'!$B$1:$B$839,0)),"")="","",(IFERROR(INDEX('Both teabags AfterWet'!$D$1:$D$839,MATCH(J12,'Both teabags AfterWet'!$B$1:$B$839,0)),"")))</f>
        <v>0.71650000000000003</v>
      </c>
      <c r="P12" s="235">
        <f t="shared" si="3"/>
        <v>0.56590000000000007</v>
      </c>
      <c r="Q12" s="235">
        <f>IFERROR(INDEX('Ashed teabags wet'!$J$2:$J$825,MATCH(J12,'Ashed teabags wet'!$B$2:$B$825,0)),"")</f>
        <v>12.04819277108421</v>
      </c>
      <c r="R12" s="235">
        <f t="shared" si="8"/>
        <v>0.4977192771084345</v>
      </c>
      <c r="S12" s="236">
        <f>'WetLitterbags placem_collection'!E13</f>
        <v>42766</v>
      </c>
      <c r="T12" s="236">
        <f>IF('WetLitterbags placem_collection'!G13="","",'WetLitterbags placem_collection'!G13)</f>
        <v>42818</v>
      </c>
      <c r="U12" s="237">
        <f t="shared" si="5"/>
        <v>52</v>
      </c>
      <c r="V12" s="235">
        <f t="shared" si="6"/>
        <v>1.2763</v>
      </c>
      <c r="W12" s="235">
        <f t="shared" si="7"/>
        <v>1.2429862636700926</v>
      </c>
      <c r="X12">
        <f>IFERROR(INDEX(Rainfall_Wet!$O$2:$O$217,MATCH(B12, Rainfall_Wet!$A$2:$A$217,0)),"")</f>
        <v>194.43839254400001</v>
      </c>
      <c r="Y12" s="241">
        <v>21.13063730679653</v>
      </c>
      <c r="Z12" s="241">
        <v>3.0912555579081076</v>
      </c>
      <c r="AA12" s="241">
        <v>75.778107135295357</v>
      </c>
      <c r="AB12" s="242" t="s">
        <v>2688</v>
      </c>
      <c r="AC12" s="241">
        <v>2.4613109906357802</v>
      </c>
      <c r="AD12">
        <f>IF('WetLitterbags placem_collection'!AB13="","",'WetLitterbags placem_collection'!AB13)</f>
        <v>11.4</v>
      </c>
      <c r="AE12">
        <f>IF('WetLitterbags placem_collection'!Z13="","",'WetLitterbags placem_collection'!Z13)</f>
        <v>24.4</v>
      </c>
      <c r="AF12" s="256" t="str">
        <f>IF('WetLitterbags placem_collection'!AA13="","",'WetLitterbags placem_collection'!AA13)</f>
        <v>M</v>
      </c>
      <c r="AG12">
        <f>IF('WetLitterbags placem_collection'!AC13="","",'WetLitterbags placem_collection'!AC13)</f>
        <v>0</v>
      </c>
      <c r="AH12" s="250">
        <f>AVERAGE('WetLitterbags placem_collection'!S13,'WetLitterbags placem_collection'!U13)</f>
        <v>21.1</v>
      </c>
      <c r="AI12">
        <f>AVERAGE('WetLitterbags placem_collection'!R13,'WetLitterbags placem_collection'!T13)</f>
        <v>24.05</v>
      </c>
      <c r="AJ12">
        <f>INDEX(Coordinates!$B$2:$B$197,MATCH(G12,Coordinates!$J$2:$J$197,0))</f>
        <v>-3.3977929599999999</v>
      </c>
      <c r="AK12">
        <f>INDEX(Coordinates!$C$2:$C$197,MATCH(G12,Coordinates!$J$2:$J$197,0))</f>
        <v>34.837102999999999</v>
      </c>
      <c r="AL12" t="str">
        <f>IF(ISNUMBER(SEARCH("C", 'WetLitterbags placem_collection'!W13)),"YES","")</f>
        <v/>
      </c>
      <c r="AM12" t="str">
        <f>IF(ISNUMBER(SEARCH("H", 'WetLitterbags placem_collection'!W13)),"YES","")</f>
        <v/>
      </c>
      <c r="AN12" t="str">
        <f>IF(ISNUMBER(SEARCH("R", 'WetLitterbags placem_collection'!W13)),"YES","")</f>
        <v/>
      </c>
    </row>
    <row r="13" spans="1:60">
      <c r="A13" s="268" t="s">
        <v>2460</v>
      </c>
      <c r="B13" s="282">
        <f>'Dry_Litterbag Placem_Collection'!A14</f>
        <v>12</v>
      </c>
      <c r="C13" s="282" t="str">
        <f>'Dry_Litterbag Placem_Collection'!B14</f>
        <v>Makao</v>
      </c>
      <c r="D13" s="282" t="s">
        <v>2677</v>
      </c>
      <c r="E13" s="282" t="s">
        <v>2678</v>
      </c>
      <c r="F13" s="282">
        <v>2</v>
      </c>
      <c r="G13" s="283" t="str">
        <f>'Dry_Litterbag Placem_Collection'!C14</f>
        <v>Dry_Ag2_T4</v>
      </c>
      <c r="H13" s="284" t="s">
        <v>2559</v>
      </c>
      <c r="I13" s="285" t="s">
        <v>1147</v>
      </c>
      <c r="J13" s="233" t="str">
        <f>'WetLitterbags placem_collection'!K14</f>
        <v>G590</v>
      </c>
      <c r="K13" s="235">
        <f>IFERROR(INDEX('Green_rooibos initial weight'!$C$5:$C$1749,MATCH(J13, 'Green_rooibos initial weight'!$A$5:$A$1749,0)),"")</f>
        <v>2.0830000000000002</v>
      </c>
      <c r="L13" s="235">
        <f t="shared" si="1"/>
        <v>1.8332000000000002</v>
      </c>
      <c r="M13" s="235">
        <f>AVERAGE('Ashed teabags wet'!$J$809:$J$813,'Ashed teabags wet'!$J$817:$J$818,'Ashed teabags wet'!$J$820:$J$821)</f>
        <v>5.5094158734921841</v>
      </c>
      <c r="N13" s="235">
        <f t="shared" si="2"/>
        <v>1.7322013882071414</v>
      </c>
      <c r="O13" s="235" t="str">
        <f>IF(IFERROR(INDEX('Both teabags AfterWet'!$D$1:$D$839,MATCH(J13,'Both teabags AfterWet'!$B$1:$B$839,0)),"")="","",(IFERROR(INDEX('Both teabags AfterWet'!$D$1:$D$839,MATCH(J13,'Both teabags AfterWet'!$B$1:$B$839,0)),"")))</f>
        <v/>
      </c>
      <c r="P13" s="235" t="str">
        <f t="shared" si="3"/>
        <v/>
      </c>
      <c r="Q13" s="235" t="str">
        <f>IFERROR(INDEX('Ashed teabags wet'!$J$2:$J$825,MATCH(J13,'Ashed teabags wet'!$B$2:$B$825,0)),"")</f>
        <v/>
      </c>
      <c r="R13" s="235" t="str">
        <f t="shared" si="8"/>
        <v/>
      </c>
      <c r="S13" s="236">
        <f>'WetLitterbags placem_collection'!E14</f>
        <v>42766</v>
      </c>
      <c r="T13" s="236" t="str">
        <f>IF('WetLitterbags placem_collection'!G14="","",'WetLitterbags placem_collection'!G14)</f>
        <v/>
      </c>
      <c r="U13" s="237" t="str">
        <f t="shared" si="5"/>
        <v/>
      </c>
      <c r="V13" s="235" t="str">
        <f t="shared" si="6"/>
        <v/>
      </c>
      <c r="W13" s="235" t="str">
        <f t="shared" si="7"/>
        <v/>
      </c>
      <c r="X13" t="str">
        <f>IFERROR(INDEX(Rainfall_Wet!$O$2:$O$217,MATCH(B13, Rainfall_Wet!$A$2:$A$217,0)),"")</f>
        <v/>
      </c>
      <c r="Y13" s="241">
        <v>21.13063730679653</v>
      </c>
      <c r="Z13" s="241">
        <v>3.0912555579081076</v>
      </c>
      <c r="AA13" s="241">
        <v>75.778107135295357</v>
      </c>
      <c r="AB13" s="242" t="s">
        <v>2688</v>
      </c>
      <c r="AC13" s="241">
        <v>3.4613109906357802</v>
      </c>
      <c r="AD13" t="str">
        <f>IF('WetLitterbags placem_collection'!AB14="","",'WetLitterbags placem_collection'!AB14)</f>
        <v/>
      </c>
      <c r="AE13" t="str">
        <f>IF('WetLitterbags placem_collection'!Z14="","",'WetLitterbags placem_collection'!Z14)</f>
        <v/>
      </c>
      <c r="AF13" s="256" t="str">
        <f>IF('WetLitterbags placem_collection'!AA14="","",'WetLitterbags placem_collection'!AA14)</f>
        <v/>
      </c>
      <c r="AG13" t="str">
        <f>IF('WetLitterbags placem_collection'!AC14="","",'WetLitterbags placem_collection'!AC14)</f>
        <v/>
      </c>
      <c r="AH13" s="250">
        <f>AVERAGE('WetLitterbags placem_collection'!S14,'WetLitterbags placem_collection'!U14)</f>
        <v>25.8</v>
      </c>
      <c r="AI13">
        <f>AVERAGE('WetLitterbags placem_collection'!R14,'WetLitterbags placem_collection'!T14)</f>
        <v>21.7</v>
      </c>
      <c r="AJ13">
        <f>INDEX(Coordinates!$B$2:$B$197,MATCH(G13,Coordinates!$J$2:$J$197,0))</f>
        <v>-3.3979050260000001</v>
      </c>
      <c r="AK13">
        <f>INDEX(Coordinates!$C$2:$C$197,MATCH(G13,Coordinates!$J$2:$J$197,0))</f>
        <v>34.837123030000001</v>
      </c>
      <c r="AL13" t="str">
        <f>IF(ISNUMBER(SEARCH("C", 'WetLitterbags placem_collection'!W14)),"YES","")</f>
        <v/>
      </c>
      <c r="AM13" t="str">
        <f>IF(ISNUMBER(SEARCH("H", 'WetLitterbags placem_collection'!W14)),"YES","")</f>
        <v/>
      </c>
      <c r="AN13" t="str">
        <f>IF(ISNUMBER(SEARCH("R", 'WetLitterbags placem_collection'!W14)),"YES","")</f>
        <v/>
      </c>
    </row>
    <row r="14" spans="1:60">
      <c r="A14" s="268" t="s">
        <v>2460</v>
      </c>
      <c r="B14" s="282">
        <f>'Dry_Litterbag Placem_Collection'!A15</f>
        <v>13</v>
      </c>
      <c r="C14" s="282" t="str">
        <f>'Dry_Litterbag Placem_Collection'!B15</f>
        <v>Makao</v>
      </c>
      <c r="D14" s="282" t="s">
        <v>2677</v>
      </c>
      <c r="E14" s="282" t="s">
        <v>2678</v>
      </c>
      <c r="F14" s="282">
        <v>2</v>
      </c>
      <c r="G14" s="283" t="str">
        <f>'Dry_Litterbag Placem_Collection'!C15</f>
        <v>Dry_Ag2_T5</v>
      </c>
      <c r="H14" s="284" t="s">
        <v>2559</v>
      </c>
      <c r="I14" s="285" t="s">
        <v>1147</v>
      </c>
      <c r="J14" s="233" t="str">
        <f>'WetLitterbags placem_collection'!K15</f>
        <v>G595</v>
      </c>
      <c r="K14" s="235">
        <f>IFERROR(INDEX('Green_rooibos initial weight'!$C$5:$C$1749,MATCH(J14, 'Green_rooibos initial weight'!$A$5:$A$1749,0)),"")</f>
        <v>2.1160000000000001</v>
      </c>
      <c r="L14" s="235">
        <f t="shared" si="1"/>
        <v>1.8662000000000001</v>
      </c>
      <c r="M14" s="235">
        <f>AVERAGE('Ashed teabags wet'!$J$809:$J$813,'Ashed teabags wet'!$J$817:$J$818,'Ashed teabags wet'!$J$820:$J$821)</f>
        <v>5.5094158734921841</v>
      </c>
      <c r="N14" s="235">
        <f t="shared" si="2"/>
        <v>1.763383280968889</v>
      </c>
      <c r="O14" s="235">
        <f>IF(IFERROR(INDEX('Both teabags AfterWet'!$D$1:$D$839,MATCH(J14,'Both teabags AfterWet'!$B$1:$B$839,0)),"")="","",(IFERROR(INDEX('Both teabags AfterWet'!$D$1:$D$839,MATCH(J14,'Both teabags AfterWet'!$B$1:$B$839,0)),"")))</f>
        <v>0.62809999999999999</v>
      </c>
      <c r="P14" s="235">
        <f t="shared" si="3"/>
        <v>0.47749999999999998</v>
      </c>
      <c r="Q14" s="235">
        <f>IFERROR(INDEX('Ashed teabags wet'!$J$2:$J$825,MATCH(J14,'Ashed teabags wet'!$B$2:$B$825,0)),"")</f>
        <v>29.168740666998239</v>
      </c>
      <c r="R14" s="235">
        <f t="shared" si="8"/>
        <v>0.3382192633150834</v>
      </c>
      <c r="S14" s="236">
        <f>'WetLitterbags placem_collection'!E15</f>
        <v>42766</v>
      </c>
      <c r="T14" s="236">
        <f>IF('WetLitterbags placem_collection'!G15="","",'WetLitterbags placem_collection'!G15)</f>
        <v>42818</v>
      </c>
      <c r="U14" s="237">
        <f t="shared" si="5"/>
        <v>52</v>
      </c>
      <c r="V14" s="235">
        <f t="shared" si="6"/>
        <v>1.3887</v>
      </c>
      <c r="W14" s="235">
        <f t="shared" si="7"/>
        <v>1.4251640176538056</v>
      </c>
      <c r="X14">
        <f>IFERROR(INDEX(Rainfall_Wet!$O$2:$O$217,MATCH(B14, Rainfall_Wet!$A$2:$A$217,0)),"")</f>
        <v>194.43839254400001</v>
      </c>
      <c r="Y14" s="241">
        <v>21.13063730679653</v>
      </c>
      <c r="Z14" s="241">
        <v>3.0912555579081076</v>
      </c>
      <c r="AA14" s="241">
        <v>75.778107135295357</v>
      </c>
      <c r="AB14" s="242" t="s">
        <v>2688</v>
      </c>
      <c r="AC14" s="241">
        <v>4.4613109906357797</v>
      </c>
      <c r="AD14">
        <f>IF('WetLitterbags placem_collection'!AB15="","",'WetLitterbags placem_collection'!AB15)</f>
        <v>11.4</v>
      </c>
      <c r="AE14">
        <f>IF('WetLitterbags placem_collection'!Z15="","",'WetLitterbags placem_collection'!Z15)</f>
        <v>31</v>
      </c>
      <c r="AF14" s="256" t="str">
        <f>IF('WetLitterbags placem_collection'!AA15="","",'WetLitterbags placem_collection'!AA15)</f>
        <v>M</v>
      </c>
      <c r="AG14">
        <f>IF('WetLitterbags placem_collection'!AC15="","",'WetLitterbags placem_collection'!AC15)</f>
        <v>0</v>
      </c>
      <c r="AH14" s="250">
        <f>AVERAGE('WetLitterbags placem_collection'!S15,'WetLitterbags placem_collection'!U15)</f>
        <v>20.8</v>
      </c>
      <c r="AI14">
        <f>AVERAGE('WetLitterbags placem_collection'!R15,'WetLitterbags placem_collection'!T15)</f>
        <v>23.4</v>
      </c>
      <c r="AJ14">
        <f>INDEX(Coordinates!$B$2:$B$197,MATCH(G14,Coordinates!$J$2:$J$197,0))</f>
        <v>-3.3979040199999999</v>
      </c>
      <c r="AK14">
        <f>INDEX(Coordinates!$C$2:$C$197,MATCH(G14,Coordinates!$J$2:$J$197,0))</f>
        <v>34.837027980000002</v>
      </c>
      <c r="AL14" t="str">
        <f>IF(ISNUMBER(SEARCH("C", 'WetLitterbags placem_collection'!W15)),"YES","")</f>
        <v/>
      </c>
      <c r="AM14" t="str">
        <f>IF(ISNUMBER(SEARCH("H", 'WetLitterbags placem_collection'!W15)),"YES","")</f>
        <v>YES</v>
      </c>
      <c r="AN14" t="str">
        <f>IF(ISNUMBER(SEARCH("R", 'WetLitterbags placem_collection'!W15)),"YES","")</f>
        <v>YES</v>
      </c>
    </row>
    <row r="15" spans="1:60">
      <c r="A15" s="268" t="s">
        <v>2460</v>
      </c>
      <c r="B15" s="282">
        <f>'Dry_Litterbag Placem_Collection'!A16</f>
        <v>14</v>
      </c>
      <c r="C15" s="282" t="str">
        <f>'Dry_Litterbag Placem_Collection'!B16</f>
        <v>Makao</v>
      </c>
      <c r="D15" s="282" t="s">
        <v>2677</v>
      </c>
      <c r="E15" s="282" t="s">
        <v>2678</v>
      </c>
      <c r="F15" s="282">
        <v>2</v>
      </c>
      <c r="G15" s="283" t="str">
        <f>'Dry_Litterbag Placem_Collection'!C16</f>
        <v>Dry_Ag2_T6</v>
      </c>
      <c r="H15" s="284" t="s">
        <v>2559</v>
      </c>
      <c r="I15" s="285" t="s">
        <v>1147</v>
      </c>
      <c r="J15" s="233" t="str">
        <f>'WetLitterbags placem_collection'!K16</f>
        <v>G609</v>
      </c>
      <c r="K15" s="235">
        <f>IFERROR(INDEX('Green_rooibos initial weight'!$C$5:$C$1749,MATCH(J15, 'Green_rooibos initial weight'!$A$5:$A$1749,0)),"")</f>
        <v>2.089</v>
      </c>
      <c r="L15" s="235">
        <f t="shared" si="1"/>
        <v>1.8391999999999999</v>
      </c>
      <c r="M15" s="235">
        <f>AVERAGE('Ashed teabags wet'!$J$809:$J$813,'Ashed teabags wet'!$J$817:$J$818,'Ashed teabags wet'!$J$820:$J$821)</f>
        <v>5.5094158734921841</v>
      </c>
      <c r="N15" s="235">
        <f t="shared" si="2"/>
        <v>1.7378708232547317</v>
      </c>
      <c r="O15" s="235">
        <f>IF(IFERROR(INDEX('Both teabags AfterWet'!$D$1:$D$839,MATCH(J15,'Both teabags AfterWet'!$B$1:$B$839,0)),"")="","",(IFERROR(INDEX('Both teabags AfterWet'!$D$1:$D$839,MATCH(J15,'Both teabags AfterWet'!$B$1:$B$839,0)),"")))</f>
        <v>0.498</v>
      </c>
      <c r="P15" s="235">
        <f t="shared" si="3"/>
        <v>0.34739999999999999</v>
      </c>
      <c r="Q15" s="235">
        <f>IFERROR(INDEX('Ashed teabags wet'!$J$2:$J$825,MATCH(J15,'Ashed teabags wet'!$B$2:$B$825,0)),"")</f>
        <v>16.033966033965626</v>
      </c>
      <c r="R15" s="235">
        <f t="shared" si="8"/>
        <v>0.29169800199800339</v>
      </c>
      <c r="S15" s="236">
        <f>'WetLitterbags placem_collection'!E16</f>
        <v>42766</v>
      </c>
      <c r="T15" s="236">
        <f>IF('WetLitterbags placem_collection'!G16="","",'WetLitterbags placem_collection'!G16)</f>
        <v>42818</v>
      </c>
      <c r="U15" s="237">
        <f t="shared" si="5"/>
        <v>52</v>
      </c>
      <c r="V15" s="235">
        <f t="shared" si="6"/>
        <v>1.4918</v>
      </c>
      <c r="W15" s="235">
        <f t="shared" si="7"/>
        <v>1.4461728212567284</v>
      </c>
      <c r="X15">
        <f>IFERROR(INDEX(Rainfall_Wet!$O$2:$O$217,MATCH(B15, Rainfall_Wet!$A$2:$A$217,0)),"")</f>
        <v>194.43839254400001</v>
      </c>
      <c r="Y15" s="241">
        <v>21.13063730679653</v>
      </c>
      <c r="Z15" s="241">
        <v>3.0912555579081076</v>
      </c>
      <c r="AA15" s="241">
        <v>75.778107135295357</v>
      </c>
      <c r="AB15" s="242" t="s">
        <v>2688</v>
      </c>
      <c r="AC15" s="241">
        <v>5.4613109906357797</v>
      </c>
      <c r="AD15">
        <f>IF('WetLitterbags placem_collection'!AB16="","",'WetLitterbags placem_collection'!AB16)</f>
        <v>28.4</v>
      </c>
      <c r="AE15">
        <f>IF('WetLitterbags placem_collection'!Z16="","",'WetLitterbags placem_collection'!Z16)</f>
        <v>42.4</v>
      </c>
      <c r="AF15" s="256" t="str">
        <f>IF('WetLitterbags placem_collection'!AA16="","",'WetLitterbags placem_collection'!AA16)</f>
        <v>M</v>
      </c>
      <c r="AG15">
        <f>IF('WetLitterbags placem_collection'!AC16="","",'WetLitterbags placem_collection'!AC16)</f>
        <v>0</v>
      </c>
      <c r="AH15" s="250">
        <f>AVERAGE('WetLitterbags placem_collection'!S16,'WetLitterbags placem_collection'!U16)</f>
        <v>15.7</v>
      </c>
      <c r="AI15">
        <f>AVERAGE('WetLitterbags placem_collection'!R16,'WetLitterbags placem_collection'!T16)</f>
        <v>24.1</v>
      </c>
      <c r="AJ15">
        <f>INDEX(Coordinates!$B$2:$B$197,MATCH(G15,Coordinates!$J$2:$J$197,0))</f>
        <v>-3.397854986</v>
      </c>
      <c r="AK15">
        <f>INDEX(Coordinates!$C$2:$C$197,MATCH(G15,Coordinates!$J$2:$J$197,0))</f>
        <v>34.836874010000002</v>
      </c>
      <c r="AL15" t="str">
        <f>IF(ISNUMBER(SEARCH("C", 'WetLitterbags placem_collection'!W16)),"YES","")</f>
        <v/>
      </c>
      <c r="AM15" t="str">
        <f>IF(ISNUMBER(SEARCH("H", 'WetLitterbags placem_collection'!W16)),"YES","")</f>
        <v>YES</v>
      </c>
      <c r="AN15" t="str">
        <f>IF(ISNUMBER(SEARCH("R", 'WetLitterbags placem_collection'!W16)),"YES","")</f>
        <v>YES</v>
      </c>
    </row>
    <row r="16" spans="1:60">
      <c r="A16" s="268" t="s">
        <v>2460</v>
      </c>
      <c r="B16" s="282">
        <f>'Dry_Litterbag Placem_Collection'!A17</f>
        <v>15</v>
      </c>
      <c r="C16" s="282" t="str">
        <f>'Dry_Litterbag Placem_Collection'!B17</f>
        <v>Makao</v>
      </c>
      <c r="D16" s="282" t="s">
        <v>2677</v>
      </c>
      <c r="E16" s="282" t="s">
        <v>2678</v>
      </c>
      <c r="F16" s="282">
        <v>2</v>
      </c>
      <c r="G16" s="283" t="str">
        <f>'Dry_Litterbag Placem_Collection'!C17</f>
        <v>Dry_Ag2_T7</v>
      </c>
      <c r="H16" s="284" t="s">
        <v>2559</v>
      </c>
      <c r="I16" s="285" t="s">
        <v>1147</v>
      </c>
      <c r="J16" s="233" t="str">
        <f>'WetLitterbags placem_collection'!K17</f>
        <v>G222</v>
      </c>
      <c r="K16" s="235">
        <f>IFERROR(INDEX('Green_rooibos initial weight'!$C$5:$C$1749,MATCH(J16, 'Green_rooibos initial weight'!$A$5:$A$1749,0)),"")</f>
        <v>1.889</v>
      </c>
      <c r="L16" s="235">
        <f t="shared" si="1"/>
        <v>1.6392</v>
      </c>
      <c r="M16" s="235">
        <f>AVERAGE('Ashed teabags wet'!$J$809:$J$813,'Ashed teabags wet'!$J$817:$J$818,'Ashed teabags wet'!$J$820:$J$821)</f>
        <v>5.5094158734921841</v>
      </c>
      <c r="N16" s="235">
        <f t="shared" si="2"/>
        <v>1.5488896550017162</v>
      </c>
      <c r="O16" s="235">
        <f>IF(IFERROR(INDEX('Both teabags AfterWet'!$D$1:$D$839,MATCH(J16,'Both teabags AfterWet'!$B$1:$B$839,0)),"")="","",(IFERROR(INDEX('Both teabags AfterWet'!$D$1:$D$839,MATCH(J16,'Both teabags AfterWet'!$B$1:$B$839,0)),"")))</f>
        <v>0.67100000000000004</v>
      </c>
      <c r="P16" s="235">
        <f t="shared" si="3"/>
        <v>0.52039999999999997</v>
      </c>
      <c r="Q16" s="235">
        <f>IFERROR(INDEX('Ashed teabags wet'!$J$2:$J$825,MATCH(J16,'Ashed teabags wet'!$B$2:$B$825,0)),"")</f>
        <v>15.805168986083718</v>
      </c>
      <c r="R16" s="235">
        <f t="shared" si="8"/>
        <v>0.43814990059642034</v>
      </c>
      <c r="S16" s="236">
        <f>'WetLitterbags placem_collection'!E17</f>
        <v>42766</v>
      </c>
      <c r="T16" s="236">
        <f>IF('WetLitterbags placem_collection'!G17="","",'WetLitterbags placem_collection'!G17)</f>
        <v>42818</v>
      </c>
      <c r="U16" s="237">
        <f t="shared" si="5"/>
        <v>52</v>
      </c>
      <c r="V16" s="235">
        <f t="shared" si="6"/>
        <v>1.1188</v>
      </c>
      <c r="W16" s="235">
        <f t="shared" si="7"/>
        <v>1.1107397544052957</v>
      </c>
      <c r="X16">
        <f>IFERROR(INDEX(Rainfall_Wet!$O$2:$O$217,MATCH(B16, Rainfall_Wet!$A$2:$A$217,0)),"")</f>
        <v>194.43839254400001</v>
      </c>
      <c r="Y16" s="241">
        <v>21.13063730679653</v>
      </c>
      <c r="Z16" s="241">
        <v>3.0912555579081076</v>
      </c>
      <c r="AA16" s="241">
        <v>75.778107135295357</v>
      </c>
      <c r="AB16" s="242" t="s">
        <v>2688</v>
      </c>
      <c r="AC16" s="241">
        <v>6.4613109906357797</v>
      </c>
      <c r="AD16">
        <f>IF('WetLitterbags placem_collection'!AB17="","",'WetLitterbags placem_collection'!AB17)</f>
        <v>15.8</v>
      </c>
      <c r="AE16">
        <f>IF('WetLitterbags placem_collection'!Z17="","",'WetLitterbags placem_collection'!Z17)</f>
        <v>30.4</v>
      </c>
      <c r="AF16" s="256" t="str">
        <f>IF('WetLitterbags placem_collection'!AA17="","",'WetLitterbags placem_collection'!AA17)</f>
        <v>M</v>
      </c>
      <c r="AG16">
        <f>IF('WetLitterbags placem_collection'!AC17="","",'WetLitterbags placem_collection'!AC17)</f>
        <v>0</v>
      </c>
      <c r="AH16" s="250">
        <f>AVERAGE('WetLitterbags placem_collection'!S17,'WetLitterbags placem_collection'!U17)</f>
        <v>23.9</v>
      </c>
      <c r="AI16">
        <f>AVERAGE('WetLitterbags placem_collection'!R17,'WetLitterbags placem_collection'!T17)</f>
        <v>23.95</v>
      </c>
      <c r="AJ16">
        <f>INDEX(Coordinates!$B$2:$B$197,MATCH(G16,Coordinates!$J$2:$J$197,0))</f>
        <v>-3.3978060349999999</v>
      </c>
      <c r="AK16">
        <f>INDEX(Coordinates!$C$2:$C$197,MATCH(G16,Coordinates!$J$2:$J$197,0))</f>
        <v>34.837023960000003</v>
      </c>
      <c r="AL16" t="str">
        <f>IF(ISNUMBER(SEARCH("C", 'WetLitterbags placem_collection'!W17)),"YES","")</f>
        <v>YES</v>
      </c>
      <c r="AM16" t="str">
        <f>IF(ISNUMBER(SEARCH("H", 'WetLitterbags placem_collection'!W17)),"YES","")</f>
        <v>YES</v>
      </c>
      <c r="AN16" t="str">
        <f>IF(ISNUMBER(SEARCH("R", 'WetLitterbags placem_collection'!W17)),"YES","")</f>
        <v>YES</v>
      </c>
    </row>
    <row r="17" spans="1:40">
      <c r="A17" s="268" t="s">
        <v>2460</v>
      </c>
      <c r="B17" s="282">
        <f>'Dry_Litterbag Placem_Collection'!A18</f>
        <v>16</v>
      </c>
      <c r="C17" s="282" t="str">
        <f>'Dry_Litterbag Placem_Collection'!B18</f>
        <v>Makao</v>
      </c>
      <c r="D17" s="282" t="s">
        <v>2677</v>
      </c>
      <c r="E17" s="282" t="s">
        <v>2678</v>
      </c>
      <c r="F17" s="282">
        <v>2</v>
      </c>
      <c r="G17" s="283" t="str">
        <f>'Dry_Litterbag Placem_Collection'!C18</f>
        <v>Dry_Ag2_T8</v>
      </c>
      <c r="H17" s="284" t="s">
        <v>2559</v>
      </c>
      <c r="I17" s="285" t="s">
        <v>1147</v>
      </c>
      <c r="J17" s="233" t="str">
        <f>'WetLitterbags placem_collection'!K18</f>
        <v>G405</v>
      </c>
      <c r="K17" s="235">
        <f>IFERROR(INDEX('Green_rooibos initial weight'!$C$5:$C$1749,MATCH(J17, 'Green_rooibos initial weight'!$A$5:$A$1749,0)),"")</f>
        <v>2.056</v>
      </c>
      <c r="L17" s="235">
        <f t="shared" si="1"/>
        <v>1.8062</v>
      </c>
      <c r="M17" s="235">
        <f>AVERAGE('Ashed teabags wet'!$J$809:$J$813,'Ashed teabags wet'!$J$817:$J$818,'Ashed teabags wet'!$J$820:$J$821)</f>
        <v>5.5094158734921841</v>
      </c>
      <c r="N17" s="235">
        <f t="shared" si="2"/>
        <v>1.7066889304929842</v>
      </c>
      <c r="O17" s="235">
        <f>IF(IFERROR(INDEX('Both teabags AfterWet'!$D$1:$D$839,MATCH(J17,'Both teabags AfterWet'!$B$1:$B$839,0)),"")="","",(IFERROR(INDEX('Both teabags AfterWet'!$D$1:$D$839,MATCH(J17,'Both teabags AfterWet'!$B$1:$B$839,0)),"")))</f>
        <v>0.70150000000000001</v>
      </c>
      <c r="P17" s="235">
        <f t="shared" si="3"/>
        <v>0.55089999999999995</v>
      </c>
      <c r="Q17" s="235">
        <f>IFERROR(INDEX('Ashed teabags wet'!$J$2:$J$825,MATCH(J17,'Ashed teabags wet'!$B$2:$B$825,0)),"")</f>
        <v>15.725413826680606</v>
      </c>
      <c r="R17" s="235">
        <f t="shared" si="8"/>
        <v>0.46426869522881647</v>
      </c>
      <c r="S17" s="236">
        <f>'WetLitterbags placem_collection'!E18</f>
        <v>42766</v>
      </c>
      <c r="T17" s="236">
        <f>IF('WetLitterbags placem_collection'!G18="","",'WetLitterbags placem_collection'!G18)</f>
        <v>42818</v>
      </c>
      <c r="U17" s="237">
        <f t="shared" si="5"/>
        <v>52</v>
      </c>
      <c r="V17" s="235">
        <f t="shared" si="6"/>
        <v>1.2553000000000001</v>
      </c>
      <c r="W17" s="235">
        <f t="shared" si="7"/>
        <v>1.2424202352641678</v>
      </c>
      <c r="X17">
        <f>IFERROR(INDEX(Rainfall_Wet!$O$2:$O$217,MATCH(B17, Rainfall_Wet!$A$2:$A$217,0)),"")</f>
        <v>194.43839254400001</v>
      </c>
      <c r="Y17" s="241">
        <v>21.13063730679653</v>
      </c>
      <c r="Z17" s="241">
        <v>3.0912555579081076</v>
      </c>
      <c r="AA17" s="241">
        <v>75.778107135295357</v>
      </c>
      <c r="AB17" s="242" t="s">
        <v>2688</v>
      </c>
      <c r="AC17" s="241">
        <v>7.4613109906357797</v>
      </c>
      <c r="AD17">
        <f>IF('WetLitterbags placem_collection'!AB18="","",'WetLitterbags placem_collection'!AB18)</f>
        <v>8</v>
      </c>
      <c r="AE17">
        <f>IF('WetLitterbags placem_collection'!Z18="","",'WetLitterbags placem_collection'!Z18)</f>
        <v>12.4</v>
      </c>
      <c r="AF17" s="256" t="str">
        <f>IF('WetLitterbags placem_collection'!AA18="","",'WetLitterbags placem_collection'!AA18)</f>
        <v>M</v>
      </c>
      <c r="AG17">
        <f>IF('WetLitterbags placem_collection'!AC18="","",'WetLitterbags placem_collection'!AC18)</f>
        <v>0</v>
      </c>
      <c r="AH17" s="250">
        <f>AVERAGE('WetLitterbags placem_collection'!S18,'WetLitterbags placem_collection'!U18)</f>
        <v>17.5</v>
      </c>
      <c r="AI17">
        <f>AVERAGE('WetLitterbags placem_collection'!R18,'WetLitterbags placem_collection'!T18)</f>
        <v>24.05</v>
      </c>
      <c r="AJ17">
        <f>INDEX(Coordinates!$B$2:$B$197,MATCH(G17,Coordinates!$J$2:$J$197,0))</f>
        <v>-3.3977669760000002</v>
      </c>
      <c r="AK17">
        <f>INDEX(Coordinates!$C$2:$C$197,MATCH(G17,Coordinates!$J$2:$J$197,0))</f>
        <v>34.837181039999997</v>
      </c>
      <c r="AL17" t="str">
        <f>IF(ISNUMBER(SEARCH("C", 'WetLitterbags placem_collection'!W18)),"YES","")</f>
        <v/>
      </c>
      <c r="AM17" t="str">
        <f>IF(ISNUMBER(SEARCH("H", 'WetLitterbags placem_collection'!W18)),"YES","")</f>
        <v>YES</v>
      </c>
      <c r="AN17" t="str">
        <f>IF(ISNUMBER(SEARCH("R", 'WetLitterbags placem_collection'!W18)),"YES","")</f>
        <v>YES</v>
      </c>
    </row>
    <row r="18" spans="1:40">
      <c r="A18" s="268" t="s">
        <v>2460</v>
      </c>
      <c r="B18" s="282">
        <f>'Dry_Litterbag Placem_Collection'!A19</f>
        <v>17</v>
      </c>
      <c r="C18" s="282" t="str">
        <f>'Dry_Litterbag Placem_Collection'!B19</f>
        <v>Makao</v>
      </c>
      <c r="D18" s="282" t="s">
        <v>2677</v>
      </c>
      <c r="E18" s="282" t="s">
        <v>2678</v>
      </c>
      <c r="F18" s="282">
        <v>3</v>
      </c>
      <c r="G18" s="283" t="str">
        <f>'Dry_Litterbag Placem_Collection'!C19</f>
        <v>Dry_Ag3_T1</v>
      </c>
      <c r="H18" s="284" t="s">
        <v>2559</v>
      </c>
      <c r="I18" s="285" t="s">
        <v>1147</v>
      </c>
      <c r="J18" s="233" t="str">
        <f>'WetLitterbags placem_collection'!K19</f>
        <v>G571</v>
      </c>
      <c r="K18" s="235">
        <f>IFERROR(INDEX('Green_rooibos initial weight'!$C$5:$C$1749,MATCH(J18, 'Green_rooibos initial weight'!$A$5:$A$1749,0)),"")</f>
        <v>2.0489999999999999</v>
      </c>
      <c r="L18" s="235">
        <f t="shared" si="1"/>
        <v>1.7991999999999999</v>
      </c>
      <c r="M18" s="235">
        <f>AVERAGE('Ashed teabags wet'!$J$809:$J$813,'Ashed teabags wet'!$J$817:$J$818,'Ashed teabags wet'!$J$820:$J$821)</f>
        <v>5.5094158734921841</v>
      </c>
      <c r="N18" s="235">
        <f t="shared" si="2"/>
        <v>1.7000745896041285</v>
      </c>
      <c r="O18" s="235">
        <f>IF(IFERROR(INDEX('Both teabags AfterWet'!$D$1:$D$839,MATCH(J18,'Both teabags AfterWet'!$B$1:$B$839,0)),"")="","",(IFERROR(INDEX('Both teabags AfterWet'!$D$1:$D$839,MATCH(J18,'Both teabags AfterWet'!$B$1:$B$839,0)),"")))</f>
        <v>0.67520000000000002</v>
      </c>
      <c r="P18" s="235">
        <f t="shared" si="3"/>
        <v>0.52459999999999996</v>
      </c>
      <c r="Q18" s="235">
        <f>IFERROR(INDEX('Ashed teabags wet'!$J$2:$J$825,MATCH(J18,'Ashed teabags wet'!$B$2:$B$825,0)),"")</f>
        <v>9.6710849288172405</v>
      </c>
      <c r="R18" s="235">
        <f t="shared" si="8"/>
        <v>0.47386548846342469</v>
      </c>
      <c r="S18" s="236">
        <f>'WetLitterbags placem_collection'!E19</f>
        <v>42767</v>
      </c>
      <c r="T18" s="236">
        <f>IF('WetLitterbags placem_collection'!G19="","",'WetLitterbags placem_collection'!G19)</f>
        <v>42818</v>
      </c>
      <c r="U18" s="237">
        <f t="shared" si="5"/>
        <v>51</v>
      </c>
      <c r="V18" s="235">
        <f t="shared" si="6"/>
        <v>1.2746</v>
      </c>
      <c r="W18" s="235">
        <f t="shared" si="7"/>
        <v>1.2262091011407037</v>
      </c>
      <c r="X18">
        <f>IFERROR(INDEX(Rainfall_Wet!$O$2:$O$217,MATCH(B18, Rainfall_Wet!$A$2:$A$217,0)),"")</f>
        <v>185.630065823</v>
      </c>
      <c r="Y18" s="241">
        <v>54.080969906906262</v>
      </c>
      <c r="Z18" s="241">
        <v>21.264484651351896</v>
      </c>
      <c r="AA18" s="241">
        <v>24.654545441741845</v>
      </c>
      <c r="AB18" s="242" t="s">
        <v>2691</v>
      </c>
      <c r="AC18" s="241">
        <v>1.8433218334154755</v>
      </c>
      <c r="AD18" t="str">
        <f>IF('WetLitterbags placem_collection'!AB19="","",'WetLitterbags placem_collection'!AB19)</f>
        <v/>
      </c>
      <c r="AE18" t="str">
        <f>IF('WetLitterbags placem_collection'!Z19="","",'WetLitterbags placem_collection'!Z19)</f>
        <v/>
      </c>
      <c r="AF18" s="256" t="str">
        <f>IF('WetLitterbags placem_collection'!AA19="","",'WetLitterbags placem_collection'!AA19)</f>
        <v/>
      </c>
      <c r="AG18" t="str">
        <f>IF('WetLitterbags placem_collection'!AC19="","",'WetLitterbags placem_collection'!AC19)</f>
        <v/>
      </c>
      <c r="AH18" s="250">
        <f>AVERAGE('WetLitterbags placem_collection'!S19,'WetLitterbags placem_collection'!U19)</f>
        <v>35.9</v>
      </c>
      <c r="AI18">
        <f>AVERAGE('WetLitterbags placem_collection'!R19,'WetLitterbags placem_collection'!T19)</f>
        <v>21.35</v>
      </c>
      <c r="AJ18">
        <f>INDEX(Coordinates!$B$2:$B$197,MATCH(G18,Coordinates!$J$2:$J$197,0))</f>
        <v>-3.3854090330000002</v>
      </c>
      <c r="AK18">
        <f>INDEX(Coordinates!$C$2:$C$197,MATCH(G18,Coordinates!$J$2:$J$197,0))</f>
        <v>34.818901029999999</v>
      </c>
      <c r="AL18" t="str">
        <f>IF(ISNUMBER(SEARCH("C", 'WetLitterbags placem_collection'!W19)),"YES","")</f>
        <v/>
      </c>
      <c r="AM18" t="str">
        <f>IF(ISNUMBER(SEARCH("H", 'WetLitterbags placem_collection'!W19)),"YES","")</f>
        <v/>
      </c>
      <c r="AN18" t="str">
        <f>IF(ISNUMBER(SEARCH("R", 'WetLitterbags placem_collection'!W19)),"YES","")</f>
        <v>YES</v>
      </c>
    </row>
    <row r="19" spans="1:40">
      <c r="A19" s="268" t="s">
        <v>2460</v>
      </c>
      <c r="B19" s="282">
        <f>'Dry_Litterbag Placem_Collection'!A20</f>
        <v>18</v>
      </c>
      <c r="C19" s="282" t="str">
        <f>'Dry_Litterbag Placem_Collection'!B20</f>
        <v>Makao</v>
      </c>
      <c r="D19" s="282" t="s">
        <v>2677</v>
      </c>
      <c r="E19" s="282" t="s">
        <v>2678</v>
      </c>
      <c r="F19" s="282">
        <v>3</v>
      </c>
      <c r="G19" s="283" t="str">
        <f>'Dry_Litterbag Placem_Collection'!C20</f>
        <v>Dry_Ag3_T2</v>
      </c>
      <c r="H19" s="284" t="s">
        <v>2559</v>
      </c>
      <c r="I19" s="285" t="s">
        <v>1147</v>
      </c>
      <c r="J19" s="233" t="str">
        <f>'WetLitterbags placem_collection'!K20</f>
        <v>G419</v>
      </c>
      <c r="K19" s="235">
        <f>IFERROR(INDEX('Green_rooibos initial weight'!$C$5:$C$1749,MATCH(J19, 'Green_rooibos initial weight'!$A$5:$A$1749,0)),"")</f>
        <v>2.0779999999999998</v>
      </c>
      <c r="L19" s="235">
        <f t="shared" si="1"/>
        <v>1.8281999999999998</v>
      </c>
      <c r="M19" s="235">
        <f>AVERAGE('Ashed teabags wet'!$J$809:$J$813,'Ashed teabags wet'!$J$817:$J$818,'Ashed teabags wet'!$J$820:$J$821)</f>
        <v>5.5094158734921841</v>
      </c>
      <c r="N19" s="235">
        <f t="shared" si="2"/>
        <v>1.7274768590008158</v>
      </c>
      <c r="O19" s="235">
        <f>IF(IFERROR(INDEX('Both teabags AfterWet'!$D$1:$D$839,MATCH(J19,'Both teabags AfterWet'!$B$1:$B$839,0)),"")="","",(IFERROR(INDEX('Both teabags AfterWet'!$D$1:$D$839,MATCH(J19,'Both teabags AfterWet'!$B$1:$B$839,0)),"")))</f>
        <v>0.79100000000000004</v>
      </c>
      <c r="P19" s="235">
        <f t="shared" si="3"/>
        <v>0.64040000000000008</v>
      </c>
      <c r="Q19" s="235">
        <f>IFERROR(INDEX('Ashed teabags wet'!$J$2:$J$825,MATCH(J19,'Ashed teabags wet'!$B$2:$B$825,0)),"")</f>
        <v>15.166340508806261</v>
      </c>
      <c r="R19" s="235">
        <f t="shared" si="8"/>
        <v>0.54327475538160475</v>
      </c>
      <c r="S19" s="236">
        <f>'WetLitterbags placem_collection'!E20</f>
        <v>42767</v>
      </c>
      <c r="T19" s="236">
        <f>IF('WetLitterbags placem_collection'!G20="","",'WetLitterbags placem_collection'!G20)</f>
        <v>42818</v>
      </c>
      <c r="U19" s="237">
        <f t="shared" si="5"/>
        <v>51</v>
      </c>
      <c r="V19" s="235">
        <f t="shared" si="6"/>
        <v>1.1877999999999997</v>
      </c>
      <c r="W19" s="235">
        <f t="shared" si="7"/>
        <v>1.184202103619211</v>
      </c>
      <c r="X19">
        <f>IFERROR(INDEX(Rainfall_Wet!$O$2:$O$217,MATCH(B19, Rainfall_Wet!$A$2:$A$217,0)),"")</f>
        <v>185.630065823</v>
      </c>
      <c r="Y19" s="241">
        <v>54.080969906906262</v>
      </c>
      <c r="Z19" s="241">
        <v>21.264484651351896</v>
      </c>
      <c r="AA19" s="241">
        <v>24.654545441741845</v>
      </c>
      <c r="AB19" s="242" t="s">
        <v>2691</v>
      </c>
      <c r="AC19" s="241">
        <v>2.8433218334154802</v>
      </c>
      <c r="AD19" t="str">
        <f>IF('WetLitterbags placem_collection'!AB20="","",'WetLitterbags placem_collection'!AB20)</f>
        <v/>
      </c>
      <c r="AE19" t="str">
        <f>IF('WetLitterbags placem_collection'!Z20="","",'WetLitterbags placem_collection'!Z20)</f>
        <v/>
      </c>
      <c r="AF19" s="256" t="str">
        <f>IF('WetLitterbags placem_collection'!AA20="","",'WetLitterbags placem_collection'!AA20)</f>
        <v/>
      </c>
      <c r="AG19" t="str">
        <f>IF('WetLitterbags placem_collection'!AC20="","",'WetLitterbags placem_collection'!AC20)</f>
        <v/>
      </c>
      <c r="AH19" s="250">
        <f>AVERAGE('WetLitterbags placem_collection'!S20,'WetLitterbags placem_collection'!U20)</f>
        <v>36.950000000000003</v>
      </c>
      <c r="AI19">
        <f>AVERAGE('WetLitterbags placem_collection'!R20,'WetLitterbags placem_collection'!T20)</f>
        <v>21.35</v>
      </c>
      <c r="AJ19">
        <f>INDEX(Coordinates!$B$2:$B$197,MATCH(G19,Coordinates!$J$2:$J$197,0))</f>
        <v>-3.385375002</v>
      </c>
      <c r="AK19">
        <f>INDEX(Coordinates!$C$2:$C$197,MATCH(G19,Coordinates!$J$2:$J$197,0))</f>
        <v>34.818939999999998</v>
      </c>
      <c r="AL19" t="str">
        <f>IF(ISNUMBER(SEARCH("C", 'WetLitterbags placem_collection'!W20)),"YES","")</f>
        <v/>
      </c>
      <c r="AM19" t="str">
        <f>IF(ISNUMBER(SEARCH("H", 'WetLitterbags placem_collection'!W20)),"YES","")</f>
        <v/>
      </c>
      <c r="AN19" t="str">
        <f>IF(ISNUMBER(SEARCH("R", 'WetLitterbags placem_collection'!W20)),"YES","")</f>
        <v/>
      </c>
    </row>
    <row r="20" spans="1:40">
      <c r="A20" s="268" t="s">
        <v>2460</v>
      </c>
      <c r="B20" s="282">
        <f>'Dry_Litterbag Placem_Collection'!A21</f>
        <v>19</v>
      </c>
      <c r="C20" s="282" t="str">
        <f>'Dry_Litterbag Placem_Collection'!B21</f>
        <v>Makao</v>
      </c>
      <c r="D20" s="282" t="s">
        <v>2677</v>
      </c>
      <c r="E20" s="282" t="s">
        <v>2678</v>
      </c>
      <c r="F20" s="282">
        <v>3</v>
      </c>
      <c r="G20" s="283" t="str">
        <f>'Dry_Litterbag Placem_Collection'!C21</f>
        <v>Dry_Ag3_T3</v>
      </c>
      <c r="H20" s="284" t="s">
        <v>2559</v>
      </c>
      <c r="I20" s="285" t="s">
        <v>1147</v>
      </c>
      <c r="J20" s="233" t="str">
        <f>'WetLitterbags placem_collection'!K21</f>
        <v>G240</v>
      </c>
      <c r="K20" s="235">
        <f>IFERROR(INDEX('Green_rooibos initial weight'!$C$5:$C$1749,MATCH(J20, 'Green_rooibos initial weight'!$A$5:$A$1749,0)),"")</f>
        <v>2.117</v>
      </c>
      <c r="L20" s="235">
        <f t="shared" si="1"/>
        <v>1.8672</v>
      </c>
      <c r="M20" s="235">
        <f>AVERAGE('Ashed teabags wet'!$J$809:$J$813,'Ashed teabags wet'!$J$817:$J$818,'Ashed teabags wet'!$J$820:$J$821)</f>
        <v>5.5094158734921841</v>
      </c>
      <c r="N20" s="235">
        <f t="shared" si="2"/>
        <v>1.7643281868101539</v>
      </c>
      <c r="O20" s="235">
        <f>IF(IFERROR(INDEX('Both teabags AfterWet'!$D$1:$D$839,MATCH(J20,'Both teabags AfterWet'!$B$1:$B$839,0)),"")="","",(IFERROR(INDEX('Both teabags AfterWet'!$D$1:$D$839,MATCH(J20,'Both teabags AfterWet'!$B$1:$B$839,0)),"")))</f>
        <v>0.88690000000000002</v>
      </c>
      <c r="P20" s="235">
        <f t="shared" si="3"/>
        <v>0.73629999999999995</v>
      </c>
      <c r="Q20" s="235">
        <f>IFERROR(INDEX('Ashed teabags wet'!$J$2:$J$825,MATCH(J20,'Ashed teabags wet'!$B$2:$B$825,0)),"")</f>
        <v>18.480392156862031</v>
      </c>
      <c r="R20" s="235">
        <f t="shared" si="8"/>
        <v>0.60022887254902479</v>
      </c>
      <c r="S20" s="236">
        <f>'WetLitterbags placem_collection'!E21</f>
        <v>42767</v>
      </c>
      <c r="T20" s="236">
        <f>IF('WetLitterbags placem_collection'!G21="","",'WetLitterbags placem_collection'!G21)</f>
        <v>42818</v>
      </c>
      <c r="U20" s="237">
        <f t="shared" si="5"/>
        <v>51</v>
      </c>
      <c r="V20" s="235">
        <f t="shared" si="6"/>
        <v>1.1309</v>
      </c>
      <c r="W20" s="235">
        <f t="shared" si="7"/>
        <v>1.1640993142611291</v>
      </c>
      <c r="X20">
        <f>IFERROR(INDEX(Rainfall_Wet!$O$2:$O$217,MATCH(B20, Rainfall_Wet!$A$2:$A$217,0)),"")</f>
        <v>185.630065823</v>
      </c>
      <c r="Y20" s="241">
        <v>54.080969906906262</v>
      </c>
      <c r="Z20" s="241">
        <v>21.264484651351896</v>
      </c>
      <c r="AA20" s="241">
        <v>24.654545441741845</v>
      </c>
      <c r="AB20" s="242" t="s">
        <v>2691</v>
      </c>
      <c r="AC20" s="241">
        <v>3.8433218334154802</v>
      </c>
      <c r="AD20" t="str">
        <f>IF('WetLitterbags placem_collection'!AB21="","",'WetLitterbags placem_collection'!AB21)</f>
        <v/>
      </c>
      <c r="AE20" t="str">
        <f>IF('WetLitterbags placem_collection'!Z21="","",'WetLitterbags placem_collection'!Z21)</f>
        <v/>
      </c>
      <c r="AF20" s="256" t="str">
        <f>IF('WetLitterbags placem_collection'!AA21="","",'WetLitterbags placem_collection'!AA21)</f>
        <v/>
      </c>
      <c r="AG20" t="str">
        <f>IF('WetLitterbags placem_collection'!AC21="","",'WetLitterbags placem_collection'!AC21)</f>
        <v/>
      </c>
      <c r="AH20" s="250">
        <f>AVERAGE('WetLitterbags placem_collection'!S21,'WetLitterbags placem_collection'!U21)</f>
        <v>39.299999999999997</v>
      </c>
      <c r="AI20">
        <f>AVERAGE('WetLitterbags placem_collection'!R21,'WetLitterbags placem_collection'!T21)</f>
        <v>21.1</v>
      </c>
      <c r="AJ20">
        <f>INDEX(Coordinates!$B$2:$B$197,MATCH(G20,Coordinates!$J$2:$J$197,0))</f>
        <v>-3.3853589930000001</v>
      </c>
      <c r="AK20">
        <f>INDEX(Coordinates!$C$2:$C$197,MATCH(G20,Coordinates!$J$2:$J$197,0))</f>
        <v>34.818991969999999</v>
      </c>
      <c r="AL20" t="str">
        <f>IF(ISNUMBER(SEARCH("C", 'WetLitterbags placem_collection'!W21)),"YES","")</f>
        <v/>
      </c>
      <c r="AM20" t="str">
        <f>IF(ISNUMBER(SEARCH("H", 'WetLitterbags placem_collection'!W21)),"YES","")</f>
        <v/>
      </c>
      <c r="AN20" t="str">
        <f>IF(ISNUMBER(SEARCH("R", 'WetLitterbags placem_collection'!W21)),"YES","")</f>
        <v/>
      </c>
    </row>
    <row r="21" spans="1:40">
      <c r="A21" s="268" t="s">
        <v>2460</v>
      </c>
      <c r="B21" s="282">
        <f>'Dry_Litterbag Placem_Collection'!A22</f>
        <v>20</v>
      </c>
      <c r="C21" s="282" t="str">
        <f>'Dry_Litterbag Placem_Collection'!B22</f>
        <v>Makao</v>
      </c>
      <c r="D21" s="282" t="s">
        <v>2677</v>
      </c>
      <c r="E21" s="282" t="s">
        <v>2678</v>
      </c>
      <c r="F21" s="282">
        <v>3</v>
      </c>
      <c r="G21" s="283" t="str">
        <f>'Dry_Litterbag Placem_Collection'!C22</f>
        <v>Dry_Ag3_T4</v>
      </c>
      <c r="H21" s="284" t="s">
        <v>2559</v>
      </c>
      <c r="I21" s="285" t="s">
        <v>1147</v>
      </c>
      <c r="J21" s="233" t="str">
        <f>'WetLitterbags placem_collection'!K22</f>
        <v>G524</v>
      </c>
      <c r="K21" s="235">
        <f>IFERROR(INDEX('Green_rooibos initial weight'!$C$5:$C$1749,MATCH(J21, 'Green_rooibos initial weight'!$A$5:$A$1749,0)),"")</f>
        <v>1.962</v>
      </c>
      <c r="L21" s="235">
        <f t="shared" si="1"/>
        <v>1.7121999999999999</v>
      </c>
      <c r="M21" s="235">
        <f>AVERAGE('Ashed teabags wet'!$J$809:$J$813,'Ashed teabags wet'!$J$817:$J$818,'Ashed teabags wet'!$J$820:$J$821)</f>
        <v>5.5094158734921841</v>
      </c>
      <c r="N21" s="235">
        <f t="shared" si="2"/>
        <v>1.6178677814140667</v>
      </c>
      <c r="O21" s="235">
        <f>IF(IFERROR(INDEX('Both teabags AfterWet'!$D$1:$D$839,MATCH(J21,'Both teabags AfterWet'!$B$1:$B$839,0)),"")="","",(IFERROR(INDEX('Both teabags AfterWet'!$D$1:$D$839,MATCH(J21,'Both teabags AfterWet'!$B$1:$B$839,0)),"")))</f>
        <v>0.71609999999999996</v>
      </c>
      <c r="P21" s="235">
        <f t="shared" si="3"/>
        <v>0.56549999999999989</v>
      </c>
      <c r="Q21" s="235">
        <f>IFERROR(INDEX('Ashed teabags wet'!$J$2:$J$825,MATCH(J21,'Ashed teabags wet'!$B$2:$B$825,0)),"")</f>
        <v>12.986381322956955</v>
      </c>
      <c r="R21" s="235">
        <f t="shared" si="8"/>
        <v>0.4920620136186783</v>
      </c>
      <c r="S21" s="236">
        <f>'WetLitterbags placem_collection'!E22</f>
        <v>42767</v>
      </c>
      <c r="T21" s="236">
        <f>IF('WetLitterbags placem_collection'!G22="","",'WetLitterbags placem_collection'!G22)</f>
        <v>42818</v>
      </c>
      <c r="U21" s="237">
        <f t="shared" si="5"/>
        <v>51</v>
      </c>
      <c r="V21" s="235">
        <f t="shared" si="6"/>
        <v>1.1467000000000001</v>
      </c>
      <c r="W21" s="235">
        <f t="shared" si="7"/>
        <v>1.1258057677953883</v>
      </c>
      <c r="X21">
        <f>IFERROR(INDEX(Rainfall_Wet!$O$2:$O$217,MATCH(B21, Rainfall_Wet!$A$2:$A$217,0)),"")</f>
        <v>185.630065823</v>
      </c>
      <c r="Y21" s="241">
        <v>54.080969906906262</v>
      </c>
      <c r="Z21" s="241">
        <v>21.264484651351896</v>
      </c>
      <c r="AA21" s="241">
        <v>24.654545441741845</v>
      </c>
      <c r="AB21" s="242" t="s">
        <v>2691</v>
      </c>
      <c r="AC21" s="241">
        <v>4.8433218334154802</v>
      </c>
      <c r="AD21" t="str">
        <f>IF('WetLitterbags placem_collection'!AB22="","",'WetLitterbags placem_collection'!AB22)</f>
        <v/>
      </c>
      <c r="AE21" t="str">
        <f>IF('WetLitterbags placem_collection'!Z22="","",'WetLitterbags placem_collection'!Z22)</f>
        <v/>
      </c>
      <c r="AF21" s="256" t="str">
        <f>IF('WetLitterbags placem_collection'!AA22="","",'WetLitterbags placem_collection'!AA22)</f>
        <v/>
      </c>
      <c r="AG21" t="str">
        <f>IF('WetLitterbags placem_collection'!AC22="","",'WetLitterbags placem_collection'!AC22)</f>
        <v/>
      </c>
      <c r="AH21" s="250">
        <f>AVERAGE('WetLitterbags placem_collection'!S22,'WetLitterbags placem_collection'!U22)</f>
        <v>40.049999999999997</v>
      </c>
      <c r="AI21">
        <f>AVERAGE('WetLitterbags placem_collection'!R22,'WetLitterbags placem_collection'!T22)</f>
        <v>21.35</v>
      </c>
      <c r="AJ21">
        <f>INDEX(Coordinates!$B$2:$B$197,MATCH(G21,Coordinates!$J$2:$J$197,0))</f>
        <v>-3.3853969629999998</v>
      </c>
      <c r="AK21">
        <f>INDEX(Coordinates!$C$2:$C$197,MATCH(G21,Coordinates!$J$2:$J$197,0))</f>
        <v>34.818977969999999</v>
      </c>
      <c r="AL21" t="str">
        <f>IF(ISNUMBER(SEARCH("C", 'WetLitterbags placem_collection'!W22)),"YES","")</f>
        <v/>
      </c>
      <c r="AM21" t="str">
        <f>IF(ISNUMBER(SEARCH("H", 'WetLitterbags placem_collection'!W22)),"YES","")</f>
        <v/>
      </c>
      <c r="AN21" t="str">
        <f>IF(ISNUMBER(SEARCH("R", 'WetLitterbags placem_collection'!W22)),"YES","")</f>
        <v/>
      </c>
    </row>
    <row r="22" spans="1:40">
      <c r="A22" s="268" t="s">
        <v>2460</v>
      </c>
      <c r="B22" s="282">
        <f>'Dry_Litterbag Placem_Collection'!A23</f>
        <v>21</v>
      </c>
      <c r="C22" s="282" t="str">
        <f>'Dry_Litterbag Placem_Collection'!B23</f>
        <v>Makao</v>
      </c>
      <c r="D22" s="282" t="s">
        <v>2677</v>
      </c>
      <c r="E22" s="282" t="s">
        <v>2678</v>
      </c>
      <c r="F22" s="282">
        <v>3</v>
      </c>
      <c r="G22" s="283" t="str">
        <f>'Dry_Litterbag Placem_Collection'!C23</f>
        <v>Dry_Ag3_T5</v>
      </c>
      <c r="H22" s="284" t="s">
        <v>2559</v>
      </c>
      <c r="I22" s="285" t="s">
        <v>1147</v>
      </c>
      <c r="J22" s="233" t="str">
        <f>'WetLitterbags placem_collection'!K23</f>
        <v>G699</v>
      </c>
      <c r="K22" s="235">
        <f>IFERROR(INDEX('Green_rooibos initial weight'!$C$5:$C$1749,MATCH(J22, 'Green_rooibos initial weight'!$A$5:$A$1749,0)),"")</f>
        <v>1.984</v>
      </c>
      <c r="L22" s="235">
        <f t="shared" si="1"/>
        <v>1.7342</v>
      </c>
      <c r="M22" s="235">
        <f>AVERAGE('Ashed teabags wet'!$J$809:$J$813,'Ashed teabags wet'!$J$817:$J$818,'Ashed teabags wet'!$J$820:$J$821)</f>
        <v>5.5094158734921841</v>
      </c>
      <c r="N22" s="235">
        <f t="shared" si="2"/>
        <v>1.6386557099218986</v>
      </c>
      <c r="O22" s="235">
        <f>IF(IFERROR(INDEX('Both teabags AfterWet'!$D$1:$D$839,MATCH(J22,'Both teabags AfterWet'!$B$1:$B$839,0)),"")="","",(IFERROR(INDEX('Both teabags AfterWet'!$D$1:$D$839,MATCH(J22,'Both teabags AfterWet'!$B$1:$B$839,0)),"")))</f>
        <v>0.7389</v>
      </c>
      <c r="P22" s="235">
        <f t="shared" si="3"/>
        <v>0.58830000000000005</v>
      </c>
      <c r="Q22" s="235">
        <f>IFERROR(INDEX('Ashed teabags wet'!$J$2:$J$825,MATCH(J22,'Ashed teabags wet'!$B$2:$B$825,0)),"")</f>
        <v>10.099009900989453</v>
      </c>
      <c r="R22" s="235">
        <f t="shared" si="8"/>
        <v>0.52888752475247913</v>
      </c>
      <c r="S22" s="236">
        <f>'WetLitterbags placem_collection'!E23</f>
        <v>42767</v>
      </c>
      <c r="T22" s="236">
        <f>IF('WetLitterbags placem_collection'!G23="","",'WetLitterbags placem_collection'!G23)</f>
        <v>42818</v>
      </c>
      <c r="U22" s="237">
        <f t="shared" si="5"/>
        <v>51</v>
      </c>
      <c r="V22" s="235">
        <f t="shared" si="6"/>
        <v>1.1458999999999999</v>
      </c>
      <c r="W22" s="235">
        <f t="shared" si="7"/>
        <v>1.1097681851694194</v>
      </c>
      <c r="X22">
        <f>IFERROR(INDEX(Rainfall_Wet!$O$2:$O$217,MATCH(B22, Rainfall_Wet!$A$2:$A$217,0)),"")</f>
        <v>185.630065823</v>
      </c>
      <c r="Y22" s="241">
        <v>54.080969906906262</v>
      </c>
      <c r="Z22" s="241">
        <v>21.264484651351896</v>
      </c>
      <c r="AA22" s="241">
        <v>24.654545441741845</v>
      </c>
      <c r="AB22" s="242" t="s">
        <v>2691</v>
      </c>
      <c r="AC22" s="241">
        <v>5.8433218334154802</v>
      </c>
      <c r="AD22" t="str">
        <f>IF('WetLitterbags placem_collection'!AB23="","",'WetLitterbags placem_collection'!AB23)</f>
        <v/>
      </c>
      <c r="AE22" t="str">
        <f>IF('WetLitterbags placem_collection'!Z23="","",'WetLitterbags placem_collection'!Z23)</f>
        <v/>
      </c>
      <c r="AF22" s="256" t="str">
        <f>IF('WetLitterbags placem_collection'!AA23="","",'WetLitterbags placem_collection'!AA23)</f>
        <v/>
      </c>
      <c r="AG22" t="str">
        <f>IF('WetLitterbags placem_collection'!AC23="","",'WetLitterbags placem_collection'!AC23)</f>
        <v/>
      </c>
      <c r="AH22" s="250">
        <f>AVERAGE('WetLitterbags placem_collection'!S23,'WetLitterbags placem_collection'!U23)</f>
        <v>34.150000000000006</v>
      </c>
      <c r="AI22">
        <f>AVERAGE('WetLitterbags placem_collection'!R23,'WetLitterbags placem_collection'!T23)</f>
        <v>20.6</v>
      </c>
      <c r="AJ22">
        <f>INDEX(Coordinates!$B$2:$B$197,MATCH(G22,Coordinates!$J$2:$J$197,0))</f>
        <v>-3.3854019919999998</v>
      </c>
      <c r="AK22">
        <f>INDEX(Coordinates!$C$2:$C$197,MATCH(G22,Coordinates!$J$2:$J$197,0))</f>
        <v>34.81894604</v>
      </c>
      <c r="AL22" t="str">
        <f>IF(ISNUMBER(SEARCH("C", 'WetLitterbags placem_collection'!W23)),"YES","")</f>
        <v/>
      </c>
      <c r="AM22" t="str">
        <f>IF(ISNUMBER(SEARCH("H", 'WetLitterbags placem_collection'!W23)),"YES","")</f>
        <v/>
      </c>
      <c r="AN22" t="str">
        <f>IF(ISNUMBER(SEARCH("R", 'WetLitterbags placem_collection'!W23)),"YES","")</f>
        <v>YES</v>
      </c>
    </row>
    <row r="23" spans="1:40">
      <c r="A23" s="268" t="s">
        <v>2460</v>
      </c>
      <c r="B23" s="282">
        <f>'Dry_Litterbag Placem_Collection'!A24</f>
        <v>22</v>
      </c>
      <c r="C23" s="282" t="str">
        <f>'Dry_Litterbag Placem_Collection'!B24</f>
        <v>Makao</v>
      </c>
      <c r="D23" s="282" t="s">
        <v>2677</v>
      </c>
      <c r="E23" s="282" t="s">
        <v>2678</v>
      </c>
      <c r="F23" s="282">
        <v>3</v>
      </c>
      <c r="G23" s="283" t="str">
        <f>'Dry_Litterbag Placem_Collection'!C24</f>
        <v>Dry_Ag3_T6</v>
      </c>
      <c r="H23" s="284" t="s">
        <v>2559</v>
      </c>
      <c r="I23" s="285" t="s">
        <v>1147</v>
      </c>
      <c r="J23" s="233" t="str">
        <f>'WetLitterbags placem_collection'!K24</f>
        <v>G575</v>
      </c>
      <c r="K23" s="235">
        <f>IFERROR(INDEX('Green_rooibos initial weight'!$C$5:$C$1749,MATCH(J23, 'Green_rooibos initial weight'!$A$5:$A$1749,0)),"")</f>
        <v>1.9970000000000001</v>
      </c>
      <c r="L23" s="235">
        <f t="shared" si="1"/>
        <v>1.7472000000000001</v>
      </c>
      <c r="M23" s="235">
        <f>AVERAGE('Ashed teabags wet'!$J$809:$J$813,'Ashed teabags wet'!$J$817:$J$818,'Ashed teabags wet'!$J$820:$J$821)</f>
        <v>5.5094158734921841</v>
      </c>
      <c r="N23" s="235">
        <f t="shared" si="2"/>
        <v>1.6509394858583446</v>
      </c>
      <c r="O23" s="235">
        <f>IF(IFERROR(INDEX('Both teabags AfterWet'!$D$1:$D$839,MATCH(J23,'Both teabags AfterWet'!$B$1:$B$839,0)),"")="","",(IFERROR(INDEX('Both teabags AfterWet'!$D$1:$D$839,MATCH(J23,'Both teabags AfterWet'!$B$1:$B$839,0)),"")))</f>
        <v>0.74019999999999997</v>
      </c>
      <c r="P23" s="235">
        <f t="shared" si="3"/>
        <v>0.5895999999999999</v>
      </c>
      <c r="Q23" s="235">
        <f>IFERROR(INDEX('Ashed teabags wet'!$J$2:$J$825,MATCH(J23,'Ashed teabags wet'!$B$2:$B$825,0)),"")</f>
        <v>9.8263027295288854</v>
      </c>
      <c r="R23" s="235">
        <f t="shared" si="8"/>
        <v>0.53166411910669764</v>
      </c>
      <c r="S23" s="236">
        <f>'WetLitterbags placem_collection'!E24</f>
        <v>42767</v>
      </c>
      <c r="T23" s="236">
        <f>IF('WetLitterbags placem_collection'!G24="","",'WetLitterbags placem_collection'!G24)</f>
        <v>42818</v>
      </c>
      <c r="U23" s="237">
        <f t="shared" si="5"/>
        <v>51</v>
      </c>
      <c r="V23" s="235">
        <f t="shared" si="6"/>
        <v>1.1576000000000002</v>
      </c>
      <c r="W23" s="235">
        <f t="shared" si="7"/>
        <v>1.1192753667516468</v>
      </c>
      <c r="X23">
        <f>IFERROR(INDEX(Rainfall_Wet!$O$2:$O$217,MATCH(B23, Rainfall_Wet!$A$2:$A$217,0)),"")</f>
        <v>185.630065823</v>
      </c>
      <c r="Y23" s="241">
        <v>54.080969906906262</v>
      </c>
      <c r="Z23" s="241">
        <v>21.264484651351896</v>
      </c>
      <c r="AA23" s="241">
        <v>24.654545441741845</v>
      </c>
      <c r="AB23" s="242" t="s">
        <v>2691</v>
      </c>
      <c r="AC23" s="241">
        <v>6.8433218334154802</v>
      </c>
      <c r="AD23" t="str">
        <f>IF('WetLitterbags placem_collection'!AB24="","",'WetLitterbags placem_collection'!AB24)</f>
        <v/>
      </c>
      <c r="AE23" t="str">
        <f>IF('WetLitterbags placem_collection'!Z24="","",'WetLitterbags placem_collection'!Z24)</f>
        <v/>
      </c>
      <c r="AF23" s="256" t="str">
        <f>IF('WetLitterbags placem_collection'!AA24="","",'WetLitterbags placem_collection'!AA24)</f>
        <v/>
      </c>
      <c r="AG23" t="str">
        <f>IF('WetLitterbags placem_collection'!AC24="","",'WetLitterbags placem_collection'!AC24)</f>
        <v/>
      </c>
      <c r="AH23" s="250">
        <f>AVERAGE('WetLitterbags placem_collection'!S24,'WetLitterbags placem_collection'!U24)</f>
        <v>34.549999999999997</v>
      </c>
      <c r="AI23">
        <f>AVERAGE('WetLitterbags placem_collection'!R24,'WetLitterbags placem_collection'!T24)</f>
        <v>21.5</v>
      </c>
      <c r="AJ23">
        <f>INDEX(Coordinates!$B$2:$B$197,MATCH(G23,Coordinates!$J$2:$J$197,0))</f>
        <v>-3.3854470029999999</v>
      </c>
      <c r="AK23">
        <f>INDEX(Coordinates!$C$2:$C$197,MATCH(G23,Coordinates!$J$2:$J$197,0))</f>
        <v>34.818946959999998</v>
      </c>
      <c r="AL23" t="str">
        <f>IF(ISNUMBER(SEARCH("C", 'WetLitterbags placem_collection'!W24)),"YES","")</f>
        <v/>
      </c>
      <c r="AM23" t="str">
        <f>IF(ISNUMBER(SEARCH("H", 'WetLitterbags placem_collection'!W24)),"YES","")</f>
        <v/>
      </c>
      <c r="AN23" t="str">
        <f>IF(ISNUMBER(SEARCH("R", 'WetLitterbags placem_collection'!W24)),"YES","")</f>
        <v/>
      </c>
    </row>
    <row r="24" spans="1:40">
      <c r="A24" s="268" t="s">
        <v>2460</v>
      </c>
      <c r="B24" s="282">
        <f>'Dry_Litterbag Placem_Collection'!A25</f>
        <v>23</v>
      </c>
      <c r="C24" s="282" t="str">
        <f>'Dry_Litterbag Placem_Collection'!B25</f>
        <v>Makao</v>
      </c>
      <c r="D24" s="282" t="s">
        <v>2677</v>
      </c>
      <c r="E24" s="282" t="s">
        <v>2678</v>
      </c>
      <c r="F24" s="282">
        <v>3</v>
      </c>
      <c r="G24" s="283" t="str">
        <f>'Dry_Litterbag Placem_Collection'!C25</f>
        <v>Dry_Ag3_T7</v>
      </c>
      <c r="H24" s="284" t="s">
        <v>2559</v>
      </c>
      <c r="I24" s="285" t="s">
        <v>1147</v>
      </c>
      <c r="J24" s="233" t="str">
        <f>'WetLitterbags placem_collection'!K25</f>
        <v>G492</v>
      </c>
      <c r="K24" s="235">
        <f>IFERROR(INDEX('Green_rooibos initial weight'!$C$5:$C$1749,MATCH(J24, 'Green_rooibos initial weight'!$A$5:$A$1749,0)),"")</f>
        <v>1.948</v>
      </c>
      <c r="L24" s="235">
        <f t="shared" si="1"/>
        <v>1.6981999999999999</v>
      </c>
      <c r="M24" s="235">
        <f>AVERAGE('Ashed teabags wet'!$J$809:$J$813,'Ashed teabags wet'!$J$817:$J$818,'Ashed teabags wet'!$J$820:$J$821)</f>
        <v>5.5094158734921841</v>
      </c>
      <c r="N24" s="235">
        <f t="shared" si="2"/>
        <v>1.6046390996363558</v>
      </c>
      <c r="O24" s="235">
        <f>IF(IFERROR(INDEX('Both teabags AfterWet'!$D$1:$D$839,MATCH(J24,'Both teabags AfterWet'!$B$1:$B$839,0)),"")="","",(IFERROR(INDEX('Both teabags AfterWet'!$D$1:$D$839,MATCH(J24,'Both teabags AfterWet'!$B$1:$B$839,0)),"")))</f>
        <v>0.76959999999999995</v>
      </c>
      <c r="P24" s="235">
        <f t="shared" si="3"/>
        <v>0.61899999999999999</v>
      </c>
      <c r="Q24" s="235">
        <f>IFERROR(INDEX('Ashed teabags wet'!$J$2:$J$825,MATCH(J24,'Ashed teabags wet'!$B$2:$B$825,0)),"")</f>
        <v>11.478696741854373</v>
      </c>
      <c r="R24" s="235">
        <f t="shared" si="8"/>
        <v>0.5479468671679214</v>
      </c>
      <c r="S24" s="236">
        <f>'WetLitterbags placem_collection'!E25</f>
        <v>42767</v>
      </c>
      <c r="T24" s="236">
        <f>IF('WetLitterbags placem_collection'!G25="","",'WetLitterbags placem_collection'!G25)</f>
        <v>42818</v>
      </c>
      <c r="U24" s="237">
        <f t="shared" si="5"/>
        <v>51</v>
      </c>
      <c r="V24" s="235">
        <f t="shared" si="6"/>
        <v>1.0791999999999999</v>
      </c>
      <c r="W24" s="235">
        <f t="shared" si="7"/>
        <v>1.0566922324684342</v>
      </c>
      <c r="X24">
        <f>IFERROR(INDEX(Rainfall_Wet!$O$2:$O$217,MATCH(B24, Rainfall_Wet!$A$2:$A$217,0)),"")</f>
        <v>185.630065823</v>
      </c>
      <c r="Y24" s="241">
        <v>54.080969906906262</v>
      </c>
      <c r="Z24" s="241">
        <v>21.264484651351896</v>
      </c>
      <c r="AA24" s="241">
        <v>24.654545441741845</v>
      </c>
      <c r="AB24" s="242" t="s">
        <v>2691</v>
      </c>
      <c r="AC24" s="241">
        <v>7.8433218334154802</v>
      </c>
      <c r="AD24" t="str">
        <f>IF('WetLitterbags placem_collection'!AB25="","",'WetLitterbags placem_collection'!AB25)</f>
        <v/>
      </c>
      <c r="AE24" t="str">
        <f>IF('WetLitterbags placem_collection'!Z25="","",'WetLitterbags placem_collection'!Z25)</f>
        <v/>
      </c>
      <c r="AF24" s="256" t="str">
        <f>IF('WetLitterbags placem_collection'!AA25="","",'WetLitterbags placem_collection'!AA25)</f>
        <v/>
      </c>
      <c r="AG24" t="str">
        <f>IF('WetLitterbags placem_collection'!AC25="","",'WetLitterbags placem_collection'!AC25)</f>
        <v/>
      </c>
      <c r="AH24" s="250">
        <f>AVERAGE('WetLitterbags placem_collection'!S25,'WetLitterbags placem_collection'!U25)</f>
        <v>34.5</v>
      </c>
      <c r="AI24">
        <f>AVERAGE('WetLitterbags placem_collection'!R25,'WetLitterbags placem_collection'!T25)</f>
        <v>20.65</v>
      </c>
      <c r="AJ24">
        <f>INDEX(Coordinates!$B$2:$B$197,MATCH(G24,Coordinates!$J$2:$J$197,0))</f>
        <v>-3.3854200130000001</v>
      </c>
      <c r="AK24">
        <f>INDEX(Coordinates!$C$2:$C$197,MATCH(G24,Coordinates!$J$2:$J$197,0))</f>
        <v>34.818856019999998</v>
      </c>
      <c r="AL24" t="str">
        <f>IF(ISNUMBER(SEARCH("C", 'WetLitterbags placem_collection'!W25)),"YES","")</f>
        <v/>
      </c>
      <c r="AM24" t="str">
        <f>IF(ISNUMBER(SEARCH("H", 'WetLitterbags placem_collection'!W25)),"YES","")</f>
        <v/>
      </c>
      <c r="AN24" t="str">
        <f>IF(ISNUMBER(SEARCH("R", 'WetLitterbags placem_collection'!W25)),"YES","")</f>
        <v/>
      </c>
    </row>
    <row r="25" spans="1:40">
      <c r="A25" s="268" t="s">
        <v>2460</v>
      </c>
      <c r="B25" s="282">
        <f>'Dry_Litterbag Placem_Collection'!A26</f>
        <v>24</v>
      </c>
      <c r="C25" s="282" t="str">
        <f>'Dry_Litterbag Placem_Collection'!B26</f>
        <v>Makao</v>
      </c>
      <c r="D25" s="282" t="s">
        <v>2677</v>
      </c>
      <c r="E25" s="282" t="s">
        <v>2678</v>
      </c>
      <c r="F25" s="282">
        <v>3</v>
      </c>
      <c r="G25" s="283" t="str">
        <f>'Dry_Litterbag Placem_Collection'!C26</f>
        <v>Dry_Ag3_T8</v>
      </c>
      <c r="H25" s="284" t="s">
        <v>2559</v>
      </c>
      <c r="I25" s="285" t="s">
        <v>1147</v>
      </c>
      <c r="J25" s="233" t="str">
        <f>'WetLitterbags placem_collection'!K26</f>
        <v>G813</v>
      </c>
      <c r="K25" s="235">
        <f>IFERROR(INDEX('Green_rooibos initial weight'!$C$5:$C$1749,MATCH(J25, 'Green_rooibos initial weight'!$A$5:$A$1749,0)),"")</f>
        <v>1.9550000000000001</v>
      </c>
      <c r="L25" s="235">
        <f t="shared" si="1"/>
        <v>1.7052</v>
      </c>
      <c r="M25" s="235">
        <f>AVERAGE('Ashed teabags wet'!$J$809:$J$813,'Ashed teabags wet'!$J$817:$J$818,'Ashed teabags wet'!$J$820:$J$821)</f>
        <v>5.5094158734921841</v>
      </c>
      <c r="N25" s="235">
        <f t="shared" si="2"/>
        <v>1.6112534405252112</v>
      </c>
      <c r="O25" s="235">
        <f>IF(IFERROR(INDEX('Both teabags AfterWet'!$D$1:$D$839,MATCH(J25,'Both teabags AfterWet'!$B$1:$B$839,0)),"")="","",(IFERROR(INDEX('Both teabags AfterWet'!$D$1:$D$839,MATCH(J25,'Both teabags AfterWet'!$B$1:$B$839,0)),"")))</f>
        <v>0.74790000000000001</v>
      </c>
      <c r="P25" s="235">
        <f t="shared" si="3"/>
        <v>0.59729999999999994</v>
      </c>
      <c r="Q25" s="235">
        <f>IFERROR(INDEX('Ashed teabags wet'!$J$2:$J$825,MATCH(J25,'Ashed teabags wet'!$B$2:$B$825,0)),"")</f>
        <v>11.584158415841873</v>
      </c>
      <c r="R25" s="235">
        <f t="shared" si="8"/>
        <v>0.52810782178217641</v>
      </c>
      <c r="S25" s="236">
        <f>'WetLitterbags placem_collection'!E26</f>
        <v>42767</v>
      </c>
      <c r="T25" s="236">
        <f>IF('WetLitterbags placem_collection'!G26="","",'WetLitterbags placem_collection'!G26)</f>
        <v>42818</v>
      </c>
      <c r="U25" s="237">
        <f t="shared" si="5"/>
        <v>51</v>
      </c>
      <c r="V25" s="235">
        <f t="shared" si="6"/>
        <v>1.1079000000000001</v>
      </c>
      <c r="W25" s="235">
        <f t="shared" si="7"/>
        <v>1.0831456187430348</v>
      </c>
      <c r="X25">
        <f>IFERROR(INDEX(Rainfall_Wet!$O$2:$O$217,MATCH(B25, Rainfall_Wet!$A$2:$A$217,0)),"")</f>
        <v>185.630065823</v>
      </c>
      <c r="Y25" s="241">
        <v>54.080969906906262</v>
      </c>
      <c r="Z25" s="241">
        <v>21.264484651351896</v>
      </c>
      <c r="AA25" s="241">
        <v>24.654545441741845</v>
      </c>
      <c r="AB25" s="242" t="s">
        <v>2691</v>
      </c>
      <c r="AC25" s="241">
        <v>8.8433218334154695</v>
      </c>
      <c r="AD25" t="str">
        <f>IF('WetLitterbags placem_collection'!AB26="","",'WetLitterbags placem_collection'!AB26)</f>
        <v/>
      </c>
      <c r="AE25" t="str">
        <f>IF('WetLitterbags placem_collection'!Z26="","",'WetLitterbags placem_collection'!Z26)</f>
        <v/>
      </c>
      <c r="AF25" s="256" t="str">
        <f>IF('WetLitterbags placem_collection'!AA26="","",'WetLitterbags placem_collection'!AA26)</f>
        <v/>
      </c>
      <c r="AG25" t="str">
        <f>IF('WetLitterbags placem_collection'!AC26="","",'WetLitterbags placem_collection'!AC26)</f>
        <v/>
      </c>
      <c r="AH25" s="250">
        <f>AVERAGE('WetLitterbags placem_collection'!S26,'WetLitterbags placem_collection'!U26)</f>
        <v>36.950000000000003</v>
      </c>
      <c r="AI25">
        <f>AVERAGE('WetLitterbags placem_collection'!R26,'WetLitterbags placem_collection'!T26)</f>
        <v>21.1</v>
      </c>
      <c r="AJ25">
        <f>INDEX(Coordinates!$B$2:$B$197,MATCH(G25,Coordinates!$J$2:$J$197,0))</f>
        <v>-3.3853829649999998</v>
      </c>
      <c r="AK25">
        <f>INDEX(Coordinates!$C$2:$C$197,MATCH(G25,Coordinates!$J$2:$J$197,0))</f>
        <v>34.818877980000003</v>
      </c>
      <c r="AL25" t="str">
        <f>IF(ISNUMBER(SEARCH("C", 'WetLitterbags placem_collection'!W26)),"YES","")</f>
        <v/>
      </c>
      <c r="AM25" t="str">
        <f>IF(ISNUMBER(SEARCH("H", 'WetLitterbags placem_collection'!W26)),"YES","")</f>
        <v/>
      </c>
      <c r="AN25" t="str">
        <f>IF(ISNUMBER(SEARCH("R", 'WetLitterbags placem_collection'!W26)),"YES","")</f>
        <v>YES</v>
      </c>
    </row>
    <row r="26" spans="1:40">
      <c r="A26" s="268" t="s">
        <v>2460</v>
      </c>
      <c r="B26" s="282">
        <f>'Dry_Litterbag Placem_Collection'!A27</f>
        <v>25</v>
      </c>
      <c r="C26" s="282" t="str">
        <f>'Dry_Litterbag Placem_Collection'!B27</f>
        <v>Makao</v>
      </c>
      <c r="D26" s="282" t="s">
        <v>2677</v>
      </c>
      <c r="E26" s="282" t="s">
        <v>2678</v>
      </c>
      <c r="F26" s="282">
        <v>4</v>
      </c>
      <c r="G26" s="283" t="str">
        <f>'Dry_Litterbag Placem_Collection'!C27</f>
        <v>Dry_Ag4_T1</v>
      </c>
      <c r="H26" s="284" t="s">
        <v>2559</v>
      </c>
      <c r="I26" s="285" t="s">
        <v>1147</v>
      </c>
      <c r="J26" s="233" t="str">
        <f>'WetLitterbags placem_collection'!K27</f>
        <v>G406</v>
      </c>
      <c r="K26" s="235">
        <f>IFERROR(INDEX('Green_rooibos initial weight'!$C$5:$C$1749,MATCH(J26, 'Green_rooibos initial weight'!$A$5:$A$1749,0)),"")</f>
        <v>2.0910000000000002</v>
      </c>
      <c r="L26" s="235">
        <f t="shared" si="1"/>
        <v>1.8412000000000002</v>
      </c>
      <c r="M26" s="235">
        <f>AVERAGE('Ashed teabags wet'!$J$809:$J$813,'Ashed teabags wet'!$J$817:$J$818,'Ashed teabags wet'!$J$820:$J$821)</f>
        <v>5.5094158734921841</v>
      </c>
      <c r="N26" s="235">
        <f t="shared" si="2"/>
        <v>1.7397606349372621</v>
      </c>
      <c r="O26" s="235">
        <f>IF(IFERROR(INDEX('Both teabags AfterWet'!$D$1:$D$839,MATCH(J26,'Both teabags AfterWet'!$B$1:$B$839,0)),"")="","",(IFERROR(INDEX('Both teabags AfterWet'!$D$1:$D$839,MATCH(J26,'Both teabags AfterWet'!$B$1:$B$839,0)),"")))</f>
        <v>0.68400000000000005</v>
      </c>
      <c r="P26" s="235">
        <f t="shared" si="3"/>
        <v>0.5334000000000001</v>
      </c>
      <c r="Q26" s="235">
        <f>IFERROR(INDEX('Ashed teabags wet'!$J$2:$J$825,MATCH(J26,'Ashed teabags wet'!$B$2:$B$825,0)),"")</f>
        <v>12.537313432835518</v>
      </c>
      <c r="R26" s="235">
        <f t="shared" si="8"/>
        <v>0.46652597014925545</v>
      </c>
      <c r="S26" s="236">
        <f>'WetLitterbags placem_collection'!E27</f>
        <v>42767</v>
      </c>
      <c r="T26" s="236">
        <f>IF('WetLitterbags placem_collection'!G27="","",'WetLitterbags placem_collection'!G27)</f>
        <v>42818</v>
      </c>
      <c r="U26" s="237">
        <f t="shared" si="5"/>
        <v>51</v>
      </c>
      <c r="V26" s="235">
        <f t="shared" si="6"/>
        <v>1.3078000000000001</v>
      </c>
      <c r="W26" s="235">
        <f t="shared" si="7"/>
        <v>1.2732346647880066</v>
      </c>
      <c r="X26">
        <f>IFERROR(INDEX(Rainfall_Wet!$O$2:$O$217,MATCH(B26, Rainfall_Wet!$A$2:$A$217,0)),"")</f>
        <v>185.630065823</v>
      </c>
      <c r="Y26" s="241">
        <v>51.960000000000008</v>
      </c>
      <c r="Z26" s="241">
        <v>18.919999999999995</v>
      </c>
      <c r="AA26" s="241">
        <v>29.120000000000005</v>
      </c>
      <c r="AB26" s="242" t="s">
        <v>2691</v>
      </c>
      <c r="AC26" s="241">
        <v>1.85293247905372</v>
      </c>
      <c r="AD26" t="str">
        <f>IF('WetLitterbags placem_collection'!AB27="","",'WetLitterbags placem_collection'!AB27)</f>
        <v/>
      </c>
      <c r="AE26" t="str">
        <f>IF('WetLitterbags placem_collection'!Z27="","",'WetLitterbags placem_collection'!Z27)</f>
        <v/>
      </c>
      <c r="AF26" s="256" t="str">
        <f>IF('WetLitterbags placem_collection'!AA27="","",'WetLitterbags placem_collection'!AA27)</f>
        <v/>
      </c>
      <c r="AG26" t="str">
        <f>IF('WetLitterbags placem_collection'!AC27="","",'WetLitterbags placem_collection'!AC27)</f>
        <v/>
      </c>
      <c r="AH26" s="250">
        <f>AVERAGE('WetLitterbags placem_collection'!S27,'WetLitterbags placem_collection'!U27)</f>
        <v>36.85</v>
      </c>
      <c r="AI26">
        <f>AVERAGE('WetLitterbags placem_collection'!R27,'WetLitterbags placem_collection'!T27)</f>
        <v>21.35</v>
      </c>
      <c r="AJ26">
        <f>INDEX(Coordinates!$B$2:$B$197,MATCH(G26,Coordinates!$J$2:$J$197,0))</f>
        <v>-3.3849129919999998</v>
      </c>
      <c r="AK26">
        <f>INDEX(Coordinates!$C$2:$C$197,MATCH(G26,Coordinates!$J$2:$J$197,0))</f>
        <v>34.818899020000003</v>
      </c>
      <c r="AL26" t="str">
        <f>IF(ISNUMBER(SEARCH("C", 'WetLitterbags placem_collection'!W27)),"YES","")</f>
        <v/>
      </c>
      <c r="AM26" t="str">
        <f>IF(ISNUMBER(SEARCH("H", 'WetLitterbags placem_collection'!W27)),"YES","")</f>
        <v/>
      </c>
      <c r="AN26" t="str">
        <f>IF(ISNUMBER(SEARCH("R", 'WetLitterbags placem_collection'!W27)),"YES","")</f>
        <v/>
      </c>
    </row>
    <row r="27" spans="1:40">
      <c r="A27" s="268" t="s">
        <v>2460</v>
      </c>
      <c r="B27" s="282">
        <f>'Dry_Litterbag Placem_Collection'!A28</f>
        <v>26</v>
      </c>
      <c r="C27" s="282" t="str">
        <f>'Dry_Litterbag Placem_Collection'!B28</f>
        <v>Makao</v>
      </c>
      <c r="D27" s="282" t="s">
        <v>2677</v>
      </c>
      <c r="E27" s="282" t="s">
        <v>2678</v>
      </c>
      <c r="F27" s="282">
        <v>4</v>
      </c>
      <c r="G27" s="283" t="str">
        <f>'Dry_Litterbag Placem_Collection'!C28</f>
        <v>Dry_Ag4_T2</v>
      </c>
      <c r="H27" s="284" t="s">
        <v>2559</v>
      </c>
      <c r="I27" s="285" t="s">
        <v>1147</v>
      </c>
      <c r="J27" s="233" t="str">
        <f>'WetLitterbags placem_collection'!K28</f>
        <v>G651</v>
      </c>
      <c r="K27" s="235">
        <f>IFERROR(INDEX('Green_rooibos initial weight'!$C$5:$C$1749,MATCH(J27, 'Green_rooibos initial weight'!$A$5:$A$1749,0)),"")</f>
        <v>1.97</v>
      </c>
      <c r="L27" s="235">
        <f t="shared" si="1"/>
        <v>1.7202</v>
      </c>
      <c r="M27" s="235">
        <f>AVERAGE('Ashed teabags wet'!$J$809:$J$813,'Ashed teabags wet'!$J$817:$J$818,'Ashed teabags wet'!$J$820:$J$821)</f>
        <v>5.5094158734921841</v>
      </c>
      <c r="N27" s="235">
        <f t="shared" si="2"/>
        <v>1.6254270281441874</v>
      </c>
      <c r="O27" s="235">
        <f>IF(IFERROR(INDEX('Both teabags AfterWet'!$D$1:$D$839,MATCH(J27,'Both teabags AfterWet'!$B$1:$B$839,0)),"")="","",(IFERROR(INDEX('Both teabags AfterWet'!$D$1:$D$839,MATCH(J27,'Both teabags AfterWet'!$B$1:$B$839,0)),"")))</f>
        <v>0.77580000000000005</v>
      </c>
      <c r="P27" s="235">
        <f t="shared" si="3"/>
        <v>0.62519999999999998</v>
      </c>
      <c r="Q27" s="235">
        <f>IFERROR(INDEX('Ashed teabags wet'!$J$2:$J$825,MATCH(J27,'Ashed teabags wet'!$B$2:$B$825,0)),"")</f>
        <v>12.512218963832606</v>
      </c>
      <c r="R27" s="235">
        <f t="shared" si="8"/>
        <v>0.54697360703811859</v>
      </c>
      <c r="S27" s="236">
        <f>'WetLitterbags placem_collection'!E28</f>
        <v>42767</v>
      </c>
      <c r="T27" s="236">
        <f>IF('WetLitterbags placem_collection'!G28="","",'WetLitterbags placem_collection'!G28)</f>
        <v>42818</v>
      </c>
      <c r="U27" s="237">
        <f t="shared" si="5"/>
        <v>51</v>
      </c>
      <c r="V27" s="235">
        <f t="shared" si="6"/>
        <v>1.095</v>
      </c>
      <c r="W27" s="235">
        <f t="shared" si="7"/>
        <v>1.0784534211060688</v>
      </c>
      <c r="X27">
        <f>IFERROR(INDEX(Rainfall_Wet!$O$2:$O$217,MATCH(B27, Rainfall_Wet!$A$2:$A$217,0)),"")</f>
        <v>185.630065823</v>
      </c>
      <c r="Y27" s="241">
        <v>51.960000000000008</v>
      </c>
      <c r="Z27" s="241">
        <v>18.919999999999995</v>
      </c>
      <c r="AA27" s="241">
        <v>29.120000000000005</v>
      </c>
      <c r="AB27" s="242" t="s">
        <v>2691</v>
      </c>
      <c r="AC27" s="241">
        <v>2.8529324790537198</v>
      </c>
      <c r="AD27" t="str">
        <f>IF('WetLitterbags placem_collection'!AB28="","",'WetLitterbags placem_collection'!AB28)</f>
        <v/>
      </c>
      <c r="AE27" t="str">
        <f>IF('WetLitterbags placem_collection'!Z28="","",'WetLitterbags placem_collection'!Z28)</f>
        <v/>
      </c>
      <c r="AF27" s="256" t="str">
        <f>IF('WetLitterbags placem_collection'!AA28="","",'WetLitterbags placem_collection'!AA28)</f>
        <v/>
      </c>
      <c r="AG27" t="str">
        <f>IF('WetLitterbags placem_collection'!AC28="","",'WetLitterbags placem_collection'!AC28)</f>
        <v/>
      </c>
      <c r="AH27" s="250">
        <f>AVERAGE('WetLitterbags placem_collection'!S28,'WetLitterbags placem_collection'!U28)</f>
        <v>31.3</v>
      </c>
      <c r="AI27">
        <f>AVERAGE('WetLitterbags placem_collection'!R28,'WetLitterbags placem_collection'!T28)</f>
        <v>20.7</v>
      </c>
      <c r="AJ27">
        <f>INDEX(Coordinates!$B$2:$B$197,MATCH(G27,Coordinates!$J$2:$J$197,0))</f>
        <v>-3.3849689999999999</v>
      </c>
      <c r="AK27">
        <f>INDEX(Coordinates!$C$2:$C$197,MATCH(G27,Coordinates!$J$2:$J$197,0))</f>
        <v>34.818908</v>
      </c>
      <c r="AL27" t="str">
        <f>IF(ISNUMBER(SEARCH("C", 'WetLitterbags placem_collection'!W28)),"YES","")</f>
        <v/>
      </c>
      <c r="AM27" t="str">
        <f>IF(ISNUMBER(SEARCH("H", 'WetLitterbags placem_collection'!W28)),"YES","")</f>
        <v/>
      </c>
      <c r="AN27" t="str">
        <f>IF(ISNUMBER(SEARCH("R", 'WetLitterbags placem_collection'!W28)),"YES","")</f>
        <v/>
      </c>
    </row>
    <row r="28" spans="1:40">
      <c r="A28" s="268" t="s">
        <v>2460</v>
      </c>
      <c r="B28" s="282">
        <f>'Dry_Litterbag Placem_Collection'!A29</f>
        <v>27</v>
      </c>
      <c r="C28" s="282" t="str">
        <f>'Dry_Litterbag Placem_Collection'!B29</f>
        <v>Makao</v>
      </c>
      <c r="D28" s="282" t="s">
        <v>2677</v>
      </c>
      <c r="E28" s="282" t="s">
        <v>2678</v>
      </c>
      <c r="F28" s="282">
        <v>4</v>
      </c>
      <c r="G28" s="283" t="str">
        <f>'Dry_Litterbag Placem_Collection'!C29</f>
        <v>Dry_Ag4_T3</v>
      </c>
      <c r="H28" s="284" t="s">
        <v>2559</v>
      </c>
      <c r="I28" s="285" t="s">
        <v>1147</v>
      </c>
      <c r="J28" s="233" t="str">
        <f>'WetLitterbags placem_collection'!K29</f>
        <v>G583</v>
      </c>
      <c r="K28" s="235">
        <f>IFERROR(INDEX('Green_rooibos initial weight'!$C$5:$C$1749,MATCH(J28, 'Green_rooibos initial weight'!$A$5:$A$1749,0)),"")</f>
        <v>2.1829999999999998</v>
      </c>
      <c r="L28" s="235">
        <f t="shared" si="1"/>
        <v>1.9331999999999998</v>
      </c>
      <c r="M28" s="235">
        <f>AVERAGE('Ashed teabags wet'!$J$809:$J$813,'Ashed teabags wet'!$J$817:$J$818,'Ashed teabags wet'!$J$820:$J$821)</f>
        <v>5.5094158734921841</v>
      </c>
      <c r="N28" s="235">
        <f t="shared" si="2"/>
        <v>1.826691972333649</v>
      </c>
      <c r="O28" s="235">
        <f>IF(IFERROR(INDEX('Both teabags AfterWet'!$D$1:$D$839,MATCH(J28,'Both teabags AfterWet'!$B$1:$B$839,0)),"")="","",(IFERROR(INDEX('Both teabags AfterWet'!$D$1:$D$839,MATCH(J28,'Both teabags AfterWet'!$B$1:$B$839,0)),"")))</f>
        <v>0.66169999999999995</v>
      </c>
      <c r="P28" s="235">
        <f t="shared" si="3"/>
        <v>0.51109999999999989</v>
      </c>
      <c r="Q28" s="235">
        <f>IFERROR(INDEX('Ashed teabags wet'!$J$2:$J$825,MATCH(J28,'Ashed teabags wet'!$B$2:$B$825,0)),"")</f>
        <v>12.756598240469378</v>
      </c>
      <c r="R28" s="235">
        <f t="shared" si="8"/>
        <v>0.44590102639296092</v>
      </c>
      <c r="S28" s="236">
        <f>'WetLitterbags placem_collection'!E29</f>
        <v>42767</v>
      </c>
      <c r="T28" s="236">
        <f>IF('WetLitterbags placem_collection'!G29="","",'WetLitterbags placem_collection'!G29)</f>
        <v>42818</v>
      </c>
      <c r="U28" s="237">
        <f t="shared" si="5"/>
        <v>51</v>
      </c>
      <c r="V28" s="235">
        <f t="shared" si="6"/>
        <v>1.4220999999999999</v>
      </c>
      <c r="W28" s="235">
        <f t="shared" si="7"/>
        <v>1.3807909459406882</v>
      </c>
      <c r="X28">
        <f>IFERROR(INDEX(Rainfall_Wet!$O$2:$O$217,MATCH(B28, Rainfall_Wet!$A$2:$A$217,0)),"")</f>
        <v>185.630065823</v>
      </c>
      <c r="Y28" s="241">
        <v>51.960000000000008</v>
      </c>
      <c r="Z28" s="241">
        <v>18.919999999999995</v>
      </c>
      <c r="AA28" s="241">
        <v>29.120000000000005</v>
      </c>
      <c r="AB28" s="242" t="s">
        <v>2691</v>
      </c>
      <c r="AC28" s="241">
        <v>3.8529324790537198</v>
      </c>
      <c r="AD28" t="str">
        <f>IF('WetLitterbags placem_collection'!AB29="","",'WetLitterbags placem_collection'!AB29)</f>
        <v/>
      </c>
      <c r="AE28" t="str">
        <f>IF('WetLitterbags placem_collection'!Z29="","",'WetLitterbags placem_collection'!Z29)</f>
        <v/>
      </c>
      <c r="AF28" s="256" t="str">
        <f>IF('WetLitterbags placem_collection'!AA29="","",'WetLitterbags placem_collection'!AA29)</f>
        <v/>
      </c>
      <c r="AG28" t="str">
        <f>IF('WetLitterbags placem_collection'!AC29="","",'WetLitterbags placem_collection'!AC29)</f>
        <v/>
      </c>
      <c r="AH28" s="250">
        <f>AVERAGE('WetLitterbags placem_collection'!S29,'WetLitterbags placem_collection'!U29)</f>
        <v>28.900000000000002</v>
      </c>
      <c r="AI28">
        <f>AVERAGE('WetLitterbags placem_collection'!R29,'WetLitterbags placem_collection'!T29)</f>
        <v>21.4</v>
      </c>
      <c r="AJ28">
        <f>INDEX(Coordinates!$B$2:$B$197,MATCH(G28,Coordinates!$J$2:$J$197,0))</f>
        <v>-3.3849350359999999</v>
      </c>
      <c r="AK28">
        <f>INDEX(Coordinates!$C$2:$C$197,MATCH(G28,Coordinates!$J$2:$J$197,0))</f>
        <v>34.818943019999999</v>
      </c>
      <c r="AL28" t="str">
        <f>IF(ISNUMBER(SEARCH("C", 'WetLitterbags placem_collection'!W29)),"YES","")</f>
        <v/>
      </c>
      <c r="AM28" t="str">
        <f>IF(ISNUMBER(SEARCH("H", 'WetLitterbags placem_collection'!W29)),"YES","")</f>
        <v/>
      </c>
      <c r="AN28" t="str">
        <f>IF(ISNUMBER(SEARCH("R", 'WetLitterbags placem_collection'!W29)),"YES","")</f>
        <v/>
      </c>
    </row>
    <row r="29" spans="1:40">
      <c r="A29" s="268" t="s">
        <v>2460</v>
      </c>
      <c r="B29" s="282">
        <f>'Dry_Litterbag Placem_Collection'!A30</f>
        <v>28</v>
      </c>
      <c r="C29" s="282" t="str">
        <f>'Dry_Litterbag Placem_Collection'!B30</f>
        <v>Makao</v>
      </c>
      <c r="D29" s="282" t="s">
        <v>2677</v>
      </c>
      <c r="E29" s="282" t="s">
        <v>2678</v>
      </c>
      <c r="F29" s="282">
        <v>4</v>
      </c>
      <c r="G29" s="283" t="str">
        <f>'Dry_Litterbag Placem_Collection'!C30</f>
        <v>Dry_Ag4_T4</v>
      </c>
      <c r="H29" s="284" t="s">
        <v>2559</v>
      </c>
      <c r="I29" s="285" t="s">
        <v>1147</v>
      </c>
      <c r="J29" s="233" t="str">
        <f>'WetLitterbags placem_collection'!K30</f>
        <v>G702</v>
      </c>
      <c r="K29" s="235">
        <f>IFERROR(INDEX('Green_rooibos initial weight'!$C$5:$C$1749,MATCH(J29, 'Green_rooibos initial weight'!$A$5:$A$1749,0)),"")</f>
        <v>2.109</v>
      </c>
      <c r="L29" s="235">
        <f t="shared" si="1"/>
        <v>1.8592</v>
      </c>
      <c r="M29" s="235">
        <f>AVERAGE('Ashed teabags wet'!$J$809:$J$813,'Ashed teabags wet'!$J$817:$J$818,'Ashed teabags wet'!$J$820:$J$821)</f>
        <v>5.5094158734921841</v>
      </c>
      <c r="N29" s="235">
        <f t="shared" si="2"/>
        <v>1.7567689400800333</v>
      </c>
      <c r="O29" s="235">
        <f>IF(IFERROR(INDEX('Both teabags AfterWet'!$D$1:$D$839,MATCH(J29,'Both teabags AfterWet'!$B$1:$B$839,0)),"")="","",(IFERROR(INDEX('Both teabags AfterWet'!$D$1:$D$839,MATCH(J29,'Both teabags AfterWet'!$B$1:$B$839,0)),"")))</f>
        <v>0.73699999999999999</v>
      </c>
      <c r="P29" s="235">
        <f t="shared" si="3"/>
        <v>0.58640000000000003</v>
      </c>
      <c r="Q29" s="235">
        <f>IFERROR(INDEX('Ashed teabags wet'!$J$2:$J$825,MATCH(J29,'Ashed teabags wet'!$B$2:$B$825,0)),"")</f>
        <v>10.710760118459444</v>
      </c>
      <c r="R29" s="235">
        <f t="shared" si="8"/>
        <v>0.52359210266535383</v>
      </c>
      <c r="S29" s="236">
        <f>'WetLitterbags placem_collection'!E30</f>
        <v>42767</v>
      </c>
      <c r="T29" s="236">
        <f>IF('WetLitterbags placem_collection'!G30="","",'WetLitterbags placem_collection'!G30)</f>
        <v>42818</v>
      </c>
      <c r="U29" s="237">
        <f t="shared" si="5"/>
        <v>51</v>
      </c>
      <c r="V29" s="235">
        <f t="shared" si="6"/>
        <v>1.2727999999999999</v>
      </c>
      <c r="W29" s="235">
        <f t="shared" si="7"/>
        <v>1.2331768374146794</v>
      </c>
      <c r="X29">
        <f>IFERROR(INDEX(Rainfall_Wet!$O$2:$O$217,MATCH(B29, Rainfall_Wet!$A$2:$A$217,0)),"")</f>
        <v>185.630065823</v>
      </c>
      <c r="Y29" s="241">
        <v>51.960000000000008</v>
      </c>
      <c r="Z29" s="241">
        <v>18.919999999999995</v>
      </c>
      <c r="AA29" s="241">
        <v>29.120000000000005</v>
      </c>
      <c r="AB29" s="242" t="s">
        <v>2691</v>
      </c>
      <c r="AC29" s="241">
        <v>4.8529324790537203</v>
      </c>
      <c r="AD29" t="str">
        <f>IF('WetLitterbags placem_collection'!AB30="","",'WetLitterbags placem_collection'!AB30)</f>
        <v/>
      </c>
      <c r="AE29" t="str">
        <f>IF('WetLitterbags placem_collection'!Z30="","",'WetLitterbags placem_collection'!Z30)</f>
        <v/>
      </c>
      <c r="AF29" s="256" t="str">
        <f>IF('WetLitterbags placem_collection'!AA30="","",'WetLitterbags placem_collection'!AA30)</f>
        <v/>
      </c>
      <c r="AG29" t="str">
        <f>IF('WetLitterbags placem_collection'!AC30="","",'WetLitterbags placem_collection'!AC30)</f>
        <v/>
      </c>
      <c r="AH29" s="250">
        <f>AVERAGE('WetLitterbags placem_collection'!S30,'WetLitterbags placem_collection'!U30)</f>
        <v>33.4</v>
      </c>
      <c r="AI29">
        <f>AVERAGE('WetLitterbags placem_collection'!R30,'WetLitterbags placem_collection'!T30)</f>
        <v>20.6</v>
      </c>
      <c r="AJ29">
        <f>INDEX(Coordinates!$B$2:$B$197,MATCH(G29,Coordinates!$J$2:$J$197,0))</f>
        <v>-3.3850070369999998</v>
      </c>
      <c r="AK29">
        <f>INDEX(Coordinates!$C$2:$C$197,MATCH(G29,Coordinates!$J$2:$J$197,0))</f>
        <v>34.818888960000002</v>
      </c>
      <c r="AL29" t="str">
        <f>IF(ISNUMBER(SEARCH("C", 'WetLitterbags placem_collection'!W30)),"YES","")</f>
        <v/>
      </c>
      <c r="AM29" t="str">
        <f>IF(ISNUMBER(SEARCH("H", 'WetLitterbags placem_collection'!W30)),"YES","")</f>
        <v/>
      </c>
      <c r="AN29" t="str">
        <f>IF(ISNUMBER(SEARCH("R", 'WetLitterbags placem_collection'!W30)),"YES","")</f>
        <v/>
      </c>
    </row>
    <row r="30" spans="1:40">
      <c r="A30" s="268" t="s">
        <v>2460</v>
      </c>
      <c r="B30" s="282">
        <f>'Dry_Litterbag Placem_Collection'!A31</f>
        <v>29</v>
      </c>
      <c r="C30" s="282" t="str">
        <f>'Dry_Litterbag Placem_Collection'!B31</f>
        <v>Makao</v>
      </c>
      <c r="D30" s="282" t="s">
        <v>2677</v>
      </c>
      <c r="E30" s="282" t="s">
        <v>2678</v>
      </c>
      <c r="F30" s="282">
        <v>4</v>
      </c>
      <c r="G30" s="283" t="str">
        <f>'Dry_Litterbag Placem_Collection'!C31</f>
        <v>Dry_Ag4_T5</v>
      </c>
      <c r="H30" s="284" t="s">
        <v>2559</v>
      </c>
      <c r="I30" s="285" t="s">
        <v>1147</v>
      </c>
      <c r="J30" s="233" t="str">
        <f>'WetLitterbags placem_collection'!K31</f>
        <v>G838</v>
      </c>
      <c r="K30" s="235">
        <f>IFERROR(INDEX('Green_rooibos initial weight'!$C$5:$C$1749,MATCH(J30, 'Green_rooibos initial weight'!$A$5:$A$1749,0)),"")</f>
        <v>2.0369999999999999</v>
      </c>
      <c r="L30" s="235">
        <f t="shared" si="1"/>
        <v>1.7871999999999999</v>
      </c>
      <c r="M30" s="235">
        <f>AVERAGE('Ashed teabags wet'!$J$809:$J$813,'Ashed teabags wet'!$J$817:$J$818,'Ashed teabags wet'!$J$820:$J$821)</f>
        <v>5.5094158734921841</v>
      </c>
      <c r="N30" s="235">
        <f t="shared" si="2"/>
        <v>1.6887357195089476</v>
      </c>
      <c r="O30" s="235">
        <f>IF(IFERROR(INDEX('Both teabags AfterWet'!$D$1:$D$839,MATCH(J30,'Both teabags AfterWet'!$B$1:$B$839,0)),"")="","",(IFERROR(INDEX('Both teabags AfterWet'!$D$1:$D$839,MATCH(J30,'Both teabags AfterWet'!$B$1:$B$839,0)),"")))</f>
        <v>0.70830000000000004</v>
      </c>
      <c r="P30" s="235">
        <f t="shared" si="3"/>
        <v>0.55770000000000008</v>
      </c>
      <c r="Q30" s="235">
        <f>IFERROR(INDEX('Ashed teabags wet'!$J$2:$J$825,MATCH(J30,'Ashed teabags wet'!$B$2:$B$825,0)),"")</f>
        <v>8.2404265632568467</v>
      </c>
      <c r="R30" s="235">
        <f t="shared" si="8"/>
        <v>0.51174314105671659</v>
      </c>
      <c r="S30" s="236">
        <f>'WetLitterbags placem_collection'!E31</f>
        <v>42767</v>
      </c>
      <c r="T30" s="236">
        <f>IF('WetLitterbags placem_collection'!G31="","",'WetLitterbags placem_collection'!G31)</f>
        <v>42818</v>
      </c>
      <c r="U30" s="237">
        <f t="shared" si="5"/>
        <v>51</v>
      </c>
      <c r="V30" s="235">
        <f t="shared" si="6"/>
        <v>1.2294999999999998</v>
      </c>
      <c r="W30" s="235">
        <f t="shared" si="7"/>
        <v>1.176992578452231</v>
      </c>
      <c r="X30">
        <f>IFERROR(INDEX(Rainfall_Wet!$O$2:$O$217,MATCH(B30, Rainfall_Wet!$A$2:$A$217,0)),"")</f>
        <v>185.630065823</v>
      </c>
      <c r="Y30" s="241">
        <v>51.960000000000008</v>
      </c>
      <c r="Z30" s="241">
        <v>18.919999999999995</v>
      </c>
      <c r="AA30" s="241">
        <v>29.120000000000005</v>
      </c>
      <c r="AB30" s="242" t="s">
        <v>2691</v>
      </c>
      <c r="AC30" s="241">
        <v>5.8529324790537203</v>
      </c>
      <c r="AD30" t="str">
        <f>IF('WetLitterbags placem_collection'!AB31="","",'WetLitterbags placem_collection'!AB31)</f>
        <v/>
      </c>
      <c r="AE30" t="str">
        <f>IF('WetLitterbags placem_collection'!Z31="","",'WetLitterbags placem_collection'!Z31)</f>
        <v/>
      </c>
      <c r="AF30" s="256" t="str">
        <f>IF('WetLitterbags placem_collection'!AA31="","",'WetLitterbags placem_collection'!AA31)</f>
        <v/>
      </c>
      <c r="AG30" t="str">
        <f>IF('WetLitterbags placem_collection'!AC31="","",'WetLitterbags placem_collection'!AC31)</f>
        <v/>
      </c>
      <c r="AH30" s="250">
        <f>AVERAGE('WetLitterbags placem_collection'!S31,'WetLitterbags placem_collection'!U31)</f>
        <v>28.4</v>
      </c>
      <c r="AI30">
        <f>AVERAGE('WetLitterbags placem_collection'!R31,'WetLitterbags placem_collection'!T31)</f>
        <v>21.049999999999997</v>
      </c>
      <c r="AJ30">
        <f>INDEX(Coordinates!$B$2:$B$197,MATCH(G30,Coordinates!$J$2:$J$197,0))</f>
        <v>-3.3849480280000002</v>
      </c>
      <c r="AK30">
        <f>INDEX(Coordinates!$C$2:$C$197,MATCH(G30,Coordinates!$J$2:$J$197,0))</f>
        <v>34.818854010000003</v>
      </c>
      <c r="AL30" t="str">
        <f>IF(ISNUMBER(SEARCH("C", 'WetLitterbags placem_collection'!W31)),"YES","")</f>
        <v/>
      </c>
      <c r="AM30" t="str">
        <f>IF(ISNUMBER(SEARCH("H", 'WetLitterbags placem_collection'!W31)),"YES","")</f>
        <v>YES</v>
      </c>
      <c r="AN30" t="str">
        <f>IF(ISNUMBER(SEARCH("R", 'WetLitterbags placem_collection'!W31)),"YES","")</f>
        <v>YES</v>
      </c>
    </row>
    <row r="31" spans="1:40">
      <c r="A31" s="268" t="s">
        <v>2460</v>
      </c>
      <c r="B31" s="282">
        <f>'Dry_Litterbag Placem_Collection'!A32</f>
        <v>30</v>
      </c>
      <c r="C31" s="282" t="str">
        <f>'Dry_Litterbag Placem_Collection'!B32</f>
        <v>Makao</v>
      </c>
      <c r="D31" s="282" t="s">
        <v>2677</v>
      </c>
      <c r="E31" s="282" t="s">
        <v>2678</v>
      </c>
      <c r="F31" s="282">
        <v>4</v>
      </c>
      <c r="G31" s="283" t="str">
        <f>'Dry_Litterbag Placem_Collection'!C32</f>
        <v>Dry_Ag4_T6</v>
      </c>
      <c r="H31" s="284" t="s">
        <v>2559</v>
      </c>
      <c r="I31" s="285" t="s">
        <v>1147</v>
      </c>
      <c r="J31" s="233" t="str">
        <f>'WetLitterbags placem_collection'!K32</f>
        <v>G518</v>
      </c>
      <c r="K31" s="235">
        <f>IFERROR(INDEX('Green_rooibos initial weight'!$C$5:$C$1749,MATCH(J31, 'Green_rooibos initial weight'!$A$5:$A$1749,0)),"")</f>
        <v>1.9950000000000001</v>
      </c>
      <c r="L31" s="235">
        <f t="shared" si="1"/>
        <v>1.7452000000000001</v>
      </c>
      <c r="M31" s="235">
        <f>AVERAGE('Ashed teabags wet'!$J$809:$J$813,'Ashed teabags wet'!$J$817:$J$818,'Ashed teabags wet'!$J$820:$J$821)</f>
        <v>5.5094158734921841</v>
      </c>
      <c r="N31" s="235">
        <f t="shared" si="2"/>
        <v>1.6490496741758145</v>
      </c>
      <c r="O31" s="235">
        <f>IF(IFERROR(INDEX('Both teabags AfterWet'!$D$1:$D$839,MATCH(J31,'Both teabags AfterWet'!$B$1:$B$839,0)),"")="","",(IFERROR(INDEX('Both teabags AfterWet'!$D$1:$D$839,MATCH(J31,'Both teabags AfterWet'!$B$1:$B$839,0)),"")))</f>
        <v>0.68200000000000005</v>
      </c>
      <c r="P31" s="235">
        <f t="shared" si="3"/>
        <v>0.53140000000000009</v>
      </c>
      <c r="Q31" s="235">
        <f>IFERROR(INDEX('Ashed teabags wet'!$J$2:$J$825,MATCH(J31,'Ashed teabags wet'!$B$2:$B$825,0)),"")</f>
        <v>11.009615384615254</v>
      </c>
      <c r="R31" s="235">
        <f t="shared" si="8"/>
        <v>0.47289490384615462</v>
      </c>
      <c r="S31" s="236">
        <f>'WetLitterbags placem_collection'!E32</f>
        <v>42767</v>
      </c>
      <c r="T31" s="236">
        <f>IF('WetLitterbags placem_collection'!G32="","",'WetLitterbags placem_collection'!G32)</f>
        <v>42818</v>
      </c>
      <c r="U31" s="237">
        <f t="shared" si="5"/>
        <v>51</v>
      </c>
      <c r="V31" s="235">
        <f t="shared" si="6"/>
        <v>1.2138</v>
      </c>
      <c r="W31" s="235">
        <f t="shared" si="7"/>
        <v>1.17615477032966</v>
      </c>
      <c r="X31">
        <f>IFERROR(INDEX(Rainfall_Wet!$O$2:$O$217,MATCH(B31, Rainfall_Wet!$A$2:$A$217,0)),"")</f>
        <v>185.630065823</v>
      </c>
      <c r="Y31" s="241">
        <v>51.960000000000008</v>
      </c>
      <c r="Z31" s="241">
        <v>18.919999999999995</v>
      </c>
      <c r="AA31" s="241">
        <v>29.120000000000005</v>
      </c>
      <c r="AB31" s="242" t="s">
        <v>2691</v>
      </c>
      <c r="AC31" s="241">
        <v>6.8529324790537203</v>
      </c>
      <c r="AD31" t="str">
        <f>IF('WetLitterbags placem_collection'!AB32="","",'WetLitterbags placem_collection'!AB32)</f>
        <v/>
      </c>
      <c r="AE31" t="str">
        <f>IF('WetLitterbags placem_collection'!Z32="","",'WetLitterbags placem_collection'!Z32)</f>
        <v/>
      </c>
      <c r="AF31" s="256" t="str">
        <f>IF('WetLitterbags placem_collection'!AA32="","",'WetLitterbags placem_collection'!AA32)</f>
        <v/>
      </c>
      <c r="AG31" t="str">
        <f>IF('WetLitterbags placem_collection'!AC32="","",'WetLitterbags placem_collection'!AC32)</f>
        <v/>
      </c>
      <c r="AH31" s="250">
        <f>AVERAGE('WetLitterbags placem_collection'!S32,'WetLitterbags placem_collection'!U32)</f>
        <v>26.9</v>
      </c>
      <c r="AI31">
        <f>AVERAGE('WetLitterbags placem_collection'!R32,'WetLitterbags placem_collection'!T32)</f>
        <v>20.7</v>
      </c>
      <c r="AJ31">
        <f>INDEX(Coordinates!$B$2:$B$197,MATCH(G31,Coordinates!$J$2:$J$197,0))</f>
        <v>-3.38496496</v>
      </c>
      <c r="AK31">
        <f>INDEX(Coordinates!$C$2:$C$197,MATCH(G31,Coordinates!$J$2:$J$197,0))</f>
        <v>34.818790970000002</v>
      </c>
      <c r="AL31" t="str">
        <f>IF(ISNUMBER(SEARCH("C", 'WetLitterbags placem_collection'!W32)),"YES","")</f>
        <v/>
      </c>
      <c r="AM31" t="str">
        <f>IF(ISNUMBER(SEARCH("H", 'WetLitterbags placem_collection'!W32)),"YES","")</f>
        <v/>
      </c>
      <c r="AN31" t="str">
        <f>IF(ISNUMBER(SEARCH("R", 'WetLitterbags placem_collection'!W32)),"YES","")</f>
        <v>YES</v>
      </c>
    </row>
    <row r="32" spans="1:40">
      <c r="A32" s="268" t="s">
        <v>2460</v>
      </c>
      <c r="B32" s="282">
        <f>'Dry_Litterbag Placem_Collection'!A33</f>
        <v>31</v>
      </c>
      <c r="C32" s="282" t="str">
        <f>'Dry_Litterbag Placem_Collection'!B33</f>
        <v>Makao</v>
      </c>
      <c r="D32" s="282" t="s">
        <v>2677</v>
      </c>
      <c r="E32" s="282" t="s">
        <v>2678</v>
      </c>
      <c r="F32" s="282">
        <v>4</v>
      </c>
      <c r="G32" s="283" t="str">
        <f>'Dry_Litterbag Placem_Collection'!C33</f>
        <v>Dry_Ag4_T7</v>
      </c>
      <c r="H32" s="284" t="s">
        <v>2559</v>
      </c>
      <c r="I32" s="285" t="s">
        <v>1147</v>
      </c>
      <c r="J32" s="233" t="str">
        <f>'WetLitterbags placem_collection'!K33</f>
        <v>G404</v>
      </c>
      <c r="K32" s="235">
        <f>IFERROR(INDEX('Green_rooibos initial weight'!$C$5:$C$1749,MATCH(J32, 'Green_rooibos initial weight'!$A$5:$A$1749,0)),"")</f>
        <v>2.113</v>
      </c>
      <c r="L32" s="235">
        <f t="shared" si="1"/>
        <v>1.8632</v>
      </c>
      <c r="M32" s="235">
        <f>AVERAGE('Ashed teabags wet'!$J$809:$J$813,'Ashed teabags wet'!$J$817:$J$818,'Ashed teabags wet'!$J$820:$J$821)</f>
        <v>5.5094158734921841</v>
      </c>
      <c r="N32" s="235">
        <f t="shared" si="2"/>
        <v>1.7605485634450937</v>
      </c>
      <c r="O32" s="235">
        <f>IF(IFERROR(INDEX('Both teabags AfterWet'!$D$1:$D$839,MATCH(J32,'Both teabags AfterWet'!$B$1:$B$839,0)),"")="","",(IFERROR(INDEX('Both teabags AfterWet'!$D$1:$D$839,MATCH(J32,'Both teabags AfterWet'!$B$1:$B$839,0)),"")))</f>
        <v>0.75349999999999995</v>
      </c>
      <c r="P32" s="235">
        <f t="shared" si="3"/>
        <v>0.60289999999999999</v>
      </c>
      <c r="Q32" s="235">
        <f>IFERROR(INDEX('Ashed teabags wet'!$J$2:$J$825,MATCH(J32,'Ashed teabags wet'!$B$2:$B$825,0)),"")</f>
        <v>13.930110100526482</v>
      </c>
      <c r="R32" s="235">
        <f t="shared" si="8"/>
        <v>0.51891536620392587</v>
      </c>
      <c r="S32" s="236">
        <f>'WetLitterbags placem_collection'!E33</f>
        <v>42767</v>
      </c>
      <c r="T32" s="236">
        <f>IF('WetLitterbags placem_collection'!G33="","",'WetLitterbags placem_collection'!G33)</f>
        <v>42818</v>
      </c>
      <c r="U32" s="237">
        <f t="shared" si="5"/>
        <v>51</v>
      </c>
      <c r="V32" s="235">
        <f t="shared" si="6"/>
        <v>1.2603</v>
      </c>
      <c r="W32" s="235">
        <f t="shared" si="7"/>
        <v>1.2416331972411678</v>
      </c>
      <c r="X32">
        <f>IFERROR(INDEX(Rainfall_Wet!$O$2:$O$217,MATCH(B32, Rainfall_Wet!$A$2:$A$217,0)),"")</f>
        <v>185.630065823</v>
      </c>
      <c r="Y32" s="241">
        <v>51.960000000000008</v>
      </c>
      <c r="Z32" s="241">
        <v>18.919999999999995</v>
      </c>
      <c r="AA32" s="241">
        <v>29.120000000000005</v>
      </c>
      <c r="AB32" s="242" t="s">
        <v>2691</v>
      </c>
      <c r="AC32" s="241">
        <v>7.8529324790537203</v>
      </c>
      <c r="AD32" t="str">
        <f>IF('WetLitterbags placem_collection'!AB33="","",'WetLitterbags placem_collection'!AB33)</f>
        <v/>
      </c>
      <c r="AE32" t="str">
        <f>IF('WetLitterbags placem_collection'!Z33="","",'WetLitterbags placem_collection'!Z33)</f>
        <v/>
      </c>
      <c r="AF32" s="256" t="str">
        <f>IF('WetLitterbags placem_collection'!AA33="","",'WetLitterbags placem_collection'!AA33)</f>
        <v/>
      </c>
      <c r="AG32" t="str">
        <f>IF('WetLitterbags placem_collection'!AC33="","",'WetLitterbags placem_collection'!AC33)</f>
        <v/>
      </c>
      <c r="AH32" s="250">
        <f>AVERAGE('WetLitterbags placem_collection'!S33,'WetLitterbags placem_collection'!U33)</f>
        <v>33</v>
      </c>
      <c r="AI32">
        <f>AVERAGE('WetLitterbags placem_collection'!R33,'WetLitterbags placem_collection'!T33)</f>
        <v>20.950000000000003</v>
      </c>
      <c r="AJ32">
        <f>INDEX(Coordinates!$B$2:$B$197,MATCH(G32,Coordinates!$J$2:$J$197,0))</f>
        <v>-3.3848409909999999</v>
      </c>
      <c r="AK32">
        <f>INDEX(Coordinates!$C$2:$C$197,MATCH(G32,Coordinates!$J$2:$J$197,0))</f>
        <v>34.818838999999997</v>
      </c>
      <c r="AL32" t="str">
        <f>IF(ISNUMBER(SEARCH("C", 'WetLitterbags placem_collection'!W33)),"YES","")</f>
        <v/>
      </c>
      <c r="AM32" t="str">
        <f>IF(ISNUMBER(SEARCH("H", 'WetLitterbags placem_collection'!W33)),"YES","")</f>
        <v/>
      </c>
      <c r="AN32" t="str">
        <f>IF(ISNUMBER(SEARCH("R", 'WetLitterbags placem_collection'!W33)),"YES","")</f>
        <v>YES</v>
      </c>
    </row>
    <row r="33" spans="1:40">
      <c r="A33" s="268" t="s">
        <v>2460</v>
      </c>
      <c r="B33" s="282">
        <f>'Dry_Litterbag Placem_Collection'!A34</f>
        <v>32</v>
      </c>
      <c r="C33" s="282" t="str">
        <f>'Dry_Litterbag Placem_Collection'!B34</f>
        <v>Makao</v>
      </c>
      <c r="D33" s="282" t="s">
        <v>2677</v>
      </c>
      <c r="E33" s="282" t="s">
        <v>2678</v>
      </c>
      <c r="F33" s="282">
        <v>4</v>
      </c>
      <c r="G33" s="283" t="str">
        <f>'Dry_Litterbag Placem_Collection'!C34</f>
        <v>Dry_Ag4_T8</v>
      </c>
      <c r="H33" s="284" t="s">
        <v>2559</v>
      </c>
      <c r="I33" s="285" t="s">
        <v>1147</v>
      </c>
      <c r="J33" s="233" t="str">
        <f>'WetLitterbags placem_collection'!K34</f>
        <v>G527</v>
      </c>
      <c r="K33" s="235">
        <f>IFERROR(INDEX('Green_rooibos initial weight'!$C$5:$C$1749,MATCH(J33, 'Green_rooibos initial weight'!$A$5:$A$1749,0)),"")</f>
        <v>1.913</v>
      </c>
      <c r="L33" s="235">
        <f t="shared" si="1"/>
        <v>1.6632</v>
      </c>
      <c r="M33" s="235">
        <f>AVERAGE('Ashed teabags wet'!$J$809:$J$813,'Ashed teabags wet'!$J$817:$J$818,'Ashed teabags wet'!$J$820:$J$821)</f>
        <v>5.5094158734921841</v>
      </c>
      <c r="N33" s="235">
        <f t="shared" si="2"/>
        <v>1.5715673951920781</v>
      </c>
      <c r="O33" s="235">
        <f>IF(IFERROR(INDEX('Both teabags AfterWet'!$D$1:$D$839,MATCH(J33,'Both teabags AfterWet'!$B$1:$B$839,0)),"")="","",(IFERROR(INDEX('Both teabags AfterWet'!$D$1:$D$839,MATCH(J33,'Both teabags AfterWet'!$B$1:$B$839,0)),"")))</f>
        <v>0.66439999999999999</v>
      </c>
      <c r="P33" s="235">
        <f t="shared" si="3"/>
        <v>0.51380000000000003</v>
      </c>
      <c r="Q33" s="235">
        <f>IFERROR(INDEX('Ashed teabags wet'!$J$2:$J$825,MATCH(J33,'Ashed teabags wet'!$B$2:$B$825,0)),"")</f>
        <v>8.4915084915079166</v>
      </c>
      <c r="R33" s="235">
        <f t="shared" si="8"/>
        <v>0.47017062937063236</v>
      </c>
      <c r="S33" s="236">
        <f>'WetLitterbags placem_collection'!E34</f>
        <v>42767</v>
      </c>
      <c r="T33" s="236">
        <f>IF('WetLitterbags placem_collection'!G34="","",'WetLitterbags placem_collection'!G34)</f>
        <v>42818</v>
      </c>
      <c r="U33" s="237">
        <f t="shared" si="5"/>
        <v>51</v>
      </c>
      <c r="V33" s="235">
        <f t="shared" si="6"/>
        <v>1.1494</v>
      </c>
      <c r="W33" s="235">
        <f t="shared" si="7"/>
        <v>1.1013967658214456</v>
      </c>
      <c r="X33">
        <f>IFERROR(INDEX(Rainfall_Wet!$O$2:$O$217,MATCH(B33, Rainfall_Wet!$A$2:$A$217,0)),"")</f>
        <v>185.630065823</v>
      </c>
      <c r="Y33" s="241">
        <v>51.960000000000008</v>
      </c>
      <c r="Z33" s="241">
        <v>18.919999999999995</v>
      </c>
      <c r="AA33" s="241">
        <v>29.120000000000005</v>
      </c>
      <c r="AB33" s="242" t="s">
        <v>2691</v>
      </c>
      <c r="AC33" s="241">
        <v>8.8529324790537203</v>
      </c>
      <c r="AD33" t="str">
        <f>IF('WetLitterbags placem_collection'!AB34="","",'WetLitterbags placem_collection'!AB34)</f>
        <v/>
      </c>
      <c r="AE33" t="str">
        <f>IF('WetLitterbags placem_collection'!Z34="","",'WetLitterbags placem_collection'!Z34)</f>
        <v/>
      </c>
      <c r="AF33" s="256" t="str">
        <f>IF('WetLitterbags placem_collection'!AA34="","",'WetLitterbags placem_collection'!AA34)</f>
        <v/>
      </c>
      <c r="AG33" t="str">
        <f>IF('WetLitterbags placem_collection'!AC34="","",'WetLitterbags placem_collection'!AC34)</f>
        <v/>
      </c>
      <c r="AH33" s="250">
        <f>AVERAGE('WetLitterbags placem_collection'!S34,'WetLitterbags placem_collection'!U34)</f>
        <v>32.849999999999994</v>
      </c>
      <c r="AI33">
        <f>AVERAGE('WetLitterbags placem_collection'!R34,'WetLitterbags placem_collection'!T34)</f>
        <v>20.9</v>
      </c>
      <c r="AJ33">
        <f>INDEX(Coordinates!$B$2:$B$197,MATCH(G33,Coordinates!$J$2:$J$197,0))</f>
        <v>-3.3849010060000002</v>
      </c>
      <c r="AK33">
        <f>INDEX(Coordinates!$C$2:$C$197,MATCH(G33,Coordinates!$J$2:$J$197,0))</f>
        <v>34.818979990000003</v>
      </c>
      <c r="AL33" t="str">
        <f>IF(ISNUMBER(SEARCH("C", 'WetLitterbags placem_collection'!W34)),"YES","")</f>
        <v/>
      </c>
      <c r="AM33" t="str">
        <f>IF(ISNUMBER(SEARCH("H", 'WetLitterbags placem_collection'!W34)),"YES","")</f>
        <v/>
      </c>
      <c r="AN33" t="str">
        <f>IF(ISNUMBER(SEARCH("R", 'WetLitterbags placem_collection'!W34)),"YES","")</f>
        <v>YES</v>
      </c>
    </row>
    <row r="34" spans="1:40">
      <c r="A34" s="268" t="s">
        <v>2460</v>
      </c>
      <c r="B34" s="282">
        <f>'Dry_Litterbag Placem_Collection'!A35</f>
        <v>33</v>
      </c>
      <c r="C34" s="282" t="str">
        <f>'Dry_Litterbag Placem_Collection'!B35</f>
        <v>Makao</v>
      </c>
      <c r="D34" s="282" t="s">
        <v>2677</v>
      </c>
      <c r="E34" s="282" t="s">
        <v>20</v>
      </c>
      <c r="F34" s="282">
        <v>1</v>
      </c>
      <c r="G34" s="283" t="str">
        <f>'Dry_Litterbag Placem_Collection'!C35</f>
        <v>Dry_P1_T1</v>
      </c>
      <c r="H34" s="284" t="s">
        <v>2559</v>
      </c>
      <c r="I34" s="285" t="s">
        <v>1147</v>
      </c>
      <c r="J34" s="233" t="str">
        <f>'WetLitterbags placem_collection'!K35</f>
        <v>G366</v>
      </c>
      <c r="K34" s="235">
        <f>IFERROR(INDEX('Green_rooibos initial weight'!$C$5:$C$1749,MATCH(J34, 'Green_rooibos initial weight'!$A$5:$A$1749,0)),"")</f>
        <v>2.1070000000000002</v>
      </c>
      <c r="L34" s="235">
        <f t="shared" si="1"/>
        <v>1.8572000000000002</v>
      </c>
      <c r="M34" s="235">
        <f>AVERAGE('Ashed teabags wet'!$J$809:$J$813,'Ashed teabags wet'!$J$817:$J$818,'Ashed teabags wet'!$J$820:$J$821)</f>
        <v>5.5094158734921841</v>
      </c>
      <c r="N34" s="235">
        <f t="shared" si="2"/>
        <v>1.7548791283975034</v>
      </c>
      <c r="O34" s="235">
        <f>IF(IFERROR(INDEX('Both teabags AfterWet'!$D$1:$D$839,MATCH(J34,'Both teabags AfterWet'!$B$1:$B$839,0)),"")="","",(IFERROR(INDEX('Both teabags AfterWet'!$D$1:$D$839,MATCH(J34,'Both teabags AfterWet'!$B$1:$B$839,0)),"")))</f>
        <v>0.76700000000000002</v>
      </c>
      <c r="P34" s="235">
        <f t="shared" si="3"/>
        <v>0.61640000000000006</v>
      </c>
      <c r="Q34" s="235">
        <f>IFERROR(INDEX('Ashed teabags wet'!$J$2:$J$825,MATCH(J34,'Ashed teabags wet'!$B$2:$B$825,0)),"")</f>
        <v>9.3672147483803556</v>
      </c>
      <c r="R34" s="235">
        <f t="shared" si="8"/>
        <v>0.55866048829098358</v>
      </c>
      <c r="S34" s="236">
        <f>'WetLitterbags placem_collection'!E35</f>
        <v>42765</v>
      </c>
      <c r="T34" s="236">
        <f>IF('WetLitterbags placem_collection'!G35="","",'WetLitterbags placem_collection'!G35)</f>
        <v>42820</v>
      </c>
      <c r="U34" s="237">
        <f t="shared" si="5"/>
        <v>55</v>
      </c>
      <c r="V34" s="235">
        <f t="shared" si="6"/>
        <v>1.2408000000000001</v>
      </c>
      <c r="W34" s="235">
        <f t="shared" si="7"/>
        <v>1.1962186401065198</v>
      </c>
      <c r="X34">
        <f>IFERROR(INDEX(Rainfall_Wet!$O$2:$O$217,MATCH(B34, Rainfall_Wet!$A$2:$A$217,0)),"")</f>
        <v>228.324359195</v>
      </c>
      <c r="Y34" s="241">
        <v>23.96</v>
      </c>
      <c r="Z34" s="241">
        <v>0.91999999999999804</v>
      </c>
      <c r="AA34" s="241">
        <v>75.12</v>
      </c>
      <c r="AB34" s="242" t="s">
        <v>2688</v>
      </c>
      <c r="AC34" s="241">
        <v>1.2493839329719072</v>
      </c>
      <c r="AD34">
        <f>IF('WetLitterbags placem_collection'!AB35="","",'WetLitterbags placem_collection'!AB35)</f>
        <v>9.5</v>
      </c>
      <c r="AE34">
        <f>IF('WetLitterbags placem_collection'!Z35="","",'WetLitterbags placem_collection'!Z35)</f>
        <v>17.2</v>
      </c>
      <c r="AF34" s="256" t="str">
        <f>IF('WetLitterbags placem_collection'!AA35="","",'WetLitterbags placem_collection'!AA35)</f>
        <v>G</v>
      </c>
      <c r="AG34">
        <f>IF('WetLitterbags placem_collection'!AC35="","",'WetLitterbags placem_collection'!AC35)</f>
        <v>0</v>
      </c>
      <c r="AH34" s="250">
        <f>AVERAGE('WetLitterbags placem_collection'!S35,'WetLitterbags placem_collection'!U35)</f>
        <v>30.5</v>
      </c>
      <c r="AI34">
        <f>AVERAGE('WetLitterbags placem_collection'!R35,'WetLitterbags placem_collection'!T35)</f>
        <v>25.25</v>
      </c>
      <c r="AJ34">
        <f>INDEX(Coordinates!$B$2:$B$197,MATCH(G34,Coordinates!$J$2:$J$197,0))</f>
        <v>-3.4092039989999998</v>
      </c>
      <c r="AK34">
        <f>INDEX(Coordinates!$C$2:$C$197,MATCH(G34,Coordinates!$J$2:$J$197,0))</f>
        <v>34.852751009999999</v>
      </c>
      <c r="AL34" t="str">
        <f>IF(ISNUMBER(SEARCH("C", 'WetLitterbags placem_collection'!W35)),"YES","")</f>
        <v>YES</v>
      </c>
      <c r="AM34" t="str">
        <f>IF(ISNUMBER(SEARCH("H", 'WetLitterbags placem_collection'!W35)),"YES","")</f>
        <v>YES</v>
      </c>
      <c r="AN34" t="str">
        <f>IF(ISNUMBER(SEARCH("R", 'WetLitterbags placem_collection'!W35)),"YES","")</f>
        <v/>
      </c>
    </row>
    <row r="35" spans="1:40">
      <c r="A35" s="268" t="s">
        <v>2460</v>
      </c>
      <c r="B35" s="282">
        <f>'Dry_Litterbag Placem_Collection'!A36</f>
        <v>34</v>
      </c>
      <c r="C35" s="282" t="str">
        <f>'Dry_Litterbag Placem_Collection'!B36</f>
        <v>Makao</v>
      </c>
      <c r="D35" s="282" t="s">
        <v>2677</v>
      </c>
      <c r="E35" s="282" t="s">
        <v>20</v>
      </c>
      <c r="F35" s="282">
        <v>1</v>
      </c>
      <c r="G35" s="283" t="str">
        <f>'Dry_Litterbag Placem_Collection'!C36</f>
        <v>Dry_P1_T2</v>
      </c>
      <c r="H35" s="284" t="s">
        <v>2559</v>
      </c>
      <c r="I35" s="285" t="s">
        <v>1147</v>
      </c>
      <c r="J35" s="233" t="str">
        <f>'WetLitterbags placem_collection'!K36</f>
        <v>G516</v>
      </c>
      <c r="K35" s="235">
        <f>IFERROR(INDEX('Green_rooibos initial weight'!$C$5:$C$1749,MATCH(J35, 'Green_rooibos initial weight'!$A$5:$A$1749,0)),"")</f>
        <v>2.1160000000000001</v>
      </c>
      <c r="L35" s="235">
        <f t="shared" si="1"/>
        <v>1.8662000000000001</v>
      </c>
      <c r="M35" s="235">
        <f>AVERAGE('Ashed teabags wet'!$J$809:$J$813,'Ashed teabags wet'!$J$817:$J$818,'Ashed teabags wet'!$J$820:$J$821)</f>
        <v>5.5094158734921841</v>
      </c>
      <c r="N35" s="235">
        <f t="shared" si="2"/>
        <v>1.763383280968889</v>
      </c>
      <c r="O35" s="235">
        <f>IF(IFERROR(INDEX('Both teabags AfterWet'!$D$1:$D$839,MATCH(J35,'Both teabags AfterWet'!$B$1:$B$839,0)),"")="","",(IFERROR(INDEX('Both teabags AfterWet'!$D$1:$D$839,MATCH(J35,'Both teabags AfterWet'!$B$1:$B$839,0)),"")))</f>
        <v>0.87270000000000003</v>
      </c>
      <c r="P35" s="235">
        <f t="shared" si="3"/>
        <v>0.72209999999999996</v>
      </c>
      <c r="Q35" s="235">
        <f>IFERROR(INDEX('Ashed teabags wet'!$J$2:$J$825,MATCH(J35,'Ashed teabags wet'!$B$2:$B$825,0)),"")</f>
        <v>39.314115308151266</v>
      </c>
      <c r="R35" s="235">
        <f t="shared" si="8"/>
        <v>0.43821277335983971</v>
      </c>
      <c r="S35" s="236">
        <f>'WetLitterbags placem_collection'!E36</f>
        <v>42765</v>
      </c>
      <c r="T35" s="236">
        <f>IF('WetLitterbags placem_collection'!G36="","",'WetLitterbags placem_collection'!G36)</f>
        <v>42820</v>
      </c>
      <c r="U35" s="237">
        <f t="shared" si="5"/>
        <v>55</v>
      </c>
      <c r="V35" s="235">
        <f t="shared" si="6"/>
        <v>1.1441000000000001</v>
      </c>
      <c r="W35" s="235">
        <f t="shared" si="7"/>
        <v>1.3251705076090492</v>
      </c>
      <c r="X35">
        <f>IFERROR(INDEX(Rainfall_Wet!$O$2:$O$217,MATCH(B35, Rainfall_Wet!$A$2:$A$217,0)),"")</f>
        <v>228.324359195</v>
      </c>
      <c r="Y35" s="241">
        <v>23.96</v>
      </c>
      <c r="Z35" s="241">
        <v>0.91999999999999804</v>
      </c>
      <c r="AA35" s="241">
        <v>75.12</v>
      </c>
      <c r="AB35" s="242" t="s">
        <v>2688</v>
      </c>
      <c r="AC35" s="241">
        <v>1.2493839329719072</v>
      </c>
      <c r="AD35">
        <f>IF('WetLitterbags placem_collection'!AB36="","",'WetLitterbags placem_collection'!AB36)</f>
        <v>6.5</v>
      </c>
      <c r="AE35">
        <f>IF('WetLitterbags placem_collection'!Z36="","",'WetLitterbags placem_collection'!Z36)</f>
        <v>14.2</v>
      </c>
      <c r="AF35" s="256" t="str">
        <f>IF('WetLitterbags placem_collection'!AA36="","",'WetLitterbags placem_collection'!AA36)</f>
        <v>G</v>
      </c>
      <c r="AG35">
        <f>IF('WetLitterbags placem_collection'!AC36="","",'WetLitterbags placem_collection'!AC36)</f>
        <v>0</v>
      </c>
      <c r="AH35" s="250">
        <f>AVERAGE('WetLitterbags placem_collection'!S36,'WetLitterbags placem_collection'!U36)</f>
        <v>21</v>
      </c>
      <c r="AI35">
        <f>AVERAGE('WetLitterbags placem_collection'!R36,'WetLitterbags placem_collection'!T36)</f>
        <v>25.55</v>
      </c>
      <c r="AJ35">
        <f>INDEX(Coordinates!$B$2:$B$197,MATCH(G35,Coordinates!$J$2:$J$197,0))</f>
        <v>-3.4092350119999999</v>
      </c>
      <c r="AK35">
        <f>INDEX(Coordinates!$C$2:$C$197,MATCH(G35,Coordinates!$J$2:$J$197,0))</f>
        <v>34.852782019999999</v>
      </c>
      <c r="AL35" t="str">
        <f>IF(ISNUMBER(SEARCH("C", 'WetLitterbags placem_collection'!W36)),"YES","")</f>
        <v>YES</v>
      </c>
      <c r="AM35" t="str">
        <f>IF(ISNUMBER(SEARCH("H", 'WetLitterbags placem_collection'!W36)),"YES","")</f>
        <v>YES</v>
      </c>
      <c r="AN35" t="str">
        <f>IF(ISNUMBER(SEARCH("R", 'WetLitterbags placem_collection'!W36)),"YES","")</f>
        <v/>
      </c>
    </row>
    <row r="36" spans="1:40">
      <c r="A36" s="268" t="s">
        <v>2460</v>
      </c>
      <c r="B36" s="282">
        <f>'Dry_Litterbag Placem_Collection'!A37</f>
        <v>35</v>
      </c>
      <c r="C36" s="282" t="str">
        <f>'Dry_Litterbag Placem_Collection'!B37</f>
        <v>Makao</v>
      </c>
      <c r="D36" s="282" t="s">
        <v>2677</v>
      </c>
      <c r="E36" s="282" t="s">
        <v>20</v>
      </c>
      <c r="F36" s="282">
        <v>1</v>
      </c>
      <c r="G36" s="283" t="str">
        <f>'Dry_Litterbag Placem_Collection'!C37</f>
        <v>Dry_P1_T3</v>
      </c>
      <c r="H36" s="284" t="s">
        <v>2559</v>
      </c>
      <c r="I36" s="285" t="s">
        <v>1147</v>
      </c>
      <c r="J36" s="233" t="str">
        <f>'WetLitterbags placem_collection'!K37</f>
        <v>G670</v>
      </c>
      <c r="K36" s="235">
        <f>IFERROR(INDEX('Green_rooibos initial weight'!$C$5:$C$1749,MATCH(J36, 'Green_rooibos initial weight'!$A$5:$A$1749,0)),"")</f>
        <v>2.0950000000000002</v>
      </c>
      <c r="L36" s="235">
        <f t="shared" si="1"/>
        <v>1.8452000000000002</v>
      </c>
      <c r="M36" s="235">
        <f>AVERAGE('Ashed teabags wet'!$J$809:$J$813,'Ashed teabags wet'!$J$817:$J$818,'Ashed teabags wet'!$J$820:$J$821)</f>
        <v>5.5094158734921841</v>
      </c>
      <c r="N36" s="235">
        <f t="shared" si="2"/>
        <v>1.7435402583023223</v>
      </c>
      <c r="O36" s="235">
        <f>IF(IFERROR(INDEX('Both teabags AfterWet'!$D$1:$D$839,MATCH(J36,'Both teabags AfterWet'!$B$1:$B$839,0)),"")="","",(IFERROR(INDEX('Both teabags AfterWet'!$D$1:$D$839,MATCH(J36,'Both teabags AfterWet'!$B$1:$B$839,0)),"")))</f>
        <v>0.81699999999999995</v>
      </c>
      <c r="P36" s="235">
        <f t="shared" si="3"/>
        <v>0.66639999999999988</v>
      </c>
      <c r="Q36" s="235">
        <f>IFERROR(INDEX('Ashed teabags wet'!$J$2:$J$825,MATCH(J36,'Ashed teabags wet'!$B$2:$B$825,0)),"")</f>
        <v>18.585762064022571</v>
      </c>
      <c r="R36" s="235">
        <f t="shared" si="8"/>
        <v>0.54254448160535351</v>
      </c>
      <c r="S36" s="236">
        <f>'WetLitterbags placem_collection'!E37</f>
        <v>42765</v>
      </c>
      <c r="T36" s="236">
        <f>IF('WetLitterbags placem_collection'!G37="","",'WetLitterbags placem_collection'!G37)</f>
        <v>42820</v>
      </c>
      <c r="U36" s="237">
        <f t="shared" si="5"/>
        <v>55</v>
      </c>
      <c r="V36" s="235">
        <f t="shared" si="6"/>
        <v>1.1788000000000003</v>
      </c>
      <c r="W36" s="235">
        <f t="shared" si="7"/>
        <v>1.2009957766969688</v>
      </c>
      <c r="X36">
        <f>IFERROR(INDEX(Rainfall_Wet!$O$2:$O$217,MATCH(B36, Rainfall_Wet!$A$2:$A$217,0)),"")</f>
        <v>228.324359195</v>
      </c>
      <c r="Y36" s="241">
        <v>23.96</v>
      </c>
      <c r="Z36" s="241">
        <v>0.91999999999999804</v>
      </c>
      <c r="AA36" s="241">
        <v>75.12</v>
      </c>
      <c r="AB36" s="242" t="s">
        <v>2688</v>
      </c>
      <c r="AC36" s="241">
        <v>1.2493839329719072</v>
      </c>
      <c r="AD36">
        <f>IF('WetLitterbags placem_collection'!AB37="","",'WetLitterbags placem_collection'!AB37)</f>
        <v>0.7</v>
      </c>
      <c r="AE36">
        <f>IF('WetLitterbags placem_collection'!Z37="","",'WetLitterbags placem_collection'!Z37)</f>
        <v>10.6</v>
      </c>
      <c r="AF36" s="256" t="str">
        <f>IF('WetLitterbags placem_collection'!AA37="","",'WetLitterbags placem_collection'!AA37)</f>
        <v>G</v>
      </c>
      <c r="AG36">
        <f>IF('WetLitterbags placem_collection'!AC37="","",'WetLitterbags placem_collection'!AC37)</f>
        <v>0</v>
      </c>
      <c r="AH36" s="250">
        <f>AVERAGE('WetLitterbags placem_collection'!S37,'WetLitterbags placem_collection'!U37)</f>
        <v>10.9</v>
      </c>
      <c r="AI36">
        <f>AVERAGE('WetLitterbags placem_collection'!R37,'WetLitterbags placem_collection'!T37)</f>
        <v>24.45</v>
      </c>
      <c r="AJ36">
        <f>INDEX(Coordinates!$B$2:$B$197,MATCH(G36,Coordinates!$J$2:$J$197,0))</f>
        <v>-3.409177009</v>
      </c>
      <c r="AK36">
        <f>INDEX(Coordinates!$C$2:$C$197,MATCH(G36,Coordinates!$J$2:$J$197,0))</f>
        <v>34.852818990000003</v>
      </c>
      <c r="AL36" t="str">
        <f>IF(ISNUMBER(SEARCH("C", 'WetLitterbags placem_collection'!W37)),"YES","")</f>
        <v/>
      </c>
      <c r="AM36" t="str">
        <f>IF(ISNUMBER(SEARCH("H", 'WetLitterbags placem_collection'!W37)),"YES","")</f>
        <v/>
      </c>
      <c r="AN36" t="str">
        <f>IF(ISNUMBER(SEARCH("R", 'WetLitterbags placem_collection'!W37)),"YES","")</f>
        <v/>
      </c>
    </row>
    <row r="37" spans="1:40">
      <c r="A37" s="268" t="s">
        <v>2460</v>
      </c>
      <c r="B37" s="282">
        <f>'Dry_Litterbag Placem_Collection'!A38</f>
        <v>36</v>
      </c>
      <c r="C37" s="282" t="str">
        <f>'Dry_Litterbag Placem_Collection'!B38</f>
        <v>Makao</v>
      </c>
      <c r="D37" s="282" t="s">
        <v>2677</v>
      </c>
      <c r="E37" s="282" t="s">
        <v>20</v>
      </c>
      <c r="F37" s="282">
        <v>1</v>
      </c>
      <c r="G37" s="283" t="str">
        <f>'Dry_Litterbag Placem_Collection'!C38</f>
        <v>Dry_P1_T4</v>
      </c>
      <c r="H37" s="284" t="s">
        <v>2559</v>
      </c>
      <c r="I37" s="285" t="s">
        <v>1147</v>
      </c>
      <c r="J37" s="233" t="str">
        <f>'WetLitterbags placem_collection'!K38</f>
        <v>G507</v>
      </c>
      <c r="K37" s="235">
        <f>IFERROR(INDEX('Green_rooibos initial weight'!$C$5:$C$1749,MATCH(J37, 'Green_rooibos initial weight'!$A$5:$A$1749,0)),"")</f>
        <v>1.99</v>
      </c>
      <c r="L37" s="235">
        <f t="shared" si="1"/>
        <v>1.7402</v>
      </c>
      <c r="M37" s="235">
        <f>AVERAGE('Ashed teabags wet'!$J$809:$J$813,'Ashed teabags wet'!$J$817:$J$818,'Ashed teabags wet'!$J$820:$J$821)</f>
        <v>5.5094158734921841</v>
      </c>
      <c r="N37" s="235">
        <f t="shared" si="2"/>
        <v>1.6443251449694889</v>
      </c>
      <c r="O37" s="235">
        <f>IF(IFERROR(INDEX('Both teabags AfterWet'!$D$1:$D$839,MATCH(J37,'Both teabags AfterWet'!$B$1:$B$839,0)),"")="","",(IFERROR(INDEX('Both teabags AfterWet'!$D$1:$D$839,MATCH(J37,'Both teabags AfterWet'!$B$1:$B$839,0)),"")))</f>
        <v>0.68100000000000005</v>
      </c>
      <c r="P37" s="235">
        <f t="shared" si="3"/>
        <v>0.53039999999999998</v>
      </c>
      <c r="Q37" s="235">
        <f>IFERROR(INDEX('Ashed teabags wet'!$J$2:$J$825,MATCH(J37,'Ashed teabags wet'!$B$2:$B$825,0)),"")</f>
        <v>8.3009708737862624</v>
      </c>
      <c r="R37" s="235">
        <f t="shared" si="8"/>
        <v>0.48637165048543762</v>
      </c>
      <c r="S37" s="236">
        <f>'WetLitterbags placem_collection'!E38</f>
        <v>42765</v>
      </c>
      <c r="T37" s="236">
        <f>IF('WetLitterbags placem_collection'!G38="","",'WetLitterbags placem_collection'!G38)</f>
        <v>42820</v>
      </c>
      <c r="U37" s="237">
        <f t="shared" si="5"/>
        <v>55</v>
      </c>
      <c r="V37" s="235">
        <f t="shared" si="6"/>
        <v>1.2098</v>
      </c>
      <c r="W37" s="235">
        <f t="shared" si="7"/>
        <v>1.1579534944840513</v>
      </c>
      <c r="X37">
        <f>IFERROR(INDEX(Rainfall_Wet!$O$2:$O$217,MATCH(B37, Rainfall_Wet!$A$2:$A$217,0)),"")</f>
        <v>228.324359195</v>
      </c>
      <c r="Y37" s="241">
        <v>23.96</v>
      </c>
      <c r="Z37" s="241">
        <v>0.91999999999999804</v>
      </c>
      <c r="AA37" s="241">
        <v>75.12</v>
      </c>
      <c r="AB37" s="242" t="s">
        <v>2688</v>
      </c>
      <c r="AC37" s="241">
        <v>1.2493839329719072</v>
      </c>
      <c r="AD37">
        <f>IF('WetLitterbags placem_collection'!AB38="","",'WetLitterbags placem_collection'!AB38)</f>
        <v>3.3</v>
      </c>
      <c r="AE37">
        <f>IF('WetLitterbags placem_collection'!Z38="","",'WetLitterbags placem_collection'!Z38)</f>
        <v>4.9000000000000004</v>
      </c>
      <c r="AF37" s="256" t="str">
        <f>IF('WetLitterbags placem_collection'!AA38="","",'WetLitterbags placem_collection'!AA38)</f>
        <v>G</v>
      </c>
      <c r="AG37">
        <f>IF('WetLitterbags placem_collection'!AC38="","",'WetLitterbags placem_collection'!AC38)</f>
        <v>1</v>
      </c>
      <c r="AH37" s="250">
        <f>AVERAGE('WetLitterbags placem_collection'!S38,'WetLitterbags placem_collection'!U38)</f>
        <v>14.1</v>
      </c>
      <c r="AI37">
        <f>AVERAGE('WetLitterbags placem_collection'!R38,'WetLitterbags placem_collection'!T38)</f>
        <v>24.75</v>
      </c>
      <c r="AJ37">
        <f>INDEX(Coordinates!$B$2:$B$197,MATCH(G37,Coordinates!$J$2:$J$197,0))</f>
        <v>-3.40917198</v>
      </c>
      <c r="AK37">
        <f>INDEX(Coordinates!$C$2:$C$197,MATCH(G37,Coordinates!$J$2:$J$197,0))</f>
        <v>34.852960979999999</v>
      </c>
      <c r="AL37" t="str">
        <f>IF(ISNUMBER(SEARCH("C", 'WetLitterbags placem_collection'!W38)),"YES","")</f>
        <v>YES</v>
      </c>
      <c r="AM37" t="str">
        <f>IF(ISNUMBER(SEARCH("H", 'WetLitterbags placem_collection'!W38)),"YES","")</f>
        <v/>
      </c>
      <c r="AN37" t="str">
        <f>IF(ISNUMBER(SEARCH("R", 'WetLitterbags placem_collection'!W38)),"YES","")</f>
        <v>YES</v>
      </c>
    </row>
    <row r="38" spans="1:40">
      <c r="A38" s="268" t="s">
        <v>2460</v>
      </c>
      <c r="B38" s="282">
        <f>'Dry_Litterbag Placem_Collection'!A39</f>
        <v>37</v>
      </c>
      <c r="C38" s="282" t="str">
        <f>'Dry_Litterbag Placem_Collection'!B39</f>
        <v>Makao</v>
      </c>
      <c r="D38" s="282" t="s">
        <v>2677</v>
      </c>
      <c r="E38" s="282" t="s">
        <v>20</v>
      </c>
      <c r="F38" s="282">
        <v>1</v>
      </c>
      <c r="G38" s="283" t="str">
        <f>'Dry_Litterbag Placem_Collection'!C39</f>
        <v>Dry_P1_T5</v>
      </c>
      <c r="H38" s="284" t="s">
        <v>2559</v>
      </c>
      <c r="I38" s="285" t="s">
        <v>1147</v>
      </c>
      <c r="J38" s="233" t="str">
        <f>'WetLitterbags placem_collection'!K39</f>
        <v>G359</v>
      </c>
      <c r="K38" s="235">
        <f>IFERROR(INDEX('Green_rooibos initial weight'!$C$5:$C$1749,MATCH(J38, 'Green_rooibos initial weight'!$A$5:$A$1749,0)),"")</f>
        <v>1.9790000000000001</v>
      </c>
      <c r="L38" s="235">
        <f t="shared" si="1"/>
        <v>1.7292000000000001</v>
      </c>
      <c r="M38" s="235">
        <f>AVERAGE('Ashed teabags wet'!$J$809:$J$813,'Ashed teabags wet'!$J$817:$J$818,'Ashed teabags wet'!$J$820:$J$821)</f>
        <v>5.5094158734921841</v>
      </c>
      <c r="N38" s="235">
        <f t="shared" si="2"/>
        <v>1.6339311807155732</v>
      </c>
      <c r="O38" s="235">
        <f>IF(IFERROR(INDEX('Both teabags AfterWet'!$D$1:$D$839,MATCH(J38,'Both teabags AfterWet'!$B$1:$B$839,0)),"")="","",(IFERROR(INDEX('Both teabags AfterWet'!$D$1:$D$839,MATCH(J38,'Both teabags AfterWet'!$B$1:$B$839,0)),"")))</f>
        <v>0.94699999999999995</v>
      </c>
      <c r="P38" s="235">
        <f t="shared" si="3"/>
        <v>0.7964</v>
      </c>
      <c r="Q38" s="235">
        <f>IFERROR(INDEX('Ashed teabags wet'!$J$2:$J$825,MATCH(J38,'Ashed teabags wet'!$B$2:$B$825,0)),"")</f>
        <v>25.172074729596577</v>
      </c>
      <c r="R38" s="235">
        <f t="shared" si="8"/>
        <v>0.59592959685349289</v>
      </c>
      <c r="S38" s="236">
        <f>'WetLitterbags placem_collection'!E39</f>
        <v>42765</v>
      </c>
      <c r="T38" s="236">
        <f>IF('WetLitterbags placem_collection'!G39="","",'WetLitterbags placem_collection'!G39)</f>
        <v>42820</v>
      </c>
      <c r="U38" s="237">
        <f t="shared" si="5"/>
        <v>55</v>
      </c>
      <c r="V38" s="235">
        <f t="shared" si="6"/>
        <v>0.93280000000000007</v>
      </c>
      <c r="W38" s="235">
        <f t="shared" si="7"/>
        <v>1.0380015838620804</v>
      </c>
      <c r="X38">
        <f>IFERROR(INDEX(Rainfall_Wet!$O$2:$O$217,MATCH(B38, Rainfall_Wet!$A$2:$A$217,0)),"")</f>
        <v>228.324359195</v>
      </c>
      <c r="Y38" s="241">
        <v>23.96</v>
      </c>
      <c r="Z38" s="241">
        <v>0.91999999999999804</v>
      </c>
      <c r="AA38" s="241">
        <v>75.12</v>
      </c>
      <c r="AB38" s="242" t="s">
        <v>2688</v>
      </c>
      <c r="AC38" s="241">
        <v>1.2493839329719072</v>
      </c>
      <c r="AD38">
        <f>IF('WetLitterbags placem_collection'!AB39="","",'WetLitterbags placem_collection'!AB39)</f>
        <v>8.3000000000000007</v>
      </c>
      <c r="AE38">
        <f>IF('WetLitterbags placem_collection'!Z39="","",'WetLitterbags placem_collection'!Z39)</f>
        <v>27.8</v>
      </c>
      <c r="AF38" s="256" t="str">
        <f>IF('WetLitterbags placem_collection'!AA39="","",'WetLitterbags placem_collection'!AA39)</f>
        <v>G</v>
      </c>
      <c r="AG38">
        <f>IF('WetLitterbags placem_collection'!AC39="","",'WetLitterbags placem_collection'!AC39)</f>
        <v>0</v>
      </c>
      <c r="AH38" s="250">
        <f>AVERAGE('WetLitterbags placem_collection'!S39,'WetLitterbags placem_collection'!U39)</f>
        <v>19.299999999999997</v>
      </c>
      <c r="AI38">
        <f>AVERAGE('WetLitterbags placem_collection'!R39,'WetLitterbags placem_collection'!T39)</f>
        <v>24.55</v>
      </c>
      <c r="AJ38">
        <f>INDEX(Coordinates!$B$2:$B$197,MATCH(G38,Coordinates!$J$2:$J$197,0))</f>
        <v>-3.4090709779999999</v>
      </c>
      <c r="AK38">
        <f>INDEX(Coordinates!$C$2:$C$197,MATCH(G38,Coordinates!$J$2:$J$197,0))</f>
        <v>34.852712029999999</v>
      </c>
      <c r="AL38" t="str">
        <f>IF(ISNUMBER(SEARCH("C", 'WetLitterbags placem_collection'!W39)),"YES","")</f>
        <v>YES</v>
      </c>
      <c r="AM38" t="str">
        <f>IF(ISNUMBER(SEARCH("H", 'WetLitterbags placem_collection'!W39)),"YES","")</f>
        <v>YES</v>
      </c>
      <c r="AN38" t="str">
        <f>IF(ISNUMBER(SEARCH("R", 'WetLitterbags placem_collection'!W39)),"YES","")</f>
        <v>YES</v>
      </c>
    </row>
    <row r="39" spans="1:40">
      <c r="A39" s="268" t="s">
        <v>2460</v>
      </c>
      <c r="B39" s="282">
        <f>'Dry_Litterbag Placem_Collection'!A40</f>
        <v>38</v>
      </c>
      <c r="C39" s="282" t="str">
        <f>'Dry_Litterbag Placem_Collection'!B40</f>
        <v>Makao</v>
      </c>
      <c r="D39" s="282" t="s">
        <v>2677</v>
      </c>
      <c r="E39" s="282" t="s">
        <v>20</v>
      </c>
      <c r="F39" s="282">
        <v>1</v>
      </c>
      <c r="G39" s="283" t="str">
        <f>'Dry_Litterbag Placem_Collection'!C40</f>
        <v>Dry_P1_T6</v>
      </c>
      <c r="H39" s="284" t="s">
        <v>2559</v>
      </c>
      <c r="I39" s="285" t="s">
        <v>1147</v>
      </c>
      <c r="J39" s="233" t="str">
        <f>'WetLitterbags placem_collection'!K40</f>
        <v>G499</v>
      </c>
      <c r="K39" s="235">
        <f>IFERROR(INDEX('Green_rooibos initial weight'!$C$5:$C$1749,MATCH(J39, 'Green_rooibos initial weight'!$A$5:$A$1749,0)),"")</f>
        <v>1.9419999999999999</v>
      </c>
      <c r="L39" s="235">
        <f t="shared" si="1"/>
        <v>1.6921999999999999</v>
      </c>
      <c r="M39" s="235">
        <f>AVERAGE('Ashed teabags wet'!$J$809:$J$813,'Ashed teabags wet'!$J$817:$J$818,'Ashed teabags wet'!$J$820:$J$821)</f>
        <v>5.5094158734921841</v>
      </c>
      <c r="N39" s="235">
        <f t="shared" si="2"/>
        <v>1.5989696645887652</v>
      </c>
      <c r="O39" s="235" t="str">
        <f>IF(IFERROR(INDEX('Both teabags AfterWet'!$D$1:$D$839,MATCH(J39,'Both teabags AfterWet'!$B$1:$B$839,0)),"")="","",(IFERROR(INDEX('Both teabags AfterWet'!$D$1:$D$839,MATCH(J39,'Both teabags AfterWet'!$B$1:$B$839,0)),"")))</f>
        <v/>
      </c>
      <c r="P39" s="235" t="str">
        <f t="shared" si="3"/>
        <v/>
      </c>
      <c r="Q39" s="235">
        <f>IFERROR(INDEX('Ashed teabags wet'!$J$2:$J$825,MATCH(J39,'Ashed teabags wet'!$B$2:$B$825,0)),"")</f>
        <v>18.802992518703331</v>
      </c>
      <c r="R39" s="235" t="str">
        <f t="shared" si="8"/>
        <v/>
      </c>
      <c r="S39" s="236">
        <f>'WetLitterbags placem_collection'!E40</f>
        <v>42765</v>
      </c>
      <c r="T39" s="236">
        <f>IF('WetLitterbags placem_collection'!G40="","",'WetLitterbags placem_collection'!G40)</f>
        <v>42820</v>
      </c>
      <c r="U39" s="237">
        <f t="shared" si="5"/>
        <v>55</v>
      </c>
      <c r="V39" s="235" t="str">
        <f t="shared" si="6"/>
        <v/>
      </c>
      <c r="W39" s="235" t="str">
        <f t="shared" si="7"/>
        <v/>
      </c>
      <c r="X39">
        <f>IFERROR(INDEX(Rainfall_Wet!$O$2:$O$217,MATCH(B39, Rainfall_Wet!$A$2:$A$217,0)),"")</f>
        <v>228.324359195</v>
      </c>
      <c r="Y39" s="241">
        <v>23.96</v>
      </c>
      <c r="Z39" s="241">
        <v>0.91999999999999804</v>
      </c>
      <c r="AA39" s="241">
        <v>75.12</v>
      </c>
      <c r="AB39" s="242" t="s">
        <v>2688</v>
      </c>
      <c r="AC39" s="241">
        <v>1.2493839329719072</v>
      </c>
      <c r="AD39">
        <f>IF('WetLitterbags placem_collection'!AB40="","",'WetLitterbags placem_collection'!AB40)</f>
        <v>2</v>
      </c>
      <c r="AE39">
        <f>IF('WetLitterbags placem_collection'!Z40="","",'WetLitterbags placem_collection'!Z40)</f>
        <v>20.399999999999999</v>
      </c>
      <c r="AF39" s="256" t="str">
        <f>IF('WetLitterbags placem_collection'!AA40="","",'WetLitterbags placem_collection'!AA40)</f>
        <v>O</v>
      </c>
      <c r="AG39">
        <f>IF('WetLitterbags placem_collection'!AC40="","",'WetLitterbags placem_collection'!AC40)</f>
        <v>0</v>
      </c>
      <c r="AH39" s="250">
        <f>AVERAGE('WetLitterbags placem_collection'!S40,'WetLitterbags placem_collection'!U40)</f>
        <v>20.9</v>
      </c>
      <c r="AI39">
        <f>AVERAGE('WetLitterbags placem_collection'!R40,'WetLitterbags placem_collection'!T40)</f>
        <v>24.1</v>
      </c>
      <c r="AJ39">
        <f>INDEX(Coordinates!$B$2:$B$197,MATCH(G39,Coordinates!$J$2:$J$197,0))</f>
        <v>-3.409280023</v>
      </c>
      <c r="AK39">
        <f>INDEX(Coordinates!$C$2:$C$197,MATCH(G39,Coordinates!$J$2:$J$197,0))</f>
        <v>34.852612960000002</v>
      </c>
      <c r="AL39" t="str">
        <f>IF(ISNUMBER(SEARCH("C", 'WetLitterbags placem_collection'!W40)),"YES","")</f>
        <v>YES</v>
      </c>
      <c r="AM39" t="str">
        <f>IF(ISNUMBER(SEARCH("H", 'WetLitterbags placem_collection'!W40)),"YES","")</f>
        <v>YES</v>
      </c>
      <c r="AN39" t="str">
        <f>IF(ISNUMBER(SEARCH("R", 'WetLitterbags placem_collection'!W40)),"YES","")</f>
        <v/>
      </c>
    </row>
    <row r="40" spans="1:40">
      <c r="A40" s="268" t="s">
        <v>2460</v>
      </c>
      <c r="B40" s="282">
        <f>'Dry_Litterbag Placem_Collection'!A41</f>
        <v>39</v>
      </c>
      <c r="C40" s="282" t="str">
        <f>'Dry_Litterbag Placem_Collection'!B41</f>
        <v>Makao</v>
      </c>
      <c r="D40" s="282" t="s">
        <v>2677</v>
      </c>
      <c r="E40" s="282" t="s">
        <v>20</v>
      </c>
      <c r="F40" s="282">
        <v>1</v>
      </c>
      <c r="G40" s="283" t="str">
        <f>'Dry_Litterbag Placem_Collection'!C41</f>
        <v>Dry_P1_T7</v>
      </c>
      <c r="H40" s="284" t="s">
        <v>2559</v>
      </c>
      <c r="I40" s="285" t="s">
        <v>1147</v>
      </c>
      <c r="J40" s="233" t="str">
        <f>'WetLitterbags placem_collection'!K41</f>
        <v>G214</v>
      </c>
      <c r="K40" s="235">
        <f>IFERROR(INDEX('Green_rooibos initial weight'!$C$5:$C$1749,MATCH(J40, 'Green_rooibos initial weight'!$A$5:$A$1749,0)),"")</f>
        <v>1.9850000000000001</v>
      </c>
      <c r="L40" s="235">
        <f t="shared" si="1"/>
        <v>1.7352000000000001</v>
      </c>
      <c r="M40" s="235">
        <f>AVERAGE('Ashed teabags wet'!$J$809:$J$813,'Ashed teabags wet'!$J$817:$J$818,'Ashed teabags wet'!$J$820:$J$821)</f>
        <v>5.5094158734921841</v>
      </c>
      <c r="N40" s="235">
        <f t="shared" si="2"/>
        <v>1.6396006157631637</v>
      </c>
      <c r="O40" s="235">
        <f>IF(IFERROR(INDEX('Both teabags AfterWet'!$D$1:$D$839,MATCH(J40,'Both teabags AfterWet'!$B$1:$B$839,0)),"")="","",(IFERROR(INDEX('Both teabags AfterWet'!$D$1:$D$839,MATCH(J40,'Both teabags AfterWet'!$B$1:$B$839,0)),"")))</f>
        <v>0.8327</v>
      </c>
      <c r="P40" s="235">
        <f t="shared" si="3"/>
        <v>0.68209999999999993</v>
      </c>
      <c r="Q40" s="235">
        <f>IFERROR(INDEX('Ashed teabags wet'!$J$2:$J$825,MATCH(J40,'Ashed teabags wet'!$B$2:$B$825,0)),"")</f>
        <v>9.9461048505627083</v>
      </c>
      <c r="R40" s="235">
        <f t="shared" si="8"/>
        <v>0.61425761881431173</v>
      </c>
      <c r="S40" s="236">
        <f>'WetLitterbags placem_collection'!E41</f>
        <v>42765</v>
      </c>
      <c r="T40" s="236">
        <f>IF('WetLitterbags placem_collection'!G41="","",'WetLitterbags placem_collection'!G41)</f>
        <v>42820</v>
      </c>
      <c r="U40" s="237">
        <f t="shared" si="5"/>
        <v>55</v>
      </c>
      <c r="V40" s="235">
        <f t="shared" si="6"/>
        <v>1.0531000000000001</v>
      </c>
      <c r="W40" s="235">
        <f t="shared" si="7"/>
        <v>1.0253429969488521</v>
      </c>
      <c r="X40">
        <f>IFERROR(INDEX(Rainfall_Wet!$O$2:$O$217,MATCH(B40, Rainfall_Wet!$A$2:$A$217,0)),"")</f>
        <v>228.324359195</v>
      </c>
      <c r="Y40" s="241">
        <v>23.96</v>
      </c>
      <c r="Z40" s="241">
        <v>0.91999999999999804</v>
      </c>
      <c r="AA40" s="241">
        <v>75.12</v>
      </c>
      <c r="AB40" s="242" t="s">
        <v>2688</v>
      </c>
      <c r="AC40" s="241">
        <v>1.2493839329719072</v>
      </c>
      <c r="AD40">
        <f>IF('WetLitterbags placem_collection'!AB41="","",'WetLitterbags placem_collection'!AB41)</f>
        <v>2.4</v>
      </c>
      <c r="AE40">
        <f>IF('WetLitterbags placem_collection'!Z41="","",'WetLitterbags placem_collection'!Z41)</f>
        <v>18</v>
      </c>
      <c r="AF40" s="256" t="str">
        <f>IF('WetLitterbags placem_collection'!AA41="","",'WetLitterbags placem_collection'!AA41)</f>
        <v>G</v>
      </c>
      <c r="AG40">
        <f>IF('WetLitterbags placem_collection'!AC41="","",'WetLitterbags placem_collection'!AC41)</f>
        <v>1</v>
      </c>
      <c r="AH40" s="250">
        <f>AVERAGE('WetLitterbags placem_collection'!S41,'WetLitterbags placem_collection'!U41)</f>
        <v>26.9</v>
      </c>
      <c r="AI40">
        <f>AVERAGE('WetLitterbags placem_collection'!R41,'WetLitterbags placem_collection'!T41)</f>
        <v>23.299999999999997</v>
      </c>
      <c r="AJ40">
        <f>INDEX(Coordinates!$B$2:$B$197,MATCH(G40,Coordinates!$J$2:$J$197,0))</f>
        <v>-3.4093859700000002</v>
      </c>
      <c r="AK40">
        <f>INDEX(Coordinates!$C$2:$C$197,MATCH(G40,Coordinates!$J$2:$J$197,0))</f>
        <v>34.852855030000001</v>
      </c>
      <c r="AL40" t="str">
        <f>IF(ISNUMBER(SEARCH("C", 'WetLitterbags placem_collection'!W41)),"YES","")</f>
        <v/>
      </c>
      <c r="AM40" t="str">
        <f>IF(ISNUMBER(SEARCH("H", 'WetLitterbags placem_collection'!W41)),"YES","")</f>
        <v/>
      </c>
      <c r="AN40" t="str">
        <f>IF(ISNUMBER(SEARCH("R", 'WetLitterbags placem_collection'!W41)),"YES","")</f>
        <v>YES</v>
      </c>
    </row>
    <row r="41" spans="1:40">
      <c r="A41" s="268" t="s">
        <v>2460</v>
      </c>
      <c r="B41" s="282">
        <f>'Dry_Litterbag Placem_Collection'!A42</f>
        <v>40</v>
      </c>
      <c r="C41" s="282" t="str">
        <f>'Dry_Litterbag Placem_Collection'!B42</f>
        <v>Makao</v>
      </c>
      <c r="D41" s="282" t="s">
        <v>2677</v>
      </c>
      <c r="E41" s="282" t="s">
        <v>20</v>
      </c>
      <c r="F41" s="282">
        <v>1</v>
      </c>
      <c r="G41" s="283" t="str">
        <f>'Dry_Litterbag Placem_Collection'!C42</f>
        <v>Dry_P1_T8</v>
      </c>
      <c r="H41" s="284" t="s">
        <v>2559</v>
      </c>
      <c r="I41" s="285" t="s">
        <v>1147</v>
      </c>
      <c r="J41" s="233" t="str">
        <f>'WetLitterbags placem_collection'!K42</f>
        <v>G582</v>
      </c>
      <c r="K41" s="235">
        <f>IFERROR(INDEX('Green_rooibos initial weight'!$C$5:$C$1749,MATCH(J41, 'Green_rooibos initial weight'!$A$5:$A$1749,0)),"")</f>
        <v>2.0219999999999998</v>
      </c>
      <c r="L41" s="235">
        <f t="shared" si="1"/>
        <v>1.7721999999999998</v>
      </c>
      <c r="M41" s="235">
        <f>AVERAGE('Ashed teabags wet'!$J$809:$J$813,'Ashed teabags wet'!$J$817:$J$818,'Ashed teabags wet'!$J$820:$J$821)</f>
        <v>5.5094158734921841</v>
      </c>
      <c r="N41" s="235">
        <f t="shared" si="2"/>
        <v>1.6745621318899713</v>
      </c>
      <c r="O41" s="235">
        <f>IF(IFERROR(INDEX('Both teabags AfterWet'!$D$1:$D$839,MATCH(J41,'Both teabags AfterWet'!$B$1:$B$839,0)),"")="","",(IFERROR(INDEX('Both teabags AfterWet'!$D$1:$D$839,MATCH(J41,'Both teabags AfterWet'!$B$1:$B$839,0)),"")))</f>
        <v>0.89800000000000002</v>
      </c>
      <c r="P41" s="235">
        <f t="shared" si="3"/>
        <v>0.74740000000000006</v>
      </c>
      <c r="Q41" s="235">
        <f>IFERROR(INDEX('Ashed teabags wet'!$J$2:$J$825,MATCH(J41,'Ashed teabags wet'!$B$2:$B$825,0)),"")</f>
        <v>16.507777220271233</v>
      </c>
      <c r="R41" s="235">
        <f t="shared" si="8"/>
        <v>0.62402087305569287</v>
      </c>
      <c r="S41" s="236">
        <f>'WetLitterbags placem_collection'!E42</f>
        <v>42765</v>
      </c>
      <c r="T41" s="236">
        <f>IF('WetLitterbags placem_collection'!G42="","",'WetLitterbags placem_collection'!G42)</f>
        <v>42820</v>
      </c>
      <c r="U41" s="237">
        <f t="shared" si="5"/>
        <v>55</v>
      </c>
      <c r="V41" s="235">
        <f t="shared" si="6"/>
        <v>1.0247999999999997</v>
      </c>
      <c r="W41" s="235">
        <f t="shared" si="7"/>
        <v>1.0505412588342784</v>
      </c>
      <c r="X41">
        <f>IFERROR(INDEX(Rainfall_Wet!$O$2:$O$217,MATCH(B41, Rainfall_Wet!$A$2:$A$217,0)),"")</f>
        <v>228.324359195</v>
      </c>
      <c r="Y41" s="241">
        <v>23.96</v>
      </c>
      <c r="Z41" s="241">
        <v>0.91999999999999804</v>
      </c>
      <c r="AA41" s="241">
        <v>75.12</v>
      </c>
      <c r="AB41" s="242" t="s">
        <v>2688</v>
      </c>
      <c r="AC41" s="241">
        <v>1.2493839329719072</v>
      </c>
      <c r="AD41">
        <f>IF('WetLitterbags placem_collection'!AB42="","",'WetLitterbags placem_collection'!AB42)</f>
        <v>8.6999999999999993</v>
      </c>
      <c r="AE41">
        <f>IF('WetLitterbags placem_collection'!Z42="","",'WetLitterbags placem_collection'!Z42)</f>
        <v>19.3</v>
      </c>
      <c r="AF41" s="256" t="str">
        <f>IF('WetLitterbags placem_collection'!AA42="","",'WetLitterbags placem_collection'!AA42)</f>
        <v>G</v>
      </c>
      <c r="AG41">
        <f>IF('WetLitterbags placem_collection'!AC42="","",'WetLitterbags placem_collection'!AC42)</f>
        <v>0</v>
      </c>
      <c r="AH41" s="250">
        <f>AVERAGE('WetLitterbags placem_collection'!S42,'WetLitterbags placem_collection'!U42)</f>
        <v>31.9</v>
      </c>
      <c r="AI41">
        <f>AVERAGE('WetLitterbags placem_collection'!R42,'WetLitterbags placem_collection'!T42)</f>
        <v>23.9</v>
      </c>
      <c r="AJ41">
        <f>INDEX(Coordinates!$B$2:$B$197,MATCH(G41,Coordinates!$J$2:$J$197,0))</f>
        <v>-3.4091539590000002</v>
      </c>
      <c r="AK41">
        <f>INDEX(Coordinates!$C$2:$C$197,MATCH(G41,Coordinates!$J$2:$J$197,0))</f>
        <v>34.852755029999997</v>
      </c>
      <c r="AL41" t="str">
        <f>IF(ISNUMBER(SEARCH("C", 'WetLitterbags placem_collection'!W42)),"YES","")</f>
        <v/>
      </c>
      <c r="AM41" t="str">
        <f>IF(ISNUMBER(SEARCH("H", 'WetLitterbags placem_collection'!W42)),"YES","")</f>
        <v>YES</v>
      </c>
      <c r="AN41" t="str">
        <f>IF(ISNUMBER(SEARCH("R", 'WetLitterbags placem_collection'!W42)),"YES","")</f>
        <v/>
      </c>
    </row>
    <row r="42" spans="1:40">
      <c r="A42" s="268" t="s">
        <v>2460</v>
      </c>
      <c r="B42" s="282">
        <f>'Dry_Litterbag Placem_Collection'!A43</f>
        <v>41</v>
      </c>
      <c r="C42" s="282" t="str">
        <f>'Dry_Litterbag Placem_Collection'!B43</f>
        <v>Makao</v>
      </c>
      <c r="D42" s="282" t="s">
        <v>2677</v>
      </c>
      <c r="E42" s="282" t="s">
        <v>20</v>
      </c>
      <c r="F42" s="282">
        <v>2</v>
      </c>
      <c r="G42" s="283" t="str">
        <f>'Dry_Litterbag Placem_Collection'!C43</f>
        <v>Dry_P2_T1</v>
      </c>
      <c r="H42" s="284" t="s">
        <v>2559</v>
      </c>
      <c r="I42" s="285" t="s">
        <v>1147</v>
      </c>
      <c r="J42" s="233" t="str">
        <f>'WetLitterbags placem_collection'!K43</f>
        <v>G453</v>
      </c>
      <c r="K42" s="235">
        <f>IFERROR(INDEX('Green_rooibos initial weight'!$C$5:$C$1749,MATCH(J42, 'Green_rooibos initial weight'!$A$5:$A$1749,0)),"")</f>
        <v>2.0790000000000002</v>
      </c>
      <c r="L42" s="235">
        <f t="shared" si="1"/>
        <v>1.8292000000000002</v>
      </c>
      <c r="M42" s="235">
        <f>AVERAGE('Ashed teabags wet'!$J$809:$J$813,'Ashed teabags wet'!$J$817:$J$818,'Ashed teabags wet'!$J$820:$J$821)</f>
        <v>5.5094158734921841</v>
      </c>
      <c r="N42" s="235">
        <f t="shared" si="2"/>
        <v>1.7284217648420812</v>
      </c>
      <c r="O42" s="235">
        <f>IF(IFERROR(INDEX('Both teabags AfterWet'!$D$1:$D$839,MATCH(J42,'Both teabags AfterWet'!$B$1:$B$839,0)),"")="","",(IFERROR(INDEX('Both teabags AfterWet'!$D$1:$D$839,MATCH(J42,'Both teabags AfterWet'!$B$1:$B$839,0)),"")))</f>
        <v>1.0509999999999999</v>
      </c>
      <c r="P42" s="235">
        <f t="shared" si="3"/>
        <v>0.90039999999999987</v>
      </c>
      <c r="Q42" s="235">
        <f>IFERROR(INDEX('Ashed teabags wet'!$J$2:$J$825,MATCH(J42,'Ashed teabags wet'!$B$2:$B$825,0)),"")</f>
        <v>20.029673590504579</v>
      </c>
      <c r="R42" s="235">
        <f t="shared" si="8"/>
        <v>0.72005281899109663</v>
      </c>
      <c r="S42" s="236">
        <f>'WetLitterbags placem_collection'!E43</f>
        <v>42766</v>
      </c>
      <c r="T42" s="236">
        <f>IF('WetLitterbags placem_collection'!G43="","",'WetLitterbags placem_collection'!G43)</f>
        <v>42820</v>
      </c>
      <c r="U42" s="237">
        <f t="shared" si="5"/>
        <v>54</v>
      </c>
      <c r="V42" s="235">
        <f t="shared" si="6"/>
        <v>0.92880000000000029</v>
      </c>
      <c r="W42" s="235">
        <f t="shared" si="7"/>
        <v>1.0083689458509846</v>
      </c>
      <c r="X42">
        <f>IFERROR(INDEX(Rainfall_Wet!$O$2:$O$217,MATCH(B42, Rainfall_Wet!$A$2:$A$217,0)),"")</f>
        <v>214.262898705</v>
      </c>
      <c r="Y42" s="241">
        <v>19.96</v>
      </c>
      <c r="Z42" s="241">
        <v>4.9199999999999982</v>
      </c>
      <c r="AA42" s="241">
        <v>75.12</v>
      </c>
      <c r="AB42" s="242" t="s">
        <v>2689</v>
      </c>
      <c r="AC42" s="241">
        <v>1.641498275012321</v>
      </c>
      <c r="AD42">
        <f>IF('WetLitterbags placem_collection'!AB43="","",'WetLitterbags placem_collection'!AB43)</f>
        <v>4</v>
      </c>
      <c r="AE42">
        <f>IF('WetLitterbags placem_collection'!Z43="","",'WetLitterbags placem_collection'!Z43)</f>
        <v>19.100000000000001</v>
      </c>
      <c r="AF42" s="256" t="str">
        <f>IF('WetLitterbags placem_collection'!AA43="","",'WetLitterbags placem_collection'!AA43)</f>
        <v>G</v>
      </c>
      <c r="AG42">
        <f>IF('WetLitterbags placem_collection'!AC43="","",'WetLitterbags placem_collection'!AC43)</f>
        <v>0</v>
      </c>
      <c r="AH42" s="250">
        <f>AVERAGE('WetLitterbags placem_collection'!S43,'WetLitterbags placem_collection'!U43)</f>
        <v>21.9</v>
      </c>
      <c r="AI42">
        <f>AVERAGE('WetLitterbags placem_collection'!R43,'WetLitterbags placem_collection'!T43)</f>
        <v>24.5</v>
      </c>
      <c r="AJ42">
        <f>INDEX(Coordinates!$B$2:$B$197,MATCH(G42,Coordinates!$J$2:$J$197,0))</f>
        <v>-3.4083420040000001</v>
      </c>
      <c r="AK42">
        <f>INDEX(Coordinates!$C$2:$C$197,MATCH(G42,Coordinates!$J$2:$J$197,0))</f>
        <v>34.850283040000001</v>
      </c>
      <c r="AL42" t="str">
        <f>IF(ISNUMBER(SEARCH("C", 'WetLitterbags placem_collection'!W43)),"YES","")</f>
        <v/>
      </c>
      <c r="AM42" t="str">
        <f>IF(ISNUMBER(SEARCH("H", 'WetLitterbags placem_collection'!W43)),"YES","")</f>
        <v/>
      </c>
      <c r="AN42" t="str">
        <f>IF(ISNUMBER(SEARCH("R", 'WetLitterbags placem_collection'!W43)),"YES","")</f>
        <v/>
      </c>
    </row>
    <row r="43" spans="1:40">
      <c r="A43" s="268" t="s">
        <v>2460</v>
      </c>
      <c r="B43" s="282">
        <f>'Dry_Litterbag Placem_Collection'!A44</f>
        <v>42</v>
      </c>
      <c r="C43" s="282" t="str">
        <f>'Dry_Litterbag Placem_Collection'!B44</f>
        <v>Makao</v>
      </c>
      <c r="D43" s="282" t="s">
        <v>2677</v>
      </c>
      <c r="E43" s="282" t="s">
        <v>20</v>
      </c>
      <c r="F43" s="282">
        <v>2</v>
      </c>
      <c r="G43" s="283" t="str">
        <f>'Dry_Litterbag Placem_Collection'!C44</f>
        <v>Dry_P2_T2</v>
      </c>
      <c r="H43" s="284" t="s">
        <v>2559</v>
      </c>
      <c r="I43" s="285" t="s">
        <v>1147</v>
      </c>
      <c r="J43" s="233" t="str">
        <f>'WetLitterbags placem_collection'!K44</f>
        <v>G764</v>
      </c>
      <c r="K43" s="235">
        <f>IFERROR(INDEX('Green_rooibos initial weight'!$C$5:$C$1749,MATCH(J43, 'Green_rooibos initial weight'!$A$5:$A$1749,0)),"")</f>
        <v>1.9510000000000001</v>
      </c>
      <c r="L43" s="235">
        <f t="shared" si="1"/>
        <v>1.7012</v>
      </c>
      <c r="M43" s="235">
        <f>AVERAGE('Ashed teabags wet'!$J$809:$J$813,'Ashed teabags wet'!$J$817:$J$818,'Ashed teabags wet'!$J$820:$J$821)</f>
        <v>5.5094158734921841</v>
      </c>
      <c r="N43" s="235">
        <f t="shared" si="2"/>
        <v>1.607473817160151</v>
      </c>
      <c r="O43" s="235">
        <f>IF(IFERROR(INDEX('Both teabags AfterWet'!$D$1:$D$839,MATCH(J43,'Both teabags AfterWet'!$B$1:$B$839,0)),"")="","",(IFERROR(INDEX('Both teabags AfterWet'!$D$1:$D$839,MATCH(J43,'Both teabags AfterWet'!$B$1:$B$839,0)),"")))</f>
        <v>0.72199999999999998</v>
      </c>
      <c r="P43" s="235">
        <f t="shared" si="3"/>
        <v>0.57139999999999991</v>
      </c>
      <c r="Q43" s="235">
        <f>IFERROR(INDEX('Ashed teabags wet'!$J$2:$J$825,MATCH(J43,'Ashed teabags wet'!$B$2:$B$825,0)),"")</f>
        <v>14.236790606653615</v>
      </c>
      <c r="R43" s="235">
        <f t="shared" si="8"/>
        <v>0.49005097847358114</v>
      </c>
      <c r="S43" s="236">
        <f>'WetLitterbags placem_collection'!E44</f>
        <v>42766</v>
      </c>
      <c r="T43" s="236">
        <f>IF('WetLitterbags placem_collection'!G44="","",'WetLitterbags placem_collection'!G44)</f>
        <v>42820</v>
      </c>
      <c r="U43" s="237">
        <f t="shared" si="5"/>
        <v>54</v>
      </c>
      <c r="V43" s="235">
        <f t="shared" si="6"/>
        <v>1.1298000000000001</v>
      </c>
      <c r="W43" s="235">
        <f t="shared" si="7"/>
        <v>1.1174228386865699</v>
      </c>
      <c r="X43">
        <f>IFERROR(INDEX(Rainfall_Wet!$O$2:$O$217,MATCH(B43, Rainfall_Wet!$A$2:$A$217,0)),"")</f>
        <v>214.262898705</v>
      </c>
      <c r="Y43" s="241">
        <v>19.96</v>
      </c>
      <c r="Z43" s="241">
        <v>4.9199999999999982</v>
      </c>
      <c r="AA43" s="241">
        <v>75.12</v>
      </c>
      <c r="AB43" s="242" t="s">
        <v>2689</v>
      </c>
      <c r="AC43" s="241">
        <v>1.641498275012321</v>
      </c>
      <c r="AD43">
        <f>IF('WetLitterbags placem_collection'!AB44="","",'WetLitterbags placem_collection'!AB44)</f>
        <v>5.9</v>
      </c>
      <c r="AE43">
        <f>IF('WetLitterbags placem_collection'!Z44="","",'WetLitterbags placem_collection'!Z44)</f>
        <v>12.7</v>
      </c>
      <c r="AF43" s="256" t="str">
        <f>IF('WetLitterbags placem_collection'!AA44="","",'WetLitterbags placem_collection'!AA44)</f>
        <v>G</v>
      </c>
      <c r="AG43">
        <f>IF('WetLitterbags placem_collection'!AC44="","",'WetLitterbags placem_collection'!AC44)</f>
        <v>0</v>
      </c>
      <c r="AH43" s="250">
        <f>AVERAGE('WetLitterbags placem_collection'!S44,'WetLitterbags placem_collection'!U44)</f>
        <v>19</v>
      </c>
      <c r="AI43">
        <f>AVERAGE('WetLitterbags placem_collection'!R44,'WetLitterbags placem_collection'!T44)</f>
        <v>22.950000000000003</v>
      </c>
      <c r="AJ43">
        <f>INDEX(Coordinates!$B$2:$B$197,MATCH(G43,Coordinates!$J$2:$J$197,0))</f>
        <v>-3.4084079690000002</v>
      </c>
      <c r="AK43">
        <f>INDEX(Coordinates!$C$2:$C$197,MATCH(G43,Coordinates!$J$2:$J$197,0))</f>
        <v>34.850295029999998</v>
      </c>
      <c r="AL43" t="str">
        <f>IF(ISNUMBER(SEARCH("C", 'WetLitterbags placem_collection'!W44)),"YES","")</f>
        <v/>
      </c>
      <c r="AM43" t="str">
        <f>IF(ISNUMBER(SEARCH("H", 'WetLitterbags placem_collection'!W44)),"YES","")</f>
        <v/>
      </c>
      <c r="AN43" t="str">
        <f>IF(ISNUMBER(SEARCH("R", 'WetLitterbags placem_collection'!W44)),"YES","")</f>
        <v/>
      </c>
    </row>
    <row r="44" spans="1:40">
      <c r="A44" s="268" t="s">
        <v>2460</v>
      </c>
      <c r="B44" s="282">
        <f>'Dry_Litterbag Placem_Collection'!A45</f>
        <v>43</v>
      </c>
      <c r="C44" s="282" t="str">
        <f>'Dry_Litterbag Placem_Collection'!B45</f>
        <v>Makao</v>
      </c>
      <c r="D44" s="282" t="s">
        <v>2677</v>
      </c>
      <c r="E44" s="282" t="s">
        <v>20</v>
      </c>
      <c r="F44" s="282">
        <v>2</v>
      </c>
      <c r="G44" s="283" t="str">
        <f>'Dry_Litterbag Placem_Collection'!C45</f>
        <v>Dry_P2_T3</v>
      </c>
      <c r="H44" s="284" t="s">
        <v>2559</v>
      </c>
      <c r="I44" s="285" t="s">
        <v>1147</v>
      </c>
      <c r="J44" s="233" t="str">
        <f>'WetLitterbags placem_collection'!K45</f>
        <v>G690</v>
      </c>
      <c r="K44" s="235">
        <f>IFERROR(INDEX('Green_rooibos initial weight'!$C$5:$C$1749,MATCH(J44, 'Green_rooibos initial weight'!$A$5:$A$1749,0)),"")</f>
        <v>2.0739999999999998</v>
      </c>
      <c r="L44" s="235">
        <f t="shared" si="1"/>
        <v>1.8241999999999998</v>
      </c>
      <c r="M44" s="235">
        <f>AVERAGE('Ashed teabags wet'!$J$809:$J$813,'Ashed teabags wet'!$J$817:$J$818,'Ashed teabags wet'!$J$820:$J$821)</f>
        <v>5.5094158734921841</v>
      </c>
      <c r="N44" s="235">
        <f t="shared" si="2"/>
        <v>1.7236972356357554</v>
      </c>
      <c r="O44" s="235">
        <f>IF(IFERROR(INDEX('Both teabags AfterWet'!$D$1:$D$839,MATCH(J44,'Both teabags AfterWet'!$B$1:$B$839,0)),"")="","",(IFERROR(INDEX('Both teabags AfterWet'!$D$1:$D$839,MATCH(J44,'Both teabags AfterWet'!$B$1:$B$839,0)),"")))</f>
        <v>0.71519999999999995</v>
      </c>
      <c r="P44" s="235">
        <f t="shared" si="3"/>
        <v>0.56459999999999999</v>
      </c>
      <c r="Q44" s="235" t="str">
        <f>IFERROR(INDEX('Ashed teabags wet'!$J$2:$J$825,MATCH(J44,'Ashed teabags wet'!$B$2:$B$825,0)),"")</f>
        <v/>
      </c>
      <c r="R44" s="235" t="str">
        <f t="shared" si="8"/>
        <v/>
      </c>
      <c r="S44" s="236">
        <f>'WetLitterbags placem_collection'!E45</f>
        <v>42766</v>
      </c>
      <c r="T44" s="236">
        <f>IF('WetLitterbags placem_collection'!G45="","",'WetLitterbags placem_collection'!G45)</f>
        <v>42820</v>
      </c>
      <c r="U44" s="237">
        <f t="shared" si="5"/>
        <v>54</v>
      </c>
      <c r="V44" s="235">
        <f t="shared" si="6"/>
        <v>1.2595999999999998</v>
      </c>
      <c r="W44" s="235" t="str">
        <f t="shared" si="7"/>
        <v/>
      </c>
      <c r="X44">
        <f>IFERROR(INDEX(Rainfall_Wet!$O$2:$O$217,MATCH(B44, Rainfall_Wet!$A$2:$A$217,0)),"")</f>
        <v>214.262898705</v>
      </c>
      <c r="Y44" s="241">
        <v>19.96</v>
      </c>
      <c r="Z44" s="241">
        <v>4.9199999999999982</v>
      </c>
      <c r="AA44" s="241">
        <v>75.12</v>
      </c>
      <c r="AB44" s="242" t="s">
        <v>2689</v>
      </c>
      <c r="AC44" s="241">
        <v>1.641498275012321</v>
      </c>
      <c r="AD44">
        <f>IF('WetLitterbags placem_collection'!AB45="","",'WetLitterbags placem_collection'!AB45)</f>
        <v>5</v>
      </c>
      <c r="AE44">
        <f>IF('WetLitterbags placem_collection'!Z45="","",'WetLitterbags placem_collection'!Z45)</f>
        <v>26.3</v>
      </c>
      <c r="AF44" s="256" t="str">
        <f>IF('WetLitterbags placem_collection'!AA45="","",'WetLitterbags placem_collection'!AA45)</f>
        <v>G</v>
      </c>
      <c r="AG44">
        <f>IF('WetLitterbags placem_collection'!AC45="","",'WetLitterbags placem_collection'!AC45)</f>
        <v>0</v>
      </c>
      <c r="AH44" s="250">
        <f>AVERAGE('WetLitterbags placem_collection'!S45,'WetLitterbags placem_collection'!U45)</f>
        <v>18.3</v>
      </c>
      <c r="AI44">
        <f>AVERAGE('WetLitterbags placem_collection'!R45,'WetLitterbags placem_collection'!T45)</f>
        <v>21.799999999999997</v>
      </c>
      <c r="AJ44">
        <f>INDEX(Coordinates!$B$2:$B$197,MATCH(G44,Coordinates!$J$2:$J$197,0))</f>
        <v>-3.4082369789999998</v>
      </c>
      <c r="AK44">
        <f>INDEX(Coordinates!$C$2:$C$197,MATCH(G44,Coordinates!$J$2:$J$197,0))</f>
        <v>34.850189999999998</v>
      </c>
      <c r="AL44" t="str">
        <f>IF(ISNUMBER(SEARCH("C", 'WetLitterbags placem_collection'!W45)),"YES","")</f>
        <v>YES</v>
      </c>
      <c r="AM44" t="str">
        <f>IF(ISNUMBER(SEARCH("H", 'WetLitterbags placem_collection'!W45)),"YES","")</f>
        <v>YES</v>
      </c>
      <c r="AN44" t="str">
        <f>IF(ISNUMBER(SEARCH("R", 'WetLitterbags placem_collection'!W45)),"YES","")</f>
        <v/>
      </c>
    </row>
    <row r="45" spans="1:40">
      <c r="A45" s="268" t="s">
        <v>2460</v>
      </c>
      <c r="B45" s="282">
        <f>'Dry_Litterbag Placem_Collection'!A46</f>
        <v>44</v>
      </c>
      <c r="C45" s="282" t="str">
        <f>'Dry_Litterbag Placem_Collection'!B46</f>
        <v>Makao</v>
      </c>
      <c r="D45" s="282" t="s">
        <v>2677</v>
      </c>
      <c r="E45" s="282" t="s">
        <v>20</v>
      </c>
      <c r="F45" s="282">
        <v>2</v>
      </c>
      <c r="G45" s="283" t="str">
        <f>'Dry_Litterbag Placem_Collection'!C46</f>
        <v>Dry_P2_T4</v>
      </c>
      <c r="H45" s="284" t="s">
        <v>2559</v>
      </c>
      <c r="I45" s="285" t="s">
        <v>1147</v>
      </c>
      <c r="J45" s="233" t="str">
        <f>'WetLitterbags placem_collection'!K46</f>
        <v>G774</v>
      </c>
      <c r="K45" s="235">
        <f>IFERROR(INDEX('Green_rooibos initial weight'!$C$5:$C$1749,MATCH(J45, 'Green_rooibos initial weight'!$A$5:$A$1749,0)),"")</f>
        <v>2.0049999999999999</v>
      </c>
      <c r="L45" s="235">
        <f t="shared" si="1"/>
        <v>1.7551999999999999</v>
      </c>
      <c r="M45" s="235">
        <f>AVERAGE('Ashed teabags wet'!$J$809:$J$813,'Ashed teabags wet'!$J$817:$J$818,'Ashed teabags wet'!$J$820:$J$821)</f>
        <v>5.5094158734921841</v>
      </c>
      <c r="N45" s="235">
        <f t="shared" si="2"/>
        <v>1.658498732588465</v>
      </c>
      <c r="O45" s="235">
        <f>IF(IFERROR(INDEX('Both teabags AfterWet'!$D$1:$D$839,MATCH(J45,'Both teabags AfterWet'!$B$1:$B$839,0)),"")="","",(IFERROR(INDEX('Both teabags AfterWet'!$D$1:$D$839,MATCH(J45,'Both teabags AfterWet'!$B$1:$B$839,0)),"")))</f>
        <v>0.89559999999999995</v>
      </c>
      <c r="P45" s="235">
        <f t="shared" si="3"/>
        <v>0.74499999999999988</v>
      </c>
      <c r="Q45" s="235">
        <f>IFERROR(INDEX('Ashed teabags wet'!$J$2:$J$825,MATCH(J45,'Ashed teabags wet'!$B$2:$B$825,0)),"")</f>
        <v>8.346293416277824</v>
      </c>
      <c r="R45" s="235">
        <f t="shared" si="8"/>
        <v>0.68282011404873011</v>
      </c>
      <c r="S45" s="236">
        <f>'WetLitterbags placem_collection'!E46</f>
        <v>42766</v>
      </c>
      <c r="T45" s="236">
        <f>IF('WetLitterbags placem_collection'!G46="","",'WetLitterbags placem_collection'!G46)</f>
        <v>42820</v>
      </c>
      <c r="U45" s="237">
        <f t="shared" si="5"/>
        <v>54</v>
      </c>
      <c r="V45" s="235">
        <f t="shared" si="6"/>
        <v>1.0102</v>
      </c>
      <c r="W45" s="235">
        <f t="shared" si="7"/>
        <v>0.97567861853973492</v>
      </c>
      <c r="X45">
        <f>IFERROR(INDEX(Rainfall_Wet!$O$2:$O$217,MATCH(B45, Rainfall_Wet!$A$2:$A$217,0)),"")</f>
        <v>214.262898705</v>
      </c>
      <c r="Y45" s="241">
        <v>19.96</v>
      </c>
      <c r="Z45" s="241">
        <v>4.9199999999999982</v>
      </c>
      <c r="AA45" s="241">
        <v>75.12</v>
      </c>
      <c r="AB45" s="242" t="s">
        <v>2689</v>
      </c>
      <c r="AC45" s="241">
        <v>1.641498275012321</v>
      </c>
      <c r="AD45">
        <f>IF('WetLitterbags placem_collection'!AB46="","",'WetLitterbags placem_collection'!AB46)</f>
        <v>2.6</v>
      </c>
      <c r="AE45">
        <f>IF('WetLitterbags placem_collection'!Z46="","",'WetLitterbags placem_collection'!Z46)</f>
        <v>39.200000000000003</v>
      </c>
      <c r="AF45" s="256" t="str">
        <f>IF('WetLitterbags placem_collection'!AA46="","",'WetLitterbags placem_collection'!AA46)</f>
        <v>G</v>
      </c>
      <c r="AG45">
        <f>IF('WetLitterbags placem_collection'!AC46="","",'WetLitterbags placem_collection'!AC46)</f>
        <v>0</v>
      </c>
      <c r="AH45" s="250">
        <f>AVERAGE('WetLitterbags placem_collection'!S46,'WetLitterbags placem_collection'!U46)</f>
        <v>20.6</v>
      </c>
      <c r="AI45">
        <f>AVERAGE('WetLitterbags placem_collection'!R46,'WetLitterbags placem_collection'!T46)</f>
        <v>22.65</v>
      </c>
      <c r="AJ45">
        <f>INDEX(Coordinates!$B$2:$B$197,MATCH(G45,Coordinates!$J$2:$J$197,0))</f>
        <v>-3.4081529920000002</v>
      </c>
      <c r="AK45">
        <f>INDEX(Coordinates!$C$2:$C$197,MATCH(G45,Coordinates!$J$2:$J$197,0))</f>
        <v>34.850168959999998</v>
      </c>
      <c r="AL45" t="str">
        <f>IF(ISNUMBER(SEARCH("C", 'WetLitterbags placem_collection'!W46)),"YES","")</f>
        <v/>
      </c>
      <c r="AM45" t="str">
        <f>IF(ISNUMBER(SEARCH("H", 'WetLitterbags placem_collection'!W46)),"YES","")</f>
        <v/>
      </c>
      <c r="AN45" t="str">
        <f>IF(ISNUMBER(SEARCH("R", 'WetLitterbags placem_collection'!W46)),"YES","")</f>
        <v>YES</v>
      </c>
    </row>
    <row r="46" spans="1:40">
      <c r="A46" s="268" t="s">
        <v>2460</v>
      </c>
      <c r="B46" s="282">
        <f>'Dry_Litterbag Placem_Collection'!A47</f>
        <v>45</v>
      </c>
      <c r="C46" s="282" t="str">
        <f>'Dry_Litterbag Placem_Collection'!B47</f>
        <v>Makao</v>
      </c>
      <c r="D46" s="282" t="s">
        <v>2677</v>
      </c>
      <c r="E46" s="282" t="s">
        <v>20</v>
      </c>
      <c r="F46" s="282">
        <v>2</v>
      </c>
      <c r="G46" s="283" t="str">
        <f>'Dry_Litterbag Placem_Collection'!C47</f>
        <v>Dry_P2_T5</v>
      </c>
      <c r="H46" s="284" t="s">
        <v>2559</v>
      </c>
      <c r="I46" s="285" t="s">
        <v>1147</v>
      </c>
      <c r="J46" s="233" t="str">
        <f>'WetLitterbags placem_collection'!K47</f>
        <v>G519</v>
      </c>
      <c r="K46" s="235">
        <f>IFERROR(INDEX('Green_rooibos initial weight'!$C$5:$C$1749,MATCH(J46, 'Green_rooibos initial weight'!$A$5:$A$1749,0)),"")</f>
        <v>2.1429999999999998</v>
      </c>
      <c r="L46" s="235">
        <f t="shared" si="1"/>
        <v>1.8931999999999998</v>
      </c>
      <c r="M46" s="235">
        <f>AVERAGE('Ashed teabags wet'!$J$809:$J$813,'Ashed teabags wet'!$J$817:$J$818,'Ashed teabags wet'!$J$820:$J$821)</f>
        <v>5.5094158734921841</v>
      </c>
      <c r="N46" s="235">
        <f t="shared" si="2"/>
        <v>1.7888957386830457</v>
      </c>
      <c r="O46" s="235">
        <f>IF(IFERROR(INDEX('Both teabags AfterWet'!$D$1:$D$839,MATCH(J46,'Both teabags AfterWet'!$B$1:$B$839,0)),"")="","",(IFERROR(INDEX('Both teabags AfterWet'!$D$1:$D$839,MATCH(J46,'Both teabags AfterWet'!$B$1:$B$839,0)),"")))</f>
        <v>0.77569999999999995</v>
      </c>
      <c r="P46" s="235">
        <f t="shared" si="3"/>
        <v>0.62509999999999999</v>
      </c>
      <c r="Q46" s="235">
        <f>IFERROR(INDEX('Ashed teabags wet'!$J$2:$J$825,MATCH(J46,'Ashed teabags wet'!$B$2:$B$825,0)),"")</f>
        <v>9.376558603491624</v>
      </c>
      <c r="R46" s="235">
        <f t="shared" si="8"/>
        <v>0.5664871321695738</v>
      </c>
      <c r="S46" s="236">
        <f>'WetLitterbags placem_collection'!E47</f>
        <v>42766</v>
      </c>
      <c r="T46" s="236">
        <f>IF('WetLitterbags placem_collection'!G47="","",'WetLitterbags placem_collection'!G47)</f>
        <v>42820</v>
      </c>
      <c r="U46" s="237">
        <f t="shared" si="5"/>
        <v>54</v>
      </c>
      <c r="V46" s="235">
        <f t="shared" si="6"/>
        <v>1.2680999999999998</v>
      </c>
      <c r="W46" s="235">
        <f t="shared" si="7"/>
        <v>1.2224086065134721</v>
      </c>
      <c r="X46">
        <f>IFERROR(INDEX(Rainfall_Wet!$O$2:$O$217,MATCH(B46, Rainfall_Wet!$A$2:$A$217,0)),"")</f>
        <v>214.262898705</v>
      </c>
      <c r="Y46" s="241">
        <v>19.96</v>
      </c>
      <c r="Z46" s="241">
        <v>4.9199999999999982</v>
      </c>
      <c r="AA46" s="241">
        <v>75.12</v>
      </c>
      <c r="AB46" s="242" t="s">
        <v>2689</v>
      </c>
      <c r="AC46" s="241">
        <v>1.641498275012321</v>
      </c>
      <c r="AD46">
        <f>IF('WetLitterbags placem_collection'!AB47="","",'WetLitterbags placem_collection'!AB47)</f>
        <v>2.2999999999999998</v>
      </c>
      <c r="AE46">
        <f>IF('WetLitterbags placem_collection'!Z47="","",'WetLitterbags placem_collection'!Z47)</f>
        <v>9.3000000000000007</v>
      </c>
      <c r="AF46" s="256" t="str">
        <f>IF('WetLitterbags placem_collection'!AA47="","",'WetLitterbags placem_collection'!AA47)</f>
        <v>O</v>
      </c>
      <c r="AG46">
        <f>IF('WetLitterbags placem_collection'!AC47="","",'WetLitterbags placem_collection'!AC47)</f>
        <v>0</v>
      </c>
      <c r="AH46" s="250">
        <f>AVERAGE('WetLitterbags placem_collection'!S47,'WetLitterbags placem_collection'!U47)</f>
        <v>24.4</v>
      </c>
      <c r="AI46">
        <f>AVERAGE('WetLitterbags placem_collection'!R47,'WetLitterbags placem_collection'!T47)</f>
        <v>22.15</v>
      </c>
      <c r="AJ46">
        <f>INDEX(Coordinates!$B$2:$B$197,MATCH(G46,Coordinates!$J$2:$J$197,0))</f>
        <v>-3.4081789759999999</v>
      </c>
      <c r="AK46">
        <f>INDEX(Coordinates!$C$2:$C$197,MATCH(G46,Coordinates!$J$2:$J$197,0))</f>
        <v>34.850516980000002</v>
      </c>
      <c r="AL46" t="str">
        <f>IF(ISNUMBER(SEARCH("C", 'WetLitterbags placem_collection'!W47)),"YES","")</f>
        <v/>
      </c>
      <c r="AM46" t="str">
        <f>IF(ISNUMBER(SEARCH("H", 'WetLitterbags placem_collection'!W47)),"YES","")</f>
        <v/>
      </c>
      <c r="AN46" t="str">
        <f>IF(ISNUMBER(SEARCH("R", 'WetLitterbags placem_collection'!W47)),"YES","")</f>
        <v/>
      </c>
    </row>
    <row r="47" spans="1:40">
      <c r="A47" s="268" t="s">
        <v>2460</v>
      </c>
      <c r="B47" s="282">
        <f>'Dry_Litterbag Placem_Collection'!A48</f>
        <v>46</v>
      </c>
      <c r="C47" s="282" t="str">
        <f>'Dry_Litterbag Placem_Collection'!B48</f>
        <v>Makao</v>
      </c>
      <c r="D47" s="282" t="s">
        <v>2677</v>
      </c>
      <c r="E47" s="282" t="s">
        <v>20</v>
      </c>
      <c r="F47" s="282">
        <v>2</v>
      </c>
      <c r="G47" s="283" t="str">
        <f>'Dry_Litterbag Placem_Collection'!C48</f>
        <v>Dry_P2_T6</v>
      </c>
      <c r="H47" s="284" t="s">
        <v>2559</v>
      </c>
      <c r="I47" s="285" t="s">
        <v>1147</v>
      </c>
      <c r="J47" s="233" t="str">
        <f>'WetLitterbags placem_collection'!K48</f>
        <v>G635</v>
      </c>
      <c r="K47" s="235">
        <f>IFERROR(INDEX('Green_rooibos initial weight'!$C$5:$C$1749,MATCH(J47, 'Green_rooibos initial weight'!$A$5:$A$1749,0)),"")</f>
        <v>2.073</v>
      </c>
      <c r="L47" s="235">
        <f t="shared" si="1"/>
        <v>1.8231999999999999</v>
      </c>
      <c r="M47" s="235">
        <f>AVERAGE('Ashed teabags wet'!$J$809:$J$813,'Ashed teabags wet'!$J$817:$J$818,'Ashed teabags wet'!$J$820:$J$821)</f>
        <v>5.5094158734921841</v>
      </c>
      <c r="N47" s="235">
        <f t="shared" si="2"/>
        <v>1.7227523297944904</v>
      </c>
      <c r="O47" s="235" t="str">
        <f>IF(IFERROR(INDEX('Both teabags AfterWet'!$D$1:$D$839,MATCH(J47,'Both teabags AfterWet'!$B$1:$B$839,0)),"")="","",(IFERROR(INDEX('Both teabags AfterWet'!$D$1:$D$839,MATCH(J47,'Both teabags AfterWet'!$B$1:$B$839,0)),"")))</f>
        <v/>
      </c>
      <c r="P47" s="235" t="str">
        <f t="shared" si="3"/>
        <v/>
      </c>
      <c r="Q47" s="235" t="str">
        <f>IFERROR(INDEX('Ashed teabags wet'!$J$2:$J$825,MATCH(J47,'Ashed teabags wet'!$B$2:$B$825,0)),"")</f>
        <v/>
      </c>
      <c r="R47" s="235" t="str">
        <f t="shared" si="8"/>
        <v/>
      </c>
      <c r="S47" s="236">
        <f>'WetLitterbags placem_collection'!E48</f>
        <v>42766</v>
      </c>
      <c r="T47" s="236">
        <f>IF('WetLitterbags placem_collection'!G48="","",'WetLitterbags placem_collection'!G48)</f>
        <v>42820</v>
      </c>
      <c r="U47" s="237">
        <f t="shared" si="5"/>
        <v>54</v>
      </c>
      <c r="V47" s="235" t="str">
        <f t="shared" si="6"/>
        <v/>
      </c>
      <c r="W47" s="235" t="str">
        <f t="shared" si="7"/>
        <v/>
      </c>
      <c r="X47">
        <f>IFERROR(INDEX(Rainfall_Wet!$O$2:$O$217,MATCH(B47, Rainfall_Wet!$A$2:$A$217,0)),"")</f>
        <v>214.262898705</v>
      </c>
      <c r="Y47" s="241">
        <v>19.96</v>
      </c>
      <c r="Z47" s="241">
        <v>4.9199999999999982</v>
      </c>
      <c r="AA47" s="241">
        <v>75.12</v>
      </c>
      <c r="AB47" s="242" t="s">
        <v>2689</v>
      </c>
      <c r="AC47" s="241">
        <v>1.641498275012321</v>
      </c>
      <c r="AD47" t="str">
        <f>IF('WetLitterbags placem_collection'!AB48="","",'WetLitterbags placem_collection'!AB48)</f>
        <v/>
      </c>
      <c r="AE47" t="str">
        <f>IF('WetLitterbags placem_collection'!Z48="","",'WetLitterbags placem_collection'!Z48)</f>
        <v/>
      </c>
      <c r="AF47" s="256" t="str">
        <f>IF('WetLitterbags placem_collection'!AA48="","",'WetLitterbags placem_collection'!AA48)</f>
        <v/>
      </c>
      <c r="AG47" t="str">
        <f>IF('WetLitterbags placem_collection'!AC48="","",'WetLitterbags placem_collection'!AC48)</f>
        <v/>
      </c>
      <c r="AH47" s="250">
        <f>AVERAGE('WetLitterbags placem_collection'!S48,'WetLitterbags placem_collection'!U48)</f>
        <v>22.5</v>
      </c>
      <c r="AI47">
        <f>AVERAGE('WetLitterbags placem_collection'!R48,'WetLitterbags placem_collection'!T48)</f>
        <v>20.100000000000001</v>
      </c>
      <c r="AJ47">
        <f>INDEX(Coordinates!$B$2:$B$197,MATCH(G47,Coordinates!$J$2:$J$197,0))</f>
        <v>-3.4084730130000001</v>
      </c>
      <c r="AK47">
        <f>INDEX(Coordinates!$C$2:$C$197,MATCH(G47,Coordinates!$J$2:$J$197,0))</f>
        <v>34.850401980000001</v>
      </c>
      <c r="AL47" t="str">
        <f>IF(ISNUMBER(SEARCH("C", 'WetLitterbags placem_collection'!W48)),"YES","")</f>
        <v/>
      </c>
      <c r="AM47" t="str">
        <f>IF(ISNUMBER(SEARCH("H", 'WetLitterbags placem_collection'!W48)),"YES","")</f>
        <v/>
      </c>
      <c r="AN47" t="str">
        <f>IF(ISNUMBER(SEARCH("R", 'WetLitterbags placem_collection'!W48)),"YES","")</f>
        <v/>
      </c>
    </row>
    <row r="48" spans="1:40">
      <c r="A48" s="268" t="s">
        <v>2460</v>
      </c>
      <c r="B48" s="282">
        <f>'Dry_Litterbag Placem_Collection'!A49</f>
        <v>47</v>
      </c>
      <c r="C48" s="282" t="str">
        <f>'Dry_Litterbag Placem_Collection'!B49</f>
        <v>Makao</v>
      </c>
      <c r="D48" s="282" t="s">
        <v>2677</v>
      </c>
      <c r="E48" s="282" t="s">
        <v>20</v>
      </c>
      <c r="F48" s="282">
        <v>2</v>
      </c>
      <c r="G48" s="283" t="str">
        <f>'Dry_Litterbag Placem_Collection'!C49</f>
        <v>Dry_P2_T7</v>
      </c>
      <c r="H48" s="284" t="s">
        <v>2559</v>
      </c>
      <c r="I48" s="285" t="s">
        <v>1147</v>
      </c>
      <c r="J48" s="233" t="str">
        <f>'WetLitterbags placem_collection'!K49</f>
        <v>G539</v>
      </c>
      <c r="K48" s="235">
        <f>IFERROR(INDEX('Green_rooibos initial weight'!$C$5:$C$1749,MATCH(J48, 'Green_rooibos initial weight'!$A$5:$A$1749,0)),"")</f>
        <v>2.1219999999999999</v>
      </c>
      <c r="L48" s="235">
        <f t="shared" si="1"/>
        <v>1.8721999999999999</v>
      </c>
      <c r="M48" s="235">
        <f>AVERAGE('Ashed teabags wet'!$J$809:$J$813,'Ashed teabags wet'!$J$817:$J$818,'Ashed teabags wet'!$J$820:$J$821)</f>
        <v>5.5094158734921841</v>
      </c>
      <c r="N48" s="235">
        <f t="shared" si="2"/>
        <v>1.7690527160164793</v>
      </c>
      <c r="O48" s="235">
        <f>IF(IFERROR(INDEX('Both teabags AfterWet'!$D$1:$D$839,MATCH(J48,'Both teabags AfterWet'!$B$1:$B$839,0)),"")="","",(IFERROR(INDEX('Both teabags AfterWet'!$D$1:$D$839,MATCH(J48,'Both teabags AfterWet'!$B$1:$B$839,0)),"")))</f>
        <v>0.80700000000000005</v>
      </c>
      <c r="P48" s="235">
        <f t="shared" si="3"/>
        <v>0.65640000000000009</v>
      </c>
      <c r="Q48" s="235">
        <f>IFERROR(INDEX('Ashed teabags wet'!$J$2:$J$825,MATCH(J48,'Ashed teabags wet'!$B$2:$B$825,0)),"")</f>
        <v>11.917347429120182</v>
      </c>
      <c r="R48" s="235">
        <f t="shared" si="8"/>
        <v>0.57817453147525522</v>
      </c>
      <c r="S48" s="236">
        <f>'WetLitterbags placem_collection'!E49</f>
        <v>42766</v>
      </c>
      <c r="T48" s="236">
        <f>IF('WetLitterbags placem_collection'!G49="","",'WetLitterbags placem_collection'!G49)</f>
        <v>42820</v>
      </c>
      <c r="U48" s="237">
        <f t="shared" si="5"/>
        <v>54</v>
      </c>
      <c r="V48" s="235">
        <f t="shared" si="6"/>
        <v>1.2157999999999998</v>
      </c>
      <c r="W48" s="235">
        <f t="shared" si="7"/>
        <v>1.1908781845412242</v>
      </c>
      <c r="X48">
        <f>IFERROR(INDEX(Rainfall_Wet!$O$2:$O$217,MATCH(B48, Rainfall_Wet!$A$2:$A$217,0)),"")</f>
        <v>214.262898705</v>
      </c>
      <c r="Y48" s="241">
        <v>19.96</v>
      </c>
      <c r="Z48" s="241">
        <v>4.9199999999999982</v>
      </c>
      <c r="AA48" s="241">
        <v>75.12</v>
      </c>
      <c r="AB48" s="242" t="s">
        <v>2689</v>
      </c>
      <c r="AC48" s="241">
        <v>1.641498275012321</v>
      </c>
      <c r="AD48">
        <f>IF('WetLitterbags placem_collection'!AB49="","",'WetLitterbags placem_collection'!AB49)</f>
        <v>5.2</v>
      </c>
      <c r="AE48">
        <f>IF('WetLitterbags placem_collection'!Z49="","",'WetLitterbags placem_collection'!Z49)</f>
        <v>5.2</v>
      </c>
      <c r="AF48" s="256" t="str">
        <f>IF('WetLitterbags placem_collection'!AA49="","",'WetLitterbags placem_collection'!AA49)</f>
        <v>G</v>
      </c>
      <c r="AG48">
        <f>IF('WetLitterbags placem_collection'!AC49="","",'WetLitterbags placem_collection'!AC49)</f>
        <v>0</v>
      </c>
      <c r="AH48" s="250">
        <f>AVERAGE('WetLitterbags placem_collection'!S49,'WetLitterbags placem_collection'!U49)</f>
        <v>23.7</v>
      </c>
      <c r="AI48">
        <f>AVERAGE('WetLitterbags placem_collection'!R49,'WetLitterbags placem_collection'!T49)</f>
        <v>22.6</v>
      </c>
      <c r="AJ48">
        <f>INDEX(Coordinates!$B$2:$B$197,MATCH(G48,Coordinates!$J$2:$J$197,0))</f>
        <v>-3.4084819820000001</v>
      </c>
      <c r="AK48">
        <f>INDEX(Coordinates!$C$2:$C$197,MATCH(G48,Coordinates!$J$2:$J$197,0))</f>
        <v>34.850024040000001</v>
      </c>
      <c r="AL48" t="str">
        <f>IF(ISNUMBER(SEARCH("C", 'WetLitterbags placem_collection'!W49)),"YES","")</f>
        <v/>
      </c>
      <c r="AM48" t="str">
        <f>IF(ISNUMBER(SEARCH("H", 'WetLitterbags placem_collection'!W49)),"YES","")</f>
        <v>YES</v>
      </c>
      <c r="AN48" t="str">
        <f>IF(ISNUMBER(SEARCH("R", 'WetLitterbags placem_collection'!W49)),"YES","")</f>
        <v>YES</v>
      </c>
    </row>
    <row r="49" spans="1:40">
      <c r="A49" s="268" t="s">
        <v>2460</v>
      </c>
      <c r="B49" s="282">
        <f>'Dry_Litterbag Placem_Collection'!A50</f>
        <v>48</v>
      </c>
      <c r="C49" s="282" t="str">
        <f>'Dry_Litterbag Placem_Collection'!B50</f>
        <v>Makao</v>
      </c>
      <c r="D49" s="282" t="s">
        <v>2677</v>
      </c>
      <c r="E49" s="282" t="s">
        <v>20</v>
      </c>
      <c r="F49" s="282">
        <v>2</v>
      </c>
      <c r="G49" s="283" t="str">
        <f>'Dry_Litterbag Placem_Collection'!C50</f>
        <v>Dry_P2_T8</v>
      </c>
      <c r="H49" s="284" t="s">
        <v>2559</v>
      </c>
      <c r="I49" s="285" t="s">
        <v>1147</v>
      </c>
      <c r="J49" s="233" t="str">
        <f>'WetLitterbags placem_collection'!K50</f>
        <v>G679</v>
      </c>
      <c r="K49" s="235">
        <f>IFERROR(INDEX('Green_rooibos initial weight'!$C$5:$C$1749,MATCH(J49, 'Green_rooibos initial weight'!$A$5:$A$1749,0)),"")</f>
        <v>2.052</v>
      </c>
      <c r="L49" s="235">
        <f t="shared" si="1"/>
        <v>1.8022</v>
      </c>
      <c r="M49" s="235">
        <f>AVERAGE('Ashed teabags wet'!$J$809:$J$813,'Ashed teabags wet'!$J$817:$J$818,'Ashed teabags wet'!$J$820:$J$821)</f>
        <v>5.5094158734921841</v>
      </c>
      <c r="N49" s="235">
        <f t="shared" si="2"/>
        <v>1.702909307127924</v>
      </c>
      <c r="O49" s="235">
        <f>IF(IFERROR(INDEX('Both teabags AfterWet'!$D$1:$D$839,MATCH(J49,'Both teabags AfterWet'!$B$1:$B$839,0)),"")="","",(IFERROR(INDEX('Both teabags AfterWet'!$D$1:$D$839,MATCH(J49,'Both teabags AfterWet'!$B$1:$B$839,0)),"")))</f>
        <v>0.83199999999999996</v>
      </c>
      <c r="P49" s="235">
        <f t="shared" si="3"/>
        <v>0.68140000000000001</v>
      </c>
      <c r="Q49" s="235">
        <f>IFERROR(INDEX('Ashed teabags wet'!$J$2:$J$825,MATCH(J49,'Ashed teabags wet'!$B$2:$B$825,0)),"")</f>
        <v>7.6283618581914308</v>
      </c>
      <c r="R49" s="235">
        <f t="shared" si="8"/>
        <v>0.62942034229828359</v>
      </c>
      <c r="S49" s="236">
        <f>'WetLitterbags placem_collection'!E50</f>
        <v>42766</v>
      </c>
      <c r="T49" s="236">
        <f>IF('WetLitterbags placem_collection'!G50="","",'WetLitterbags placem_collection'!G50)</f>
        <v>42820</v>
      </c>
      <c r="U49" s="237">
        <f t="shared" si="5"/>
        <v>54</v>
      </c>
      <c r="V49" s="235">
        <f t="shared" si="6"/>
        <v>1.1208</v>
      </c>
      <c r="W49" s="235">
        <f t="shared" si="7"/>
        <v>1.0734889648296404</v>
      </c>
      <c r="X49">
        <f>IFERROR(INDEX(Rainfall_Wet!$O$2:$O$217,MATCH(B49, Rainfall_Wet!$A$2:$A$217,0)),"")</f>
        <v>214.262898705</v>
      </c>
      <c r="Y49" s="241">
        <v>19.96</v>
      </c>
      <c r="Z49" s="241">
        <v>4.9199999999999982</v>
      </c>
      <c r="AA49" s="241">
        <v>75.12</v>
      </c>
      <c r="AB49" s="242" t="s">
        <v>2689</v>
      </c>
      <c r="AC49" s="241">
        <v>1.641498275012321</v>
      </c>
      <c r="AD49">
        <f>IF('WetLitterbags placem_collection'!AB50="","",'WetLitterbags placem_collection'!AB50)</f>
        <v>7.3</v>
      </c>
      <c r="AE49">
        <f>IF('WetLitterbags placem_collection'!Z50="","",'WetLitterbags placem_collection'!Z50)</f>
        <v>27.2</v>
      </c>
      <c r="AF49" s="256" t="str">
        <f>IF('WetLitterbags placem_collection'!AA50="","",'WetLitterbags placem_collection'!AA50)</f>
        <v>M</v>
      </c>
      <c r="AG49">
        <f>IF('WetLitterbags placem_collection'!AC50="","",'WetLitterbags placem_collection'!AC50)</f>
        <v>0</v>
      </c>
      <c r="AH49" s="250">
        <f>AVERAGE('WetLitterbags placem_collection'!S50,'WetLitterbags placem_collection'!U50)</f>
        <v>21.8</v>
      </c>
      <c r="AI49">
        <f>AVERAGE('WetLitterbags placem_collection'!R50,'WetLitterbags placem_collection'!T50)</f>
        <v>21.65</v>
      </c>
      <c r="AJ49">
        <f>INDEX(Coordinates!$B$2:$B$197,MATCH(G49,Coordinates!$J$2:$J$197,0))</f>
        <v>-3.4081990090000001</v>
      </c>
      <c r="AK49">
        <f>INDEX(Coordinates!$C$2:$C$197,MATCH(G49,Coordinates!$J$2:$J$197,0))</f>
        <v>34.850254960000001</v>
      </c>
      <c r="AL49" t="str">
        <f>IF(ISNUMBER(SEARCH("C", 'WetLitterbags placem_collection'!W50)),"YES","")</f>
        <v/>
      </c>
      <c r="AM49" t="str">
        <f>IF(ISNUMBER(SEARCH("H", 'WetLitterbags placem_collection'!W50)),"YES","")</f>
        <v/>
      </c>
      <c r="AN49" t="str">
        <f>IF(ISNUMBER(SEARCH("R", 'WetLitterbags placem_collection'!W50)),"YES","")</f>
        <v>YES</v>
      </c>
    </row>
    <row r="50" spans="1:40">
      <c r="A50" s="268" t="s">
        <v>2460</v>
      </c>
      <c r="B50" s="282">
        <f>'Dry_Litterbag Placem_Collection'!A51</f>
        <v>49</v>
      </c>
      <c r="C50" s="282" t="str">
        <f>'Dry_Litterbag Placem_Collection'!B51</f>
        <v>Makao</v>
      </c>
      <c r="D50" s="282" t="s">
        <v>2677</v>
      </c>
      <c r="E50" s="282" t="s">
        <v>20</v>
      </c>
      <c r="F50" s="282">
        <v>3</v>
      </c>
      <c r="G50" s="283" t="str">
        <f>'Dry_Litterbag Placem_Collection'!C51</f>
        <v>Dry_P3_T1</v>
      </c>
      <c r="H50" s="284" t="s">
        <v>2559</v>
      </c>
      <c r="I50" s="285" t="s">
        <v>1147</v>
      </c>
      <c r="J50" s="233" t="str">
        <f>'WetLitterbags placem_collection'!K51</f>
        <v>G346</v>
      </c>
      <c r="K50" s="235">
        <f>IFERROR(INDEX('Green_rooibos initial weight'!$C$5:$C$1749,MATCH(J50, 'Green_rooibos initial weight'!$A$5:$A$1749,0)),"")</f>
        <v>2.012</v>
      </c>
      <c r="L50" s="235">
        <f t="shared" si="1"/>
        <v>1.7622</v>
      </c>
      <c r="M50" s="235">
        <f>AVERAGE('Ashed teabags wet'!$J$809:$J$813,'Ashed teabags wet'!$J$817:$J$818,'Ashed teabags wet'!$J$820:$J$821)</f>
        <v>5.5094158734921841</v>
      </c>
      <c r="N50" s="235">
        <f t="shared" si="2"/>
        <v>1.6651130734773207</v>
      </c>
      <c r="O50" s="235">
        <f>IF(IFERROR(INDEX('Both teabags AfterWet'!$D$1:$D$839,MATCH(J50,'Both teabags AfterWet'!$B$1:$B$839,0)),"")="","",(IFERROR(INDEX('Both teabags AfterWet'!$D$1:$D$839,MATCH(J50,'Both teabags AfterWet'!$B$1:$B$839,0)),"")))</f>
        <v>1.0001</v>
      </c>
      <c r="P50" s="235">
        <f t="shared" si="3"/>
        <v>0.84949999999999992</v>
      </c>
      <c r="Q50" s="235">
        <f>IFERROR(INDEX('Ashed teabags wet'!$J$2:$J$825,MATCH(J50,'Ashed teabags wet'!$B$2:$B$825,0)),"")</f>
        <v>20.217498764212234</v>
      </c>
      <c r="R50" s="235">
        <f t="shared" si="8"/>
        <v>0.67775234799801698</v>
      </c>
      <c r="S50" s="236">
        <f>'WetLitterbags placem_collection'!E51</f>
        <v>42766</v>
      </c>
      <c r="T50" s="236">
        <f>IF('WetLitterbags placem_collection'!G51="","",'WetLitterbags placem_collection'!G51)</f>
        <v>42820</v>
      </c>
      <c r="U50" s="237">
        <f t="shared" si="5"/>
        <v>54</v>
      </c>
      <c r="V50" s="235">
        <f t="shared" si="6"/>
        <v>0.91270000000000007</v>
      </c>
      <c r="W50" s="235">
        <f t="shared" si="7"/>
        <v>0.98736072547930376</v>
      </c>
      <c r="X50">
        <f>IFERROR(INDEX(Rainfall_Wet!$O$2:$O$217,MATCH(B50, Rainfall_Wet!$A$2:$A$217,0)),"")</f>
        <v>214.262898705</v>
      </c>
      <c r="Y50" s="241">
        <v>21.96</v>
      </c>
      <c r="Z50" s="241">
        <v>8.9199999999999982</v>
      </c>
      <c r="AA50" s="241">
        <v>69.12</v>
      </c>
      <c r="AB50" s="242" t="s">
        <v>2688</v>
      </c>
      <c r="AC50" s="241">
        <v>1.7491375061606702</v>
      </c>
      <c r="AD50">
        <f>IF('WetLitterbags placem_collection'!AB51="","",'WetLitterbags placem_collection'!AB51)</f>
        <v>10.4</v>
      </c>
      <c r="AE50">
        <f>IF('WetLitterbags placem_collection'!Z51="","",'WetLitterbags placem_collection'!Z51)</f>
        <v>36</v>
      </c>
      <c r="AF50" s="256" t="str">
        <f>IF('WetLitterbags placem_collection'!AA51="","",'WetLitterbags placem_collection'!AA51)</f>
        <v>M</v>
      </c>
      <c r="AG50">
        <f>IF('WetLitterbags placem_collection'!AC51="","",'WetLitterbags placem_collection'!AC51)</f>
        <v>1</v>
      </c>
      <c r="AH50" s="250">
        <f>AVERAGE('WetLitterbags placem_collection'!S51,'WetLitterbags placem_collection'!U51)</f>
        <v>26.2</v>
      </c>
      <c r="AI50">
        <f>AVERAGE('WetLitterbags placem_collection'!R51,'WetLitterbags placem_collection'!T51)</f>
        <v>26.55</v>
      </c>
      <c r="AJ50">
        <f>INDEX(Coordinates!$B$2:$B$197,MATCH(G50,Coordinates!$J$2:$J$197,0))</f>
        <v>-3.406225992</v>
      </c>
      <c r="AK50">
        <f>INDEX(Coordinates!$C$2:$C$197,MATCH(G50,Coordinates!$J$2:$J$197,0))</f>
        <v>34.85055998</v>
      </c>
      <c r="AL50" t="str">
        <f>IF(ISNUMBER(SEARCH("C", 'WetLitterbags placem_collection'!W51)),"YES","")</f>
        <v/>
      </c>
      <c r="AM50" t="str">
        <f>IF(ISNUMBER(SEARCH("H", 'WetLitterbags placem_collection'!W51)),"YES","")</f>
        <v>YES</v>
      </c>
      <c r="AN50" t="str">
        <f>IF(ISNUMBER(SEARCH("R", 'WetLitterbags placem_collection'!W51)),"YES","")</f>
        <v>YES</v>
      </c>
    </row>
    <row r="51" spans="1:40">
      <c r="A51" s="268" t="s">
        <v>2460</v>
      </c>
      <c r="B51" s="282">
        <f>'Dry_Litterbag Placem_Collection'!A52</f>
        <v>50</v>
      </c>
      <c r="C51" s="282" t="str">
        <f>'Dry_Litterbag Placem_Collection'!B52</f>
        <v>Makao</v>
      </c>
      <c r="D51" s="282" t="s">
        <v>2677</v>
      </c>
      <c r="E51" s="282" t="s">
        <v>20</v>
      </c>
      <c r="F51" s="282">
        <v>3</v>
      </c>
      <c r="G51" s="283" t="str">
        <f>'Dry_Litterbag Placem_Collection'!C52</f>
        <v>Dry_P3_T2</v>
      </c>
      <c r="H51" s="284" t="s">
        <v>2559</v>
      </c>
      <c r="I51" s="285" t="s">
        <v>1147</v>
      </c>
      <c r="J51" s="233" t="str">
        <f>'WetLitterbags placem_collection'!K52</f>
        <v>G418</v>
      </c>
      <c r="K51" s="235">
        <f>IFERROR(INDEX('Green_rooibos initial weight'!$C$5:$C$1749,MATCH(J51, 'Green_rooibos initial weight'!$A$5:$A$1749,0)),"")</f>
        <v>2.016</v>
      </c>
      <c r="L51" s="235">
        <f t="shared" si="1"/>
        <v>1.7662</v>
      </c>
      <c r="M51" s="235">
        <f>AVERAGE('Ashed teabags wet'!$J$809:$J$813,'Ashed teabags wet'!$J$817:$J$818,'Ashed teabags wet'!$J$820:$J$821)</f>
        <v>5.5094158734921841</v>
      </c>
      <c r="N51" s="235">
        <f t="shared" si="2"/>
        <v>1.668892696842381</v>
      </c>
      <c r="O51" s="235" t="str">
        <f>IF(IFERROR(INDEX('Both teabags AfterWet'!$D$1:$D$839,MATCH(J51,'Both teabags AfterWet'!$B$1:$B$839,0)),"")="","",(IFERROR(INDEX('Both teabags AfterWet'!$D$1:$D$839,MATCH(J51,'Both teabags AfterWet'!$B$1:$B$839,0)),"")))</f>
        <v/>
      </c>
      <c r="P51" s="235" t="str">
        <f t="shared" si="3"/>
        <v/>
      </c>
      <c r="Q51" s="235" t="str">
        <f>IFERROR(INDEX('Ashed teabags wet'!$J$2:$J$825,MATCH(J51,'Ashed teabags wet'!$B$2:$B$825,0)),"")</f>
        <v/>
      </c>
      <c r="R51" s="235" t="str">
        <f t="shared" si="8"/>
        <v/>
      </c>
      <c r="S51" s="236">
        <f>'WetLitterbags placem_collection'!E52</f>
        <v>42766</v>
      </c>
      <c r="T51" s="236">
        <f>IF('WetLitterbags placem_collection'!G52="","",'WetLitterbags placem_collection'!G52)</f>
        <v>42820</v>
      </c>
      <c r="U51" s="237">
        <f t="shared" si="5"/>
        <v>54</v>
      </c>
      <c r="V51" s="235" t="str">
        <f t="shared" si="6"/>
        <v/>
      </c>
      <c r="W51" s="235" t="str">
        <f t="shared" si="7"/>
        <v/>
      </c>
      <c r="X51">
        <f>IFERROR(INDEX(Rainfall_Wet!$O$2:$O$217,MATCH(B51, Rainfall_Wet!$A$2:$A$217,0)),"")</f>
        <v>214.262898705</v>
      </c>
      <c r="Y51" s="241">
        <v>21.96</v>
      </c>
      <c r="Z51" s="241">
        <v>8.9199999999999982</v>
      </c>
      <c r="AA51" s="241">
        <v>69.12</v>
      </c>
      <c r="AB51" s="242" t="s">
        <v>2688</v>
      </c>
      <c r="AC51" s="241">
        <v>1.7491375061606702</v>
      </c>
      <c r="AD51">
        <f>IF('WetLitterbags placem_collection'!AB52="","",'WetLitterbags placem_collection'!AB52)</f>
        <v>10</v>
      </c>
      <c r="AE51">
        <f>IF('WetLitterbags placem_collection'!Z52="","",'WetLitterbags placem_collection'!Z52)</f>
        <v>22.5</v>
      </c>
      <c r="AF51" s="256" t="str">
        <f>IF('WetLitterbags placem_collection'!AA52="","",'WetLitterbags placem_collection'!AA52)</f>
        <v>M</v>
      </c>
      <c r="AG51">
        <f>IF('WetLitterbags placem_collection'!AC52="","",'WetLitterbags placem_collection'!AC52)</f>
        <v>1</v>
      </c>
      <c r="AH51" s="250">
        <f>AVERAGE('WetLitterbags placem_collection'!S52,'WetLitterbags placem_collection'!U52)</f>
        <v>31.4</v>
      </c>
      <c r="AI51">
        <f>AVERAGE('WetLitterbags placem_collection'!R52,'WetLitterbags placem_collection'!T52)</f>
        <v>22.4</v>
      </c>
      <c r="AJ51">
        <f>INDEX(Coordinates!$B$2:$B$197,MATCH(G51,Coordinates!$J$2:$J$197,0))</f>
        <v>-3.4062630399999998</v>
      </c>
      <c r="AK51">
        <f>INDEX(Coordinates!$C$2:$C$197,MATCH(G51,Coordinates!$J$2:$J$197,0))</f>
        <v>34.850566010000001</v>
      </c>
      <c r="AL51" t="str">
        <f>IF(ISNUMBER(SEARCH("C", 'WetLitterbags placem_collection'!W52)),"YES","")</f>
        <v/>
      </c>
      <c r="AM51" t="str">
        <f>IF(ISNUMBER(SEARCH("H", 'WetLitterbags placem_collection'!W52)),"YES","")</f>
        <v/>
      </c>
      <c r="AN51" t="str">
        <f>IF(ISNUMBER(SEARCH("R", 'WetLitterbags placem_collection'!W52)),"YES","")</f>
        <v/>
      </c>
    </row>
    <row r="52" spans="1:40">
      <c r="A52" s="268" t="s">
        <v>2460</v>
      </c>
      <c r="B52" s="282">
        <f>'Dry_Litterbag Placem_Collection'!A53</f>
        <v>51</v>
      </c>
      <c r="C52" s="282" t="str">
        <f>'Dry_Litterbag Placem_Collection'!B53</f>
        <v>Makao</v>
      </c>
      <c r="D52" s="282" t="s">
        <v>2677</v>
      </c>
      <c r="E52" s="282" t="s">
        <v>20</v>
      </c>
      <c r="F52" s="282">
        <v>3</v>
      </c>
      <c r="G52" s="283" t="str">
        <f>'Dry_Litterbag Placem_Collection'!C53</f>
        <v>Dry_P3_T3</v>
      </c>
      <c r="H52" s="284" t="s">
        <v>2559</v>
      </c>
      <c r="I52" s="285" t="s">
        <v>1147</v>
      </c>
      <c r="J52" s="233" t="str">
        <f>'WetLitterbags placem_collection'!K53</f>
        <v>G548</v>
      </c>
      <c r="K52" s="235">
        <f>IFERROR(INDEX('Green_rooibos initial weight'!$C$5:$C$1749,MATCH(J52, 'Green_rooibos initial weight'!$A$5:$A$1749,0)),"")</f>
        <v>2.169</v>
      </c>
      <c r="L52" s="235">
        <f t="shared" si="1"/>
        <v>1.9192</v>
      </c>
      <c r="M52" s="235">
        <f>AVERAGE('Ashed teabags wet'!$J$809:$J$813,'Ashed teabags wet'!$J$817:$J$818,'Ashed teabags wet'!$J$820:$J$821)</f>
        <v>5.5094158734921841</v>
      </c>
      <c r="N52" s="235">
        <f t="shared" si="2"/>
        <v>1.813463290555938</v>
      </c>
      <c r="O52" s="235">
        <f>IF(IFERROR(INDEX('Both teabags AfterWet'!$D$1:$D$839,MATCH(J52,'Both teabags AfterWet'!$B$1:$B$839,0)),"")="","",(IFERROR(INDEX('Both teabags AfterWet'!$D$1:$D$839,MATCH(J52,'Both teabags AfterWet'!$B$1:$B$839,0)),"")))</f>
        <v>0.86399999999999999</v>
      </c>
      <c r="P52" s="235">
        <f t="shared" si="3"/>
        <v>0.71340000000000003</v>
      </c>
      <c r="Q52" s="235">
        <f>IFERROR(INDEX('Ashed teabags wet'!$J$2:$J$825,MATCH(J52,'Ashed teabags wet'!$B$2:$B$825,0)),"")</f>
        <v>8.9955022488745993</v>
      </c>
      <c r="R52" s="235">
        <f t="shared" si="8"/>
        <v>0.64922608695652861</v>
      </c>
      <c r="S52" s="236">
        <f>'WetLitterbags placem_collection'!E53</f>
        <v>42766</v>
      </c>
      <c r="T52" s="236">
        <f>IF('WetLitterbags placem_collection'!G53="","",'WetLitterbags placem_collection'!G53)</f>
        <v>42820</v>
      </c>
      <c r="U52" s="237">
        <f t="shared" si="5"/>
        <v>54</v>
      </c>
      <c r="V52" s="235">
        <f t="shared" si="6"/>
        <v>1.2058</v>
      </c>
      <c r="W52" s="235">
        <f t="shared" si="7"/>
        <v>1.1642372035994093</v>
      </c>
      <c r="X52">
        <f>IFERROR(INDEX(Rainfall_Wet!$O$2:$O$217,MATCH(B52, Rainfall_Wet!$A$2:$A$217,0)),"")</f>
        <v>214.262898705</v>
      </c>
      <c r="Y52" s="241">
        <v>21.96</v>
      </c>
      <c r="Z52" s="241">
        <v>8.9199999999999982</v>
      </c>
      <c r="AA52" s="241">
        <v>69.12</v>
      </c>
      <c r="AB52" s="242" t="s">
        <v>2688</v>
      </c>
      <c r="AC52" s="241">
        <v>1.7491375061606702</v>
      </c>
      <c r="AD52">
        <f>IF('WetLitterbags placem_collection'!AB53="","",'WetLitterbags placem_collection'!AB53)</f>
        <v>3</v>
      </c>
      <c r="AE52">
        <f>IF('WetLitterbags placem_collection'!Z53="","",'WetLitterbags placem_collection'!Z53)</f>
        <v>18</v>
      </c>
      <c r="AF52" s="256" t="str">
        <f>IF('WetLitterbags placem_collection'!AA53="","",'WetLitterbags placem_collection'!AA53)</f>
        <v>O</v>
      </c>
      <c r="AG52">
        <f>IF('WetLitterbags placem_collection'!AC53="","",'WetLitterbags placem_collection'!AC53)</f>
        <v>0</v>
      </c>
      <c r="AH52" s="250">
        <f>AVERAGE('WetLitterbags placem_collection'!S53,'WetLitterbags placem_collection'!U53)</f>
        <v>20.2</v>
      </c>
      <c r="AI52">
        <f>AVERAGE('WetLitterbags placem_collection'!R53,'WetLitterbags placem_collection'!T53)</f>
        <v>27.4</v>
      </c>
      <c r="AJ52">
        <f>INDEX(Coordinates!$B$2:$B$197,MATCH(G52,Coordinates!$J$2:$J$197,0))</f>
        <v>-3.4063920379999999</v>
      </c>
      <c r="AK52">
        <f>INDEX(Coordinates!$C$2:$C$197,MATCH(G52,Coordinates!$J$2:$J$197,0))</f>
        <v>34.850696020000001</v>
      </c>
      <c r="AL52" t="str">
        <f>IF(ISNUMBER(SEARCH("C", 'WetLitterbags placem_collection'!W53)),"YES","")</f>
        <v/>
      </c>
      <c r="AM52" t="str">
        <f>IF(ISNUMBER(SEARCH("H", 'WetLitterbags placem_collection'!W53)),"YES","")</f>
        <v/>
      </c>
      <c r="AN52" t="str">
        <f>IF(ISNUMBER(SEARCH("R", 'WetLitterbags placem_collection'!W53)),"YES","")</f>
        <v>YES</v>
      </c>
    </row>
    <row r="53" spans="1:40">
      <c r="A53" s="268" t="s">
        <v>2460</v>
      </c>
      <c r="B53" s="282">
        <f>'Dry_Litterbag Placem_Collection'!A54</f>
        <v>52</v>
      </c>
      <c r="C53" s="282" t="str">
        <f>'Dry_Litterbag Placem_Collection'!B54</f>
        <v>Makao</v>
      </c>
      <c r="D53" s="282" t="s">
        <v>2677</v>
      </c>
      <c r="E53" s="282" t="s">
        <v>20</v>
      </c>
      <c r="F53" s="282">
        <v>3</v>
      </c>
      <c r="G53" s="283" t="str">
        <f>'Dry_Litterbag Placem_Collection'!C54</f>
        <v>Dry_P3_T4</v>
      </c>
      <c r="H53" s="284" t="s">
        <v>2559</v>
      </c>
      <c r="I53" s="285" t="s">
        <v>1147</v>
      </c>
      <c r="J53" s="233" t="str">
        <f>'WetLitterbags placem_collection'!K54</f>
        <v>G638</v>
      </c>
      <c r="K53" s="235">
        <f>IFERROR(INDEX('Green_rooibos initial weight'!$C$5:$C$1749,MATCH(J53, 'Green_rooibos initial weight'!$A$5:$A$1749,0)),"")</f>
        <v>2.0409999999999999</v>
      </c>
      <c r="L53" s="235">
        <f t="shared" si="1"/>
        <v>1.7911999999999999</v>
      </c>
      <c r="M53" s="235">
        <f>AVERAGE('Ashed teabags wet'!$J$809:$J$813,'Ashed teabags wet'!$J$817:$J$818,'Ashed teabags wet'!$J$820:$J$821)</f>
        <v>5.5094158734921841</v>
      </c>
      <c r="N53" s="235">
        <f t="shared" si="2"/>
        <v>1.6925153428740078</v>
      </c>
      <c r="O53" s="235">
        <f>IF(IFERROR(INDEX('Both teabags AfterWet'!$D$1:$D$839,MATCH(J53,'Both teabags AfterWet'!$B$1:$B$839,0)),"")="","",(IFERROR(INDEX('Both teabags AfterWet'!$D$1:$D$839,MATCH(J53,'Both teabags AfterWet'!$B$1:$B$839,0)),"")))</f>
        <v>1.075</v>
      </c>
      <c r="P53" s="235">
        <f t="shared" si="3"/>
        <v>0.92439999999999989</v>
      </c>
      <c r="Q53" s="235">
        <f>IFERROR(INDEX('Ashed teabags wet'!$J$2:$J$825,MATCH(J53,'Ashed teabags wet'!$B$2:$B$825,0)),"")</f>
        <v>30.654761904762275</v>
      </c>
      <c r="R53" s="235">
        <f t="shared" si="8"/>
        <v>0.64102738095237743</v>
      </c>
      <c r="S53" s="236">
        <f>'WetLitterbags placem_collection'!E54</f>
        <v>42766</v>
      </c>
      <c r="T53" s="236">
        <f>IF('WetLitterbags placem_collection'!G54="","",'WetLitterbags placem_collection'!G54)</f>
        <v>42820</v>
      </c>
      <c r="U53" s="237">
        <f t="shared" si="5"/>
        <v>54</v>
      </c>
      <c r="V53" s="235">
        <f t="shared" si="6"/>
        <v>0.86680000000000001</v>
      </c>
      <c r="W53" s="235">
        <f t="shared" si="7"/>
        <v>1.0514879619216304</v>
      </c>
      <c r="X53">
        <f>IFERROR(INDEX(Rainfall_Wet!$O$2:$O$217,MATCH(B53, Rainfall_Wet!$A$2:$A$217,0)),"")</f>
        <v>214.262898705</v>
      </c>
      <c r="Y53" s="241">
        <v>21.96</v>
      </c>
      <c r="Z53" s="241">
        <v>8.9199999999999982</v>
      </c>
      <c r="AA53" s="241">
        <v>69.12</v>
      </c>
      <c r="AB53" s="242" t="s">
        <v>2688</v>
      </c>
      <c r="AC53" s="241">
        <v>1.7491375061606702</v>
      </c>
      <c r="AD53">
        <f>IF('WetLitterbags placem_collection'!AB54="","",'WetLitterbags placem_collection'!AB54)</f>
        <v>13.4</v>
      </c>
      <c r="AE53">
        <f>IF('WetLitterbags placem_collection'!Z54="","",'WetLitterbags placem_collection'!Z54)</f>
        <v>67</v>
      </c>
      <c r="AF53" s="256" t="str">
        <f>IF('WetLitterbags placem_collection'!AA54="","",'WetLitterbags placem_collection'!AA54)</f>
        <v>M</v>
      </c>
      <c r="AG53">
        <f>IF('WetLitterbags placem_collection'!AC54="","",'WetLitterbags placem_collection'!AC54)</f>
        <v>1</v>
      </c>
      <c r="AH53" s="250">
        <f>AVERAGE('WetLitterbags placem_collection'!S54,'WetLitterbags placem_collection'!U54)</f>
        <v>29.8</v>
      </c>
      <c r="AI53">
        <f>AVERAGE('WetLitterbags placem_collection'!R54,'WetLitterbags placem_collection'!T54)</f>
        <v>25.799999999999997</v>
      </c>
      <c r="AJ53">
        <f>INDEX(Coordinates!$B$2:$B$197,MATCH(G53,Coordinates!$J$2:$J$197,0))</f>
        <v>-3.4061569999999999</v>
      </c>
      <c r="AK53">
        <f>INDEX(Coordinates!$C$2:$C$197,MATCH(G53,Coordinates!$J$2:$J$197,0))</f>
        <v>34.850738999999997</v>
      </c>
      <c r="AL53" t="str">
        <f>IF(ISNUMBER(SEARCH("C", 'WetLitterbags placem_collection'!W54)),"YES","")</f>
        <v/>
      </c>
      <c r="AM53" t="str">
        <f>IF(ISNUMBER(SEARCH("H", 'WetLitterbags placem_collection'!W54)),"YES","")</f>
        <v>YES</v>
      </c>
      <c r="AN53" t="str">
        <f>IF(ISNUMBER(SEARCH("R", 'WetLitterbags placem_collection'!W54)),"YES","")</f>
        <v/>
      </c>
    </row>
    <row r="54" spans="1:40">
      <c r="A54" s="268" t="s">
        <v>2460</v>
      </c>
      <c r="B54" s="282">
        <f>'Dry_Litterbag Placem_Collection'!A55</f>
        <v>53</v>
      </c>
      <c r="C54" s="282" t="str">
        <f>'Dry_Litterbag Placem_Collection'!B55</f>
        <v>Makao</v>
      </c>
      <c r="D54" s="282" t="s">
        <v>2677</v>
      </c>
      <c r="E54" s="282" t="s">
        <v>20</v>
      </c>
      <c r="F54" s="282">
        <v>3</v>
      </c>
      <c r="G54" s="283" t="str">
        <f>'Dry_Litterbag Placem_Collection'!C55</f>
        <v>Dry_P3_T5</v>
      </c>
      <c r="H54" s="284" t="s">
        <v>2559</v>
      </c>
      <c r="I54" s="285" t="s">
        <v>1147</v>
      </c>
      <c r="J54" s="233" t="str">
        <f>'WetLitterbags placem_collection'!K55</f>
        <v>G426</v>
      </c>
      <c r="K54" s="235">
        <f>IFERROR(INDEX('Green_rooibos initial weight'!$C$5:$C$1749,MATCH(J54, 'Green_rooibos initial weight'!$A$5:$A$1749,0)),"")</f>
        <v>2.0230000000000001</v>
      </c>
      <c r="L54" s="235">
        <f t="shared" si="1"/>
        <v>1.7732000000000001</v>
      </c>
      <c r="M54" s="235">
        <f>AVERAGE('Ashed teabags wet'!$J$809:$J$813,'Ashed teabags wet'!$J$817:$J$818,'Ashed teabags wet'!$J$820:$J$821)</f>
        <v>5.5094158734921841</v>
      </c>
      <c r="N54" s="235">
        <f t="shared" si="2"/>
        <v>1.6755070377312367</v>
      </c>
      <c r="O54" s="235" t="str">
        <f>IF(IFERROR(INDEX('Both teabags AfterWet'!$D$1:$D$839,MATCH(J54,'Both teabags AfterWet'!$B$1:$B$839,0)),"")="","",(IFERROR(INDEX('Both teabags AfterWet'!$D$1:$D$839,MATCH(J54,'Both teabags AfterWet'!$B$1:$B$839,0)),"")))</f>
        <v/>
      </c>
      <c r="P54" s="235" t="str">
        <f t="shared" si="3"/>
        <v/>
      </c>
      <c r="Q54" s="235" t="str">
        <f>IFERROR(INDEX('Ashed teabags wet'!$J$2:$J$825,MATCH(J54,'Ashed teabags wet'!$B$2:$B$825,0)),"")</f>
        <v/>
      </c>
      <c r="R54" s="235" t="str">
        <f t="shared" si="8"/>
        <v/>
      </c>
      <c r="S54" s="236">
        <f>'WetLitterbags placem_collection'!E55</f>
        <v>42766</v>
      </c>
      <c r="T54" s="236">
        <f>IF('WetLitterbags placem_collection'!G55="","",'WetLitterbags placem_collection'!G55)</f>
        <v>42820</v>
      </c>
      <c r="U54" s="237">
        <f t="shared" si="5"/>
        <v>54</v>
      </c>
      <c r="V54" s="235" t="str">
        <f t="shared" si="6"/>
        <v/>
      </c>
      <c r="W54" s="235" t="str">
        <f t="shared" si="7"/>
        <v/>
      </c>
      <c r="X54">
        <f>IFERROR(INDEX(Rainfall_Wet!$O$2:$O$217,MATCH(B54, Rainfall_Wet!$A$2:$A$217,0)),"")</f>
        <v>214.262898705</v>
      </c>
      <c r="Y54" s="241">
        <v>21.96</v>
      </c>
      <c r="Z54" s="241">
        <v>8.9199999999999982</v>
      </c>
      <c r="AA54" s="241">
        <v>69.12</v>
      </c>
      <c r="AB54" s="242" t="s">
        <v>2688</v>
      </c>
      <c r="AC54" s="241">
        <v>1.7491375061606702</v>
      </c>
      <c r="AD54" t="str">
        <f>IF('WetLitterbags placem_collection'!AB55="","",'WetLitterbags placem_collection'!AB55)</f>
        <v/>
      </c>
      <c r="AE54" t="str">
        <f>IF('WetLitterbags placem_collection'!Z55="","",'WetLitterbags placem_collection'!Z55)</f>
        <v/>
      </c>
      <c r="AF54" s="256" t="str">
        <f>IF('WetLitterbags placem_collection'!AA55="","",'WetLitterbags placem_collection'!AA55)</f>
        <v/>
      </c>
      <c r="AG54" t="str">
        <f>IF('WetLitterbags placem_collection'!AC55="","",'WetLitterbags placem_collection'!AC55)</f>
        <v/>
      </c>
      <c r="AH54" s="250">
        <f>AVERAGE('WetLitterbags placem_collection'!S55,'WetLitterbags placem_collection'!U55)</f>
        <v>20.2</v>
      </c>
      <c r="AI54">
        <f>AVERAGE('WetLitterbags placem_collection'!R55,'WetLitterbags placem_collection'!T55)</f>
        <v>22.2</v>
      </c>
      <c r="AJ54">
        <f>INDEX(Coordinates!$B$2:$B$197,MATCH(G54,Coordinates!$J$2:$J$197,0))</f>
        <v>-3.4061140000000001</v>
      </c>
      <c r="AK54">
        <f>INDEX(Coordinates!$C$2:$C$197,MATCH(G54,Coordinates!$J$2:$J$197,0))</f>
        <v>34.850596000000003</v>
      </c>
      <c r="AL54" t="str">
        <f>IF(ISNUMBER(SEARCH("C", 'WetLitterbags placem_collection'!W55)),"YES","")</f>
        <v/>
      </c>
      <c r="AM54" t="str">
        <f>IF(ISNUMBER(SEARCH("H", 'WetLitterbags placem_collection'!W55)),"YES","")</f>
        <v/>
      </c>
      <c r="AN54" t="str">
        <f>IF(ISNUMBER(SEARCH("R", 'WetLitterbags placem_collection'!W55)),"YES","")</f>
        <v/>
      </c>
    </row>
    <row r="55" spans="1:40">
      <c r="A55" s="268" t="s">
        <v>2460</v>
      </c>
      <c r="B55" s="282">
        <f>'Dry_Litterbag Placem_Collection'!A56</f>
        <v>54</v>
      </c>
      <c r="C55" s="282" t="str">
        <f>'Dry_Litterbag Placem_Collection'!B56</f>
        <v>Makao</v>
      </c>
      <c r="D55" s="282" t="s">
        <v>2677</v>
      </c>
      <c r="E55" s="282" t="s">
        <v>20</v>
      </c>
      <c r="F55" s="282">
        <v>3</v>
      </c>
      <c r="G55" s="283" t="str">
        <f>'Dry_Litterbag Placem_Collection'!C56</f>
        <v>Dry_P3_T6</v>
      </c>
      <c r="H55" s="284" t="s">
        <v>2559</v>
      </c>
      <c r="I55" s="285" t="s">
        <v>1147</v>
      </c>
      <c r="J55" s="233" t="str">
        <f>'WetLitterbags placem_collection'!K56</f>
        <v>G589</v>
      </c>
      <c r="K55" s="235">
        <f>IFERROR(INDEX('Green_rooibos initial weight'!$C$5:$C$1749,MATCH(J55, 'Green_rooibos initial weight'!$A$5:$A$1749,0)),"")</f>
        <v>2.0419999999999998</v>
      </c>
      <c r="L55" s="235">
        <f t="shared" si="1"/>
        <v>1.7921999999999998</v>
      </c>
      <c r="M55" s="235">
        <f>AVERAGE('Ashed teabags wet'!$J$809:$J$813,'Ashed teabags wet'!$J$817:$J$818,'Ashed teabags wet'!$J$820:$J$821)</f>
        <v>5.5094158734921841</v>
      </c>
      <c r="N55" s="235">
        <f t="shared" si="2"/>
        <v>1.6934602487152728</v>
      </c>
      <c r="O55" s="235" t="str">
        <f>IF(IFERROR(INDEX('Both teabags AfterWet'!$D$1:$D$839,MATCH(J55,'Both teabags AfterWet'!$B$1:$B$839,0)),"")="","",(IFERROR(INDEX('Both teabags AfterWet'!$D$1:$D$839,MATCH(J55,'Both teabags AfterWet'!$B$1:$B$839,0)),"")))</f>
        <v/>
      </c>
      <c r="P55" s="235" t="str">
        <f t="shared" si="3"/>
        <v/>
      </c>
      <c r="Q55" s="235" t="str">
        <f>IFERROR(INDEX('Ashed teabags wet'!$J$2:$J$825,MATCH(J55,'Ashed teabags wet'!$B$2:$B$825,0)),"")</f>
        <v/>
      </c>
      <c r="R55" s="235" t="str">
        <f t="shared" si="8"/>
        <v/>
      </c>
      <c r="S55" s="236">
        <f>'WetLitterbags placem_collection'!E56</f>
        <v>42766</v>
      </c>
      <c r="T55" s="236">
        <f>IF('WetLitterbags placem_collection'!G56="","",'WetLitterbags placem_collection'!G56)</f>
        <v>42820</v>
      </c>
      <c r="U55" s="237">
        <f t="shared" si="5"/>
        <v>54</v>
      </c>
      <c r="V55" s="235" t="str">
        <f t="shared" si="6"/>
        <v/>
      </c>
      <c r="W55" s="235" t="str">
        <f t="shared" si="7"/>
        <v/>
      </c>
      <c r="X55">
        <f>IFERROR(INDEX(Rainfall_Wet!$O$2:$O$217,MATCH(B55, Rainfall_Wet!$A$2:$A$217,0)),"")</f>
        <v>214.262898705</v>
      </c>
      <c r="Y55" s="241">
        <v>21.96</v>
      </c>
      <c r="Z55" s="241">
        <v>8.9199999999999982</v>
      </c>
      <c r="AA55" s="241">
        <v>69.12</v>
      </c>
      <c r="AB55" s="242" t="s">
        <v>2688</v>
      </c>
      <c r="AC55" s="241">
        <v>1.7491375061606702</v>
      </c>
      <c r="AD55" t="str">
        <f>IF('WetLitterbags placem_collection'!AB56="","",'WetLitterbags placem_collection'!AB56)</f>
        <v/>
      </c>
      <c r="AE55" t="str">
        <f>IF('WetLitterbags placem_collection'!Z56="","",'WetLitterbags placem_collection'!Z56)</f>
        <v/>
      </c>
      <c r="AF55" s="256" t="str">
        <f>IF('WetLitterbags placem_collection'!AA56="","",'WetLitterbags placem_collection'!AA56)</f>
        <v/>
      </c>
      <c r="AG55" t="str">
        <f>IF('WetLitterbags placem_collection'!AC56="","",'WetLitterbags placem_collection'!AC56)</f>
        <v/>
      </c>
      <c r="AH55" s="250">
        <f>AVERAGE('WetLitterbags placem_collection'!S56,'WetLitterbags placem_collection'!U56)</f>
        <v>30.1</v>
      </c>
      <c r="AI55">
        <f>AVERAGE('WetLitterbags placem_collection'!R56,'WetLitterbags placem_collection'!T56)</f>
        <v>22.2</v>
      </c>
      <c r="AJ55">
        <f>INDEX(Coordinates!$B$2:$B$197,MATCH(G55,Coordinates!$J$2:$J$197,0))</f>
        <v>-3.406058019</v>
      </c>
      <c r="AK55">
        <f>INDEX(Coordinates!$C$2:$C$197,MATCH(G55,Coordinates!$J$2:$J$197,0))</f>
        <v>34.850466019999999</v>
      </c>
      <c r="AL55" t="str">
        <f>IF(ISNUMBER(SEARCH("C", 'WetLitterbags placem_collection'!W56)),"YES","")</f>
        <v/>
      </c>
      <c r="AM55" t="str">
        <f>IF(ISNUMBER(SEARCH("H", 'WetLitterbags placem_collection'!W56)),"YES","")</f>
        <v/>
      </c>
      <c r="AN55" t="str">
        <f>IF(ISNUMBER(SEARCH("R", 'WetLitterbags placem_collection'!W56)),"YES","")</f>
        <v/>
      </c>
    </row>
    <row r="56" spans="1:40">
      <c r="A56" s="268" t="s">
        <v>2460</v>
      </c>
      <c r="B56" s="282">
        <f>'Dry_Litterbag Placem_Collection'!A57</f>
        <v>55</v>
      </c>
      <c r="C56" s="282" t="str">
        <f>'Dry_Litterbag Placem_Collection'!B57</f>
        <v>Makao</v>
      </c>
      <c r="D56" s="282" t="s">
        <v>2677</v>
      </c>
      <c r="E56" s="282" t="s">
        <v>20</v>
      </c>
      <c r="F56" s="282">
        <v>3</v>
      </c>
      <c r="G56" s="283" t="str">
        <f>'Dry_Litterbag Placem_Collection'!C57</f>
        <v>Dry_P3_T7</v>
      </c>
      <c r="H56" s="284" t="s">
        <v>2559</v>
      </c>
      <c r="I56" s="285" t="s">
        <v>1147</v>
      </c>
      <c r="J56" s="233" t="str">
        <f>'WetLitterbags placem_collection'!K57</f>
        <v>G622</v>
      </c>
      <c r="K56" s="235">
        <f>IFERROR(INDEX('Green_rooibos initial weight'!$C$5:$C$1749,MATCH(J56, 'Green_rooibos initial weight'!$A$5:$A$1749,0)),"")</f>
        <v>1.978</v>
      </c>
      <c r="L56" s="235">
        <f t="shared" si="1"/>
        <v>1.7282</v>
      </c>
      <c r="M56" s="235">
        <f>AVERAGE('Ashed teabags wet'!$J$809:$J$813,'Ashed teabags wet'!$J$817:$J$818,'Ashed teabags wet'!$J$820:$J$821)</f>
        <v>5.5094158734921841</v>
      </c>
      <c r="N56" s="235">
        <f t="shared" si="2"/>
        <v>1.632986274874308</v>
      </c>
      <c r="O56" s="235" t="str">
        <f>IF(IFERROR(INDEX('Both teabags AfterWet'!$D$1:$D$839,MATCH(J56,'Both teabags AfterWet'!$B$1:$B$839,0)),"")="","",(IFERROR(INDEX('Both teabags AfterWet'!$D$1:$D$839,MATCH(J56,'Both teabags AfterWet'!$B$1:$B$839,0)),"")))</f>
        <v/>
      </c>
      <c r="P56" s="235" t="str">
        <f t="shared" si="3"/>
        <v/>
      </c>
      <c r="Q56" s="235" t="str">
        <f>IFERROR(INDEX('Ashed teabags wet'!$J$2:$J$825,MATCH(J56,'Ashed teabags wet'!$B$2:$B$825,0)),"")</f>
        <v/>
      </c>
      <c r="R56" s="235" t="str">
        <f t="shared" si="8"/>
        <v/>
      </c>
      <c r="S56" s="236">
        <f>'WetLitterbags placem_collection'!E57</f>
        <v>42766</v>
      </c>
      <c r="T56" s="236">
        <f>IF('WetLitterbags placem_collection'!G57="","",'WetLitterbags placem_collection'!G57)</f>
        <v>42820</v>
      </c>
      <c r="U56" s="237">
        <f t="shared" si="5"/>
        <v>54</v>
      </c>
      <c r="V56" s="235" t="str">
        <f t="shared" si="6"/>
        <v/>
      </c>
      <c r="W56" s="235" t="str">
        <f t="shared" si="7"/>
        <v/>
      </c>
      <c r="X56">
        <f>IFERROR(INDEX(Rainfall_Wet!$O$2:$O$217,MATCH(B56, Rainfall_Wet!$A$2:$A$217,0)),"")</f>
        <v>214.262898705</v>
      </c>
      <c r="Y56" s="241">
        <v>21.96</v>
      </c>
      <c r="Z56" s="241">
        <v>8.9199999999999982</v>
      </c>
      <c r="AA56" s="241">
        <v>69.12</v>
      </c>
      <c r="AB56" s="242" t="s">
        <v>2688</v>
      </c>
      <c r="AC56" s="241">
        <v>1.7491375061606702</v>
      </c>
      <c r="AD56">
        <f>IF('WetLitterbags placem_collection'!AB57="","",'WetLitterbags placem_collection'!AB57)</f>
        <v>15.8</v>
      </c>
      <c r="AE56">
        <f>IF('WetLitterbags placem_collection'!Z57="","",'WetLitterbags placem_collection'!Z57)</f>
        <v>45</v>
      </c>
      <c r="AF56" s="256" t="str">
        <f>IF('WetLitterbags placem_collection'!AA57="","",'WetLitterbags placem_collection'!AA57)</f>
        <v>M</v>
      </c>
      <c r="AG56">
        <f>IF('WetLitterbags placem_collection'!AC57="","",'WetLitterbags placem_collection'!AC57)</f>
        <v>1</v>
      </c>
      <c r="AH56" s="250">
        <f>AVERAGE('WetLitterbags placem_collection'!S57,'WetLitterbags placem_collection'!U57)</f>
        <v>33</v>
      </c>
      <c r="AI56">
        <f>AVERAGE('WetLitterbags placem_collection'!R57,'WetLitterbags placem_collection'!T57)</f>
        <v>25.9</v>
      </c>
      <c r="AJ56">
        <f>INDEX(Coordinates!$B$2:$B$197,MATCH(G56,Coordinates!$J$2:$J$197,0))</f>
        <v>-3.4061389879999999</v>
      </c>
      <c r="AK56">
        <f>INDEX(Coordinates!$C$2:$C$197,MATCH(G56,Coordinates!$J$2:$J$197,0))</f>
        <v>34.850574979999998</v>
      </c>
      <c r="AL56" t="str">
        <f>IF(ISNUMBER(SEARCH("C", 'WetLitterbags placem_collection'!W57)),"YES","")</f>
        <v/>
      </c>
      <c r="AM56" t="str">
        <f>IF(ISNUMBER(SEARCH("H", 'WetLitterbags placem_collection'!W57)),"YES","")</f>
        <v>YES</v>
      </c>
      <c r="AN56" t="str">
        <f>IF(ISNUMBER(SEARCH("R", 'WetLitterbags placem_collection'!W57)),"YES","")</f>
        <v/>
      </c>
    </row>
    <row r="57" spans="1:40">
      <c r="A57" s="268" t="s">
        <v>2460</v>
      </c>
      <c r="B57" s="282">
        <f>'Dry_Litterbag Placem_Collection'!A58</f>
        <v>56</v>
      </c>
      <c r="C57" s="282" t="str">
        <f>'Dry_Litterbag Placem_Collection'!B58</f>
        <v>Makao</v>
      </c>
      <c r="D57" s="282" t="s">
        <v>2677</v>
      </c>
      <c r="E57" s="282" t="s">
        <v>20</v>
      </c>
      <c r="F57" s="282">
        <v>3</v>
      </c>
      <c r="G57" s="283" t="str">
        <f>'Dry_Litterbag Placem_Collection'!C58</f>
        <v>Dry_P3_T8</v>
      </c>
      <c r="H57" s="284" t="s">
        <v>2559</v>
      </c>
      <c r="I57" s="285" t="s">
        <v>1147</v>
      </c>
      <c r="J57" s="233" t="str">
        <f>'WetLitterbags placem_collection'!K58</f>
        <v>G538</v>
      </c>
      <c r="K57" s="235">
        <f>IFERROR(INDEX('Green_rooibos initial weight'!$C$5:$C$1749,MATCH(J57, 'Green_rooibos initial weight'!$A$5:$A$1749,0)),"")</f>
        <v>2.1760000000000002</v>
      </c>
      <c r="L57" s="235">
        <f t="shared" si="1"/>
        <v>1.9262000000000001</v>
      </c>
      <c r="M57" s="235">
        <f>AVERAGE('Ashed teabags wet'!$J$809:$J$813,'Ashed teabags wet'!$J$817:$J$818,'Ashed teabags wet'!$J$820:$J$821)</f>
        <v>5.5094158734921841</v>
      </c>
      <c r="N57" s="235">
        <f t="shared" si="2"/>
        <v>1.8200776314447937</v>
      </c>
      <c r="O57" s="235">
        <f>IF(IFERROR(INDEX('Both teabags AfterWet'!$D$1:$D$839,MATCH(J57,'Both teabags AfterWet'!$B$1:$B$839,0)),"")="","",(IFERROR(INDEX('Both teabags AfterWet'!$D$1:$D$839,MATCH(J57,'Both teabags AfterWet'!$B$1:$B$839,0)),"")))</f>
        <v>0.81</v>
      </c>
      <c r="P57" s="235">
        <f t="shared" si="3"/>
        <v>0.65939999999999999</v>
      </c>
      <c r="Q57" s="235">
        <f>IFERROR(INDEX('Ashed teabags wet'!$J$2:$J$825,MATCH(J57,'Ashed teabags wet'!$B$2:$B$825,0)),"")</f>
        <v>21.852387843704392</v>
      </c>
      <c r="R57" s="235">
        <f t="shared" si="8"/>
        <v>0.51530535455861326</v>
      </c>
      <c r="S57" s="236">
        <f>'WetLitterbags placem_collection'!E58</f>
        <v>42766</v>
      </c>
      <c r="T57" s="236">
        <f>IF('WetLitterbags placem_collection'!G58="","",'WetLitterbags placem_collection'!G58)</f>
        <v>42820</v>
      </c>
      <c r="U57" s="237">
        <f t="shared" si="5"/>
        <v>54</v>
      </c>
      <c r="V57" s="235">
        <f t="shared" si="6"/>
        <v>1.2668000000000001</v>
      </c>
      <c r="W57" s="235">
        <f t="shared" si="7"/>
        <v>1.3047722768861805</v>
      </c>
      <c r="X57">
        <f>IFERROR(INDEX(Rainfall_Wet!$O$2:$O$217,MATCH(B57, Rainfall_Wet!$A$2:$A$217,0)),"")</f>
        <v>214.262898705</v>
      </c>
      <c r="Y57" s="241">
        <v>21.96</v>
      </c>
      <c r="Z57" s="241">
        <v>8.9199999999999982</v>
      </c>
      <c r="AA57" s="241">
        <v>69.12</v>
      </c>
      <c r="AB57" s="242" t="s">
        <v>2688</v>
      </c>
      <c r="AC57" s="241">
        <v>1.7491375061606702</v>
      </c>
      <c r="AD57">
        <f>IF('WetLitterbags placem_collection'!AB58="","",'WetLitterbags placem_collection'!AB58)</f>
        <v>15.4</v>
      </c>
      <c r="AE57">
        <f>IF('WetLitterbags placem_collection'!Z58="","",'WetLitterbags placem_collection'!Z58)</f>
        <v>30.8</v>
      </c>
      <c r="AF57" s="256" t="str">
        <f>IF('WetLitterbags placem_collection'!AA58="","",'WetLitterbags placem_collection'!AA58)</f>
        <v>M</v>
      </c>
      <c r="AG57">
        <f>IF('WetLitterbags placem_collection'!AC58="","",'WetLitterbags placem_collection'!AC58)</f>
        <v>0</v>
      </c>
      <c r="AH57" s="250">
        <f>AVERAGE('WetLitterbags placem_collection'!S58,'WetLitterbags placem_collection'!U58)</f>
        <v>29.5</v>
      </c>
      <c r="AI57">
        <f>AVERAGE('WetLitterbags placem_collection'!R58,'WetLitterbags placem_collection'!T58)</f>
        <v>27.6</v>
      </c>
      <c r="AJ57">
        <f>INDEX(Coordinates!$B$2:$B$197,MATCH(G57,Coordinates!$J$2:$J$197,0))</f>
        <v>-3.4062900300000001</v>
      </c>
      <c r="AK57">
        <f>INDEX(Coordinates!$C$2:$C$197,MATCH(G57,Coordinates!$J$2:$J$197,0))</f>
        <v>34.850441959999998</v>
      </c>
      <c r="AL57" t="str">
        <f>IF(ISNUMBER(SEARCH("C", 'WetLitterbags placem_collection'!W58)),"YES","")</f>
        <v>YES</v>
      </c>
      <c r="AM57" t="str">
        <f>IF(ISNUMBER(SEARCH("H", 'WetLitterbags placem_collection'!W58)),"YES","")</f>
        <v>YES</v>
      </c>
      <c r="AN57" t="str">
        <f>IF(ISNUMBER(SEARCH("R", 'WetLitterbags placem_collection'!W58)),"YES","")</f>
        <v/>
      </c>
    </row>
    <row r="58" spans="1:40">
      <c r="A58" s="268" t="s">
        <v>2460</v>
      </c>
      <c r="B58" s="282">
        <f>'Dry_Litterbag Placem_Collection'!A59</f>
        <v>57</v>
      </c>
      <c r="C58" s="282" t="str">
        <f>'Dry_Litterbag Placem_Collection'!B59</f>
        <v>Makao</v>
      </c>
      <c r="D58" s="282" t="s">
        <v>2677</v>
      </c>
      <c r="E58" s="282" t="s">
        <v>20</v>
      </c>
      <c r="F58" s="282">
        <v>4</v>
      </c>
      <c r="G58" s="283" t="str">
        <f>'Dry_Litterbag Placem_Collection'!C59</f>
        <v>Dry_P4_T1</v>
      </c>
      <c r="H58" s="284" t="s">
        <v>2559</v>
      </c>
      <c r="I58" s="285" t="s">
        <v>1147</v>
      </c>
      <c r="J58" s="233" t="str">
        <f>'WetLitterbags placem_collection'!K59</f>
        <v>G540</v>
      </c>
      <c r="K58" s="235">
        <f>IFERROR(INDEX('Green_rooibos initial weight'!$C$5:$C$1749,MATCH(J58, 'Green_rooibos initial weight'!$A$5:$A$1749,0)),"")</f>
        <v>2.0830000000000002</v>
      </c>
      <c r="L58" s="235">
        <f t="shared" si="1"/>
        <v>1.8332000000000002</v>
      </c>
      <c r="M58" s="235">
        <f>AVERAGE('Ashed teabags wet'!$J$809:$J$813,'Ashed teabags wet'!$J$817:$J$818,'Ashed teabags wet'!$J$820:$J$821)</f>
        <v>5.5094158734921841</v>
      </c>
      <c r="N58" s="235">
        <f t="shared" si="2"/>
        <v>1.7322013882071414</v>
      </c>
      <c r="O58" s="235">
        <f>IF(IFERROR(INDEX('Both teabags AfterWet'!$D$1:$D$839,MATCH(J58,'Both teabags AfterWet'!$B$1:$B$839,0)),"")="","",(IFERROR(INDEX('Both teabags AfterWet'!$D$1:$D$839,MATCH(J58,'Both teabags AfterWet'!$B$1:$B$839,0)),"")))</f>
        <v>0.73299999999999998</v>
      </c>
      <c r="P58" s="235">
        <f t="shared" si="3"/>
        <v>0.58240000000000003</v>
      </c>
      <c r="Q58" s="235">
        <f>IFERROR(INDEX('Ashed teabags wet'!$J$2:$J$825,MATCH(J58,'Ashed teabags wet'!$B$2:$B$825,0)),"")</f>
        <v>21.550000000000765</v>
      </c>
      <c r="R58" s="235">
        <f t="shared" si="8"/>
        <v>0.45689279999999555</v>
      </c>
      <c r="S58" s="236">
        <f>'WetLitterbags placem_collection'!E59</f>
        <v>42766</v>
      </c>
      <c r="T58" s="236">
        <f>IF('WetLitterbags placem_collection'!G59="","",'WetLitterbags placem_collection'!G59)</f>
        <v>42820</v>
      </c>
      <c r="U58" s="237">
        <f t="shared" si="5"/>
        <v>54</v>
      </c>
      <c r="V58" s="235">
        <f t="shared" si="6"/>
        <v>1.2508000000000001</v>
      </c>
      <c r="W58" s="235">
        <f t="shared" si="7"/>
        <v>1.275308588207146</v>
      </c>
      <c r="X58">
        <f>IFERROR(INDEX(Rainfall_Wet!$O$2:$O$217,MATCH(B58, Rainfall_Wet!$A$2:$A$217,0)),"")</f>
        <v>214.262898705</v>
      </c>
      <c r="Y58" s="241">
        <v>25.96</v>
      </c>
      <c r="Z58" s="241">
        <v>6.9200000000000008</v>
      </c>
      <c r="AA58" s="241">
        <v>67.12</v>
      </c>
      <c r="AB58" s="242" t="s">
        <v>2688</v>
      </c>
      <c r="AC58" s="241">
        <v>1.7568260226712666</v>
      </c>
      <c r="AD58">
        <f>IF('WetLitterbags placem_collection'!AB59="","",'WetLitterbags placem_collection'!AB59)</f>
        <v>3.3</v>
      </c>
      <c r="AE58">
        <f>IF('WetLitterbags placem_collection'!Z59="","",'WetLitterbags placem_collection'!Z59)</f>
        <v>28.4</v>
      </c>
      <c r="AF58" s="256" t="str">
        <f>IF('WetLitterbags placem_collection'!AA59="","",'WetLitterbags placem_collection'!AA59)</f>
        <v>O</v>
      </c>
      <c r="AG58">
        <f>IF('WetLitterbags placem_collection'!AC59="","",'WetLitterbags placem_collection'!AC59)</f>
        <v>1</v>
      </c>
      <c r="AH58" s="250">
        <f>AVERAGE('WetLitterbags placem_collection'!S59,'WetLitterbags placem_collection'!U59)</f>
        <v>31.6</v>
      </c>
      <c r="AI58">
        <f>AVERAGE('WetLitterbags placem_collection'!R59,'WetLitterbags placem_collection'!T59)</f>
        <v>26.9</v>
      </c>
      <c r="AJ58">
        <f>INDEX(Coordinates!$B$2:$B$197,MATCH(G58,Coordinates!$J$2:$J$197,0))</f>
        <v>-3.4064239729999999</v>
      </c>
      <c r="AK58">
        <f>INDEX(Coordinates!$C$2:$C$197,MATCH(G58,Coordinates!$J$2:$J$197,0))</f>
        <v>34.851213010000002</v>
      </c>
      <c r="AL58" t="str">
        <f>IF(ISNUMBER(SEARCH("C", 'WetLitterbags placem_collection'!W59)),"YES","")</f>
        <v/>
      </c>
      <c r="AM58" t="str">
        <f>IF(ISNUMBER(SEARCH("H", 'WetLitterbags placem_collection'!W59)),"YES","")</f>
        <v>YES</v>
      </c>
      <c r="AN58" t="str">
        <f>IF(ISNUMBER(SEARCH("R", 'WetLitterbags placem_collection'!W59)),"YES","")</f>
        <v>YES</v>
      </c>
    </row>
    <row r="59" spans="1:40">
      <c r="A59" s="268" t="s">
        <v>2460</v>
      </c>
      <c r="B59" s="282">
        <f>'Dry_Litterbag Placem_Collection'!A60</f>
        <v>58</v>
      </c>
      <c r="C59" s="282" t="str">
        <f>'Dry_Litterbag Placem_Collection'!B60</f>
        <v>Makao</v>
      </c>
      <c r="D59" s="282" t="s">
        <v>2677</v>
      </c>
      <c r="E59" s="282" t="s">
        <v>20</v>
      </c>
      <c r="F59" s="282">
        <v>4</v>
      </c>
      <c r="G59" s="283" t="str">
        <f>'Dry_Litterbag Placem_Collection'!C60</f>
        <v>Dry_P4_T2</v>
      </c>
      <c r="H59" s="284" t="s">
        <v>2559</v>
      </c>
      <c r="I59" s="285" t="s">
        <v>1147</v>
      </c>
      <c r="J59" s="233" t="str">
        <f>'WetLitterbags placem_collection'!K60</f>
        <v>G513</v>
      </c>
      <c r="K59" s="235">
        <f>IFERROR(INDEX('Green_rooibos initial weight'!$C$5:$C$1749,MATCH(J59, 'Green_rooibos initial weight'!$A$5:$A$1749,0)),"")</f>
        <v>2.0179999999999998</v>
      </c>
      <c r="L59" s="235">
        <f t="shared" si="1"/>
        <v>1.7681999999999998</v>
      </c>
      <c r="M59" s="235">
        <f>AVERAGE('Ashed teabags wet'!$J$809:$J$813,'Ashed teabags wet'!$J$817:$J$818,'Ashed teabags wet'!$J$820:$J$821)</f>
        <v>5.5094158734921841</v>
      </c>
      <c r="N59" s="235">
        <f t="shared" si="2"/>
        <v>1.6707825085249111</v>
      </c>
      <c r="O59" s="235">
        <f>IF(IFERROR(INDEX('Both teabags AfterWet'!$D$1:$D$839,MATCH(J59,'Both teabags AfterWet'!$B$1:$B$839,0)),"")="","",(IFERROR(INDEX('Both teabags AfterWet'!$D$1:$D$839,MATCH(J59,'Both teabags AfterWet'!$B$1:$B$839,0)),"")))</f>
        <v>0.93279999999999996</v>
      </c>
      <c r="P59" s="235">
        <f t="shared" si="3"/>
        <v>0.78220000000000001</v>
      </c>
      <c r="Q59" s="235">
        <f>IFERROR(INDEX('Ashed teabags wet'!$J$2:$J$825,MATCH(J59,'Ashed teabags wet'!$B$2:$B$825,0)),"")</f>
        <v>17.757936507936094</v>
      </c>
      <c r="R59" s="235">
        <f t="shared" si="8"/>
        <v>0.6432974206349239</v>
      </c>
      <c r="S59" s="236">
        <f>'WetLitterbags placem_collection'!E60</f>
        <v>42766</v>
      </c>
      <c r="T59" s="236">
        <f>IF('WetLitterbags placem_collection'!G60="","",'WetLitterbags placem_collection'!G60)</f>
        <v>42820</v>
      </c>
      <c r="U59" s="237">
        <f t="shared" si="5"/>
        <v>54</v>
      </c>
      <c r="V59" s="235">
        <f t="shared" si="6"/>
        <v>0.98599999999999977</v>
      </c>
      <c r="W59" s="235">
        <f t="shared" si="7"/>
        <v>1.0274850878899873</v>
      </c>
      <c r="X59">
        <f>IFERROR(INDEX(Rainfall_Wet!$O$2:$O$217,MATCH(B59, Rainfall_Wet!$A$2:$A$217,0)),"")</f>
        <v>214.262898705</v>
      </c>
      <c r="Y59" s="241">
        <v>25.96</v>
      </c>
      <c r="Z59" s="241">
        <v>6.9200000000000008</v>
      </c>
      <c r="AA59" s="241">
        <v>67.12</v>
      </c>
      <c r="AB59" s="242" t="s">
        <v>2688</v>
      </c>
      <c r="AC59" s="241">
        <v>1.7568260226712666</v>
      </c>
      <c r="AD59">
        <f>IF('WetLitterbags placem_collection'!AB60="","",'WetLitterbags placem_collection'!AB60)</f>
        <v>1.4</v>
      </c>
      <c r="AE59">
        <f>IF('WetLitterbags placem_collection'!Z60="","",'WetLitterbags placem_collection'!Z60)</f>
        <v>54.4</v>
      </c>
      <c r="AF59" s="256" t="str">
        <f>IF('WetLitterbags placem_collection'!AA60="","",'WetLitterbags placem_collection'!AA60)</f>
        <v>O</v>
      </c>
      <c r="AG59">
        <f>IF('WetLitterbags placem_collection'!AC60="","",'WetLitterbags placem_collection'!AC60)</f>
        <v>0</v>
      </c>
      <c r="AH59" s="250">
        <f>AVERAGE('WetLitterbags placem_collection'!S60,'WetLitterbags placem_collection'!U60)</f>
        <v>31.6</v>
      </c>
      <c r="AI59">
        <f>AVERAGE('WetLitterbags placem_collection'!R60,'WetLitterbags placem_collection'!T60)</f>
        <v>26.700000000000003</v>
      </c>
      <c r="AJ59">
        <f>INDEX(Coordinates!$B$2:$B$197,MATCH(G59,Coordinates!$J$2:$J$197,0))</f>
        <v>-3.4065020079999999</v>
      </c>
      <c r="AK59">
        <f>INDEX(Coordinates!$C$2:$C$197,MATCH(G59,Coordinates!$J$2:$J$197,0))</f>
        <v>34.851056020000001</v>
      </c>
      <c r="AL59" t="str">
        <f>IF(ISNUMBER(SEARCH("C", 'WetLitterbags placem_collection'!W60)),"YES","")</f>
        <v/>
      </c>
      <c r="AM59" t="str">
        <f>IF(ISNUMBER(SEARCH("H", 'WetLitterbags placem_collection'!W60)),"YES","")</f>
        <v>YES</v>
      </c>
      <c r="AN59" t="str">
        <f>IF(ISNUMBER(SEARCH("R", 'WetLitterbags placem_collection'!W60)),"YES","")</f>
        <v/>
      </c>
    </row>
    <row r="60" spans="1:40">
      <c r="A60" s="268" t="s">
        <v>2460</v>
      </c>
      <c r="B60" s="282">
        <f>'Dry_Litterbag Placem_Collection'!A61</f>
        <v>59</v>
      </c>
      <c r="C60" s="282" t="str">
        <f>'Dry_Litterbag Placem_Collection'!B61</f>
        <v>Makao</v>
      </c>
      <c r="D60" s="282" t="s">
        <v>2677</v>
      </c>
      <c r="E60" s="282" t="s">
        <v>20</v>
      </c>
      <c r="F60" s="282">
        <v>4</v>
      </c>
      <c r="G60" s="283" t="str">
        <f>'Dry_Litterbag Placem_Collection'!C61</f>
        <v>Dry_P4_T3</v>
      </c>
      <c r="H60" s="284" t="s">
        <v>2559</v>
      </c>
      <c r="I60" s="285" t="s">
        <v>1147</v>
      </c>
      <c r="J60" s="233" t="str">
        <f>'WetLitterbags placem_collection'!K61</f>
        <v>G489</v>
      </c>
      <c r="K60" s="235">
        <f>IFERROR(INDEX('Green_rooibos initial weight'!$C$5:$C$1749,MATCH(J60, 'Green_rooibos initial weight'!$A$5:$A$1749,0)),"")</f>
        <v>1.9</v>
      </c>
      <c r="L60" s="235">
        <f t="shared" si="1"/>
        <v>1.6501999999999999</v>
      </c>
      <c r="M60" s="235">
        <f>AVERAGE('Ashed teabags wet'!$J$809:$J$813,'Ashed teabags wet'!$J$817:$J$818,'Ashed teabags wet'!$J$820:$J$821)</f>
        <v>5.5094158734921841</v>
      </c>
      <c r="N60" s="235">
        <f t="shared" si="2"/>
        <v>1.5592836192556319</v>
      </c>
      <c r="O60" s="235">
        <f>IF(IFERROR(INDEX('Both teabags AfterWet'!$D$1:$D$839,MATCH(J60,'Both teabags AfterWet'!$B$1:$B$839,0)),"")="","",(IFERROR(INDEX('Both teabags AfterWet'!$D$1:$D$839,MATCH(J60,'Both teabags AfterWet'!$B$1:$B$839,0)),"")))</f>
        <v>0.88400000000000001</v>
      </c>
      <c r="P60" s="235">
        <f t="shared" si="3"/>
        <v>0.73340000000000005</v>
      </c>
      <c r="Q60" s="235">
        <f>IFERROR(INDEX('Ashed teabags wet'!$J$2:$J$825,MATCH(J60,'Ashed teabags wet'!$B$2:$B$825,0)),"")</f>
        <v>11.144278606964582</v>
      </c>
      <c r="R60" s="235">
        <f t="shared" si="8"/>
        <v>0.65166786069652183</v>
      </c>
      <c r="S60" s="236">
        <f>'WetLitterbags placem_collection'!E61</f>
        <v>42766</v>
      </c>
      <c r="T60" s="236">
        <f>IF('WetLitterbags placem_collection'!G61="","",'WetLitterbags placem_collection'!G61)</f>
        <v>42820</v>
      </c>
      <c r="U60" s="237">
        <f t="shared" si="5"/>
        <v>54</v>
      </c>
      <c r="V60" s="235">
        <f t="shared" si="6"/>
        <v>0.91679999999999984</v>
      </c>
      <c r="W60" s="235">
        <f t="shared" si="7"/>
        <v>0.90761575855911003</v>
      </c>
      <c r="X60">
        <f>IFERROR(INDEX(Rainfall_Wet!$O$2:$O$217,MATCH(B60, Rainfall_Wet!$A$2:$A$217,0)),"")</f>
        <v>214.262898705</v>
      </c>
      <c r="Y60" s="241">
        <v>25.96</v>
      </c>
      <c r="Z60" s="241">
        <v>6.9200000000000008</v>
      </c>
      <c r="AA60" s="241">
        <v>67.12</v>
      </c>
      <c r="AB60" s="242" t="s">
        <v>2688</v>
      </c>
      <c r="AC60" s="241">
        <v>1.7568260226712666</v>
      </c>
      <c r="AD60">
        <f>IF('WetLitterbags placem_collection'!AB61="","",'WetLitterbags placem_collection'!AB61)</f>
        <v>3.3</v>
      </c>
      <c r="AE60">
        <f>IF('WetLitterbags placem_collection'!Z61="","",'WetLitterbags placem_collection'!Z61)</f>
        <v>46</v>
      </c>
      <c r="AF60" s="256" t="str">
        <f>IF('WetLitterbags placem_collection'!AA61="","",'WetLitterbags placem_collection'!AA61)</f>
        <v>O</v>
      </c>
      <c r="AG60">
        <f>IF('WetLitterbags placem_collection'!AC61="","",'WetLitterbags placem_collection'!AC61)</f>
        <v>0</v>
      </c>
      <c r="AH60" s="250">
        <f>AVERAGE('WetLitterbags placem_collection'!S61,'WetLitterbags placem_collection'!U61)</f>
        <v>27.9</v>
      </c>
      <c r="AI60">
        <f>AVERAGE('WetLitterbags placem_collection'!R61,'WetLitterbags placem_collection'!T61)</f>
        <v>27.049999999999997</v>
      </c>
      <c r="AJ60">
        <f>INDEX(Coordinates!$B$2:$B$197,MATCH(G60,Coordinates!$J$2:$J$197,0))</f>
        <v>-3.4062359670000002</v>
      </c>
      <c r="AK60">
        <f>INDEX(Coordinates!$C$2:$C$197,MATCH(G60,Coordinates!$J$2:$J$197,0))</f>
        <v>34.851107990000003</v>
      </c>
      <c r="AL60" t="str">
        <f>IF(ISNUMBER(SEARCH("C", 'WetLitterbags placem_collection'!W61)),"YES","")</f>
        <v/>
      </c>
      <c r="AM60" t="str">
        <f>IF(ISNUMBER(SEARCH("H", 'WetLitterbags placem_collection'!W61)),"YES","")</f>
        <v/>
      </c>
      <c r="AN60" t="str">
        <f>IF(ISNUMBER(SEARCH("R", 'WetLitterbags placem_collection'!W61)),"YES","")</f>
        <v/>
      </c>
    </row>
    <row r="61" spans="1:40">
      <c r="A61" s="268" t="s">
        <v>2460</v>
      </c>
      <c r="B61" s="282">
        <f>'Dry_Litterbag Placem_Collection'!A62</f>
        <v>60</v>
      </c>
      <c r="C61" s="282" t="str">
        <f>'Dry_Litterbag Placem_Collection'!B62</f>
        <v>Makao</v>
      </c>
      <c r="D61" s="282" t="s">
        <v>2677</v>
      </c>
      <c r="E61" s="282" t="s">
        <v>20</v>
      </c>
      <c r="F61" s="282">
        <v>4</v>
      </c>
      <c r="G61" s="283" t="str">
        <f>'Dry_Litterbag Placem_Collection'!C62</f>
        <v>Dry_P4_T4</v>
      </c>
      <c r="H61" s="284" t="s">
        <v>2559</v>
      </c>
      <c r="I61" s="285" t="s">
        <v>1147</v>
      </c>
      <c r="J61" s="233" t="str">
        <f>'WetLitterbags placem_collection'!K62</f>
        <v>G633</v>
      </c>
      <c r="K61" s="235">
        <f>IFERROR(INDEX('Green_rooibos initial weight'!$C$5:$C$1749,MATCH(J61, 'Green_rooibos initial weight'!$A$5:$A$1749,0)),"")</f>
        <v>2.0630000000000002</v>
      </c>
      <c r="L61" s="235">
        <f t="shared" si="1"/>
        <v>1.8132000000000001</v>
      </c>
      <c r="M61" s="235">
        <f>AVERAGE('Ashed teabags wet'!$J$809:$J$813,'Ashed teabags wet'!$J$817:$J$818,'Ashed teabags wet'!$J$820:$J$821)</f>
        <v>5.5094158734921841</v>
      </c>
      <c r="N61" s="235">
        <f t="shared" si="2"/>
        <v>1.7133032713818399</v>
      </c>
      <c r="O61" s="235">
        <f>IF(IFERROR(INDEX('Both teabags AfterWet'!$D$1:$D$839,MATCH(J61,'Both teabags AfterWet'!$B$1:$B$839,0)),"")="","",(IFERROR(INDEX('Both teabags AfterWet'!$D$1:$D$839,MATCH(J61,'Both teabags AfterWet'!$B$1:$B$839,0)),"")))</f>
        <v>0.874</v>
      </c>
      <c r="P61" s="235">
        <f t="shared" si="3"/>
        <v>0.72340000000000004</v>
      </c>
      <c r="Q61" s="235">
        <f>IFERROR(INDEX('Ashed teabags wet'!$J$2:$J$825,MATCH(J61,'Ashed teabags wet'!$B$2:$B$825,0)),"")</f>
        <v>12.827988338192315</v>
      </c>
      <c r="R61" s="235">
        <f t="shared" si="8"/>
        <v>0.63060233236151686</v>
      </c>
      <c r="S61" s="236">
        <f>'WetLitterbags placem_collection'!E62</f>
        <v>42766</v>
      </c>
      <c r="T61" s="236">
        <f>IF('WetLitterbags placem_collection'!G62="","",'WetLitterbags placem_collection'!G62)</f>
        <v>42820</v>
      </c>
      <c r="U61" s="237">
        <f t="shared" si="5"/>
        <v>54</v>
      </c>
      <c r="V61" s="235">
        <f t="shared" si="6"/>
        <v>1.0898000000000001</v>
      </c>
      <c r="W61" s="235">
        <f t="shared" si="7"/>
        <v>1.082700939020323</v>
      </c>
      <c r="X61">
        <f>IFERROR(INDEX(Rainfall_Wet!$O$2:$O$217,MATCH(B61, Rainfall_Wet!$A$2:$A$217,0)),"")</f>
        <v>214.262898705</v>
      </c>
      <c r="Y61" s="241">
        <v>25.96</v>
      </c>
      <c r="Z61" s="241">
        <v>6.9200000000000008</v>
      </c>
      <c r="AA61" s="241">
        <v>67.12</v>
      </c>
      <c r="AB61" s="242" t="s">
        <v>2688</v>
      </c>
      <c r="AC61" s="241">
        <v>1.7568260226712666</v>
      </c>
      <c r="AD61">
        <f>IF('WetLitterbags placem_collection'!AB62="","",'WetLitterbags placem_collection'!AB62)</f>
        <v>2.4</v>
      </c>
      <c r="AE61">
        <f>IF('WetLitterbags placem_collection'!Z62="","",'WetLitterbags placem_collection'!Z62)</f>
        <v>10.199999999999999</v>
      </c>
      <c r="AF61" s="256" t="str">
        <f>IF('WetLitterbags placem_collection'!AA62="","",'WetLitterbags placem_collection'!AA62)</f>
        <v>O</v>
      </c>
      <c r="AG61">
        <f>IF('WetLitterbags placem_collection'!AC62="","",'WetLitterbags placem_collection'!AC62)</f>
        <v>0</v>
      </c>
      <c r="AH61" s="250">
        <f>AVERAGE('WetLitterbags placem_collection'!S62,'WetLitterbags placem_collection'!U62)</f>
        <v>22.5</v>
      </c>
      <c r="AI61">
        <f>AVERAGE('WetLitterbags placem_collection'!R62,'WetLitterbags placem_collection'!T62)</f>
        <v>28.6</v>
      </c>
      <c r="AJ61">
        <f>INDEX(Coordinates!$B$2:$B$197,MATCH(G61,Coordinates!$J$2:$J$197,0))</f>
        <v>-3.406281983</v>
      </c>
      <c r="AK61">
        <f>INDEX(Coordinates!$C$2:$C$197,MATCH(G61,Coordinates!$J$2:$J$197,0))</f>
        <v>34.85137898</v>
      </c>
      <c r="AL61" t="str">
        <f>IF(ISNUMBER(SEARCH("C", 'WetLitterbags placem_collection'!W62)),"YES","")</f>
        <v/>
      </c>
      <c r="AM61" t="str">
        <f>IF(ISNUMBER(SEARCH("H", 'WetLitterbags placem_collection'!W62)),"YES","")</f>
        <v/>
      </c>
      <c r="AN61" t="str">
        <f>IF(ISNUMBER(SEARCH("R", 'WetLitterbags placem_collection'!W62)),"YES","")</f>
        <v/>
      </c>
    </row>
    <row r="62" spans="1:40">
      <c r="A62" s="268" t="s">
        <v>2460</v>
      </c>
      <c r="B62" s="282">
        <f>'Dry_Litterbag Placem_Collection'!A63</f>
        <v>61</v>
      </c>
      <c r="C62" s="282" t="str">
        <f>'Dry_Litterbag Placem_Collection'!B63</f>
        <v>Makao</v>
      </c>
      <c r="D62" s="282" t="s">
        <v>2677</v>
      </c>
      <c r="E62" s="282" t="s">
        <v>20</v>
      </c>
      <c r="F62" s="282">
        <v>4</v>
      </c>
      <c r="G62" s="283" t="str">
        <f>'Dry_Litterbag Placem_Collection'!C63</f>
        <v>Dry_P4_T5</v>
      </c>
      <c r="H62" s="284" t="s">
        <v>2559</v>
      </c>
      <c r="I62" s="285" t="s">
        <v>1147</v>
      </c>
      <c r="J62" s="233" t="str">
        <f>'WetLitterbags placem_collection'!K63</f>
        <v>G541</v>
      </c>
      <c r="K62" s="235">
        <f>IFERROR(INDEX('Green_rooibos initial weight'!$C$5:$C$1749,MATCH(J62, 'Green_rooibos initial weight'!$A$5:$A$1749,0)),"")</f>
        <v>1.978</v>
      </c>
      <c r="L62" s="235">
        <f t="shared" si="1"/>
        <v>1.7282</v>
      </c>
      <c r="M62" s="235">
        <f>AVERAGE('Ashed teabags wet'!$J$809:$J$813,'Ashed teabags wet'!$J$817:$J$818,'Ashed teabags wet'!$J$820:$J$821)</f>
        <v>5.5094158734921841</v>
      </c>
      <c r="N62" s="235">
        <f t="shared" si="2"/>
        <v>1.632986274874308</v>
      </c>
      <c r="O62" s="235">
        <f>IF(IFERROR(INDEX('Both teabags AfterWet'!$D$1:$D$839,MATCH(J62,'Both teabags AfterWet'!$B$1:$B$839,0)),"")="","",(IFERROR(INDEX('Both teabags AfterWet'!$D$1:$D$839,MATCH(J62,'Both teabags AfterWet'!$B$1:$B$839,0)),"")))</f>
        <v>0.78600000000000003</v>
      </c>
      <c r="P62" s="235">
        <f t="shared" si="3"/>
        <v>0.63539999999999996</v>
      </c>
      <c r="Q62" s="235">
        <f>IFERROR(INDEX('Ashed teabags wet'!$J$2:$J$825,MATCH(J62,'Ashed teabags wet'!$B$2:$B$825,0)),"")</f>
        <v>12.728194726166139</v>
      </c>
      <c r="R62" s="235">
        <f t="shared" si="8"/>
        <v>0.55452505070994029</v>
      </c>
      <c r="S62" s="236">
        <f>'WetLitterbags placem_collection'!E63</f>
        <v>42766</v>
      </c>
      <c r="T62" s="236">
        <f>IF('WetLitterbags placem_collection'!G63="","",'WetLitterbags placem_collection'!G63)</f>
        <v>42820</v>
      </c>
      <c r="U62" s="237">
        <f t="shared" si="5"/>
        <v>54</v>
      </c>
      <c r="V62" s="235">
        <f t="shared" si="6"/>
        <v>1.0928</v>
      </c>
      <c r="W62" s="235">
        <f t="shared" si="7"/>
        <v>1.0784612241643678</v>
      </c>
      <c r="X62">
        <f>IFERROR(INDEX(Rainfall_Wet!$O$2:$O$217,MATCH(B62, Rainfall_Wet!$A$2:$A$217,0)),"")</f>
        <v>214.262898705</v>
      </c>
      <c r="Y62" s="241">
        <v>25.96</v>
      </c>
      <c r="Z62" s="241">
        <v>6.9200000000000008</v>
      </c>
      <c r="AA62" s="241">
        <v>67.12</v>
      </c>
      <c r="AB62" s="242" t="s">
        <v>2688</v>
      </c>
      <c r="AC62" s="241">
        <v>1.7568260226712666</v>
      </c>
      <c r="AD62">
        <f>IF('WetLitterbags placem_collection'!AB63="","",'WetLitterbags placem_collection'!AB63)</f>
        <v>5.6</v>
      </c>
      <c r="AE62">
        <f>IF('WetLitterbags placem_collection'!Z63="","",'WetLitterbags placem_collection'!Z63)</f>
        <v>34.200000000000003</v>
      </c>
      <c r="AF62" s="256" t="str">
        <f>IF('WetLitterbags placem_collection'!AA63="","",'WetLitterbags placem_collection'!AA63)</f>
        <v>O</v>
      </c>
      <c r="AG62">
        <f>IF('WetLitterbags placem_collection'!AC63="","",'WetLitterbags placem_collection'!AC63)</f>
        <v>0</v>
      </c>
      <c r="AH62" s="250">
        <f>AVERAGE('WetLitterbags placem_collection'!S63,'WetLitterbags placem_collection'!U63)</f>
        <v>20.399999999999999</v>
      </c>
      <c r="AI62">
        <f>AVERAGE('WetLitterbags placem_collection'!R63,'WetLitterbags placem_collection'!T63)</f>
        <v>27.450000000000003</v>
      </c>
      <c r="AJ62">
        <f>INDEX(Coordinates!$B$2:$B$197,MATCH(G62,Coordinates!$J$2:$J$197,0))</f>
        <v>-3.406569986</v>
      </c>
      <c r="AK62">
        <f>INDEX(Coordinates!$C$2:$C$197,MATCH(G62,Coordinates!$J$2:$J$197,0))</f>
        <v>34.851323989999997</v>
      </c>
      <c r="AL62" t="str">
        <f>IF(ISNUMBER(SEARCH("C", 'WetLitterbags placem_collection'!W63)),"YES","")</f>
        <v>YES</v>
      </c>
      <c r="AM62" t="str">
        <f>IF(ISNUMBER(SEARCH("H", 'WetLitterbags placem_collection'!W63)),"YES","")</f>
        <v>YES</v>
      </c>
      <c r="AN62" t="str">
        <f>IF(ISNUMBER(SEARCH("R", 'WetLitterbags placem_collection'!W63)),"YES","")</f>
        <v/>
      </c>
    </row>
    <row r="63" spans="1:40">
      <c r="A63" s="268" t="s">
        <v>2460</v>
      </c>
      <c r="B63" s="282">
        <f>'Dry_Litterbag Placem_Collection'!A64</f>
        <v>62</v>
      </c>
      <c r="C63" s="282" t="str">
        <f>'Dry_Litterbag Placem_Collection'!B64</f>
        <v>Makao</v>
      </c>
      <c r="D63" s="282" t="s">
        <v>2677</v>
      </c>
      <c r="E63" s="282" t="s">
        <v>20</v>
      </c>
      <c r="F63" s="282">
        <v>4</v>
      </c>
      <c r="G63" s="283" t="str">
        <f>'Dry_Litterbag Placem_Collection'!C64</f>
        <v>Dry_P4_T6</v>
      </c>
      <c r="H63" s="284" t="s">
        <v>2559</v>
      </c>
      <c r="I63" s="285" t="s">
        <v>1147</v>
      </c>
      <c r="J63" s="233" t="str">
        <f>'WetLitterbags placem_collection'!K64</f>
        <v>G565</v>
      </c>
      <c r="K63" s="235">
        <f>IFERROR(INDEX('Green_rooibos initial weight'!$C$5:$C$1749,MATCH(J63, 'Green_rooibos initial weight'!$A$5:$A$1749,0)),"")</f>
        <v>2.109</v>
      </c>
      <c r="L63" s="235">
        <f t="shared" si="1"/>
        <v>1.8592</v>
      </c>
      <c r="M63" s="235">
        <f>AVERAGE('Ashed teabags wet'!$J$809:$J$813,'Ashed teabags wet'!$J$817:$J$818,'Ashed teabags wet'!$J$820:$J$821)</f>
        <v>5.5094158734921841</v>
      </c>
      <c r="N63" s="235">
        <f t="shared" si="2"/>
        <v>1.7567689400800333</v>
      </c>
      <c r="O63" s="235">
        <f>IF(IFERROR(INDEX('Both teabags AfterWet'!$D$1:$D$839,MATCH(J63,'Both teabags AfterWet'!$B$1:$B$839,0)),"")="","",(IFERROR(INDEX('Both teabags AfterWet'!$D$1:$D$839,MATCH(J63,'Both teabags AfterWet'!$B$1:$B$839,0)),"")))</f>
        <v>0.9224</v>
      </c>
      <c r="P63" s="235">
        <f t="shared" si="3"/>
        <v>0.77180000000000004</v>
      </c>
      <c r="Q63" s="235">
        <f>IFERROR(INDEX('Ashed teabags wet'!$J$2:$J$825,MATCH(J63,'Ashed teabags wet'!$B$2:$B$825,0)),"")</f>
        <v>20.729927007299029</v>
      </c>
      <c r="R63" s="235">
        <f t="shared" si="8"/>
        <v>0.61180642335766611</v>
      </c>
      <c r="S63" s="236">
        <f>'WetLitterbags placem_collection'!E64</f>
        <v>42766</v>
      </c>
      <c r="T63" s="236">
        <f>IF('WetLitterbags placem_collection'!G64="","",'WetLitterbags placem_collection'!G64)</f>
        <v>42820</v>
      </c>
      <c r="U63" s="237">
        <f t="shared" si="5"/>
        <v>54</v>
      </c>
      <c r="V63" s="235">
        <f t="shared" si="6"/>
        <v>1.0873999999999999</v>
      </c>
      <c r="W63" s="235">
        <f t="shared" si="7"/>
        <v>1.1449625167223672</v>
      </c>
      <c r="X63">
        <f>IFERROR(INDEX(Rainfall_Wet!$O$2:$O$217,MATCH(B63, Rainfall_Wet!$A$2:$A$217,0)),"")</f>
        <v>214.262898705</v>
      </c>
      <c r="Y63" s="241">
        <v>25.96</v>
      </c>
      <c r="Z63" s="241">
        <v>6.9200000000000008</v>
      </c>
      <c r="AA63" s="241">
        <v>67.12</v>
      </c>
      <c r="AB63" s="242" t="s">
        <v>2688</v>
      </c>
      <c r="AC63" s="241">
        <v>1.7568260226712666</v>
      </c>
      <c r="AD63">
        <f>IF('WetLitterbags placem_collection'!AB64="","",'WetLitterbags placem_collection'!AB64)</f>
        <v>4.2</v>
      </c>
      <c r="AE63">
        <f>IF('WetLitterbags placem_collection'!Z64="","",'WetLitterbags placem_collection'!Z64)</f>
        <v>40.4</v>
      </c>
      <c r="AF63" s="256" t="str">
        <f>IF('WetLitterbags placem_collection'!AA64="","",'WetLitterbags placem_collection'!AA64)</f>
        <v>O</v>
      </c>
      <c r="AG63">
        <f>IF('WetLitterbags placem_collection'!AC64="","",'WetLitterbags placem_collection'!AC64)</f>
        <v>0</v>
      </c>
      <c r="AH63" s="250">
        <f>AVERAGE('WetLitterbags placem_collection'!S64,'WetLitterbags placem_collection'!U64)</f>
        <v>24.7</v>
      </c>
      <c r="AI63">
        <f>AVERAGE('WetLitterbags placem_collection'!R64,'WetLitterbags placem_collection'!T64)</f>
        <v>26.799999999999997</v>
      </c>
      <c r="AJ63">
        <f>INDEX(Coordinates!$B$2:$B$197,MATCH(G63,Coordinates!$J$2:$J$197,0))</f>
        <v>-3.4065180179999999</v>
      </c>
      <c r="AK63">
        <f>INDEX(Coordinates!$C$2:$C$197,MATCH(G63,Coordinates!$J$2:$J$197,0))</f>
        <v>34.85121402</v>
      </c>
      <c r="AL63" t="str">
        <f>IF(ISNUMBER(SEARCH("C", 'WetLitterbags placem_collection'!W64)),"YES","")</f>
        <v/>
      </c>
      <c r="AM63" t="str">
        <f>IF(ISNUMBER(SEARCH("H", 'WetLitterbags placem_collection'!W64)),"YES","")</f>
        <v>YES</v>
      </c>
      <c r="AN63" t="str">
        <f>IF(ISNUMBER(SEARCH("R", 'WetLitterbags placem_collection'!W64)),"YES","")</f>
        <v/>
      </c>
    </row>
    <row r="64" spans="1:40">
      <c r="A64" s="268" t="s">
        <v>2460</v>
      </c>
      <c r="B64" s="282">
        <f>'Dry_Litterbag Placem_Collection'!A65</f>
        <v>63</v>
      </c>
      <c r="C64" s="282" t="str">
        <f>'Dry_Litterbag Placem_Collection'!B65</f>
        <v>Makao</v>
      </c>
      <c r="D64" s="282" t="s">
        <v>2677</v>
      </c>
      <c r="E64" s="282" t="s">
        <v>20</v>
      </c>
      <c r="F64" s="282">
        <v>4</v>
      </c>
      <c r="G64" s="283" t="str">
        <f>'Dry_Litterbag Placem_Collection'!C65</f>
        <v>Dry_P4_T7</v>
      </c>
      <c r="H64" s="284" t="s">
        <v>2559</v>
      </c>
      <c r="I64" s="285" t="s">
        <v>1147</v>
      </c>
      <c r="J64" s="233" t="str">
        <f>'WetLitterbags placem_collection'!K65</f>
        <v>G387</v>
      </c>
      <c r="K64" s="235">
        <f>IFERROR(INDEX('Green_rooibos initial weight'!$C$5:$C$1749,MATCH(J64, 'Green_rooibos initial weight'!$A$5:$A$1749,0)),"")</f>
        <v>2.0139999999999998</v>
      </c>
      <c r="L64" s="235">
        <f t="shared" si="1"/>
        <v>1.7641999999999998</v>
      </c>
      <c r="M64" s="235">
        <f>AVERAGE('Ashed teabags wet'!$J$809:$J$813,'Ashed teabags wet'!$J$817:$J$818,'Ashed teabags wet'!$J$820:$J$821)</f>
        <v>5.5094158734921841</v>
      </c>
      <c r="N64" s="235">
        <f t="shared" si="2"/>
        <v>1.6670028851598506</v>
      </c>
      <c r="O64" s="235">
        <f>IF(IFERROR(INDEX('Both teabags AfterWet'!$D$1:$D$839,MATCH(J64,'Both teabags AfterWet'!$B$1:$B$839,0)),"")="","",(IFERROR(INDEX('Both teabags AfterWet'!$D$1:$D$839,MATCH(J64,'Both teabags AfterWet'!$B$1:$B$839,0)),"")))</f>
        <v>1.083</v>
      </c>
      <c r="P64" s="235">
        <f t="shared" si="3"/>
        <v>0.9323999999999999</v>
      </c>
      <c r="Q64" s="235">
        <f>IFERROR(INDEX('Ashed teabags wet'!$J$2:$J$825,MATCH(J64,'Ashed teabags wet'!$B$2:$B$825,0)),"")</f>
        <v>20.515313563441481</v>
      </c>
      <c r="R64" s="235">
        <f t="shared" si="8"/>
        <v>0.74111521633447153</v>
      </c>
      <c r="S64" s="236">
        <f>'WetLitterbags placem_collection'!E65</f>
        <v>42766</v>
      </c>
      <c r="T64" s="236">
        <f>IF('WetLitterbags placem_collection'!G65="","",'WetLitterbags placem_collection'!G65)</f>
        <v>42820</v>
      </c>
      <c r="U64" s="237">
        <f t="shared" si="5"/>
        <v>54</v>
      </c>
      <c r="V64" s="235">
        <f t="shared" si="6"/>
        <v>0.83179999999999987</v>
      </c>
      <c r="W64" s="235">
        <f t="shared" si="7"/>
        <v>0.9258876688253791</v>
      </c>
      <c r="X64">
        <f>IFERROR(INDEX(Rainfall_Wet!$O$2:$O$217,MATCH(B64, Rainfall_Wet!$A$2:$A$217,0)),"")</f>
        <v>214.262898705</v>
      </c>
      <c r="Y64" s="241">
        <v>25.96</v>
      </c>
      <c r="Z64" s="241">
        <v>6.9200000000000008</v>
      </c>
      <c r="AA64" s="241">
        <v>67.12</v>
      </c>
      <c r="AB64" s="242" t="s">
        <v>2688</v>
      </c>
      <c r="AC64" s="241">
        <v>1.7568260226712666</v>
      </c>
      <c r="AD64">
        <f>IF('WetLitterbags placem_collection'!AB65="","",'WetLitterbags placem_collection'!AB65)</f>
        <v>4.9000000000000004</v>
      </c>
      <c r="AE64">
        <f>IF('WetLitterbags placem_collection'!Z65="","",'WetLitterbags placem_collection'!Z65)</f>
        <v>45</v>
      </c>
      <c r="AF64" s="256" t="str">
        <f>IF('WetLitterbags placem_collection'!AA65="","",'WetLitterbags placem_collection'!AA65)</f>
        <v>O</v>
      </c>
      <c r="AG64">
        <f>IF('WetLitterbags placem_collection'!AC65="","",'WetLitterbags placem_collection'!AC65)</f>
        <v>0</v>
      </c>
      <c r="AH64" s="250">
        <f>AVERAGE('WetLitterbags placem_collection'!S65,'WetLitterbags placem_collection'!U65)</f>
        <v>22.9</v>
      </c>
      <c r="AI64">
        <f>AVERAGE('WetLitterbags placem_collection'!R65,'WetLitterbags placem_collection'!T65)</f>
        <v>28.25</v>
      </c>
      <c r="AJ64">
        <f>INDEX(Coordinates!$B$2:$B$197,MATCH(G64,Coordinates!$J$2:$J$197,0))</f>
        <v>-3.406334035</v>
      </c>
      <c r="AK64">
        <f>INDEX(Coordinates!$C$2:$C$197,MATCH(G64,Coordinates!$J$2:$J$197,0))</f>
        <v>34.851172030000001</v>
      </c>
      <c r="AL64" t="str">
        <f>IF(ISNUMBER(SEARCH("C", 'WetLitterbags placem_collection'!W65)),"YES","")</f>
        <v/>
      </c>
      <c r="AM64" t="str">
        <f>IF(ISNUMBER(SEARCH("H", 'WetLitterbags placem_collection'!W65)),"YES","")</f>
        <v/>
      </c>
      <c r="AN64" t="str">
        <f>IF(ISNUMBER(SEARCH("R", 'WetLitterbags placem_collection'!W65)),"YES","")</f>
        <v>YES</v>
      </c>
    </row>
    <row r="65" spans="1:40">
      <c r="A65" s="268" t="s">
        <v>2460</v>
      </c>
      <c r="B65" s="282">
        <f>'Dry_Litterbag Placem_Collection'!A66</f>
        <v>64</v>
      </c>
      <c r="C65" s="282" t="str">
        <f>'Dry_Litterbag Placem_Collection'!B66</f>
        <v>Makao</v>
      </c>
      <c r="D65" s="282" t="s">
        <v>2677</v>
      </c>
      <c r="E65" s="282" t="s">
        <v>20</v>
      </c>
      <c r="F65" s="282">
        <v>4</v>
      </c>
      <c r="G65" s="283" t="str">
        <f>'Dry_Litterbag Placem_Collection'!C66</f>
        <v>Dry_P4_T8</v>
      </c>
      <c r="H65" s="284" t="s">
        <v>2559</v>
      </c>
      <c r="I65" s="285" t="s">
        <v>1147</v>
      </c>
      <c r="J65" s="233" t="str">
        <f>'WetLitterbags placem_collection'!K66</f>
        <v>G554</v>
      </c>
      <c r="K65" s="235">
        <f>IFERROR(INDEX('Green_rooibos initial weight'!$C$5:$C$1749,MATCH(J65, 'Green_rooibos initial weight'!$A$5:$A$1749,0)),"")</f>
        <v>2.0840000000000001</v>
      </c>
      <c r="L65" s="235">
        <f t="shared" si="1"/>
        <v>1.8342000000000001</v>
      </c>
      <c r="M65" s="235">
        <f>AVERAGE('Ashed teabags wet'!$J$809:$J$813,'Ashed teabags wet'!$J$817:$J$818,'Ashed teabags wet'!$J$820:$J$821)</f>
        <v>5.5094158734921841</v>
      </c>
      <c r="N65" s="235">
        <f t="shared" si="2"/>
        <v>1.7331462940484064</v>
      </c>
      <c r="O65" s="235">
        <f>IF(IFERROR(INDEX('Both teabags AfterWet'!$D$1:$D$839,MATCH(J65,'Both teabags AfterWet'!$B$1:$B$839,0)),"")="","",(IFERROR(INDEX('Both teabags AfterWet'!$D$1:$D$839,MATCH(J65,'Both teabags AfterWet'!$B$1:$B$839,0)),"")))</f>
        <v>1.29</v>
      </c>
      <c r="P65" s="235">
        <f t="shared" si="3"/>
        <v>1.1394</v>
      </c>
      <c r="Q65" s="235">
        <f>IFERROR(INDEX('Ashed teabags wet'!$J$2:$J$825,MATCH(J65,'Ashed teabags wet'!$B$2:$B$825,0)),"")</f>
        <v>36.815920398009624</v>
      </c>
      <c r="R65" s="235">
        <f t="shared" si="8"/>
        <v>0.71991940298507839</v>
      </c>
      <c r="S65" s="236">
        <f>'WetLitterbags placem_collection'!E66</f>
        <v>42766</v>
      </c>
      <c r="T65" s="236">
        <f>IF('WetLitterbags placem_collection'!G66="","",'WetLitterbags placem_collection'!G66)</f>
        <v>42820</v>
      </c>
      <c r="U65" s="237">
        <f t="shared" si="5"/>
        <v>54</v>
      </c>
      <c r="V65" s="235">
        <f t="shared" si="6"/>
        <v>0.69480000000000008</v>
      </c>
      <c r="W65" s="235">
        <f t="shared" si="7"/>
        <v>1.013226891063328</v>
      </c>
      <c r="X65">
        <f>IFERROR(INDEX(Rainfall_Wet!$O$2:$O$217,MATCH(B65, Rainfall_Wet!$A$2:$A$217,0)),"")</f>
        <v>214.262898705</v>
      </c>
      <c r="Y65" s="241">
        <v>25.96</v>
      </c>
      <c r="Z65" s="241">
        <v>6.9200000000000008</v>
      </c>
      <c r="AA65" s="241">
        <v>67.12</v>
      </c>
      <c r="AB65" s="242" t="s">
        <v>2688</v>
      </c>
      <c r="AC65" s="241">
        <v>1.7568260226712666</v>
      </c>
      <c r="AD65">
        <f>IF('WetLitterbags placem_collection'!AB66="","",'WetLitterbags placem_collection'!AB66)</f>
        <v>3</v>
      </c>
      <c r="AE65">
        <f>IF('WetLitterbags placem_collection'!Z66="","",'WetLitterbags placem_collection'!Z66)</f>
        <v>22.8</v>
      </c>
      <c r="AF65" s="256" t="str">
        <f>IF('WetLitterbags placem_collection'!AA66="","",'WetLitterbags placem_collection'!AA66)</f>
        <v>O</v>
      </c>
      <c r="AG65">
        <f>IF('WetLitterbags placem_collection'!AC66="","",'WetLitterbags placem_collection'!AC66)</f>
        <v>1</v>
      </c>
      <c r="AH65" s="250">
        <f>AVERAGE('WetLitterbags placem_collection'!S66,'WetLitterbags placem_collection'!U66)</f>
        <v>34.6</v>
      </c>
      <c r="AI65">
        <f>AVERAGE('WetLitterbags placem_collection'!R66,'WetLitterbags placem_collection'!T66)</f>
        <v>22.7</v>
      </c>
      <c r="AJ65">
        <f>INDEX(Coordinates!$B$2:$B$197,MATCH(G65,Coordinates!$J$2:$J$197,0))</f>
        <v>-3.4063409920000001</v>
      </c>
      <c r="AK65">
        <f>INDEX(Coordinates!$C$2:$C$197,MATCH(G65,Coordinates!$J$2:$J$197,0))</f>
        <v>34.85126004</v>
      </c>
      <c r="AL65" t="str">
        <f>IF(ISNUMBER(SEARCH("C", 'WetLitterbags placem_collection'!W66)),"YES","")</f>
        <v>YES</v>
      </c>
      <c r="AM65" t="str">
        <f>IF(ISNUMBER(SEARCH("H", 'WetLitterbags placem_collection'!W66)),"YES","")</f>
        <v>YES</v>
      </c>
      <c r="AN65" t="str">
        <f>IF(ISNUMBER(SEARCH("R", 'WetLitterbags placem_collection'!W66)),"YES","")</f>
        <v/>
      </c>
    </row>
    <row r="66" spans="1:40">
      <c r="A66" s="268" t="s">
        <v>2460</v>
      </c>
      <c r="B66" s="282">
        <f>'Dry_Litterbag Placem_Collection'!A67</f>
        <v>65</v>
      </c>
      <c r="C66" s="282" t="str">
        <f>'Dry_Litterbag Placem_Collection'!B67</f>
        <v>Maswa</v>
      </c>
      <c r="D66" s="282" t="s">
        <v>2677</v>
      </c>
      <c r="E66" s="282" t="s">
        <v>2679</v>
      </c>
      <c r="F66" s="282">
        <v>1</v>
      </c>
      <c r="G66" s="283" t="str">
        <f>'Dry_Litterbag Placem_Collection'!C67</f>
        <v>Dry_W1_T1</v>
      </c>
      <c r="H66" s="284" t="s">
        <v>2559</v>
      </c>
      <c r="I66" s="285" t="s">
        <v>1147</v>
      </c>
      <c r="J66" s="233" t="str">
        <f>'WetLitterbags placem_collection'!K67</f>
        <v>G614</v>
      </c>
      <c r="K66" s="235">
        <f>IFERROR(INDEX('Green_rooibos initial weight'!$C$5:$C$1749,MATCH(J66, 'Green_rooibos initial weight'!$A$5:$A$1749,0)),"")</f>
        <v>2.1709999999999998</v>
      </c>
      <c r="L66" s="235">
        <f t="shared" si="1"/>
        <v>1.9211999999999998</v>
      </c>
      <c r="M66" s="235">
        <f>AVERAGE('Ashed teabags wet'!$J$809:$J$813,'Ashed teabags wet'!$J$817:$J$818,'Ashed teabags wet'!$J$820:$J$821)</f>
        <v>5.5094158734921841</v>
      </c>
      <c r="N66" s="235">
        <f t="shared" si="2"/>
        <v>1.8153531022384679</v>
      </c>
      <c r="O66" s="235">
        <f>IF(IFERROR(INDEX('Both teabags AfterWet'!$D$1:$D$839,MATCH(J66,'Both teabags AfterWet'!$B$1:$B$839,0)),"")="","",(IFERROR(INDEX('Both teabags AfterWet'!$D$1:$D$839,MATCH(J66,'Both teabags AfterWet'!$B$1:$B$839,0)),"")))</f>
        <v>0.96099999999999997</v>
      </c>
      <c r="P66" s="235">
        <f t="shared" si="3"/>
        <v>0.81040000000000001</v>
      </c>
      <c r="Q66" s="235">
        <f>IFERROR(INDEX('Ashed teabags wet'!$J$2:$J$825,MATCH(J66,'Ashed teabags wet'!$B$2:$B$825,0)),"")</f>
        <v>15.67460317460233</v>
      </c>
      <c r="R66" s="235">
        <f t="shared" si="8"/>
        <v>0.68337301587302268</v>
      </c>
      <c r="S66" s="236">
        <f>'WetLitterbags placem_collection'!E67</f>
        <v>42767</v>
      </c>
      <c r="T66" s="236">
        <f>IF('WetLitterbags placem_collection'!G67="","",'WetLitterbags placem_collection'!G67)</f>
        <v>42818</v>
      </c>
      <c r="U66" s="237">
        <f t="shared" si="5"/>
        <v>51</v>
      </c>
      <c r="V66" s="235">
        <f t="shared" si="6"/>
        <v>1.1107999999999998</v>
      </c>
      <c r="W66" s="235">
        <f t="shared" si="7"/>
        <v>1.1319800863654452</v>
      </c>
      <c r="X66">
        <f>IFERROR(INDEX(Rainfall_Wet!$O$2:$O$217,MATCH(B66, Rainfall_Wet!$A$2:$A$217,0)),"")</f>
        <v>185.630065823</v>
      </c>
      <c r="Y66" s="241">
        <v>47.96</v>
      </c>
      <c r="Z66" s="241">
        <v>22.919999999999995</v>
      </c>
      <c r="AA66" s="241">
        <v>29.120000000000012</v>
      </c>
      <c r="AB66" s="242" t="s">
        <v>2691</v>
      </c>
      <c r="AC66" s="241">
        <v>2.8831936914736325</v>
      </c>
      <c r="AD66">
        <f>IF('WetLitterbags placem_collection'!AB67="","",'WetLitterbags placem_collection'!AB67)</f>
        <v>13.8</v>
      </c>
      <c r="AE66">
        <f>IF('WetLitterbags placem_collection'!Z67="","",'WetLitterbags placem_collection'!Z67)</f>
        <v>13.8</v>
      </c>
      <c r="AF66" s="256" t="str">
        <f>IF('WetLitterbags placem_collection'!AA67="","",'WetLitterbags placem_collection'!AA67)</f>
        <v>O</v>
      </c>
      <c r="AG66">
        <f>IF('WetLitterbags placem_collection'!AC67="","",'WetLitterbags placem_collection'!AC67)</f>
        <v>1</v>
      </c>
      <c r="AH66" s="250">
        <f>AVERAGE('WetLitterbags placem_collection'!S67,'WetLitterbags placem_collection'!U67)</f>
        <v>32.299999999999997</v>
      </c>
      <c r="AI66">
        <f>AVERAGE('WetLitterbags placem_collection'!R67,'WetLitterbags placem_collection'!T67)</f>
        <v>22.75</v>
      </c>
      <c r="AJ66">
        <f>INDEX(Coordinates!$B$2:$B$197,MATCH(G66,Coordinates!$J$2:$J$197,0))</f>
        <v>-3.2993960379999998</v>
      </c>
      <c r="AK66">
        <f>INDEX(Coordinates!$C$2:$C$197,MATCH(G66,Coordinates!$J$2:$J$197,0))</f>
        <v>34.848240959999998</v>
      </c>
      <c r="AL66" t="str">
        <f>IF(ISNUMBER(SEARCH("C", 'WetLitterbags placem_collection'!W67)),"YES","")</f>
        <v/>
      </c>
      <c r="AM66" t="str">
        <f>IF(ISNUMBER(SEARCH("H", 'WetLitterbags placem_collection'!W67)),"YES","")</f>
        <v/>
      </c>
      <c r="AN66" t="str">
        <f>IF(ISNUMBER(SEARCH("R", 'WetLitterbags placem_collection'!W67)),"YES","")</f>
        <v/>
      </c>
    </row>
    <row r="67" spans="1:40">
      <c r="A67" s="268" t="s">
        <v>2460</v>
      </c>
      <c r="B67" s="282">
        <f>'Dry_Litterbag Placem_Collection'!A68</f>
        <v>66</v>
      </c>
      <c r="C67" s="282" t="str">
        <f>'Dry_Litterbag Placem_Collection'!B68</f>
        <v>Maswa</v>
      </c>
      <c r="D67" s="282" t="s">
        <v>2677</v>
      </c>
      <c r="E67" s="282" t="s">
        <v>2679</v>
      </c>
      <c r="F67" s="282">
        <v>1</v>
      </c>
      <c r="G67" s="283" t="str">
        <f>'Dry_Litterbag Placem_Collection'!C68</f>
        <v>Dry_W1_T2</v>
      </c>
      <c r="H67" s="284" t="s">
        <v>2559</v>
      </c>
      <c r="I67" s="285" t="s">
        <v>1147</v>
      </c>
      <c r="J67" s="233" t="str">
        <f>'WetLitterbags placem_collection'!K68</f>
        <v>G282</v>
      </c>
      <c r="K67" s="235">
        <f>IFERROR(INDEX('Green_rooibos initial weight'!$C$5:$C$1749,MATCH(J67, 'Green_rooibos initial weight'!$A$5:$A$1749,0)),"")</f>
        <v>1.9730000000000001</v>
      </c>
      <c r="L67" s="235">
        <f t="shared" ref="L67:L130" si="9">K67-($BG$7+$BG$8)</f>
        <v>1.7232000000000001</v>
      </c>
      <c r="M67" s="235">
        <f>AVERAGE('Ashed teabags wet'!$J$809:$J$813,'Ashed teabags wet'!$J$817:$J$818,'Ashed teabags wet'!$J$820:$J$821)</f>
        <v>5.5094158734921841</v>
      </c>
      <c r="N67" s="235">
        <f t="shared" ref="N67:N130" si="10">IFERROR(L67-(M67/100)*L67,"")</f>
        <v>1.6282617456679827</v>
      </c>
      <c r="O67" s="235">
        <f>IF(IFERROR(INDEX('Both teabags AfterWet'!$D$1:$D$839,MATCH(J67,'Both teabags AfterWet'!$B$1:$B$839,0)),"")="","",(IFERROR(INDEX('Both teabags AfterWet'!$D$1:$D$839,MATCH(J67,'Both teabags AfterWet'!$B$1:$B$839,0)),"")))</f>
        <v>1.1456</v>
      </c>
      <c r="P67" s="235">
        <f t="shared" ref="P67:P130" si="11">IFERROR(IF(O67&gt;0,O67-($BG$7),""),"")</f>
        <v>0.99499999999999988</v>
      </c>
      <c r="Q67" s="235">
        <f>IFERROR(INDEX('Ashed teabags wet'!$J$2:$J$825,MATCH(J67,'Ashed teabags wet'!$B$2:$B$825,0)),"")</f>
        <v>31.190019193858088</v>
      </c>
      <c r="R67" s="235">
        <f t="shared" si="8"/>
        <v>0.68465930902111194</v>
      </c>
      <c r="S67" s="236">
        <f>'WetLitterbags placem_collection'!E68</f>
        <v>42767</v>
      </c>
      <c r="T67" s="236">
        <f>IF('WetLitterbags placem_collection'!G68="","",'WetLitterbags placem_collection'!G68)</f>
        <v>42818</v>
      </c>
      <c r="U67" s="237">
        <f t="shared" ref="U67:U130" si="12">IFERROR(T67-S67,"")</f>
        <v>51</v>
      </c>
      <c r="V67" s="235">
        <f t="shared" ref="V67:V130" si="13">IFERROR(L67-P67,"")</f>
        <v>0.72820000000000018</v>
      </c>
      <c r="W67" s="235">
        <f t="shared" ref="W67:W130" si="14">IFERROR(N67-R67,"")</f>
        <v>0.94360243664687071</v>
      </c>
      <c r="X67">
        <f>IFERROR(INDEX(Rainfall_Wet!$O$2:$O$217,MATCH(B67, Rainfall_Wet!$A$2:$A$217,0)),"")</f>
        <v>185.630065823</v>
      </c>
      <c r="Y67" s="241">
        <v>47.96</v>
      </c>
      <c r="Z67" s="241">
        <v>22.919999999999995</v>
      </c>
      <c r="AA67" s="241">
        <v>29.120000000000012</v>
      </c>
      <c r="AB67" s="242" t="s">
        <v>2691</v>
      </c>
      <c r="AC67" s="241">
        <v>3.8831936914736298</v>
      </c>
      <c r="AD67">
        <f>IF('WetLitterbags placem_collection'!AB68="","",'WetLitterbags placem_collection'!AB68)</f>
        <v>8</v>
      </c>
      <c r="AE67">
        <f>IF('WetLitterbags placem_collection'!Z68="","",'WetLitterbags placem_collection'!Z68)</f>
        <v>19.8</v>
      </c>
      <c r="AF67" s="256" t="str">
        <f>IF('WetLitterbags placem_collection'!AA68="","",'WetLitterbags placem_collection'!AA68)</f>
        <v>O</v>
      </c>
      <c r="AG67">
        <f>IF('WetLitterbags placem_collection'!AC68="","",'WetLitterbags placem_collection'!AC68)</f>
        <v>1</v>
      </c>
      <c r="AH67" s="250">
        <f>AVERAGE('WetLitterbags placem_collection'!S68,'WetLitterbags placem_collection'!U68)</f>
        <v>30.6</v>
      </c>
      <c r="AI67">
        <f>AVERAGE('WetLitterbags placem_collection'!R68,'WetLitterbags placem_collection'!T68)</f>
        <v>21.95</v>
      </c>
      <c r="AJ67">
        <f>INDEX(Coordinates!$B$2:$B$197,MATCH(G67,Coordinates!$J$2:$J$197,0))</f>
        <v>-3.2993090340000002</v>
      </c>
      <c r="AK67">
        <f>INDEX(Coordinates!$C$2:$C$197,MATCH(G67,Coordinates!$J$2:$J$197,0))</f>
        <v>34.848404989999999</v>
      </c>
      <c r="AL67" t="str">
        <f>IF(ISNUMBER(SEARCH("C", 'WetLitterbags placem_collection'!W68)),"YES","")</f>
        <v/>
      </c>
      <c r="AM67" t="str">
        <f>IF(ISNUMBER(SEARCH("H", 'WetLitterbags placem_collection'!W68)),"YES","")</f>
        <v>YES</v>
      </c>
      <c r="AN67" t="str">
        <f>IF(ISNUMBER(SEARCH("R", 'WetLitterbags placem_collection'!W68)),"YES","")</f>
        <v/>
      </c>
    </row>
    <row r="68" spans="1:40">
      <c r="A68" s="268" t="s">
        <v>2460</v>
      </c>
      <c r="B68" s="282">
        <f>'Dry_Litterbag Placem_Collection'!A69</f>
        <v>67</v>
      </c>
      <c r="C68" s="282" t="str">
        <f>'Dry_Litterbag Placem_Collection'!B69</f>
        <v>Maswa</v>
      </c>
      <c r="D68" s="282" t="s">
        <v>2677</v>
      </c>
      <c r="E68" s="282" t="s">
        <v>2679</v>
      </c>
      <c r="F68" s="282">
        <v>1</v>
      </c>
      <c r="G68" s="283" t="str">
        <f>'Dry_Litterbag Placem_Collection'!C69</f>
        <v>Dry_W1_T3</v>
      </c>
      <c r="H68" s="284" t="s">
        <v>2559</v>
      </c>
      <c r="I68" s="285" t="s">
        <v>1147</v>
      </c>
      <c r="J68" s="233" t="str">
        <f>'WetLitterbags placem_collection'!K69</f>
        <v>G450</v>
      </c>
      <c r="K68" s="235">
        <f>IFERROR(INDEX('Green_rooibos initial weight'!$C$5:$C$1749,MATCH(J68, 'Green_rooibos initial weight'!$A$5:$A$1749,0)),"")</f>
        <v>2.1629999999999998</v>
      </c>
      <c r="L68" s="235">
        <f t="shared" si="9"/>
        <v>1.9131999999999998</v>
      </c>
      <c r="M68" s="235">
        <f>AVERAGE('Ashed teabags wet'!$J$809:$J$813,'Ashed teabags wet'!$J$817:$J$818,'Ashed teabags wet'!$J$820:$J$821)</f>
        <v>5.5094158734921841</v>
      </c>
      <c r="N68" s="235">
        <f t="shared" si="10"/>
        <v>1.8077938555083473</v>
      </c>
      <c r="O68" s="235">
        <f>IF(IFERROR(INDEX('Both teabags AfterWet'!$D$1:$D$839,MATCH(J68,'Both teabags AfterWet'!$B$1:$B$839,0)),"")="","",(IFERROR(INDEX('Both teabags AfterWet'!$D$1:$D$839,MATCH(J68,'Both teabags AfterWet'!$B$1:$B$839,0)),"")))</f>
        <v>0.89059999999999995</v>
      </c>
      <c r="P68" s="235">
        <f t="shared" si="11"/>
        <v>0.74</v>
      </c>
      <c r="Q68" s="235">
        <f>IFERROR(INDEX('Ashed teabags wet'!$J$2:$J$825,MATCH(J68,'Ashed teabags wet'!$B$2:$B$825,0)),"")</f>
        <v>13.860419716935581</v>
      </c>
      <c r="R68" s="235">
        <f t="shared" si="8"/>
        <v>0.63743289409467674</v>
      </c>
      <c r="S68" s="236">
        <f>'WetLitterbags placem_collection'!E69</f>
        <v>42767</v>
      </c>
      <c r="T68" s="236">
        <f>IF('WetLitterbags placem_collection'!G69="","",'WetLitterbags placem_collection'!G69)</f>
        <v>42818</v>
      </c>
      <c r="U68" s="237">
        <f t="shared" si="12"/>
        <v>51</v>
      </c>
      <c r="V68" s="235">
        <f t="shared" si="13"/>
        <v>1.1731999999999998</v>
      </c>
      <c r="W68" s="235">
        <f t="shared" si="14"/>
        <v>1.1703609614136705</v>
      </c>
      <c r="X68">
        <f>IFERROR(INDEX(Rainfall_Wet!$O$2:$O$217,MATCH(B68, Rainfall_Wet!$A$2:$A$217,0)),"")</f>
        <v>185.630065823</v>
      </c>
      <c r="Y68" s="241">
        <v>47.96</v>
      </c>
      <c r="Z68" s="241">
        <v>22.919999999999995</v>
      </c>
      <c r="AA68" s="241">
        <v>29.120000000000012</v>
      </c>
      <c r="AB68" s="242" t="s">
        <v>2691</v>
      </c>
      <c r="AC68" s="241">
        <v>4.8831936914736298</v>
      </c>
      <c r="AD68">
        <f>IF('WetLitterbags placem_collection'!AB69="","",'WetLitterbags placem_collection'!AB69)</f>
        <v>5.5</v>
      </c>
      <c r="AE68">
        <f>IF('WetLitterbags placem_collection'!Z69="","",'WetLitterbags placem_collection'!Z69)</f>
        <v>5.5</v>
      </c>
      <c r="AF68" s="256" t="str">
        <f>IF('WetLitterbags placem_collection'!AA69="","",'WetLitterbags placem_collection'!AA69)</f>
        <v>O</v>
      </c>
      <c r="AG68">
        <f>IF('WetLitterbags placem_collection'!AC69="","",'WetLitterbags placem_collection'!AC69)</f>
        <v>1</v>
      </c>
      <c r="AH68" s="250">
        <f>AVERAGE('WetLitterbags placem_collection'!S69,'WetLitterbags placem_collection'!U69)</f>
        <v>29.9</v>
      </c>
      <c r="AI68">
        <f>AVERAGE('WetLitterbags placem_collection'!R69,'WetLitterbags placem_collection'!T69)</f>
        <v>20.7</v>
      </c>
      <c r="AJ68">
        <f>INDEX(Coordinates!$B$2:$B$197,MATCH(G68,Coordinates!$J$2:$J$197,0))</f>
        <v>-3.299434008</v>
      </c>
      <c r="AK68">
        <f>INDEX(Coordinates!$C$2:$C$197,MATCH(G68,Coordinates!$J$2:$J$197,0))</f>
        <v>34.848514960000003</v>
      </c>
      <c r="AL68" t="str">
        <f>IF(ISNUMBER(SEARCH("C", 'WetLitterbags placem_collection'!W69)),"YES","")</f>
        <v/>
      </c>
      <c r="AM68" t="str">
        <f>IF(ISNUMBER(SEARCH("H", 'WetLitterbags placem_collection'!W69)),"YES","")</f>
        <v/>
      </c>
      <c r="AN68" t="str">
        <f>IF(ISNUMBER(SEARCH("R", 'WetLitterbags placem_collection'!W69)),"YES","")</f>
        <v/>
      </c>
    </row>
    <row r="69" spans="1:40">
      <c r="A69" s="268" t="s">
        <v>2460</v>
      </c>
      <c r="B69" s="282">
        <f>'Dry_Litterbag Placem_Collection'!A70</f>
        <v>68</v>
      </c>
      <c r="C69" s="282" t="str">
        <f>'Dry_Litterbag Placem_Collection'!B70</f>
        <v>Maswa</v>
      </c>
      <c r="D69" s="282" t="s">
        <v>2677</v>
      </c>
      <c r="E69" s="282" t="s">
        <v>2679</v>
      </c>
      <c r="F69" s="282">
        <v>1</v>
      </c>
      <c r="G69" s="283" t="str">
        <f>'Dry_Litterbag Placem_Collection'!C70</f>
        <v>Dry_W1_T4</v>
      </c>
      <c r="H69" s="284" t="s">
        <v>2559</v>
      </c>
      <c r="I69" s="285" t="s">
        <v>1147</v>
      </c>
      <c r="J69" s="233" t="str">
        <f>'WetLitterbags placem_collection'!K70</f>
        <v>G269</v>
      </c>
      <c r="K69" s="235">
        <f>IFERROR(INDEX('Green_rooibos initial weight'!$C$5:$C$1749,MATCH(J69, 'Green_rooibos initial weight'!$A$5:$A$1749,0)),"")</f>
        <v>2.0419999999999998</v>
      </c>
      <c r="L69" s="235">
        <f t="shared" si="9"/>
        <v>1.7921999999999998</v>
      </c>
      <c r="M69" s="235">
        <f>AVERAGE('Ashed teabags wet'!$J$809:$J$813,'Ashed teabags wet'!$J$817:$J$818,'Ashed teabags wet'!$J$820:$J$821)</f>
        <v>5.5094158734921841</v>
      </c>
      <c r="N69" s="235">
        <f t="shared" si="10"/>
        <v>1.6934602487152728</v>
      </c>
      <c r="O69" s="235">
        <f>IF(IFERROR(INDEX('Both teabags AfterWet'!$D$1:$D$839,MATCH(J69,'Both teabags AfterWet'!$B$1:$B$839,0)),"")="","",(IFERROR(INDEX('Both teabags AfterWet'!$D$1:$D$839,MATCH(J69,'Both teabags AfterWet'!$B$1:$B$839,0)),"")))</f>
        <v>1.018</v>
      </c>
      <c r="P69" s="235">
        <f t="shared" si="11"/>
        <v>0.86739999999999995</v>
      </c>
      <c r="Q69" s="235">
        <f>IFERROR(INDEX('Ashed teabags wet'!$J$2:$J$825,MATCH(J69,'Ashed teabags wet'!$B$2:$B$825,0)),"")</f>
        <v>19.040626529613323</v>
      </c>
      <c r="R69" s="235">
        <f t="shared" si="8"/>
        <v>0.70224160548213399</v>
      </c>
      <c r="S69" s="236">
        <f>'WetLitterbags placem_collection'!E70</f>
        <v>42767</v>
      </c>
      <c r="T69" s="236">
        <f>IF('WetLitterbags placem_collection'!G70="","",'WetLitterbags placem_collection'!G70)</f>
        <v>42818</v>
      </c>
      <c r="U69" s="237">
        <f t="shared" si="12"/>
        <v>51</v>
      </c>
      <c r="V69" s="235">
        <f t="shared" si="13"/>
        <v>0.92479999999999984</v>
      </c>
      <c r="W69" s="235">
        <f t="shared" si="14"/>
        <v>0.9912186432331388</v>
      </c>
      <c r="X69">
        <f>IFERROR(INDEX(Rainfall_Wet!$O$2:$O$217,MATCH(B69, Rainfall_Wet!$A$2:$A$217,0)),"")</f>
        <v>185.630065823</v>
      </c>
      <c r="Y69" s="241">
        <v>47.96</v>
      </c>
      <c r="Z69" s="241">
        <v>22.919999999999995</v>
      </c>
      <c r="AA69" s="241">
        <v>29.120000000000012</v>
      </c>
      <c r="AB69" s="242" t="s">
        <v>2691</v>
      </c>
      <c r="AC69" s="241">
        <v>5.8831936914736298</v>
      </c>
      <c r="AD69">
        <f>IF('WetLitterbags placem_collection'!AB70="","",'WetLitterbags placem_collection'!AB70)</f>
        <v>9.6999999999999993</v>
      </c>
      <c r="AE69">
        <f>IF('WetLitterbags placem_collection'!Z70="","",'WetLitterbags placem_collection'!Z70)</f>
        <v>23.4</v>
      </c>
      <c r="AF69" s="256" t="str">
        <f>IF('WetLitterbags placem_collection'!AA70="","",'WetLitterbags placem_collection'!AA70)</f>
        <v>O</v>
      </c>
      <c r="AG69">
        <f>IF('WetLitterbags placem_collection'!AC70="","",'WetLitterbags placem_collection'!AC70)</f>
        <v>1</v>
      </c>
      <c r="AH69" s="250">
        <f>AVERAGE('WetLitterbags placem_collection'!S70,'WetLitterbags placem_collection'!U70)</f>
        <v>29.85</v>
      </c>
      <c r="AI69">
        <f>AVERAGE('WetLitterbags placem_collection'!R70,'WetLitterbags placem_collection'!T70)</f>
        <v>21.2</v>
      </c>
      <c r="AJ69">
        <f>INDEX(Coordinates!$B$2:$B$197,MATCH(G69,Coordinates!$J$2:$J$197,0))</f>
        <v>-3.2991180099999999</v>
      </c>
      <c r="AK69">
        <f>INDEX(Coordinates!$C$2:$C$197,MATCH(G69,Coordinates!$J$2:$J$197,0))</f>
        <v>34.84824699</v>
      </c>
      <c r="AL69" t="str">
        <f>IF(ISNUMBER(SEARCH("C", 'WetLitterbags placem_collection'!W70)),"YES","")</f>
        <v/>
      </c>
      <c r="AM69" t="str">
        <f>IF(ISNUMBER(SEARCH("H", 'WetLitterbags placem_collection'!W70)),"YES","")</f>
        <v/>
      </c>
      <c r="AN69" t="str">
        <f>IF(ISNUMBER(SEARCH("R", 'WetLitterbags placem_collection'!W70)),"YES","")</f>
        <v/>
      </c>
    </row>
    <row r="70" spans="1:40">
      <c r="A70" s="268" t="s">
        <v>2460</v>
      </c>
      <c r="B70" s="282">
        <f>'Dry_Litterbag Placem_Collection'!A71</f>
        <v>69</v>
      </c>
      <c r="C70" s="282" t="str">
        <f>'Dry_Litterbag Placem_Collection'!B71</f>
        <v>Maswa</v>
      </c>
      <c r="D70" s="282" t="s">
        <v>2677</v>
      </c>
      <c r="E70" s="282" t="s">
        <v>2679</v>
      </c>
      <c r="F70" s="282">
        <v>1</v>
      </c>
      <c r="G70" s="283" t="str">
        <f>'Dry_Litterbag Placem_Collection'!C71</f>
        <v>Dry_W1_T5</v>
      </c>
      <c r="H70" s="284" t="s">
        <v>2559</v>
      </c>
      <c r="I70" s="285" t="s">
        <v>1147</v>
      </c>
      <c r="J70" s="233" t="str">
        <f>'WetLitterbags placem_collection'!K71</f>
        <v>G448</v>
      </c>
      <c r="K70" s="235">
        <f>IFERROR(INDEX('Green_rooibos initial weight'!$C$5:$C$1749,MATCH(J70, 'Green_rooibos initial weight'!$A$5:$A$1749,0)),"")</f>
        <v>2.0179999999999998</v>
      </c>
      <c r="L70" s="235">
        <f t="shared" si="9"/>
        <v>1.7681999999999998</v>
      </c>
      <c r="M70" s="235">
        <f>AVERAGE('Ashed teabags wet'!$J$809:$J$813,'Ashed teabags wet'!$J$817:$J$818,'Ashed teabags wet'!$J$820:$J$821)</f>
        <v>5.5094158734921841</v>
      </c>
      <c r="N70" s="235">
        <f t="shared" si="10"/>
        <v>1.6707825085249111</v>
      </c>
      <c r="O70" s="235" t="str">
        <f>IF(IFERROR(INDEX('Both teabags AfterWet'!$D$1:$D$839,MATCH(J70,'Both teabags AfterWet'!$B$1:$B$839,0)),"")="","",(IFERROR(INDEX('Both teabags AfterWet'!$D$1:$D$839,MATCH(J70,'Both teabags AfterWet'!$B$1:$B$839,0)),"")))</f>
        <v>N.A</v>
      </c>
      <c r="P70" s="235" t="str">
        <f t="shared" si="11"/>
        <v/>
      </c>
      <c r="Q70" s="235" t="str">
        <f>IFERROR(INDEX('Ashed teabags wet'!$J$2:$J$825,MATCH(J70,'Ashed teabags wet'!$B$2:$B$825,0)),"")</f>
        <v/>
      </c>
      <c r="R70" s="235" t="str">
        <f t="shared" si="8"/>
        <v/>
      </c>
      <c r="S70" s="236">
        <f>'WetLitterbags placem_collection'!E71</f>
        <v>42767</v>
      </c>
      <c r="T70" s="236">
        <f>IF('WetLitterbags placem_collection'!G71="","",'WetLitterbags placem_collection'!G71)</f>
        <v>42818</v>
      </c>
      <c r="U70" s="237">
        <f t="shared" si="12"/>
        <v>51</v>
      </c>
      <c r="V70" s="235" t="str">
        <f t="shared" si="13"/>
        <v/>
      </c>
      <c r="W70" s="235" t="str">
        <f t="shared" si="14"/>
        <v/>
      </c>
      <c r="X70">
        <f>IFERROR(INDEX(Rainfall_Wet!$O$2:$O$217,MATCH(B70, Rainfall_Wet!$A$2:$A$217,0)),"")</f>
        <v>185.630065823</v>
      </c>
      <c r="Y70" s="241">
        <v>47.96</v>
      </c>
      <c r="Z70" s="241">
        <v>22.919999999999995</v>
      </c>
      <c r="AA70" s="241">
        <v>29.120000000000012</v>
      </c>
      <c r="AB70" s="242" t="s">
        <v>2691</v>
      </c>
      <c r="AC70" s="241">
        <v>6.8831936914736298</v>
      </c>
      <c r="AD70">
        <f>IF('WetLitterbags placem_collection'!AB71="","",'WetLitterbags placem_collection'!AB71)</f>
        <v>14.4</v>
      </c>
      <c r="AE70">
        <f>IF('WetLitterbags placem_collection'!Z71="","",'WetLitterbags placem_collection'!Z71)</f>
        <v>24.4</v>
      </c>
      <c r="AF70" s="256" t="str">
        <f>IF('WetLitterbags placem_collection'!AA71="","",'WetLitterbags placem_collection'!AA71)</f>
        <v>O</v>
      </c>
      <c r="AG70">
        <f>IF('WetLitterbags placem_collection'!AC71="","",'WetLitterbags placem_collection'!AC71)</f>
        <v>1</v>
      </c>
      <c r="AH70" s="250">
        <f>AVERAGE('WetLitterbags placem_collection'!S71,'WetLitterbags placem_collection'!U71)</f>
        <v>31.25</v>
      </c>
      <c r="AI70">
        <f>AVERAGE('WetLitterbags placem_collection'!R71,'WetLitterbags placem_collection'!T71)</f>
        <v>23.450000000000003</v>
      </c>
      <c r="AJ70">
        <f>INDEX(Coordinates!$B$2:$B$197,MATCH(G70,Coordinates!$J$2:$J$197,0))</f>
        <v>-3.2993180030000002</v>
      </c>
      <c r="AK70">
        <f>INDEX(Coordinates!$C$2:$C$197,MATCH(G70,Coordinates!$J$2:$J$197,0))</f>
        <v>34.848235010000003</v>
      </c>
      <c r="AL70" t="str">
        <f>IF(ISNUMBER(SEARCH("C", 'WetLitterbags placem_collection'!W71)),"YES","")</f>
        <v/>
      </c>
      <c r="AM70" t="str">
        <f>IF(ISNUMBER(SEARCH("H", 'WetLitterbags placem_collection'!W71)),"YES","")</f>
        <v/>
      </c>
      <c r="AN70" t="str">
        <f>IF(ISNUMBER(SEARCH("R", 'WetLitterbags placem_collection'!W71)),"YES","")</f>
        <v/>
      </c>
    </row>
    <row r="71" spans="1:40">
      <c r="A71" s="268" t="s">
        <v>2460</v>
      </c>
      <c r="B71" s="282">
        <f>'Dry_Litterbag Placem_Collection'!A72</f>
        <v>70</v>
      </c>
      <c r="C71" s="282" t="str">
        <f>'Dry_Litterbag Placem_Collection'!B72</f>
        <v>Maswa</v>
      </c>
      <c r="D71" s="282" t="s">
        <v>2677</v>
      </c>
      <c r="E71" s="282" t="s">
        <v>2679</v>
      </c>
      <c r="F71" s="282">
        <v>1</v>
      </c>
      <c r="G71" s="283" t="str">
        <f>'Dry_Litterbag Placem_Collection'!C72</f>
        <v>Dry_W1_T6</v>
      </c>
      <c r="H71" s="284" t="s">
        <v>2559</v>
      </c>
      <c r="I71" s="285" t="s">
        <v>1147</v>
      </c>
      <c r="J71" s="233" t="str">
        <f>'WetLitterbags placem_collection'!K72</f>
        <v>G358</v>
      </c>
      <c r="K71" s="235">
        <f>IFERROR(INDEX('Green_rooibos initial weight'!$C$5:$C$1749,MATCH(J71, 'Green_rooibos initial weight'!$A$5:$A$1749,0)),"")</f>
        <v>2.016</v>
      </c>
      <c r="L71" s="235">
        <f t="shared" si="9"/>
        <v>1.7662</v>
      </c>
      <c r="M71" s="235">
        <f>AVERAGE('Ashed teabags wet'!$J$809:$J$813,'Ashed teabags wet'!$J$817:$J$818,'Ashed teabags wet'!$J$820:$J$821)</f>
        <v>5.5094158734921841</v>
      </c>
      <c r="N71" s="235">
        <f t="shared" si="10"/>
        <v>1.668892696842381</v>
      </c>
      <c r="O71" s="235">
        <f>IF(IFERROR(INDEX('Both teabags AfterWet'!$D$1:$D$839,MATCH(J71,'Both teabags AfterWet'!$B$1:$B$839,0)),"")="","",(IFERROR(INDEX('Both teabags AfterWet'!$D$1:$D$839,MATCH(J71,'Both teabags AfterWet'!$B$1:$B$839,0)),"")))</f>
        <v>0.84299999999999997</v>
      </c>
      <c r="P71" s="235">
        <f t="shared" si="11"/>
        <v>0.6923999999999999</v>
      </c>
      <c r="Q71" s="235">
        <f>IFERROR(INDEX('Ashed teabags wet'!$J$2:$J$825,MATCH(J71,'Ashed teabags wet'!$B$2:$B$825,0)),"")</f>
        <v>13.570741097208547</v>
      </c>
      <c r="R71" s="235">
        <f t="shared" si="8"/>
        <v>0.59843618864292791</v>
      </c>
      <c r="S71" s="236">
        <f>'WetLitterbags placem_collection'!E72</f>
        <v>42767</v>
      </c>
      <c r="T71" s="236">
        <f>IF('WetLitterbags placem_collection'!G72="","",'WetLitterbags placem_collection'!G72)</f>
        <v>42818</v>
      </c>
      <c r="U71" s="237">
        <f t="shared" si="12"/>
        <v>51</v>
      </c>
      <c r="V71" s="235">
        <f t="shared" si="13"/>
        <v>1.0738000000000001</v>
      </c>
      <c r="W71" s="235">
        <f t="shared" si="14"/>
        <v>1.070456508199453</v>
      </c>
      <c r="X71">
        <f>IFERROR(INDEX(Rainfall_Wet!$O$2:$O$217,MATCH(B71, Rainfall_Wet!$A$2:$A$217,0)),"")</f>
        <v>185.630065823</v>
      </c>
      <c r="Y71" s="241">
        <v>47.96</v>
      </c>
      <c r="Z71" s="241">
        <v>22.919999999999995</v>
      </c>
      <c r="AA71" s="241">
        <v>29.120000000000012</v>
      </c>
      <c r="AB71" s="242" t="s">
        <v>2691</v>
      </c>
      <c r="AC71" s="241">
        <v>7.8831936914736298</v>
      </c>
      <c r="AD71">
        <f>IF('WetLitterbags placem_collection'!AB72="","",'WetLitterbags placem_collection'!AB72)</f>
        <v>15</v>
      </c>
      <c r="AE71">
        <f>IF('WetLitterbags placem_collection'!Z72="","",'WetLitterbags placem_collection'!Z72)</f>
        <v>28</v>
      </c>
      <c r="AF71" s="256" t="str">
        <f>IF('WetLitterbags placem_collection'!AA72="","",'WetLitterbags placem_collection'!AA72)</f>
        <v>O</v>
      </c>
      <c r="AG71">
        <f>IF('WetLitterbags placem_collection'!AC72="","",'WetLitterbags placem_collection'!AC72)</f>
        <v>0</v>
      </c>
      <c r="AH71" s="250">
        <f>AVERAGE('WetLitterbags placem_collection'!S72,'WetLitterbags placem_collection'!U72)</f>
        <v>32.15</v>
      </c>
      <c r="AI71">
        <f>AVERAGE('WetLitterbags placem_collection'!R72,'WetLitterbags placem_collection'!T72)</f>
        <v>23.7</v>
      </c>
      <c r="AJ71">
        <f>INDEX(Coordinates!$B$2:$B$197,MATCH(G71,Coordinates!$J$2:$J$197,0))</f>
        <v>-3.299381034</v>
      </c>
      <c r="AK71">
        <f>INDEX(Coordinates!$C$2:$C$197,MATCH(G71,Coordinates!$J$2:$J$197,0))</f>
        <v>34.848312040000003</v>
      </c>
      <c r="AL71" t="str">
        <f>IF(ISNUMBER(SEARCH("C", 'WetLitterbags placem_collection'!W72)),"YES","")</f>
        <v>YES</v>
      </c>
      <c r="AM71" t="str">
        <f>IF(ISNUMBER(SEARCH("H", 'WetLitterbags placem_collection'!W72)),"YES","")</f>
        <v>YES</v>
      </c>
      <c r="AN71" t="str">
        <f>IF(ISNUMBER(SEARCH("R", 'WetLitterbags placem_collection'!W72)),"YES","")</f>
        <v>YES</v>
      </c>
    </row>
    <row r="72" spans="1:40">
      <c r="A72" s="268" t="s">
        <v>2460</v>
      </c>
      <c r="B72" s="282">
        <f>'Dry_Litterbag Placem_Collection'!A73</f>
        <v>71</v>
      </c>
      <c r="C72" s="282" t="str">
        <f>'Dry_Litterbag Placem_Collection'!B73</f>
        <v>Maswa</v>
      </c>
      <c r="D72" s="282" t="s">
        <v>2677</v>
      </c>
      <c r="E72" s="282" t="s">
        <v>2679</v>
      </c>
      <c r="F72" s="282">
        <v>1</v>
      </c>
      <c r="G72" s="283" t="str">
        <f>'Dry_Litterbag Placem_Collection'!C73</f>
        <v>Dry_W1_T7</v>
      </c>
      <c r="H72" s="284" t="s">
        <v>2559</v>
      </c>
      <c r="I72" s="285" t="s">
        <v>1147</v>
      </c>
      <c r="J72" s="233" t="str">
        <f>'WetLitterbags placem_collection'!K73</f>
        <v>G511</v>
      </c>
      <c r="K72" s="235">
        <f>IFERROR(INDEX('Green_rooibos initial weight'!$C$5:$C$1749,MATCH(J72, 'Green_rooibos initial weight'!$A$5:$A$1749,0)),"")</f>
        <v>1.9930000000000001</v>
      </c>
      <c r="L72" s="235">
        <f t="shared" si="9"/>
        <v>1.7432000000000001</v>
      </c>
      <c r="M72" s="235">
        <f>AVERAGE('Ashed teabags wet'!$J$809:$J$813,'Ashed teabags wet'!$J$817:$J$818,'Ashed teabags wet'!$J$820:$J$821)</f>
        <v>5.5094158734921841</v>
      </c>
      <c r="N72" s="235">
        <f t="shared" si="10"/>
        <v>1.6471598624932844</v>
      </c>
      <c r="O72" s="235">
        <f>IF(IFERROR(INDEX('Both teabags AfterWet'!$D$1:$D$839,MATCH(J72,'Both teabags AfterWet'!$B$1:$B$839,0)),"")="","",(IFERROR(INDEX('Both teabags AfterWet'!$D$1:$D$839,MATCH(J72,'Both teabags AfterWet'!$B$1:$B$839,0)),"")))</f>
        <v>0.83740000000000003</v>
      </c>
      <c r="P72" s="235">
        <f t="shared" si="11"/>
        <v>0.68680000000000008</v>
      </c>
      <c r="Q72" s="235">
        <f>IFERROR(INDEX('Ashed teabags wet'!$J$2:$J$825,MATCH(J72,'Ashed teabags wet'!$B$2:$B$825,0)),"")</f>
        <v>9.3359960059912463</v>
      </c>
      <c r="R72" s="235">
        <f t="shared" si="8"/>
        <v>0.62268037943085219</v>
      </c>
      <c r="S72" s="236">
        <f>'WetLitterbags placem_collection'!E73</f>
        <v>42767</v>
      </c>
      <c r="T72" s="236">
        <f>IF('WetLitterbags placem_collection'!G73="","",'WetLitterbags placem_collection'!G73)</f>
        <v>42818</v>
      </c>
      <c r="U72" s="237">
        <f t="shared" si="12"/>
        <v>51</v>
      </c>
      <c r="V72" s="235">
        <f t="shared" si="13"/>
        <v>1.0564</v>
      </c>
      <c r="W72" s="235">
        <f t="shared" si="14"/>
        <v>1.0244794830624322</v>
      </c>
      <c r="X72">
        <f>IFERROR(INDEX(Rainfall_Wet!$O$2:$O$217,MATCH(B72, Rainfall_Wet!$A$2:$A$217,0)),"")</f>
        <v>185.630065823</v>
      </c>
      <c r="Y72" s="241">
        <v>47.96</v>
      </c>
      <c r="Z72" s="241">
        <v>22.919999999999995</v>
      </c>
      <c r="AA72" s="241">
        <v>29.120000000000012</v>
      </c>
      <c r="AB72" s="242" t="s">
        <v>2691</v>
      </c>
      <c r="AC72" s="241">
        <v>8.8831936914736307</v>
      </c>
      <c r="AD72">
        <f>IF('WetLitterbags placem_collection'!AB73="","",'WetLitterbags placem_collection'!AB73)</f>
        <v>15.5</v>
      </c>
      <c r="AE72">
        <f>IF('WetLitterbags placem_collection'!Z73="","",'WetLitterbags placem_collection'!Z73)</f>
        <v>32</v>
      </c>
      <c r="AF72" s="256" t="str">
        <f>IF('WetLitterbags placem_collection'!AA73="","",'WetLitterbags placem_collection'!AA73)</f>
        <v>O</v>
      </c>
      <c r="AG72">
        <f>IF('WetLitterbags placem_collection'!AC73="","",'WetLitterbags placem_collection'!AC73)</f>
        <v>1</v>
      </c>
      <c r="AH72" s="250">
        <f>AVERAGE('WetLitterbags placem_collection'!S73,'WetLitterbags placem_collection'!U73)</f>
        <v>29.35</v>
      </c>
      <c r="AI72">
        <f>AVERAGE('WetLitterbags placem_collection'!R73,'WetLitterbags placem_collection'!T73)</f>
        <v>21.95</v>
      </c>
      <c r="AJ72">
        <f>INDEX(Coordinates!$B$2:$B$197,MATCH(G72,Coordinates!$J$2:$J$197,0))</f>
        <v>-3.2992429849999998</v>
      </c>
      <c r="AK72">
        <f>INDEX(Coordinates!$C$2:$C$197,MATCH(G72,Coordinates!$J$2:$J$197,0))</f>
        <v>34.847900989999999</v>
      </c>
      <c r="AL72" t="str">
        <f>IF(ISNUMBER(SEARCH("C", 'WetLitterbags placem_collection'!W73)),"YES","")</f>
        <v/>
      </c>
      <c r="AM72" t="str">
        <f>IF(ISNUMBER(SEARCH("H", 'WetLitterbags placem_collection'!W73)),"YES","")</f>
        <v/>
      </c>
      <c r="AN72" t="str">
        <f>IF(ISNUMBER(SEARCH("R", 'WetLitterbags placem_collection'!W73)),"YES","")</f>
        <v>YES</v>
      </c>
    </row>
    <row r="73" spans="1:40">
      <c r="A73" s="268" t="s">
        <v>2460</v>
      </c>
      <c r="B73" s="282">
        <f>'Dry_Litterbag Placem_Collection'!A74</f>
        <v>72</v>
      </c>
      <c r="C73" s="282" t="str">
        <f>'Dry_Litterbag Placem_Collection'!B74</f>
        <v>Maswa</v>
      </c>
      <c r="D73" s="282" t="s">
        <v>2677</v>
      </c>
      <c r="E73" s="282" t="s">
        <v>2679</v>
      </c>
      <c r="F73" s="282">
        <v>1</v>
      </c>
      <c r="G73" s="283" t="str">
        <f>'Dry_Litterbag Placem_Collection'!C74</f>
        <v>Dry_W1_T8</v>
      </c>
      <c r="H73" s="284" t="s">
        <v>2559</v>
      </c>
      <c r="I73" s="285" t="s">
        <v>1147</v>
      </c>
      <c r="J73" s="233" t="str">
        <f>'WetLitterbags placem_collection'!K74</f>
        <v>G383</v>
      </c>
      <c r="K73" s="235">
        <f>IFERROR(INDEX('Green_rooibos initial weight'!$C$5:$C$1749,MATCH(J73, 'Green_rooibos initial weight'!$A$5:$A$1749,0)),"")</f>
        <v>1.956</v>
      </c>
      <c r="L73" s="235">
        <f t="shared" si="9"/>
        <v>1.7061999999999999</v>
      </c>
      <c r="M73" s="235">
        <f>AVERAGE('Ashed teabags wet'!$J$809:$J$813,'Ashed teabags wet'!$J$817:$J$818,'Ashed teabags wet'!$J$820:$J$821)</f>
        <v>5.5094158734921841</v>
      </c>
      <c r="N73" s="235">
        <f t="shared" si="10"/>
        <v>1.6121983463664762</v>
      </c>
      <c r="O73" s="235">
        <f>IF(IFERROR(INDEX('Both teabags AfterWet'!$D$1:$D$839,MATCH(J73,'Both teabags AfterWet'!$B$1:$B$839,0)),"")="","",(IFERROR(INDEX('Both teabags AfterWet'!$D$1:$D$839,MATCH(J73,'Both teabags AfterWet'!$B$1:$B$839,0)),"")))</f>
        <v>0.82550000000000001</v>
      </c>
      <c r="P73" s="235">
        <f t="shared" si="11"/>
        <v>0.67490000000000006</v>
      </c>
      <c r="Q73" s="235">
        <f>IFERROR(INDEX('Ashed teabags wet'!$J$2:$J$825,MATCH(J73,'Ashed teabags wet'!$B$2:$B$825,0)),"")</f>
        <v>8.9603960396033298</v>
      </c>
      <c r="R73" s="235">
        <f t="shared" si="8"/>
        <v>0.61442628712871716</v>
      </c>
      <c r="S73" s="236">
        <f>'WetLitterbags placem_collection'!E74</f>
        <v>42767</v>
      </c>
      <c r="T73" s="236">
        <f>IF('WetLitterbags placem_collection'!G74="","",'WetLitterbags placem_collection'!G74)</f>
        <v>42818</v>
      </c>
      <c r="U73" s="237">
        <f t="shared" si="12"/>
        <v>51</v>
      </c>
      <c r="V73" s="235">
        <f t="shared" si="13"/>
        <v>1.0312999999999999</v>
      </c>
      <c r="W73" s="235">
        <f t="shared" si="14"/>
        <v>0.99777205923775902</v>
      </c>
      <c r="X73">
        <f>IFERROR(INDEX(Rainfall_Wet!$O$2:$O$217,MATCH(B73, Rainfall_Wet!$A$2:$A$217,0)),"")</f>
        <v>185.630065823</v>
      </c>
      <c r="Y73" s="241">
        <v>47.96</v>
      </c>
      <c r="Z73" s="241">
        <v>22.919999999999995</v>
      </c>
      <c r="AA73" s="241">
        <v>29.120000000000012</v>
      </c>
      <c r="AB73" s="242" t="s">
        <v>2691</v>
      </c>
      <c r="AC73" s="241">
        <v>9.8831936914736307</v>
      </c>
      <c r="AD73">
        <f>IF('WetLitterbags placem_collection'!AB74="","",'WetLitterbags placem_collection'!AB74)</f>
        <v>2.6</v>
      </c>
      <c r="AE73">
        <f>IF('WetLitterbags placem_collection'!Z74="","",'WetLitterbags placem_collection'!Z74)</f>
        <v>44</v>
      </c>
      <c r="AF73" s="256" t="str">
        <f>IF('WetLitterbags placem_collection'!AA74="","",'WetLitterbags placem_collection'!AA74)</f>
        <v>O</v>
      </c>
      <c r="AG73">
        <f>IF('WetLitterbags placem_collection'!AC74="","",'WetLitterbags placem_collection'!AC74)</f>
        <v>1</v>
      </c>
      <c r="AH73" s="250">
        <f>AVERAGE('WetLitterbags placem_collection'!S74,'WetLitterbags placem_collection'!U74)</f>
        <v>32</v>
      </c>
      <c r="AI73">
        <f>AVERAGE('WetLitterbags placem_collection'!R74,'WetLitterbags placem_collection'!T74)</f>
        <v>21.9</v>
      </c>
      <c r="AJ73">
        <f>INDEX(Coordinates!$B$2:$B$197,MATCH(G73,Coordinates!$J$2:$J$197,0))</f>
        <v>-3.2996540329999999</v>
      </c>
      <c r="AK73">
        <f>INDEX(Coordinates!$C$2:$C$197,MATCH(G73,Coordinates!$J$2:$J$197,0))</f>
        <v>34.848151020000003</v>
      </c>
      <c r="AL73" t="str">
        <f>IF(ISNUMBER(SEARCH("C", 'WetLitterbags placem_collection'!W74)),"YES","")</f>
        <v/>
      </c>
      <c r="AM73" t="str">
        <f>IF(ISNUMBER(SEARCH("H", 'WetLitterbags placem_collection'!W74)),"YES","")</f>
        <v/>
      </c>
      <c r="AN73" t="str">
        <f>IF(ISNUMBER(SEARCH("R", 'WetLitterbags placem_collection'!W74)),"YES","")</f>
        <v/>
      </c>
    </row>
    <row r="74" spans="1:40">
      <c r="A74" s="268" t="s">
        <v>2460</v>
      </c>
      <c r="B74" s="282">
        <f>'Dry_Litterbag Placem_Collection'!A75</f>
        <v>73</v>
      </c>
      <c r="C74" s="282" t="str">
        <f>'Dry_Litterbag Placem_Collection'!B75</f>
        <v>Maswa</v>
      </c>
      <c r="D74" s="282" t="s">
        <v>2677</v>
      </c>
      <c r="E74" s="282" t="s">
        <v>2679</v>
      </c>
      <c r="F74" s="282">
        <v>2</v>
      </c>
      <c r="G74" s="283" t="str">
        <f>'Dry_Litterbag Placem_Collection'!C75</f>
        <v>Dry_W2_T1</v>
      </c>
      <c r="H74" s="284" t="s">
        <v>2559</v>
      </c>
      <c r="I74" s="285" t="s">
        <v>1147</v>
      </c>
      <c r="J74" s="233" t="str">
        <f>'WetLitterbags placem_collection'!K75</f>
        <v>G549</v>
      </c>
      <c r="K74" s="235">
        <f>IFERROR(INDEX('Green_rooibos initial weight'!$C$5:$C$1749,MATCH(J74, 'Green_rooibos initial weight'!$A$5:$A$1749,0)),"")</f>
        <v>2.016</v>
      </c>
      <c r="L74" s="235">
        <f t="shared" si="9"/>
        <v>1.7662</v>
      </c>
      <c r="M74" s="235">
        <f>AVERAGE('Ashed teabags wet'!$J$809:$J$813,'Ashed teabags wet'!$J$817:$J$818,'Ashed teabags wet'!$J$820:$J$821)</f>
        <v>5.5094158734921841</v>
      </c>
      <c r="N74" s="235">
        <f t="shared" si="10"/>
        <v>1.668892696842381</v>
      </c>
      <c r="O74" s="235">
        <f>IF(IFERROR(INDEX('Both teabags AfterWet'!$D$1:$D$839,MATCH(J74,'Both teabags AfterWet'!$B$1:$B$839,0)),"")="","",(IFERROR(INDEX('Both teabags AfterWet'!$D$1:$D$839,MATCH(J74,'Both teabags AfterWet'!$B$1:$B$839,0)),"")))</f>
        <v>0.74199999999999999</v>
      </c>
      <c r="P74" s="235">
        <f t="shared" si="11"/>
        <v>0.59139999999999993</v>
      </c>
      <c r="Q74" s="235">
        <f>IFERROR(INDEX('Ashed teabags wet'!$J$2:$J$825,MATCH(J74,'Ashed teabags wet'!$B$2:$B$825,0)),"")</f>
        <v>10.980392156862093</v>
      </c>
      <c r="R74" s="235">
        <f t="shared" si="8"/>
        <v>0.52646196078431751</v>
      </c>
      <c r="S74" s="236">
        <f>'WetLitterbags placem_collection'!E75</f>
        <v>42767</v>
      </c>
      <c r="T74" s="236">
        <f>IF('WetLitterbags placem_collection'!G75="","",'WetLitterbags placem_collection'!G75)</f>
        <v>42818</v>
      </c>
      <c r="U74" s="237">
        <f t="shared" si="12"/>
        <v>51</v>
      </c>
      <c r="V74" s="235">
        <f t="shared" si="13"/>
        <v>1.1748000000000001</v>
      </c>
      <c r="W74" s="235">
        <f t="shared" si="14"/>
        <v>1.1424307360580634</v>
      </c>
      <c r="X74">
        <f>IFERROR(INDEX(Rainfall_Wet!$O$2:$O$217,MATCH(B74, Rainfall_Wet!$A$2:$A$217,0)),"")</f>
        <v>185.630065823</v>
      </c>
      <c r="Y74" s="241">
        <v>45.272914521112256</v>
      </c>
      <c r="Z74" s="241">
        <v>23.604531410916575</v>
      </c>
      <c r="AA74" s="241">
        <v>31.122554067971166</v>
      </c>
      <c r="AB74" s="242" t="s">
        <v>2691</v>
      </c>
      <c r="AC74" s="241">
        <v>2.0547560374568752</v>
      </c>
      <c r="AD74">
        <f>IF('WetLitterbags placem_collection'!AB75="","",'WetLitterbags placem_collection'!AB75)</f>
        <v>9.1</v>
      </c>
      <c r="AE74">
        <f>IF('WetLitterbags placem_collection'!Z75="","",'WetLitterbags placem_collection'!Z75)</f>
        <v>10</v>
      </c>
      <c r="AF74" s="256" t="str">
        <f>IF('WetLitterbags placem_collection'!AA75="","",'WetLitterbags placem_collection'!AA75)</f>
        <v>M</v>
      </c>
      <c r="AG74">
        <f>IF('WetLitterbags placem_collection'!AC75="","",'WetLitterbags placem_collection'!AC75)</f>
        <v>1</v>
      </c>
      <c r="AH74" s="250">
        <f>AVERAGE('WetLitterbags placem_collection'!S75,'WetLitterbags placem_collection'!U75)</f>
        <v>27.85</v>
      </c>
      <c r="AI74">
        <f>AVERAGE('WetLitterbags placem_collection'!R75,'WetLitterbags placem_collection'!T75)</f>
        <v>26.15</v>
      </c>
      <c r="AJ74">
        <f>INDEX(Coordinates!$B$2:$B$197,MATCH(G74,Coordinates!$J$2:$J$197,0))</f>
        <v>-3.3025860229999999</v>
      </c>
      <c r="AK74">
        <f>INDEX(Coordinates!$C$2:$C$197,MATCH(G74,Coordinates!$J$2:$J$197,0))</f>
        <v>34.848048009999999</v>
      </c>
      <c r="AL74" t="str">
        <f>IF(ISNUMBER(SEARCH("C", 'WetLitterbags placem_collection'!W75)),"YES","")</f>
        <v/>
      </c>
      <c r="AM74" t="str">
        <f>IF(ISNUMBER(SEARCH("H", 'WetLitterbags placem_collection'!W75)),"YES","")</f>
        <v>YES</v>
      </c>
      <c r="AN74" t="str">
        <f>IF(ISNUMBER(SEARCH("R", 'WetLitterbags placem_collection'!W75)),"YES","")</f>
        <v>YES</v>
      </c>
    </row>
    <row r="75" spans="1:40">
      <c r="A75" s="268" t="s">
        <v>2460</v>
      </c>
      <c r="B75" s="282">
        <f>'Dry_Litterbag Placem_Collection'!A76</f>
        <v>74</v>
      </c>
      <c r="C75" s="282" t="str">
        <f>'Dry_Litterbag Placem_Collection'!B76</f>
        <v>Maswa</v>
      </c>
      <c r="D75" s="282" t="s">
        <v>2677</v>
      </c>
      <c r="E75" s="282" t="s">
        <v>2679</v>
      </c>
      <c r="F75" s="282">
        <v>2</v>
      </c>
      <c r="G75" s="283" t="str">
        <f>'Dry_Litterbag Placem_Collection'!C76</f>
        <v>Dry_W2_T2</v>
      </c>
      <c r="H75" s="284" t="s">
        <v>2559</v>
      </c>
      <c r="I75" s="285" t="s">
        <v>1147</v>
      </c>
      <c r="J75" s="233" t="str">
        <f>'WetLitterbags placem_collection'!K76</f>
        <v>G605</v>
      </c>
      <c r="K75" s="235">
        <f>IFERROR(INDEX('Green_rooibos initial weight'!$C$5:$C$1749,MATCH(J75, 'Green_rooibos initial weight'!$A$5:$A$1749,0)),"")</f>
        <v>2.0459999999999998</v>
      </c>
      <c r="L75" s="235">
        <f t="shared" si="9"/>
        <v>1.7961999999999998</v>
      </c>
      <c r="M75" s="235">
        <f>AVERAGE('Ashed teabags wet'!$J$809:$J$813,'Ashed teabags wet'!$J$817:$J$818,'Ashed teabags wet'!$J$820:$J$821)</f>
        <v>5.5094158734921841</v>
      </c>
      <c r="N75" s="235">
        <f t="shared" si="10"/>
        <v>1.6972398720803332</v>
      </c>
      <c r="O75" s="235">
        <f>IF(IFERROR(INDEX('Both teabags AfterWet'!$D$1:$D$839,MATCH(J75,'Both teabags AfterWet'!$B$1:$B$839,0)),"")="","",(IFERROR(INDEX('Both teabags AfterWet'!$D$1:$D$839,MATCH(J75,'Both teabags AfterWet'!$B$1:$B$839,0)),"")))</f>
        <v>1.1950000000000001</v>
      </c>
      <c r="P75" s="235">
        <f t="shared" si="11"/>
        <v>1.0444</v>
      </c>
      <c r="Q75" s="235">
        <f>IFERROR(INDEX('Ashed teabags wet'!$J$2:$J$825,MATCH(J75,'Ashed teabags wet'!$B$2:$B$825,0)),"")</f>
        <v>62.512315270936703</v>
      </c>
      <c r="R75" s="235">
        <f t="shared" ref="R75:R138" si="15">IFERROR(P75-(Q75/100)*P75,"")</f>
        <v>0.39152137931033704</v>
      </c>
      <c r="S75" s="236">
        <f>'WetLitterbags placem_collection'!E76</f>
        <v>42767</v>
      </c>
      <c r="T75" s="236">
        <f>IF('WetLitterbags placem_collection'!G76="","",'WetLitterbags placem_collection'!G76)</f>
        <v>42818</v>
      </c>
      <c r="U75" s="237">
        <f t="shared" si="12"/>
        <v>51</v>
      </c>
      <c r="V75" s="235">
        <f t="shared" si="13"/>
        <v>0.7517999999999998</v>
      </c>
      <c r="W75" s="235">
        <f t="shared" si="14"/>
        <v>1.3057184927699961</v>
      </c>
      <c r="X75">
        <f>IFERROR(INDEX(Rainfall_Wet!$O$2:$O$217,MATCH(B75, Rainfall_Wet!$A$2:$A$217,0)),"")</f>
        <v>185.630065823</v>
      </c>
      <c r="Y75" s="241">
        <v>45.272914521112256</v>
      </c>
      <c r="Z75" s="241">
        <v>23.604531410916575</v>
      </c>
      <c r="AA75" s="241">
        <v>31.122554067971166</v>
      </c>
      <c r="AB75" s="242" t="s">
        <v>2691</v>
      </c>
      <c r="AC75" s="241">
        <v>3.0547560374568801</v>
      </c>
      <c r="AD75">
        <f>IF('WetLitterbags placem_collection'!AB76="","",'WetLitterbags placem_collection'!AB76)</f>
        <v>7.7</v>
      </c>
      <c r="AE75">
        <f>IF('WetLitterbags placem_collection'!Z76="","",'WetLitterbags placem_collection'!Z76)</f>
        <v>9.4</v>
      </c>
      <c r="AF75" s="256" t="str">
        <f>IF('WetLitterbags placem_collection'!AA76="","",'WetLitterbags placem_collection'!AA76)</f>
        <v>M</v>
      </c>
      <c r="AG75">
        <f>IF('WetLitterbags placem_collection'!AC76="","",'WetLitterbags placem_collection'!AC76)</f>
        <v>1</v>
      </c>
      <c r="AH75" s="250">
        <f>AVERAGE('WetLitterbags placem_collection'!S76,'WetLitterbags placem_collection'!U76)</f>
        <v>24.65</v>
      </c>
      <c r="AI75">
        <f>AVERAGE('WetLitterbags placem_collection'!R76,'WetLitterbags placem_collection'!T76)</f>
        <v>24.35</v>
      </c>
      <c r="AJ75">
        <f>INDEX(Coordinates!$B$2:$B$197,MATCH(G75,Coordinates!$J$2:$J$197,0))</f>
        <v>-3.3025779759999998</v>
      </c>
      <c r="AK75">
        <f>INDEX(Coordinates!$C$2:$C$197,MATCH(G75,Coordinates!$J$2:$J$197,0))</f>
        <v>34.848041969999997</v>
      </c>
      <c r="AL75" t="str">
        <f>IF(ISNUMBER(SEARCH("C", 'WetLitterbags placem_collection'!W76)),"YES","")</f>
        <v>YES</v>
      </c>
      <c r="AM75" t="str">
        <f>IF(ISNUMBER(SEARCH("H", 'WetLitterbags placem_collection'!W76)),"YES","")</f>
        <v>YES</v>
      </c>
      <c r="AN75" t="str">
        <f>IF(ISNUMBER(SEARCH("R", 'WetLitterbags placem_collection'!W76)),"YES","")</f>
        <v/>
      </c>
    </row>
    <row r="76" spans="1:40">
      <c r="A76" s="268" t="s">
        <v>2460</v>
      </c>
      <c r="B76" s="282">
        <f>'Dry_Litterbag Placem_Collection'!A77</f>
        <v>75</v>
      </c>
      <c r="C76" s="282" t="str">
        <f>'Dry_Litterbag Placem_Collection'!B77</f>
        <v>Maswa</v>
      </c>
      <c r="D76" s="282" t="s">
        <v>2677</v>
      </c>
      <c r="E76" s="282" t="s">
        <v>2679</v>
      </c>
      <c r="F76" s="282">
        <v>2</v>
      </c>
      <c r="G76" s="283" t="str">
        <f>'Dry_Litterbag Placem_Collection'!C77</f>
        <v>Dry_W2_T3</v>
      </c>
      <c r="H76" s="284" t="s">
        <v>2559</v>
      </c>
      <c r="I76" s="285" t="s">
        <v>1147</v>
      </c>
      <c r="J76" s="233" t="str">
        <f>'WetLitterbags placem_collection'!K77</f>
        <v>G408</v>
      </c>
      <c r="K76" s="235">
        <f>IFERROR(INDEX('Green_rooibos initial weight'!$C$5:$C$1749,MATCH(J76, 'Green_rooibos initial weight'!$A$5:$A$1749,0)),"")</f>
        <v>2.044</v>
      </c>
      <c r="L76" s="235">
        <f t="shared" si="9"/>
        <v>1.7942</v>
      </c>
      <c r="M76" s="235">
        <f>AVERAGE('Ashed teabags wet'!$J$809:$J$813,'Ashed teabags wet'!$J$817:$J$818,'Ashed teabags wet'!$J$820:$J$821)</f>
        <v>5.5094158734921841</v>
      </c>
      <c r="N76" s="235">
        <f t="shared" si="10"/>
        <v>1.6953500603978033</v>
      </c>
      <c r="O76" s="235">
        <f>IF(IFERROR(INDEX('Both teabags AfterWet'!$D$1:$D$839,MATCH(J76,'Both teabags AfterWet'!$B$1:$B$839,0)),"")="","",(IFERROR(INDEX('Both teabags AfterWet'!$D$1:$D$839,MATCH(J76,'Both teabags AfterWet'!$B$1:$B$839,0)),"")))</f>
        <v>0.85780000000000001</v>
      </c>
      <c r="P76" s="235">
        <f t="shared" si="11"/>
        <v>0.70720000000000005</v>
      </c>
      <c r="Q76" s="235">
        <f>IFERROR(INDEX('Ashed teabags wet'!$J$2:$J$825,MATCH(J76,'Ashed teabags wet'!$B$2:$B$825,0)),"")</f>
        <v>10.812157448929053</v>
      </c>
      <c r="R76" s="235">
        <f t="shared" si="15"/>
        <v>0.63073642252117379</v>
      </c>
      <c r="S76" s="236">
        <f>'WetLitterbags placem_collection'!E77</f>
        <v>42767</v>
      </c>
      <c r="T76" s="236">
        <f>IF('WetLitterbags placem_collection'!G77="","",'WetLitterbags placem_collection'!G77)</f>
        <v>42818</v>
      </c>
      <c r="U76" s="237">
        <f t="shared" si="12"/>
        <v>51</v>
      </c>
      <c r="V76" s="235">
        <f t="shared" si="13"/>
        <v>1.087</v>
      </c>
      <c r="W76" s="235">
        <f t="shared" si="14"/>
        <v>1.0646136378766295</v>
      </c>
      <c r="X76">
        <f>IFERROR(INDEX(Rainfall_Wet!$O$2:$O$217,MATCH(B76, Rainfall_Wet!$A$2:$A$217,0)),"")</f>
        <v>185.630065823</v>
      </c>
      <c r="Y76" s="241">
        <v>45.272914521112256</v>
      </c>
      <c r="Z76" s="241">
        <v>23.604531410916575</v>
      </c>
      <c r="AA76" s="241">
        <v>31.122554067971166</v>
      </c>
      <c r="AB76" s="242" t="s">
        <v>2691</v>
      </c>
      <c r="AC76" s="241">
        <v>4.0547560374568796</v>
      </c>
      <c r="AD76">
        <f>IF('WetLitterbags placem_collection'!AB77="","",'WetLitterbags placem_collection'!AB77)</f>
        <v>6.1</v>
      </c>
      <c r="AE76">
        <f>IF('WetLitterbags placem_collection'!Z77="","",'WetLitterbags placem_collection'!Z77)</f>
        <v>13.8</v>
      </c>
      <c r="AF76" s="256" t="str">
        <f>IF('WetLitterbags placem_collection'!AA77="","",'WetLitterbags placem_collection'!AA77)</f>
        <v>O</v>
      </c>
      <c r="AG76">
        <f>IF('WetLitterbags placem_collection'!AC77="","",'WetLitterbags placem_collection'!AC77)</f>
        <v>0</v>
      </c>
      <c r="AH76" s="250">
        <f>AVERAGE('WetLitterbags placem_collection'!S77,'WetLitterbags placem_collection'!U77)</f>
        <v>27.150000000000002</v>
      </c>
      <c r="AI76">
        <f>AVERAGE('WetLitterbags placem_collection'!R77,'WetLitterbags placem_collection'!T77)</f>
        <v>25.65</v>
      </c>
      <c r="AJ76">
        <f>INDEX(Coordinates!$B$2:$B$197,MATCH(G76,Coordinates!$J$2:$J$197,0))</f>
        <v>-3.302687025</v>
      </c>
      <c r="AK76">
        <f>INDEX(Coordinates!$C$2:$C$197,MATCH(G76,Coordinates!$J$2:$J$197,0))</f>
        <v>34.847926970000003</v>
      </c>
      <c r="AL76" t="str">
        <f>IF(ISNUMBER(SEARCH("C", 'WetLitterbags placem_collection'!W77)),"YES","")</f>
        <v/>
      </c>
      <c r="AM76" t="str">
        <f>IF(ISNUMBER(SEARCH("H", 'WetLitterbags placem_collection'!W77)),"YES","")</f>
        <v>YES</v>
      </c>
      <c r="AN76" t="str">
        <f>IF(ISNUMBER(SEARCH("R", 'WetLitterbags placem_collection'!W77)),"YES","")</f>
        <v>YES</v>
      </c>
    </row>
    <row r="77" spans="1:40">
      <c r="A77" s="268" t="s">
        <v>2460</v>
      </c>
      <c r="B77" s="282">
        <f>'Dry_Litterbag Placem_Collection'!A78</f>
        <v>76</v>
      </c>
      <c r="C77" s="282" t="str">
        <f>'Dry_Litterbag Placem_Collection'!B78</f>
        <v>Maswa</v>
      </c>
      <c r="D77" s="282" t="s">
        <v>2677</v>
      </c>
      <c r="E77" s="282" t="s">
        <v>2679</v>
      </c>
      <c r="F77" s="282">
        <v>2</v>
      </c>
      <c r="G77" s="283" t="str">
        <f>'Dry_Litterbag Placem_Collection'!C78</f>
        <v>Dry_W2_T4</v>
      </c>
      <c r="H77" s="284" t="s">
        <v>2559</v>
      </c>
      <c r="I77" s="285" t="s">
        <v>1147</v>
      </c>
      <c r="J77" s="233" t="str">
        <f>'WetLitterbags placem_collection'!K78</f>
        <v>G416</v>
      </c>
      <c r="K77" s="235">
        <f>IFERROR(INDEX('Green_rooibos initial weight'!$C$5:$C$1749,MATCH(J77, 'Green_rooibos initial weight'!$A$5:$A$1749,0)),"")</f>
        <v>2.1819999999999999</v>
      </c>
      <c r="L77" s="235">
        <f t="shared" si="9"/>
        <v>1.9321999999999999</v>
      </c>
      <c r="M77" s="235">
        <f>AVERAGE('Ashed teabags wet'!$J$809:$J$813,'Ashed teabags wet'!$J$817:$J$818,'Ashed teabags wet'!$J$820:$J$821)</f>
        <v>5.5094158734921841</v>
      </c>
      <c r="N77" s="235">
        <f t="shared" si="10"/>
        <v>1.8257470664923838</v>
      </c>
      <c r="O77" s="235">
        <f>IF(IFERROR(INDEX('Both teabags AfterWet'!$D$1:$D$839,MATCH(J77,'Both teabags AfterWet'!$B$1:$B$839,0)),"")="","",(IFERROR(INDEX('Both teabags AfterWet'!$D$1:$D$839,MATCH(J77,'Both teabags AfterWet'!$B$1:$B$839,0)),"")))</f>
        <v>0.94399999999999995</v>
      </c>
      <c r="P77" s="235">
        <f t="shared" si="11"/>
        <v>0.79339999999999988</v>
      </c>
      <c r="Q77" s="235">
        <f>IFERROR(INDEX('Ashed teabags wet'!$J$2:$J$825,MATCH(J77,'Ashed teabags wet'!$B$2:$B$825,0)),"")</f>
        <v>14.711729622266519</v>
      </c>
      <c r="R77" s="235">
        <f t="shared" si="15"/>
        <v>0.67667713717693734</v>
      </c>
      <c r="S77" s="236">
        <f>'WetLitterbags placem_collection'!E78</f>
        <v>42767</v>
      </c>
      <c r="T77" s="236">
        <f>IF('WetLitterbags placem_collection'!G78="","",'WetLitterbags placem_collection'!G78)</f>
        <v>42818</v>
      </c>
      <c r="U77" s="237">
        <f t="shared" si="12"/>
        <v>51</v>
      </c>
      <c r="V77" s="235">
        <f t="shared" si="13"/>
        <v>1.1388</v>
      </c>
      <c r="W77" s="235">
        <f t="shared" si="14"/>
        <v>1.1490699293154465</v>
      </c>
      <c r="X77">
        <f>IFERROR(INDEX(Rainfall_Wet!$O$2:$O$217,MATCH(B77, Rainfall_Wet!$A$2:$A$217,0)),"")</f>
        <v>185.630065823</v>
      </c>
      <c r="Y77" s="241">
        <v>45.272914521112256</v>
      </c>
      <c r="Z77" s="241">
        <v>23.604531410916575</v>
      </c>
      <c r="AA77" s="241">
        <v>31.122554067971166</v>
      </c>
      <c r="AB77" s="242" t="s">
        <v>2691</v>
      </c>
      <c r="AC77" s="241">
        <v>5.0547560374568796</v>
      </c>
      <c r="AD77">
        <f>IF('WetLitterbags placem_collection'!AB78="","",'WetLitterbags placem_collection'!AB78)</f>
        <v>6.7</v>
      </c>
      <c r="AE77">
        <f>IF('WetLitterbags placem_collection'!Z78="","",'WetLitterbags placem_collection'!Z78)</f>
        <v>19.3</v>
      </c>
      <c r="AF77" s="256" t="str">
        <f>IF('WetLitterbags placem_collection'!AA78="","",'WetLitterbags placem_collection'!AA78)</f>
        <v>M</v>
      </c>
      <c r="AG77">
        <f>IF('WetLitterbags placem_collection'!AC78="","",'WetLitterbags placem_collection'!AC78)</f>
        <v>1</v>
      </c>
      <c r="AH77" s="250">
        <f>AVERAGE('WetLitterbags placem_collection'!S78,'WetLitterbags placem_collection'!U78)</f>
        <v>26.8</v>
      </c>
      <c r="AI77">
        <f>AVERAGE('WetLitterbags placem_collection'!R78,'WetLitterbags placem_collection'!T78)</f>
        <v>23.7</v>
      </c>
      <c r="AJ77">
        <f>INDEX(Coordinates!$B$2:$B$197,MATCH(G77,Coordinates!$J$2:$J$197,0))</f>
        <v>-3.3024560190000001</v>
      </c>
      <c r="AK77">
        <f>INDEX(Coordinates!$C$2:$C$197,MATCH(G77,Coordinates!$J$2:$J$197,0))</f>
        <v>34.847871990000002</v>
      </c>
      <c r="AL77" t="str">
        <f>IF(ISNUMBER(SEARCH("C", 'WetLitterbags placem_collection'!W78)),"YES","")</f>
        <v/>
      </c>
      <c r="AM77" t="str">
        <f>IF(ISNUMBER(SEARCH("H", 'WetLitterbags placem_collection'!W78)),"YES","")</f>
        <v>YES</v>
      </c>
      <c r="AN77" t="str">
        <f>IF(ISNUMBER(SEARCH("R", 'WetLitterbags placem_collection'!W78)),"YES","")</f>
        <v/>
      </c>
    </row>
    <row r="78" spans="1:40">
      <c r="A78" s="268" t="s">
        <v>2460</v>
      </c>
      <c r="B78" s="282">
        <f>'Dry_Litterbag Placem_Collection'!A79</f>
        <v>77</v>
      </c>
      <c r="C78" s="282" t="str">
        <f>'Dry_Litterbag Placem_Collection'!B79</f>
        <v>Maswa</v>
      </c>
      <c r="D78" s="282" t="s">
        <v>2677</v>
      </c>
      <c r="E78" s="282" t="s">
        <v>2679</v>
      </c>
      <c r="F78" s="282">
        <v>2</v>
      </c>
      <c r="G78" s="283" t="str">
        <f>'Dry_Litterbag Placem_Collection'!C79</f>
        <v>Dry_W2_T5</v>
      </c>
      <c r="H78" s="284" t="s">
        <v>2559</v>
      </c>
      <c r="I78" s="285" t="s">
        <v>1147</v>
      </c>
      <c r="J78" s="233" t="str">
        <f>'WetLitterbags placem_collection'!K79</f>
        <v>G594</v>
      </c>
      <c r="K78" s="235">
        <f>IFERROR(INDEX('Green_rooibos initial weight'!$C$5:$C$1749,MATCH(J78, 'Green_rooibos initial weight'!$A$5:$A$1749,0)),"")</f>
        <v>2.0680000000000001</v>
      </c>
      <c r="L78" s="235">
        <f t="shared" si="9"/>
        <v>1.8182</v>
      </c>
      <c r="M78" s="235">
        <f>AVERAGE('Ashed teabags wet'!$J$809:$J$813,'Ashed teabags wet'!$J$817:$J$818,'Ashed teabags wet'!$J$820:$J$821)</f>
        <v>5.5094158734921841</v>
      </c>
      <c r="N78" s="235">
        <f t="shared" si="10"/>
        <v>1.7180278005881651</v>
      </c>
      <c r="O78" s="235">
        <f>IF(IFERROR(INDEX('Both teabags AfterWet'!$D$1:$D$839,MATCH(J78,'Both teabags AfterWet'!$B$1:$B$839,0)),"")="","",(IFERROR(INDEX('Both teabags AfterWet'!$D$1:$D$839,MATCH(J78,'Both teabags AfterWet'!$B$1:$B$839,0)),"")))</f>
        <v>0.94699999999999995</v>
      </c>
      <c r="P78" s="235">
        <f t="shared" si="11"/>
        <v>0.7964</v>
      </c>
      <c r="Q78" s="235">
        <f>IFERROR(INDEX('Ashed teabags wet'!$J$2:$J$825,MATCH(J78,'Ashed teabags wet'!$B$2:$B$825,0)),"")</f>
        <v>12.475633528264789</v>
      </c>
      <c r="R78" s="235">
        <f t="shared" si="15"/>
        <v>0.69704405458089924</v>
      </c>
      <c r="S78" s="236">
        <f>'WetLitterbags placem_collection'!E79</f>
        <v>42767</v>
      </c>
      <c r="T78" s="236">
        <f>IF('WetLitterbags placem_collection'!G79="","",'WetLitterbags placem_collection'!G79)</f>
        <v>42818</v>
      </c>
      <c r="U78" s="237">
        <f t="shared" si="12"/>
        <v>51</v>
      </c>
      <c r="V78" s="235">
        <f t="shared" si="13"/>
        <v>1.0218</v>
      </c>
      <c r="W78" s="235">
        <f t="shared" si="14"/>
        <v>1.0209837460072659</v>
      </c>
      <c r="X78">
        <f>IFERROR(INDEX(Rainfall_Wet!$O$2:$O$217,MATCH(B78, Rainfall_Wet!$A$2:$A$217,0)),"")</f>
        <v>185.630065823</v>
      </c>
      <c r="Y78" s="241">
        <v>45.272914521112256</v>
      </c>
      <c r="Z78" s="241">
        <v>23.604531410916575</v>
      </c>
      <c r="AA78" s="241">
        <v>31.122554067971166</v>
      </c>
      <c r="AB78" s="242" t="s">
        <v>2691</v>
      </c>
      <c r="AC78" s="241">
        <v>6.0547560374568796</v>
      </c>
      <c r="AD78">
        <f>IF('WetLitterbags placem_collection'!AB79="","",'WetLitterbags placem_collection'!AB79)</f>
        <v>3.1</v>
      </c>
      <c r="AE78">
        <f>IF('WetLitterbags placem_collection'!Z79="","",'WetLitterbags placem_collection'!Z79)</f>
        <v>9.8000000000000007</v>
      </c>
      <c r="AF78" s="256" t="str">
        <f>IF('WetLitterbags placem_collection'!AA79="","",'WetLitterbags placem_collection'!AA79)</f>
        <v>O</v>
      </c>
      <c r="AG78">
        <f>IF('WetLitterbags placem_collection'!AC79="","",'WetLitterbags placem_collection'!AC79)</f>
        <v>1</v>
      </c>
      <c r="AH78" s="250">
        <f>AVERAGE('WetLitterbags placem_collection'!S79,'WetLitterbags placem_collection'!U79)</f>
        <v>25.950000000000003</v>
      </c>
      <c r="AI78">
        <f>AVERAGE('WetLitterbags placem_collection'!R79,'WetLitterbags placem_collection'!T79)</f>
        <v>25.950000000000003</v>
      </c>
      <c r="AJ78">
        <f>INDEX(Coordinates!$B$2:$B$197,MATCH(G78,Coordinates!$J$2:$J$197,0))</f>
        <v>-3.3023280279999998</v>
      </c>
      <c r="AK78">
        <f>INDEX(Coordinates!$C$2:$C$197,MATCH(G78,Coordinates!$J$2:$J$197,0))</f>
        <v>34.848223019999999</v>
      </c>
      <c r="AL78" t="str">
        <f>IF(ISNUMBER(SEARCH("C", 'WetLitterbags placem_collection'!W79)),"YES","")</f>
        <v/>
      </c>
      <c r="AM78" t="str">
        <f>IF(ISNUMBER(SEARCH("H", 'WetLitterbags placem_collection'!W79)),"YES","")</f>
        <v/>
      </c>
      <c r="AN78" t="str">
        <f>IF(ISNUMBER(SEARCH("R", 'WetLitterbags placem_collection'!W79)),"YES","")</f>
        <v>YES</v>
      </c>
    </row>
    <row r="79" spans="1:40">
      <c r="A79" s="268" t="s">
        <v>2460</v>
      </c>
      <c r="B79" s="282">
        <f>'Dry_Litterbag Placem_Collection'!A80</f>
        <v>78</v>
      </c>
      <c r="C79" s="282" t="str">
        <f>'Dry_Litterbag Placem_Collection'!B80</f>
        <v>Maswa</v>
      </c>
      <c r="D79" s="282" t="s">
        <v>2677</v>
      </c>
      <c r="E79" s="282" t="s">
        <v>2679</v>
      </c>
      <c r="F79" s="282">
        <v>2</v>
      </c>
      <c r="G79" s="283" t="str">
        <f>'Dry_Litterbag Placem_Collection'!C80</f>
        <v>Dry_W2_T6</v>
      </c>
      <c r="H79" s="284" t="s">
        <v>2559</v>
      </c>
      <c r="I79" s="285" t="s">
        <v>1147</v>
      </c>
      <c r="J79" s="233" t="str">
        <f>'WetLitterbags placem_collection'!K80</f>
        <v>G460</v>
      </c>
      <c r="K79" s="235">
        <f>IFERROR(INDEX('Green_rooibos initial weight'!$C$5:$C$1749,MATCH(J79, 'Green_rooibos initial weight'!$A$5:$A$1749,0)),"")</f>
        <v>2.1560000000000001</v>
      </c>
      <c r="L79" s="235">
        <f t="shared" si="9"/>
        <v>1.9062000000000001</v>
      </c>
      <c r="M79" s="235">
        <f>AVERAGE('Ashed teabags wet'!$J$809:$J$813,'Ashed teabags wet'!$J$817:$J$818,'Ashed teabags wet'!$J$820:$J$821)</f>
        <v>5.5094158734921841</v>
      </c>
      <c r="N79" s="235">
        <f t="shared" si="10"/>
        <v>1.801179514619492</v>
      </c>
      <c r="O79" s="235">
        <f>IF(IFERROR(INDEX('Both teabags AfterWet'!$D$1:$D$839,MATCH(J79,'Both teabags AfterWet'!$B$1:$B$839,0)),"")="","",(IFERROR(INDEX('Both teabags AfterWet'!$D$1:$D$839,MATCH(J79,'Both teabags AfterWet'!$B$1:$B$839,0)),"")))</f>
        <v>0.90669999999999995</v>
      </c>
      <c r="P79" s="235">
        <f t="shared" si="11"/>
        <v>0.75609999999999999</v>
      </c>
      <c r="Q79" s="235">
        <f>IFERROR(INDEX('Ashed teabags wet'!$J$2:$J$825,MATCH(J79,'Ashed teabags wet'!$B$2:$B$825,0)),"")</f>
        <v>10.069790628115374</v>
      </c>
      <c r="R79" s="235">
        <f t="shared" si="15"/>
        <v>0.67996231306081967</v>
      </c>
      <c r="S79" s="236">
        <f>'WetLitterbags placem_collection'!E80</f>
        <v>42767</v>
      </c>
      <c r="T79" s="236">
        <f>IF('WetLitterbags placem_collection'!G80="","",'WetLitterbags placem_collection'!G80)</f>
        <v>42818</v>
      </c>
      <c r="U79" s="237">
        <f t="shared" si="12"/>
        <v>51</v>
      </c>
      <c r="V79" s="235">
        <f t="shared" si="13"/>
        <v>1.1501000000000001</v>
      </c>
      <c r="W79" s="235">
        <f t="shared" si="14"/>
        <v>1.1212172015586723</v>
      </c>
      <c r="X79">
        <f>IFERROR(INDEX(Rainfall_Wet!$O$2:$O$217,MATCH(B79, Rainfall_Wet!$A$2:$A$217,0)),"")</f>
        <v>185.630065823</v>
      </c>
      <c r="Y79" s="241">
        <v>45.272914521112256</v>
      </c>
      <c r="Z79" s="241">
        <v>23.604531410916575</v>
      </c>
      <c r="AA79" s="241">
        <v>31.122554067971166</v>
      </c>
      <c r="AB79" s="242" t="s">
        <v>2691</v>
      </c>
      <c r="AC79" s="241">
        <v>7.0547560374568796</v>
      </c>
      <c r="AD79">
        <f>IF('WetLitterbags placem_collection'!AB80="","",'WetLitterbags placem_collection'!AB80)</f>
        <v>10.4</v>
      </c>
      <c r="AE79">
        <f>IF('WetLitterbags placem_collection'!Z80="","",'WetLitterbags placem_collection'!Z80)</f>
        <v>15.4</v>
      </c>
      <c r="AF79" s="256" t="str">
        <f>IF('WetLitterbags placem_collection'!AA80="","",'WetLitterbags placem_collection'!AA80)</f>
        <v>M</v>
      </c>
      <c r="AG79">
        <f>IF('WetLitterbags placem_collection'!AC80="","",'WetLitterbags placem_collection'!AC80)</f>
        <v>1</v>
      </c>
      <c r="AH79" s="250">
        <f>AVERAGE('WetLitterbags placem_collection'!S80,'WetLitterbags placem_collection'!U80)</f>
        <v>24.15</v>
      </c>
      <c r="AI79">
        <f>AVERAGE('WetLitterbags placem_collection'!R80,'WetLitterbags placem_collection'!T80)</f>
        <v>27.75</v>
      </c>
      <c r="AJ79">
        <f>INDEX(Coordinates!$B$2:$B$197,MATCH(G79,Coordinates!$J$2:$J$197,0))</f>
        <v>-3.3025680020000001</v>
      </c>
      <c r="AK79">
        <f>INDEX(Coordinates!$C$2:$C$197,MATCH(G79,Coordinates!$J$2:$J$197,0))</f>
        <v>34.848167029999999</v>
      </c>
      <c r="AL79" t="str">
        <f>IF(ISNUMBER(SEARCH("C", 'WetLitterbags placem_collection'!W80)),"YES","")</f>
        <v/>
      </c>
      <c r="AM79" t="str">
        <f>IF(ISNUMBER(SEARCH("H", 'WetLitterbags placem_collection'!W80)),"YES","")</f>
        <v/>
      </c>
      <c r="AN79" t="str">
        <f>IF(ISNUMBER(SEARCH("R", 'WetLitterbags placem_collection'!W80)),"YES","")</f>
        <v>YES</v>
      </c>
    </row>
    <row r="80" spans="1:40">
      <c r="A80" s="268" t="s">
        <v>2460</v>
      </c>
      <c r="B80" s="282">
        <f>'Dry_Litterbag Placem_Collection'!A81</f>
        <v>79</v>
      </c>
      <c r="C80" s="282" t="str">
        <f>'Dry_Litterbag Placem_Collection'!B81</f>
        <v>Maswa</v>
      </c>
      <c r="D80" s="282" t="s">
        <v>2677</v>
      </c>
      <c r="E80" s="282" t="s">
        <v>2679</v>
      </c>
      <c r="F80" s="282">
        <v>2</v>
      </c>
      <c r="G80" s="283" t="str">
        <f>'Dry_Litterbag Placem_Collection'!C81</f>
        <v>Dry_W2_T7</v>
      </c>
      <c r="H80" s="284" t="s">
        <v>2559</v>
      </c>
      <c r="I80" s="285" t="s">
        <v>1147</v>
      </c>
      <c r="J80" s="233" t="str">
        <f>'WetLitterbags placem_collection'!K81</f>
        <v>G217</v>
      </c>
      <c r="K80" s="235">
        <f>IFERROR(INDEX('Green_rooibos initial weight'!$C$5:$C$1749,MATCH(J80, 'Green_rooibos initial weight'!$A$5:$A$1749,0)),"")</f>
        <v>1.944</v>
      </c>
      <c r="L80" s="235">
        <f t="shared" si="9"/>
        <v>1.6941999999999999</v>
      </c>
      <c r="M80" s="235">
        <f>AVERAGE('Ashed teabags wet'!$J$809:$J$813,'Ashed teabags wet'!$J$817:$J$818,'Ashed teabags wet'!$J$820:$J$821)</f>
        <v>5.5094158734921841</v>
      </c>
      <c r="N80" s="235">
        <f t="shared" si="10"/>
        <v>1.6008594762712953</v>
      </c>
      <c r="O80" s="235">
        <f>IF(IFERROR(INDEX('Both teabags AfterWet'!$D$1:$D$839,MATCH(J80,'Both teabags AfterWet'!$B$1:$B$839,0)),"")="","",(IFERROR(INDEX('Both teabags AfterWet'!$D$1:$D$839,MATCH(J80,'Both teabags AfterWet'!$B$1:$B$839,0)),"")))</f>
        <v>0.85370000000000001</v>
      </c>
      <c r="P80" s="235">
        <f t="shared" si="11"/>
        <v>0.70310000000000006</v>
      </c>
      <c r="Q80" s="235">
        <f>IFERROR(INDEX('Ashed teabags wet'!$J$2:$J$825,MATCH(J80,'Ashed teabags wet'!$B$2:$B$825,0)),"")</f>
        <v>15.104419621176483</v>
      </c>
      <c r="R80" s="235">
        <f t="shared" si="15"/>
        <v>0.59690082564350821</v>
      </c>
      <c r="S80" s="236">
        <f>'WetLitterbags placem_collection'!E81</f>
        <v>42767</v>
      </c>
      <c r="T80" s="236">
        <f>IF('WetLitterbags placem_collection'!G81="","",'WetLitterbags placem_collection'!G81)</f>
        <v>42818</v>
      </c>
      <c r="U80" s="237">
        <f t="shared" si="12"/>
        <v>51</v>
      </c>
      <c r="V80" s="235">
        <f t="shared" si="13"/>
        <v>0.99109999999999987</v>
      </c>
      <c r="W80" s="235">
        <f t="shared" si="14"/>
        <v>1.0039586506277871</v>
      </c>
      <c r="X80">
        <f>IFERROR(INDEX(Rainfall_Wet!$O$2:$O$217,MATCH(B80, Rainfall_Wet!$A$2:$A$217,0)),"")</f>
        <v>185.630065823</v>
      </c>
      <c r="Y80" s="241">
        <v>45.272914521112256</v>
      </c>
      <c r="Z80" s="241">
        <v>23.604531410916575</v>
      </c>
      <c r="AA80" s="241">
        <v>31.122554067971166</v>
      </c>
      <c r="AB80" s="242" t="s">
        <v>2691</v>
      </c>
      <c r="AC80" s="241">
        <v>8.0547560374568796</v>
      </c>
      <c r="AD80">
        <f>IF('WetLitterbags placem_collection'!AB81="","",'WetLitterbags placem_collection'!AB81)</f>
        <v>3</v>
      </c>
      <c r="AE80">
        <f>IF('WetLitterbags placem_collection'!Z81="","",'WetLitterbags placem_collection'!Z81)</f>
        <v>5</v>
      </c>
      <c r="AF80" s="256" t="str">
        <f>IF('WetLitterbags placem_collection'!AA81="","",'WetLitterbags placem_collection'!AA81)</f>
        <v>G</v>
      </c>
      <c r="AG80">
        <f>IF('WetLitterbags placem_collection'!AC81="","",'WetLitterbags placem_collection'!AC81)</f>
        <v>1</v>
      </c>
      <c r="AH80" s="250">
        <f>AVERAGE('WetLitterbags placem_collection'!S81,'WetLitterbags placem_collection'!U81)</f>
        <v>26.9</v>
      </c>
      <c r="AI80">
        <f>AVERAGE('WetLitterbags placem_collection'!R81,'WetLitterbags placem_collection'!T81)</f>
        <v>26.25</v>
      </c>
      <c r="AJ80">
        <f>INDEX(Coordinates!$B$2:$B$197,MATCH(G80,Coordinates!$J$2:$J$197,0))</f>
        <v>-3.3026270100000001</v>
      </c>
      <c r="AK80">
        <f>INDEX(Coordinates!$C$2:$C$197,MATCH(G80,Coordinates!$J$2:$J$197,0))</f>
        <v>34.84840801</v>
      </c>
      <c r="AL80" t="str">
        <f>IF(ISNUMBER(SEARCH("C", 'WetLitterbags placem_collection'!W81)),"YES","")</f>
        <v/>
      </c>
      <c r="AM80" t="str">
        <f>IF(ISNUMBER(SEARCH("H", 'WetLitterbags placem_collection'!W81)),"YES","")</f>
        <v/>
      </c>
      <c r="AN80" t="str">
        <f>IF(ISNUMBER(SEARCH("R", 'WetLitterbags placem_collection'!W81)),"YES","")</f>
        <v>YES</v>
      </c>
    </row>
    <row r="81" spans="1:40">
      <c r="A81" s="268" t="s">
        <v>2460</v>
      </c>
      <c r="B81" s="282">
        <f>'Dry_Litterbag Placem_Collection'!A82</f>
        <v>80</v>
      </c>
      <c r="C81" s="282" t="str">
        <f>'Dry_Litterbag Placem_Collection'!B82</f>
        <v>Maswa</v>
      </c>
      <c r="D81" s="282" t="s">
        <v>2677</v>
      </c>
      <c r="E81" s="282" t="s">
        <v>2679</v>
      </c>
      <c r="F81" s="282">
        <v>2</v>
      </c>
      <c r="G81" s="283" t="str">
        <f>'Dry_Litterbag Placem_Collection'!C82</f>
        <v>Dry_W2_T8</v>
      </c>
      <c r="H81" s="284" t="s">
        <v>2559</v>
      </c>
      <c r="I81" s="285" t="s">
        <v>1147</v>
      </c>
      <c r="J81" s="233" t="str">
        <f>'WetLitterbags placem_collection'!K82</f>
        <v>G607</v>
      </c>
      <c r="K81" s="235">
        <f>IFERROR(INDEX('Green_rooibos initial weight'!$C$5:$C$1749,MATCH(J81, 'Green_rooibos initial weight'!$A$5:$A$1749,0)),"")</f>
        <v>1.9450000000000001</v>
      </c>
      <c r="L81" s="235">
        <f t="shared" si="9"/>
        <v>1.6952</v>
      </c>
      <c r="M81" s="235">
        <f>AVERAGE('Ashed teabags wet'!$J$809:$J$813,'Ashed teabags wet'!$J$817:$J$818,'Ashed teabags wet'!$J$820:$J$821)</f>
        <v>5.5094158734921841</v>
      </c>
      <c r="N81" s="235">
        <f t="shared" si="10"/>
        <v>1.6018043821125605</v>
      </c>
      <c r="O81" s="235">
        <f>IF(IFERROR(INDEX('Both teabags AfterWet'!$D$1:$D$839,MATCH(J81,'Both teabags AfterWet'!$B$1:$B$839,0)),"")="","",(IFERROR(INDEX('Both teabags AfterWet'!$D$1:$D$839,MATCH(J81,'Both teabags AfterWet'!$B$1:$B$839,0)),"")))</f>
        <v>0.92400000000000004</v>
      </c>
      <c r="P81" s="235">
        <f t="shared" si="11"/>
        <v>0.77340000000000009</v>
      </c>
      <c r="Q81" s="235">
        <f>IFERROR(INDEX('Ashed teabags wet'!$J$2:$J$825,MATCH(J81,'Ashed teabags wet'!$B$2:$B$825,0)),"")</f>
        <v>13.619696176008233</v>
      </c>
      <c r="R81" s="235">
        <f t="shared" si="15"/>
        <v>0.66806526977475245</v>
      </c>
      <c r="S81" s="236">
        <f>'WetLitterbags placem_collection'!E82</f>
        <v>42767</v>
      </c>
      <c r="T81" s="236">
        <f>IF('WetLitterbags placem_collection'!G82="","",'WetLitterbags placem_collection'!G82)</f>
        <v>42818</v>
      </c>
      <c r="U81" s="237">
        <f t="shared" si="12"/>
        <v>51</v>
      </c>
      <c r="V81" s="235">
        <f t="shared" si="13"/>
        <v>0.92179999999999995</v>
      </c>
      <c r="W81" s="235">
        <f t="shared" si="14"/>
        <v>0.93373911233780804</v>
      </c>
      <c r="X81">
        <f>IFERROR(INDEX(Rainfall_Wet!$O$2:$O$217,MATCH(B81, Rainfall_Wet!$A$2:$A$217,0)),"")</f>
        <v>185.630065823</v>
      </c>
      <c r="Y81" s="241">
        <v>45.272914521112256</v>
      </c>
      <c r="Z81" s="241">
        <v>23.604531410916575</v>
      </c>
      <c r="AA81" s="241">
        <v>31.122554067971166</v>
      </c>
      <c r="AB81" s="242" t="s">
        <v>2691</v>
      </c>
      <c r="AC81" s="241">
        <v>9.0547560374568796</v>
      </c>
      <c r="AD81">
        <f>IF('WetLitterbags placem_collection'!AB82="","",'WetLitterbags placem_collection'!AB82)</f>
        <v>2.7</v>
      </c>
      <c r="AE81">
        <f>IF('WetLitterbags placem_collection'!Z82="","",'WetLitterbags placem_collection'!Z82)</f>
        <v>12.4</v>
      </c>
      <c r="AF81" s="256" t="str">
        <f>IF('WetLitterbags placem_collection'!AA82="","",'WetLitterbags placem_collection'!AA82)</f>
        <v>O</v>
      </c>
      <c r="AG81">
        <f>IF('WetLitterbags placem_collection'!AC82="","",'WetLitterbags placem_collection'!AC82)</f>
        <v>1</v>
      </c>
      <c r="AH81" s="250">
        <f>AVERAGE('WetLitterbags placem_collection'!S82,'WetLitterbags placem_collection'!U82)</f>
        <v>28.55</v>
      </c>
      <c r="AI81">
        <f>AVERAGE('WetLitterbags placem_collection'!R82,'WetLitterbags placem_collection'!T82)</f>
        <v>27.450000000000003</v>
      </c>
      <c r="AJ81">
        <f>INDEX(Coordinates!$B$2:$B$197,MATCH(G81,Coordinates!$J$2:$J$197,0))</f>
        <v>-3.3028539920000002</v>
      </c>
      <c r="AK81">
        <f>INDEX(Coordinates!$C$2:$C$197,MATCH(G81,Coordinates!$J$2:$J$197,0))</f>
        <v>34.847988999999998</v>
      </c>
      <c r="AL81" t="str">
        <f>IF(ISNUMBER(SEARCH("C", 'WetLitterbags placem_collection'!W82)),"YES","")</f>
        <v/>
      </c>
      <c r="AM81" t="str">
        <f>IF(ISNUMBER(SEARCH("H", 'WetLitterbags placem_collection'!W82)),"YES","")</f>
        <v>YES</v>
      </c>
      <c r="AN81" t="str">
        <f>IF(ISNUMBER(SEARCH("R", 'WetLitterbags placem_collection'!W82)),"YES","")</f>
        <v/>
      </c>
    </row>
    <row r="82" spans="1:40">
      <c r="A82" s="268" t="s">
        <v>2460</v>
      </c>
      <c r="B82" s="282">
        <f>'Dry_Litterbag Placem_Collection'!A83</f>
        <v>81</v>
      </c>
      <c r="C82" s="282" t="str">
        <f>'Dry_Litterbag Placem_Collection'!B83</f>
        <v>Maswa</v>
      </c>
      <c r="D82" s="282" t="s">
        <v>2677</v>
      </c>
      <c r="E82" s="282" t="s">
        <v>2679</v>
      </c>
      <c r="F82" s="282">
        <v>3</v>
      </c>
      <c r="G82" s="283" t="str">
        <f>'Dry_Litterbag Placem_Collection'!C83</f>
        <v>Dry_W3_T1</v>
      </c>
      <c r="H82" s="284" t="s">
        <v>2559</v>
      </c>
      <c r="I82" s="285" t="s">
        <v>1147</v>
      </c>
      <c r="J82" s="233" t="str">
        <f>'WetLitterbags placem_collection'!K83</f>
        <v>G542</v>
      </c>
      <c r="K82" s="235">
        <f>IFERROR(INDEX('Green_rooibos initial weight'!$C$5:$C$1749,MATCH(J82, 'Green_rooibos initial weight'!$A$5:$A$1749,0)),"")</f>
        <v>2.0779999999999998</v>
      </c>
      <c r="L82" s="235">
        <f t="shared" si="9"/>
        <v>1.8281999999999998</v>
      </c>
      <c r="M82" s="235">
        <f>AVERAGE('Ashed teabags wet'!$J$809:$J$813,'Ashed teabags wet'!$J$817:$J$818,'Ashed teabags wet'!$J$820:$J$821)</f>
        <v>5.5094158734921841</v>
      </c>
      <c r="N82" s="235">
        <f t="shared" si="10"/>
        <v>1.7274768590008158</v>
      </c>
      <c r="O82" s="235">
        <f>IF(IFERROR(INDEX('Both teabags AfterWet'!$D$1:$D$839,MATCH(J82,'Both teabags AfterWet'!$B$1:$B$839,0)),"")="","",(IFERROR(INDEX('Both teabags AfterWet'!$D$1:$D$839,MATCH(J82,'Both teabags AfterWet'!$B$1:$B$839,0)),"")))</f>
        <v>0.85099999999999998</v>
      </c>
      <c r="P82" s="235">
        <f t="shared" si="11"/>
        <v>0.70039999999999991</v>
      </c>
      <c r="Q82" s="235">
        <f>IFERROR(INDEX('Ashed teabags wet'!$J$2:$J$825,MATCH(J82,'Ashed teabags wet'!$B$2:$B$825,0)),"")</f>
        <v>15.009940357852306</v>
      </c>
      <c r="R82" s="235">
        <f t="shared" si="15"/>
        <v>0.59527037773360236</v>
      </c>
      <c r="S82" s="236">
        <f>'WetLitterbags placem_collection'!E83</f>
        <v>42767</v>
      </c>
      <c r="T82" s="236">
        <f>IF('WetLitterbags placem_collection'!G83="","",'WetLitterbags placem_collection'!G83)</f>
        <v>42818</v>
      </c>
      <c r="U82" s="237">
        <f t="shared" si="12"/>
        <v>51</v>
      </c>
      <c r="V82" s="235">
        <f t="shared" si="13"/>
        <v>1.1277999999999999</v>
      </c>
      <c r="W82" s="235">
        <f t="shared" si="14"/>
        <v>1.1322064812672135</v>
      </c>
      <c r="X82">
        <f>IFERROR(INDEX(Rainfall_Wet!$O$2:$O$217,MATCH(B82, Rainfall_Wet!$A$2:$A$217,0)),"")</f>
        <v>185.01185076100001</v>
      </c>
      <c r="Y82" s="241">
        <v>38.691629007962128</v>
      </c>
      <c r="Z82" s="241">
        <v>26.81299763288143</v>
      </c>
      <c r="AA82" s="241">
        <v>34.495373359156439</v>
      </c>
      <c r="AB82" s="242" t="s">
        <v>2693</v>
      </c>
      <c r="AC82" s="241">
        <v>2.5483587974371611</v>
      </c>
      <c r="AD82">
        <f>IF('WetLitterbags placem_collection'!AB83="","",'WetLitterbags placem_collection'!AB83)</f>
        <v>6.2</v>
      </c>
      <c r="AE82">
        <f>IF('WetLitterbags placem_collection'!Z83="","",'WetLitterbags placem_collection'!Z83)</f>
        <v>13.3</v>
      </c>
      <c r="AF82" s="256" t="str">
        <f>IF('WetLitterbags placem_collection'!AA83="","",'WetLitterbags placem_collection'!AA83)</f>
        <v>O</v>
      </c>
      <c r="AG82">
        <f>IF('WetLitterbags placem_collection'!AC83="","",'WetLitterbags placem_collection'!AC83)</f>
        <v>0</v>
      </c>
      <c r="AH82" s="250">
        <f>AVERAGE('WetLitterbags placem_collection'!S83,'WetLitterbags placem_collection'!U83)</f>
        <v>26.35</v>
      </c>
      <c r="AI82">
        <f>AVERAGE('WetLitterbags placem_collection'!R83,'WetLitterbags placem_collection'!T83)</f>
        <v>26.65</v>
      </c>
      <c r="AJ82">
        <f>INDEX(Coordinates!$B$2:$B$197,MATCH(G82,Coordinates!$J$2:$J$197,0))</f>
        <v>-3.2957159630000001</v>
      </c>
      <c r="AK82">
        <f>INDEX(Coordinates!$C$2:$C$197,MATCH(G82,Coordinates!$J$2:$J$197,0))</f>
        <v>34.852460999999998</v>
      </c>
      <c r="AL82" t="str">
        <f>IF(ISNUMBER(SEARCH("C", 'WetLitterbags placem_collection'!W83)),"YES","")</f>
        <v/>
      </c>
      <c r="AM82" t="str">
        <f>IF(ISNUMBER(SEARCH("H", 'WetLitterbags placem_collection'!W83)),"YES","")</f>
        <v/>
      </c>
      <c r="AN82" t="str">
        <f>IF(ISNUMBER(SEARCH("R", 'WetLitterbags placem_collection'!W83)),"YES","")</f>
        <v/>
      </c>
    </row>
    <row r="83" spans="1:40">
      <c r="A83" s="268" t="s">
        <v>2460</v>
      </c>
      <c r="B83" s="282">
        <f>'Dry_Litterbag Placem_Collection'!A84</f>
        <v>82</v>
      </c>
      <c r="C83" s="282" t="str">
        <f>'Dry_Litterbag Placem_Collection'!B84</f>
        <v>Maswa</v>
      </c>
      <c r="D83" s="282" t="s">
        <v>2677</v>
      </c>
      <c r="E83" s="282" t="s">
        <v>2679</v>
      </c>
      <c r="F83" s="282">
        <v>3</v>
      </c>
      <c r="G83" s="283" t="str">
        <f>'Dry_Litterbag Placem_Collection'!C84</f>
        <v>Dry_W3_T2</v>
      </c>
      <c r="H83" s="284" t="s">
        <v>2559</v>
      </c>
      <c r="I83" s="285" t="s">
        <v>1147</v>
      </c>
      <c r="J83" s="233" t="str">
        <f>'WetLitterbags placem_collection'!K84</f>
        <v>G536</v>
      </c>
      <c r="K83" s="235">
        <f>IFERROR(INDEX('Green_rooibos initial weight'!$C$5:$C$1749,MATCH(J83, 'Green_rooibos initial weight'!$A$5:$A$1749,0)),"")</f>
        <v>2.0510000000000002</v>
      </c>
      <c r="L83" s="235">
        <f t="shared" si="9"/>
        <v>1.8012000000000001</v>
      </c>
      <c r="M83" s="235">
        <f>AVERAGE('Ashed teabags wet'!$J$809:$J$813,'Ashed teabags wet'!$J$817:$J$818,'Ashed teabags wet'!$J$820:$J$821)</f>
        <v>5.5094158734921841</v>
      </c>
      <c r="N83" s="235">
        <f t="shared" si="10"/>
        <v>1.7019644012866588</v>
      </c>
      <c r="O83" s="235">
        <f>IF(IFERROR(INDEX('Both teabags AfterWet'!$D$1:$D$839,MATCH(J83,'Both teabags AfterWet'!$B$1:$B$839,0)),"")="","",(IFERROR(INDEX('Both teabags AfterWet'!$D$1:$D$839,MATCH(J83,'Both teabags AfterWet'!$B$1:$B$839,0)),"")))</f>
        <v>0.748</v>
      </c>
      <c r="P83" s="235">
        <f t="shared" si="11"/>
        <v>0.59739999999999993</v>
      </c>
      <c r="Q83" s="235">
        <f>IFERROR(INDEX('Ashed teabags wet'!$J$2:$J$825,MATCH(J83,'Ashed teabags wet'!$B$2:$B$825,0)),"")</f>
        <v>10.317848410758481</v>
      </c>
      <c r="R83" s="235">
        <f t="shared" si="15"/>
        <v>0.53576117359412878</v>
      </c>
      <c r="S83" s="236">
        <f>'WetLitterbags placem_collection'!E84</f>
        <v>42767</v>
      </c>
      <c r="T83" s="236">
        <f>IF('WetLitterbags placem_collection'!G84="","",'WetLitterbags placem_collection'!G84)</f>
        <v>42819</v>
      </c>
      <c r="U83" s="237">
        <f t="shared" si="12"/>
        <v>52</v>
      </c>
      <c r="V83" s="235">
        <f t="shared" si="13"/>
        <v>1.2038000000000002</v>
      </c>
      <c r="W83" s="235">
        <f t="shared" si="14"/>
        <v>1.16620322769253</v>
      </c>
      <c r="X83">
        <f>IFERROR(INDEX(Rainfall_Wet!$O$2:$O$217,MATCH(B83, Rainfall_Wet!$A$2:$A$217,0)),"")</f>
        <v>194.93009798400001</v>
      </c>
      <c r="Y83" s="241">
        <v>38.691629007962128</v>
      </c>
      <c r="Z83" s="241">
        <v>26.81299763288143</v>
      </c>
      <c r="AA83" s="241">
        <v>34.495373359156439</v>
      </c>
      <c r="AB83" s="242" t="s">
        <v>2693</v>
      </c>
      <c r="AC83" s="241">
        <v>3.5483587974371602</v>
      </c>
      <c r="AD83">
        <f>IF('WetLitterbags placem_collection'!AB84="","",'WetLitterbags placem_collection'!AB84)</f>
        <v>2.4</v>
      </c>
      <c r="AE83">
        <f>IF('WetLitterbags placem_collection'!Z84="","",'WetLitterbags placem_collection'!Z84)</f>
        <v>16.600000000000001</v>
      </c>
      <c r="AF83" s="256" t="str">
        <f>IF('WetLitterbags placem_collection'!AA84="","",'WetLitterbags placem_collection'!AA84)</f>
        <v>O</v>
      </c>
      <c r="AG83" t="str">
        <f>IF('WetLitterbags placem_collection'!AC84="","",'WetLitterbags placem_collection'!AC84)</f>
        <v/>
      </c>
      <c r="AH83" s="250">
        <f>AVERAGE('WetLitterbags placem_collection'!S84,'WetLitterbags placem_collection'!U84)</f>
        <v>26.6</v>
      </c>
      <c r="AI83">
        <f>AVERAGE('WetLitterbags placem_collection'!R84,'WetLitterbags placem_collection'!T84)</f>
        <v>23.05</v>
      </c>
      <c r="AJ83">
        <f>INDEX(Coordinates!$B$2:$B$197,MATCH(G83,Coordinates!$J$2:$J$197,0))</f>
        <v>-3.2957230040000001</v>
      </c>
      <c r="AK83">
        <f>INDEX(Coordinates!$C$2:$C$197,MATCH(G83,Coordinates!$J$2:$J$197,0))</f>
        <v>34.852416990000002</v>
      </c>
      <c r="AL83" t="str">
        <f>IF(ISNUMBER(SEARCH("C", 'WetLitterbags placem_collection'!W84)),"YES","")</f>
        <v/>
      </c>
      <c r="AM83" t="str">
        <f>IF(ISNUMBER(SEARCH("H", 'WetLitterbags placem_collection'!W84)),"YES","")</f>
        <v>YES</v>
      </c>
      <c r="AN83" t="str">
        <f>IF(ISNUMBER(SEARCH("R", 'WetLitterbags placem_collection'!W84)),"YES","")</f>
        <v>YES</v>
      </c>
    </row>
    <row r="84" spans="1:40">
      <c r="A84" s="268" t="s">
        <v>2460</v>
      </c>
      <c r="B84" s="282">
        <f>'Dry_Litterbag Placem_Collection'!A85</f>
        <v>83</v>
      </c>
      <c r="C84" s="282" t="str">
        <f>'Dry_Litterbag Placem_Collection'!B85</f>
        <v>Maswa</v>
      </c>
      <c r="D84" s="282" t="s">
        <v>2677</v>
      </c>
      <c r="E84" s="282" t="s">
        <v>2679</v>
      </c>
      <c r="F84" s="282">
        <v>3</v>
      </c>
      <c r="G84" s="283" t="str">
        <f>'Dry_Litterbag Placem_Collection'!C85</f>
        <v>Dry_W3_T3</v>
      </c>
      <c r="H84" s="284" t="s">
        <v>2559</v>
      </c>
      <c r="I84" s="285" t="s">
        <v>1147</v>
      </c>
      <c r="J84" s="233" t="str">
        <f>'WetLitterbags placem_collection'!K85</f>
        <v>G494</v>
      </c>
      <c r="K84" s="235">
        <f>IFERROR(INDEX('Green_rooibos initial weight'!$C$5:$C$1749,MATCH(J84, 'Green_rooibos initial weight'!$A$5:$A$1749,0)),"")</f>
        <v>1.903</v>
      </c>
      <c r="L84" s="235">
        <f t="shared" si="9"/>
        <v>1.6532</v>
      </c>
      <c r="M84" s="235">
        <f>AVERAGE('Ashed teabags wet'!$J$809:$J$813,'Ashed teabags wet'!$J$817:$J$818,'Ashed teabags wet'!$J$820:$J$821)</f>
        <v>5.5094158734921841</v>
      </c>
      <c r="N84" s="235">
        <f t="shared" si="10"/>
        <v>1.5621183367794271</v>
      </c>
      <c r="O84" s="235">
        <f>IF(IFERROR(INDEX('Both teabags AfterWet'!$D$1:$D$839,MATCH(J84,'Both teabags AfterWet'!$B$1:$B$839,0)),"")="","",(IFERROR(INDEX('Both teabags AfterWet'!$D$1:$D$839,MATCH(J84,'Both teabags AfterWet'!$B$1:$B$839,0)),"")))</f>
        <v>0.90200000000000002</v>
      </c>
      <c r="P84" s="235">
        <f t="shared" si="11"/>
        <v>0.75140000000000007</v>
      </c>
      <c r="Q84" s="235">
        <f>IFERROR(INDEX('Ashed teabags wet'!$J$2:$J$825,MATCH(J84,'Ashed teabags wet'!$B$2:$B$825,0)),"")</f>
        <v>18.525798525798983</v>
      </c>
      <c r="R84" s="235">
        <f t="shared" si="15"/>
        <v>0.61219714987714646</v>
      </c>
      <c r="S84" s="236">
        <f>'WetLitterbags placem_collection'!E85</f>
        <v>42767</v>
      </c>
      <c r="T84" s="236">
        <f>IF('WetLitterbags placem_collection'!G85="","",'WetLitterbags placem_collection'!G85)</f>
        <v>42819</v>
      </c>
      <c r="U84" s="237">
        <f t="shared" si="12"/>
        <v>52</v>
      </c>
      <c r="V84" s="235">
        <f t="shared" si="13"/>
        <v>0.90179999999999993</v>
      </c>
      <c r="W84" s="235">
        <f t="shared" si="14"/>
        <v>0.94992118690228067</v>
      </c>
      <c r="X84">
        <f>IFERROR(INDEX(Rainfall_Wet!$O$2:$O$217,MATCH(B84, Rainfall_Wet!$A$2:$A$217,0)),"")</f>
        <v>194.93009798400001</v>
      </c>
      <c r="Y84" s="241">
        <v>38.691629007962128</v>
      </c>
      <c r="Z84" s="241">
        <v>26.81299763288143</v>
      </c>
      <c r="AA84" s="241">
        <v>34.495373359156439</v>
      </c>
      <c r="AB84" s="242" t="s">
        <v>2693</v>
      </c>
      <c r="AC84" s="241">
        <v>4.5483587974371602</v>
      </c>
      <c r="AD84">
        <f>IF('WetLitterbags placem_collection'!AB85="","",'WetLitterbags placem_collection'!AB85)</f>
        <v>6.4</v>
      </c>
      <c r="AE84">
        <f>IF('WetLitterbags placem_collection'!Z85="","",'WetLitterbags placem_collection'!Z85)</f>
        <v>42</v>
      </c>
      <c r="AF84" s="256" t="str">
        <f>IF('WetLitterbags placem_collection'!AA85="","",'WetLitterbags placem_collection'!AA85)</f>
        <v>M</v>
      </c>
      <c r="AG84">
        <f>IF('WetLitterbags placem_collection'!AC85="","",'WetLitterbags placem_collection'!AC85)</f>
        <v>1</v>
      </c>
      <c r="AH84" s="250">
        <f>AVERAGE('WetLitterbags placem_collection'!S85,'WetLitterbags placem_collection'!U85)</f>
        <v>30.099999999999998</v>
      </c>
      <c r="AI84">
        <f>AVERAGE('WetLitterbags placem_collection'!R85,'WetLitterbags placem_collection'!T85)</f>
        <v>25.05</v>
      </c>
      <c r="AJ84">
        <f>INDEX(Coordinates!$B$2:$B$197,MATCH(G84,Coordinates!$J$2:$J$197,0))</f>
        <v>-3.2957430369999998</v>
      </c>
      <c r="AK84">
        <f>INDEX(Coordinates!$C$2:$C$197,MATCH(G84,Coordinates!$J$2:$J$197,0))</f>
        <v>34.852309030000001</v>
      </c>
      <c r="AL84" t="str">
        <f>IF(ISNUMBER(SEARCH("C", 'WetLitterbags placem_collection'!W85)),"YES","")</f>
        <v/>
      </c>
      <c r="AM84" t="str">
        <f>IF(ISNUMBER(SEARCH("H", 'WetLitterbags placem_collection'!W85)),"YES","")</f>
        <v>YES</v>
      </c>
      <c r="AN84" t="str">
        <f>IF(ISNUMBER(SEARCH("R", 'WetLitterbags placem_collection'!W85)),"YES","")</f>
        <v/>
      </c>
    </row>
    <row r="85" spans="1:40">
      <c r="A85" s="268" t="s">
        <v>2460</v>
      </c>
      <c r="B85" s="282">
        <f>'Dry_Litterbag Placem_Collection'!A86</f>
        <v>84</v>
      </c>
      <c r="C85" s="282" t="str">
        <f>'Dry_Litterbag Placem_Collection'!B86</f>
        <v>Maswa</v>
      </c>
      <c r="D85" s="282" t="s">
        <v>2677</v>
      </c>
      <c r="E85" s="282" t="s">
        <v>2679</v>
      </c>
      <c r="F85" s="282">
        <v>3</v>
      </c>
      <c r="G85" s="283" t="str">
        <f>'Dry_Litterbag Placem_Collection'!C86</f>
        <v>Dry_W3_T4</v>
      </c>
      <c r="H85" s="284" t="s">
        <v>2559</v>
      </c>
      <c r="I85" s="285" t="s">
        <v>1147</v>
      </c>
      <c r="J85" s="233" t="str">
        <f>'WetLitterbags placem_collection'!K86</f>
        <v>G291</v>
      </c>
      <c r="K85" s="235">
        <f>IFERROR(INDEX('Green_rooibos initial weight'!$C$5:$C$1749,MATCH(J85, 'Green_rooibos initial weight'!$A$5:$A$1749,0)),"")</f>
        <v>2.0880000000000001</v>
      </c>
      <c r="L85" s="235">
        <f t="shared" si="9"/>
        <v>1.8382000000000001</v>
      </c>
      <c r="M85" s="235">
        <f>AVERAGE('Ashed teabags wet'!$J$809:$J$813,'Ashed teabags wet'!$J$817:$J$818,'Ashed teabags wet'!$J$820:$J$821)</f>
        <v>5.5094158734921841</v>
      </c>
      <c r="N85" s="235">
        <f t="shared" si="10"/>
        <v>1.7369259174134668</v>
      </c>
      <c r="O85" s="235">
        <f>IF(IFERROR(INDEX('Both teabags AfterWet'!$D$1:$D$839,MATCH(J85,'Both teabags AfterWet'!$B$1:$B$839,0)),"")="","",(IFERROR(INDEX('Both teabags AfterWet'!$D$1:$D$839,MATCH(J85,'Both teabags AfterWet'!$B$1:$B$839,0)),"")))</f>
        <v>0.90300000000000002</v>
      </c>
      <c r="P85" s="235">
        <f t="shared" si="11"/>
        <v>0.75239999999999996</v>
      </c>
      <c r="Q85" s="235">
        <f>IFERROR(INDEX('Ashed teabags wet'!$J$2:$J$825,MATCH(J85,'Ashed teabags wet'!$B$2:$B$825,0)),"")</f>
        <v>11.922503725782521</v>
      </c>
      <c r="R85" s="235">
        <f t="shared" si="15"/>
        <v>0.66269508196721227</v>
      </c>
      <c r="S85" s="236">
        <f>'WetLitterbags placem_collection'!E86</f>
        <v>42767</v>
      </c>
      <c r="T85" s="236">
        <f>IF('WetLitterbags placem_collection'!G86="","",'WetLitterbags placem_collection'!G86)</f>
        <v>42819</v>
      </c>
      <c r="U85" s="237">
        <f t="shared" si="12"/>
        <v>52</v>
      </c>
      <c r="V85" s="235">
        <f t="shared" si="13"/>
        <v>1.0858000000000001</v>
      </c>
      <c r="W85" s="235">
        <f t="shared" si="14"/>
        <v>1.0742308354462544</v>
      </c>
      <c r="X85">
        <f>IFERROR(INDEX(Rainfall_Wet!$O$2:$O$217,MATCH(B85, Rainfall_Wet!$A$2:$A$217,0)),"")</f>
        <v>194.93009798400001</v>
      </c>
      <c r="Y85" s="241">
        <v>38.691629007962128</v>
      </c>
      <c r="Z85" s="241">
        <v>26.81299763288143</v>
      </c>
      <c r="AA85" s="241">
        <v>34.495373359156439</v>
      </c>
      <c r="AB85" s="242" t="s">
        <v>2693</v>
      </c>
      <c r="AC85" s="241">
        <v>5.5483587974371602</v>
      </c>
      <c r="AD85">
        <f>IF('WetLitterbags placem_collection'!AB86="","",'WetLitterbags placem_collection'!AB86)</f>
        <v>5.5</v>
      </c>
      <c r="AE85">
        <f>IF('WetLitterbags placem_collection'!Z86="","",'WetLitterbags placem_collection'!Z86)</f>
        <v>55.8</v>
      </c>
      <c r="AF85" s="256" t="str">
        <f>IF('WetLitterbags placem_collection'!AA86="","",'WetLitterbags placem_collection'!AA86)</f>
        <v>M</v>
      </c>
      <c r="AG85">
        <f>IF('WetLitterbags placem_collection'!AC86="","",'WetLitterbags placem_collection'!AC86)</f>
        <v>1</v>
      </c>
      <c r="AH85" s="250">
        <f>AVERAGE('WetLitterbags placem_collection'!S86,'WetLitterbags placem_collection'!U86)</f>
        <v>27.75</v>
      </c>
      <c r="AI85">
        <f>AVERAGE('WetLitterbags placem_collection'!R86,'WetLitterbags placem_collection'!T86)</f>
        <v>23.6</v>
      </c>
      <c r="AJ85">
        <f>INDEX(Coordinates!$B$2:$B$197,MATCH(G85,Coordinates!$J$2:$J$197,0))</f>
        <v>-3.295795005</v>
      </c>
      <c r="AK85">
        <f>INDEX(Coordinates!$C$2:$C$197,MATCH(G85,Coordinates!$J$2:$J$197,0))</f>
        <v>34.85232001</v>
      </c>
      <c r="AL85" t="str">
        <f>IF(ISNUMBER(SEARCH("C", 'WetLitterbags placem_collection'!W86)),"YES","")</f>
        <v/>
      </c>
      <c r="AM85" t="str">
        <f>IF(ISNUMBER(SEARCH("H", 'WetLitterbags placem_collection'!W86)),"YES","")</f>
        <v/>
      </c>
      <c r="AN85" t="str">
        <f>IF(ISNUMBER(SEARCH("R", 'WetLitterbags placem_collection'!W86)),"YES","")</f>
        <v>YES</v>
      </c>
    </row>
    <row r="86" spans="1:40">
      <c r="A86" s="268" t="s">
        <v>2460</v>
      </c>
      <c r="B86" s="282">
        <f>'Dry_Litterbag Placem_Collection'!A87</f>
        <v>85</v>
      </c>
      <c r="C86" s="282" t="str">
        <f>'Dry_Litterbag Placem_Collection'!B87</f>
        <v>Maswa</v>
      </c>
      <c r="D86" s="282" t="s">
        <v>2677</v>
      </c>
      <c r="E86" s="282" t="s">
        <v>2679</v>
      </c>
      <c r="F86" s="282">
        <v>3</v>
      </c>
      <c r="G86" s="283" t="str">
        <f>'Dry_Litterbag Placem_Collection'!C87</f>
        <v>Dry_W3_T5</v>
      </c>
      <c r="H86" s="284" t="s">
        <v>2559</v>
      </c>
      <c r="I86" s="285" t="s">
        <v>1147</v>
      </c>
      <c r="J86" s="233" t="str">
        <f>'WetLitterbags placem_collection'!K87</f>
        <v>G308</v>
      </c>
      <c r="K86" s="235">
        <f>IFERROR(INDEX('Green_rooibos initial weight'!$C$5:$C$1749,MATCH(J86, 'Green_rooibos initial weight'!$A$5:$A$1749,0)),"")</f>
        <v>1.982</v>
      </c>
      <c r="L86" s="235">
        <f t="shared" si="9"/>
        <v>1.7322</v>
      </c>
      <c r="M86" s="235">
        <f>AVERAGE('Ashed teabags wet'!$J$809:$J$813,'Ashed teabags wet'!$J$817:$J$818,'Ashed teabags wet'!$J$820:$J$821)</f>
        <v>5.5094158734921841</v>
      </c>
      <c r="N86" s="235">
        <f t="shared" si="10"/>
        <v>1.6367658982393682</v>
      </c>
      <c r="O86" s="235" t="str">
        <f>IF(IFERROR(INDEX('Both teabags AfterWet'!$D$1:$D$839,MATCH(J86,'Both teabags AfterWet'!$B$1:$B$839,0)),"")="","",(IFERROR(INDEX('Both teabags AfterWet'!$D$1:$D$839,MATCH(J86,'Both teabags AfterWet'!$B$1:$B$839,0)),"")))</f>
        <v/>
      </c>
      <c r="P86" s="235" t="str">
        <f t="shared" si="11"/>
        <v/>
      </c>
      <c r="Q86" s="235">
        <f>IFERROR(INDEX('Ashed teabags wet'!$J$2:$J$825,MATCH(J86,'Ashed teabags wet'!$B$2:$B$825,0)),"")</f>
        <v>39.801980198020281</v>
      </c>
      <c r="R86" s="235" t="str">
        <f t="shared" si="15"/>
        <v/>
      </c>
      <c r="S86" s="236">
        <f>'WetLitterbags placem_collection'!E87</f>
        <v>42767</v>
      </c>
      <c r="T86" s="236">
        <f>IF('WetLitterbags placem_collection'!G87="","",'WetLitterbags placem_collection'!G87)</f>
        <v>42819</v>
      </c>
      <c r="U86" s="237">
        <f t="shared" si="12"/>
        <v>52</v>
      </c>
      <c r="V86" s="235" t="str">
        <f t="shared" si="13"/>
        <v/>
      </c>
      <c r="W86" s="235" t="str">
        <f t="shared" si="14"/>
        <v/>
      </c>
      <c r="X86">
        <f>IFERROR(INDEX(Rainfall_Wet!$O$2:$O$217,MATCH(B86, Rainfall_Wet!$A$2:$A$217,0)),"")</f>
        <v>194.93009798400001</v>
      </c>
      <c r="Y86" s="241">
        <v>38.691629007962128</v>
      </c>
      <c r="Z86" s="241">
        <v>26.81299763288143</v>
      </c>
      <c r="AA86" s="241">
        <v>34.495373359156439</v>
      </c>
      <c r="AB86" s="242" t="s">
        <v>2693</v>
      </c>
      <c r="AC86" s="241">
        <v>6.5483587974371602</v>
      </c>
      <c r="AD86">
        <f>IF('WetLitterbags placem_collection'!AB87="","",'WetLitterbags placem_collection'!AB87)</f>
        <v>8.6</v>
      </c>
      <c r="AE86">
        <f>IF('WetLitterbags placem_collection'!Z87="","",'WetLitterbags placem_collection'!Z87)</f>
        <v>3.8</v>
      </c>
      <c r="AF86" s="256" t="str">
        <f>IF('WetLitterbags placem_collection'!AA87="","",'WetLitterbags placem_collection'!AA87)</f>
        <v>O</v>
      </c>
      <c r="AG86">
        <f>IF('WetLitterbags placem_collection'!AC87="","",'WetLitterbags placem_collection'!AC87)</f>
        <v>0</v>
      </c>
      <c r="AH86" s="250">
        <f>AVERAGE('WetLitterbags placem_collection'!S87,'WetLitterbags placem_collection'!U87)</f>
        <v>26.55</v>
      </c>
      <c r="AI86">
        <f>AVERAGE('WetLitterbags placem_collection'!R87,'WetLitterbags placem_collection'!T87)</f>
        <v>23.15</v>
      </c>
      <c r="AJ86">
        <f>INDEX(Coordinates!$B$2:$B$197,MATCH(G86,Coordinates!$J$2:$J$197,0))</f>
        <v>-3.2957100119999998</v>
      </c>
      <c r="AK86">
        <f>INDEX(Coordinates!$C$2:$C$197,MATCH(G86,Coordinates!$J$2:$J$197,0))</f>
        <v>34.852283970000002</v>
      </c>
      <c r="AL86" t="str">
        <f>IF(ISNUMBER(SEARCH("C", 'WetLitterbags placem_collection'!W87)),"YES","")</f>
        <v>YES</v>
      </c>
      <c r="AM86" t="str">
        <f>IF(ISNUMBER(SEARCH("H", 'WetLitterbags placem_collection'!W87)),"YES","")</f>
        <v>YES</v>
      </c>
      <c r="AN86" t="str">
        <f>IF(ISNUMBER(SEARCH("R", 'WetLitterbags placem_collection'!W87)),"YES","")</f>
        <v>YES</v>
      </c>
    </row>
    <row r="87" spans="1:40">
      <c r="A87" s="268" t="s">
        <v>2460</v>
      </c>
      <c r="B87" s="282">
        <f>'Dry_Litterbag Placem_Collection'!A88</f>
        <v>86</v>
      </c>
      <c r="C87" s="282" t="str">
        <f>'Dry_Litterbag Placem_Collection'!B88</f>
        <v>Maswa</v>
      </c>
      <c r="D87" s="282" t="s">
        <v>2677</v>
      </c>
      <c r="E87" s="282" t="s">
        <v>2679</v>
      </c>
      <c r="F87" s="282">
        <v>3</v>
      </c>
      <c r="G87" s="283" t="str">
        <f>'Dry_Litterbag Placem_Collection'!C88</f>
        <v>Dry_W3_T6</v>
      </c>
      <c r="H87" s="284" t="s">
        <v>2559</v>
      </c>
      <c r="I87" s="285" t="s">
        <v>1147</v>
      </c>
      <c r="J87" s="233" t="str">
        <f>'WetLitterbags placem_collection'!K88</f>
        <v>G723</v>
      </c>
      <c r="K87" s="235">
        <f>IFERROR(INDEX('Green_rooibos initial weight'!$C$5:$C$1749,MATCH(J87, 'Green_rooibos initial weight'!$A$5:$A$1749,0)),"")</f>
        <v>2.0129999999999999</v>
      </c>
      <c r="L87" s="235">
        <f t="shared" si="9"/>
        <v>1.7631999999999999</v>
      </c>
      <c r="M87" s="235">
        <f>AVERAGE('Ashed teabags wet'!$J$809:$J$813,'Ashed teabags wet'!$J$817:$J$818,'Ashed teabags wet'!$J$820:$J$821)</f>
        <v>5.5094158734921841</v>
      </c>
      <c r="N87" s="235">
        <f t="shared" si="10"/>
        <v>1.6660579793185857</v>
      </c>
      <c r="O87" s="235">
        <f>IF(IFERROR(INDEX('Both teabags AfterWet'!$D$1:$D$839,MATCH(J87,'Both teabags AfterWet'!$B$1:$B$839,0)),"")="","",(IFERROR(INDEX('Both teabags AfterWet'!$D$1:$D$839,MATCH(J87,'Both teabags AfterWet'!$B$1:$B$839,0)),"")))</f>
        <v>0.78249999999999997</v>
      </c>
      <c r="P87" s="235">
        <f t="shared" si="11"/>
        <v>0.63189999999999991</v>
      </c>
      <c r="Q87" s="235">
        <f>IFERROR(INDEX('Ashed teabags wet'!$J$2:$J$825,MATCH(J87,'Ashed teabags wet'!$B$2:$B$825,0)),"")</f>
        <v>7.4680306905364882</v>
      </c>
      <c r="R87" s="235">
        <f t="shared" si="15"/>
        <v>0.58470951406649985</v>
      </c>
      <c r="S87" s="236">
        <f>'WetLitterbags placem_collection'!E88</f>
        <v>42767</v>
      </c>
      <c r="T87" s="236">
        <f>IF('WetLitterbags placem_collection'!G88="","",'WetLitterbags placem_collection'!G88)</f>
        <v>42819</v>
      </c>
      <c r="U87" s="237">
        <f t="shared" si="12"/>
        <v>52</v>
      </c>
      <c r="V87" s="235">
        <f t="shared" si="13"/>
        <v>1.1313</v>
      </c>
      <c r="W87" s="235">
        <f t="shared" si="14"/>
        <v>1.0813484652520859</v>
      </c>
      <c r="X87">
        <f>IFERROR(INDEX(Rainfall_Wet!$O$2:$O$217,MATCH(B87, Rainfall_Wet!$A$2:$A$217,0)),"")</f>
        <v>194.93009798400001</v>
      </c>
      <c r="Y87" s="241">
        <v>38.691629007962128</v>
      </c>
      <c r="Z87" s="241">
        <v>26.81299763288143</v>
      </c>
      <c r="AA87" s="241">
        <v>34.495373359156439</v>
      </c>
      <c r="AB87" s="242" t="s">
        <v>2693</v>
      </c>
      <c r="AC87" s="241">
        <v>7.5483587974371602</v>
      </c>
      <c r="AD87">
        <f>IF('WetLitterbags placem_collection'!AB88="","",'WetLitterbags placem_collection'!AB88)</f>
        <v>3.7</v>
      </c>
      <c r="AE87">
        <f>IF('WetLitterbags placem_collection'!Z88="","",'WetLitterbags placem_collection'!Z88)</f>
        <v>7.5</v>
      </c>
      <c r="AF87" s="256" t="str">
        <f>IF('WetLitterbags placem_collection'!AA88="","",'WetLitterbags placem_collection'!AA88)</f>
        <v>O</v>
      </c>
      <c r="AG87">
        <f>IF('WetLitterbags placem_collection'!AC88="","",'WetLitterbags placem_collection'!AC88)</f>
        <v>0</v>
      </c>
      <c r="AH87" s="250">
        <f>AVERAGE('WetLitterbags placem_collection'!S88,'WetLitterbags placem_collection'!U88)</f>
        <v>24.05</v>
      </c>
      <c r="AI87">
        <f>AVERAGE('WetLitterbags placem_collection'!R88,'WetLitterbags placem_collection'!T88)</f>
        <v>25.799999999999997</v>
      </c>
      <c r="AJ87">
        <f>INDEX(Coordinates!$B$2:$B$197,MATCH(G87,Coordinates!$J$2:$J$197,0))</f>
        <v>-3.2956140399999998</v>
      </c>
      <c r="AK87">
        <f>INDEX(Coordinates!$C$2:$C$197,MATCH(G87,Coordinates!$J$2:$J$197,0))</f>
        <v>34.852137030000002</v>
      </c>
      <c r="AL87" t="str">
        <f>IF(ISNUMBER(SEARCH("C", 'WetLitterbags placem_collection'!W88)),"YES","")</f>
        <v>YES</v>
      </c>
      <c r="AM87" t="str">
        <f>IF(ISNUMBER(SEARCH("H", 'WetLitterbags placem_collection'!W88)),"YES","")</f>
        <v>YES</v>
      </c>
      <c r="AN87" t="str">
        <f>IF(ISNUMBER(SEARCH("R", 'WetLitterbags placem_collection'!W88)),"YES","")</f>
        <v>YES</v>
      </c>
    </row>
    <row r="88" spans="1:40">
      <c r="A88" s="268" t="s">
        <v>2460</v>
      </c>
      <c r="B88" s="282">
        <f>'Dry_Litterbag Placem_Collection'!A89</f>
        <v>87</v>
      </c>
      <c r="C88" s="282" t="str">
        <f>'Dry_Litterbag Placem_Collection'!B89</f>
        <v>Maswa</v>
      </c>
      <c r="D88" s="282" t="s">
        <v>2677</v>
      </c>
      <c r="E88" s="282" t="s">
        <v>2679</v>
      </c>
      <c r="F88" s="282">
        <v>3</v>
      </c>
      <c r="G88" s="283" t="str">
        <f>'Dry_Litterbag Placem_Collection'!C89</f>
        <v>Dry_W3_T7</v>
      </c>
      <c r="H88" s="284" t="s">
        <v>2559</v>
      </c>
      <c r="I88" s="285" t="s">
        <v>1147</v>
      </c>
      <c r="J88" s="233" t="str">
        <f>'WetLitterbags placem_collection'!K89</f>
        <v>G628</v>
      </c>
      <c r="K88" s="235">
        <f>IFERROR(INDEX('Green_rooibos initial weight'!$C$5:$C$1749,MATCH(J88, 'Green_rooibos initial weight'!$A$5:$A$1749,0)),"")</f>
        <v>2.0739999999999998</v>
      </c>
      <c r="L88" s="235">
        <f t="shared" si="9"/>
        <v>1.8241999999999998</v>
      </c>
      <c r="M88" s="235">
        <f>AVERAGE('Ashed teabags wet'!$J$809:$J$813,'Ashed teabags wet'!$J$817:$J$818,'Ashed teabags wet'!$J$820:$J$821)</f>
        <v>5.5094158734921841</v>
      </c>
      <c r="N88" s="235">
        <f t="shared" si="10"/>
        <v>1.7236972356357554</v>
      </c>
      <c r="O88" s="235">
        <f>IF(IFERROR(INDEX('Both teabags AfterWet'!$D$1:$D$839,MATCH(J88,'Both teabags AfterWet'!$B$1:$B$839,0)),"")="","",(IFERROR(INDEX('Both teabags AfterWet'!$D$1:$D$839,MATCH(J88,'Both teabags AfterWet'!$B$1:$B$839,0)),"")))</f>
        <v>0.8639</v>
      </c>
      <c r="P88" s="235">
        <f t="shared" si="11"/>
        <v>0.71330000000000005</v>
      </c>
      <c r="Q88" s="235">
        <f>IFERROR(INDEX('Ashed teabags wet'!$J$2:$J$825,MATCH(J88,'Ashed teabags wet'!$B$2:$B$825,0)),"")</f>
        <v>12.74038461538643</v>
      </c>
      <c r="R88" s="235">
        <f t="shared" si="15"/>
        <v>0.62242283653844865</v>
      </c>
      <c r="S88" s="236">
        <f>'WetLitterbags placem_collection'!E89</f>
        <v>42767</v>
      </c>
      <c r="T88" s="236">
        <f>IF('WetLitterbags placem_collection'!G89="","",'WetLitterbags placem_collection'!G89)</f>
        <v>42819</v>
      </c>
      <c r="U88" s="237">
        <f t="shared" si="12"/>
        <v>52</v>
      </c>
      <c r="V88" s="235">
        <f t="shared" si="13"/>
        <v>1.1108999999999998</v>
      </c>
      <c r="W88" s="235">
        <f t="shared" si="14"/>
        <v>1.1012743990973068</v>
      </c>
      <c r="X88">
        <f>IFERROR(INDEX(Rainfall_Wet!$O$2:$O$217,MATCH(B88, Rainfall_Wet!$A$2:$A$217,0)),"")</f>
        <v>194.93009798400001</v>
      </c>
      <c r="Y88" s="241">
        <v>38.691629007962128</v>
      </c>
      <c r="Z88" s="241">
        <v>26.81299763288143</v>
      </c>
      <c r="AA88" s="241">
        <v>34.495373359156439</v>
      </c>
      <c r="AB88" s="242" t="s">
        <v>2693</v>
      </c>
      <c r="AC88" s="241">
        <v>8.5483587974371602</v>
      </c>
      <c r="AD88">
        <f>IF('WetLitterbags placem_collection'!AB89="","",'WetLitterbags placem_collection'!AB89)</f>
        <v>7.5</v>
      </c>
      <c r="AE88">
        <f>IF('WetLitterbags placem_collection'!Z89="","",'WetLitterbags placem_collection'!Z89)</f>
        <v>12.6</v>
      </c>
      <c r="AF88" s="256" t="str">
        <f>IF('WetLitterbags placem_collection'!AA89="","",'WetLitterbags placem_collection'!AA89)</f>
        <v>O</v>
      </c>
      <c r="AG88">
        <f>IF('WetLitterbags placem_collection'!AC89="","",'WetLitterbags placem_collection'!AC89)</f>
        <v>1</v>
      </c>
      <c r="AH88" s="250">
        <f>AVERAGE('WetLitterbags placem_collection'!S89,'WetLitterbags placem_collection'!U89)</f>
        <v>25.85</v>
      </c>
      <c r="AI88">
        <f>AVERAGE('WetLitterbags placem_collection'!R89,'WetLitterbags placem_collection'!T89)</f>
        <v>21.55</v>
      </c>
      <c r="AJ88">
        <f>INDEX(Coordinates!$B$2:$B$197,MATCH(G88,Coordinates!$J$2:$J$197,0))</f>
        <v>-3.295904975</v>
      </c>
      <c r="AK88">
        <f>INDEX(Coordinates!$C$2:$C$197,MATCH(G88,Coordinates!$J$2:$J$197,0))</f>
        <v>34.852136029999997</v>
      </c>
      <c r="AL88" t="str">
        <f>IF(ISNUMBER(SEARCH("C", 'WetLitterbags placem_collection'!W89)),"YES","")</f>
        <v>YES</v>
      </c>
      <c r="AM88" t="str">
        <f>IF(ISNUMBER(SEARCH("H", 'WetLitterbags placem_collection'!W89)),"YES","")</f>
        <v/>
      </c>
      <c r="AN88" t="str">
        <f>IF(ISNUMBER(SEARCH("R", 'WetLitterbags placem_collection'!W89)),"YES","")</f>
        <v>YES</v>
      </c>
    </row>
    <row r="89" spans="1:40">
      <c r="A89" s="268" t="s">
        <v>2460</v>
      </c>
      <c r="B89" s="282">
        <f>'Dry_Litterbag Placem_Collection'!A90</f>
        <v>88</v>
      </c>
      <c r="C89" s="282" t="str">
        <f>'Dry_Litterbag Placem_Collection'!B90</f>
        <v>Maswa</v>
      </c>
      <c r="D89" s="282" t="s">
        <v>2677</v>
      </c>
      <c r="E89" s="282" t="s">
        <v>2679</v>
      </c>
      <c r="F89" s="282">
        <v>3</v>
      </c>
      <c r="G89" s="283" t="str">
        <f>'Dry_Litterbag Placem_Collection'!C90</f>
        <v>Dry_W3_T8</v>
      </c>
      <c r="H89" s="284" t="s">
        <v>2559</v>
      </c>
      <c r="I89" s="285" t="s">
        <v>1147</v>
      </c>
      <c r="J89" s="233" t="str">
        <f>'WetLitterbags placem_collection'!K90</f>
        <v>G569</v>
      </c>
      <c r="K89" s="235">
        <f>IFERROR(INDEX('Green_rooibos initial weight'!$C$5:$C$1749,MATCH(J89, 'Green_rooibos initial weight'!$A$5:$A$1749,0)),"")</f>
        <v>1.9950000000000001</v>
      </c>
      <c r="L89" s="235">
        <f t="shared" si="9"/>
        <v>1.7452000000000001</v>
      </c>
      <c r="M89" s="235">
        <f>AVERAGE('Ashed teabags wet'!$J$809:$J$813,'Ashed teabags wet'!$J$817:$J$818,'Ashed teabags wet'!$J$820:$J$821)</f>
        <v>5.5094158734921841</v>
      </c>
      <c r="N89" s="235">
        <f t="shared" si="10"/>
        <v>1.6490496741758145</v>
      </c>
      <c r="O89" s="235">
        <f>IF(IFERROR(INDEX('Both teabags AfterWet'!$D$1:$D$839,MATCH(J89,'Both teabags AfterWet'!$B$1:$B$839,0)),"")="","",(IFERROR(INDEX('Both teabags AfterWet'!$D$1:$D$839,MATCH(J89,'Both teabags AfterWet'!$B$1:$B$839,0)),"")))</f>
        <v>1.012</v>
      </c>
      <c r="P89" s="235">
        <f t="shared" si="11"/>
        <v>0.86139999999999994</v>
      </c>
      <c r="Q89" s="235" t="str">
        <f>IFERROR(INDEX('Ashed teabags wet'!$J$2:$J$825,MATCH(J89,'Ashed teabags wet'!$B$2:$B$825,0)),"")</f>
        <v/>
      </c>
      <c r="R89" s="235" t="str">
        <f t="shared" si="15"/>
        <v/>
      </c>
      <c r="S89" s="236">
        <f>'WetLitterbags placem_collection'!E90</f>
        <v>42767</v>
      </c>
      <c r="T89" s="236" t="str">
        <f>IF('WetLitterbags placem_collection'!G90="","",'WetLitterbags placem_collection'!G90)</f>
        <v/>
      </c>
      <c r="U89" s="237" t="str">
        <f t="shared" si="12"/>
        <v/>
      </c>
      <c r="V89" s="235">
        <f t="shared" si="13"/>
        <v>0.88380000000000014</v>
      </c>
      <c r="W89" s="235" t="str">
        <f t="shared" si="14"/>
        <v/>
      </c>
      <c r="X89" t="str">
        <f>IFERROR(INDEX(Rainfall_Wet!$O$2:$O$217,MATCH(B89, Rainfall_Wet!$A$2:$A$217,0)),"")</f>
        <v/>
      </c>
      <c r="Y89" s="241">
        <v>38.691629007962128</v>
      </c>
      <c r="Z89" s="241">
        <v>26.81299763288143</v>
      </c>
      <c r="AA89" s="241">
        <v>34.495373359156439</v>
      </c>
      <c r="AB89" s="242" t="s">
        <v>2693</v>
      </c>
      <c r="AC89" s="241">
        <v>9.5483587974371602</v>
      </c>
      <c r="AD89" t="str">
        <f>IF('WetLitterbags placem_collection'!AB90="","",'WetLitterbags placem_collection'!AB90)</f>
        <v/>
      </c>
      <c r="AE89" t="str">
        <f>IF('WetLitterbags placem_collection'!Z90="","",'WetLitterbags placem_collection'!Z90)</f>
        <v/>
      </c>
      <c r="AF89" s="256" t="str">
        <f>IF('WetLitterbags placem_collection'!AA90="","",'WetLitterbags placem_collection'!AA90)</f>
        <v/>
      </c>
      <c r="AG89" t="str">
        <f>IF('WetLitterbags placem_collection'!AC90="","",'WetLitterbags placem_collection'!AC90)</f>
        <v/>
      </c>
      <c r="AH89" s="250">
        <f>AVERAGE('WetLitterbags placem_collection'!S90,'WetLitterbags placem_collection'!U90)</f>
        <v>29.7</v>
      </c>
      <c r="AI89">
        <f>AVERAGE('WetLitterbags placem_collection'!R90,'WetLitterbags placem_collection'!T90)</f>
        <v>21.4</v>
      </c>
      <c r="AJ89">
        <f>INDEX(Coordinates!$B$2:$B$197,MATCH(G89,Coordinates!$J$2:$J$197,0))</f>
        <v>-3.2959530039999998</v>
      </c>
      <c r="AK89">
        <f>INDEX(Coordinates!$C$2:$C$197,MATCH(G89,Coordinates!$J$2:$J$197,0))</f>
        <v>34.85242504</v>
      </c>
      <c r="AL89" t="str">
        <f>IF(ISNUMBER(SEARCH("C", 'WetLitterbags placem_collection'!W90)),"YES","")</f>
        <v/>
      </c>
      <c r="AM89" t="str">
        <f>IF(ISNUMBER(SEARCH("H", 'WetLitterbags placem_collection'!W90)),"YES","")</f>
        <v/>
      </c>
      <c r="AN89" t="str">
        <f>IF(ISNUMBER(SEARCH("R", 'WetLitterbags placem_collection'!W90)),"YES","")</f>
        <v/>
      </c>
    </row>
    <row r="90" spans="1:40">
      <c r="A90" s="268" t="s">
        <v>2460</v>
      </c>
      <c r="B90" s="282">
        <f>'Dry_Litterbag Placem_Collection'!A91</f>
        <v>89</v>
      </c>
      <c r="C90" s="282" t="str">
        <f>'Dry_Litterbag Placem_Collection'!B91</f>
        <v>Maswa</v>
      </c>
      <c r="D90" s="282" t="s">
        <v>2677</v>
      </c>
      <c r="E90" s="282" t="s">
        <v>2679</v>
      </c>
      <c r="F90" s="282">
        <v>4</v>
      </c>
      <c r="G90" s="283" t="str">
        <f>'Dry_Litterbag Placem_Collection'!C91</f>
        <v>Dry_W4_T1</v>
      </c>
      <c r="H90" s="284" t="s">
        <v>2559</v>
      </c>
      <c r="I90" s="285" t="s">
        <v>1147</v>
      </c>
      <c r="J90" s="233" t="str">
        <f>'WetLitterbags placem_collection'!K91</f>
        <v>G339</v>
      </c>
      <c r="K90" s="235">
        <f>IFERROR(INDEX('Green_rooibos initial weight'!$C$5:$C$1749,MATCH(J90, 'Green_rooibos initial weight'!$A$5:$A$1749,0)),"")</f>
        <v>2.0219999999999998</v>
      </c>
      <c r="L90" s="235">
        <f t="shared" si="9"/>
        <v>1.7721999999999998</v>
      </c>
      <c r="M90" s="235">
        <f>AVERAGE('Ashed teabags wet'!$J$809:$J$813,'Ashed teabags wet'!$J$817:$J$818,'Ashed teabags wet'!$J$820:$J$821)</f>
        <v>5.5094158734921841</v>
      </c>
      <c r="N90" s="235">
        <f t="shared" si="10"/>
        <v>1.6745621318899713</v>
      </c>
      <c r="O90" s="235" t="str">
        <f>IF(IFERROR(INDEX('Both teabags AfterWet'!$D$1:$D$839,MATCH(J90,'Both teabags AfterWet'!$B$1:$B$839,0)),"")="","",(IFERROR(INDEX('Both teabags AfterWet'!$D$1:$D$839,MATCH(J90,'Both teabags AfterWet'!$B$1:$B$839,0)),"")))</f>
        <v/>
      </c>
      <c r="P90" s="235" t="str">
        <f t="shared" si="11"/>
        <v/>
      </c>
      <c r="Q90" s="235" t="str">
        <f>IFERROR(INDEX('Ashed teabags wet'!$J$2:$J$825,MATCH(J90,'Ashed teabags wet'!$B$2:$B$825,0)),"")</f>
        <v/>
      </c>
      <c r="R90" s="235" t="str">
        <f t="shared" si="15"/>
        <v/>
      </c>
      <c r="S90" s="236">
        <f>'WetLitterbags placem_collection'!E91</f>
        <v>42767</v>
      </c>
      <c r="T90" s="236">
        <f>IF('WetLitterbags placem_collection'!G91="","",'WetLitterbags placem_collection'!G91)</f>
        <v>42819</v>
      </c>
      <c r="U90" s="237">
        <f t="shared" si="12"/>
        <v>52</v>
      </c>
      <c r="V90" s="235" t="str">
        <f t="shared" si="13"/>
        <v/>
      </c>
      <c r="W90" s="235" t="str">
        <f t="shared" si="14"/>
        <v/>
      </c>
      <c r="X90">
        <f>IFERROR(INDEX(Rainfall_Wet!$O$2:$O$217,MATCH(B90, Rainfall_Wet!$A$2:$A$217,0)),"")</f>
        <v>194.93009798400001</v>
      </c>
      <c r="Y90" s="241">
        <v>28.145762029394</v>
      </c>
      <c r="Z90" s="241">
        <v>25.085564727199518</v>
      </c>
      <c r="AA90" s="241">
        <v>46.768673243406489</v>
      </c>
      <c r="AB90" s="242" t="s">
        <v>2688</v>
      </c>
      <c r="AC90" s="241">
        <v>2.1716214884179394</v>
      </c>
      <c r="AD90">
        <f>IF('WetLitterbags placem_collection'!AB91="","",'WetLitterbags placem_collection'!AB91)</f>
        <v>7.3</v>
      </c>
      <c r="AE90">
        <f>IF('WetLitterbags placem_collection'!Z91="","",'WetLitterbags placem_collection'!Z91)</f>
        <v>35.799999999999997</v>
      </c>
      <c r="AF90" s="256" t="str">
        <f>IF('WetLitterbags placem_collection'!AA91="","",'WetLitterbags placem_collection'!AA91)</f>
        <v>O</v>
      </c>
      <c r="AG90">
        <f>IF('WetLitterbags placem_collection'!AC91="","",'WetLitterbags placem_collection'!AC91)</f>
        <v>0</v>
      </c>
      <c r="AH90" s="250">
        <f>AVERAGE('WetLitterbags placem_collection'!S91,'WetLitterbags placem_collection'!U91)</f>
        <v>20.95</v>
      </c>
      <c r="AI90">
        <f>AVERAGE('WetLitterbags placem_collection'!R91,'WetLitterbags placem_collection'!T91)</f>
        <v>24.45</v>
      </c>
      <c r="AJ90">
        <f>INDEX(Coordinates!$B$2:$B$197,MATCH(G90,Coordinates!$J$2:$J$197,0))</f>
        <v>-3.2966709980000002</v>
      </c>
      <c r="AK90">
        <f>INDEX(Coordinates!$C$2:$C$197,MATCH(G90,Coordinates!$J$2:$J$197,0))</f>
        <v>34.854407019999996</v>
      </c>
      <c r="AL90" t="str">
        <f>IF(ISNUMBER(SEARCH("C", 'WetLitterbags placem_collection'!W91)),"YES","")</f>
        <v/>
      </c>
      <c r="AM90" t="str">
        <f>IF(ISNUMBER(SEARCH("H", 'WetLitterbags placem_collection'!W91)),"YES","")</f>
        <v>YES</v>
      </c>
      <c r="AN90" t="str">
        <f>IF(ISNUMBER(SEARCH("R", 'WetLitterbags placem_collection'!W91)),"YES","")</f>
        <v>YES</v>
      </c>
    </row>
    <row r="91" spans="1:40">
      <c r="A91" s="268" t="s">
        <v>2460</v>
      </c>
      <c r="B91" s="282">
        <f>'Dry_Litterbag Placem_Collection'!A92</f>
        <v>90</v>
      </c>
      <c r="C91" s="282" t="str">
        <f>'Dry_Litterbag Placem_Collection'!B92</f>
        <v>Maswa</v>
      </c>
      <c r="D91" s="282" t="s">
        <v>2677</v>
      </c>
      <c r="E91" s="282" t="s">
        <v>2679</v>
      </c>
      <c r="F91" s="282">
        <v>4</v>
      </c>
      <c r="G91" s="283" t="str">
        <f>'Dry_Litterbag Placem_Collection'!C92</f>
        <v>Dry_W4_T2</v>
      </c>
      <c r="H91" s="284" t="s">
        <v>2559</v>
      </c>
      <c r="I91" s="285" t="s">
        <v>1147</v>
      </c>
      <c r="J91" s="233" t="str">
        <f>'WetLitterbags placem_collection'!K92</f>
        <v>G592</v>
      </c>
      <c r="K91" s="235">
        <f>IFERROR(INDEX('Green_rooibos initial weight'!$C$5:$C$1749,MATCH(J91, 'Green_rooibos initial weight'!$A$5:$A$1749,0)),"")</f>
        <v>2.0699999999999998</v>
      </c>
      <c r="L91" s="235">
        <f t="shared" si="9"/>
        <v>1.8201999999999998</v>
      </c>
      <c r="M91" s="235">
        <f>AVERAGE('Ashed teabags wet'!$J$809:$J$813,'Ashed teabags wet'!$J$817:$J$818,'Ashed teabags wet'!$J$820:$J$821)</f>
        <v>5.5094158734921841</v>
      </c>
      <c r="N91" s="235">
        <f t="shared" si="10"/>
        <v>1.7199176122706952</v>
      </c>
      <c r="O91" s="235">
        <f>IF(IFERROR(INDEX('Both teabags AfterWet'!$D$1:$D$839,MATCH(J91,'Both teabags AfterWet'!$B$1:$B$839,0)),"")="","",(IFERROR(INDEX('Both teabags AfterWet'!$D$1:$D$839,MATCH(J91,'Both teabags AfterWet'!$B$1:$B$839,0)),"")))</f>
        <v>1.0779000000000001</v>
      </c>
      <c r="P91" s="235">
        <f t="shared" si="11"/>
        <v>0.92730000000000001</v>
      </c>
      <c r="Q91" s="235">
        <f>IFERROR(INDEX('Ashed teabags wet'!$J$2:$J$825,MATCH(J91,'Ashed teabags wet'!$B$2:$B$825,0)),"")</f>
        <v>33.166583291646958</v>
      </c>
      <c r="R91" s="235">
        <f t="shared" si="15"/>
        <v>0.61974627313655772</v>
      </c>
      <c r="S91" s="236">
        <f>'WetLitterbags placem_collection'!E92</f>
        <v>42767</v>
      </c>
      <c r="T91" s="236">
        <f>IF('WetLitterbags placem_collection'!G92="","",'WetLitterbags placem_collection'!G92)</f>
        <v>42819</v>
      </c>
      <c r="U91" s="237">
        <f t="shared" si="12"/>
        <v>52</v>
      </c>
      <c r="V91" s="235">
        <f t="shared" si="13"/>
        <v>0.8928999999999998</v>
      </c>
      <c r="W91" s="235">
        <f t="shared" si="14"/>
        <v>1.1001713391341374</v>
      </c>
      <c r="X91">
        <f>IFERROR(INDEX(Rainfall_Wet!$O$2:$O$217,MATCH(B91, Rainfall_Wet!$A$2:$A$217,0)),"")</f>
        <v>194.93009798400001</v>
      </c>
      <c r="Y91" s="241">
        <v>28.145762029394</v>
      </c>
      <c r="Z91" s="241">
        <v>25.085564727199518</v>
      </c>
      <c r="AA91" s="241">
        <v>46.768673243406489</v>
      </c>
      <c r="AB91" s="242" t="s">
        <v>2688</v>
      </c>
      <c r="AC91" s="241">
        <v>3.1716214884179399</v>
      </c>
      <c r="AD91">
        <f>IF('WetLitterbags placem_collection'!AB92="","",'WetLitterbags placem_collection'!AB92)</f>
        <v>7.7</v>
      </c>
      <c r="AE91">
        <f>IF('WetLitterbags placem_collection'!Z92="","",'WetLitterbags placem_collection'!Z92)</f>
        <v>30.4</v>
      </c>
      <c r="AF91" s="256" t="str">
        <f>IF('WetLitterbags placem_collection'!AA92="","",'WetLitterbags placem_collection'!AA92)</f>
        <v>O</v>
      </c>
      <c r="AG91">
        <f>IF('WetLitterbags placem_collection'!AC92="","",'WetLitterbags placem_collection'!AC92)</f>
        <v>0</v>
      </c>
      <c r="AH91" s="250">
        <f>AVERAGE('WetLitterbags placem_collection'!S92,'WetLitterbags placem_collection'!U92)</f>
        <v>27.5</v>
      </c>
      <c r="AI91">
        <f>AVERAGE('WetLitterbags placem_collection'!R92,'WetLitterbags placem_collection'!T92)</f>
        <v>23.85</v>
      </c>
      <c r="AJ91">
        <f>INDEX(Coordinates!$B$2:$B$197,MATCH(G91,Coordinates!$J$2:$J$197,0))</f>
        <v>-3.2966860009999999</v>
      </c>
      <c r="AK91">
        <f>INDEX(Coordinates!$C$2:$C$197,MATCH(G91,Coordinates!$J$2:$J$197,0))</f>
        <v>34.854371989999997</v>
      </c>
      <c r="AL91" t="str">
        <f>IF(ISNUMBER(SEARCH("C", 'WetLitterbags placem_collection'!W92)),"YES","")</f>
        <v/>
      </c>
      <c r="AM91" t="str">
        <f>IF(ISNUMBER(SEARCH("H", 'WetLitterbags placem_collection'!W92)),"YES","")</f>
        <v/>
      </c>
      <c r="AN91" t="str">
        <f>IF(ISNUMBER(SEARCH("R", 'WetLitterbags placem_collection'!W92)),"YES","")</f>
        <v>YES</v>
      </c>
    </row>
    <row r="92" spans="1:40">
      <c r="A92" s="268" t="s">
        <v>2460</v>
      </c>
      <c r="B92" s="282">
        <f>'Dry_Litterbag Placem_Collection'!A93</f>
        <v>91</v>
      </c>
      <c r="C92" s="282" t="str">
        <f>'Dry_Litterbag Placem_Collection'!B93</f>
        <v>Maswa</v>
      </c>
      <c r="D92" s="282" t="s">
        <v>2677</v>
      </c>
      <c r="E92" s="282" t="s">
        <v>2679</v>
      </c>
      <c r="F92" s="282">
        <v>4</v>
      </c>
      <c r="G92" s="283" t="str">
        <f>'Dry_Litterbag Placem_Collection'!C93</f>
        <v>Dry_W4_T3</v>
      </c>
      <c r="H92" s="284" t="s">
        <v>2559</v>
      </c>
      <c r="I92" s="285" t="s">
        <v>1147</v>
      </c>
      <c r="J92" s="233" t="str">
        <f>'WetLitterbags placem_collection'!K93</f>
        <v>G472</v>
      </c>
      <c r="K92" s="235">
        <f>IFERROR(INDEX('Green_rooibos initial weight'!$C$5:$C$1749,MATCH(J92, 'Green_rooibos initial weight'!$A$5:$A$1749,0)),"")</f>
        <v>1.9710000000000001</v>
      </c>
      <c r="L92" s="235">
        <f t="shared" si="9"/>
        <v>1.7212000000000001</v>
      </c>
      <c r="M92" s="235">
        <f>AVERAGE('Ashed teabags wet'!$J$809:$J$813,'Ashed teabags wet'!$J$817:$J$818,'Ashed teabags wet'!$J$820:$J$821)</f>
        <v>5.5094158734921841</v>
      </c>
      <c r="N92" s="235">
        <f t="shared" si="10"/>
        <v>1.6263719339854525</v>
      </c>
      <c r="O92" s="235">
        <f>IF(IFERROR(INDEX('Both teabags AfterWet'!$D$1:$D$839,MATCH(J92,'Both teabags AfterWet'!$B$1:$B$839,0)),"")="","",(IFERROR(INDEX('Both teabags AfterWet'!$D$1:$D$839,MATCH(J92,'Both teabags AfterWet'!$B$1:$B$839,0)),"")))</f>
        <v>0.76100000000000001</v>
      </c>
      <c r="P92" s="235">
        <f t="shared" si="11"/>
        <v>0.61040000000000005</v>
      </c>
      <c r="Q92" s="235">
        <f>IFERROR(INDEX('Ashed teabags wet'!$J$2:$J$825,MATCH(J92,'Ashed teabags wet'!$B$2:$B$825,0)),"")</f>
        <v>13.069604406610589</v>
      </c>
      <c r="R92" s="235">
        <f t="shared" si="15"/>
        <v>0.53062313470204903</v>
      </c>
      <c r="S92" s="236">
        <f>'WetLitterbags placem_collection'!E93</f>
        <v>42767</v>
      </c>
      <c r="T92" s="236">
        <f>IF('WetLitterbags placem_collection'!G93="","",'WetLitterbags placem_collection'!G93)</f>
        <v>42819</v>
      </c>
      <c r="U92" s="237">
        <f t="shared" si="12"/>
        <v>52</v>
      </c>
      <c r="V92" s="235">
        <f t="shared" si="13"/>
        <v>1.1108</v>
      </c>
      <c r="W92" s="235">
        <f t="shared" si="14"/>
        <v>1.0957487992834034</v>
      </c>
      <c r="X92">
        <f>IFERROR(INDEX(Rainfall_Wet!$O$2:$O$217,MATCH(B92, Rainfall_Wet!$A$2:$A$217,0)),"")</f>
        <v>194.93009798400001</v>
      </c>
      <c r="Y92" s="241">
        <v>28.145762029394</v>
      </c>
      <c r="Z92" s="241">
        <v>25.085564727199518</v>
      </c>
      <c r="AA92" s="241">
        <v>46.768673243406489</v>
      </c>
      <c r="AB92" s="242" t="s">
        <v>2688</v>
      </c>
      <c r="AC92" s="241">
        <v>4.1716214884179399</v>
      </c>
      <c r="AD92">
        <f>IF('WetLitterbags placem_collection'!AB93="","",'WetLitterbags placem_collection'!AB93)</f>
        <v>6.1</v>
      </c>
      <c r="AE92">
        <f>IF('WetLitterbags placem_collection'!Z93="","",'WetLitterbags placem_collection'!Z93)</f>
        <v>39.4</v>
      </c>
      <c r="AF92" s="256" t="str">
        <f>IF('WetLitterbags placem_collection'!AA93="","",'WetLitterbags placem_collection'!AA93)</f>
        <v>O</v>
      </c>
      <c r="AG92">
        <f>IF('WetLitterbags placem_collection'!AC93="","",'WetLitterbags placem_collection'!AC93)</f>
        <v>1</v>
      </c>
      <c r="AH92" s="250">
        <f>AVERAGE('WetLitterbags placem_collection'!S93,'WetLitterbags placem_collection'!U93)</f>
        <v>26.4</v>
      </c>
      <c r="AI92">
        <f>AVERAGE('WetLitterbags placem_collection'!R93,'WetLitterbags placem_collection'!T93)</f>
        <v>24.35</v>
      </c>
      <c r="AJ92">
        <f>INDEX(Coordinates!$B$2:$B$197,MATCH(G92,Coordinates!$J$2:$J$197,0))</f>
        <v>-3.2966180239999998</v>
      </c>
      <c r="AK92">
        <f>INDEX(Coordinates!$C$2:$C$197,MATCH(G92,Coordinates!$J$2:$J$197,0))</f>
        <v>34.854464020000002</v>
      </c>
      <c r="AL92" t="str">
        <f>IF(ISNUMBER(SEARCH("C", 'WetLitterbags placem_collection'!W93)),"YES","")</f>
        <v>YES</v>
      </c>
      <c r="AM92" t="str">
        <f>IF(ISNUMBER(SEARCH("H", 'WetLitterbags placem_collection'!W93)),"YES","")</f>
        <v>YES</v>
      </c>
      <c r="AN92" t="str">
        <f>IF(ISNUMBER(SEARCH("R", 'WetLitterbags placem_collection'!W93)),"YES","")</f>
        <v/>
      </c>
    </row>
    <row r="93" spans="1:40">
      <c r="A93" s="268" t="s">
        <v>2460</v>
      </c>
      <c r="B93" s="282">
        <f>'Dry_Litterbag Placem_Collection'!A94</f>
        <v>92</v>
      </c>
      <c r="C93" s="282" t="str">
        <f>'Dry_Litterbag Placem_Collection'!B94</f>
        <v>Maswa</v>
      </c>
      <c r="D93" s="282" t="s">
        <v>2677</v>
      </c>
      <c r="E93" s="282" t="s">
        <v>2679</v>
      </c>
      <c r="F93" s="282">
        <v>4</v>
      </c>
      <c r="G93" s="283" t="str">
        <f>'Dry_Litterbag Placem_Collection'!C94</f>
        <v>Dry_W4_T4</v>
      </c>
      <c r="H93" s="284" t="s">
        <v>2559</v>
      </c>
      <c r="I93" s="285" t="s">
        <v>1147</v>
      </c>
      <c r="J93" s="233" t="str">
        <f>'WetLitterbags placem_collection'!K94</f>
        <v>G529</v>
      </c>
      <c r="K93" s="235">
        <f>IFERROR(INDEX('Green_rooibos initial weight'!$C$5:$C$1749,MATCH(J93, 'Green_rooibos initial weight'!$A$5:$A$1749,0)),"")</f>
        <v>2.089</v>
      </c>
      <c r="L93" s="235">
        <f t="shared" si="9"/>
        <v>1.8391999999999999</v>
      </c>
      <c r="M93" s="235">
        <f>AVERAGE('Ashed teabags wet'!$J$809:$J$813,'Ashed teabags wet'!$J$817:$J$818,'Ashed teabags wet'!$J$820:$J$821)</f>
        <v>5.5094158734921841</v>
      </c>
      <c r="N93" s="235">
        <f t="shared" si="10"/>
        <v>1.7378708232547317</v>
      </c>
      <c r="O93" s="235">
        <f>IF(IFERROR(INDEX('Both teabags AfterWet'!$D$1:$D$839,MATCH(J93,'Both teabags AfterWet'!$B$1:$B$839,0)),"")="","",(IFERROR(INDEX('Both teabags AfterWet'!$D$1:$D$839,MATCH(J93,'Both teabags AfterWet'!$B$1:$B$839,0)),"")))</f>
        <v>0.76500000000000001</v>
      </c>
      <c r="P93" s="235">
        <f t="shared" si="11"/>
        <v>0.61440000000000006</v>
      </c>
      <c r="Q93" s="235">
        <f>IFERROR(INDEX('Ashed teabags wet'!$J$2:$J$825,MATCH(J93,'Ashed teabags wet'!$B$2:$B$825,0)),"")</f>
        <v>11.868446139180241</v>
      </c>
      <c r="R93" s="235">
        <f t="shared" si="15"/>
        <v>0.5414802669208767</v>
      </c>
      <c r="S93" s="236">
        <f>'WetLitterbags placem_collection'!E94</f>
        <v>42767</v>
      </c>
      <c r="T93" s="236">
        <f>IF('WetLitterbags placem_collection'!G94="","",'WetLitterbags placem_collection'!G94)</f>
        <v>42819</v>
      </c>
      <c r="U93" s="237">
        <f t="shared" si="12"/>
        <v>52</v>
      </c>
      <c r="V93" s="235">
        <f t="shared" si="13"/>
        <v>1.2247999999999999</v>
      </c>
      <c r="W93" s="235">
        <f t="shared" si="14"/>
        <v>1.196390556333855</v>
      </c>
      <c r="X93">
        <f>IFERROR(INDEX(Rainfall_Wet!$O$2:$O$217,MATCH(B93, Rainfall_Wet!$A$2:$A$217,0)),"")</f>
        <v>194.93009798400001</v>
      </c>
      <c r="Y93" s="241">
        <v>28.145762029394</v>
      </c>
      <c r="Z93" s="241">
        <v>25.085564727199518</v>
      </c>
      <c r="AA93" s="241">
        <v>46.768673243406489</v>
      </c>
      <c r="AB93" s="242" t="s">
        <v>2688</v>
      </c>
      <c r="AC93" s="241">
        <v>5.1716214884179399</v>
      </c>
      <c r="AD93">
        <f>IF('WetLitterbags placem_collection'!AB94="","",'WetLitterbags placem_collection'!AB94)</f>
        <v>7.7</v>
      </c>
      <c r="AE93">
        <f>IF('WetLitterbags placem_collection'!Z94="","",'WetLitterbags placem_collection'!Z94)</f>
        <v>24.8</v>
      </c>
      <c r="AF93" s="256" t="str">
        <f>IF('WetLitterbags placem_collection'!AA94="","",'WetLitterbags placem_collection'!AA94)</f>
        <v>O</v>
      </c>
      <c r="AG93">
        <f>IF('WetLitterbags placem_collection'!AC94="","",'WetLitterbags placem_collection'!AC94)</f>
        <v>1</v>
      </c>
      <c r="AH93" s="250">
        <f>AVERAGE('WetLitterbags placem_collection'!S94,'WetLitterbags placem_collection'!U94)</f>
        <v>26.45</v>
      </c>
      <c r="AI93">
        <f>AVERAGE('WetLitterbags placem_collection'!R94,'WetLitterbags placem_collection'!T94)</f>
        <v>22.6</v>
      </c>
      <c r="AJ93">
        <f>INDEX(Coordinates!$B$2:$B$197,MATCH(G93,Coordinates!$J$2:$J$197,0))</f>
        <v>-3.2965539860000002</v>
      </c>
      <c r="AK93">
        <f>INDEX(Coordinates!$C$2:$C$197,MATCH(G93,Coordinates!$J$2:$J$197,0))</f>
        <v>34.854455969999997</v>
      </c>
      <c r="AL93" t="str">
        <f>IF(ISNUMBER(SEARCH("C", 'WetLitterbags placem_collection'!W94)),"YES","")</f>
        <v>YES</v>
      </c>
      <c r="AM93" t="str">
        <f>IF(ISNUMBER(SEARCH("H", 'WetLitterbags placem_collection'!W94)),"YES","")</f>
        <v>YES</v>
      </c>
      <c r="AN93" t="str">
        <f>IF(ISNUMBER(SEARCH("R", 'WetLitterbags placem_collection'!W94)),"YES","")</f>
        <v/>
      </c>
    </row>
    <row r="94" spans="1:40">
      <c r="A94" s="268" t="s">
        <v>2460</v>
      </c>
      <c r="B94" s="282">
        <f>'Dry_Litterbag Placem_Collection'!A95</f>
        <v>93</v>
      </c>
      <c r="C94" s="282" t="str">
        <f>'Dry_Litterbag Placem_Collection'!B95</f>
        <v>Maswa</v>
      </c>
      <c r="D94" s="282" t="s">
        <v>2677</v>
      </c>
      <c r="E94" s="282" t="s">
        <v>2679</v>
      </c>
      <c r="F94" s="282">
        <v>4</v>
      </c>
      <c r="G94" s="283" t="str">
        <f>'Dry_Litterbag Placem_Collection'!C95</f>
        <v>Dry_W4_T5</v>
      </c>
      <c r="H94" s="284" t="s">
        <v>2559</v>
      </c>
      <c r="I94" s="285" t="s">
        <v>1147</v>
      </c>
      <c r="J94" s="233" t="str">
        <f>'WetLitterbags placem_collection'!K95</f>
        <v>G636</v>
      </c>
      <c r="K94" s="235">
        <f>IFERROR(INDEX('Green_rooibos initial weight'!$C$5:$C$1749,MATCH(J94, 'Green_rooibos initial weight'!$A$5:$A$1749,0)),"")</f>
        <v>2.133</v>
      </c>
      <c r="L94" s="235">
        <f t="shared" si="9"/>
        <v>1.8832</v>
      </c>
      <c r="M94" s="235">
        <f>AVERAGE('Ashed teabags wet'!$J$809:$J$813,'Ashed teabags wet'!$J$817:$J$818,'Ashed teabags wet'!$J$820:$J$821)</f>
        <v>5.5094158734921841</v>
      </c>
      <c r="N94" s="235">
        <f t="shared" si="10"/>
        <v>1.7794466802703952</v>
      </c>
      <c r="O94" s="235">
        <f>IF(IFERROR(INDEX('Both teabags AfterWet'!$D$1:$D$839,MATCH(J94,'Both teabags AfterWet'!$B$1:$B$839,0)),"")="","",(IFERROR(INDEX('Both teabags AfterWet'!$D$1:$D$839,MATCH(J94,'Both teabags AfterWet'!$B$1:$B$839,0)),"")))</f>
        <v>0.79630000000000001</v>
      </c>
      <c r="P94" s="235">
        <f t="shared" si="11"/>
        <v>0.64569999999999994</v>
      </c>
      <c r="Q94" s="235">
        <f>IFERROR(INDEX('Ashed teabags wet'!$J$2:$J$825,MATCH(J94,'Ashed teabags wet'!$B$2:$B$825,0)),"")</f>
        <v>13.477619281849297</v>
      </c>
      <c r="R94" s="235">
        <f t="shared" si="15"/>
        <v>0.55867501229709904</v>
      </c>
      <c r="S94" s="236">
        <f>'WetLitterbags placem_collection'!E95</f>
        <v>42767</v>
      </c>
      <c r="T94" s="236">
        <f>IF('WetLitterbags placem_collection'!G95="","",'WetLitterbags placem_collection'!G95)</f>
        <v>42819</v>
      </c>
      <c r="U94" s="237">
        <f t="shared" si="12"/>
        <v>52</v>
      </c>
      <c r="V94" s="235">
        <f t="shared" si="13"/>
        <v>1.2375</v>
      </c>
      <c r="W94" s="235">
        <f t="shared" si="14"/>
        <v>1.2207716679732963</v>
      </c>
      <c r="X94">
        <f>IFERROR(INDEX(Rainfall_Wet!$O$2:$O$217,MATCH(B94, Rainfall_Wet!$A$2:$A$217,0)),"")</f>
        <v>194.93009798400001</v>
      </c>
      <c r="Y94" s="241">
        <v>28.145762029394</v>
      </c>
      <c r="Z94" s="241">
        <v>25.085564727199518</v>
      </c>
      <c r="AA94" s="241">
        <v>46.768673243406489</v>
      </c>
      <c r="AB94" s="242" t="s">
        <v>2688</v>
      </c>
      <c r="AC94" s="241">
        <v>6.1716214884179399</v>
      </c>
      <c r="AD94">
        <f>IF('WetLitterbags placem_collection'!AB95="","",'WetLitterbags placem_collection'!AB95)</f>
        <v>6.6</v>
      </c>
      <c r="AE94">
        <f>IF('WetLitterbags placem_collection'!Z95="","",'WetLitterbags placem_collection'!Z95)</f>
        <v>40</v>
      </c>
      <c r="AF94" s="256" t="str">
        <f>IF('WetLitterbags placem_collection'!AA95="","",'WetLitterbags placem_collection'!AA95)</f>
        <v>O</v>
      </c>
      <c r="AG94">
        <f>IF('WetLitterbags placem_collection'!AC95="","",'WetLitterbags placem_collection'!AC95)</f>
        <v>1</v>
      </c>
      <c r="AH94" s="250">
        <f>AVERAGE('WetLitterbags placem_collection'!S95,'WetLitterbags placem_collection'!U95)</f>
        <v>25.25</v>
      </c>
      <c r="AI94">
        <f>AVERAGE('WetLitterbags placem_collection'!R95,'WetLitterbags placem_collection'!T95)</f>
        <v>23.5</v>
      </c>
      <c r="AJ94">
        <f>INDEX(Coordinates!$B$2:$B$197,MATCH(G94,Coordinates!$J$2:$J$197,0))</f>
        <v>-3.2964789680000002</v>
      </c>
      <c r="AK94">
        <f>INDEX(Coordinates!$C$2:$C$197,MATCH(G94,Coordinates!$J$2:$J$197,0))</f>
        <v>34.854331000000002</v>
      </c>
      <c r="AL94" t="str">
        <f>IF(ISNUMBER(SEARCH("C", 'WetLitterbags placem_collection'!W95)),"YES","")</f>
        <v/>
      </c>
      <c r="AM94" t="str">
        <f>IF(ISNUMBER(SEARCH("H", 'WetLitterbags placem_collection'!W95)),"YES","")</f>
        <v>YES</v>
      </c>
      <c r="AN94" t="str">
        <f>IF(ISNUMBER(SEARCH("R", 'WetLitterbags placem_collection'!W95)),"YES","")</f>
        <v/>
      </c>
    </row>
    <row r="95" spans="1:40">
      <c r="A95" s="268" t="s">
        <v>2460</v>
      </c>
      <c r="B95" s="282">
        <f>'Dry_Litterbag Placem_Collection'!A96</f>
        <v>94</v>
      </c>
      <c r="C95" s="282" t="str">
        <f>'Dry_Litterbag Placem_Collection'!B96</f>
        <v>Maswa</v>
      </c>
      <c r="D95" s="282" t="s">
        <v>2677</v>
      </c>
      <c r="E95" s="282" t="s">
        <v>2679</v>
      </c>
      <c r="F95" s="282">
        <v>4</v>
      </c>
      <c r="G95" s="283" t="str">
        <f>'Dry_Litterbag Placem_Collection'!C96</f>
        <v>Dry_W4_T6</v>
      </c>
      <c r="H95" s="284" t="s">
        <v>2559</v>
      </c>
      <c r="I95" s="285" t="s">
        <v>1147</v>
      </c>
      <c r="J95" s="233" t="str">
        <f>'WetLitterbags placem_collection'!K96</f>
        <v>G534</v>
      </c>
      <c r="K95" s="235">
        <f>IFERROR(INDEX('Green_rooibos initial weight'!$C$5:$C$1749,MATCH(J95, 'Green_rooibos initial weight'!$A$5:$A$1749,0)),"")</f>
        <v>2.169</v>
      </c>
      <c r="L95" s="235">
        <f t="shared" si="9"/>
        <v>1.9192</v>
      </c>
      <c r="M95" s="235">
        <f>AVERAGE('Ashed teabags wet'!$J$809:$J$813,'Ashed teabags wet'!$J$817:$J$818,'Ashed teabags wet'!$J$820:$J$821)</f>
        <v>5.5094158734921841</v>
      </c>
      <c r="N95" s="235">
        <f t="shared" si="10"/>
        <v>1.813463290555938</v>
      </c>
      <c r="O95" s="235" t="str">
        <f>IF(IFERROR(INDEX('Both teabags AfterWet'!$D$1:$D$839,MATCH(J95,'Both teabags AfterWet'!$B$1:$B$839,0)),"")="","",(IFERROR(INDEX('Both teabags AfterWet'!$D$1:$D$839,MATCH(J95,'Both teabags AfterWet'!$B$1:$B$839,0)),"")))</f>
        <v/>
      </c>
      <c r="P95" s="235" t="str">
        <f t="shared" si="11"/>
        <v/>
      </c>
      <c r="Q95" s="235" t="str">
        <f>IFERROR(INDEX('Ashed teabags wet'!$J$2:$J$825,MATCH(J95,'Ashed teabags wet'!$B$2:$B$825,0)),"")</f>
        <v/>
      </c>
      <c r="R95" s="235" t="str">
        <f t="shared" si="15"/>
        <v/>
      </c>
      <c r="S95" s="236">
        <f>'WetLitterbags placem_collection'!E96</f>
        <v>42767</v>
      </c>
      <c r="T95" s="236" t="str">
        <f>IF('WetLitterbags placem_collection'!G96="","",'WetLitterbags placem_collection'!G96)</f>
        <v/>
      </c>
      <c r="U95" s="237" t="str">
        <f t="shared" si="12"/>
        <v/>
      </c>
      <c r="V95" s="235" t="str">
        <f t="shared" si="13"/>
        <v/>
      </c>
      <c r="W95" s="235" t="str">
        <f t="shared" si="14"/>
        <v/>
      </c>
      <c r="X95" t="str">
        <f>IFERROR(INDEX(Rainfall_Wet!$O$2:$O$217,MATCH(B95, Rainfall_Wet!$A$2:$A$217,0)),"")</f>
        <v/>
      </c>
      <c r="Y95" s="241">
        <v>28.145762029394</v>
      </c>
      <c r="Z95" s="241">
        <v>25.085564727199518</v>
      </c>
      <c r="AA95" s="241">
        <v>46.768673243406489</v>
      </c>
      <c r="AB95" s="242" t="s">
        <v>2688</v>
      </c>
      <c r="AC95" s="241">
        <v>7.1716214884179399</v>
      </c>
      <c r="AD95" t="str">
        <f>IF('WetLitterbags placem_collection'!AB96="","",'WetLitterbags placem_collection'!AB96)</f>
        <v/>
      </c>
      <c r="AE95" t="str">
        <f>IF('WetLitterbags placem_collection'!Z96="","",'WetLitterbags placem_collection'!Z96)</f>
        <v/>
      </c>
      <c r="AF95" s="256" t="str">
        <f>IF('WetLitterbags placem_collection'!AA96="","",'WetLitterbags placem_collection'!AA96)</f>
        <v/>
      </c>
      <c r="AG95" t="str">
        <f>IF('WetLitterbags placem_collection'!AC96="","",'WetLitterbags placem_collection'!AC96)</f>
        <v/>
      </c>
      <c r="AH95" s="250">
        <f>AVERAGE('WetLitterbags placem_collection'!S96,'WetLitterbags placem_collection'!U96)</f>
        <v>36.200000000000003</v>
      </c>
      <c r="AI95">
        <f>AVERAGE('WetLitterbags placem_collection'!R96,'WetLitterbags placem_collection'!T96)</f>
        <v>22</v>
      </c>
      <c r="AJ95">
        <f>INDEX(Coordinates!$B$2:$B$197,MATCH(G95,Coordinates!$J$2:$J$197,0))</f>
        <v>-3.2964649700000002</v>
      </c>
      <c r="AK95">
        <f>INDEX(Coordinates!$C$2:$C$197,MATCH(G95,Coordinates!$J$2:$J$197,0))</f>
        <v>34.854340970000003</v>
      </c>
      <c r="AL95" t="str">
        <f>IF(ISNUMBER(SEARCH("C", 'WetLitterbags placem_collection'!W96)),"YES","")</f>
        <v/>
      </c>
      <c r="AM95" t="str">
        <f>IF(ISNUMBER(SEARCH("H", 'WetLitterbags placem_collection'!W96)),"YES","")</f>
        <v/>
      </c>
      <c r="AN95" t="str">
        <f>IF(ISNUMBER(SEARCH("R", 'WetLitterbags placem_collection'!W96)),"YES","")</f>
        <v/>
      </c>
    </row>
    <row r="96" spans="1:40" ht="15" customHeight="1">
      <c r="A96" s="268" t="s">
        <v>2460</v>
      </c>
      <c r="B96" s="282">
        <f>'Dry_Litterbag Placem_Collection'!A97</f>
        <v>95</v>
      </c>
      <c r="C96" s="282" t="str">
        <f>'Dry_Litterbag Placem_Collection'!B97</f>
        <v>Maswa</v>
      </c>
      <c r="D96" s="282" t="s">
        <v>2677</v>
      </c>
      <c r="E96" s="282" t="s">
        <v>2679</v>
      </c>
      <c r="F96" s="282">
        <v>4</v>
      </c>
      <c r="G96" s="283" t="str">
        <f>'Dry_Litterbag Placem_Collection'!C97</f>
        <v>Dry_W4_T7</v>
      </c>
      <c r="H96" s="284" t="s">
        <v>2559</v>
      </c>
      <c r="I96" s="285" t="s">
        <v>1147</v>
      </c>
      <c r="J96" s="233" t="str">
        <f>'WetLitterbags placem_collection'!K97</f>
        <v>G641</v>
      </c>
      <c r="K96" s="235">
        <f>IFERROR(INDEX('Green_rooibos initial weight'!$C$5:$C$1749,MATCH(J96, 'Green_rooibos initial weight'!$A$5:$A$1749,0)),"")</f>
        <v>2.14</v>
      </c>
      <c r="L96" s="235">
        <f t="shared" si="9"/>
        <v>1.8902000000000001</v>
      </c>
      <c r="M96" s="235">
        <f>AVERAGE('Ashed teabags wet'!$J$809:$J$813,'Ashed teabags wet'!$J$817:$J$818,'Ashed teabags wet'!$J$820:$J$821)</f>
        <v>5.5094158734921841</v>
      </c>
      <c r="N96" s="235">
        <f t="shared" si="10"/>
        <v>1.7860610211592509</v>
      </c>
      <c r="O96" s="235">
        <f>IF(IFERROR(INDEX('Both teabags AfterWet'!$D$1:$D$839,MATCH(J96,'Both teabags AfterWet'!$B$1:$B$839,0)),"")="","",(IFERROR(INDEX('Both teabags AfterWet'!$D$1:$D$839,MATCH(J96,'Both teabags AfterWet'!$B$1:$B$839,0)),"")))</f>
        <v>1.254</v>
      </c>
      <c r="P96" s="235">
        <f t="shared" si="11"/>
        <v>1.1033999999999999</v>
      </c>
      <c r="Q96" s="235">
        <f>IFERROR(INDEX('Ashed teabags wet'!$J$2:$J$825,MATCH(J96,'Ashed teabags wet'!$B$2:$B$825,0)),"")</f>
        <v>33.235294117646788</v>
      </c>
      <c r="R96" s="235">
        <f t="shared" si="15"/>
        <v>0.73668176470588531</v>
      </c>
      <c r="S96" s="236">
        <f>'WetLitterbags placem_collection'!E97</f>
        <v>42767</v>
      </c>
      <c r="T96" s="236">
        <f>IF('WetLitterbags placem_collection'!G97="","",'WetLitterbags placem_collection'!G97)</f>
        <v>42819</v>
      </c>
      <c r="U96" s="237">
        <f t="shared" si="12"/>
        <v>52</v>
      </c>
      <c r="V96" s="235">
        <f t="shared" si="13"/>
        <v>0.78680000000000017</v>
      </c>
      <c r="W96" s="235">
        <f t="shared" si="14"/>
        <v>1.0493792564533657</v>
      </c>
      <c r="X96">
        <f>IFERROR(INDEX(Rainfall_Wet!$O$2:$O$217,MATCH(B96, Rainfall_Wet!$A$2:$A$217,0)),"")</f>
        <v>194.93009798400001</v>
      </c>
      <c r="Y96" s="241">
        <v>28.145762029394</v>
      </c>
      <c r="Z96" s="241">
        <v>25.085564727199518</v>
      </c>
      <c r="AA96" s="241">
        <v>46.768673243406489</v>
      </c>
      <c r="AB96" s="242" t="s">
        <v>2688</v>
      </c>
      <c r="AC96" s="241">
        <v>8.1716214884179408</v>
      </c>
      <c r="AD96">
        <f>IF('WetLitterbags placem_collection'!AB97="","",'WetLitterbags placem_collection'!AB97)</f>
        <v>5.4</v>
      </c>
      <c r="AE96">
        <f>IF('WetLitterbags placem_collection'!Z97="","",'WetLitterbags placem_collection'!Z97)</f>
        <v>15.2</v>
      </c>
      <c r="AF96" s="256" t="str">
        <f>IF('WetLitterbags placem_collection'!AA97="","",'WetLitterbags placem_collection'!AA97)</f>
        <v>O</v>
      </c>
      <c r="AG96">
        <f>IF('WetLitterbags placem_collection'!AC97="","",'WetLitterbags placem_collection'!AC97)</f>
        <v>0</v>
      </c>
      <c r="AH96" s="250">
        <f>AVERAGE('WetLitterbags placem_collection'!S97,'WetLitterbags placem_collection'!U97)</f>
        <v>28.85</v>
      </c>
      <c r="AI96">
        <f>AVERAGE('WetLitterbags placem_collection'!R97,'WetLitterbags placem_collection'!T97)</f>
        <v>23.2</v>
      </c>
      <c r="AJ96">
        <f>INDEX(Coordinates!$B$2:$B$197,MATCH(G96,Coordinates!$J$2:$J$197,0))</f>
        <v>-3.296725983</v>
      </c>
      <c r="AK96">
        <f>INDEX(Coordinates!$C$2:$C$197,MATCH(G96,Coordinates!$J$2:$J$197,0))</f>
        <v>34.854216000000001</v>
      </c>
      <c r="AL96" t="str">
        <f>IF(ISNUMBER(SEARCH("C", 'WetLitterbags placem_collection'!W97)),"YES","")</f>
        <v/>
      </c>
      <c r="AM96" t="str">
        <f>IF(ISNUMBER(SEARCH("H", 'WetLitterbags placem_collection'!W97)),"YES","")</f>
        <v>YES</v>
      </c>
      <c r="AN96" t="str">
        <f>IF(ISNUMBER(SEARCH("R", 'WetLitterbags placem_collection'!W97)),"YES","")</f>
        <v>YES</v>
      </c>
    </row>
    <row r="97" spans="1:40" ht="15" customHeight="1">
      <c r="A97" s="268" t="s">
        <v>2460</v>
      </c>
      <c r="B97" s="282">
        <f>'Dry_Litterbag Placem_Collection'!A98</f>
        <v>96</v>
      </c>
      <c r="C97" s="282" t="str">
        <f>'Dry_Litterbag Placem_Collection'!B98</f>
        <v>Maswa</v>
      </c>
      <c r="D97" s="282" t="s">
        <v>2677</v>
      </c>
      <c r="E97" s="282" t="s">
        <v>2679</v>
      </c>
      <c r="F97" s="282">
        <v>4</v>
      </c>
      <c r="G97" s="283" t="str">
        <f>'Dry_Litterbag Placem_Collection'!C98</f>
        <v>Dry_W4_T8</v>
      </c>
      <c r="H97" s="284" t="s">
        <v>2559</v>
      </c>
      <c r="I97" s="285" t="s">
        <v>1147</v>
      </c>
      <c r="J97" s="233" t="str">
        <f>'WetLitterbags placem_collection'!K98</f>
        <v>G479</v>
      </c>
      <c r="K97" s="235">
        <f>IFERROR(INDEX('Green_rooibos initial weight'!$C$5:$C$1749,MATCH(J97, 'Green_rooibos initial weight'!$A$5:$A$1749,0)),"")</f>
        <v>1.982</v>
      </c>
      <c r="L97" s="235">
        <f t="shared" si="9"/>
        <v>1.7322</v>
      </c>
      <c r="M97" s="235">
        <f>AVERAGE('Ashed teabags wet'!$J$809:$J$813,'Ashed teabags wet'!$J$817:$J$818,'Ashed teabags wet'!$J$820:$J$821)</f>
        <v>5.5094158734921841</v>
      </c>
      <c r="N97" s="235">
        <f t="shared" si="10"/>
        <v>1.6367658982393682</v>
      </c>
      <c r="O97" s="235">
        <f>IF(IFERROR(INDEX('Both teabags AfterWet'!$D$1:$D$839,MATCH(J97,'Both teabags AfterWet'!$B$1:$B$839,0)),"")="","",(IFERROR(INDEX('Both teabags AfterWet'!$D$1:$D$839,MATCH(J97,'Both teabags AfterWet'!$B$1:$B$839,0)),"")))</f>
        <v>0.90410000000000001</v>
      </c>
      <c r="P97" s="235">
        <f t="shared" si="11"/>
        <v>0.75350000000000006</v>
      </c>
      <c r="Q97" s="235">
        <f>IFERROR(INDEX('Ashed teabags wet'!$J$2:$J$825,MATCH(J97,'Ashed teabags wet'!$B$2:$B$825,0)),"")</f>
        <v>16.839506172838583</v>
      </c>
      <c r="R97" s="235">
        <f t="shared" si="15"/>
        <v>0.62661432098766134</v>
      </c>
      <c r="S97" s="236">
        <f>'WetLitterbags placem_collection'!E98</f>
        <v>42767</v>
      </c>
      <c r="T97" s="236">
        <f>IF('WetLitterbags placem_collection'!G98="","",'WetLitterbags placem_collection'!G98)</f>
        <v>42819</v>
      </c>
      <c r="U97" s="237">
        <f t="shared" si="12"/>
        <v>52</v>
      </c>
      <c r="V97" s="235">
        <f t="shared" si="13"/>
        <v>0.9786999999999999</v>
      </c>
      <c r="W97" s="235">
        <f t="shared" si="14"/>
        <v>1.0101515772517069</v>
      </c>
      <c r="X97">
        <f>IFERROR(INDEX(Rainfall_Wet!$O$2:$O$217,MATCH(B97, Rainfall_Wet!$A$2:$A$217,0)),"")</f>
        <v>194.93009798400001</v>
      </c>
      <c r="Y97" s="241">
        <v>28.145762029394</v>
      </c>
      <c r="Z97" s="241">
        <v>25.085564727199518</v>
      </c>
      <c r="AA97" s="241">
        <v>46.768673243406489</v>
      </c>
      <c r="AB97" s="242" t="s">
        <v>2688</v>
      </c>
      <c r="AC97" s="241">
        <v>9.1716214884179408</v>
      </c>
      <c r="AD97">
        <f>IF('WetLitterbags placem_collection'!AB98="","",'WetLitterbags placem_collection'!AB98)</f>
        <v>4</v>
      </c>
      <c r="AE97">
        <f>IF('WetLitterbags placem_collection'!Z98="","",'WetLitterbags placem_collection'!Z98)</f>
        <v>34.4</v>
      </c>
      <c r="AF97" s="256" t="str">
        <f>IF('WetLitterbags placem_collection'!AA98="","",'WetLitterbags placem_collection'!AA98)</f>
        <v>O</v>
      </c>
      <c r="AG97">
        <f>IF('WetLitterbags placem_collection'!AC98="","",'WetLitterbags placem_collection'!AC98)</f>
        <v>0</v>
      </c>
      <c r="AH97" s="250">
        <f>AVERAGE('WetLitterbags placem_collection'!S98,'WetLitterbags placem_collection'!U98)</f>
        <v>16.799999999999997</v>
      </c>
      <c r="AI97">
        <f>AVERAGE('WetLitterbags placem_collection'!R98,'WetLitterbags placem_collection'!T98)</f>
        <v>24.3</v>
      </c>
      <c r="AJ97">
        <f>INDEX(Coordinates!$B$2:$B$197,MATCH(G97,Coordinates!$J$2:$J$197,0))</f>
        <v>-3.2968360369999998</v>
      </c>
      <c r="AK97">
        <f>INDEX(Coordinates!$C$2:$C$197,MATCH(G97,Coordinates!$J$2:$J$197,0))</f>
        <v>34.854462009999999</v>
      </c>
      <c r="AL97" t="str">
        <f>IF(ISNUMBER(SEARCH("C", 'WetLitterbags placem_collection'!W98)),"YES","")</f>
        <v>YES</v>
      </c>
      <c r="AM97" t="str">
        <f>IF(ISNUMBER(SEARCH("H", 'WetLitterbags placem_collection'!W98)),"YES","")</f>
        <v>YES</v>
      </c>
      <c r="AN97" t="str">
        <f>IF(ISNUMBER(SEARCH("R", 'WetLitterbags placem_collection'!W98)),"YES","")</f>
        <v/>
      </c>
    </row>
    <row r="98" spans="1:40" ht="15" customHeight="1">
      <c r="A98" s="268" t="s">
        <v>2460</v>
      </c>
      <c r="B98" s="282">
        <f>'Dry_Litterbag Placem_Collection'!A99</f>
        <v>97</v>
      </c>
      <c r="C98" s="282" t="str">
        <f>'Dry_Litterbag Placem_Collection'!B99</f>
        <v xml:space="preserve">Mwantimba
</v>
      </c>
      <c r="D98" s="282" t="s">
        <v>2460</v>
      </c>
      <c r="E98" s="282" t="s">
        <v>2678</v>
      </c>
      <c r="F98" s="282">
        <v>1</v>
      </c>
      <c r="G98" s="283" t="str">
        <f>'Dry_Litterbag Placem_Collection'!C99</f>
        <v>Wet_Ag1_T1</v>
      </c>
      <c r="H98" s="284" t="s">
        <v>2559</v>
      </c>
      <c r="I98" s="285" t="s">
        <v>1147</v>
      </c>
      <c r="J98" s="233" t="str">
        <f>'WetLitterbags placem_collection'!K99</f>
        <v>G741</v>
      </c>
      <c r="K98" s="235">
        <f>IFERROR(INDEX('Green_rooibos initial weight'!$C$5:$C$1749,MATCH(J98, 'Green_rooibos initial weight'!$A$5:$A$1749,0)),"")</f>
        <v>2.1019999999999999</v>
      </c>
      <c r="L98" s="235">
        <f t="shared" si="9"/>
        <v>1.8521999999999998</v>
      </c>
      <c r="M98" s="235">
        <f>AVERAGE('Ashed teabags wet'!$J$809:$J$813,'Ashed teabags wet'!$J$817:$J$818,'Ashed teabags wet'!$J$820:$J$821)</f>
        <v>5.5094158734921841</v>
      </c>
      <c r="N98" s="235">
        <f t="shared" si="10"/>
        <v>1.7501545991911776</v>
      </c>
      <c r="O98" s="235">
        <f>IF(IFERROR(INDEX('Both teabags AfterWet'!$D$1:$D$839,MATCH(J98,'Both teabags AfterWet'!$B$1:$B$839,0)),"")="","",(IFERROR(INDEX('Both teabags AfterWet'!$D$1:$D$839,MATCH(J98,'Both teabags AfterWet'!$B$1:$B$839,0)),"")))</f>
        <v>0.60680000000000001</v>
      </c>
      <c r="P98" s="235">
        <f t="shared" si="11"/>
        <v>0.45619999999999999</v>
      </c>
      <c r="Q98" s="235">
        <f>IFERROR(INDEX('Ashed teabags wet'!$J$2:$J$825,MATCH(J98,'Ashed teabags wet'!$B$2:$B$825,0)),"")</f>
        <v>20.517928286852939</v>
      </c>
      <c r="R98" s="235">
        <f t="shared" si="15"/>
        <v>0.36259721115537691</v>
      </c>
      <c r="S98" s="236">
        <f>'WetLitterbags placem_collection'!E99</f>
        <v>42762</v>
      </c>
      <c r="T98" s="236">
        <f>IF('WetLitterbags placem_collection'!G99="","",'WetLitterbags placem_collection'!G99)</f>
        <v>42816</v>
      </c>
      <c r="U98" s="237">
        <f t="shared" si="12"/>
        <v>54</v>
      </c>
      <c r="V98" s="235">
        <f t="shared" si="13"/>
        <v>1.3959999999999999</v>
      </c>
      <c r="W98" s="235">
        <f t="shared" si="14"/>
        <v>1.3875573880358005</v>
      </c>
      <c r="X98">
        <f>IFERROR(INDEX(Rainfall_Wet!$O$2:$O$217,MATCH(B98, Rainfall_Wet!$A$2:$A$217,0)),"")</f>
        <v>206.85140822299999</v>
      </c>
      <c r="Y98" s="241">
        <v>45.96</v>
      </c>
      <c r="Z98" s="241">
        <v>14.920000000000003</v>
      </c>
      <c r="AA98" s="241">
        <v>39.119999999999997</v>
      </c>
      <c r="AB98" s="242" t="s">
        <v>2691</v>
      </c>
      <c r="AC98" s="241">
        <v>2.0374568753080333</v>
      </c>
      <c r="AD98">
        <f>IF('WetLitterbags placem_collection'!AB99="","",'WetLitterbags placem_collection'!AB99)</f>
        <v>2.4</v>
      </c>
      <c r="AE98">
        <f>IF('WetLitterbags placem_collection'!Z99="","",'WetLitterbags placem_collection'!Z99)</f>
        <v>8.9</v>
      </c>
      <c r="AF98" s="256" t="str">
        <f>IF('WetLitterbags placem_collection'!AA99="","",'WetLitterbags placem_collection'!AA99)</f>
        <v>G</v>
      </c>
      <c r="AG98">
        <f>IF('WetLitterbags placem_collection'!AC99="","",'WetLitterbags placem_collection'!AC99)</f>
        <v>1</v>
      </c>
      <c r="AH98" s="250">
        <f>AVERAGE('WetLitterbags placem_collection'!S99,'WetLitterbags placem_collection'!U99)</f>
        <v>19.25</v>
      </c>
      <c r="AI98">
        <f>AVERAGE('WetLitterbags placem_collection'!R99,'WetLitterbags placem_collection'!T99)</f>
        <v>28.75</v>
      </c>
      <c r="AJ98">
        <f>INDEX(Coordinates!$B$2:$B$197,MATCH(G98,Coordinates!$J$2:$J$197,0))</f>
        <v>-2.3691620310000001</v>
      </c>
      <c r="AK98">
        <f>INDEX(Coordinates!$C$2:$C$197,MATCH(G98,Coordinates!$J$2:$J$197,0))</f>
        <v>34.06028104</v>
      </c>
      <c r="AL98" t="str">
        <f>IF(ISNUMBER(SEARCH("C", 'WetLitterbags placem_collection'!W99)),"YES","")</f>
        <v>YES</v>
      </c>
      <c r="AM98" t="str">
        <f>IF(ISNUMBER(SEARCH("H", 'WetLitterbags placem_collection'!W99)),"YES","")</f>
        <v>YES</v>
      </c>
      <c r="AN98" t="str">
        <f>IF(ISNUMBER(SEARCH("R", 'WetLitterbags placem_collection'!W99)),"YES","")</f>
        <v/>
      </c>
    </row>
    <row r="99" spans="1:40" ht="15" customHeight="1">
      <c r="A99" s="268" t="s">
        <v>2460</v>
      </c>
      <c r="B99" s="282">
        <f>'Dry_Litterbag Placem_Collection'!A100</f>
        <v>98</v>
      </c>
      <c r="C99" s="282" t="str">
        <f>'Dry_Litterbag Placem_Collection'!B100</f>
        <v xml:space="preserve">Mwantimba
</v>
      </c>
      <c r="D99" s="282" t="s">
        <v>2460</v>
      </c>
      <c r="E99" s="282" t="s">
        <v>2678</v>
      </c>
      <c r="F99" s="282">
        <v>1</v>
      </c>
      <c r="G99" s="283" t="str">
        <f>'Dry_Litterbag Placem_Collection'!C100</f>
        <v>Wet_Ag1_T2</v>
      </c>
      <c r="H99" s="284" t="s">
        <v>2559</v>
      </c>
      <c r="I99" s="285" t="s">
        <v>1147</v>
      </c>
      <c r="J99" s="233" t="str">
        <f>'WetLitterbags placem_collection'!K100</f>
        <v>G610</v>
      </c>
      <c r="K99" s="235">
        <f>IFERROR(INDEX('Green_rooibos initial weight'!$C$5:$C$1749,MATCH(J99, 'Green_rooibos initial weight'!$A$5:$A$1749,0)),"")</f>
        <v>2.0379999999999998</v>
      </c>
      <c r="L99" s="235">
        <f t="shared" si="9"/>
        <v>1.7881999999999998</v>
      </c>
      <c r="M99" s="235">
        <f>AVERAGE('Ashed teabags wet'!$J$809:$J$813,'Ashed teabags wet'!$J$817:$J$818,'Ashed teabags wet'!$J$820:$J$821)</f>
        <v>5.5094158734921841</v>
      </c>
      <c r="N99" s="235">
        <f t="shared" si="10"/>
        <v>1.6896806253502126</v>
      </c>
      <c r="O99" s="235">
        <f>IF(IFERROR(INDEX('Both teabags AfterWet'!$D$1:$D$839,MATCH(J99,'Both teabags AfterWet'!$B$1:$B$839,0)),"")="","",(IFERROR(INDEX('Both teabags AfterWet'!$D$1:$D$839,MATCH(J99,'Both teabags AfterWet'!$B$1:$B$839,0)),"")))</f>
        <v>0.56599999999999995</v>
      </c>
      <c r="P99" s="235">
        <f t="shared" si="11"/>
        <v>0.41539999999999994</v>
      </c>
      <c r="Q99" s="235">
        <f>IFERROR(INDEX('Ashed teabags wet'!$J$2:$J$825,MATCH(J99,'Ashed teabags wet'!$B$2:$B$825,0)),"")</f>
        <v>14.682539682539385</v>
      </c>
      <c r="R99" s="235">
        <f t="shared" si="15"/>
        <v>0.35440873015873131</v>
      </c>
      <c r="S99" s="236">
        <f>'WetLitterbags placem_collection'!E100</f>
        <v>42762</v>
      </c>
      <c r="T99" s="236">
        <f>IF('WetLitterbags placem_collection'!G100="","",'WetLitterbags placem_collection'!G100)</f>
        <v>42816</v>
      </c>
      <c r="U99" s="237">
        <f t="shared" si="12"/>
        <v>54</v>
      </c>
      <c r="V99" s="235">
        <f t="shared" si="13"/>
        <v>1.3727999999999998</v>
      </c>
      <c r="W99" s="235">
        <f t="shared" si="14"/>
        <v>1.3352718951914813</v>
      </c>
      <c r="X99">
        <f>IFERROR(INDEX(Rainfall_Wet!$O$2:$O$217,MATCH(B99, Rainfall_Wet!$A$2:$A$217,0)),"")</f>
        <v>206.85140822299999</v>
      </c>
      <c r="Y99" s="241">
        <v>45.96</v>
      </c>
      <c r="Z99" s="241">
        <v>14.920000000000003</v>
      </c>
      <c r="AA99" s="241">
        <v>39.119999999999997</v>
      </c>
      <c r="AB99" s="242" t="s">
        <v>2691</v>
      </c>
      <c r="AC99" s="241">
        <v>3.0374568753080302</v>
      </c>
      <c r="AD99">
        <f>IF('WetLitterbags placem_collection'!AB100="","",'WetLitterbags placem_collection'!AB100)</f>
        <v>7.8</v>
      </c>
      <c r="AE99">
        <f>IF('WetLitterbags placem_collection'!Z100="","",'WetLitterbags placem_collection'!Z100)</f>
        <v>4.45</v>
      </c>
      <c r="AF99" s="256" t="str">
        <f>IF('WetLitterbags placem_collection'!AA100="","",'WetLitterbags placem_collection'!AA100)</f>
        <v>G</v>
      </c>
      <c r="AG99">
        <f>IF('WetLitterbags placem_collection'!AC100="","",'WetLitterbags placem_collection'!AC100)</f>
        <v>1</v>
      </c>
      <c r="AH99" s="250">
        <f>AVERAGE('WetLitterbags placem_collection'!S100,'WetLitterbags placem_collection'!U100)</f>
        <v>22.25</v>
      </c>
      <c r="AI99">
        <f>AVERAGE('WetLitterbags placem_collection'!R100,'WetLitterbags placem_collection'!T100)</f>
        <v>29.85</v>
      </c>
      <c r="AJ99">
        <f>INDEX(Coordinates!$B$2:$B$197,MATCH(G99,Coordinates!$J$2:$J$197,0))</f>
        <v>-2.3692249790000002</v>
      </c>
      <c r="AK99">
        <f>INDEX(Coordinates!$C$2:$C$197,MATCH(G99,Coordinates!$J$2:$J$197,0))</f>
        <v>34.060285989999997</v>
      </c>
      <c r="AL99" t="str">
        <f>IF(ISNUMBER(SEARCH("C", 'WetLitterbags placem_collection'!W100)),"YES","")</f>
        <v/>
      </c>
      <c r="AM99" t="str">
        <f>IF(ISNUMBER(SEARCH("H", 'WetLitterbags placem_collection'!W100)),"YES","")</f>
        <v/>
      </c>
      <c r="AN99" t="str">
        <f>IF(ISNUMBER(SEARCH("R", 'WetLitterbags placem_collection'!W100)),"YES","")</f>
        <v/>
      </c>
    </row>
    <row r="100" spans="1:40" ht="15" customHeight="1">
      <c r="A100" s="268" t="s">
        <v>2460</v>
      </c>
      <c r="B100" s="282">
        <f>'Dry_Litterbag Placem_Collection'!A101</f>
        <v>99</v>
      </c>
      <c r="C100" s="282" t="str">
        <f>'Dry_Litterbag Placem_Collection'!B101</f>
        <v xml:space="preserve">Mwantimba
</v>
      </c>
      <c r="D100" s="282" t="s">
        <v>2460</v>
      </c>
      <c r="E100" s="282" t="s">
        <v>2678</v>
      </c>
      <c r="F100" s="282">
        <v>1</v>
      </c>
      <c r="G100" s="283" t="str">
        <f>'Dry_Litterbag Placem_Collection'!C101</f>
        <v>Wet_Ag1_T3</v>
      </c>
      <c r="H100" s="284" t="s">
        <v>2559</v>
      </c>
      <c r="I100" s="285" t="s">
        <v>1147</v>
      </c>
      <c r="J100" s="233" t="str">
        <f>'WetLitterbags placem_collection'!K101</f>
        <v>G765</v>
      </c>
      <c r="K100" s="235">
        <f>IFERROR(INDEX('Green_rooibos initial weight'!$C$5:$C$1749,MATCH(J100, 'Green_rooibos initial weight'!$A$5:$A$1749,0)),"")</f>
        <v>2.08</v>
      </c>
      <c r="L100" s="235">
        <f t="shared" si="9"/>
        <v>1.8302</v>
      </c>
      <c r="M100" s="235">
        <f>AVERAGE('Ashed teabags wet'!$J$809:$J$813,'Ashed teabags wet'!$J$817:$J$818,'Ashed teabags wet'!$J$820:$J$821)</f>
        <v>5.5094158734921841</v>
      </c>
      <c r="N100" s="235">
        <f t="shared" si="10"/>
        <v>1.7293666706833462</v>
      </c>
      <c r="O100" s="235">
        <f>IF(IFERROR(INDEX('Both teabags AfterWet'!$D$1:$D$839,MATCH(J100,'Both teabags AfterWet'!$B$1:$B$839,0)),"")="","",(IFERROR(INDEX('Both teabags AfterWet'!$D$1:$D$839,MATCH(J100,'Both teabags AfterWet'!$B$1:$B$839,0)),"")))</f>
        <v>0.65149999999999997</v>
      </c>
      <c r="P100" s="235">
        <f t="shared" si="11"/>
        <v>0.5008999999999999</v>
      </c>
      <c r="Q100" s="235">
        <f>IFERROR(INDEX('Ashed teabags wet'!$J$2:$J$825,MATCH(J100,'Ashed teabags wet'!$B$2:$B$825,0)),"")</f>
        <v>16.733295259852824</v>
      </c>
      <c r="R100" s="235">
        <f t="shared" si="15"/>
        <v>0.41708292404339714</v>
      </c>
      <c r="S100" s="236">
        <f>'WetLitterbags placem_collection'!E101</f>
        <v>42762</v>
      </c>
      <c r="T100" s="236">
        <f>IF('WetLitterbags placem_collection'!G101="","",'WetLitterbags placem_collection'!G101)</f>
        <v>42816</v>
      </c>
      <c r="U100" s="237">
        <f t="shared" si="12"/>
        <v>54</v>
      </c>
      <c r="V100" s="235">
        <f t="shared" si="13"/>
        <v>1.3293000000000001</v>
      </c>
      <c r="W100" s="235">
        <f t="shared" si="14"/>
        <v>1.3122837466399491</v>
      </c>
      <c r="X100">
        <f>IFERROR(INDEX(Rainfall_Wet!$O$2:$O$217,MATCH(B100, Rainfall_Wet!$A$2:$A$217,0)),"")</f>
        <v>206.85140822299999</v>
      </c>
      <c r="Y100" s="241">
        <v>45.96</v>
      </c>
      <c r="Z100" s="241">
        <v>14.920000000000003</v>
      </c>
      <c r="AA100" s="241">
        <v>39.119999999999997</v>
      </c>
      <c r="AB100" s="242" t="s">
        <v>2691</v>
      </c>
      <c r="AC100" s="241">
        <v>4.0374568753080302</v>
      </c>
      <c r="AD100">
        <f>IF('WetLitterbags placem_collection'!AB101="","",'WetLitterbags placem_collection'!AB101)</f>
        <v>5.0999999999999996</v>
      </c>
      <c r="AE100">
        <f>IF('WetLitterbags placem_collection'!Z101="","",'WetLitterbags placem_collection'!Z101)</f>
        <v>2.2999999999999998</v>
      </c>
      <c r="AF100" s="256" t="str">
        <f>IF('WetLitterbags placem_collection'!AA101="","",'WetLitterbags placem_collection'!AA101)</f>
        <v>G</v>
      </c>
      <c r="AG100">
        <f>IF('WetLitterbags placem_collection'!AC101="","",'WetLitterbags placem_collection'!AC101)</f>
        <v>0</v>
      </c>
      <c r="AH100" s="250">
        <f>AVERAGE('WetLitterbags placem_collection'!S101,'WetLitterbags placem_collection'!U101)</f>
        <v>17.95</v>
      </c>
      <c r="AI100">
        <f>AVERAGE('WetLitterbags placem_collection'!R101,'WetLitterbags placem_collection'!T101)</f>
        <v>30.85</v>
      </c>
      <c r="AJ100">
        <f>INDEX(Coordinates!$B$2:$B$197,MATCH(G100,Coordinates!$J$2:$J$197,0))</f>
        <v>-2.369284993</v>
      </c>
      <c r="AK100">
        <f>INDEX(Coordinates!$C$2:$C$197,MATCH(G100,Coordinates!$J$2:$J$197,0))</f>
        <v>34.06028104</v>
      </c>
      <c r="AL100" t="str">
        <f>IF(ISNUMBER(SEARCH("C", 'WetLitterbags placem_collection'!W101)),"YES","")</f>
        <v/>
      </c>
      <c r="AM100" t="str">
        <f>IF(ISNUMBER(SEARCH("H", 'WetLitterbags placem_collection'!W101)),"YES","")</f>
        <v/>
      </c>
      <c r="AN100" t="str">
        <f>IF(ISNUMBER(SEARCH("R", 'WetLitterbags placem_collection'!W101)),"YES","")</f>
        <v>YES</v>
      </c>
    </row>
    <row r="101" spans="1:40" ht="15" customHeight="1">
      <c r="A101" s="268" t="s">
        <v>2460</v>
      </c>
      <c r="B101" s="282">
        <f>'Dry_Litterbag Placem_Collection'!A102</f>
        <v>100</v>
      </c>
      <c r="C101" s="282" t="str">
        <f>'Dry_Litterbag Placem_Collection'!B102</f>
        <v xml:space="preserve">Mwantimba
</v>
      </c>
      <c r="D101" s="282" t="s">
        <v>2460</v>
      </c>
      <c r="E101" s="282" t="s">
        <v>2678</v>
      </c>
      <c r="F101" s="282">
        <v>1</v>
      </c>
      <c r="G101" s="283" t="str">
        <f>'Dry_Litterbag Placem_Collection'!C102</f>
        <v>Wet_Ag1_T4</v>
      </c>
      <c r="H101" s="284" t="s">
        <v>2559</v>
      </c>
      <c r="I101" s="285" t="s">
        <v>1147</v>
      </c>
      <c r="J101" s="233" t="str">
        <f>'WetLitterbags placem_collection'!K102</f>
        <v>G728</v>
      </c>
      <c r="K101" s="235">
        <f>IFERROR(INDEX('Green_rooibos initial weight'!$C$5:$C$1749,MATCH(J101, 'Green_rooibos initial weight'!$A$5:$A$1749,0)),"")</f>
        <v>1.962</v>
      </c>
      <c r="L101" s="235">
        <f t="shared" si="9"/>
        <v>1.7121999999999999</v>
      </c>
      <c r="M101" s="235">
        <f>AVERAGE('Ashed teabags wet'!$J$809:$J$813,'Ashed teabags wet'!$J$817:$J$818,'Ashed teabags wet'!$J$820:$J$821)</f>
        <v>5.5094158734921841</v>
      </c>
      <c r="N101" s="235">
        <f t="shared" si="10"/>
        <v>1.6178677814140667</v>
      </c>
      <c r="O101" s="235">
        <f>IF(IFERROR(INDEX('Both teabags AfterWet'!$D$1:$D$839,MATCH(J101,'Both teabags AfterWet'!$B$1:$B$839,0)),"")="","",(IFERROR(INDEX('Both teabags AfterWet'!$D$1:$D$839,MATCH(J101,'Both teabags AfterWet'!$B$1:$B$839,0)),"")))</f>
        <v>0.59699999999999998</v>
      </c>
      <c r="P101" s="235">
        <f t="shared" si="11"/>
        <v>0.44639999999999996</v>
      </c>
      <c r="Q101" s="235">
        <f>IFERROR(INDEX('Ashed teabags wet'!$J$2:$J$825,MATCH(J101,'Ashed teabags wet'!$B$2:$B$825,0)),"")</f>
        <v>12.794117647059169</v>
      </c>
      <c r="R101" s="235">
        <f t="shared" si="15"/>
        <v>0.38928705882352782</v>
      </c>
      <c r="S101" s="236">
        <f>'WetLitterbags placem_collection'!E102</f>
        <v>42762</v>
      </c>
      <c r="T101" s="236">
        <f>IF('WetLitterbags placem_collection'!G102="","",'WetLitterbags placem_collection'!G102)</f>
        <v>42816</v>
      </c>
      <c r="U101" s="237">
        <f t="shared" si="12"/>
        <v>54</v>
      </c>
      <c r="V101" s="235">
        <f t="shared" si="13"/>
        <v>1.2658</v>
      </c>
      <c r="W101" s="235">
        <f t="shared" si="14"/>
        <v>1.228580722590539</v>
      </c>
      <c r="X101">
        <f>IFERROR(INDEX(Rainfall_Wet!$O$2:$O$217,MATCH(B101, Rainfall_Wet!$A$2:$A$217,0)),"")</f>
        <v>206.85140822299999</v>
      </c>
      <c r="Y101" s="241">
        <v>45.96</v>
      </c>
      <c r="Z101" s="241">
        <v>14.920000000000003</v>
      </c>
      <c r="AA101" s="241">
        <v>39.119999999999997</v>
      </c>
      <c r="AB101" s="242" t="s">
        <v>2691</v>
      </c>
      <c r="AC101" s="241">
        <v>5.0374568753080302</v>
      </c>
      <c r="AD101">
        <f>IF('WetLitterbags placem_collection'!AB102="","",'WetLitterbags placem_collection'!AB102)</f>
        <v>1.6</v>
      </c>
      <c r="AE101">
        <f>IF('WetLitterbags placem_collection'!Z102="","",'WetLitterbags placem_collection'!Z102)</f>
        <v>15</v>
      </c>
      <c r="AF101" s="256" t="str">
        <f>IF('WetLitterbags placem_collection'!AA102="","",'WetLitterbags placem_collection'!AA102)</f>
        <v>G</v>
      </c>
      <c r="AG101">
        <f>IF('WetLitterbags placem_collection'!AC102="","",'WetLitterbags placem_collection'!AC102)</f>
        <v>1</v>
      </c>
      <c r="AH101" s="250">
        <f>AVERAGE('WetLitterbags placem_collection'!S102,'WetLitterbags placem_collection'!U102)</f>
        <v>16.5</v>
      </c>
      <c r="AI101">
        <f>AVERAGE('WetLitterbags placem_collection'!R102,'WetLitterbags placem_collection'!T102)</f>
        <v>29.85</v>
      </c>
      <c r="AJ101">
        <f>INDEX(Coordinates!$B$2:$B$197,MATCH(G101,Coordinates!$J$2:$J$197,0))</f>
        <v>-2.3691989950000001</v>
      </c>
      <c r="AK101">
        <f>INDEX(Coordinates!$C$2:$C$197,MATCH(G101,Coordinates!$J$2:$J$197,0))</f>
        <v>34.060208029999998</v>
      </c>
      <c r="AL101" t="str">
        <f>IF(ISNUMBER(SEARCH("C", 'WetLitterbags placem_collection'!W102)),"YES","")</f>
        <v>YES</v>
      </c>
      <c r="AM101" t="str">
        <f>IF(ISNUMBER(SEARCH("H", 'WetLitterbags placem_collection'!W102)),"YES","")</f>
        <v>YES</v>
      </c>
      <c r="AN101" t="str">
        <f>IF(ISNUMBER(SEARCH("R", 'WetLitterbags placem_collection'!W102)),"YES","")</f>
        <v/>
      </c>
    </row>
    <row r="102" spans="1:40" ht="15" customHeight="1">
      <c r="A102" s="268" t="s">
        <v>2460</v>
      </c>
      <c r="B102" s="282">
        <f>'Dry_Litterbag Placem_Collection'!A103</f>
        <v>101</v>
      </c>
      <c r="C102" s="282" t="str">
        <f>'Dry_Litterbag Placem_Collection'!B103</f>
        <v xml:space="preserve">Mwantimba
</v>
      </c>
      <c r="D102" s="282" t="s">
        <v>2460</v>
      </c>
      <c r="E102" s="282" t="s">
        <v>2678</v>
      </c>
      <c r="F102" s="282">
        <v>1</v>
      </c>
      <c r="G102" s="283" t="str">
        <f>'Dry_Litterbag Placem_Collection'!C103</f>
        <v>Wet_Ag1_T5</v>
      </c>
      <c r="H102" s="284" t="s">
        <v>2559</v>
      </c>
      <c r="I102" s="285" t="s">
        <v>1147</v>
      </c>
      <c r="J102" s="233" t="str">
        <f>'WetLitterbags placem_collection'!K103</f>
        <v>G808</v>
      </c>
      <c r="K102" s="235">
        <f>IFERROR(INDEX('Green_rooibos initial weight'!$C$5:$C$1749,MATCH(J102, 'Green_rooibos initial weight'!$A$5:$A$1749,0)),"")</f>
        <v>1.86</v>
      </c>
      <c r="L102" s="235">
        <f t="shared" si="9"/>
        <v>1.6102000000000001</v>
      </c>
      <c r="M102" s="235">
        <f>AVERAGE('Ashed teabags wet'!$J$809:$J$813,'Ashed teabags wet'!$J$817:$J$818,'Ashed teabags wet'!$J$820:$J$821)</f>
        <v>5.5094158734921841</v>
      </c>
      <c r="N102" s="235">
        <f t="shared" si="10"/>
        <v>1.5214873856050288</v>
      </c>
      <c r="O102" s="235">
        <f>IF(IFERROR(INDEX('Both teabags AfterWet'!$D$1:$D$839,MATCH(J102,'Both teabags AfterWet'!$B$1:$B$839,0)),"")="","",(IFERROR(INDEX('Both teabags AfterWet'!$D$1:$D$839,MATCH(J102,'Both teabags AfterWet'!$B$1:$B$839,0)),"")))</f>
        <v>0.54810000000000003</v>
      </c>
      <c r="P102" s="235">
        <f t="shared" si="11"/>
        <v>0.39750000000000002</v>
      </c>
      <c r="Q102" s="235">
        <f>IFERROR(INDEX('Ashed teabags wet'!$J$2:$J$825,MATCH(J102,'Ashed teabags wet'!$B$2:$B$825,0)),"")</f>
        <v>16.81547619047533</v>
      </c>
      <c r="R102" s="235">
        <f t="shared" si="15"/>
        <v>0.33065848214286059</v>
      </c>
      <c r="S102" s="236">
        <f>'WetLitterbags placem_collection'!E103</f>
        <v>42762</v>
      </c>
      <c r="T102" s="236">
        <f>IF('WetLitterbags placem_collection'!G103="","",'WetLitterbags placem_collection'!G103)</f>
        <v>42816</v>
      </c>
      <c r="U102" s="237">
        <f t="shared" si="12"/>
        <v>54</v>
      </c>
      <c r="V102" s="235">
        <f t="shared" si="13"/>
        <v>1.2127000000000001</v>
      </c>
      <c r="W102" s="235">
        <f t="shared" si="14"/>
        <v>1.1908289034621682</v>
      </c>
      <c r="X102">
        <f>IFERROR(INDEX(Rainfall_Wet!$O$2:$O$217,MATCH(B102, Rainfall_Wet!$A$2:$A$217,0)),"")</f>
        <v>206.85140822299999</v>
      </c>
      <c r="Y102" s="241">
        <v>45.96</v>
      </c>
      <c r="Z102" s="241">
        <v>14.920000000000003</v>
      </c>
      <c r="AA102" s="241">
        <v>39.119999999999997</v>
      </c>
      <c r="AB102" s="242" t="s">
        <v>2691</v>
      </c>
      <c r="AC102" s="241">
        <v>6.0374568753080302</v>
      </c>
      <c r="AD102">
        <f>IF('WetLitterbags placem_collection'!AB103="","",'WetLitterbags placem_collection'!AB103)</f>
        <v>4.3499999999999996</v>
      </c>
      <c r="AE102">
        <f>IF('WetLitterbags placem_collection'!Z103="","",'WetLitterbags placem_collection'!Z103)</f>
        <v>17</v>
      </c>
      <c r="AF102" s="256" t="str">
        <f>IF('WetLitterbags placem_collection'!AA103="","",'WetLitterbags placem_collection'!AA103)</f>
        <v>G</v>
      </c>
      <c r="AG102">
        <f>IF('WetLitterbags placem_collection'!AC103="","",'WetLitterbags placem_collection'!AC103)</f>
        <v>1</v>
      </c>
      <c r="AH102" s="250">
        <f>AVERAGE('WetLitterbags placem_collection'!S103,'WetLitterbags placem_collection'!U103)</f>
        <v>22.549999999999997</v>
      </c>
      <c r="AI102">
        <f>AVERAGE('WetLitterbags placem_collection'!R103,'WetLitterbags placem_collection'!T103)</f>
        <v>31.150000000000002</v>
      </c>
      <c r="AJ102">
        <f>INDEX(Coordinates!$B$2:$B$197,MATCH(G102,Coordinates!$J$2:$J$197,0))</f>
        <v>-2.3691900260000001</v>
      </c>
      <c r="AK102">
        <f>INDEX(Coordinates!$C$2:$C$197,MATCH(G102,Coordinates!$J$2:$J$197,0))</f>
        <v>34.060177019999998</v>
      </c>
      <c r="AL102" t="str">
        <f>IF(ISNUMBER(SEARCH("C", 'WetLitterbags placem_collection'!W103)),"YES","")</f>
        <v/>
      </c>
      <c r="AM102" t="str">
        <f>IF(ISNUMBER(SEARCH("H", 'WetLitterbags placem_collection'!W103)),"YES","")</f>
        <v/>
      </c>
      <c r="AN102" t="str">
        <f>IF(ISNUMBER(SEARCH("R", 'WetLitterbags placem_collection'!W103)),"YES","")</f>
        <v/>
      </c>
    </row>
    <row r="103" spans="1:40" ht="15" customHeight="1">
      <c r="A103" s="268" t="s">
        <v>2460</v>
      </c>
      <c r="B103" s="282">
        <f>'Dry_Litterbag Placem_Collection'!A104</f>
        <v>102</v>
      </c>
      <c r="C103" s="282" t="str">
        <f>'Dry_Litterbag Placem_Collection'!B104</f>
        <v xml:space="preserve">Mwantimba
</v>
      </c>
      <c r="D103" s="282" t="s">
        <v>2460</v>
      </c>
      <c r="E103" s="282" t="s">
        <v>2678</v>
      </c>
      <c r="F103" s="282">
        <v>1</v>
      </c>
      <c r="G103" s="283" t="str">
        <f>'Dry_Litterbag Placem_Collection'!C104</f>
        <v>Wet_Ag1_T6</v>
      </c>
      <c r="H103" s="284" t="s">
        <v>2559</v>
      </c>
      <c r="I103" s="285" t="s">
        <v>1147</v>
      </c>
      <c r="J103" s="233" t="str">
        <f>'WetLitterbags placem_collection'!K104</f>
        <v>G892</v>
      </c>
      <c r="K103" s="235">
        <f>IFERROR(INDEX('Green_rooibos initial weight'!$C$5:$C$1749,MATCH(J103, 'Green_rooibos initial weight'!$A$5:$A$1749,0)),"")</f>
        <v>1.9510000000000001</v>
      </c>
      <c r="L103" s="235">
        <f t="shared" si="9"/>
        <v>1.7012</v>
      </c>
      <c r="M103" s="235">
        <f>AVERAGE('Ashed teabags wet'!$J$809:$J$813,'Ashed teabags wet'!$J$817:$J$818,'Ashed teabags wet'!$J$820:$J$821)</f>
        <v>5.5094158734921841</v>
      </c>
      <c r="N103" s="235">
        <f t="shared" si="10"/>
        <v>1.607473817160151</v>
      </c>
      <c r="O103" s="235">
        <f>IF(IFERROR(INDEX('Both teabags AfterWet'!$D$1:$D$839,MATCH(J103,'Both teabags AfterWet'!$B$1:$B$839,0)),"")="","",(IFERROR(INDEX('Both teabags AfterWet'!$D$1:$D$839,MATCH(J103,'Both teabags AfterWet'!$B$1:$B$839,0)),"")))</f>
        <v>0.63100000000000001</v>
      </c>
      <c r="P103" s="235">
        <f t="shared" si="11"/>
        <v>0.48039999999999999</v>
      </c>
      <c r="Q103" s="235">
        <f>IFERROR(INDEX('Ashed teabags wet'!$J$2:$J$825,MATCH(J103,'Ashed teabags wet'!$B$2:$B$825,0)),"")</f>
        <v>12.703905091448961</v>
      </c>
      <c r="R103" s="235">
        <f t="shared" si="15"/>
        <v>0.41937043994067918</v>
      </c>
      <c r="S103" s="236">
        <f>'WetLitterbags placem_collection'!E104</f>
        <v>42762</v>
      </c>
      <c r="T103" s="236">
        <f>IF('WetLitterbags placem_collection'!G104="","",'WetLitterbags placem_collection'!G104)</f>
        <v>42816</v>
      </c>
      <c r="U103" s="237">
        <f t="shared" si="12"/>
        <v>54</v>
      </c>
      <c r="V103" s="235">
        <f t="shared" si="13"/>
        <v>1.2208000000000001</v>
      </c>
      <c r="W103" s="235">
        <f t="shared" si="14"/>
        <v>1.1881033772194718</v>
      </c>
      <c r="X103">
        <f>IFERROR(INDEX(Rainfall_Wet!$O$2:$O$217,MATCH(B103, Rainfall_Wet!$A$2:$A$217,0)),"")</f>
        <v>206.85140822299999</v>
      </c>
      <c r="Y103" s="241">
        <v>45.96</v>
      </c>
      <c r="Z103" s="241">
        <v>14.920000000000003</v>
      </c>
      <c r="AA103" s="241">
        <v>39.119999999999997</v>
      </c>
      <c r="AB103" s="242" t="s">
        <v>2691</v>
      </c>
      <c r="AC103" s="241">
        <v>7.0374568753080302</v>
      </c>
      <c r="AD103">
        <f>IF('WetLitterbags placem_collection'!AB104="","",'WetLitterbags placem_collection'!AB104)</f>
        <v>7.7</v>
      </c>
      <c r="AE103">
        <f>IF('WetLitterbags placem_collection'!Z104="","",'WetLitterbags placem_collection'!Z104)</f>
        <v>21</v>
      </c>
      <c r="AF103" s="256" t="str">
        <f>IF('WetLitterbags placem_collection'!AA104="","",'WetLitterbags placem_collection'!AA104)</f>
        <v>G</v>
      </c>
      <c r="AG103">
        <f>IF('WetLitterbags placem_collection'!AC104="","",'WetLitterbags placem_collection'!AC104)</f>
        <v>1</v>
      </c>
      <c r="AH103" s="250">
        <f>AVERAGE('WetLitterbags placem_collection'!S104,'WetLitterbags placem_collection'!U104)</f>
        <v>21.099999999999998</v>
      </c>
      <c r="AI103">
        <f>AVERAGE('WetLitterbags placem_collection'!R104,'WetLitterbags placem_collection'!T104)</f>
        <v>31.8</v>
      </c>
      <c r="AJ103">
        <f>INDEX(Coordinates!$B$2:$B$197,MATCH(G103,Coordinates!$J$2:$J$197,0))</f>
        <v>-2.3691350409999998</v>
      </c>
      <c r="AK103">
        <f>INDEX(Coordinates!$C$2:$C$197,MATCH(G103,Coordinates!$J$2:$J$197,0))</f>
        <v>34.06018297</v>
      </c>
      <c r="AL103" t="str">
        <f>IF(ISNUMBER(SEARCH("C", 'WetLitterbags placem_collection'!W104)),"YES","")</f>
        <v/>
      </c>
      <c r="AM103" t="str">
        <f>IF(ISNUMBER(SEARCH("H", 'WetLitterbags placem_collection'!W104)),"YES","")</f>
        <v/>
      </c>
      <c r="AN103" t="str">
        <f>IF(ISNUMBER(SEARCH("R", 'WetLitterbags placem_collection'!W104)),"YES","")</f>
        <v/>
      </c>
    </row>
    <row r="104" spans="1:40" ht="15" customHeight="1">
      <c r="A104" s="268" t="s">
        <v>2460</v>
      </c>
      <c r="B104" s="282">
        <f>'Dry_Litterbag Placem_Collection'!A105</f>
        <v>103</v>
      </c>
      <c r="C104" s="282" t="str">
        <f>'Dry_Litterbag Placem_Collection'!B105</f>
        <v xml:space="preserve">Mwantimba
</v>
      </c>
      <c r="D104" s="282" t="s">
        <v>2460</v>
      </c>
      <c r="E104" s="282" t="s">
        <v>2678</v>
      </c>
      <c r="F104" s="282">
        <v>1</v>
      </c>
      <c r="G104" s="283" t="str">
        <f>'Dry_Litterbag Placem_Collection'!C105</f>
        <v>Wet_Ag1_T7</v>
      </c>
      <c r="H104" s="284" t="s">
        <v>2559</v>
      </c>
      <c r="I104" s="285" t="s">
        <v>1147</v>
      </c>
      <c r="J104" s="233" t="str">
        <f>'WetLitterbags placem_collection'!K105</f>
        <v>G869</v>
      </c>
      <c r="K104" s="235">
        <f>IFERROR(INDEX('Green_rooibos initial weight'!$C$5:$C$1749,MATCH(J104, 'Green_rooibos initial weight'!$A$5:$A$1749,0)),"")</f>
        <v>2.0489999999999999</v>
      </c>
      <c r="L104" s="235">
        <f t="shared" si="9"/>
        <v>1.7991999999999999</v>
      </c>
      <c r="M104" s="235">
        <f>AVERAGE('Ashed teabags wet'!$J$809:$J$813,'Ashed teabags wet'!$J$817:$J$818,'Ashed teabags wet'!$J$820:$J$821)</f>
        <v>5.5094158734921841</v>
      </c>
      <c r="N104" s="235">
        <f t="shared" si="10"/>
        <v>1.7000745896041285</v>
      </c>
      <c r="O104" s="235">
        <f>IF(IFERROR(INDEX('Both teabags AfterWet'!$D$1:$D$839,MATCH(J104,'Both teabags AfterWet'!$B$1:$B$839,0)),"")="","",(IFERROR(INDEX('Both teabags AfterWet'!$D$1:$D$839,MATCH(J104,'Both teabags AfterWet'!$B$1:$B$839,0)),"")))</f>
        <v>0.55800000000000005</v>
      </c>
      <c r="P104" s="235">
        <f t="shared" si="11"/>
        <v>0.40740000000000004</v>
      </c>
      <c r="Q104" s="235">
        <f>IFERROR(INDEX('Ashed teabags wet'!$J$2:$J$825,MATCH(J104,'Ashed teabags wet'!$B$2:$B$825,0)),"")</f>
        <v>13.925925925925654</v>
      </c>
      <c r="R104" s="235">
        <f t="shared" si="15"/>
        <v>0.35066577777777891</v>
      </c>
      <c r="S104" s="236">
        <f>'WetLitterbags placem_collection'!E105</f>
        <v>42762</v>
      </c>
      <c r="T104" s="236">
        <f>IF('WetLitterbags placem_collection'!G105="","",'WetLitterbags placem_collection'!G105)</f>
        <v>42816</v>
      </c>
      <c r="U104" s="237">
        <f t="shared" si="12"/>
        <v>54</v>
      </c>
      <c r="V104" s="235">
        <f t="shared" si="13"/>
        <v>1.3917999999999999</v>
      </c>
      <c r="W104" s="235">
        <f t="shared" si="14"/>
        <v>1.3494088118263496</v>
      </c>
      <c r="X104">
        <f>IFERROR(INDEX(Rainfall_Wet!$O$2:$O$217,MATCH(B104, Rainfall_Wet!$A$2:$A$217,0)),"")</f>
        <v>206.85140822299999</v>
      </c>
      <c r="Y104" s="241">
        <v>45.96</v>
      </c>
      <c r="Z104" s="241">
        <v>14.920000000000003</v>
      </c>
      <c r="AA104" s="241">
        <v>39.119999999999997</v>
      </c>
      <c r="AB104" s="242" t="s">
        <v>2691</v>
      </c>
      <c r="AC104" s="241">
        <v>8.0374568753080293</v>
      </c>
      <c r="AD104">
        <f>IF('WetLitterbags placem_collection'!AB105="","",'WetLitterbags placem_collection'!AB105)</f>
        <v>3.25</v>
      </c>
      <c r="AE104">
        <f>IF('WetLitterbags placem_collection'!Z105="","",'WetLitterbags placem_collection'!Z105)</f>
        <v>16</v>
      </c>
      <c r="AF104" s="256" t="str">
        <f>IF('WetLitterbags placem_collection'!AA105="","",'WetLitterbags placem_collection'!AA105)</f>
        <v>G</v>
      </c>
      <c r="AG104">
        <f>IF('WetLitterbags placem_collection'!AC105="","",'WetLitterbags placem_collection'!AC105)</f>
        <v>1</v>
      </c>
      <c r="AH104" s="250">
        <f>AVERAGE('WetLitterbags placem_collection'!S105,'WetLitterbags placem_collection'!U105)</f>
        <v>20.450000000000003</v>
      </c>
      <c r="AI104">
        <f>AVERAGE('WetLitterbags placem_collection'!R105,'WetLitterbags placem_collection'!T105)</f>
        <v>30.25</v>
      </c>
      <c r="AJ104">
        <f>INDEX(Coordinates!$B$2:$B$197,MATCH(G104,Coordinates!$J$2:$J$197,0))</f>
        <v>-2.3691330289999999</v>
      </c>
      <c r="AK104">
        <f>INDEX(Coordinates!$C$2:$C$197,MATCH(G104,Coordinates!$J$2:$J$197,0))</f>
        <v>34.060233009999997</v>
      </c>
      <c r="AL104" t="str">
        <f>IF(ISNUMBER(SEARCH("C", 'WetLitterbags placem_collection'!W105)),"YES","")</f>
        <v/>
      </c>
      <c r="AM104" t="str">
        <f>IF(ISNUMBER(SEARCH("H", 'WetLitterbags placem_collection'!W105)),"YES","")</f>
        <v/>
      </c>
      <c r="AN104" t="str">
        <f>IF(ISNUMBER(SEARCH("R", 'WetLitterbags placem_collection'!W105)),"YES","")</f>
        <v/>
      </c>
    </row>
    <row r="105" spans="1:40" ht="15" customHeight="1">
      <c r="A105" s="268" t="s">
        <v>2460</v>
      </c>
      <c r="B105" s="282">
        <f>'Dry_Litterbag Placem_Collection'!A106</f>
        <v>104</v>
      </c>
      <c r="C105" s="282" t="str">
        <f>'Dry_Litterbag Placem_Collection'!B106</f>
        <v xml:space="preserve">Mwantimba
</v>
      </c>
      <c r="D105" s="282" t="s">
        <v>2460</v>
      </c>
      <c r="E105" s="282" t="s">
        <v>2678</v>
      </c>
      <c r="F105" s="282">
        <v>1</v>
      </c>
      <c r="G105" s="283" t="str">
        <f>'Dry_Litterbag Placem_Collection'!C106</f>
        <v>Wet_Ag1_T8</v>
      </c>
      <c r="H105" s="284" t="s">
        <v>2559</v>
      </c>
      <c r="I105" s="285" t="s">
        <v>1147</v>
      </c>
      <c r="J105" s="233" t="str">
        <f>'WetLitterbags placem_collection'!K106</f>
        <v>G881</v>
      </c>
      <c r="K105" s="235">
        <f>IFERROR(INDEX('Green_rooibos initial weight'!$C$5:$C$1749,MATCH(J105, 'Green_rooibos initial weight'!$A$5:$A$1749,0)),"")</f>
        <v>1.9570000000000001</v>
      </c>
      <c r="L105" s="235">
        <f t="shared" si="9"/>
        <v>1.7072000000000001</v>
      </c>
      <c r="M105" s="235">
        <f>AVERAGE('Ashed teabags wet'!$J$809:$J$813,'Ashed teabags wet'!$J$817:$J$818,'Ashed teabags wet'!$J$820:$J$821)</f>
        <v>5.5094158734921841</v>
      </c>
      <c r="N105" s="235">
        <f t="shared" si="10"/>
        <v>1.6131432522077416</v>
      </c>
      <c r="O105" s="235">
        <f>IF(IFERROR(INDEX('Both teabags AfterWet'!$D$1:$D$839,MATCH(J105,'Both teabags AfterWet'!$B$1:$B$839,0)),"")="","",(IFERROR(INDEX('Both teabags AfterWet'!$D$1:$D$839,MATCH(J105,'Both teabags AfterWet'!$B$1:$B$839,0)),"")))</f>
        <v>0.61</v>
      </c>
      <c r="P105" s="235">
        <f t="shared" si="11"/>
        <v>0.45939999999999998</v>
      </c>
      <c r="Q105" s="235">
        <f>IFERROR(INDEX('Ashed teabags wet'!$J$2:$J$825,MATCH(J105,'Ashed teabags wet'!$B$2:$B$825,0)),"")</f>
        <v>13.465250965250315</v>
      </c>
      <c r="R105" s="235">
        <f t="shared" si="15"/>
        <v>0.39754063706564002</v>
      </c>
      <c r="S105" s="236">
        <f>'WetLitterbags placem_collection'!E106</f>
        <v>42762</v>
      </c>
      <c r="T105" s="236">
        <f>IF('WetLitterbags placem_collection'!G106="","",'WetLitterbags placem_collection'!G106)</f>
        <v>42816</v>
      </c>
      <c r="U105" s="237">
        <f t="shared" si="12"/>
        <v>54</v>
      </c>
      <c r="V105" s="235">
        <f t="shared" si="13"/>
        <v>1.2478</v>
      </c>
      <c r="W105" s="235">
        <f t="shared" si="14"/>
        <v>1.2156026151421016</v>
      </c>
      <c r="X105">
        <f>IFERROR(INDEX(Rainfall_Wet!$O$2:$O$217,MATCH(B105, Rainfall_Wet!$A$2:$A$217,0)),"")</f>
        <v>206.85140822299999</v>
      </c>
      <c r="Y105" s="241">
        <v>45.96</v>
      </c>
      <c r="Z105" s="241">
        <v>14.920000000000003</v>
      </c>
      <c r="AA105" s="241">
        <v>39.119999999999997</v>
      </c>
      <c r="AB105" s="242" t="s">
        <v>2691</v>
      </c>
      <c r="AC105" s="241">
        <v>9.0374568753080293</v>
      </c>
      <c r="AD105">
        <f>IF('WetLitterbags placem_collection'!AB106="","",'WetLitterbags placem_collection'!AB106)</f>
        <v>10.5</v>
      </c>
      <c r="AE105">
        <f>IF('WetLitterbags placem_collection'!Z106="","",'WetLitterbags placem_collection'!Z106)</f>
        <v>17</v>
      </c>
      <c r="AF105" s="256" t="str">
        <f>IF('WetLitterbags placem_collection'!AA106="","",'WetLitterbags placem_collection'!AA106)</f>
        <v>G</v>
      </c>
      <c r="AG105">
        <f>IF('WetLitterbags placem_collection'!AC106="","",'WetLitterbags placem_collection'!AC106)</f>
        <v>1</v>
      </c>
      <c r="AH105" s="250">
        <f>AVERAGE('WetLitterbags placem_collection'!S106,'WetLitterbags placem_collection'!U106)</f>
        <v>21.6</v>
      </c>
      <c r="AI105">
        <f>AVERAGE('WetLitterbags placem_collection'!R106,'WetLitterbags placem_collection'!T106)</f>
        <v>29.3</v>
      </c>
      <c r="AJ105">
        <f>INDEX(Coordinates!$B$2:$B$197,MATCH(G105,Coordinates!$J$2:$J$197,0))</f>
        <v>-2.3692910280000001</v>
      </c>
      <c r="AK105">
        <f>INDEX(Coordinates!$C$2:$C$197,MATCH(G105,Coordinates!$J$2:$J$197,0))</f>
        <v>34.06016202</v>
      </c>
      <c r="AL105" t="str">
        <f>IF(ISNUMBER(SEARCH("C", 'WetLitterbags placem_collection'!W106)),"YES","")</f>
        <v/>
      </c>
      <c r="AM105" t="str">
        <f>IF(ISNUMBER(SEARCH("H", 'WetLitterbags placem_collection'!W106)),"YES","")</f>
        <v/>
      </c>
      <c r="AN105" t="str">
        <f>IF(ISNUMBER(SEARCH("R", 'WetLitterbags placem_collection'!W106)),"YES","")</f>
        <v/>
      </c>
    </row>
    <row r="106" spans="1:40" ht="15" customHeight="1">
      <c r="A106" s="268" t="s">
        <v>2460</v>
      </c>
      <c r="B106" s="282">
        <f>'Dry_Litterbag Placem_Collection'!A107</f>
        <v>105</v>
      </c>
      <c r="C106" s="282" t="str">
        <f>'Dry_Litterbag Placem_Collection'!B107</f>
        <v xml:space="preserve">Mwantimba
</v>
      </c>
      <c r="D106" s="282" t="s">
        <v>2460</v>
      </c>
      <c r="E106" s="282" t="s">
        <v>2678</v>
      </c>
      <c r="F106" s="282">
        <v>2</v>
      </c>
      <c r="G106" s="283" t="str">
        <f>'Dry_Litterbag Placem_Collection'!C107</f>
        <v>Wet_Ag2_T1</v>
      </c>
      <c r="H106" s="284" t="s">
        <v>2559</v>
      </c>
      <c r="I106" s="285" t="s">
        <v>1147</v>
      </c>
      <c r="J106" s="233" t="str">
        <f>'WetLitterbags placem_collection'!K107</f>
        <v>G729</v>
      </c>
      <c r="K106" s="235">
        <f>IFERROR(INDEX('Green_rooibos initial weight'!$C$5:$C$1749,MATCH(J106, 'Green_rooibos initial weight'!$A$5:$A$1749,0)),"")</f>
        <v>1.984</v>
      </c>
      <c r="L106" s="235">
        <f t="shared" si="9"/>
        <v>1.7342</v>
      </c>
      <c r="M106" s="235">
        <f>AVERAGE('Ashed teabags wet'!$J$809:$J$813,'Ashed teabags wet'!$J$817:$J$818,'Ashed teabags wet'!$J$820:$J$821)</f>
        <v>5.5094158734921841</v>
      </c>
      <c r="N106" s="235">
        <f t="shared" si="10"/>
        <v>1.6386557099218986</v>
      </c>
      <c r="O106" s="235">
        <f>IF(IFERROR(INDEX('Both teabags AfterWet'!$D$1:$D$839,MATCH(J106,'Both teabags AfterWet'!$B$1:$B$839,0)),"")="","",(IFERROR(INDEX('Both teabags AfterWet'!$D$1:$D$839,MATCH(J106,'Both teabags AfterWet'!$B$1:$B$839,0)),"")))</f>
        <v>0.72399999999999998</v>
      </c>
      <c r="P106" s="235">
        <f t="shared" si="11"/>
        <v>0.57339999999999991</v>
      </c>
      <c r="Q106" s="235">
        <f>IFERROR(INDEX('Ashed teabags wet'!$J$2:$J$825,MATCH(J106,'Ashed teabags wet'!$B$2:$B$825,0)),"")</f>
        <v>19.719771665802661</v>
      </c>
      <c r="R106" s="235">
        <f t="shared" si="15"/>
        <v>0.4603268292682875</v>
      </c>
      <c r="S106" s="236">
        <f>'WetLitterbags placem_collection'!E107</f>
        <v>42762</v>
      </c>
      <c r="T106" s="236">
        <f>IF('WetLitterbags placem_collection'!G107="","",'WetLitterbags placem_collection'!G107)</f>
        <v>42816</v>
      </c>
      <c r="U106" s="237">
        <f t="shared" si="12"/>
        <v>54</v>
      </c>
      <c r="V106" s="235">
        <f t="shared" si="13"/>
        <v>1.1608000000000001</v>
      </c>
      <c r="W106" s="235">
        <f t="shared" si="14"/>
        <v>1.178328880653611</v>
      </c>
      <c r="X106">
        <f>IFERROR(INDEX(Rainfall_Wet!$O$2:$O$217,MATCH(B106, Rainfall_Wet!$A$2:$A$217,0)),"")</f>
        <v>206.85140822299999</v>
      </c>
      <c r="Y106" s="241">
        <v>34.344660194174757</v>
      </c>
      <c r="Z106" s="241">
        <v>19.22727272727273</v>
      </c>
      <c r="AA106" s="241">
        <v>46.428067078552509</v>
      </c>
      <c r="AB106" s="242" t="s">
        <v>2688</v>
      </c>
      <c r="AC106" s="241">
        <v>1.7452932479053718</v>
      </c>
      <c r="AD106">
        <f>IF('WetLitterbags placem_collection'!AB107="","",'WetLitterbags placem_collection'!AB107)</f>
        <v>5.5</v>
      </c>
      <c r="AE106">
        <f>IF('WetLitterbags placem_collection'!Z107="","",'WetLitterbags placem_collection'!Z107)</f>
        <v>23.5</v>
      </c>
      <c r="AF106" s="256" t="str">
        <f>IF('WetLitterbags placem_collection'!AA107="","",'WetLitterbags placem_collection'!AA107)</f>
        <v>M</v>
      </c>
      <c r="AG106">
        <f>IF('WetLitterbags placem_collection'!AC107="","",'WetLitterbags placem_collection'!AC107)</f>
        <v>0</v>
      </c>
      <c r="AH106" s="250">
        <f>AVERAGE('WetLitterbags placem_collection'!S107,'WetLitterbags placem_collection'!U107)</f>
        <v>11.350000000000001</v>
      </c>
      <c r="AI106">
        <f>AVERAGE('WetLitterbags placem_collection'!R107,'WetLitterbags placem_collection'!T107)</f>
        <v>32.150000000000006</v>
      </c>
      <c r="AJ106">
        <f>INDEX(Coordinates!$B$2:$B$197,MATCH(G106,Coordinates!$J$2:$J$197,0))</f>
        <v>-2.3698080240000001</v>
      </c>
      <c r="AK106">
        <f>INDEX(Coordinates!$C$2:$C$197,MATCH(G106,Coordinates!$J$2:$J$197,0))</f>
        <v>34.059671010000002</v>
      </c>
      <c r="AL106" t="str">
        <f>IF(ISNUMBER(SEARCH("C", 'WetLitterbags placem_collection'!W107)),"YES","")</f>
        <v/>
      </c>
      <c r="AM106" t="str">
        <f>IF(ISNUMBER(SEARCH("H", 'WetLitterbags placem_collection'!W107)),"YES","")</f>
        <v/>
      </c>
      <c r="AN106" t="str">
        <f>IF(ISNUMBER(SEARCH("R", 'WetLitterbags placem_collection'!W107)),"YES","")</f>
        <v>YES</v>
      </c>
    </row>
    <row r="107" spans="1:40" ht="15" customHeight="1">
      <c r="A107" s="268" t="s">
        <v>2460</v>
      </c>
      <c r="B107" s="282">
        <f>'Dry_Litterbag Placem_Collection'!A108</f>
        <v>106</v>
      </c>
      <c r="C107" s="282" t="str">
        <f>'Dry_Litterbag Placem_Collection'!B108</f>
        <v xml:space="preserve">Mwantimba
</v>
      </c>
      <c r="D107" s="282" t="s">
        <v>2460</v>
      </c>
      <c r="E107" s="282" t="s">
        <v>2678</v>
      </c>
      <c r="F107" s="282">
        <v>2</v>
      </c>
      <c r="G107" s="283" t="str">
        <f>'Dry_Litterbag Placem_Collection'!C108</f>
        <v>Wet_Ag2_T2</v>
      </c>
      <c r="H107" s="284" t="s">
        <v>2559</v>
      </c>
      <c r="I107" s="285" t="s">
        <v>1147</v>
      </c>
      <c r="J107" s="233" t="str">
        <f>'WetLitterbags placem_collection'!K108</f>
        <v>G837</v>
      </c>
      <c r="K107" s="235">
        <f>IFERROR(INDEX('Green_rooibos initial weight'!$C$5:$C$1749,MATCH(J107, 'Green_rooibos initial weight'!$A$5:$A$1749,0)),"")</f>
        <v>1.1910000000000001</v>
      </c>
      <c r="L107" s="235">
        <f t="shared" si="9"/>
        <v>0.94120000000000004</v>
      </c>
      <c r="M107" s="235">
        <f>AVERAGE('Ashed teabags wet'!$J$809:$J$813,'Ashed teabags wet'!$J$817:$J$818,'Ashed teabags wet'!$J$820:$J$821)</f>
        <v>5.5094158734921841</v>
      </c>
      <c r="N107" s="235">
        <f t="shared" si="10"/>
        <v>0.88934537779869161</v>
      </c>
      <c r="O107" s="235">
        <f>IF(IFERROR(INDEX('Both teabags AfterWet'!$D$1:$D$839,MATCH(J107,'Both teabags AfterWet'!$B$1:$B$839,0)),"")="","",(IFERROR(INDEX('Both teabags AfterWet'!$D$1:$D$839,MATCH(J107,'Both teabags AfterWet'!$B$1:$B$839,0)),"")))</f>
        <v>0.62</v>
      </c>
      <c r="P107" s="235">
        <f t="shared" si="11"/>
        <v>0.46939999999999998</v>
      </c>
      <c r="Q107" s="235">
        <f>IFERROR(INDEX('Ashed teabags wet'!$J$2:$J$825,MATCH(J107,'Ashed teabags wet'!$B$2:$B$825,0)),"")</f>
        <v>13.95235780262451</v>
      </c>
      <c r="R107" s="235">
        <f t="shared" si="15"/>
        <v>0.40390763247448053</v>
      </c>
      <c r="S107" s="236">
        <f>'WetLitterbags placem_collection'!E108</f>
        <v>42762</v>
      </c>
      <c r="T107" s="236">
        <f>IF('WetLitterbags placem_collection'!G108="","",'WetLitterbags placem_collection'!G108)</f>
        <v>42816</v>
      </c>
      <c r="U107" s="237">
        <f t="shared" si="12"/>
        <v>54</v>
      </c>
      <c r="V107" s="235">
        <f t="shared" si="13"/>
        <v>0.47180000000000005</v>
      </c>
      <c r="W107" s="235">
        <f t="shared" si="14"/>
        <v>0.48543774532421108</v>
      </c>
      <c r="X107">
        <f>IFERROR(INDEX(Rainfall_Wet!$O$2:$O$217,MATCH(B107, Rainfall_Wet!$A$2:$A$217,0)),"")</f>
        <v>206.85140822299999</v>
      </c>
      <c r="Y107" s="241">
        <v>34.344660194174757</v>
      </c>
      <c r="Z107" s="241">
        <v>19.22727272727273</v>
      </c>
      <c r="AA107" s="241">
        <v>46.428067078552509</v>
      </c>
      <c r="AB107" s="242" t="s">
        <v>2688</v>
      </c>
      <c r="AC107" s="241">
        <v>2.7452932479053702</v>
      </c>
      <c r="AD107">
        <f>IF('WetLitterbags placem_collection'!AB108="","",'WetLitterbags placem_collection'!AB108)</f>
        <v>8.6</v>
      </c>
      <c r="AE107">
        <f>IF('WetLitterbags placem_collection'!Z108="","",'WetLitterbags placem_collection'!Z108)</f>
        <v>17</v>
      </c>
      <c r="AF107" s="256" t="str">
        <f>IF('WetLitterbags placem_collection'!AA108="","",'WetLitterbags placem_collection'!AA108)</f>
        <v>M</v>
      </c>
      <c r="AG107">
        <f>IF('WetLitterbags placem_collection'!AC108="","",'WetLitterbags placem_collection'!AC108)</f>
        <v>0</v>
      </c>
      <c r="AH107" s="250">
        <f>AVERAGE('WetLitterbags placem_collection'!S108,'WetLitterbags placem_collection'!U108)</f>
        <v>12.4</v>
      </c>
      <c r="AI107">
        <f>AVERAGE('WetLitterbags placem_collection'!R108,'WetLitterbags placem_collection'!T108)</f>
        <v>32.950000000000003</v>
      </c>
      <c r="AJ107">
        <f>INDEX(Coordinates!$B$2:$B$197,MATCH(G107,Coordinates!$J$2:$J$197,0))</f>
        <v>-2.3697620069999998</v>
      </c>
      <c r="AK107">
        <f>INDEX(Coordinates!$C$2:$C$197,MATCH(G107,Coordinates!$J$2:$J$197,0))</f>
        <v>34.059730010000003</v>
      </c>
      <c r="AL107" t="str">
        <f>IF(ISNUMBER(SEARCH("C", 'WetLitterbags placem_collection'!W108)),"YES","")</f>
        <v/>
      </c>
      <c r="AM107" t="str">
        <f>IF(ISNUMBER(SEARCH("H", 'WetLitterbags placem_collection'!W108)),"YES","")</f>
        <v/>
      </c>
      <c r="AN107" t="str">
        <f>IF(ISNUMBER(SEARCH("R", 'WetLitterbags placem_collection'!W108)),"YES","")</f>
        <v>YES</v>
      </c>
    </row>
    <row r="108" spans="1:40" ht="15" customHeight="1">
      <c r="A108" s="268" t="s">
        <v>2460</v>
      </c>
      <c r="B108" s="282">
        <f>'Dry_Litterbag Placem_Collection'!A109</f>
        <v>107</v>
      </c>
      <c r="C108" s="282" t="str">
        <f>'Dry_Litterbag Placem_Collection'!B109</f>
        <v xml:space="preserve">Mwantimba
</v>
      </c>
      <c r="D108" s="282" t="s">
        <v>2460</v>
      </c>
      <c r="E108" s="282" t="s">
        <v>2678</v>
      </c>
      <c r="F108" s="282">
        <v>2</v>
      </c>
      <c r="G108" s="283" t="str">
        <f>'Dry_Litterbag Placem_Collection'!C109</f>
        <v>Wet_Ag2_T3</v>
      </c>
      <c r="H108" s="284" t="s">
        <v>2559</v>
      </c>
      <c r="I108" s="285" t="s">
        <v>1147</v>
      </c>
      <c r="J108" s="233" t="str">
        <f>'WetLitterbags placem_collection'!K109</f>
        <v>G688</v>
      </c>
      <c r="K108" s="235">
        <f>IFERROR(INDEX('Green_rooibos initial weight'!$C$5:$C$1749,MATCH(J108, 'Green_rooibos initial weight'!$A$5:$A$1749,0)),"")</f>
        <v>2.125</v>
      </c>
      <c r="L108" s="235">
        <f t="shared" si="9"/>
        <v>1.8752</v>
      </c>
      <c r="M108" s="235">
        <f>AVERAGE('Ashed teabags wet'!$J$809:$J$813,'Ashed teabags wet'!$J$817:$J$818,'Ashed teabags wet'!$J$820:$J$821)</f>
        <v>5.5094158734921841</v>
      </c>
      <c r="N108" s="235">
        <f t="shared" si="10"/>
        <v>1.7718874335402746</v>
      </c>
      <c r="O108" s="235">
        <f>IF(IFERROR(INDEX('Both teabags AfterWet'!$D$1:$D$839,MATCH(J108,'Both teabags AfterWet'!$B$1:$B$839,0)),"")="","",(IFERROR(INDEX('Both teabags AfterWet'!$D$1:$D$839,MATCH(J108,'Both teabags AfterWet'!$B$1:$B$839,0)),"")))</f>
        <v>0.60899999999999999</v>
      </c>
      <c r="P108" s="235">
        <f t="shared" si="11"/>
        <v>0.45839999999999997</v>
      </c>
      <c r="Q108" s="235">
        <f>IFERROR(INDEX('Ashed teabags wet'!$J$2:$J$825,MATCH(J108,'Ashed teabags wet'!$B$2:$B$825,0)),"")</f>
        <v>14.504950495050023</v>
      </c>
      <c r="R108" s="235">
        <f t="shared" si="15"/>
        <v>0.3919093069306907</v>
      </c>
      <c r="S108" s="236">
        <f>'WetLitterbags placem_collection'!E109</f>
        <v>42762</v>
      </c>
      <c r="T108" s="236">
        <f>IF('WetLitterbags placem_collection'!G109="","",'WetLitterbags placem_collection'!G109)</f>
        <v>42816</v>
      </c>
      <c r="U108" s="237">
        <f t="shared" si="12"/>
        <v>54</v>
      </c>
      <c r="V108" s="235">
        <f t="shared" si="13"/>
        <v>1.4168000000000001</v>
      </c>
      <c r="W108" s="235">
        <f t="shared" si="14"/>
        <v>1.3799781266095839</v>
      </c>
      <c r="X108">
        <f>IFERROR(INDEX(Rainfall_Wet!$O$2:$O$217,MATCH(B108, Rainfall_Wet!$A$2:$A$217,0)),"")</f>
        <v>206.85140822299999</v>
      </c>
      <c r="Y108" s="241">
        <v>34.344660194174757</v>
      </c>
      <c r="Z108" s="241">
        <v>19.22727272727273</v>
      </c>
      <c r="AA108" s="241">
        <v>46.428067078552509</v>
      </c>
      <c r="AB108" s="242" t="s">
        <v>2688</v>
      </c>
      <c r="AC108" s="241">
        <v>3.7452932479053702</v>
      </c>
      <c r="AD108">
        <f>IF('WetLitterbags placem_collection'!AB109="","",'WetLitterbags placem_collection'!AB109)</f>
        <v>3.85</v>
      </c>
      <c r="AE108">
        <f>IF('WetLitterbags placem_collection'!Z109="","",'WetLitterbags placem_collection'!Z109)</f>
        <v>15.5</v>
      </c>
      <c r="AF108" s="256" t="str">
        <f>IF('WetLitterbags placem_collection'!AA109="","",'WetLitterbags placem_collection'!AA109)</f>
        <v>M</v>
      </c>
      <c r="AG108">
        <f>IF('WetLitterbags placem_collection'!AC109="","",'WetLitterbags placem_collection'!AC109)</f>
        <v>0</v>
      </c>
      <c r="AH108" s="250">
        <f>AVERAGE('WetLitterbags placem_collection'!S109,'WetLitterbags placem_collection'!U109)</f>
        <v>11.299999999999999</v>
      </c>
      <c r="AI108">
        <f>AVERAGE('WetLitterbags placem_collection'!R109,'WetLitterbags placem_collection'!T109)</f>
        <v>32.450000000000003</v>
      </c>
      <c r="AJ108">
        <f>INDEX(Coordinates!$B$2:$B$197,MATCH(G108,Coordinates!$J$2:$J$197,0))</f>
        <v>-2.3698409649999999</v>
      </c>
      <c r="AK108">
        <f>INDEX(Coordinates!$C$2:$C$197,MATCH(G108,Coordinates!$J$2:$J$197,0))</f>
        <v>34.059814000000003</v>
      </c>
      <c r="AL108" t="str">
        <f>IF(ISNUMBER(SEARCH("C", 'WetLitterbags placem_collection'!W109)),"YES","")</f>
        <v/>
      </c>
      <c r="AM108" t="str">
        <f>IF(ISNUMBER(SEARCH("H", 'WetLitterbags placem_collection'!W109)),"YES","")</f>
        <v/>
      </c>
      <c r="AN108" t="str">
        <f>IF(ISNUMBER(SEARCH("R", 'WetLitterbags placem_collection'!W109)),"YES","")</f>
        <v/>
      </c>
    </row>
    <row r="109" spans="1:40" ht="15" customHeight="1">
      <c r="A109" s="268" t="s">
        <v>2460</v>
      </c>
      <c r="B109" s="282">
        <f>'Dry_Litterbag Placem_Collection'!A110</f>
        <v>108</v>
      </c>
      <c r="C109" s="282" t="str">
        <f>'Dry_Litterbag Placem_Collection'!B110</f>
        <v xml:space="preserve">Mwantimba
</v>
      </c>
      <c r="D109" s="282" t="s">
        <v>2460</v>
      </c>
      <c r="E109" s="282" t="s">
        <v>2678</v>
      </c>
      <c r="F109" s="282">
        <v>2</v>
      </c>
      <c r="G109" s="283" t="str">
        <f>'Dry_Litterbag Placem_Collection'!C110</f>
        <v>Wet_Ag2_T4</v>
      </c>
      <c r="H109" s="284" t="s">
        <v>2559</v>
      </c>
      <c r="I109" s="285" t="s">
        <v>1147</v>
      </c>
      <c r="J109" s="233" t="str">
        <f>'WetLitterbags placem_collection'!K110</f>
        <v>G883</v>
      </c>
      <c r="K109" s="235">
        <f>IFERROR(INDEX('Green_rooibos initial weight'!$C$5:$C$1749,MATCH(J109, 'Green_rooibos initial weight'!$A$5:$A$1749,0)),"")</f>
        <v>2.073</v>
      </c>
      <c r="L109" s="235">
        <f t="shared" si="9"/>
        <v>1.8231999999999999</v>
      </c>
      <c r="M109" s="235">
        <f>AVERAGE('Ashed teabags wet'!$J$809:$J$813,'Ashed teabags wet'!$J$817:$J$818,'Ashed teabags wet'!$J$820:$J$821)</f>
        <v>5.5094158734921841</v>
      </c>
      <c r="N109" s="235">
        <f t="shared" si="10"/>
        <v>1.7227523297944904</v>
      </c>
      <c r="O109" s="235">
        <f>IF(IFERROR(INDEX('Both teabags AfterWet'!$D$1:$D$839,MATCH(J109,'Both teabags AfterWet'!$B$1:$B$839,0)),"")="","",(IFERROR(INDEX('Both teabags AfterWet'!$D$1:$D$839,MATCH(J109,'Both teabags AfterWet'!$B$1:$B$839,0)),"")))</f>
        <v>0.67200000000000004</v>
      </c>
      <c r="P109" s="235">
        <f t="shared" si="11"/>
        <v>0.52140000000000009</v>
      </c>
      <c r="Q109" s="235">
        <f>IFERROR(INDEX('Ashed teabags wet'!$J$2:$J$825,MATCH(J109,'Ashed teabags wet'!$B$2:$B$825,0)),"")</f>
        <v>14.878892733563953</v>
      </c>
      <c r="R109" s="235">
        <f t="shared" si="15"/>
        <v>0.44382145328719763</v>
      </c>
      <c r="S109" s="236">
        <f>'WetLitterbags placem_collection'!E110</f>
        <v>42762</v>
      </c>
      <c r="T109" s="236">
        <f>IF('WetLitterbags placem_collection'!G110="","",'WetLitterbags placem_collection'!G110)</f>
        <v>42816</v>
      </c>
      <c r="U109" s="237">
        <f t="shared" si="12"/>
        <v>54</v>
      </c>
      <c r="V109" s="235">
        <f t="shared" si="13"/>
        <v>1.3017999999999998</v>
      </c>
      <c r="W109" s="235">
        <f t="shared" si="14"/>
        <v>1.2789308765072929</v>
      </c>
      <c r="X109">
        <f>IFERROR(INDEX(Rainfall_Wet!$O$2:$O$217,MATCH(B109, Rainfall_Wet!$A$2:$A$217,0)),"")</f>
        <v>206.85140822299999</v>
      </c>
      <c r="Y109" s="241">
        <v>34.344660194174757</v>
      </c>
      <c r="Z109" s="241">
        <v>19.22727272727273</v>
      </c>
      <c r="AA109" s="241">
        <v>46.428067078552509</v>
      </c>
      <c r="AB109" s="242" t="s">
        <v>2688</v>
      </c>
      <c r="AC109" s="241">
        <v>4.7452932479053702</v>
      </c>
      <c r="AD109">
        <f>IF('WetLitterbags placem_collection'!AB110="","",'WetLitterbags placem_collection'!AB110)</f>
        <v>9.6999999999999993</v>
      </c>
      <c r="AE109">
        <f>IF('WetLitterbags placem_collection'!Z110="","",'WetLitterbags placem_collection'!Z110)</f>
        <v>22.5</v>
      </c>
      <c r="AF109" s="256" t="str">
        <f>IF('WetLitterbags placem_collection'!AA110="","",'WetLitterbags placem_collection'!AA110)</f>
        <v>M</v>
      </c>
      <c r="AG109">
        <f>IF('WetLitterbags placem_collection'!AC110="","",'WetLitterbags placem_collection'!AC110)</f>
        <v>0</v>
      </c>
      <c r="AH109" s="250">
        <f>AVERAGE('WetLitterbags placem_collection'!S110,'WetLitterbags placem_collection'!U110)</f>
        <v>15.1</v>
      </c>
      <c r="AI109">
        <f>AVERAGE('WetLitterbags placem_collection'!R110,'WetLitterbags placem_collection'!T110)</f>
        <v>31.55</v>
      </c>
      <c r="AJ109">
        <f>INDEX(Coordinates!$B$2:$B$197,MATCH(G109,Coordinates!$J$2:$J$197,0))</f>
        <v>-2.3698620030000002</v>
      </c>
      <c r="AK109">
        <f>INDEX(Coordinates!$C$2:$C$197,MATCH(G109,Coordinates!$J$2:$J$197,0))</f>
        <v>34.059759020000001</v>
      </c>
      <c r="AL109" t="str">
        <f>IF(ISNUMBER(SEARCH("C", 'WetLitterbags placem_collection'!W110)),"YES","")</f>
        <v/>
      </c>
      <c r="AM109" t="str">
        <f>IF(ISNUMBER(SEARCH("H", 'WetLitterbags placem_collection'!W110)),"YES","")</f>
        <v>YES</v>
      </c>
      <c r="AN109" t="str">
        <f>IF(ISNUMBER(SEARCH("R", 'WetLitterbags placem_collection'!W110)),"YES","")</f>
        <v/>
      </c>
    </row>
    <row r="110" spans="1:40" ht="15" customHeight="1">
      <c r="A110" s="268" t="s">
        <v>2460</v>
      </c>
      <c r="B110" s="282">
        <f>'Dry_Litterbag Placem_Collection'!A111</f>
        <v>109</v>
      </c>
      <c r="C110" s="282" t="str">
        <f>'Dry_Litterbag Placem_Collection'!B111</f>
        <v xml:space="preserve">Mwantimba
</v>
      </c>
      <c r="D110" s="282" t="s">
        <v>2460</v>
      </c>
      <c r="E110" s="282" t="s">
        <v>2678</v>
      </c>
      <c r="F110" s="282">
        <v>2</v>
      </c>
      <c r="G110" s="283" t="str">
        <f>'Dry_Litterbag Placem_Collection'!C111</f>
        <v>Wet_Ag2_T5</v>
      </c>
      <c r="H110" s="284" t="s">
        <v>2559</v>
      </c>
      <c r="I110" s="285" t="s">
        <v>1147</v>
      </c>
      <c r="J110" s="233" t="str">
        <f>'WetLitterbags placem_collection'!K111</f>
        <v>G704</v>
      </c>
      <c r="K110" s="235">
        <f>IFERROR(INDEX('Green_rooibos initial weight'!$C$5:$C$1749,MATCH(J110, 'Green_rooibos initial weight'!$A$5:$A$1749,0)),"")</f>
        <v>2.0219999999999998</v>
      </c>
      <c r="L110" s="235">
        <f t="shared" si="9"/>
        <v>1.7721999999999998</v>
      </c>
      <c r="M110" s="235">
        <f>AVERAGE('Ashed teabags wet'!$J$809:$J$813,'Ashed teabags wet'!$J$817:$J$818,'Ashed teabags wet'!$J$820:$J$821)</f>
        <v>5.5094158734921841</v>
      </c>
      <c r="N110" s="235">
        <f t="shared" si="10"/>
        <v>1.6745621318899713</v>
      </c>
      <c r="O110" s="235">
        <f>IF(IFERROR(INDEX('Both teabags AfterWet'!$D$1:$D$839,MATCH(J110,'Both teabags AfterWet'!$B$1:$B$839,0)),"")="","",(IFERROR(INDEX('Both teabags AfterWet'!$D$1:$D$839,MATCH(J110,'Both teabags AfterWet'!$B$1:$B$839,0)),"")))</f>
        <v>0.63019999999999998</v>
      </c>
      <c r="P110" s="235">
        <f t="shared" si="11"/>
        <v>0.47959999999999997</v>
      </c>
      <c r="Q110" s="235">
        <f>IFERROR(INDEX('Ashed teabags wet'!$J$2:$J$825,MATCH(J110,'Ashed teabags wet'!$B$2:$B$825,0)),"")</f>
        <v>7.733990147783028</v>
      </c>
      <c r="R110" s="235">
        <f t="shared" si="15"/>
        <v>0.44250778325123258</v>
      </c>
      <c r="S110" s="236">
        <f>'WetLitterbags placem_collection'!E111</f>
        <v>42762</v>
      </c>
      <c r="T110" s="236">
        <f>IF('WetLitterbags placem_collection'!G111="","",'WetLitterbags placem_collection'!G111)</f>
        <v>42816</v>
      </c>
      <c r="U110" s="237">
        <f t="shared" si="12"/>
        <v>54</v>
      </c>
      <c r="V110" s="235">
        <f t="shared" si="13"/>
        <v>1.2925999999999997</v>
      </c>
      <c r="W110" s="235">
        <f t="shared" si="14"/>
        <v>1.2320543486387387</v>
      </c>
      <c r="X110">
        <f>IFERROR(INDEX(Rainfall_Wet!$O$2:$O$217,MATCH(B110, Rainfall_Wet!$A$2:$A$217,0)),"")</f>
        <v>206.85140822299999</v>
      </c>
      <c r="Y110" s="241">
        <v>34.344660194174757</v>
      </c>
      <c r="Z110" s="241">
        <v>19.22727272727273</v>
      </c>
      <c r="AA110" s="241">
        <v>46.428067078552509</v>
      </c>
      <c r="AB110" s="242" t="s">
        <v>2688</v>
      </c>
      <c r="AC110" s="241">
        <v>5.7452932479053702</v>
      </c>
      <c r="AD110">
        <f>IF('WetLitterbags placem_collection'!AB111="","",'WetLitterbags placem_collection'!AB111)</f>
        <v>10.5</v>
      </c>
      <c r="AE110">
        <f>IF('WetLitterbags placem_collection'!Z111="","",'WetLitterbags placem_collection'!Z111)</f>
        <v>22.5</v>
      </c>
      <c r="AF110" s="256" t="str">
        <f>IF('WetLitterbags placem_collection'!AA111="","",'WetLitterbags placem_collection'!AA111)</f>
        <v>M</v>
      </c>
      <c r="AG110">
        <f>IF('WetLitterbags placem_collection'!AC111="","",'WetLitterbags placem_collection'!AC111)</f>
        <v>0</v>
      </c>
      <c r="AH110" s="250">
        <f>AVERAGE('WetLitterbags placem_collection'!S111,'WetLitterbags placem_collection'!U111)</f>
        <v>9</v>
      </c>
      <c r="AI110">
        <f>AVERAGE('WetLitterbags placem_collection'!R111,'WetLitterbags placem_collection'!T111)</f>
        <v>33.5</v>
      </c>
      <c r="AJ110">
        <f>INDEX(Coordinates!$B$2:$B$197,MATCH(G110,Coordinates!$J$2:$J$197,0))</f>
        <v>-2.3698390370000002</v>
      </c>
      <c r="AK110">
        <f>INDEX(Coordinates!$C$2:$C$197,MATCH(G110,Coordinates!$J$2:$J$197,0))</f>
        <v>34.059714</v>
      </c>
      <c r="AL110" t="str">
        <f>IF(ISNUMBER(SEARCH("C", 'WetLitterbags placem_collection'!W111)),"YES","")</f>
        <v/>
      </c>
      <c r="AM110" t="str">
        <f>IF(ISNUMBER(SEARCH("H", 'WetLitterbags placem_collection'!W111)),"YES","")</f>
        <v/>
      </c>
      <c r="AN110" t="str">
        <f>IF(ISNUMBER(SEARCH("R", 'WetLitterbags placem_collection'!W111)),"YES","")</f>
        <v/>
      </c>
    </row>
    <row r="111" spans="1:40" ht="15" customHeight="1">
      <c r="A111" s="268" t="s">
        <v>2460</v>
      </c>
      <c r="B111" s="282">
        <f>'Dry_Litterbag Placem_Collection'!A112</f>
        <v>110</v>
      </c>
      <c r="C111" s="282" t="str">
        <f>'Dry_Litterbag Placem_Collection'!B112</f>
        <v xml:space="preserve">Mwantimba
</v>
      </c>
      <c r="D111" s="282" t="s">
        <v>2460</v>
      </c>
      <c r="E111" s="282" t="s">
        <v>2678</v>
      </c>
      <c r="F111" s="282">
        <v>2</v>
      </c>
      <c r="G111" s="283" t="str">
        <f>'Dry_Litterbag Placem_Collection'!C112</f>
        <v>Wet_Ag2_T6</v>
      </c>
      <c r="H111" s="284" t="s">
        <v>2559</v>
      </c>
      <c r="I111" s="285" t="s">
        <v>1147</v>
      </c>
      <c r="J111" s="233" t="str">
        <f>'WetLitterbags placem_collection'!K112</f>
        <v>G742</v>
      </c>
      <c r="K111" s="235">
        <f>IFERROR(INDEX('Green_rooibos initial weight'!$C$5:$C$1749,MATCH(J111, 'Green_rooibos initial weight'!$A$5:$A$1749,0)),"")</f>
        <v>2.0510000000000002</v>
      </c>
      <c r="L111" s="235">
        <f t="shared" si="9"/>
        <v>1.8012000000000001</v>
      </c>
      <c r="M111" s="235">
        <f>AVERAGE('Ashed teabags wet'!$J$809:$J$813,'Ashed teabags wet'!$J$817:$J$818,'Ashed teabags wet'!$J$820:$J$821)</f>
        <v>5.5094158734921841</v>
      </c>
      <c r="N111" s="235">
        <f t="shared" si="10"/>
        <v>1.7019644012866588</v>
      </c>
      <c r="O111" s="235">
        <f>IF(IFERROR(INDEX('Both teabags AfterWet'!$D$1:$D$839,MATCH(J111,'Both teabags AfterWet'!$B$1:$B$839,0)),"")="","",(IFERROR(INDEX('Both teabags AfterWet'!$D$1:$D$839,MATCH(J111,'Both teabags AfterWet'!$B$1:$B$839,0)),"")))</f>
        <v>0.57879999999999998</v>
      </c>
      <c r="P111" s="235">
        <f t="shared" si="11"/>
        <v>0.42819999999999997</v>
      </c>
      <c r="Q111" s="235">
        <f>IFERROR(INDEX('Ashed teabags wet'!$J$2:$J$825,MATCH(J111,'Ashed teabags wet'!$B$2:$B$825,0)),"")</f>
        <v>13.253612356751738</v>
      </c>
      <c r="R111" s="235">
        <f t="shared" si="15"/>
        <v>0.37144803188838904</v>
      </c>
      <c r="S111" s="236">
        <f>'WetLitterbags placem_collection'!E112</f>
        <v>42762</v>
      </c>
      <c r="T111" s="236">
        <f>IF('WetLitterbags placem_collection'!G112="","",'WetLitterbags placem_collection'!G112)</f>
        <v>42816</v>
      </c>
      <c r="U111" s="237">
        <f t="shared" si="12"/>
        <v>54</v>
      </c>
      <c r="V111" s="235">
        <f t="shared" si="13"/>
        <v>1.3730000000000002</v>
      </c>
      <c r="W111" s="235">
        <f t="shared" si="14"/>
        <v>1.3305163693982698</v>
      </c>
      <c r="X111">
        <f>IFERROR(INDEX(Rainfall_Wet!$O$2:$O$217,MATCH(B111, Rainfall_Wet!$A$2:$A$217,0)),"")</f>
        <v>206.85140822299999</v>
      </c>
      <c r="Y111" s="241">
        <v>34.344660194174757</v>
      </c>
      <c r="Z111" s="241">
        <v>19.22727272727273</v>
      </c>
      <c r="AA111" s="241">
        <v>46.428067078552509</v>
      </c>
      <c r="AB111" s="242" t="s">
        <v>2688</v>
      </c>
      <c r="AC111" s="241">
        <v>6.7452932479053702</v>
      </c>
      <c r="AD111">
        <f>IF('WetLitterbags placem_collection'!AB112="","",'WetLitterbags placem_collection'!AB112)</f>
        <v>5.75</v>
      </c>
      <c r="AE111">
        <f>IF('WetLitterbags placem_collection'!Z112="","",'WetLitterbags placem_collection'!Z112)</f>
        <v>22.5</v>
      </c>
      <c r="AF111" s="256" t="str">
        <f>IF('WetLitterbags placem_collection'!AA112="","",'WetLitterbags placem_collection'!AA112)</f>
        <v>M</v>
      </c>
      <c r="AG111">
        <f>IF('WetLitterbags placem_collection'!AC112="","",'WetLitterbags placem_collection'!AC112)</f>
        <v>0</v>
      </c>
      <c r="AH111" s="250">
        <f>AVERAGE('WetLitterbags placem_collection'!S112,'WetLitterbags placem_collection'!U112)</f>
        <v>16.950000000000003</v>
      </c>
      <c r="AI111">
        <f>AVERAGE('WetLitterbags placem_collection'!R112,'WetLitterbags placem_collection'!T112)</f>
        <v>30.5</v>
      </c>
      <c r="AJ111">
        <f>INDEX(Coordinates!$B$2:$B$197,MATCH(G111,Coordinates!$J$2:$J$197,0))</f>
        <v>-2.3697549659999999</v>
      </c>
      <c r="AK111">
        <f>INDEX(Coordinates!$C$2:$C$197,MATCH(G111,Coordinates!$J$2:$J$197,0))</f>
        <v>34.059668989999999</v>
      </c>
      <c r="AL111" t="str">
        <f>IF(ISNUMBER(SEARCH("C", 'WetLitterbags placem_collection'!W112)),"YES","")</f>
        <v/>
      </c>
      <c r="AM111" t="str">
        <f>IF(ISNUMBER(SEARCH("H", 'WetLitterbags placem_collection'!W112)),"YES","")</f>
        <v/>
      </c>
      <c r="AN111" t="str">
        <f>IF(ISNUMBER(SEARCH("R", 'WetLitterbags placem_collection'!W112)),"YES","")</f>
        <v/>
      </c>
    </row>
    <row r="112" spans="1:40" ht="15" customHeight="1">
      <c r="A112" s="268" t="s">
        <v>2460</v>
      </c>
      <c r="B112" s="282">
        <f>'Dry_Litterbag Placem_Collection'!A113</f>
        <v>111</v>
      </c>
      <c r="C112" s="282" t="str">
        <f>'Dry_Litterbag Placem_Collection'!B113</f>
        <v xml:space="preserve">Mwantimba
</v>
      </c>
      <c r="D112" s="282" t="s">
        <v>2460</v>
      </c>
      <c r="E112" s="282" t="s">
        <v>2678</v>
      </c>
      <c r="F112" s="282">
        <v>2</v>
      </c>
      <c r="G112" s="283" t="str">
        <f>'Dry_Litterbag Placem_Collection'!C113</f>
        <v>Wet_Ag2_T7</v>
      </c>
      <c r="H112" s="284" t="s">
        <v>2559</v>
      </c>
      <c r="I112" s="285" t="s">
        <v>1147</v>
      </c>
      <c r="J112" s="233" t="str">
        <f>'WetLitterbags placem_collection'!K113</f>
        <v>G831</v>
      </c>
      <c r="K112" s="235">
        <f>IFERROR(INDEX('Green_rooibos initial weight'!$C$5:$C$1749,MATCH(J112, 'Green_rooibos initial weight'!$A$5:$A$1749,0)),"")</f>
        <v>2.1190000000000002</v>
      </c>
      <c r="L112" s="235">
        <f t="shared" si="9"/>
        <v>1.8692000000000002</v>
      </c>
      <c r="M112" s="235">
        <f>AVERAGE('Ashed teabags wet'!$J$809:$J$813,'Ashed teabags wet'!$J$817:$J$818,'Ashed teabags wet'!$J$820:$J$821)</f>
        <v>5.5094158734921841</v>
      </c>
      <c r="N112" s="235">
        <f t="shared" si="10"/>
        <v>1.7662179984926842</v>
      </c>
      <c r="O112" s="235" t="str">
        <f>IF(IFERROR(INDEX('Both teabags AfterWet'!$D$1:$D$839,MATCH(J112,'Both teabags AfterWet'!$B$1:$B$839,0)),"")="","",(IFERROR(INDEX('Both teabags AfterWet'!$D$1:$D$839,MATCH(J112,'Both teabags AfterWet'!$B$1:$B$839,0)),"")))</f>
        <v/>
      </c>
      <c r="P112" s="235" t="str">
        <f t="shared" si="11"/>
        <v/>
      </c>
      <c r="Q112" s="235">
        <f>IFERROR(INDEX('Ashed teabags wet'!$J$2:$J$825,MATCH(J112,'Ashed teabags wet'!$B$2:$B$825,0)),"")</f>
        <v>14.3622200584224</v>
      </c>
      <c r="R112" s="235" t="str">
        <f t="shared" si="15"/>
        <v/>
      </c>
      <c r="S112" s="236">
        <f>'WetLitterbags placem_collection'!E113</f>
        <v>42762</v>
      </c>
      <c r="T112" s="236">
        <f>IF('WetLitterbags placem_collection'!G113="","",'WetLitterbags placem_collection'!G113)</f>
        <v>42816</v>
      </c>
      <c r="U112" s="237">
        <f t="shared" si="12"/>
        <v>54</v>
      </c>
      <c r="V112" s="235" t="str">
        <f t="shared" si="13"/>
        <v/>
      </c>
      <c r="W112" s="235" t="str">
        <f t="shared" si="14"/>
        <v/>
      </c>
      <c r="X112">
        <f>IFERROR(INDEX(Rainfall_Wet!$O$2:$O$217,MATCH(B112, Rainfall_Wet!$A$2:$A$217,0)),"")</f>
        <v>206.85140822299999</v>
      </c>
      <c r="Y112" s="241">
        <v>34.344660194174757</v>
      </c>
      <c r="Z112" s="241">
        <v>19.22727272727273</v>
      </c>
      <c r="AA112" s="241">
        <v>46.428067078552509</v>
      </c>
      <c r="AB112" s="242" t="s">
        <v>2688</v>
      </c>
      <c r="AC112" s="241">
        <v>7.7452932479053702</v>
      </c>
      <c r="AD112">
        <f>IF('WetLitterbags placem_collection'!AB113="","",'WetLitterbags placem_collection'!AB113)</f>
        <v>6.1</v>
      </c>
      <c r="AE112">
        <f>IF('WetLitterbags placem_collection'!Z113="","",'WetLitterbags placem_collection'!Z113)</f>
        <v>26</v>
      </c>
      <c r="AF112" s="256" t="str">
        <f>IF('WetLitterbags placem_collection'!AA113="","",'WetLitterbags placem_collection'!AA113)</f>
        <v>M</v>
      </c>
      <c r="AG112">
        <f>IF('WetLitterbags placem_collection'!AC113="","",'WetLitterbags placem_collection'!AC113)</f>
        <v>0</v>
      </c>
      <c r="AH112" s="250">
        <f>AVERAGE('WetLitterbags placem_collection'!S113,'WetLitterbags placem_collection'!U113)</f>
        <v>11.1</v>
      </c>
      <c r="AI112">
        <f>AVERAGE('WetLitterbags placem_collection'!R113,'WetLitterbags placem_collection'!T113)</f>
        <v>32.65</v>
      </c>
      <c r="AJ112">
        <f>INDEX(Coordinates!$B$2:$B$197,MATCH(G112,Coordinates!$J$2:$J$197,0))</f>
        <v>-2.3697330060000001</v>
      </c>
      <c r="AK112">
        <f>INDEX(Coordinates!$C$2:$C$197,MATCH(G112,Coordinates!$J$2:$J$197,0))</f>
        <v>34.059615010000002</v>
      </c>
      <c r="AL112" t="str">
        <f>IF(ISNUMBER(SEARCH("C", 'WetLitterbags placem_collection'!W113)),"YES","")</f>
        <v/>
      </c>
      <c r="AM112" t="str">
        <f>IF(ISNUMBER(SEARCH("H", 'WetLitterbags placem_collection'!W113)),"YES","")</f>
        <v/>
      </c>
      <c r="AN112" t="str">
        <f>IF(ISNUMBER(SEARCH("R", 'WetLitterbags placem_collection'!W113)),"YES","")</f>
        <v/>
      </c>
    </row>
    <row r="113" spans="1:40" ht="15" customHeight="1">
      <c r="A113" s="268" t="s">
        <v>2460</v>
      </c>
      <c r="B113" s="282">
        <f>'Dry_Litterbag Placem_Collection'!A114</f>
        <v>112</v>
      </c>
      <c r="C113" s="282" t="str">
        <f>'Dry_Litterbag Placem_Collection'!B114</f>
        <v xml:space="preserve">Mwantimba
</v>
      </c>
      <c r="D113" s="282" t="s">
        <v>2460</v>
      </c>
      <c r="E113" s="282" t="s">
        <v>2678</v>
      </c>
      <c r="F113" s="282">
        <v>2</v>
      </c>
      <c r="G113" s="283" t="str">
        <f>'Dry_Litterbag Placem_Collection'!C114</f>
        <v>Wet_Ag2_T8</v>
      </c>
      <c r="H113" s="284" t="s">
        <v>2559</v>
      </c>
      <c r="I113" s="285" t="s">
        <v>1147</v>
      </c>
      <c r="J113" s="233" t="str">
        <f>'WetLitterbags placem_collection'!K114</f>
        <v>G899</v>
      </c>
      <c r="K113" s="235">
        <f>IFERROR(INDEX('Green_rooibos initial weight'!$C$5:$C$1749,MATCH(J113, 'Green_rooibos initial weight'!$A$5:$A$1749,0)),"")</f>
        <v>2.0129999999999999</v>
      </c>
      <c r="L113" s="235">
        <f t="shared" si="9"/>
        <v>1.7631999999999999</v>
      </c>
      <c r="M113" s="235">
        <f>AVERAGE('Ashed teabags wet'!$J$809:$J$813,'Ashed teabags wet'!$J$817:$J$818,'Ashed teabags wet'!$J$820:$J$821)</f>
        <v>5.5094158734921841</v>
      </c>
      <c r="N113" s="235">
        <f t="shared" si="10"/>
        <v>1.6660579793185857</v>
      </c>
      <c r="O113" s="235">
        <f>IF(IFERROR(INDEX('Both teabags AfterWet'!$D$1:$D$839,MATCH(J113,'Both teabags AfterWet'!$B$1:$B$839,0)),"")="","",(IFERROR(INDEX('Both teabags AfterWet'!$D$1:$D$839,MATCH(J113,'Both teabags AfterWet'!$B$1:$B$839,0)),"")))</f>
        <v>0.71899999999999997</v>
      </c>
      <c r="P113" s="235">
        <f t="shared" si="11"/>
        <v>0.56840000000000002</v>
      </c>
      <c r="Q113" s="235">
        <f>IFERROR(INDEX('Ashed teabags wet'!$J$2:$J$825,MATCH(J113,'Ashed teabags wet'!$B$2:$B$825,0)),"")</f>
        <v>25.775193798450474</v>
      </c>
      <c r="R113" s="235">
        <f t="shared" si="15"/>
        <v>0.4218937984496075</v>
      </c>
      <c r="S113" s="236">
        <f>'WetLitterbags placem_collection'!E114</f>
        <v>42762</v>
      </c>
      <c r="T113" s="236">
        <f>IF('WetLitterbags placem_collection'!G114="","",'WetLitterbags placem_collection'!G114)</f>
        <v>42816</v>
      </c>
      <c r="U113" s="237">
        <f t="shared" si="12"/>
        <v>54</v>
      </c>
      <c r="V113" s="235">
        <f t="shared" si="13"/>
        <v>1.1947999999999999</v>
      </c>
      <c r="W113" s="235">
        <f t="shared" si="14"/>
        <v>1.2441641808689781</v>
      </c>
      <c r="X113">
        <f>IFERROR(INDEX(Rainfall_Wet!$O$2:$O$217,MATCH(B113, Rainfall_Wet!$A$2:$A$217,0)),"")</f>
        <v>206.85140822299999</v>
      </c>
      <c r="Y113" s="241">
        <v>34.344660194174757</v>
      </c>
      <c r="Z113" s="241">
        <v>19.22727272727273</v>
      </c>
      <c r="AA113" s="241">
        <v>46.428067078552509</v>
      </c>
      <c r="AB113" s="242" t="s">
        <v>2688</v>
      </c>
      <c r="AC113" s="241">
        <v>8.7452932479053693</v>
      </c>
      <c r="AD113">
        <f>IF('WetLitterbags placem_collection'!AB114="","",'WetLitterbags placem_collection'!AB114)</f>
        <v>11.5</v>
      </c>
      <c r="AE113">
        <f>IF('WetLitterbags placem_collection'!Z114="","",'WetLitterbags placem_collection'!Z114)</f>
        <v>15</v>
      </c>
      <c r="AF113" s="256" t="str">
        <f>IF('WetLitterbags placem_collection'!AA114="","",'WetLitterbags placem_collection'!AA114)</f>
        <v>M</v>
      </c>
      <c r="AG113">
        <f>IF('WetLitterbags placem_collection'!AC114="","",'WetLitterbags placem_collection'!AC114)</f>
        <v>0</v>
      </c>
      <c r="AH113" s="250">
        <f>AVERAGE('WetLitterbags placem_collection'!S114,'WetLitterbags placem_collection'!U114)</f>
        <v>15.2</v>
      </c>
      <c r="AI113">
        <f>AVERAGE('WetLitterbags placem_collection'!R114,'WetLitterbags placem_collection'!T114)</f>
        <v>31.450000000000003</v>
      </c>
      <c r="AJ113">
        <f>INDEX(Coordinates!$B$2:$B$197,MATCH(G113,Coordinates!$J$2:$J$197,0))</f>
        <v>-2.36967098</v>
      </c>
      <c r="AK113">
        <f>INDEX(Coordinates!$C$2:$C$197,MATCH(G113,Coordinates!$J$2:$J$197,0))</f>
        <v>34.059735959999998</v>
      </c>
      <c r="AL113" t="str">
        <f>IF(ISNUMBER(SEARCH("C", 'WetLitterbags placem_collection'!W114)),"YES","")</f>
        <v/>
      </c>
      <c r="AM113" t="str">
        <f>IF(ISNUMBER(SEARCH("H", 'WetLitterbags placem_collection'!W114)),"YES","")</f>
        <v/>
      </c>
      <c r="AN113" t="str">
        <f>IF(ISNUMBER(SEARCH("R", 'WetLitterbags placem_collection'!W114)),"YES","")</f>
        <v>YES</v>
      </c>
    </row>
    <row r="114" spans="1:40" ht="15" customHeight="1">
      <c r="A114" s="268" t="s">
        <v>2460</v>
      </c>
      <c r="B114" s="282">
        <f>'Dry_Litterbag Placem_Collection'!A115</f>
        <v>113</v>
      </c>
      <c r="C114" s="282" t="str">
        <f>'Dry_Litterbag Placem_Collection'!B115</f>
        <v xml:space="preserve">Mwantimba
</v>
      </c>
      <c r="D114" s="282" t="s">
        <v>2460</v>
      </c>
      <c r="E114" s="282" t="s">
        <v>2678</v>
      </c>
      <c r="F114" s="282">
        <v>3</v>
      </c>
      <c r="G114" s="283" t="str">
        <f>'Dry_Litterbag Placem_Collection'!C115</f>
        <v>Wet_Ag3_T1</v>
      </c>
      <c r="H114" s="284" t="s">
        <v>2559</v>
      </c>
      <c r="I114" s="285" t="s">
        <v>1147</v>
      </c>
      <c r="J114" s="233" t="str">
        <f>'WetLitterbags placem_collection'!K115</f>
        <v>G724</v>
      </c>
      <c r="K114" s="235">
        <f>IFERROR(INDEX('Green_rooibos initial weight'!$C$5:$C$1749,MATCH(J114, 'Green_rooibos initial weight'!$A$5:$A$1749,0)),"")</f>
        <v>2.0289999999999999</v>
      </c>
      <c r="L114" s="235">
        <f t="shared" si="9"/>
        <v>1.7791999999999999</v>
      </c>
      <c r="M114" s="235">
        <f>AVERAGE('Ashed teabags wet'!$J$809:$J$813,'Ashed teabags wet'!$J$817:$J$818,'Ashed teabags wet'!$J$820:$J$821)</f>
        <v>5.5094158734921841</v>
      </c>
      <c r="N114" s="235">
        <f t="shared" si="10"/>
        <v>1.681176472778827</v>
      </c>
      <c r="O114" s="235">
        <f>IF(IFERROR(INDEX('Both teabags AfterWet'!$D$1:$D$839,MATCH(J114,'Both teabags AfterWet'!$B$1:$B$839,0)),"")="","",(IFERROR(INDEX('Both teabags AfterWet'!$D$1:$D$839,MATCH(J114,'Both teabags AfterWet'!$B$1:$B$839,0)),"")))</f>
        <v>0.61099999999999999</v>
      </c>
      <c r="P114" s="235">
        <f t="shared" si="11"/>
        <v>0.46039999999999998</v>
      </c>
      <c r="Q114" s="235">
        <f>IFERROR(INDEX('Ashed teabags wet'!$J$2:$J$825,MATCH(J114,'Ashed teabags wet'!$B$2:$B$825,0)),"")</f>
        <v>15.414073719482863</v>
      </c>
      <c r="R114" s="235">
        <f t="shared" si="15"/>
        <v>0.38943360459550092</v>
      </c>
      <c r="S114" s="236">
        <f>'WetLitterbags placem_collection'!E115</f>
        <v>42762</v>
      </c>
      <c r="T114" s="236">
        <f>IF('WetLitterbags placem_collection'!G115="","",'WetLitterbags placem_collection'!G115)</f>
        <v>42816</v>
      </c>
      <c r="U114" s="237">
        <f t="shared" si="12"/>
        <v>54</v>
      </c>
      <c r="V114" s="235">
        <f t="shared" si="13"/>
        <v>1.3188</v>
      </c>
      <c r="W114" s="235">
        <f t="shared" si="14"/>
        <v>1.2917428681833261</v>
      </c>
      <c r="X114">
        <f>IFERROR(INDEX(Rainfall_Wet!$O$2:$O$217,MATCH(B114, Rainfall_Wet!$A$2:$A$217,0)),"")</f>
        <v>206.85140822299999</v>
      </c>
      <c r="Y114" s="241">
        <v>27.96</v>
      </c>
      <c r="Z114" s="241">
        <v>4.9200000000000017</v>
      </c>
      <c r="AA114" s="241">
        <v>67.12</v>
      </c>
      <c r="AB114" s="242" t="s">
        <v>2688</v>
      </c>
      <c r="AC114" s="241">
        <v>0.88610152784622953</v>
      </c>
      <c r="AD114">
        <f>IF('WetLitterbags placem_collection'!AB115="","",'WetLitterbags placem_collection'!AB115)</f>
        <v>26</v>
      </c>
      <c r="AE114">
        <f>IF('WetLitterbags placem_collection'!Z115="","",'WetLitterbags placem_collection'!Z115)</f>
        <v>88.5</v>
      </c>
      <c r="AF114" s="256" t="str">
        <f>IF('WetLitterbags placem_collection'!AA115="","",'WetLitterbags placem_collection'!AA115)</f>
        <v>G</v>
      </c>
      <c r="AG114">
        <f>IF('WetLitterbags placem_collection'!AC115="","",'WetLitterbags placem_collection'!AC115)</f>
        <v>0</v>
      </c>
      <c r="AH114" s="250">
        <f>AVERAGE('WetLitterbags placem_collection'!S115,'WetLitterbags placem_collection'!U115)</f>
        <v>8.6999999999999993</v>
      </c>
      <c r="AI114">
        <f>AVERAGE('WetLitterbags placem_collection'!R115,'WetLitterbags placem_collection'!T115)</f>
        <v>32.4</v>
      </c>
      <c r="AJ114">
        <f>INDEX(Coordinates!$B$2:$B$197,MATCH(G114,Coordinates!$J$2:$J$197,0))</f>
        <v>-2.3487199940000001</v>
      </c>
      <c r="AK114">
        <f>INDEX(Coordinates!$C$2:$C$197,MATCH(G114,Coordinates!$J$2:$J$197,0))</f>
        <v>34.051391029999998</v>
      </c>
      <c r="AL114" t="str">
        <f>IF(ISNUMBER(SEARCH("C", 'WetLitterbags placem_collection'!W115)),"YES","")</f>
        <v/>
      </c>
      <c r="AM114" t="str">
        <f>IF(ISNUMBER(SEARCH("H", 'WetLitterbags placem_collection'!W115)),"YES","")</f>
        <v>YES</v>
      </c>
      <c r="AN114" t="str">
        <f>IF(ISNUMBER(SEARCH("R", 'WetLitterbags placem_collection'!W115)),"YES","")</f>
        <v>YES</v>
      </c>
    </row>
    <row r="115" spans="1:40" ht="15" customHeight="1">
      <c r="A115" s="268" t="s">
        <v>2460</v>
      </c>
      <c r="B115" s="282">
        <f>'Dry_Litterbag Placem_Collection'!A116</f>
        <v>114</v>
      </c>
      <c r="C115" s="282" t="str">
        <f>'Dry_Litterbag Placem_Collection'!B116</f>
        <v xml:space="preserve">Mwantimba
</v>
      </c>
      <c r="D115" s="282" t="s">
        <v>2460</v>
      </c>
      <c r="E115" s="282" t="s">
        <v>2678</v>
      </c>
      <c r="F115" s="282">
        <v>3</v>
      </c>
      <c r="G115" s="283" t="str">
        <f>'Dry_Litterbag Placem_Collection'!C116</f>
        <v>Wet_Ag3_T2</v>
      </c>
      <c r="H115" s="284" t="s">
        <v>2559</v>
      </c>
      <c r="I115" s="285" t="s">
        <v>1147</v>
      </c>
      <c r="J115" s="233" t="str">
        <f>'WetLitterbags placem_collection'!K116</f>
        <v>G803</v>
      </c>
      <c r="K115" s="235">
        <f>IFERROR(INDEX('Green_rooibos initial weight'!$C$5:$C$1749,MATCH(J115, 'Green_rooibos initial weight'!$A$5:$A$1749,0)),"")</f>
        <v>2.0590000000000002</v>
      </c>
      <c r="L115" s="235">
        <f t="shared" si="9"/>
        <v>1.8092000000000001</v>
      </c>
      <c r="M115" s="235">
        <f>AVERAGE('Ashed teabags wet'!$J$809:$J$813,'Ashed teabags wet'!$J$817:$J$818,'Ashed teabags wet'!$J$820:$J$821)</f>
        <v>5.5094158734921841</v>
      </c>
      <c r="N115" s="235">
        <f t="shared" si="10"/>
        <v>1.7095236480167795</v>
      </c>
      <c r="O115" s="235">
        <f>IF(IFERROR(INDEX('Both teabags AfterWet'!$D$1:$D$839,MATCH(J115,'Both teabags AfterWet'!$B$1:$B$839,0)),"")="","",(IFERROR(INDEX('Both teabags AfterWet'!$D$1:$D$839,MATCH(J115,'Both teabags AfterWet'!$B$1:$B$839,0)),"")))</f>
        <v>0.64300000000000002</v>
      </c>
      <c r="P115" s="235">
        <f t="shared" si="11"/>
        <v>0.4924</v>
      </c>
      <c r="Q115" s="235">
        <f>IFERROR(INDEX('Ashed teabags wet'!$J$2:$J$825,MATCH(J115,'Ashed teabags wet'!$B$2:$B$825,0)),"")</f>
        <v>21.028971028971405</v>
      </c>
      <c r="R115" s="235">
        <f t="shared" si="15"/>
        <v>0.38885334665334481</v>
      </c>
      <c r="S115" s="236">
        <f>'WetLitterbags placem_collection'!E116</f>
        <v>42762</v>
      </c>
      <c r="T115" s="236">
        <f>IF('WetLitterbags placem_collection'!G116="","",'WetLitterbags placem_collection'!G116)</f>
        <v>42816</v>
      </c>
      <c r="U115" s="237">
        <f t="shared" si="12"/>
        <v>54</v>
      </c>
      <c r="V115" s="235">
        <f t="shared" si="13"/>
        <v>1.3168000000000002</v>
      </c>
      <c r="W115" s="235">
        <f t="shared" si="14"/>
        <v>1.3206703013634347</v>
      </c>
      <c r="X115">
        <f>IFERROR(INDEX(Rainfall_Wet!$O$2:$O$217,MATCH(B115, Rainfall_Wet!$A$2:$A$217,0)),"")</f>
        <v>206.85140822299999</v>
      </c>
      <c r="Y115" s="241">
        <v>27.96</v>
      </c>
      <c r="Z115" s="241">
        <v>4.9200000000000017</v>
      </c>
      <c r="AA115" s="241">
        <v>67.12</v>
      </c>
      <c r="AB115" s="242" t="s">
        <v>2688</v>
      </c>
      <c r="AC115" s="241">
        <v>1.8861015278462301</v>
      </c>
      <c r="AD115">
        <f>IF('WetLitterbags placem_collection'!AB116="","",'WetLitterbags placem_collection'!AB116)</f>
        <v>16.5</v>
      </c>
      <c r="AE115">
        <f>IF('WetLitterbags placem_collection'!Z116="","",'WetLitterbags placem_collection'!Z116)</f>
        <v>87.5</v>
      </c>
      <c r="AF115" s="256" t="str">
        <f>IF('WetLitterbags placem_collection'!AA116="","",'WetLitterbags placem_collection'!AA116)</f>
        <v>G</v>
      </c>
      <c r="AG115">
        <f>IF('WetLitterbags placem_collection'!AC116="","",'WetLitterbags placem_collection'!AC116)</f>
        <v>0</v>
      </c>
      <c r="AH115" s="250">
        <f>AVERAGE('WetLitterbags placem_collection'!S116,'WetLitterbags placem_collection'!U116)</f>
        <v>12.899999999999999</v>
      </c>
      <c r="AI115">
        <f>AVERAGE('WetLitterbags placem_collection'!R116,'WetLitterbags placem_collection'!T116)</f>
        <v>30.450000000000003</v>
      </c>
      <c r="AJ115">
        <f>INDEX(Coordinates!$B$2:$B$197,MATCH(G115,Coordinates!$J$2:$J$197,0))</f>
        <v>-2.348716976</v>
      </c>
      <c r="AK115">
        <f>INDEX(Coordinates!$C$2:$C$197,MATCH(G115,Coordinates!$J$2:$J$197,0))</f>
        <v>34.051484989999999</v>
      </c>
      <c r="AL115" t="str">
        <f>IF(ISNUMBER(SEARCH("C", 'WetLitterbags placem_collection'!W116)),"YES","")</f>
        <v/>
      </c>
      <c r="AM115" t="str">
        <f>IF(ISNUMBER(SEARCH("H", 'WetLitterbags placem_collection'!W116)),"YES","")</f>
        <v>YES</v>
      </c>
      <c r="AN115" t="str">
        <f>IF(ISNUMBER(SEARCH("R", 'WetLitterbags placem_collection'!W116)),"YES","")</f>
        <v>YES</v>
      </c>
    </row>
    <row r="116" spans="1:40" ht="15" customHeight="1">
      <c r="A116" s="268" t="s">
        <v>2460</v>
      </c>
      <c r="B116" s="282">
        <f>'Dry_Litterbag Placem_Collection'!A117</f>
        <v>115</v>
      </c>
      <c r="C116" s="282" t="str">
        <f>'Dry_Litterbag Placem_Collection'!B117</f>
        <v xml:space="preserve">Mwantimba
</v>
      </c>
      <c r="D116" s="282" t="s">
        <v>2460</v>
      </c>
      <c r="E116" s="282" t="s">
        <v>2678</v>
      </c>
      <c r="F116" s="282">
        <v>3</v>
      </c>
      <c r="G116" s="283" t="str">
        <f>'Dry_Litterbag Placem_Collection'!C117</f>
        <v>Wet_Ag3_T3</v>
      </c>
      <c r="H116" s="284" t="s">
        <v>2559</v>
      </c>
      <c r="I116" s="285" t="s">
        <v>1147</v>
      </c>
      <c r="J116" s="233" t="str">
        <f>'WetLitterbags placem_collection'!K117</f>
        <v>G693</v>
      </c>
      <c r="K116" s="235">
        <f>IFERROR(INDEX('Green_rooibos initial weight'!$C$5:$C$1749,MATCH(J116, 'Green_rooibos initial weight'!$A$5:$A$1749,0)),"")</f>
        <v>2.0710000000000002</v>
      </c>
      <c r="L116" s="235">
        <f t="shared" si="9"/>
        <v>1.8212000000000002</v>
      </c>
      <c r="M116" s="235">
        <f>AVERAGE('Ashed teabags wet'!$J$809:$J$813,'Ashed teabags wet'!$J$817:$J$818,'Ashed teabags wet'!$J$820:$J$821)</f>
        <v>5.5094158734921841</v>
      </c>
      <c r="N116" s="235">
        <f t="shared" si="10"/>
        <v>1.7208625181119606</v>
      </c>
      <c r="O116" s="235">
        <f>IF(IFERROR(INDEX('Both teabags AfterWet'!$D$1:$D$839,MATCH(J116,'Both teabags AfterWet'!$B$1:$B$839,0)),"")="","",(IFERROR(INDEX('Both teabags AfterWet'!$D$1:$D$839,MATCH(J116,'Both teabags AfterWet'!$B$1:$B$839,0)),"")))</f>
        <v>0.63400000000000001</v>
      </c>
      <c r="P116" s="235">
        <f t="shared" si="11"/>
        <v>0.4834</v>
      </c>
      <c r="Q116" s="235">
        <f>IFERROR(INDEX('Ashed teabags wet'!$J$2:$J$825,MATCH(J116,'Ashed teabags wet'!$B$2:$B$825,0)),"")</f>
        <v>16.568993074054781</v>
      </c>
      <c r="R116" s="235">
        <f t="shared" si="15"/>
        <v>0.40330548748001921</v>
      </c>
      <c r="S116" s="236">
        <f>'WetLitterbags placem_collection'!E117</f>
        <v>42762</v>
      </c>
      <c r="T116" s="236">
        <f>IF('WetLitterbags placem_collection'!G117="","",'WetLitterbags placem_collection'!G117)</f>
        <v>42816</v>
      </c>
      <c r="U116" s="237">
        <f t="shared" si="12"/>
        <v>54</v>
      </c>
      <c r="V116" s="235">
        <f t="shared" si="13"/>
        <v>1.3378000000000001</v>
      </c>
      <c r="W116" s="235">
        <f t="shared" si="14"/>
        <v>1.3175570306319413</v>
      </c>
      <c r="X116">
        <f>IFERROR(INDEX(Rainfall_Wet!$O$2:$O$217,MATCH(B116, Rainfall_Wet!$A$2:$A$217,0)),"")</f>
        <v>206.85140822299999</v>
      </c>
      <c r="Y116" s="241">
        <v>27.96</v>
      </c>
      <c r="Z116" s="241">
        <v>4.9200000000000017</v>
      </c>
      <c r="AA116" s="241">
        <v>67.12</v>
      </c>
      <c r="AB116" s="242" t="s">
        <v>2688</v>
      </c>
      <c r="AC116" s="241">
        <v>2.8861015278462299</v>
      </c>
      <c r="AD116">
        <f>IF('WetLitterbags placem_collection'!AB117="","",'WetLitterbags placem_collection'!AB117)</f>
        <v>19</v>
      </c>
      <c r="AE116">
        <f>IF('WetLitterbags placem_collection'!Z117="","",'WetLitterbags placem_collection'!Z117)</f>
        <v>79.5</v>
      </c>
      <c r="AF116" s="256" t="str">
        <f>IF('WetLitterbags placem_collection'!AA117="","",'WetLitterbags placem_collection'!AA117)</f>
        <v>G</v>
      </c>
      <c r="AG116">
        <f>IF('WetLitterbags placem_collection'!AC117="","",'WetLitterbags placem_collection'!AC117)</f>
        <v>1</v>
      </c>
      <c r="AH116" s="250">
        <f>AVERAGE('WetLitterbags placem_collection'!S117,'WetLitterbags placem_collection'!U117)</f>
        <v>9.9499999999999993</v>
      </c>
      <c r="AI116">
        <f>AVERAGE('WetLitterbags placem_collection'!R117,'WetLitterbags placem_collection'!T117)</f>
        <v>31.7</v>
      </c>
      <c r="AJ116">
        <f>INDEX(Coordinates!$B$2:$B$197,MATCH(G116,Coordinates!$J$2:$J$197,0))</f>
        <v>-2.3487800079999999</v>
      </c>
      <c r="AK116">
        <f>INDEX(Coordinates!$C$2:$C$197,MATCH(G116,Coordinates!$J$2:$J$197,0))</f>
        <v>34.051495969999998</v>
      </c>
      <c r="AL116" t="str">
        <f>IF(ISNUMBER(SEARCH("C", 'WetLitterbags placem_collection'!W117)),"YES","")</f>
        <v/>
      </c>
      <c r="AM116" t="str">
        <f>IF(ISNUMBER(SEARCH("H", 'WetLitterbags placem_collection'!W117)),"YES","")</f>
        <v>YES</v>
      </c>
      <c r="AN116" t="str">
        <f>IF(ISNUMBER(SEARCH("R", 'WetLitterbags placem_collection'!W117)),"YES","")</f>
        <v>YES</v>
      </c>
    </row>
    <row r="117" spans="1:40" ht="15" customHeight="1">
      <c r="A117" s="268" t="s">
        <v>2460</v>
      </c>
      <c r="B117" s="282">
        <f>'Dry_Litterbag Placem_Collection'!A118</f>
        <v>116</v>
      </c>
      <c r="C117" s="282" t="str">
        <f>'Dry_Litterbag Placem_Collection'!B118</f>
        <v xml:space="preserve">Mwantimba
</v>
      </c>
      <c r="D117" s="282" t="s">
        <v>2460</v>
      </c>
      <c r="E117" s="282" t="s">
        <v>2678</v>
      </c>
      <c r="F117" s="282">
        <v>3</v>
      </c>
      <c r="G117" s="283" t="str">
        <f>'Dry_Litterbag Placem_Collection'!C118</f>
        <v>Wet_Ag3_T4</v>
      </c>
      <c r="H117" s="284" t="s">
        <v>2559</v>
      </c>
      <c r="I117" s="285" t="s">
        <v>1147</v>
      </c>
      <c r="J117" s="233" t="str">
        <f>'WetLitterbags placem_collection'!K118</f>
        <v>G897</v>
      </c>
      <c r="K117" s="235">
        <f>IFERROR(INDEX('Green_rooibos initial weight'!$C$5:$C$1749,MATCH(J117, 'Green_rooibos initial weight'!$A$5:$A$1749,0)),"")</f>
        <v>2.0299999999999998</v>
      </c>
      <c r="L117" s="235">
        <f t="shared" si="9"/>
        <v>1.7801999999999998</v>
      </c>
      <c r="M117" s="235">
        <f>AVERAGE('Ashed teabags wet'!$J$809:$J$813,'Ashed teabags wet'!$J$817:$J$818,'Ashed teabags wet'!$J$820:$J$821)</f>
        <v>5.5094158734921841</v>
      </c>
      <c r="N117" s="235">
        <f t="shared" si="10"/>
        <v>1.6821213786200919</v>
      </c>
      <c r="O117" s="235">
        <f>IF(IFERROR(INDEX('Both teabags AfterWet'!$D$1:$D$839,MATCH(J117,'Both teabags AfterWet'!$B$1:$B$839,0)),"")="","",(IFERROR(INDEX('Both teabags AfterWet'!$D$1:$D$839,MATCH(J117,'Both teabags AfterWet'!$B$1:$B$839,0)),"")))</f>
        <v>0.67869999999999997</v>
      </c>
      <c r="P117" s="235">
        <f t="shared" si="11"/>
        <v>0.52810000000000001</v>
      </c>
      <c r="Q117" s="235">
        <f>IFERROR(INDEX('Ashed teabags wet'!$J$2:$J$825,MATCH(J117,'Ashed teabags wet'!$B$2:$B$825,0)),"")</f>
        <v>16.164658634537794</v>
      </c>
      <c r="R117" s="235">
        <f t="shared" si="15"/>
        <v>0.44273443775100596</v>
      </c>
      <c r="S117" s="236">
        <f>'WetLitterbags placem_collection'!E118</f>
        <v>42762</v>
      </c>
      <c r="T117" s="236">
        <f>IF('WetLitterbags placem_collection'!G118="","",'WetLitterbags placem_collection'!G118)</f>
        <v>42816</v>
      </c>
      <c r="U117" s="237">
        <f t="shared" si="12"/>
        <v>54</v>
      </c>
      <c r="V117" s="235">
        <f t="shared" si="13"/>
        <v>1.2520999999999998</v>
      </c>
      <c r="W117" s="235">
        <f t="shared" si="14"/>
        <v>1.2393869408690859</v>
      </c>
      <c r="X117">
        <f>IFERROR(INDEX(Rainfall_Wet!$O$2:$O$217,MATCH(B117, Rainfall_Wet!$A$2:$A$217,0)),"")</f>
        <v>206.85140822299999</v>
      </c>
      <c r="Y117" s="241">
        <v>27.96</v>
      </c>
      <c r="Z117" s="241">
        <v>4.9200000000000017</v>
      </c>
      <c r="AA117" s="241">
        <v>67.12</v>
      </c>
      <c r="AB117" s="242" t="s">
        <v>2688</v>
      </c>
      <c r="AC117" s="241">
        <v>3.8861015278462299</v>
      </c>
      <c r="AD117">
        <f>IF('WetLitterbags placem_collection'!AB118="","",'WetLitterbags placem_collection'!AB118)</f>
        <v>22.5</v>
      </c>
      <c r="AE117">
        <f>IF('WetLitterbags placem_collection'!Z118="","",'WetLitterbags placem_collection'!Z118)</f>
        <v>76</v>
      </c>
      <c r="AF117" s="256" t="str">
        <f>IF('WetLitterbags placem_collection'!AA118="","",'WetLitterbags placem_collection'!AA118)</f>
        <v>G</v>
      </c>
      <c r="AG117">
        <f>IF('WetLitterbags placem_collection'!AC118="","",'WetLitterbags placem_collection'!AC118)</f>
        <v>1</v>
      </c>
      <c r="AH117" s="250">
        <f>AVERAGE('WetLitterbags placem_collection'!S118,'WetLitterbags placem_collection'!U118)</f>
        <v>8.75</v>
      </c>
      <c r="AI117">
        <f>AVERAGE('WetLitterbags placem_collection'!R118,'WetLitterbags placem_collection'!T118)</f>
        <v>25.6</v>
      </c>
      <c r="AJ117">
        <f>INDEX(Coordinates!$B$2:$B$197,MATCH(G117,Coordinates!$J$2:$J$197,0))</f>
        <v>-2.3488120270000001</v>
      </c>
      <c r="AK117">
        <f>INDEX(Coordinates!$C$2:$C$197,MATCH(G117,Coordinates!$J$2:$J$197,0))</f>
        <v>34.05146697</v>
      </c>
      <c r="AL117" t="str">
        <f>IF(ISNUMBER(SEARCH("C", 'WetLitterbags placem_collection'!W118)),"YES","")</f>
        <v/>
      </c>
      <c r="AM117" t="str">
        <f>IF(ISNUMBER(SEARCH("H", 'WetLitterbags placem_collection'!W118)),"YES","")</f>
        <v>YES</v>
      </c>
      <c r="AN117" t="str">
        <f>IF(ISNUMBER(SEARCH("R", 'WetLitterbags placem_collection'!W118)),"YES","")</f>
        <v>YES</v>
      </c>
    </row>
    <row r="118" spans="1:40" ht="15" customHeight="1">
      <c r="A118" s="268" t="s">
        <v>2460</v>
      </c>
      <c r="B118" s="282">
        <f>'Dry_Litterbag Placem_Collection'!A119</f>
        <v>117</v>
      </c>
      <c r="C118" s="282" t="str">
        <f>'Dry_Litterbag Placem_Collection'!B119</f>
        <v xml:space="preserve">Mwantimba
</v>
      </c>
      <c r="D118" s="282" t="s">
        <v>2460</v>
      </c>
      <c r="E118" s="282" t="s">
        <v>2678</v>
      </c>
      <c r="F118" s="282">
        <v>3</v>
      </c>
      <c r="G118" s="283" t="str">
        <f>'Dry_Litterbag Placem_Collection'!C119</f>
        <v>Wet_Ag3_T5</v>
      </c>
      <c r="H118" s="284" t="s">
        <v>2559</v>
      </c>
      <c r="I118" s="285" t="s">
        <v>1147</v>
      </c>
      <c r="J118" s="233" t="str">
        <f>'WetLitterbags placem_collection'!K119</f>
        <v>G789</v>
      </c>
      <c r="K118" s="235">
        <f>IFERROR(INDEX('Green_rooibos initial weight'!$C$5:$C$1749,MATCH(J118, 'Green_rooibos initial weight'!$A$5:$A$1749,0)),"")</f>
        <v>2.109</v>
      </c>
      <c r="L118" s="235">
        <f t="shared" si="9"/>
        <v>1.8592</v>
      </c>
      <c r="M118" s="235">
        <f>AVERAGE('Ashed teabags wet'!$J$809:$J$813,'Ashed teabags wet'!$J$817:$J$818,'Ashed teabags wet'!$J$820:$J$821)</f>
        <v>5.5094158734921841</v>
      </c>
      <c r="N118" s="235">
        <f t="shared" si="10"/>
        <v>1.7567689400800333</v>
      </c>
      <c r="O118" s="235">
        <f>IF(IFERROR(INDEX('Both teabags AfterWet'!$D$1:$D$839,MATCH(J118,'Both teabags AfterWet'!$B$1:$B$839,0)),"")="","",(IFERROR(INDEX('Both teabags AfterWet'!$D$1:$D$839,MATCH(J118,'Both teabags AfterWet'!$B$1:$B$839,0)),"")))</f>
        <v>0.79800000000000004</v>
      </c>
      <c r="P118" s="235">
        <f t="shared" si="11"/>
        <v>0.64739999999999998</v>
      </c>
      <c r="Q118" s="235">
        <f>IFERROR(INDEX('Ashed teabags wet'!$J$2:$J$825,MATCH(J118,'Ashed teabags wet'!$B$2:$B$825,0)),"")</f>
        <v>28.215353938185377</v>
      </c>
      <c r="R118" s="235">
        <f t="shared" si="15"/>
        <v>0.46473379860418784</v>
      </c>
      <c r="S118" s="236">
        <f>'WetLitterbags placem_collection'!E119</f>
        <v>42762</v>
      </c>
      <c r="T118" s="236">
        <f>IF('WetLitterbags placem_collection'!G119="","",'WetLitterbags placem_collection'!G119)</f>
        <v>42816</v>
      </c>
      <c r="U118" s="237">
        <f t="shared" si="12"/>
        <v>54</v>
      </c>
      <c r="V118" s="235">
        <f t="shared" si="13"/>
        <v>1.2118</v>
      </c>
      <c r="W118" s="235">
        <f t="shared" si="14"/>
        <v>1.2920351414758455</v>
      </c>
      <c r="X118">
        <f>IFERROR(INDEX(Rainfall_Wet!$O$2:$O$217,MATCH(B118, Rainfall_Wet!$A$2:$A$217,0)),"")</f>
        <v>206.85140822299999</v>
      </c>
      <c r="Y118" s="241">
        <v>27.96</v>
      </c>
      <c r="Z118" s="241">
        <v>4.9200000000000017</v>
      </c>
      <c r="AA118" s="241">
        <v>67.12</v>
      </c>
      <c r="AB118" s="242" t="s">
        <v>2688</v>
      </c>
      <c r="AC118" s="241">
        <v>4.8861015278462299</v>
      </c>
      <c r="AD118">
        <f>IF('WetLitterbags placem_collection'!AB119="","",'WetLitterbags placem_collection'!AB119)</f>
        <v>23.5</v>
      </c>
      <c r="AE118">
        <f>IF('WetLitterbags placem_collection'!Z119="","",'WetLitterbags placem_collection'!Z119)</f>
        <v>76</v>
      </c>
      <c r="AF118" s="256" t="str">
        <f>IF('WetLitterbags placem_collection'!AA119="","",'WetLitterbags placem_collection'!AA119)</f>
        <v>G</v>
      </c>
      <c r="AG118">
        <f>IF('WetLitterbags placem_collection'!AC119="","",'WetLitterbags placem_collection'!AC119)</f>
        <v>1</v>
      </c>
      <c r="AH118" s="250">
        <f>AVERAGE('WetLitterbags placem_collection'!S119,'WetLitterbags placem_collection'!U119)</f>
        <v>5.6999999999999993</v>
      </c>
      <c r="AI118">
        <f>AVERAGE('WetLitterbags placem_collection'!R119,'WetLitterbags placem_collection'!T119)</f>
        <v>31.75</v>
      </c>
      <c r="AJ118">
        <f>INDEX(Coordinates!$B$2:$B$197,MATCH(G118,Coordinates!$J$2:$J$197,0))</f>
        <v>-2.348814961</v>
      </c>
      <c r="AK118">
        <f>INDEX(Coordinates!$C$2:$C$197,MATCH(G118,Coordinates!$J$2:$J$197,0))</f>
        <v>34.051439979999998</v>
      </c>
      <c r="AL118" t="str">
        <f>IF(ISNUMBER(SEARCH("C", 'WetLitterbags placem_collection'!W119)),"YES","")</f>
        <v/>
      </c>
      <c r="AM118" t="str">
        <f>IF(ISNUMBER(SEARCH("H", 'WetLitterbags placem_collection'!W119)),"YES","")</f>
        <v>YES</v>
      </c>
      <c r="AN118" t="str">
        <f>IF(ISNUMBER(SEARCH("R", 'WetLitterbags placem_collection'!W119)),"YES","")</f>
        <v>YES</v>
      </c>
    </row>
    <row r="119" spans="1:40" ht="15" customHeight="1">
      <c r="A119" s="268" t="s">
        <v>2460</v>
      </c>
      <c r="B119" s="282">
        <f>'Dry_Litterbag Placem_Collection'!A120</f>
        <v>118</v>
      </c>
      <c r="C119" s="282" t="str">
        <f>'Dry_Litterbag Placem_Collection'!B120</f>
        <v xml:space="preserve">Mwantimba
</v>
      </c>
      <c r="D119" s="282" t="s">
        <v>2460</v>
      </c>
      <c r="E119" s="282" t="s">
        <v>2678</v>
      </c>
      <c r="F119" s="282">
        <v>3</v>
      </c>
      <c r="G119" s="283" t="str">
        <f>'Dry_Litterbag Placem_Collection'!C120</f>
        <v>Wet_Ag3_T6</v>
      </c>
      <c r="H119" s="284" t="s">
        <v>2559</v>
      </c>
      <c r="I119" s="285" t="s">
        <v>1147</v>
      </c>
      <c r="J119" s="233" t="str">
        <f>'WetLitterbags placem_collection'!K120</f>
        <v>G681</v>
      </c>
      <c r="K119" s="235">
        <f>IFERROR(INDEX('Green_rooibos initial weight'!$C$5:$C$1749,MATCH(J119, 'Green_rooibos initial weight'!$A$5:$A$1749,0)),"")</f>
        <v>2.0790000000000002</v>
      </c>
      <c r="L119" s="235">
        <f t="shared" si="9"/>
        <v>1.8292000000000002</v>
      </c>
      <c r="M119" s="235">
        <f>AVERAGE('Ashed teabags wet'!$J$809:$J$813,'Ashed teabags wet'!$J$817:$J$818,'Ashed teabags wet'!$J$820:$J$821)</f>
        <v>5.5094158734921841</v>
      </c>
      <c r="N119" s="235">
        <f t="shared" si="10"/>
        <v>1.7284217648420812</v>
      </c>
      <c r="O119" s="235">
        <f>IF(IFERROR(INDEX('Both teabags AfterWet'!$D$1:$D$839,MATCH(J119,'Both teabags AfterWet'!$B$1:$B$839,0)),"")="","",(IFERROR(INDEX('Both teabags AfterWet'!$D$1:$D$839,MATCH(J119,'Both teabags AfterWet'!$B$1:$B$839,0)),"")))</f>
        <v>0.56799999999999995</v>
      </c>
      <c r="P119" s="235">
        <f t="shared" si="11"/>
        <v>0.41739999999999994</v>
      </c>
      <c r="Q119" s="235">
        <f>IFERROR(INDEX('Ashed teabags wet'!$J$2:$J$825,MATCH(J119,'Ashed teabags wet'!$B$2:$B$825,0)),"")</f>
        <v>15.039447731755478</v>
      </c>
      <c r="R119" s="235">
        <f t="shared" si="15"/>
        <v>0.35462534516765259</v>
      </c>
      <c r="S119" s="236">
        <f>'WetLitterbags placem_collection'!E120</f>
        <v>42762</v>
      </c>
      <c r="T119" s="236">
        <f>IF('WetLitterbags placem_collection'!G120="","",'WetLitterbags placem_collection'!G120)</f>
        <v>42816</v>
      </c>
      <c r="U119" s="237">
        <f t="shared" si="12"/>
        <v>54</v>
      </c>
      <c r="V119" s="235">
        <f t="shared" si="13"/>
        <v>1.4118000000000002</v>
      </c>
      <c r="W119" s="235">
        <f t="shared" si="14"/>
        <v>1.3737964196744286</v>
      </c>
      <c r="X119">
        <f>IFERROR(INDEX(Rainfall_Wet!$O$2:$O$217,MATCH(B119, Rainfall_Wet!$A$2:$A$217,0)),"")</f>
        <v>206.85140822299999</v>
      </c>
      <c r="Y119" s="241">
        <v>27.96</v>
      </c>
      <c r="Z119" s="241">
        <v>4.9200000000000017</v>
      </c>
      <c r="AA119" s="241">
        <v>67.12</v>
      </c>
      <c r="AB119" s="242" t="s">
        <v>2688</v>
      </c>
      <c r="AC119" s="241">
        <v>5.8861015278462299</v>
      </c>
      <c r="AD119">
        <f>IF('WetLitterbags placem_collection'!AB120="","",'WetLitterbags placem_collection'!AB120)</f>
        <v>17.5</v>
      </c>
      <c r="AE119">
        <f>IF('WetLitterbags placem_collection'!Z120="","",'WetLitterbags placem_collection'!Z120)</f>
        <v>70.5</v>
      </c>
      <c r="AF119" s="256" t="str">
        <f>IF('WetLitterbags placem_collection'!AA120="","",'WetLitterbags placem_collection'!AA120)</f>
        <v>G</v>
      </c>
      <c r="AG119">
        <f>IF('WetLitterbags placem_collection'!AC120="","",'WetLitterbags placem_collection'!AC120)</f>
        <v>1</v>
      </c>
      <c r="AH119" s="250">
        <f>AVERAGE('WetLitterbags placem_collection'!S120,'WetLitterbags placem_collection'!U120)</f>
        <v>10.7</v>
      </c>
      <c r="AI119">
        <f>AVERAGE('WetLitterbags placem_collection'!R120,'WetLitterbags placem_collection'!T120)</f>
        <v>30.85</v>
      </c>
      <c r="AJ119">
        <f>INDEX(Coordinates!$B$2:$B$197,MATCH(G119,Coordinates!$J$2:$J$197,0))</f>
        <v>-2.3488729629999998</v>
      </c>
      <c r="AK119">
        <f>INDEX(Coordinates!$C$2:$C$197,MATCH(G119,Coordinates!$J$2:$J$197,0))</f>
        <v>34.051454980000003</v>
      </c>
      <c r="AL119" t="str">
        <f>IF(ISNUMBER(SEARCH("C", 'WetLitterbags placem_collection'!W120)),"YES","")</f>
        <v/>
      </c>
      <c r="AM119" t="str">
        <f>IF(ISNUMBER(SEARCH("H", 'WetLitterbags placem_collection'!W120)),"YES","")</f>
        <v>YES</v>
      </c>
      <c r="AN119" t="str">
        <f>IF(ISNUMBER(SEARCH("R", 'WetLitterbags placem_collection'!W120)),"YES","")</f>
        <v/>
      </c>
    </row>
    <row r="120" spans="1:40" ht="15" customHeight="1">
      <c r="A120" s="268" t="s">
        <v>2460</v>
      </c>
      <c r="B120" s="282">
        <f>'Dry_Litterbag Placem_Collection'!A121</f>
        <v>119</v>
      </c>
      <c r="C120" s="282" t="str">
        <f>'Dry_Litterbag Placem_Collection'!B121</f>
        <v xml:space="preserve">Mwantimba
</v>
      </c>
      <c r="D120" s="282" t="s">
        <v>2460</v>
      </c>
      <c r="E120" s="282" t="s">
        <v>2678</v>
      </c>
      <c r="F120" s="282">
        <v>3</v>
      </c>
      <c r="G120" s="283" t="str">
        <f>'Dry_Litterbag Placem_Collection'!C121</f>
        <v>Wet_Ag3_T7</v>
      </c>
      <c r="H120" s="284" t="s">
        <v>2559</v>
      </c>
      <c r="I120" s="285" t="s">
        <v>1147</v>
      </c>
      <c r="J120" s="233" t="str">
        <f>'WetLitterbags placem_collection'!K121</f>
        <v>G657</v>
      </c>
      <c r="K120" s="235">
        <f>IFERROR(INDEX('Green_rooibos initial weight'!$C$5:$C$1749,MATCH(J120, 'Green_rooibos initial weight'!$A$5:$A$1749,0)),"")</f>
        <v>1.9910000000000001</v>
      </c>
      <c r="L120" s="235">
        <f t="shared" si="9"/>
        <v>1.7412000000000001</v>
      </c>
      <c r="M120" s="235">
        <f>AVERAGE('Ashed teabags wet'!$J$809:$J$813,'Ashed teabags wet'!$J$817:$J$818,'Ashed teabags wet'!$J$820:$J$821)</f>
        <v>5.5094158734921841</v>
      </c>
      <c r="N120" s="235">
        <f t="shared" si="10"/>
        <v>1.6452700508107543</v>
      </c>
      <c r="O120" s="235">
        <f>IF(IFERROR(INDEX('Both teabags AfterWet'!$D$1:$D$839,MATCH(J120,'Both teabags AfterWet'!$B$1:$B$839,0)),"")="","",(IFERROR(INDEX('Both teabags AfterWet'!$D$1:$D$839,MATCH(J120,'Both teabags AfterWet'!$B$1:$B$839,0)),"")))</f>
        <v>0.70099999999999996</v>
      </c>
      <c r="P120" s="235">
        <f t="shared" si="11"/>
        <v>0.5504</v>
      </c>
      <c r="Q120" s="235">
        <f>IFERROR(INDEX('Ashed teabags wet'!$J$2:$J$825,MATCH(J120,'Ashed teabags wet'!$B$2:$B$825,0)),"")</f>
        <v>15.711556829035821</v>
      </c>
      <c r="R120" s="235">
        <f t="shared" si="15"/>
        <v>0.46392359121298682</v>
      </c>
      <c r="S120" s="236">
        <f>'WetLitterbags placem_collection'!E121</f>
        <v>42762</v>
      </c>
      <c r="T120" s="236">
        <f>IF('WetLitterbags placem_collection'!G121="","",'WetLitterbags placem_collection'!G121)</f>
        <v>42816</v>
      </c>
      <c r="U120" s="237">
        <f t="shared" si="12"/>
        <v>54</v>
      </c>
      <c r="V120" s="235">
        <f t="shared" si="13"/>
        <v>1.1908000000000001</v>
      </c>
      <c r="W120" s="235">
        <f t="shared" si="14"/>
        <v>1.1813464595977674</v>
      </c>
      <c r="X120">
        <f>IFERROR(INDEX(Rainfall_Wet!$O$2:$O$217,MATCH(B120, Rainfall_Wet!$A$2:$A$217,0)),"")</f>
        <v>206.85140822299999</v>
      </c>
      <c r="Y120" s="241">
        <v>27.96</v>
      </c>
      <c r="Z120" s="241">
        <v>4.9200000000000017</v>
      </c>
      <c r="AA120" s="241">
        <v>67.12</v>
      </c>
      <c r="AB120" s="242" t="s">
        <v>2688</v>
      </c>
      <c r="AC120" s="241">
        <v>6.8861015278462299</v>
      </c>
      <c r="AD120">
        <f>IF('WetLitterbags placem_collection'!AB121="","",'WetLitterbags placem_collection'!AB121)</f>
        <v>18.5</v>
      </c>
      <c r="AE120">
        <f>IF('WetLitterbags placem_collection'!Z121="","",'WetLitterbags placem_collection'!Z121)</f>
        <v>74.5</v>
      </c>
      <c r="AF120" s="256" t="str">
        <f>IF('WetLitterbags placem_collection'!AA121="","",'WetLitterbags placem_collection'!AA121)</f>
        <v>G</v>
      </c>
      <c r="AG120">
        <f>IF('WetLitterbags placem_collection'!AC121="","",'WetLitterbags placem_collection'!AC121)</f>
        <v>1</v>
      </c>
      <c r="AH120" s="250">
        <f>AVERAGE('WetLitterbags placem_collection'!S121,'WetLitterbags placem_collection'!U121)</f>
        <v>11.05</v>
      </c>
      <c r="AI120">
        <f>AVERAGE('WetLitterbags placem_collection'!R121,'WetLitterbags placem_collection'!T121)</f>
        <v>30.450000000000003</v>
      </c>
      <c r="AJ120">
        <f>INDEX(Coordinates!$B$2:$B$197,MATCH(G120,Coordinates!$J$2:$J$197,0))</f>
        <v>-2.3488589659999999</v>
      </c>
      <c r="AK120">
        <f>INDEX(Coordinates!$C$2:$C$197,MATCH(G120,Coordinates!$J$2:$J$197,0))</f>
        <v>34.051389010000001</v>
      </c>
      <c r="AL120" t="str">
        <f>IF(ISNUMBER(SEARCH("C", 'WetLitterbags placem_collection'!W121)),"YES","")</f>
        <v/>
      </c>
      <c r="AM120" t="str">
        <f>IF(ISNUMBER(SEARCH("H", 'WetLitterbags placem_collection'!W121)),"YES","")</f>
        <v>YES</v>
      </c>
      <c r="AN120" t="str">
        <f>IF(ISNUMBER(SEARCH("R", 'WetLitterbags placem_collection'!W121)),"YES","")</f>
        <v/>
      </c>
    </row>
    <row r="121" spans="1:40" ht="15" customHeight="1">
      <c r="A121" s="268" t="s">
        <v>2460</v>
      </c>
      <c r="B121" s="282">
        <f>'Dry_Litterbag Placem_Collection'!A122</f>
        <v>120</v>
      </c>
      <c r="C121" s="282" t="str">
        <f>'Dry_Litterbag Placem_Collection'!B122</f>
        <v xml:space="preserve">Mwantimba
</v>
      </c>
      <c r="D121" s="282" t="s">
        <v>2460</v>
      </c>
      <c r="E121" s="282" t="s">
        <v>2678</v>
      </c>
      <c r="F121" s="282">
        <v>3</v>
      </c>
      <c r="G121" s="283" t="str">
        <f>'Dry_Litterbag Placem_Collection'!C122</f>
        <v>Wet_Ag3_T8</v>
      </c>
      <c r="H121" s="284" t="s">
        <v>2559</v>
      </c>
      <c r="I121" s="285" t="s">
        <v>1147</v>
      </c>
      <c r="J121" s="233" t="str">
        <f>'WetLitterbags placem_collection'!K122</f>
        <v>G758</v>
      </c>
      <c r="K121" s="235">
        <f>IFERROR(INDEX('Green_rooibos initial weight'!$C$5:$C$1749,MATCH(J121, 'Green_rooibos initial weight'!$A$5:$A$1749,0)),"")</f>
        <v>2.0310000000000001</v>
      </c>
      <c r="L121" s="235">
        <f t="shared" si="9"/>
        <v>1.7812000000000001</v>
      </c>
      <c r="M121" s="235">
        <f>AVERAGE('Ashed teabags wet'!$J$809:$J$813,'Ashed teabags wet'!$J$817:$J$818,'Ashed teabags wet'!$J$820:$J$821)</f>
        <v>5.5094158734921841</v>
      </c>
      <c r="N121" s="235">
        <f t="shared" si="10"/>
        <v>1.6830662844613573</v>
      </c>
      <c r="O121" s="235">
        <f>IF(IFERROR(INDEX('Both teabags AfterWet'!$D$1:$D$839,MATCH(J121,'Both teabags AfterWet'!$B$1:$B$839,0)),"")="","",(IFERROR(INDEX('Both teabags AfterWet'!$D$1:$D$839,MATCH(J121,'Both teabags AfterWet'!$B$1:$B$839,0)),"")))</f>
        <v>0.67110000000000003</v>
      </c>
      <c r="P121" s="235">
        <f t="shared" si="11"/>
        <v>0.52049999999999996</v>
      </c>
      <c r="Q121" s="235">
        <f>IFERROR(INDEX('Ashed teabags wet'!$J$2:$J$825,MATCH(J121,'Ashed teabags wet'!$B$2:$B$825,0)),"")</f>
        <v>20.466444550213541</v>
      </c>
      <c r="R121" s="235">
        <f t="shared" si="15"/>
        <v>0.41397215611613847</v>
      </c>
      <c r="S121" s="236">
        <f>'WetLitterbags placem_collection'!E122</f>
        <v>42762</v>
      </c>
      <c r="T121" s="236">
        <f>IF('WetLitterbags placem_collection'!G122="","",'WetLitterbags placem_collection'!G122)</f>
        <v>42816</v>
      </c>
      <c r="U121" s="237">
        <f t="shared" si="12"/>
        <v>54</v>
      </c>
      <c r="V121" s="235">
        <f t="shared" si="13"/>
        <v>1.2607000000000002</v>
      </c>
      <c r="W121" s="235">
        <f t="shared" si="14"/>
        <v>1.2690941283452188</v>
      </c>
      <c r="X121">
        <f>IFERROR(INDEX(Rainfall_Wet!$O$2:$O$217,MATCH(B121, Rainfall_Wet!$A$2:$A$217,0)),"")</f>
        <v>206.85140822299999</v>
      </c>
      <c r="Y121" s="241">
        <v>27.96</v>
      </c>
      <c r="Z121" s="241">
        <v>4.9200000000000017</v>
      </c>
      <c r="AA121" s="241">
        <v>67.12</v>
      </c>
      <c r="AB121" s="242" t="s">
        <v>2688</v>
      </c>
      <c r="AC121" s="241">
        <v>7.8861015278462299</v>
      </c>
      <c r="AD121">
        <f>IF('WetLitterbags placem_collection'!AB122="","",'WetLitterbags placem_collection'!AB122)</f>
        <v>19</v>
      </c>
      <c r="AE121">
        <f>IF('WetLitterbags placem_collection'!Z122="","",'WetLitterbags placem_collection'!Z122)</f>
        <v>98.5</v>
      </c>
      <c r="AF121" s="256" t="str">
        <f>IF('WetLitterbags placem_collection'!AA122="","",'WetLitterbags placem_collection'!AA122)</f>
        <v>G</v>
      </c>
      <c r="AG121">
        <f>IF('WetLitterbags placem_collection'!AC122="","",'WetLitterbags placem_collection'!AC122)</f>
        <v>0</v>
      </c>
      <c r="AH121" s="250">
        <f>AVERAGE('WetLitterbags placem_collection'!S122,'WetLitterbags placem_collection'!U122)</f>
        <v>14.95</v>
      </c>
      <c r="AI121">
        <f>AVERAGE('WetLitterbags placem_collection'!R122,'WetLitterbags placem_collection'!T122)</f>
        <v>30.299999999999997</v>
      </c>
      <c r="AJ121">
        <f>INDEX(Coordinates!$B$2:$B$197,MATCH(G121,Coordinates!$J$2:$J$197,0))</f>
        <v>-2.3486449760000001</v>
      </c>
      <c r="AK121">
        <f>INDEX(Coordinates!$C$2:$C$197,MATCH(G121,Coordinates!$J$2:$J$197,0))</f>
        <v>34.051495969999998</v>
      </c>
      <c r="AL121" t="str">
        <f>IF(ISNUMBER(SEARCH("C", 'WetLitterbags placem_collection'!W122)),"YES","")</f>
        <v/>
      </c>
      <c r="AM121" t="str">
        <f>IF(ISNUMBER(SEARCH("H", 'WetLitterbags placem_collection'!W122)),"YES","")</f>
        <v>YES</v>
      </c>
      <c r="AN121" t="str">
        <f>IF(ISNUMBER(SEARCH("R", 'WetLitterbags placem_collection'!W122)),"YES","")</f>
        <v/>
      </c>
    </row>
    <row r="122" spans="1:40" ht="15" customHeight="1">
      <c r="A122" s="268" t="s">
        <v>2460</v>
      </c>
      <c r="B122" s="282">
        <f>'Dry_Litterbag Placem_Collection'!A123</f>
        <v>121</v>
      </c>
      <c r="C122" s="282" t="str">
        <f>'Dry_Litterbag Placem_Collection'!B123</f>
        <v xml:space="preserve">Mwantimba
</v>
      </c>
      <c r="D122" s="282" t="s">
        <v>2460</v>
      </c>
      <c r="E122" s="282" t="s">
        <v>2678</v>
      </c>
      <c r="F122" s="282">
        <v>4</v>
      </c>
      <c r="G122" s="283" t="str">
        <f>'Dry_Litterbag Placem_Collection'!C123</f>
        <v>Wet_Ag4_T1</v>
      </c>
      <c r="H122" s="284" t="s">
        <v>2559</v>
      </c>
      <c r="I122" s="285" t="s">
        <v>1147</v>
      </c>
      <c r="J122" s="233" t="str">
        <f>'WetLitterbags placem_collection'!K123</f>
        <v>G666</v>
      </c>
      <c r="K122" s="235">
        <f>IFERROR(INDEX('Green_rooibos initial weight'!$C$5:$C$1749,MATCH(J122, 'Green_rooibos initial weight'!$A$5:$A$1749,0)),"")</f>
        <v>2.0819999999999999</v>
      </c>
      <c r="L122" s="235">
        <f t="shared" si="9"/>
        <v>1.8321999999999998</v>
      </c>
      <c r="M122" s="235">
        <f>AVERAGE('Ashed teabags wet'!$J$809:$J$813,'Ashed teabags wet'!$J$817:$J$818,'Ashed teabags wet'!$J$820:$J$821)</f>
        <v>5.5094158734921841</v>
      </c>
      <c r="N122" s="235">
        <f t="shared" si="10"/>
        <v>1.731256482365876</v>
      </c>
      <c r="O122" s="235">
        <f>IF(IFERROR(INDEX('Both teabags AfterWet'!$D$1:$D$839,MATCH(J122,'Both teabags AfterWet'!$B$1:$B$839,0)),"")="","",(IFERROR(INDEX('Both teabags AfterWet'!$D$1:$D$839,MATCH(J122,'Both teabags AfterWet'!$B$1:$B$839,0)),"")))</f>
        <v>0.63500000000000001</v>
      </c>
      <c r="P122" s="235">
        <f t="shared" si="11"/>
        <v>0.4844</v>
      </c>
      <c r="Q122" s="235">
        <f>IFERROR(INDEX('Ashed teabags wet'!$J$2:$J$825,MATCH(J122,'Ashed teabags wet'!$B$2:$B$825,0)),"")</f>
        <v>11.971153846154037</v>
      </c>
      <c r="R122" s="235">
        <f t="shared" si="15"/>
        <v>0.42641173076922984</v>
      </c>
      <c r="S122" s="236">
        <f>'WetLitterbags placem_collection'!E123</f>
        <v>42762</v>
      </c>
      <c r="T122" s="236">
        <f>IF('WetLitterbags placem_collection'!G123="","",'WetLitterbags placem_collection'!G123)</f>
        <v>42816</v>
      </c>
      <c r="U122" s="237">
        <f t="shared" si="12"/>
        <v>54</v>
      </c>
      <c r="V122" s="235">
        <f t="shared" si="13"/>
        <v>1.3477999999999999</v>
      </c>
      <c r="W122" s="235">
        <f t="shared" si="14"/>
        <v>1.3048447515966461</v>
      </c>
      <c r="X122">
        <f>IFERROR(INDEX(Rainfall_Wet!$O$2:$O$217,MATCH(B122, Rainfall_Wet!$A$2:$A$217,0)),"")</f>
        <v>206.85140822299999</v>
      </c>
      <c r="Y122" s="241">
        <v>17.96</v>
      </c>
      <c r="Z122" s="241">
        <v>4.9199999999999982</v>
      </c>
      <c r="AA122" s="241">
        <v>77.12</v>
      </c>
      <c r="AB122" s="242" t="s">
        <v>2689</v>
      </c>
      <c r="AC122" s="241">
        <v>2.0220798422868409</v>
      </c>
      <c r="AD122">
        <f>IF('WetLitterbags placem_collection'!AB123="","",'WetLitterbags placem_collection'!AB123)</f>
        <v>9.65</v>
      </c>
      <c r="AE122">
        <f>IF('WetLitterbags placem_collection'!Z123="","",'WetLitterbags placem_collection'!Z123)</f>
        <v>63</v>
      </c>
      <c r="AF122" s="256" t="str">
        <f>IF('WetLitterbags placem_collection'!AA123="","",'WetLitterbags placem_collection'!AA123)</f>
        <v>G</v>
      </c>
      <c r="AG122">
        <f>IF('WetLitterbags placem_collection'!AC123="","",'WetLitterbags placem_collection'!AC123)</f>
        <v>0</v>
      </c>
      <c r="AH122" s="250">
        <f>AVERAGE('WetLitterbags placem_collection'!S123,'WetLitterbags placem_collection'!U123)</f>
        <v>9.5500000000000007</v>
      </c>
      <c r="AI122">
        <f>AVERAGE('WetLitterbags placem_collection'!R123,'WetLitterbags placem_collection'!T123)</f>
        <v>30.75</v>
      </c>
      <c r="AJ122">
        <f>INDEX(Coordinates!$B$2:$B$197,MATCH(G122,Coordinates!$J$2:$J$197,0))</f>
        <v>-2.3492639789999998</v>
      </c>
      <c r="AK122">
        <f>INDEX(Coordinates!$C$2:$C$197,MATCH(G122,Coordinates!$J$2:$J$197,0))</f>
        <v>34.051464029999998</v>
      </c>
      <c r="AL122" t="str">
        <f>IF(ISNUMBER(SEARCH("C", 'WetLitterbags placem_collection'!W123)),"YES","")</f>
        <v>YES</v>
      </c>
      <c r="AM122" t="str">
        <f>IF(ISNUMBER(SEARCH("H", 'WetLitterbags placem_collection'!W123)),"YES","")</f>
        <v/>
      </c>
      <c r="AN122" t="str">
        <f>IF(ISNUMBER(SEARCH("R", 'WetLitterbags placem_collection'!W123)),"YES","")</f>
        <v>YES</v>
      </c>
    </row>
    <row r="123" spans="1:40" ht="15" customHeight="1">
      <c r="A123" s="268" t="s">
        <v>2460</v>
      </c>
      <c r="B123" s="282">
        <f>'Dry_Litterbag Placem_Collection'!A124</f>
        <v>122</v>
      </c>
      <c r="C123" s="282" t="str">
        <f>'Dry_Litterbag Placem_Collection'!B124</f>
        <v xml:space="preserve">Mwantimba
</v>
      </c>
      <c r="D123" s="282" t="s">
        <v>2460</v>
      </c>
      <c r="E123" s="282" t="s">
        <v>2678</v>
      </c>
      <c r="F123" s="282">
        <v>4</v>
      </c>
      <c r="G123" s="283" t="str">
        <f>'Dry_Litterbag Placem_Collection'!C124</f>
        <v>Wet_Ag4_T2</v>
      </c>
      <c r="H123" s="284" t="s">
        <v>2559</v>
      </c>
      <c r="I123" s="285" t="s">
        <v>1147</v>
      </c>
      <c r="J123" s="233" t="str">
        <f>'WetLitterbags placem_collection'!K124</f>
        <v>G860</v>
      </c>
      <c r="K123" s="235">
        <f>IFERROR(INDEX('Green_rooibos initial weight'!$C$5:$C$1749,MATCH(J123, 'Green_rooibos initial weight'!$A$5:$A$1749,0)),"")</f>
        <v>1.9570000000000001</v>
      </c>
      <c r="L123" s="235">
        <f t="shared" si="9"/>
        <v>1.7072000000000001</v>
      </c>
      <c r="M123" s="235">
        <f>AVERAGE('Ashed teabags wet'!$J$809:$J$813,'Ashed teabags wet'!$J$817:$J$818,'Ashed teabags wet'!$J$820:$J$821)</f>
        <v>5.5094158734921841</v>
      </c>
      <c r="N123" s="235">
        <f t="shared" si="10"/>
        <v>1.6131432522077416</v>
      </c>
      <c r="O123" s="235">
        <f>IF(IFERROR(INDEX('Both teabags AfterWet'!$D$1:$D$839,MATCH(J123,'Both teabags AfterWet'!$B$1:$B$839,0)),"")="","",(IFERROR(INDEX('Both teabags AfterWet'!$D$1:$D$839,MATCH(J123,'Both teabags AfterWet'!$B$1:$B$839,0)),"")))</f>
        <v>0.76800000000000002</v>
      </c>
      <c r="P123" s="235">
        <f t="shared" si="11"/>
        <v>0.61739999999999995</v>
      </c>
      <c r="Q123" s="235">
        <f>IFERROR(INDEX('Ashed teabags wet'!$J$2:$J$825,MATCH(J123,'Ashed teabags wet'!$B$2:$B$825,0)),"")</f>
        <v>32.606541129831015</v>
      </c>
      <c r="R123" s="235">
        <f t="shared" si="15"/>
        <v>0.41608721506442325</v>
      </c>
      <c r="S123" s="236">
        <f>'WetLitterbags placem_collection'!E124</f>
        <v>42762</v>
      </c>
      <c r="T123" s="236">
        <f>IF('WetLitterbags placem_collection'!G124="","",'WetLitterbags placem_collection'!G124)</f>
        <v>42816</v>
      </c>
      <c r="U123" s="237">
        <f t="shared" si="12"/>
        <v>54</v>
      </c>
      <c r="V123" s="235">
        <f t="shared" si="13"/>
        <v>1.0898000000000001</v>
      </c>
      <c r="W123" s="235">
        <f t="shared" si="14"/>
        <v>1.1970560371433183</v>
      </c>
      <c r="X123">
        <f>IFERROR(INDEX(Rainfall_Wet!$O$2:$O$217,MATCH(B123, Rainfall_Wet!$A$2:$A$217,0)),"")</f>
        <v>206.85140822299999</v>
      </c>
      <c r="Y123" s="241">
        <v>17.96</v>
      </c>
      <c r="Z123" s="241">
        <v>4.9199999999999982</v>
      </c>
      <c r="AA123" s="241">
        <v>77.12</v>
      </c>
      <c r="AB123" s="242" t="s">
        <v>2689</v>
      </c>
      <c r="AC123" s="241">
        <v>3.02207984228684</v>
      </c>
      <c r="AD123">
        <f>IF('WetLitterbags placem_collection'!AB124="","",'WetLitterbags placem_collection'!AB124)</f>
        <v>3.1</v>
      </c>
      <c r="AE123">
        <f>IF('WetLitterbags placem_collection'!Z124="","",'WetLitterbags placem_collection'!Z124)</f>
        <v>53</v>
      </c>
      <c r="AF123" s="256" t="str">
        <f>IF('WetLitterbags placem_collection'!AA124="","",'WetLitterbags placem_collection'!AA124)</f>
        <v>G</v>
      </c>
      <c r="AG123">
        <f>IF('WetLitterbags placem_collection'!AC124="","",'WetLitterbags placem_collection'!AC124)</f>
        <v>0</v>
      </c>
      <c r="AH123" s="250">
        <f>AVERAGE('WetLitterbags placem_collection'!S124,'WetLitterbags placem_collection'!U124)</f>
        <v>11.8</v>
      </c>
      <c r="AI123">
        <f>AVERAGE('WetLitterbags placem_collection'!R124,'WetLitterbags placem_collection'!T124)</f>
        <v>30.650000000000002</v>
      </c>
      <c r="AJ123">
        <f>INDEX(Coordinates!$B$2:$B$197,MATCH(G123,Coordinates!$J$2:$J$197,0))</f>
        <v>-2.34923196</v>
      </c>
      <c r="AK123">
        <f>INDEX(Coordinates!$C$2:$C$197,MATCH(G123,Coordinates!$J$2:$J$197,0))</f>
        <v>34.051422039999999</v>
      </c>
      <c r="AL123" t="str">
        <f>IF(ISNUMBER(SEARCH("C", 'WetLitterbags placem_collection'!W124)),"YES","")</f>
        <v/>
      </c>
      <c r="AM123" t="str">
        <f>IF(ISNUMBER(SEARCH("H", 'WetLitterbags placem_collection'!W124)),"YES","")</f>
        <v/>
      </c>
      <c r="AN123" t="str">
        <f>IF(ISNUMBER(SEARCH("R", 'WetLitterbags placem_collection'!W124)),"YES","")</f>
        <v>YES</v>
      </c>
    </row>
    <row r="124" spans="1:40" ht="15" customHeight="1">
      <c r="A124" s="268" t="s">
        <v>2460</v>
      </c>
      <c r="B124" s="282">
        <f>'Dry_Litterbag Placem_Collection'!A125</f>
        <v>123</v>
      </c>
      <c r="C124" s="282" t="str">
        <f>'Dry_Litterbag Placem_Collection'!B125</f>
        <v xml:space="preserve">Mwantimba
</v>
      </c>
      <c r="D124" s="282" t="s">
        <v>2460</v>
      </c>
      <c r="E124" s="282" t="s">
        <v>2678</v>
      </c>
      <c r="F124" s="282">
        <v>4</v>
      </c>
      <c r="G124" s="283" t="str">
        <f>'Dry_Litterbag Placem_Collection'!C125</f>
        <v>Wet_Ag4_T3</v>
      </c>
      <c r="H124" s="284" t="s">
        <v>2559</v>
      </c>
      <c r="I124" s="285" t="s">
        <v>1147</v>
      </c>
      <c r="J124" s="233" t="str">
        <f>'WetLitterbags placem_collection'!K125</f>
        <v>G694</v>
      </c>
      <c r="K124" s="235">
        <f>IFERROR(INDEX('Green_rooibos initial weight'!$C$5:$C$1749,MATCH(J124, 'Green_rooibos initial weight'!$A$5:$A$1749,0)),"")</f>
        <v>1.992</v>
      </c>
      <c r="L124" s="235">
        <f t="shared" si="9"/>
        <v>1.7422</v>
      </c>
      <c r="M124" s="235">
        <f>AVERAGE('Ashed teabags wet'!$J$809:$J$813,'Ashed teabags wet'!$J$817:$J$818,'Ashed teabags wet'!$J$820:$J$821)</f>
        <v>5.5094158734921841</v>
      </c>
      <c r="N124" s="235">
        <f t="shared" si="10"/>
        <v>1.6462149566520192</v>
      </c>
      <c r="O124" s="235">
        <f>IF(IFERROR(INDEX('Both teabags AfterWet'!$D$1:$D$839,MATCH(J124,'Both teabags AfterWet'!$B$1:$B$839,0)),"")="","",(IFERROR(INDEX('Both teabags AfterWet'!$D$1:$D$839,MATCH(J124,'Both teabags AfterWet'!$B$1:$B$839,0)),"")))</f>
        <v>0.622</v>
      </c>
      <c r="P124" s="235">
        <f t="shared" si="11"/>
        <v>0.47139999999999999</v>
      </c>
      <c r="Q124" s="235">
        <f>IFERROR(INDEX('Ashed teabags wet'!$J$2:$J$825,MATCH(J124,'Ashed teabags wet'!$B$2:$B$825,0)),"")</f>
        <v>15.574174470182131</v>
      </c>
      <c r="R124" s="235">
        <f t="shared" si="15"/>
        <v>0.39798334154756143</v>
      </c>
      <c r="S124" s="236">
        <f>'WetLitterbags placem_collection'!E125</f>
        <v>42762</v>
      </c>
      <c r="T124" s="236">
        <f>IF('WetLitterbags placem_collection'!G125="","",'WetLitterbags placem_collection'!G125)</f>
        <v>42816</v>
      </c>
      <c r="U124" s="237">
        <f t="shared" si="12"/>
        <v>54</v>
      </c>
      <c r="V124" s="235">
        <f t="shared" si="13"/>
        <v>1.2707999999999999</v>
      </c>
      <c r="W124" s="235">
        <f t="shared" si="14"/>
        <v>1.2482316151044577</v>
      </c>
      <c r="X124">
        <f>IFERROR(INDEX(Rainfall_Wet!$O$2:$O$217,MATCH(B124, Rainfall_Wet!$A$2:$A$217,0)),"")</f>
        <v>206.85140822299999</v>
      </c>
      <c r="Y124" s="241">
        <v>17.96</v>
      </c>
      <c r="Z124" s="241">
        <v>4.9199999999999982</v>
      </c>
      <c r="AA124" s="241">
        <v>77.12</v>
      </c>
      <c r="AB124" s="242" t="s">
        <v>2689</v>
      </c>
      <c r="AC124" s="241">
        <v>4.02207984228684</v>
      </c>
      <c r="AD124">
        <f>IF('WetLitterbags placem_collection'!AB125="","",'WetLitterbags placem_collection'!AB125)</f>
        <v>3.9</v>
      </c>
      <c r="AE124">
        <f>IF('WetLitterbags placem_collection'!Z125="","",'WetLitterbags placem_collection'!Z125)</f>
        <v>51</v>
      </c>
      <c r="AF124" s="256" t="str">
        <f>IF('WetLitterbags placem_collection'!AA125="","",'WetLitterbags placem_collection'!AA125)</f>
        <v>G</v>
      </c>
      <c r="AG124">
        <f>IF('WetLitterbags placem_collection'!AC125="","",'WetLitterbags placem_collection'!AC125)</f>
        <v>1</v>
      </c>
      <c r="AH124" s="250">
        <f>AVERAGE('WetLitterbags placem_collection'!S125,'WetLitterbags placem_collection'!U125)</f>
        <v>13.2</v>
      </c>
      <c r="AI124">
        <f>AVERAGE('WetLitterbags placem_collection'!R125,'WetLitterbags placem_collection'!T125)</f>
        <v>31.85</v>
      </c>
      <c r="AJ124">
        <f>INDEX(Coordinates!$B$2:$B$197,MATCH(G124,Coordinates!$J$2:$J$197,0))</f>
        <v>-2.3492390009999999</v>
      </c>
      <c r="AK124">
        <f>INDEX(Coordinates!$C$2:$C$197,MATCH(G124,Coordinates!$J$2:$J$197,0))</f>
        <v>34.051304020000003</v>
      </c>
      <c r="AL124" t="str">
        <f>IF(ISNUMBER(SEARCH("C", 'WetLitterbags placem_collection'!W125)),"YES","")</f>
        <v>YES</v>
      </c>
      <c r="AM124" t="str">
        <f>IF(ISNUMBER(SEARCH("H", 'WetLitterbags placem_collection'!W125)),"YES","")</f>
        <v>YES</v>
      </c>
      <c r="AN124" t="str">
        <f>IF(ISNUMBER(SEARCH("R", 'WetLitterbags placem_collection'!W125)),"YES","")</f>
        <v/>
      </c>
    </row>
    <row r="125" spans="1:40" ht="15" customHeight="1">
      <c r="A125" s="268" t="s">
        <v>2460</v>
      </c>
      <c r="B125" s="282">
        <f>'Dry_Litterbag Placem_Collection'!A126</f>
        <v>124</v>
      </c>
      <c r="C125" s="282" t="str">
        <f>'Dry_Litterbag Placem_Collection'!B126</f>
        <v xml:space="preserve">Mwantimba
</v>
      </c>
      <c r="D125" s="282" t="s">
        <v>2460</v>
      </c>
      <c r="E125" s="282" t="s">
        <v>2678</v>
      </c>
      <c r="F125" s="282">
        <v>4</v>
      </c>
      <c r="G125" s="283" t="str">
        <f>'Dry_Litterbag Placem_Collection'!C126</f>
        <v>Wet_Ag4_T4</v>
      </c>
      <c r="H125" s="284" t="s">
        <v>2559</v>
      </c>
      <c r="I125" s="285" t="s">
        <v>1147</v>
      </c>
      <c r="J125" s="233" t="str">
        <f>'WetLitterbags placem_collection'!K126</f>
        <v>G867</v>
      </c>
      <c r="K125" s="235">
        <f>IFERROR(INDEX('Green_rooibos initial weight'!$C$5:$C$1749,MATCH(J125, 'Green_rooibos initial weight'!$A$5:$A$1749,0)),"")</f>
        <v>1.907</v>
      </c>
      <c r="L125" s="235">
        <f t="shared" si="9"/>
        <v>1.6572</v>
      </c>
      <c r="M125" s="235">
        <f>AVERAGE('Ashed teabags wet'!$J$809:$J$813,'Ashed teabags wet'!$J$817:$J$818,'Ashed teabags wet'!$J$820:$J$821)</f>
        <v>5.5094158734921841</v>
      </c>
      <c r="N125" s="235">
        <f t="shared" si="10"/>
        <v>1.5658979601444876</v>
      </c>
      <c r="O125" s="235" t="str">
        <f>IF(IFERROR(INDEX('Both teabags AfterWet'!$D$1:$D$839,MATCH(J125,'Both teabags AfterWet'!$B$1:$B$839,0)),"")="","",(IFERROR(INDEX('Both teabags AfterWet'!$D$1:$D$839,MATCH(J125,'Both teabags AfterWet'!$B$1:$B$839,0)),"")))</f>
        <v/>
      </c>
      <c r="P125" s="235" t="str">
        <f t="shared" si="11"/>
        <v/>
      </c>
      <c r="Q125" s="235">
        <f>IFERROR(INDEX('Ashed teabags wet'!$J$2:$J$825,MATCH(J125,'Ashed teabags wet'!$B$2:$B$825,0)),"")</f>
        <v>31.594202898550535</v>
      </c>
      <c r="R125" s="235" t="str">
        <f t="shared" si="15"/>
        <v/>
      </c>
      <c r="S125" s="236">
        <f>'WetLitterbags placem_collection'!E126</f>
        <v>42762</v>
      </c>
      <c r="T125" s="236">
        <f>IF('WetLitterbags placem_collection'!G126="","",'WetLitterbags placem_collection'!G126)</f>
        <v>42816</v>
      </c>
      <c r="U125" s="237">
        <f t="shared" si="12"/>
        <v>54</v>
      </c>
      <c r="V125" s="235" t="str">
        <f t="shared" si="13"/>
        <v/>
      </c>
      <c r="W125" s="235" t="str">
        <f t="shared" si="14"/>
        <v/>
      </c>
      <c r="X125">
        <f>IFERROR(INDEX(Rainfall_Wet!$O$2:$O$217,MATCH(B125, Rainfall_Wet!$A$2:$A$217,0)),"")</f>
        <v>206.85140822299999</v>
      </c>
      <c r="Y125" s="241">
        <v>17.96</v>
      </c>
      <c r="Z125" s="241">
        <v>4.9199999999999982</v>
      </c>
      <c r="AA125" s="241">
        <v>77.12</v>
      </c>
      <c r="AB125" s="242" t="s">
        <v>2689</v>
      </c>
      <c r="AC125" s="241">
        <v>5.02207984228684</v>
      </c>
      <c r="AD125">
        <f>IF('WetLitterbags placem_collection'!AB126="","",'WetLitterbags placem_collection'!AB126)</f>
        <v>5.45</v>
      </c>
      <c r="AE125">
        <f>IF('WetLitterbags placem_collection'!Z126="","",'WetLitterbags placem_collection'!Z126)</f>
        <v>47</v>
      </c>
      <c r="AF125" s="256" t="str">
        <f>IF('WetLitterbags placem_collection'!AA126="","",'WetLitterbags placem_collection'!AA126)</f>
        <v>G</v>
      </c>
      <c r="AG125">
        <f>IF('WetLitterbags placem_collection'!AC126="","",'WetLitterbags placem_collection'!AC126)</f>
        <v>1</v>
      </c>
      <c r="AH125" s="250">
        <f>AVERAGE('WetLitterbags placem_collection'!S126,'WetLitterbags placem_collection'!U126)</f>
        <v>18.2</v>
      </c>
      <c r="AI125">
        <f>AVERAGE('WetLitterbags placem_collection'!R126,'WetLitterbags placem_collection'!T126)</f>
        <v>31.1</v>
      </c>
      <c r="AJ125">
        <f>INDEX(Coordinates!$B$2:$B$197,MATCH(G125,Coordinates!$J$2:$J$197,0))</f>
        <v>-2.3492799889999998</v>
      </c>
      <c r="AK125">
        <f>INDEX(Coordinates!$C$2:$C$197,MATCH(G125,Coordinates!$J$2:$J$197,0))</f>
        <v>34.051280970000001</v>
      </c>
      <c r="AL125" t="str">
        <f>IF(ISNUMBER(SEARCH("C", 'WetLitterbags placem_collection'!W126)),"YES","")</f>
        <v/>
      </c>
      <c r="AM125" t="str">
        <f>IF(ISNUMBER(SEARCH("H", 'WetLitterbags placem_collection'!W126)),"YES","")</f>
        <v/>
      </c>
      <c r="AN125" t="str">
        <f>IF(ISNUMBER(SEARCH("R", 'WetLitterbags placem_collection'!W126)),"YES","")</f>
        <v>YES</v>
      </c>
    </row>
    <row r="126" spans="1:40" ht="15" customHeight="1">
      <c r="A126" s="268" t="s">
        <v>2460</v>
      </c>
      <c r="B126" s="282">
        <f>'Dry_Litterbag Placem_Collection'!A127</f>
        <v>125</v>
      </c>
      <c r="C126" s="282" t="str">
        <f>'Dry_Litterbag Placem_Collection'!B127</f>
        <v xml:space="preserve">Mwantimba
</v>
      </c>
      <c r="D126" s="282" t="s">
        <v>2460</v>
      </c>
      <c r="E126" s="282" t="s">
        <v>2678</v>
      </c>
      <c r="F126" s="282">
        <v>4</v>
      </c>
      <c r="G126" s="283" t="str">
        <f>'Dry_Litterbag Placem_Collection'!C127</f>
        <v>Wet_Ag4_T5</v>
      </c>
      <c r="H126" s="284" t="s">
        <v>2559</v>
      </c>
      <c r="I126" s="285" t="s">
        <v>1147</v>
      </c>
      <c r="J126" s="233" t="str">
        <f>'WetLitterbags placem_collection'!K127</f>
        <v>G793</v>
      </c>
      <c r="K126" s="235">
        <f>IFERROR(INDEX('Green_rooibos initial weight'!$C$5:$C$1749,MATCH(J126, 'Green_rooibos initial weight'!$A$5:$A$1749,0)),"")</f>
        <v>2.0459999999999998</v>
      </c>
      <c r="L126" s="235">
        <f t="shared" si="9"/>
        <v>1.7961999999999998</v>
      </c>
      <c r="M126" s="235">
        <f>AVERAGE('Ashed teabags wet'!$J$809:$J$813,'Ashed teabags wet'!$J$817:$J$818,'Ashed teabags wet'!$J$820:$J$821)</f>
        <v>5.5094158734921841</v>
      </c>
      <c r="N126" s="235">
        <f t="shared" si="10"/>
        <v>1.6972398720803332</v>
      </c>
      <c r="O126" s="235">
        <f>IF(IFERROR(INDEX('Both teabags AfterWet'!$D$1:$D$839,MATCH(J126,'Both teabags AfterWet'!$B$1:$B$839,0)),"")="","",(IFERROR(INDEX('Both teabags AfterWet'!$D$1:$D$839,MATCH(J126,'Both teabags AfterWet'!$B$1:$B$839,0)),"")))</f>
        <v>0.77200000000000002</v>
      </c>
      <c r="P126" s="235">
        <f t="shared" si="11"/>
        <v>0.62139999999999995</v>
      </c>
      <c r="Q126" s="235">
        <f>IFERROR(INDEX('Ashed teabags wet'!$J$2:$J$825,MATCH(J126,'Ashed teabags wet'!$B$2:$B$825,0)),"")</f>
        <v>27.918529557873711</v>
      </c>
      <c r="R126" s="235">
        <f t="shared" si="15"/>
        <v>0.44791425732737272</v>
      </c>
      <c r="S126" s="236">
        <f>'WetLitterbags placem_collection'!E127</f>
        <v>42762</v>
      </c>
      <c r="T126" s="236">
        <f>IF('WetLitterbags placem_collection'!G127="","",'WetLitterbags placem_collection'!G127)</f>
        <v>42816</v>
      </c>
      <c r="U126" s="237">
        <f t="shared" si="12"/>
        <v>54</v>
      </c>
      <c r="V126" s="235">
        <f t="shared" si="13"/>
        <v>1.1747999999999998</v>
      </c>
      <c r="W126" s="235">
        <f t="shared" si="14"/>
        <v>1.2493256147529606</v>
      </c>
      <c r="X126">
        <f>IFERROR(INDEX(Rainfall_Wet!$O$2:$O$217,MATCH(B126, Rainfall_Wet!$A$2:$A$217,0)),"")</f>
        <v>206.85140822299999</v>
      </c>
      <c r="Y126" s="241">
        <v>17.96</v>
      </c>
      <c r="Z126" s="241">
        <v>4.9199999999999982</v>
      </c>
      <c r="AA126" s="241">
        <v>77.12</v>
      </c>
      <c r="AB126" s="242" t="s">
        <v>2689</v>
      </c>
      <c r="AC126" s="241">
        <v>6.02207984228684</v>
      </c>
      <c r="AD126">
        <f>IF('WetLitterbags placem_collection'!AB127="","",'WetLitterbags placem_collection'!AB127)</f>
        <v>9.3000000000000007</v>
      </c>
      <c r="AE126">
        <f>IF('WetLitterbags placem_collection'!Z127="","",'WetLitterbags placem_collection'!Z127)</f>
        <v>43</v>
      </c>
      <c r="AF126" s="256" t="str">
        <f>IF('WetLitterbags placem_collection'!AA127="","",'WetLitterbags placem_collection'!AA127)</f>
        <v>G</v>
      </c>
      <c r="AG126">
        <f>IF('WetLitterbags placem_collection'!AC127="","",'WetLitterbags placem_collection'!AC127)</f>
        <v>1</v>
      </c>
      <c r="AH126" s="250">
        <f>AVERAGE('WetLitterbags placem_collection'!S127,'WetLitterbags placem_collection'!U127)</f>
        <v>19.25</v>
      </c>
      <c r="AI126">
        <f>AVERAGE('WetLitterbags placem_collection'!R127,'WetLitterbags placem_collection'!T127)</f>
        <v>32.049999999999997</v>
      </c>
      <c r="AJ126">
        <f>INDEX(Coordinates!$B$2:$B$197,MATCH(G126,Coordinates!$J$2:$J$197,0))</f>
        <v>-2.3493320400000002</v>
      </c>
      <c r="AK126">
        <f>INDEX(Coordinates!$C$2:$C$197,MATCH(G126,Coordinates!$J$2:$J$197,0))</f>
        <v>34.051321960000003</v>
      </c>
      <c r="AL126" t="str">
        <f>IF(ISNUMBER(SEARCH("C", 'WetLitterbags placem_collection'!W127)),"YES","")</f>
        <v/>
      </c>
      <c r="AM126" t="str">
        <f>IF(ISNUMBER(SEARCH("H", 'WetLitterbags placem_collection'!W127)),"YES","")</f>
        <v>YES</v>
      </c>
      <c r="AN126" t="str">
        <f>IF(ISNUMBER(SEARCH("R", 'WetLitterbags placem_collection'!W127)),"YES","")</f>
        <v>YES</v>
      </c>
    </row>
    <row r="127" spans="1:40" ht="15" customHeight="1">
      <c r="A127" s="268" t="s">
        <v>2460</v>
      </c>
      <c r="B127" s="282">
        <f>'Dry_Litterbag Placem_Collection'!A128</f>
        <v>126</v>
      </c>
      <c r="C127" s="282" t="str">
        <f>'Dry_Litterbag Placem_Collection'!B128</f>
        <v xml:space="preserve">Mwantimba
</v>
      </c>
      <c r="D127" s="282" t="s">
        <v>2460</v>
      </c>
      <c r="E127" s="282" t="s">
        <v>2678</v>
      </c>
      <c r="F127" s="282">
        <v>4</v>
      </c>
      <c r="G127" s="283" t="str">
        <f>'Dry_Litterbag Placem_Collection'!C128</f>
        <v>Wet_Ag4_T6</v>
      </c>
      <c r="H127" s="284" t="s">
        <v>2559</v>
      </c>
      <c r="I127" s="285" t="s">
        <v>1147</v>
      </c>
      <c r="J127" s="233" t="str">
        <f>'WetLitterbags placem_collection'!K128</f>
        <v>G749</v>
      </c>
      <c r="K127" s="235">
        <f>IFERROR(INDEX('Green_rooibos initial weight'!$C$5:$C$1749,MATCH(J127, 'Green_rooibos initial weight'!$A$5:$A$1749,0)),"")</f>
        <v>2.0179999999999998</v>
      </c>
      <c r="L127" s="235">
        <f t="shared" si="9"/>
        <v>1.7681999999999998</v>
      </c>
      <c r="M127" s="235">
        <f>AVERAGE('Ashed teabags wet'!$J$809:$J$813,'Ashed teabags wet'!$J$817:$J$818,'Ashed teabags wet'!$J$820:$J$821)</f>
        <v>5.5094158734921841</v>
      </c>
      <c r="N127" s="235">
        <f t="shared" si="10"/>
        <v>1.6707825085249111</v>
      </c>
      <c r="O127" s="235">
        <f>IF(IFERROR(INDEX('Both teabags AfterWet'!$D$1:$D$839,MATCH(J127,'Both teabags AfterWet'!$B$1:$B$839,0)),"")="","",(IFERROR(INDEX('Both teabags AfterWet'!$D$1:$D$839,MATCH(J127,'Both teabags AfterWet'!$B$1:$B$839,0)),"")))</f>
        <v>0.67800000000000005</v>
      </c>
      <c r="P127" s="235">
        <f t="shared" si="11"/>
        <v>0.52740000000000009</v>
      </c>
      <c r="Q127" s="235">
        <f>IFERROR(INDEX('Ashed teabags wet'!$J$2:$J$825,MATCH(J127,'Ashed teabags wet'!$B$2:$B$825,0)),"")</f>
        <v>14.484818317570399</v>
      </c>
      <c r="R127" s="235">
        <f t="shared" si="15"/>
        <v>0.4510070681931338</v>
      </c>
      <c r="S127" s="236">
        <f>'WetLitterbags placem_collection'!E128</f>
        <v>42762</v>
      </c>
      <c r="T127" s="236">
        <f>IF('WetLitterbags placem_collection'!G128="","",'WetLitterbags placem_collection'!G128)</f>
        <v>42816</v>
      </c>
      <c r="U127" s="237">
        <f t="shared" si="12"/>
        <v>54</v>
      </c>
      <c r="V127" s="235">
        <f t="shared" si="13"/>
        <v>1.2407999999999997</v>
      </c>
      <c r="W127" s="235">
        <f t="shared" si="14"/>
        <v>1.2197754403317773</v>
      </c>
      <c r="X127">
        <f>IFERROR(INDEX(Rainfall_Wet!$O$2:$O$217,MATCH(B127, Rainfall_Wet!$A$2:$A$217,0)),"")</f>
        <v>206.85140822299999</v>
      </c>
      <c r="Y127" s="241">
        <v>17.96</v>
      </c>
      <c r="Z127" s="241">
        <v>4.9199999999999982</v>
      </c>
      <c r="AA127" s="241">
        <v>77.12</v>
      </c>
      <c r="AB127" s="242" t="s">
        <v>2689</v>
      </c>
      <c r="AC127" s="241">
        <v>7.02207984228684</v>
      </c>
      <c r="AD127">
        <f>IF('WetLitterbags placem_collection'!AB128="","",'WetLitterbags placem_collection'!AB128)</f>
        <v>10.85</v>
      </c>
      <c r="AE127">
        <f>IF('WetLitterbags placem_collection'!Z128="","",'WetLitterbags placem_collection'!Z128)</f>
        <v>40</v>
      </c>
      <c r="AF127" s="256" t="str">
        <f>IF('WetLitterbags placem_collection'!AA128="","",'WetLitterbags placem_collection'!AA128)</f>
        <v>G</v>
      </c>
      <c r="AG127">
        <f>IF('WetLitterbags placem_collection'!AC128="","",'WetLitterbags placem_collection'!AC128)</f>
        <v>1</v>
      </c>
      <c r="AH127" s="250">
        <f>AVERAGE('WetLitterbags placem_collection'!S128,'WetLitterbags placem_collection'!U128)</f>
        <v>16.649999999999999</v>
      </c>
      <c r="AI127">
        <f>AVERAGE('WetLitterbags placem_collection'!R128,'WetLitterbags placem_collection'!T128)</f>
        <v>32</v>
      </c>
      <c r="AJ127">
        <f>INDEX(Coordinates!$B$2:$B$197,MATCH(G127,Coordinates!$J$2:$J$197,0))</f>
        <v>-2.3493509829999999</v>
      </c>
      <c r="AK127">
        <f>INDEX(Coordinates!$C$2:$C$197,MATCH(G127,Coordinates!$J$2:$J$197,0))</f>
        <v>34.051332019999997</v>
      </c>
      <c r="AL127" t="str">
        <f>IF(ISNUMBER(SEARCH("C", 'WetLitterbags placem_collection'!W128)),"YES","")</f>
        <v/>
      </c>
      <c r="AM127" t="str">
        <f>IF(ISNUMBER(SEARCH("H", 'WetLitterbags placem_collection'!W128)),"YES","")</f>
        <v/>
      </c>
      <c r="AN127" t="str">
        <f>IF(ISNUMBER(SEARCH("R", 'WetLitterbags placem_collection'!W128)),"YES","")</f>
        <v/>
      </c>
    </row>
    <row r="128" spans="1:40" ht="15" customHeight="1">
      <c r="A128" s="268" t="s">
        <v>2460</v>
      </c>
      <c r="B128" s="282">
        <f>'Dry_Litterbag Placem_Collection'!A129</f>
        <v>127</v>
      </c>
      <c r="C128" s="282" t="str">
        <f>'Dry_Litterbag Placem_Collection'!B129</f>
        <v xml:space="preserve">Mwantimba
</v>
      </c>
      <c r="D128" s="282" t="s">
        <v>2460</v>
      </c>
      <c r="E128" s="282" t="s">
        <v>2678</v>
      </c>
      <c r="F128" s="282">
        <v>4</v>
      </c>
      <c r="G128" s="283" t="str">
        <f>'Dry_Litterbag Placem_Collection'!C129</f>
        <v>Wet_Ag4_T7</v>
      </c>
      <c r="H128" s="284" t="s">
        <v>2559</v>
      </c>
      <c r="I128" s="285" t="s">
        <v>1147</v>
      </c>
      <c r="J128" s="233" t="str">
        <f>'WetLitterbags placem_collection'!K129</f>
        <v>G898</v>
      </c>
      <c r="K128" s="235">
        <f>IFERROR(INDEX('Green_rooibos initial weight'!$C$5:$C$1749,MATCH(J128, 'Green_rooibos initial weight'!$A$5:$A$1749,0)),"")</f>
        <v>1.893</v>
      </c>
      <c r="L128" s="235">
        <f t="shared" si="9"/>
        <v>1.6432</v>
      </c>
      <c r="M128" s="235">
        <f>AVERAGE('Ashed teabags wet'!$J$809:$J$813,'Ashed teabags wet'!$J$817:$J$818,'Ashed teabags wet'!$J$820:$J$821)</f>
        <v>5.5094158734921841</v>
      </c>
      <c r="N128" s="235">
        <f t="shared" si="10"/>
        <v>1.5526692783667764</v>
      </c>
      <c r="O128" s="235">
        <f>IF(IFERROR(INDEX('Both teabags AfterWet'!$D$1:$D$839,MATCH(J128,'Both teabags AfterWet'!$B$1:$B$839,0)),"")="","",(IFERROR(INDEX('Both teabags AfterWet'!$D$1:$D$839,MATCH(J128,'Both teabags AfterWet'!$B$1:$B$839,0)),"")))</f>
        <v>0.59099999999999997</v>
      </c>
      <c r="P128" s="235">
        <f t="shared" si="11"/>
        <v>0.44039999999999996</v>
      </c>
      <c r="Q128" s="235">
        <f>IFERROR(INDEX('Ashed teabags wet'!$J$2:$J$825,MATCH(J128,'Ashed teabags wet'!$B$2:$B$825,0)),"")</f>
        <v>18.25037707390678</v>
      </c>
      <c r="R128" s="235">
        <f t="shared" si="15"/>
        <v>0.36002533936651449</v>
      </c>
      <c r="S128" s="236">
        <f>'WetLitterbags placem_collection'!E129</f>
        <v>42762</v>
      </c>
      <c r="T128" s="236">
        <f>IF('WetLitterbags placem_collection'!G129="","",'WetLitterbags placem_collection'!G129)</f>
        <v>42816</v>
      </c>
      <c r="U128" s="237">
        <f t="shared" si="12"/>
        <v>54</v>
      </c>
      <c r="V128" s="235">
        <f t="shared" si="13"/>
        <v>1.2028000000000001</v>
      </c>
      <c r="W128" s="235">
        <f t="shared" si="14"/>
        <v>1.1926439390002619</v>
      </c>
      <c r="X128">
        <f>IFERROR(INDEX(Rainfall_Wet!$O$2:$O$217,MATCH(B128, Rainfall_Wet!$A$2:$A$217,0)),"")</f>
        <v>206.85140822299999</v>
      </c>
      <c r="Y128" s="241">
        <v>17.96</v>
      </c>
      <c r="Z128" s="241">
        <v>4.9199999999999982</v>
      </c>
      <c r="AA128" s="241">
        <v>77.12</v>
      </c>
      <c r="AB128" s="242" t="s">
        <v>2689</v>
      </c>
      <c r="AC128" s="241">
        <v>8.0220798422868391</v>
      </c>
      <c r="AD128">
        <f>IF('WetLitterbags placem_collection'!AB129="","",'WetLitterbags placem_collection'!AB129)</f>
        <v>5.35</v>
      </c>
      <c r="AE128">
        <f>IF('WetLitterbags placem_collection'!Z129="","",'WetLitterbags placem_collection'!Z129)</f>
        <v>58</v>
      </c>
      <c r="AF128" s="256" t="str">
        <f>IF('WetLitterbags placem_collection'!AA129="","",'WetLitterbags placem_collection'!AA129)</f>
        <v>G</v>
      </c>
      <c r="AG128">
        <f>IF('WetLitterbags placem_collection'!AC129="","",'WetLitterbags placem_collection'!AC129)</f>
        <v>1</v>
      </c>
      <c r="AH128" s="250">
        <f>AVERAGE('WetLitterbags placem_collection'!S129,'WetLitterbags placem_collection'!U129)</f>
        <v>15.8</v>
      </c>
      <c r="AI128">
        <f>AVERAGE('WetLitterbags placem_collection'!R129,'WetLitterbags placem_collection'!T129)</f>
        <v>31.55</v>
      </c>
      <c r="AJ128">
        <f>INDEX(Coordinates!$B$2:$B$197,MATCH(G128,Coordinates!$J$2:$J$197,0))</f>
        <v>-2.3491850219999999</v>
      </c>
      <c r="AK128">
        <f>INDEX(Coordinates!$C$2:$C$197,MATCH(G128,Coordinates!$J$2:$J$197,0))</f>
        <v>34.051264959999997</v>
      </c>
      <c r="AL128" t="str">
        <f>IF(ISNUMBER(SEARCH("C", 'WetLitterbags placem_collection'!W129)),"YES","")</f>
        <v/>
      </c>
      <c r="AM128" t="str">
        <f>IF(ISNUMBER(SEARCH("H", 'WetLitterbags placem_collection'!W129)),"YES","")</f>
        <v/>
      </c>
      <c r="AN128" t="str">
        <f>IF(ISNUMBER(SEARCH("R", 'WetLitterbags placem_collection'!W129)),"YES","")</f>
        <v/>
      </c>
    </row>
    <row r="129" spans="1:40" ht="15" customHeight="1">
      <c r="A129" s="268" t="s">
        <v>2460</v>
      </c>
      <c r="B129" s="282">
        <f>'Dry_Litterbag Placem_Collection'!A130</f>
        <v>128</v>
      </c>
      <c r="C129" s="282" t="str">
        <f>'Dry_Litterbag Placem_Collection'!B130</f>
        <v xml:space="preserve">Mwantimba
</v>
      </c>
      <c r="D129" s="282" t="s">
        <v>2460</v>
      </c>
      <c r="E129" s="282" t="s">
        <v>2678</v>
      </c>
      <c r="F129" s="282">
        <v>4</v>
      </c>
      <c r="G129" s="283" t="str">
        <f>'Dry_Litterbag Placem_Collection'!C130</f>
        <v>Wet_Ag4_T8</v>
      </c>
      <c r="H129" s="284" t="s">
        <v>2559</v>
      </c>
      <c r="I129" s="285" t="s">
        <v>1147</v>
      </c>
      <c r="J129" s="233" t="str">
        <f>'WetLitterbags placem_collection'!K130</f>
        <v>G834</v>
      </c>
      <c r="K129" s="235">
        <f>IFERROR(INDEX('Green_rooibos initial weight'!$C$5:$C$1749,MATCH(J129, 'Green_rooibos initial weight'!$A$5:$A$1749,0)),"")</f>
        <v>1.956</v>
      </c>
      <c r="L129" s="235">
        <f t="shared" si="9"/>
        <v>1.7061999999999999</v>
      </c>
      <c r="M129" s="235">
        <f>AVERAGE('Ashed teabags wet'!$J$809:$J$813,'Ashed teabags wet'!$J$817:$J$818,'Ashed teabags wet'!$J$820:$J$821)</f>
        <v>5.5094158734921841</v>
      </c>
      <c r="N129" s="235">
        <f t="shared" si="10"/>
        <v>1.6121983463664762</v>
      </c>
      <c r="O129" s="235">
        <f>IF(IFERROR(INDEX('Both teabags AfterWet'!$D$1:$D$839,MATCH(J129,'Both teabags AfterWet'!$B$1:$B$839,0)),"")="","",(IFERROR(INDEX('Both teabags AfterWet'!$D$1:$D$839,MATCH(J129,'Both teabags AfterWet'!$B$1:$B$839,0)),"")))</f>
        <v>0.54500000000000004</v>
      </c>
      <c r="P129" s="235">
        <f t="shared" si="11"/>
        <v>0.39440000000000003</v>
      </c>
      <c r="Q129" s="235">
        <f>IFERROR(INDEX('Ashed teabags wet'!$J$2:$J$825,MATCH(J129,'Ashed teabags wet'!$B$2:$B$825,0)),"")</f>
        <v>12.928123492523619</v>
      </c>
      <c r="R129" s="235">
        <f t="shared" si="15"/>
        <v>0.3434114809454869</v>
      </c>
      <c r="S129" s="236">
        <f>'WetLitterbags placem_collection'!E130</f>
        <v>42762</v>
      </c>
      <c r="T129" s="236">
        <f>IF('WetLitterbags placem_collection'!G130="","",'WetLitterbags placem_collection'!G130)</f>
        <v>42816</v>
      </c>
      <c r="U129" s="237">
        <f t="shared" si="12"/>
        <v>54</v>
      </c>
      <c r="V129" s="235">
        <f t="shared" si="13"/>
        <v>1.3117999999999999</v>
      </c>
      <c r="W129" s="235">
        <f t="shared" si="14"/>
        <v>1.2687868654209893</v>
      </c>
      <c r="X129">
        <f>IFERROR(INDEX(Rainfall_Wet!$O$2:$O$217,MATCH(B129, Rainfall_Wet!$A$2:$A$217,0)),"")</f>
        <v>206.85140822299999</v>
      </c>
      <c r="Y129" s="241">
        <v>17.96</v>
      </c>
      <c r="Z129" s="241">
        <v>4.9199999999999982</v>
      </c>
      <c r="AA129" s="241">
        <v>77.12</v>
      </c>
      <c r="AB129" s="242" t="s">
        <v>2689</v>
      </c>
      <c r="AC129" s="241">
        <v>9.0220798422868391</v>
      </c>
      <c r="AD129">
        <f>IF('WetLitterbags placem_collection'!AB130="","",'WetLitterbags placem_collection'!AB130)</f>
        <v>10.9</v>
      </c>
      <c r="AE129">
        <f>IF('WetLitterbags placem_collection'!Z130="","",'WetLitterbags placem_collection'!Z130)</f>
        <v>44</v>
      </c>
      <c r="AF129" s="256" t="str">
        <f>IF('WetLitterbags placem_collection'!AA130="","",'WetLitterbags placem_collection'!AA130)</f>
        <v>G</v>
      </c>
      <c r="AG129">
        <f>IF('WetLitterbags placem_collection'!AC130="","",'WetLitterbags placem_collection'!AC130)</f>
        <v>0</v>
      </c>
      <c r="AH129" s="250">
        <f>AVERAGE('WetLitterbags placem_collection'!S130,'WetLitterbags placem_collection'!U130)</f>
        <v>8.15</v>
      </c>
      <c r="AI129">
        <f>AVERAGE('WetLitterbags placem_collection'!R130,'WetLitterbags placem_collection'!T130)</f>
        <v>31.650000000000002</v>
      </c>
      <c r="AJ129">
        <f>INDEX(Coordinates!$B$2:$B$197,MATCH(G129,Coordinates!$J$2:$J$197,0))</f>
        <v>-2.3493099960000001</v>
      </c>
      <c r="AK129">
        <f>INDEX(Coordinates!$C$2:$C$197,MATCH(G129,Coordinates!$J$2:$J$197,0))</f>
        <v>34.05141802</v>
      </c>
      <c r="AL129" t="str">
        <f>IF(ISNUMBER(SEARCH("C", 'WetLitterbags placem_collection'!W130)),"YES","")</f>
        <v>YES</v>
      </c>
      <c r="AM129" t="str">
        <f>IF(ISNUMBER(SEARCH("H", 'WetLitterbags placem_collection'!W130)),"YES","")</f>
        <v>YES</v>
      </c>
      <c r="AN129" t="str">
        <f>IF(ISNUMBER(SEARCH("R", 'WetLitterbags placem_collection'!W130)),"YES","")</f>
        <v>YES</v>
      </c>
    </row>
    <row r="130" spans="1:40" ht="15" customHeight="1">
      <c r="A130" s="268" t="s">
        <v>2460</v>
      </c>
      <c r="B130" s="282">
        <f>'Dry_Litterbag Placem_Collection'!A131</f>
        <v>129</v>
      </c>
      <c r="C130" s="282" t="str">
        <f>'Dry_Litterbag Placem_Collection'!B131</f>
        <v xml:space="preserve">Mwantimba
</v>
      </c>
      <c r="D130" s="282" t="s">
        <v>2460</v>
      </c>
      <c r="E130" s="282" t="s">
        <v>20</v>
      </c>
      <c r="F130" s="282">
        <v>1</v>
      </c>
      <c r="G130" s="283" t="str">
        <f>'Dry_Litterbag Placem_Collection'!C131</f>
        <v>Wet_P1_T1</v>
      </c>
      <c r="H130" s="284" t="s">
        <v>2559</v>
      </c>
      <c r="I130" s="285" t="s">
        <v>1147</v>
      </c>
      <c r="J130" s="233" t="str">
        <f>'WetLitterbags placem_collection'!K131</f>
        <v>G819</v>
      </c>
      <c r="K130" s="235">
        <f>IFERROR(INDEX('Green_rooibos initial weight'!$C$5:$C$1749,MATCH(J130, 'Green_rooibos initial weight'!$A$5:$A$1749,0)),"")</f>
        <v>1.9770000000000001</v>
      </c>
      <c r="L130" s="235">
        <f t="shared" si="9"/>
        <v>1.7272000000000001</v>
      </c>
      <c r="M130" s="235">
        <f>AVERAGE('Ashed teabags wet'!$J$809:$J$813,'Ashed teabags wet'!$J$817:$J$818,'Ashed teabags wet'!$J$820:$J$821)</f>
        <v>5.5094158734921841</v>
      </c>
      <c r="N130" s="235">
        <f t="shared" si="10"/>
        <v>1.6320413690330431</v>
      </c>
      <c r="O130" s="235">
        <f>IF(IFERROR(INDEX('Both teabags AfterWet'!$D$1:$D$839,MATCH(J130,'Both teabags AfterWet'!$B$1:$B$839,0)),"")="","",(IFERROR(INDEX('Both teabags AfterWet'!$D$1:$D$839,MATCH(J130,'Both teabags AfterWet'!$B$1:$B$839,0)),"")))</f>
        <v>0.59719999999999995</v>
      </c>
      <c r="P130" s="235">
        <f t="shared" si="11"/>
        <v>0.44659999999999994</v>
      </c>
      <c r="Q130" s="235">
        <f>IFERROR(INDEX('Ashed teabags wet'!$J$2:$J$825,MATCH(J130,'Ashed teabags wet'!$B$2:$B$825,0)),"")</f>
        <v>16.047548291233621</v>
      </c>
      <c r="R130" s="235">
        <f t="shared" si="15"/>
        <v>0.37493164933135059</v>
      </c>
      <c r="S130" s="236">
        <f>'WetLitterbags placem_collection'!E131</f>
        <v>42762</v>
      </c>
      <c r="T130" s="236">
        <f>IF('WetLitterbags placem_collection'!G131="","",'WetLitterbags placem_collection'!G131)</f>
        <v>42816</v>
      </c>
      <c r="U130" s="237">
        <f t="shared" si="12"/>
        <v>54</v>
      </c>
      <c r="V130" s="235">
        <f t="shared" si="13"/>
        <v>1.2806000000000002</v>
      </c>
      <c r="W130" s="235">
        <f t="shared" si="14"/>
        <v>1.2571097197016925</v>
      </c>
      <c r="X130">
        <f>IFERROR(INDEX(Rainfall_Wet!$O$2:$O$217,MATCH(B130, Rainfall_Wet!$A$2:$A$217,0)),"")</f>
        <v>206.85140822299999</v>
      </c>
      <c r="Y130" s="241">
        <v>31.214836424255054</v>
      </c>
      <c r="Z130" s="241">
        <v>11.377370285476141</v>
      </c>
      <c r="AA130" s="241">
        <v>57.407793290268799</v>
      </c>
      <c r="AB130" s="242" t="s">
        <v>2688</v>
      </c>
      <c r="AC130" s="241">
        <v>1.7337604731394776</v>
      </c>
      <c r="AD130">
        <f>IF('WetLitterbags placem_collection'!AB131="","",'WetLitterbags placem_collection'!AB131)</f>
        <v>2.4</v>
      </c>
      <c r="AE130">
        <f>IF('WetLitterbags placem_collection'!Z131="","",'WetLitterbags placem_collection'!Z131)</f>
        <v>2.4</v>
      </c>
      <c r="AF130" s="256" t="str">
        <f>IF('WetLitterbags placem_collection'!AA131="","",'WetLitterbags placem_collection'!AA131)</f>
        <v>O</v>
      </c>
      <c r="AG130">
        <f>IF('WetLitterbags placem_collection'!AC131="","",'WetLitterbags placem_collection'!AC131)</f>
        <v>1</v>
      </c>
      <c r="AH130" s="250">
        <f>AVERAGE('WetLitterbags placem_collection'!S131,'WetLitterbags placem_collection'!U131)</f>
        <v>15.05</v>
      </c>
      <c r="AI130">
        <f>AVERAGE('WetLitterbags placem_collection'!R131,'WetLitterbags placem_collection'!T131)</f>
        <v>28</v>
      </c>
      <c r="AJ130">
        <f>INDEX(Coordinates!$B$2:$B$197,MATCH(G130,Coordinates!$J$2:$J$197,0))</f>
        <v>-2.3503360249999998</v>
      </c>
      <c r="AK130">
        <f>INDEX(Coordinates!$C$2:$C$197,MATCH(G130,Coordinates!$J$2:$J$197,0))</f>
        <v>34.049662009999999</v>
      </c>
      <c r="AL130" t="str">
        <f>IF(ISNUMBER(SEARCH("C", 'WetLitterbags placem_collection'!W131)),"YES","")</f>
        <v/>
      </c>
      <c r="AM130" t="str">
        <f>IF(ISNUMBER(SEARCH("H", 'WetLitterbags placem_collection'!W131)),"YES","")</f>
        <v>YES</v>
      </c>
      <c r="AN130" t="str">
        <f>IF(ISNUMBER(SEARCH("R", 'WetLitterbags placem_collection'!W131)),"YES","")</f>
        <v/>
      </c>
    </row>
    <row r="131" spans="1:40" ht="15" customHeight="1">
      <c r="A131" s="268" t="s">
        <v>2460</v>
      </c>
      <c r="B131" s="282">
        <f>'Dry_Litterbag Placem_Collection'!A132</f>
        <v>130</v>
      </c>
      <c r="C131" s="282" t="str">
        <f>'Dry_Litterbag Placem_Collection'!B132</f>
        <v xml:space="preserve">Mwantimba
</v>
      </c>
      <c r="D131" s="282" t="s">
        <v>2460</v>
      </c>
      <c r="E131" s="282" t="s">
        <v>20</v>
      </c>
      <c r="F131" s="282">
        <v>1</v>
      </c>
      <c r="G131" s="283" t="str">
        <f>'Dry_Litterbag Placem_Collection'!C132</f>
        <v>Wet_P1_T2</v>
      </c>
      <c r="H131" s="284" t="s">
        <v>2559</v>
      </c>
      <c r="I131" s="285" t="s">
        <v>1147</v>
      </c>
      <c r="J131" s="233" t="str">
        <f>'WetLitterbags placem_collection'!K132</f>
        <v>G830</v>
      </c>
      <c r="K131" s="235">
        <f>IFERROR(INDEX('Green_rooibos initial weight'!$C$5:$C$1749,MATCH(J131, 'Green_rooibos initial weight'!$A$5:$A$1749,0)),"")</f>
        <v>1.8939999999999999</v>
      </c>
      <c r="L131" s="235">
        <f t="shared" ref="L131:L194" si="16">K131-($BG$7+$BG$8)</f>
        <v>1.6441999999999999</v>
      </c>
      <c r="M131" s="235">
        <f>AVERAGE('Ashed teabags wet'!$J$809:$J$813,'Ashed teabags wet'!$J$817:$J$818,'Ashed teabags wet'!$J$820:$J$821)</f>
        <v>5.5094158734921841</v>
      </c>
      <c r="N131" s="235">
        <f t="shared" ref="N131:N194" si="17">IFERROR(L131-(M131/100)*L131,"")</f>
        <v>1.5536141842080413</v>
      </c>
      <c r="O131" s="235">
        <f>IF(IFERROR(INDEX('Both teabags AfterWet'!$D$1:$D$839,MATCH(J131,'Both teabags AfterWet'!$B$1:$B$839,0)),"")="","",(IFERROR(INDEX('Both teabags AfterWet'!$D$1:$D$839,MATCH(J131,'Both teabags AfterWet'!$B$1:$B$839,0)),"")))</f>
        <v>0.54</v>
      </c>
      <c r="P131" s="235">
        <f t="shared" ref="P131:P194" si="18">IFERROR(IF(O131&gt;0,O131-($BG$7),""),"")</f>
        <v>0.38940000000000002</v>
      </c>
      <c r="Q131" s="235">
        <f>IFERROR(INDEX('Ashed teabags wet'!$J$2:$J$825,MATCH(J131,'Ashed teabags wet'!$B$2:$B$825,0)),"")</f>
        <v>12.680978532201229</v>
      </c>
      <c r="R131" s="235">
        <f t="shared" si="15"/>
        <v>0.34002026959560844</v>
      </c>
      <c r="S131" s="236">
        <f>'WetLitterbags placem_collection'!E132</f>
        <v>42762</v>
      </c>
      <c r="T131" s="236">
        <f>IF('WetLitterbags placem_collection'!G132="","",'WetLitterbags placem_collection'!G132)</f>
        <v>42816</v>
      </c>
      <c r="U131" s="237">
        <f t="shared" ref="U131:U194" si="19">IFERROR(T131-S131,"")</f>
        <v>54</v>
      </c>
      <c r="V131" s="235">
        <f t="shared" ref="V131:V194" si="20">IFERROR(L131-P131,"")</f>
        <v>1.2547999999999999</v>
      </c>
      <c r="W131" s="235">
        <f t="shared" ref="W131:W194" si="21">IFERROR(N131-R131,"")</f>
        <v>1.2135939146124328</v>
      </c>
      <c r="X131">
        <f>IFERROR(INDEX(Rainfall_Wet!$O$2:$O$217,MATCH(B131, Rainfall_Wet!$A$2:$A$217,0)),"")</f>
        <v>206.85140822299999</v>
      </c>
      <c r="Y131" s="241">
        <v>31.214836424255054</v>
      </c>
      <c r="Z131" s="241">
        <v>11.377370285476141</v>
      </c>
      <c r="AA131" s="241">
        <v>57.407793290268799</v>
      </c>
      <c r="AB131" s="242" t="s">
        <v>2688</v>
      </c>
      <c r="AC131" s="241">
        <v>2.7337604731394798</v>
      </c>
      <c r="AD131">
        <f>IF('WetLitterbags placem_collection'!AB132="","",'WetLitterbags placem_collection'!AB132)</f>
        <v>2.1</v>
      </c>
      <c r="AE131">
        <f>IF('WetLitterbags placem_collection'!Z132="","",'WetLitterbags placem_collection'!Z132)</f>
        <v>3.5</v>
      </c>
      <c r="AF131" s="256" t="str">
        <f>IF('WetLitterbags placem_collection'!AA132="","",'WetLitterbags placem_collection'!AA132)</f>
        <v>O</v>
      </c>
      <c r="AG131">
        <f>IF('WetLitterbags placem_collection'!AC132="","",'WetLitterbags placem_collection'!AC132)</f>
        <v>0</v>
      </c>
      <c r="AH131" s="250">
        <f>AVERAGE('WetLitterbags placem_collection'!S132,'WetLitterbags placem_collection'!U132)</f>
        <v>16.3</v>
      </c>
      <c r="AI131">
        <f>AVERAGE('WetLitterbags placem_collection'!R132,'WetLitterbags placem_collection'!T132)</f>
        <v>28.5</v>
      </c>
      <c r="AJ131">
        <f>INDEX(Coordinates!$B$2:$B$197,MATCH(G131,Coordinates!$J$2:$J$197,0))</f>
        <v>-2.3503729889999998</v>
      </c>
      <c r="AK131">
        <f>INDEX(Coordinates!$C$2:$C$197,MATCH(G131,Coordinates!$J$2:$J$197,0))</f>
        <v>34.049626969999998</v>
      </c>
      <c r="AL131" t="str">
        <f>IF(ISNUMBER(SEARCH("C", 'WetLitterbags placem_collection'!W132)),"YES","")</f>
        <v/>
      </c>
      <c r="AM131" t="str">
        <f>IF(ISNUMBER(SEARCH("H", 'WetLitterbags placem_collection'!W132)),"YES","")</f>
        <v/>
      </c>
      <c r="AN131" t="str">
        <f>IF(ISNUMBER(SEARCH("R", 'WetLitterbags placem_collection'!W132)),"YES","")</f>
        <v/>
      </c>
    </row>
    <row r="132" spans="1:40" ht="15" customHeight="1">
      <c r="A132" s="268" t="s">
        <v>2460</v>
      </c>
      <c r="B132" s="282">
        <f>'Dry_Litterbag Placem_Collection'!A133</f>
        <v>131</v>
      </c>
      <c r="C132" s="282" t="str">
        <f>'Dry_Litterbag Placem_Collection'!B133</f>
        <v xml:space="preserve">Mwantimba
</v>
      </c>
      <c r="D132" s="282" t="s">
        <v>2460</v>
      </c>
      <c r="E132" s="282" t="s">
        <v>20</v>
      </c>
      <c r="F132" s="282">
        <v>1</v>
      </c>
      <c r="G132" s="283" t="str">
        <f>'Dry_Litterbag Placem_Collection'!C133</f>
        <v>Wet_P1_T3</v>
      </c>
      <c r="H132" s="284" t="s">
        <v>2559</v>
      </c>
      <c r="I132" s="285" t="s">
        <v>1147</v>
      </c>
      <c r="J132" s="233" t="str">
        <f>'WetLitterbags placem_collection'!K133</f>
        <v>G746</v>
      </c>
      <c r="K132" s="235">
        <f>IFERROR(INDEX('Green_rooibos initial weight'!$C$5:$C$1749,MATCH(J132, 'Green_rooibos initial weight'!$A$5:$A$1749,0)),"")</f>
        <v>2.198</v>
      </c>
      <c r="L132" s="235">
        <f t="shared" si="16"/>
        <v>1.9481999999999999</v>
      </c>
      <c r="M132" s="235">
        <f>AVERAGE('Ashed teabags wet'!$J$809:$J$813,'Ashed teabags wet'!$J$817:$J$818,'Ashed teabags wet'!$J$820:$J$821)</f>
        <v>5.5094158734921841</v>
      </c>
      <c r="N132" s="235">
        <f t="shared" si="17"/>
        <v>1.8408655599526251</v>
      </c>
      <c r="O132" s="235">
        <f>IF(IFERROR(INDEX('Both teabags AfterWet'!$D$1:$D$839,MATCH(J132,'Both teabags AfterWet'!$B$1:$B$839,0)),"")="","",(IFERROR(INDEX('Both teabags AfterWet'!$D$1:$D$839,MATCH(J132,'Both teabags AfterWet'!$B$1:$B$839,0)),"")))</f>
        <v>0.6613</v>
      </c>
      <c r="P132" s="235">
        <f t="shared" si="18"/>
        <v>0.51069999999999993</v>
      </c>
      <c r="Q132" s="235">
        <f>IFERROR(INDEX('Ashed teabags wet'!$J$2:$J$825,MATCH(J132,'Ashed teabags wet'!$B$2:$B$825,0)),"")</f>
        <v>16.72456575682352</v>
      </c>
      <c r="R132" s="235">
        <f t="shared" si="15"/>
        <v>0.42528764267990221</v>
      </c>
      <c r="S132" s="236">
        <f>'WetLitterbags placem_collection'!E133</f>
        <v>42762</v>
      </c>
      <c r="T132" s="236">
        <f>IF('WetLitterbags placem_collection'!G133="","",'WetLitterbags placem_collection'!G133)</f>
        <v>42816</v>
      </c>
      <c r="U132" s="237">
        <f t="shared" si="19"/>
        <v>54</v>
      </c>
      <c r="V132" s="235">
        <f t="shared" si="20"/>
        <v>1.4375</v>
      </c>
      <c r="W132" s="235">
        <f t="shared" si="21"/>
        <v>1.415577917272723</v>
      </c>
      <c r="X132">
        <f>IFERROR(INDEX(Rainfall_Wet!$O$2:$O$217,MATCH(B132, Rainfall_Wet!$A$2:$A$217,0)),"")</f>
        <v>206.85140822299999</v>
      </c>
      <c r="Y132" s="241">
        <v>31.214836424255054</v>
      </c>
      <c r="Z132" s="241">
        <v>11.377370285476141</v>
      </c>
      <c r="AA132" s="241">
        <v>57.407793290268799</v>
      </c>
      <c r="AB132" s="242" t="s">
        <v>2688</v>
      </c>
      <c r="AC132" s="241">
        <v>3.7337604731394798</v>
      </c>
      <c r="AD132">
        <f>IF('WetLitterbags placem_collection'!AB133="","",'WetLitterbags placem_collection'!AB133)</f>
        <v>4.5</v>
      </c>
      <c r="AE132">
        <f>IF('WetLitterbags placem_collection'!Z133="","",'WetLitterbags placem_collection'!Z133)</f>
        <v>7.5</v>
      </c>
      <c r="AF132" s="256" t="str">
        <f>IF('WetLitterbags placem_collection'!AA133="","",'WetLitterbags placem_collection'!AA133)</f>
        <v>O</v>
      </c>
      <c r="AG132">
        <f>IF('WetLitterbags placem_collection'!AC133="","",'WetLitterbags placem_collection'!AC133)</f>
        <v>0</v>
      </c>
      <c r="AH132" s="250">
        <f>AVERAGE('WetLitterbags placem_collection'!S133,'WetLitterbags placem_collection'!U133)</f>
        <v>9.3000000000000007</v>
      </c>
      <c r="AI132">
        <f>AVERAGE('WetLitterbags placem_collection'!R133,'WetLitterbags placem_collection'!T133)</f>
        <v>28.950000000000003</v>
      </c>
      <c r="AJ132">
        <f>INDEX(Coordinates!$B$2:$B$197,MATCH(G132,Coordinates!$J$2:$J$197,0))</f>
        <v>-2.3503259660000002</v>
      </c>
      <c r="AK132">
        <f>INDEX(Coordinates!$C$2:$C$197,MATCH(G132,Coordinates!$J$2:$J$197,0))</f>
        <v>34.049616999999998</v>
      </c>
      <c r="AL132" t="str">
        <f>IF(ISNUMBER(SEARCH("C", 'WetLitterbags placem_collection'!W133)),"YES","")</f>
        <v>YES</v>
      </c>
      <c r="AM132" t="str">
        <f>IF(ISNUMBER(SEARCH("H", 'WetLitterbags placem_collection'!W133)),"YES","")</f>
        <v>YES</v>
      </c>
      <c r="AN132" t="str">
        <f>IF(ISNUMBER(SEARCH("R", 'WetLitterbags placem_collection'!W133)),"YES","")</f>
        <v/>
      </c>
    </row>
    <row r="133" spans="1:40" ht="15" customHeight="1">
      <c r="A133" s="268" t="s">
        <v>2460</v>
      </c>
      <c r="B133" s="282">
        <f>'Dry_Litterbag Placem_Collection'!A134</f>
        <v>132</v>
      </c>
      <c r="C133" s="282" t="str">
        <f>'Dry_Litterbag Placem_Collection'!B134</f>
        <v xml:space="preserve">Mwantimba
</v>
      </c>
      <c r="D133" s="282" t="s">
        <v>2460</v>
      </c>
      <c r="E133" s="282" t="s">
        <v>20</v>
      </c>
      <c r="F133" s="282">
        <v>1</v>
      </c>
      <c r="G133" s="283" t="str">
        <f>'Dry_Litterbag Placem_Collection'!C134</f>
        <v>Wet_P1_T4</v>
      </c>
      <c r="H133" s="284" t="s">
        <v>2559</v>
      </c>
      <c r="I133" s="285" t="s">
        <v>1147</v>
      </c>
      <c r="J133" s="233" t="str">
        <f>'WetLitterbags placem_collection'!K134</f>
        <v>G725</v>
      </c>
      <c r="K133" s="235">
        <f>IFERROR(INDEX('Green_rooibos initial weight'!$C$5:$C$1749,MATCH(J133, 'Green_rooibos initial weight'!$A$5:$A$1749,0)),"")</f>
        <v>2.0270000000000001</v>
      </c>
      <c r="L133" s="235">
        <f t="shared" si="16"/>
        <v>1.7772000000000001</v>
      </c>
      <c r="M133" s="235">
        <f>AVERAGE('Ashed teabags wet'!$J$809:$J$813,'Ashed teabags wet'!$J$817:$J$818,'Ashed teabags wet'!$J$820:$J$821)</f>
        <v>5.5094158734921841</v>
      </c>
      <c r="N133" s="235">
        <f t="shared" si="17"/>
        <v>1.6792866610962971</v>
      </c>
      <c r="O133" s="235">
        <f>IF(IFERROR(INDEX('Both teabags AfterWet'!$D$1:$D$839,MATCH(J133,'Both teabags AfterWet'!$B$1:$B$839,0)),"")="","",(IFERROR(INDEX('Both teabags AfterWet'!$D$1:$D$839,MATCH(J133,'Both teabags AfterWet'!$B$1:$B$839,0)),"")))</f>
        <v>0.56820000000000004</v>
      </c>
      <c r="P133" s="235">
        <f t="shared" si="18"/>
        <v>0.41760000000000003</v>
      </c>
      <c r="Q133" s="235">
        <f>IFERROR(INDEX('Ashed teabags wet'!$J$2:$J$825,MATCH(J133,'Ashed teabags wet'!$B$2:$B$825,0)),"")</f>
        <v>14.355948869222813</v>
      </c>
      <c r="R133" s="235">
        <f t="shared" si="15"/>
        <v>0.35764955752212557</v>
      </c>
      <c r="S133" s="236">
        <f>'WetLitterbags placem_collection'!E134</f>
        <v>42762</v>
      </c>
      <c r="T133" s="236">
        <f>IF('WetLitterbags placem_collection'!G134="","",'WetLitterbags placem_collection'!G134)</f>
        <v>42816</v>
      </c>
      <c r="U133" s="237">
        <f t="shared" si="19"/>
        <v>54</v>
      </c>
      <c r="V133" s="235">
        <f t="shared" si="20"/>
        <v>1.3596000000000001</v>
      </c>
      <c r="W133" s="235">
        <f t="shared" si="21"/>
        <v>1.3216371035741714</v>
      </c>
      <c r="X133">
        <f>IFERROR(INDEX(Rainfall_Wet!$O$2:$O$217,MATCH(B133, Rainfall_Wet!$A$2:$A$217,0)),"")</f>
        <v>206.85140822299999</v>
      </c>
      <c r="Y133" s="241">
        <v>31.214836424255054</v>
      </c>
      <c r="Z133" s="241">
        <v>11.377370285476141</v>
      </c>
      <c r="AA133" s="241">
        <v>57.407793290268799</v>
      </c>
      <c r="AB133" s="242" t="s">
        <v>2688</v>
      </c>
      <c r="AC133" s="241">
        <v>4.7337604731394798</v>
      </c>
      <c r="AD133">
        <f>IF('WetLitterbags placem_collection'!AB134="","",'WetLitterbags placem_collection'!AB134)</f>
        <v>0.7</v>
      </c>
      <c r="AE133">
        <f>IF('WetLitterbags placem_collection'!Z134="","",'WetLitterbags placem_collection'!Z134)</f>
        <v>9.8000000000000007</v>
      </c>
      <c r="AF133" s="256" t="str">
        <f>IF('WetLitterbags placem_collection'!AA134="","",'WetLitterbags placem_collection'!AA134)</f>
        <v>G</v>
      </c>
      <c r="AG133">
        <f>IF('WetLitterbags placem_collection'!AC134="","",'WetLitterbags placem_collection'!AC134)</f>
        <v>1</v>
      </c>
      <c r="AH133" s="250">
        <f>AVERAGE('WetLitterbags placem_collection'!S134,'WetLitterbags placem_collection'!U134)</f>
        <v>18.55</v>
      </c>
      <c r="AI133">
        <f>AVERAGE('WetLitterbags placem_collection'!R134,'WetLitterbags placem_collection'!T134)</f>
        <v>28.95</v>
      </c>
      <c r="AJ133">
        <f>INDEX(Coordinates!$B$2:$B$197,MATCH(G133,Coordinates!$J$2:$J$197,0))</f>
        <v>-2.3504800260000001</v>
      </c>
      <c r="AK133">
        <f>INDEX(Coordinates!$C$2:$C$197,MATCH(G133,Coordinates!$J$2:$J$197,0))</f>
        <v>34.049551030000003</v>
      </c>
      <c r="AL133" t="str">
        <f>IF(ISNUMBER(SEARCH("C", 'WetLitterbags placem_collection'!W134)),"YES","")</f>
        <v>YES</v>
      </c>
      <c r="AM133" t="str">
        <f>IF(ISNUMBER(SEARCH("H", 'WetLitterbags placem_collection'!W134)),"YES","")</f>
        <v>YES</v>
      </c>
      <c r="AN133" t="str">
        <f>IF(ISNUMBER(SEARCH("R", 'WetLitterbags placem_collection'!W134)),"YES","")</f>
        <v/>
      </c>
    </row>
    <row r="134" spans="1:40" ht="15" customHeight="1">
      <c r="A134" s="268" t="s">
        <v>2460</v>
      </c>
      <c r="B134" s="282">
        <f>'Dry_Litterbag Placem_Collection'!A135</f>
        <v>133</v>
      </c>
      <c r="C134" s="282" t="str">
        <f>'Dry_Litterbag Placem_Collection'!B135</f>
        <v xml:space="preserve">Mwantimba
</v>
      </c>
      <c r="D134" s="282" t="s">
        <v>2460</v>
      </c>
      <c r="E134" s="282" t="s">
        <v>20</v>
      </c>
      <c r="F134" s="282">
        <v>1</v>
      </c>
      <c r="G134" s="283" t="str">
        <f>'Dry_Litterbag Placem_Collection'!C135</f>
        <v>Wet_P1_T5</v>
      </c>
      <c r="H134" s="284" t="s">
        <v>2559</v>
      </c>
      <c r="I134" s="285" t="s">
        <v>1147</v>
      </c>
      <c r="J134" s="233" t="str">
        <f>'WetLitterbags placem_collection'!K135</f>
        <v>G846</v>
      </c>
      <c r="K134" s="235">
        <f>IFERROR(INDEX('Green_rooibos initial weight'!$C$5:$C$1749,MATCH(J134, 'Green_rooibos initial weight'!$A$5:$A$1749,0)),"")</f>
        <v>2.0350000000000001</v>
      </c>
      <c r="L134" s="235">
        <f t="shared" si="16"/>
        <v>1.7852000000000001</v>
      </c>
      <c r="M134" s="235">
        <f>AVERAGE('Ashed teabags wet'!$J$809:$J$813,'Ashed teabags wet'!$J$817:$J$818,'Ashed teabags wet'!$J$820:$J$821)</f>
        <v>5.5094158734921841</v>
      </c>
      <c r="N134" s="235">
        <f t="shared" si="17"/>
        <v>1.6868459078264175</v>
      </c>
      <c r="O134" s="235">
        <f>IF(IFERROR(INDEX('Both teabags AfterWet'!$D$1:$D$839,MATCH(J134,'Both teabags AfterWet'!$B$1:$B$839,0)),"")="","",(IFERROR(INDEX('Both teabags AfterWet'!$D$1:$D$839,MATCH(J134,'Both teabags AfterWet'!$B$1:$B$839,0)),"")))</f>
        <v>0.59309999999999996</v>
      </c>
      <c r="P134" s="235">
        <f t="shared" si="18"/>
        <v>0.44249999999999995</v>
      </c>
      <c r="Q134" s="235">
        <f>IFERROR(INDEX('Ashed teabags wet'!$J$2:$J$825,MATCH(J134,'Ashed teabags wet'!$B$2:$B$825,0)),"")</f>
        <v>11.326378539493467</v>
      </c>
      <c r="R134" s="235">
        <f t="shared" si="15"/>
        <v>0.39238077496274137</v>
      </c>
      <c r="S134" s="236">
        <f>'WetLitterbags placem_collection'!E135</f>
        <v>42762</v>
      </c>
      <c r="T134" s="236">
        <f>IF('WetLitterbags placem_collection'!G135="","",'WetLitterbags placem_collection'!G135)</f>
        <v>42816</v>
      </c>
      <c r="U134" s="237">
        <f t="shared" si="19"/>
        <v>54</v>
      </c>
      <c r="V134" s="235">
        <f t="shared" si="20"/>
        <v>1.3427000000000002</v>
      </c>
      <c r="W134" s="235">
        <f t="shared" si="21"/>
        <v>1.2944651328636763</v>
      </c>
      <c r="X134">
        <f>IFERROR(INDEX(Rainfall_Wet!$O$2:$O$217,MATCH(B134, Rainfall_Wet!$A$2:$A$217,0)),"")</f>
        <v>206.85140822299999</v>
      </c>
      <c r="Y134" s="241">
        <v>31.214836424255054</v>
      </c>
      <c r="Z134" s="241">
        <v>11.377370285476141</v>
      </c>
      <c r="AA134" s="241">
        <v>57.407793290268799</v>
      </c>
      <c r="AB134" s="242" t="s">
        <v>2688</v>
      </c>
      <c r="AC134" s="241">
        <v>5.7337604731394798</v>
      </c>
      <c r="AD134">
        <f>IF('WetLitterbags placem_collection'!AB135="","",'WetLitterbags placem_collection'!AB135)</f>
        <v>2.2000000000000002</v>
      </c>
      <c r="AE134">
        <f>IF('WetLitterbags placem_collection'!Z135="","",'WetLitterbags placem_collection'!Z135)</f>
        <v>10</v>
      </c>
      <c r="AF134" s="256" t="str">
        <f>IF('WetLitterbags placem_collection'!AA135="","",'WetLitterbags placem_collection'!AA135)</f>
        <v>O</v>
      </c>
      <c r="AG134">
        <f>IF('WetLitterbags placem_collection'!AC135="","",'WetLitterbags placem_collection'!AC135)</f>
        <v>1</v>
      </c>
      <c r="AH134" s="250">
        <f>AVERAGE('WetLitterbags placem_collection'!S135,'WetLitterbags placem_collection'!U135)</f>
        <v>13.399999999999999</v>
      </c>
      <c r="AI134">
        <f>AVERAGE('WetLitterbags placem_collection'!R135,'WetLitterbags placem_collection'!T135)</f>
        <v>31.349999999999998</v>
      </c>
      <c r="AJ134">
        <f>INDEX(Coordinates!$B$2:$B$197,MATCH(G134,Coordinates!$J$2:$J$197,0))</f>
        <v>-2.350474996</v>
      </c>
      <c r="AK134">
        <f>INDEX(Coordinates!$C$2:$C$197,MATCH(G134,Coordinates!$J$2:$J$197,0))</f>
        <v>34.049801979999998</v>
      </c>
      <c r="AL134" t="str">
        <f>IF(ISNUMBER(SEARCH("C", 'WetLitterbags placem_collection'!W135)),"YES","")</f>
        <v/>
      </c>
      <c r="AM134" t="str">
        <f>IF(ISNUMBER(SEARCH("H", 'WetLitterbags placem_collection'!W135)),"YES","")</f>
        <v/>
      </c>
      <c r="AN134" t="str">
        <f>IF(ISNUMBER(SEARCH("R", 'WetLitterbags placem_collection'!W135)),"YES","")</f>
        <v/>
      </c>
    </row>
    <row r="135" spans="1:40" ht="15" customHeight="1">
      <c r="A135" s="268" t="s">
        <v>2460</v>
      </c>
      <c r="B135" s="282">
        <f>'Dry_Litterbag Placem_Collection'!A136</f>
        <v>134</v>
      </c>
      <c r="C135" s="282" t="str">
        <f>'Dry_Litterbag Placem_Collection'!B136</f>
        <v xml:space="preserve">Mwantimba
</v>
      </c>
      <c r="D135" s="282" t="s">
        <v>2460</v>
      </c>
      <c r="E135" s="282" t="s">
        <v>20</v>
      </c>
      <c r="F135" s="282">
        <v>1</v>
      </c>
      <c r="G135" s="283" t="str">
        <f>'Dry_Litterbag Placem_Collection'!C136</f>
        <v>Wet_P1_T6</v>
      </c>
      <c r="H135" s="284" t="s">
        <v>2559</v>
      </c>
      <c r="I135" s="285" t="s">
        <v>1147</v>
      </c>
      <c r="J135" s="233" t="str">
        <f>'WetLitterbags placem_collection'!K136</f>
        <v>G756</v>
      </c>
      <c r="K135" s="235">
        <f>IFERROR(INDEX('Green_rooibos initial weight'!$C$5:$C$1749,MATCH(J135, 'Green_rooibos initial weight'!$A$5:$A$1749,0)),"")</f>
        <v>2.1459999999999999</v>
      </c>
      <c r="L135" s="235">
        <f t="shared" si="16"/>
        <v>1.8961999999999999</v>
      </c>
      <c r="M135" s="235">
        <f>AVERAGE('Ashed teabags wet'!$J$809:$J$813,'Ashed teabags wet'!$J$817:$J$818,'Ashed teabags wet'!$J$820:$J$821)</f>
        <v>5.5094158734921841</v>
      </c>
      <c r="N135" s="235">
        <f t="shared" si="17"/>
        <v>1.791730456206841</v>
      </c>
      <c r="O135" s="235">
        <f>IF(IFERROR(INDEX('Both teabags AfterWet'!$D$1:$D$839,MATCH(J135,'Both teabags AfterWet'!$B$1:$B$839,0)),"")="","",(IFERROR(INDEX('Both teabags AfterWet'!$D$1:$D$839,MATCH(J135,'Both teabags AfterWet'!$B$1:$B$839,0)),"")))</f>
        <v>0.69399999999999995</v>
      </c>
      <c r="P135" s="235">
        <f t="shared" si="18"/>
        <v>0.54339999999999988</v>
      </c>
      <c r="Q135" s="235">
        <f>IFERROR(INDEX('Ashed teabags wet'!$J$2:$J$825,MATCH(J135,'Ashed teabags wet'!$B$2:$B$825,0)),"")</f>
        <v>17.213930348258991</v>
      </c>
      <c r="R135" s="235">
        <f t="shared" si="15"/>
        <v>0.44985950248756057</v>
      </c>
      <c r="S135" s="236">
        <f>'WetLitterbags placem_collection'!E136</f>
        <v>42762</v>
      </c>
      <c r="T135" s="236">
        <f>IF('WetLitterbags placem_collection'!G136="","",'WetLitterbags placem_collection'!G136)</f>
        <v>42816</v>
      </c>
      <c r="U135" s="237">
        <f t="shared" si="19"/>
        <v>54</v>
      </c>
      <c r="V135" s="235">
        <f t="shared" si="20"/>
        <v>1.3528</v>
      </c>
      <c r="W135" s="235">
        <f t="shared" si="21"/>
        <v>1.3418709537192806</v>
      </c>
      <c r="X135">
        <f>IFERROR(INDEX(Rainfall_Wet!$O$2:$O$217,MATCH(B135, Rainfall_Wet!$A$2:$A$217,0)),"")</f>
        <v>206.85140822299999</v>
      </c>
      <c r="Y135" s="241">
        <v>31.214836424255054</v>
      </c>
      <c r="Z135" s="241">
        <v>11.377370285476141</v>
      </c>
      <c r="AA135" s="241">
        <v>57.407793290268799</v>
      </c>
      <c r="AB135" s="242" t="s">
        <v>2688</v>
      </c>
      <c r="AC135" s="241">
        <v>6.7337604731394798</v>
      </c>
      <c r="AD135">
        <f>IF('WetLitterbags placem_collection'!AB136="","",'WetLitterbags placem_collection'!AB136)</f>
        <v>1.1000000000000001</v>
      </c>
      <c r="AE135">
        <f>IF('WetLitterbags placem_collection'!Z136="","",'WetLitterbags placem_collection'!Z136)</f>
        <v>15.4</v>
      </c>
      <c r="AF135" s="256" t="str">
        <f>IF('WetLitterbags placem_collection'!AA136="","",'WetLitterbags placem_collection'!AA136)</f>
        <v>O</v>
      </c>
      <c r="AG135">
        <f>IF('WetLitterbags placem_collection'!AC136="","",'WetLitterbags placem_collection'!AC136)</f>
        <v>1</v>
      </c>
      <c r="AH135" s="250">
        <f>AVERAGE('WetLitterbags placem_collection'!S136,'WetLitterbags placem_collection'!U136)</f>
        <v>12.7</v>
      </c>
      <c r="AI135">
        <f>AVERAGE('WetLitterbags placem_collection'!R136,'WetLitterbags placem_collection'!T136)</f>
        <v>30.15</v>
      </c>
      <c r="AJ135">
        <f>INDEX(Coordinates!$B$2:$B$197,MATCH(G135,Coordinates!$J$2:$J$197,0))</f>
        <v>-2.3503559730000001</v>
      </c>
      <c r="AK135">
        <f>INDEX(Coordinates!$C$2:$C$197,MATCH(G135,Coordinates!$J$2:$J$197,0))</f>
        <v>34.049800980000001</v>
      </c>
      <c r="AL135" t="str">
        <f>IF(ISNUMBER(SEARCH("C", 'WetLitterbags placem_collection'!W136)),"YES","")</f>
        <v/>
      </c>
      <c r="AM135" t="str">
        <f>IF(ISNUMBER(SEARCH("H", 'WetLitterbags placem_collection'!W136)),"YES","")</f>
        <v/>
      </c>
      <c r="AN135" t="str">
        <f>IF(ISNUMBER(SEARCH("R", 'WetLitterbags placem_collection'!W136)),"YES","")</f>
        <v/>
      </c>
    </row>
    <row r="136" spans="1:40" ht="15" customHeight="1">
      <c r="A136" s="268" t="s">
        <v>2460</v>
      </c>
      <c r="B136" s="282">
        <f>'Dry_Litterbag Placem_Collection'!A137</f>
        <v>135</v>
      </c>
      <c r="C136" s="282" t="str">
        <f>'Dry_Litterbag Placem_Collection'!B137</f>
        <v xml:space="preserve">Mwantimba
</v>
      </c>
      <c r="D136" s="282" t="s">
        <v>2460</v>
      </c>
      <c r="E136" s="282" t="s">
        <v>20</v>
      </c>
      <c r="F136" s="282">
        <v>1</v>
      </c>
      <c r="G136" s="283" t="str">
        <f>'Dry_Litterbag Placem_Collection'!C137</f>
        <v>Wet_P1_T7</v>
      </c>
      <c r="H136" s="284" t="s">
        <v>2559</v>
      </c>
      <c r="I136" s="285" t="s">
        <v>1147</v>
      </c>
      <c r="J136" s="233" t="str">
        <f>'WetLitterbags placem_collection'!K137</f>
        <v>G745</v>
      </c>
      <c r="K136" s="235">
        <f>IFERROR(INDEX('Green_rooibos initial weight'!$C$5:$C$1749,MATCH(J136, 'Green_rooibos initial weight'!$A$5:$A$1749,0)),"")</f>
        <v>1.9570000000000001</v>
      </c>
      <c r="L136" s="235">
        <f t="shared" si="16"/>
        <v>1.7072000000000001</v>
      </c>
      <c r="M136" s="235">
        <f>AVERAGE('Ashed teabags wet'!$J$809:$J$813,'Ashed teabags wet'!$J$817:$J$818,'Ashed teabags wet'!$J$820:$J$821)</f>
        <v>5.5094158734921841</v>
      </c>
      <c r="N136" s="235">
        <f t="shared" si="17"/>
        <v>1.6131432522077416</v>
      </c>
      <c r="O136" s="235">
        <f>IF(IFERROR(INDEX('Both teabags AfterWet'!$D$1:$D$839,MATCH(J136,'Both teabags AfterWet'!$B$1:$B$839,0)),"")="","",(IFERROR(INDEX('Both teabags AfterWet'!$D$1:$D$839,MATCH(J136,'Both teabags AfterWet'!$B$1:$B$839,0)),"")))</f>
        <v>0.61099999999999999</v>
      </c>
      <c r="P136" s="235">
        <f t="shared" si="18"/>
        <v>0.46039999999999998</v>
      </c>
      <c r="Q136" s="235">
        <f>IFERROR(INDEX('Ashed teabags wet'!$J$2:$J$825,MATCH(J136,'Ashed teabags wet'!$B$2:$B$825,0)),"")</f>
        <v>14.334637964774716</v>
      </c>
      <c r="R136" s="235">
        <f t="shared" si="15"/>
        <v>0.3944033268101772</v>
      </c>
      <c r="S136" s="236">
        <f>'WetLitterbags placem_collection'!E137</f>
        <v>42762</v>
      </c>
      <c r="T136" s="236">
        <f>IF('WetLitterbags placem_collection'!G137="","",'WetLitterbags placem_collection'!G137)</f>
        <v>42816</v>
      </c>
      <c r="U136" s="237">
        <f t="shared" si="19"/>
        <v>54</v>
      </c>
      <c r="V136" s="235">
        <f t="shared" si="20"/>
        <v>1.2468000000000001</v>
      </c>
      <c r="W136" s="235">
        <f t="shared" si="21"/>
        <v>1.2187399253975644</v>
      </c>
      <c r="X136">
        <f>IFERROR(INDEX(Rainfall_Wet!$O$2:$O$217,MATCH(B136, Rainfall_Wet!$A$2:$A$217,0)),"")</f>
        <v>206.85140822299999</v>
      </c>
      <c r="Y136" s="241">
        <v>31.214836424255054</v>
      </c>
      <c r="Z136" s="241">
        <v>11.377370285476141</v>
      </c>
      <c r="AA136" s="241">
        <v>57.407793290268799</v>
      </c>
      <c r="AB136" s="242" t="s">
        <v>2688</v>
      </c>
      <c r="AC136" s="241">
        <v>7.7337604731394798</v>
      </c>
      <c r="AD136">
        <f>IF('WetLitterbags placem_collection'!AB137="","",'WetLitterbags placem_collection'!AB137)</f>
        <v>2.1</v>
      </c>
      <c r="AE136">
        <f>IF('WetLitterbags placem_collection'!Z137="","",'WetLitterbags placem_collection'!Z137)</f>
        <v>5.6</v>
      </c>
      <c r="AF136" s="256" t="str">
        <f>IF('WetLitterbags placem_collection'!AA137="","",'WetLitterbags placem_collection'!AA137)</f>
        <v>O</v>
      </c>
      <c r="AG136">
        <f>IF('WetLitterbags placem_collection'!AC137="","",'WetLitterbags placem_collection'!AC137)</f>
        <v>1</v>
      </c>
      <c r="AH136" s="250">
        <f>AVERAGE('WetLitterbags placem_collection'!S137,'WetLitterbags placem_collection'!U137)</f>
        <v>14.5</v>
      </c>
      <c r="AI136">
        <f>AVERAGE('WetLitterbags placem_collection'!R137,'WetLitterbags placem_collection'!T137)</f>
        <v>29.65</v>
      </c>
      <c r="AJ136">
        <f>INDEX(Coordinates!$B$2:$B$197,MATCH(G136,Coordinates!$J$2:$J$197,0))</f>
        <v>-2.3503589909999998</v>
      </c>
      <c r="AK136">
        <f>INDEX(Coordinates!$C$2:$C$197,MATCH(G136,Coordinates!$J$2:$J$197,0))</f>
        <v>34.049719000000003</v>
      </c>
      <c r="AL136" t="str">
        <f>IF(ISNUMBER(SEARCH("C", 'WetLitterbags placem_collection'!W137)),"YES","")</f>
        <v/>
      </c>
      <c r="AM136" t="str">
        <f>IF(ISNUMBER(SEARCH("H", 'WetLitterbags placem_collection'!W137)),"YES","")</f>
        <v/>
      </c>
      <c r="AN136" t="str">
        <f>IF(ISNUMBER(SEARCH("R", 'WetLitterbags placem_collection'!W137)),"YES","")</f>
        <v>YES</v>
      </c>
    </row>
    <row r="137" spans="1:40" ht="15" customHeight="1">
      <c r="A137" s="268" t="s">
        <v>2460</v>
      </c>
      <c r="B137" s="282">
        <f>'Dry_Litterbag Placem_Collection'!A138</f>
        <v>136</v>
      </c>
      <c r="C137" s="282" t="str">
        <f>'Dry_Litterbag Placem_Collection'!B138</f>
        <v xml:space="preserve">Mwantimba
</v>
      </c>
      <c r="D137" s="282" t="s">
        <v>2460</v>
      </c>
      <c r="E137" s="282" t="s">
        <v>20</v>
      </c>
      <c r="F137" s="282">
        <v>1</v>
      </c>
      <c r="G137" s="283" t="str">
        <f>'Dry_Litterbag Placem_Collection'!C138</f>
        <v>Wet_P1_T8</v>
      </c>
      <c r="H137" s="284" t="s">
        <v>2559</v>
      </c>
      <c r="I137" s="285" t="s">
        <v>1147</v>
      </c>
      <c r="J137" s="233" t="str">
        <f>'WetLitterbags placem_collection'!K138</f>
        <v>G832</v>
      </c>
      <c r="K137" s="235">
        <f>IFERROR(INDEX('Green_rooibos initial weight'!$C$5:$C$1749,MATCH(J137, 'Green_rooibos initial weight'!$A$5:$A$1749,0)),"")</f>
        <v>2.0470000000000002</v>
      </c>
      <c r="L137" s="235">
        <f t="shared" si="16"/>
        <v>1.7972000000000001</v>
      </c>
      <c r="M137" s="235">
        <f>AVERAGE('Ashed teabags wet'!$J$809:$J$813,'Ashed teabags wet'!$J$817:$J$818,'Ashed teabags wet'!$J$820:$J$821)</f>
        <v>5.5094158734921841</v>
      </c>
      <c r="N137" s="235">
        <f t="shared" si="17"/>
        <v>1.6981847779215986</v>
      </c>
      <c r="O137" s="235">
        <f>IF(IFERROR(INDEX('Both teabags AfterWet'!$D$1:$D$839,MATCH(J137,'Both teabags AfterWet'!$B$1:$B$839,0)),"")="","",(IFERROR(INDEX('Both teabags AfterWet'!$D$1:$D$839,MATCH(J137,'Both teabags AfterWet'!$B$1:$B$839,0)),"")))</f>
        <v>0.5796</v>
      </c>
      <c r="P137" s="235">
        <f t="shared" si="18"/>
        <v>0.42899999999999999</v>
      </c>
      <c r="Q137" s="235">
        <f>IFERROR(INDEX('Ashed teabags wet'!$J$2:$J$825,MATCH(J137,'Ashed teabags wet'!$B$2:$B$825,0)),"")</f>
        <v>15.08132084770828</v>
      </c>
      <c r="R137" s="235">
        <f t="shared" si="15"/>
        <v>0.36430113356333149</v>
      </c>
      <c r="S137" s="236">
        <f>'WetLitterbags placem_collection'!E138</f>
        <v>42762</v>
      </c>
      <c r="T137" s="236">
        <f>IF('WetLitterbags placem_collection'!G138="","",'WetLitterbags placem_collection'!G138)</f>
        <v>42816</v>
      </c>
      <c r="U137" s="237">
        <f t="shared" si="19"/>
        <v>54</v>
      </c>
      <c r="V137" s="235">
        <f t="shared" si="20"/>
        <v>1.3682000000000001</v>
      </c>
      <c r="W137" s="235">
        <f t="shared" si="21"/>
        <v>1.3338836443582671</v>
      </c>
      <c r="X137">
        <f>IFERROR(INDEX(Rainfall_Wet!$O$2:$O$217,MATCH(B137, Rainfall_Wet!$A$2:$A$217,0)),"")</f>
        <v>206.85140822299999</v>
      </c>
      <c r="Y137" s="241">
        <v>31.214836424255054</v>
      </c>
      <c r="Z137" s="241">
        <v>11.377370285476141</v>
      </c>
      <c r="AA137" s="241">
        <v>57.407793290268799</v>
      </c>
      <c r="AB137" s="242" t="s">
        <v>2688</v>
      </c>
      <c r="AC137" s="241">
        <v>8.7337604731394798</v>
      </c>
      <c r="AD137">
        <f>IF('WetLitterbags placem_collection'!AB138="","",'WetLitterbags placem_collection'!AB138)</f>
        <v>2.2999999999999998</v>
      </c>
      <c r="AE137">
        <f>IF('WetLitterbags placem_collection'!Z138="","",'WetLitterbags placem_collection'!Z138)</f>
        <v>16.3</v>
      </c>
      <c r="AF137" s="256" t="str">
        <f>IF('WetLitterbags placem_collection'!AA138="","",'WetLitterbags placem_collection'!AA138)</f>
        <v>G</v>
      </c>
      <c r="AG137">
        <f>IF('WetLitterbags placem_collection'!AC138="","",'WetLitterbags placem_collection'!AC138)</f>
        <v>1</v>
      </c>
      <c r="AH137" s="250">
        <f>AVERAGE('WetLitterbags placem_collection'!S138,'WetLitterbags placem_collection'!U138)</f>
        <v>14.65</v>
      </c>
      <c r="AI137">
        <f>AVERAGE('WetLitterbags placem_collection'!R138,'WetLitterbags placem_collection'!T138)</f>
        <v>30.6</v>
      </c>
      <c r="AJ137">
        <f>INDEX(Coordinates!$B$2:$B$197,MATCH(G137,Coordinates!$J$2:$J$197,0))</f>
        <v>-2.3502159960000002</v>
      </c>
      <c r="AK137">
        <f>INDEX(Coordinates!$C$2:$C$197,MATCH(G137,Coordinates!$J$2:$J$197,0))</f>
        <v>34.049822020000001</v>
      </c>
      <c r="AL137" t="str">
        <f>IF(ISNUMBER(SEARCH("C", 'WetLitterbags placem_collection'!W138)),"YES","")</f>
        <v/>
      </c>
      <c r="AM137" t="str">
        <f>IF(ISNUMBER(SEARCH("H", 'WetLitterbags placem_collection'!W138)),"YES","")</f>
        <v/>
      </c>
      <c r="AN137" t="str">
        <f>IF(ISNUMBER(SEARCH("R", 'WetLitterbags placem_collection'!W138)),"YES","")</f>
        <v>YES</v>
      </c>
    </row>
    <row r="138" spans="1:40" ht="15" customHeight="1">
      <c r="A138" s="268" t="s">
        <v>2460</v>
      </c>
      <c r="B138" s="282">
        <f>'Dry_Litterbag Placem_Collection'!A139</f>
        <v>137</v>
      </c>
      <c r="C138" s="282" t="str">
        <f>'Dry_Litterbag Placem_Collection'!B139</f>
        <v xml:space="preserve">Mwantimba
</v>
      </c>
      <c r="D138" s="282" t="s">
        <v>2460</v>
      </c>
      <c r="E138" s="282" t="s">
        <v>20</v>
      </c>
      <c r="F138" s="282">
        <v>2</v>
      </c>
      <c r="G138" s="283" t="str">
        <f>'Dry_Litterbag Placem_Collection'!C139</f>
        <v>Wet_P2_T1</v>
      </c>
      <c r="H138" s="284" t="s">
        <v>2559</v>
      </c>
      <c r="I138" s="285" t="s">
        <v>1147</v>
      </c>
      <c r="J138" s="233" t="str">
        <f>'WetLitterbags placem_collection'!K139</f>
        <v>G805</v>
      </c>
      <c r="K138" s="235">
        <f>IFERROR(INDEX('Green_rooibos initial weight'!$C$5:$C$1749,MATCH(J138, 'Green_rooibos initial weight'!$A$5:$A$1749,0)),"")</f>
        <v>1.9810000000000001</v>
      </c>
      <c r="L138" s="235">
        <f t="shared" si="16"/>
        <v>1.7312000000000001</v>
      </c>
      <c r="M138" s="235">
        <f>AVERAGE('Ashed teabags wet'!$J$809:$J$813,'Ashed teabags wet'!$J$817:$J$818,'Ashed teabags wet'!$J$820:$J$821)</f>
        <v>5.5094158734921841</v>
      </c>
      <c r="N138" s="235">
        <f t="shared" si="17"/>
        <v>1.6358209923981033</v>
      </c>
      <c r="O138" s="235">
        <f>IF(IFERROR(INDEX('Both teabags AfterWet'!$D$1:$D$839,MATCH(J138,'Both teabags AfterWet'!$B$1:$B$839,0)),"")="","",(IFERROR(INDEX('Both teabags AfterWet'!$D$1:$D$839,MATCH(J138,'Both teabags AfterWet'!$B$1:$B$839,0)),"")))</f>
        <v>1.5740000000000001</v>
      </c>
      <c r="P138" s="235">
        <f t="shared" si="18"/>
        <v>1.4234</v>
      </c>
      <c r="Q138" s="235">
        <f>IFERROR(INDEX('Ashed teabags wet'!$J$2:$J$825,MATCH(J138,'Ashed teabags wet'!$B$2:$B$825,0)),"")</f>
        <v>15.662650602409292</v>
      </c>
      <c r="R138" s="235">
        <f t="shared" si="15"/>
        <v>1.200457831325306</v>
      </c>
      <c r="S138" s="236">
        <f>'WetLitterbags placem_collection'!E139</f>
        <v>42762</v>
      </c>
      <c r="T138" s="236">
        <f>IF('WetLitterbags placem_collection'!G139="","",'WetLitterbags placem_collection'!G139)</f>
        <v>42816</v>
      </c>
      <c r="U138" s="237">
        <f t="shared" si="19"/>
        <v>54</v>
      </c>
      <c r="V138" s="235">
        <f t="shared" si="20"/>
        <v>0.30780000000000007</v>
      </c>
      <c r="W138" s="235">
        <f t="shared" si="21"/>
        <v>0.43536316107279727</v>
      </c>
      <c r="X138">
        <f>IFERROR(INDEX(Rainfall_Wet!$O$2:$O$217,MATCH(B138, Rainfall_Wet!$A$2:$A$217,0)),"")</f>
        <v>206.85140822299999</v>
      </c>
      <c r="Y138" s="241">
        <v>33.96</v>
      </c>
      <c r="Z138" s="241">
        <v>8.9200000000000017</v>
      </c>
      <c r="AA138" s="241">
        <v>57.12</v>
      </c>
      <c r="AB138" s="242" t="s">
        <v>2688</v>
      </c>
      <c r="AC138" s="241">
        <v>2.072055199605717</v>
      </c>
      <c r="AD138">
        <f>IF('WetLitterbags placem_collection'!AB139="","",'WetLitterbags placem_collection'!AB139)</f>
        <v>1.2</v>
      </c>
      <c r="AE138">
        <f>IF('WetLitterbags placem_collection'!Z139="","",'WetLitterbags placem_collection'!Z139)</f>
        <v>32.4</v>
      </c>
      <c r="AF138" s="256" t="str">
        <f>IF('WetLitterbags placem_collection'!AA139="","",'WetLitterbags placem_collection'!AA139)</f>
        <v>G</v>
      </c>
      <c r="AG138">
        <f>IF('WetLitterbags placem_collection'!AC139="","",'WetLitterbags placem_collection'!AC139)</f>
        <v>1</v>
      </c>
      <c r="AH138" s="250">
        <f>AVERAGE('WetLitterbags placem_collection'!S139,'WetLitterbags placem_collection'!U139)</f>
        <v>15.5</v>
      </c>
      <c r="AI138">
        <f>AVERAGE('WetLitterbags placem_collection'!R139,'WetLitterbags placem_collection'!T139)</f>
        <v>28.5</v>
      </c>
      <c r="AJ138">
        <f>INDEX(Coordinates!$B$2:$B$197,MATCH(G138,Coordinates!$J$2:$J$197,0))</f>
        <v>-2.348596025</v>
      </c>
      <c r="AK138">
        <f>INDEX(Coordinates!$C$2:$C$197,MATCH(G138,Coordinates!$J$2:$J$197,0))</f>
        <v>34.050070959999999</v>
      </c>
      <c r="AL138" t="str">
        <f>IF(ISNUMBER(SEARCH("C", 'WetLitterbags placem_collection'!W139)),"YES","")</f>
        <v>YES</v>
      </c>
      <c r="AM138" t="str">
        <f>IF(ISNUMBER(SEARCH("H", 'WetLitterbags placem_collection'!W139)),"YES","")</f>
        <v/>
      </c>
      <c r="AN138" t="str">
        <f>IF(ISNUMBER(SEARCH("R", 'WetLitterbags placem_collection'!W139)),"YES","")</f>
        <v/>
      </c>
    </row>
    <row r="139" spans="1:40" ht="15" customHeight="1">
      <c r="A139" s="268" t="s">
        <v>2460</v>
      </c>
      <c r="B139" s="282">
        <f>'Dry_Litterbag Placem_Collection'!A140</f>
        <v>138</v>
      </c>
      <c r="C139" s="282" t="str">
        <f>'Dry_Litterbag Placem_Collection'!B140</f>
        <v xml:space="preserve">Mwantimba
</v>
      </c>
      <c r="D139" s="282" t="s">
        <v>2460</v>
      </c>
      <c r="E139" s="282" t="s">
        <v>20</v>
      </c>
      <c r="F139" s="282">
        <v>2</v>
      </c>
      <c r="G139" s="283" t="str">
        <f>'Dry_Litterbag Placem_Collection'!C140</f>
        <v>Wet_P2_T2</v>
      </c>
      <c r="H139" s="284" t="s">
        <v>2559</v>
      </c>
      <c r="I139" s="285" t="s">
        <v>1147</v>
      </c>
      <c r="J139" s="233" t="str">
        <f>'WetLitterbags placem_collection'!K140</f>
        <v>G815</v>
      </c>
      <c r="K139" s="235">
        <f>IFERROR(INDEX('Green_rooibos initial weight'!$C$5:$C$1749,MATCH(J139, 'Green_rooibos initial weight'!$A$5:$A$1749,0)),"")</f>
        <v>1.998</v>
      </c>
      <c r="L139" s="235">
        <f t="shared" si="16"/>
        <v>1.7482</v>
      </c>
      <c r="M139" s="235">
        <f>AVERAGE('Ashed teabags wet'!$J$809:$J$813,'Ashed teabags wet'!$J$817:$J$818,'Ashed teabags wet'!$J$820:$J$821)</f>
        <v>5.5094158734921841</v>
      </c>
      <c r="N139" s="235">
        <f t="shared" si="17"/>
        <v>1.6518843916996095</v>
      </c>
      <c r="O139" s="235">
        <f>IF(IFERROR(INDEX('Both teabags AfterWet'!$D$1:$D$839,MATCH(J139,'Both teabags AfterWet'!$B$1:$B$839,0)),"")="","",(IFERROR(INDEX('Both teabags AfterWet'!$D$1:$D$839,MATCH(J139,'Both teabags AfterWet'!$B$1:$B$839,0)),"")))</f>
        <v>0.64300000000000002</v>
      </c>
      <c r="P139" s="235">
        <f t="shared" si="18"/>
        <v>0.4924</v>
      </c>
      <c r="Q139" s="235">
        <f>IFERROR(INDEX('Ashed teabags wet'!$J$2:$J$825,MATCH(J139,'Ashed teabags wet'!$B$2:$B$825,0)),"")</f>
        <v>14.392059553350164</v>
      </c>
      <c r="R139" s="235">
        <f t="shared" ref="R139:R202" si="22">IFERROR(P139-(Q139/100)*P139,"")</f>
        <v>0.42153349875930379</v>
      </c>
      <c r="S139" s="236">
        <f>'WetLitterbags placem_collection'!E140</f>
        <v>42762</v>
      </c>
      <c r="T139" s="236">
        <f>IF('WetLitterbags placem_collection'!G140="","",'WetLitterbags placem_collection'!G140)</f>
        <v>42816</v>
      </c>
      <c r="U139" s="237">
        <f t="shared" si="19"/>
        <v>54</v>
      </c>
      <c r="V139" s="235">
        <f t="shared" si="20"/>
        <v>1.2558</v>
      </c>
      <c r="W139" s="235">
        <f t="shared" si="21"/>
        <v>1.2303508929403058</v>
      </c>
      <c r="X139">
        <f>IFERROR(INDEX(Rainfall_Wet!$O$2:$O$217,MATCH(B139, Rainfall_Wet!$A$2:$A$217,0)),"")</f>
        <v>206.85140822299999</v>
      </c>
      <c r="Y139" s="241">
        <v>33.96</v>
      </c>
      <c r="Z139" s="241">
        <v>8.9200000000000017</v>
      </c>
      <c r="AA139" s="241">
        <v>57.12</v>
      </c>
      <c r="AB139" s="242" t="s">
        <v>2688</v>
      </c>
      <c r="AC139" s="241">
        <v>3.0720551996057202</v>
      </c>
      <c r="AD139">
        <f>IF('WetLitterbags placem_collection'!AB140="","",'WetLitterbags placem_collection'!AB140)</f>
        <v>2.8</v>
      </c>
      <c r="AE139">
        <f>IF('WetLitterbags placem_collection'!Z140="","",'WetLitterbags placem_collection'!Z140)</f>
        <v>26.4</v>
      </c>
      <c r="AF139" s="256" t="str">
        <f>IF('WetLitterbags placem_collection'!AA140="","",'WetLitterbags placem_collection'!AA140)</f>
        <v>G</v>
      </c>
      <c r="AG139">
        <f>IF('WetLitterbags placem_collection'!AC140="","",'WetLitterbags placem_collection'!AC140)</f>
        <v>1</v>
      </c>
      <c r="AH139" s="250">
        <f>AVERAGE('WetLitterbags placem_collection'!S140,'WetLitterbags placem_collection'!U140)</f>
        <v>15.5</v>
      </c>
      <c r="AI139">
        <f>AVERAGE('WetLitterbags placem_collection'!R140,'WetLitterbags placem_collection'!T140)</f>
        <v>29.35</v>
      </c>
      <c r="AJ139">
        <f>INDEX(Coordinates!$B$2:$B$197,MATCH(G139,Coordinates!$J$2:$J$197,0))</f>
        <v>-2.3485449790000001</v>
      </c>
      <c r="AK139">
        <f>INDEX(Coordinates!$C$2:$C$197,MATCH(G139,Coordinates!$J$2:$J$197,0))</f>
        <v>34.050146980000001</v>
      </c>
      <c r="AL139" t="str">
        <f>IF(ISNUMBER(SEARCH("C", 'WetLitterbags placem_collection'!W140)),"YES","")</f>
        <v/>
      </c>
      <c r="AM139" t="str">
        <f>IF(ISNUMBER(SEARCH("H", 'WetLitterbags placem_collection'!W140)),"YES","")</f>
        <v/>
      </c>
      <c r="AN139" t="str">
        <f>IF(ISNUMBER(SEARCH("R", 'WetLitterbags placem_collection'!W140)),"YES","")</f>
        <v/>
      </c>
    </row>
    <row r="140" spans="1:40" ht="15" customHeight="1">
      <c r="A140" s="268" t="s">
        <v>2460</v>
      </c>
      <c r="B140" s="282">
        <f>'Dry_Litterbag Placem_Collection'!A141</f>
        <v>139</v>
      </c>
      <c r="C140" s="282" t="str">
        <f>'Dry_Litterbag Placem_Collection'!B141</f>
        <v xml:space="preserve">Mwantimba
</v>
      </c>
      <c r="D140" s="282" t="s">
        <v>2460</v>
      </c>
      <c r="E140" s="282" t="s">
        <v>20</v>
      </c>
      <c r="F140" s="282">
        <v>2</v>
      </c>
      <c r="G140" s="283" t="str">
        <f>'Dry_Litterbag Placem_Collection'!C141</f>
        <v>Wet_P2_T3</v>
      </c>
      <c r="H140" s="284" t="s">
        <v>2559</v>
      </c>
      <c r="I140" s="285" t="s">
        <v>1147</v>
      </c>
      <c r="J140" s="233" t="str">
        <f>'WetLitterbags placem_collection'!K141</f>
        <v>G798</v>
      </c>
      <c r="K140" s="235">
        <f>IFERROR(INDEX('Green_rooibos initial weight'!$C$5:$C$1749,MATCH(J140, 'Green_rooibos initial weight'!$A$5:$A$1749,0)),"")</f>
        <v>2.089</v>
      </c>
      <c r="L140" s="235">
        <f t="shared" si="16"/>
        <v>1.8391999999999999</v>
      </c>
      <c r="M140" s="235">
        <f>AVERAGE('Ashed teabags wet'!$J$809:$J$813,'Ashed teabags wet'!$J$817:$J$818,'Ashed teabags wet'!$J$820:$J$821)</f>
        <v>5.5094158734921841</v>
      </c>
      <c r="N140" s="235">
        <f t="shared" si="17"/>
        <v>1.7378708232547317</v>
      </c>
      <c r="O140" s="235">
        <f>IF(IFERROR(INDEX('Both teabags AfterWet'!$D$1:$D$839,MATCH(J140,'Both teabags AfterWet'!$B$1:$B$839,0)),"")="","",(IFERROR(INDEX('Both teabags AfterWet'!$D$1:$D$839,MATCH(J140,'Both teabags AfterWet'!$B$1:$B$839,0)),"")))</f>
        <v>0.73499999999999999</v>
      </c>
      <c r="P140" s="235">
        <f t="shared" si="18"/>
        <v>0.58440000000000003</v>
      </c>
      <c r="Q140" s="235">
        <f>IFERROR(INDEX('Ashed teabags wet'!$J$2:$J$825,MATCH(J140,'Ashed teabags wet'!$B$2:$B$825,0)),"")</f>
        <v>19.704433497536826</v>
      </c>
      <c r="R140" s="235">
        <f t="shared" si="22"/>
        <v>0.46924729064039483</v>
      </c>
      <c r="S140" s="236">
        <f>'WetLitterbags placem_collection'!E141</f>
        <v>42762</v>
      </c>
      <c r="T140" s="236">
        <f>IF('WetLitterbags placem_collection'!G141="","",'WetLitterbags placem_collection'!G141)</f>
        <v>42816</v>
      </c>
      <c r="U140" s="237">
        <f t="shared" si="19"/>
        <v>54</v>
      </c>
      <c r="V140" s="235">
        <f t="shared" si="20"/>
        <v>1.2547999999999999</v>
      </c>
      <c r="W140" s="235">
        <f t="shared" si="21"/>
        <v>1.2686235326143369</v>
      </c>
      <c r="X140">
        <f>IFERROR(INDEX(Rainfall_Wet!$O$2:$O$217,MATCH(B140, Rainfall_Wet!$A$2:$A$217,0)),"")</f>
        <v>206.85140822299999</v>
      </c>
      <c r="Y140" s="241">
        <v>33.96</v>
      </c>
      <c r="Z140" s="241">
        <v>8.9200000000000017</v>
      </c>
      <c r="AA140" s="241">
        <v>57.12</v>
      </c>
      <c r="AB140" s="242" t="s">
        <v>2688</v>
      </c>
      <c r="AC140" s="241">
        <v>4.0720551996057202</v>
      </c>
      <c r="AD140">
        <f>IF('WetLitterbags placem_collection'!AB141="","",'WetLitterbags placem_collection'!AB141)</f>
        <v>5.7</v>
      </c>
      <c r="AE140">
        <f>IF('WetLitterbags placem_collection'!Z141="","",'WetLitterbags placem_collection'!Z141)</f>
        <v>19.399999999999999</v>
      </c>
      <c r="AF140" s="256" t="str">
        <f>IF('WetLitterbags placem_collection'!AA141="","",'WetLitterbags placem_collection'!AA141)</f>
        <v>G</v>
      </c>
      <c r="AG140">
        <f>IF('WetLitterbags placem_collection'!AC141="","",'WetLitterbags placem_collection'!AC141)</f>
        <v>1</v>
      </c>
      <c r="AH140" s="250">
        <f>AVERAGE('WetLitterbags placem_collection'!S141,'WetLitterbags placem_collection'!U141)</f>
        <v>16.850000000000001</v>
      </c>
      <c r="AI140">
        <f>AVERAGE('WetLitterbags placem_collection'!R141,'WetLitterbags placem_collection'!T141)</f>
        <v>28.65</v>
      </c>
      <c r="AJ140">
        <f>INDEX(Coordinates!$B$2:$B$197,MATCH(G140,Coordinates!$J$2:$J$197,0))</f>
        <v>-2.3487209990000002</v>
      </c>
      <c r="AK140">
        <f>INDEX(Coordinates!$C$2:$C$197,MATCH(G140,Coordinates!$J$2:$J$197,0))</f>
        <v>34.050128039999997</v>
      </c>
      <c r="AL140" t="str">
        <f>IF(ISNUMBER(SEARCH("C", 'WetLitterbags placem_collection'!W141)),"YES","")</f>
        <v>YES</v>
      </c>
      <c r="AM140" t="str">
        <f>IF(ISNUMBER(SEARCH("H", 'WetLitterbags placem_collection'!W141)),"YES","")</f>
        <v>YES</v>
      </c>
      <c r="AN140" t="str">
        <f>IF(ISNUMBER(SEARCH("R", 'WetLitterbags placem_collection'!W141)),"YES","")</f>
        <v>YES</v>
      </c>
    </row>
    <row r="141" spans="1:40" ht="15" customHeight="1">
      <c r="A141" s="268" t="s">
        <v>2460</v>
      </c>
      <c r="B141" s="282">
        <f>'Dry_Litterbag Placem_Collection'!A142</f>
        <v>140</v>
      </c>
      <c r="C141" s="282" t="str">
        <f>'Dry_Litterbag Placem_Collection'!B142</f>
        <v xml:space="preserve">Mwantimba
</v>
      </c>
      <c r="D141" s="282" t="s">
        <v>2460</v>
      </c>
      <c r="E141" s="282" t="s">
        <v>20</v>
      </c>
      <c r="F141" s="282">
        <v>2</v>
      </c>
      <c r="G141" s="283" t="str">
        <f>'Dry_Litterbag Placem_Collection'!C142</f>
        <v>Wet_P2_T4</v>
      </c>
      <c r="H141" s="284" t="s">
        <v>2559</v>
      </c>
      <c r="I141" s="285" t="s">
        <v>1147</v>
      </c>
      <c r="J141" s="233" t="str">
        <f>'WetLitterbags placem_collection'!K142</f>
        <v>G787</v>
      </c>
      <c r="K141" s="235">
        <f>IFERROR(INDEX('Green_rooibos initial weight'!$C$5:$C$1749,MATCH(J141, 'Green_rooibos initial weight'!$A$5:$A$1749,0)),"")</f>
        <v>2.11</v>
      </c>
      <c r="L141" s="235">
        <f t="shared" si="16"/>
        <v>1.8601999999999999</v>
      </c>
      <c r="M141" s="235">
        <f>AVERAGE('Ashed teabags wet'!$J$809:$J$813,'Ashed teabags wet'!$J$817:$J$818,'Ashed teabags wet'!$J$820:$J$821)</f>
        <v>5.5094158734921841</v>
      </c>
      <c r="N141" s="235">
        <f t="shared" si="17"/>
        <v>1.7577138459212982</v>
      </c>
      <c r="O141" s="235">
        <f>IF(IFERROR(INDEX('Both teabags AfterWet'!$D$1:$D$839,MATCH(J141,'Both teabags AfterWet'!$B$1:$B$839,0)),"")="","",(IFERROR(INDEX('Both teabags AfterWet'!$D$1:$D$839,MATCH(J141,'Both teabags AfterWet'!$B$1:$B$839,0)),"")))</f>
        <v>0.67869999999999997</v>
      </c>
      <c r="P141" s="235">
        <f t="shared" si="18"/>
        <v>0.52810000000000001</v>
      </c>
      <c r="Q141" s="235">
        <f>IFERROR(INDEX('Ashed teabags wet'!$J$2:$J$825,MATCH(J141,'Ashed teabags wet'!$B$2:$B$825,0)),"")</f>
        <v>15.0602409638563</v>
      </c>
      <c r="R141" s="235">
        <f t="shared" si="22"/>
        <v>0.4485668674698749</v>
      </c>
      <c r="S141" s="236">
        <f>'WetLitterbags placem_collection'!E142</f>
        <v>42762</v>
      </c>
      <c r="T141" s="236">
        <f>IF('WetLitterbags placem_collection'!G142="","",'WetLitterbags placem_collection'!G142)</f>
        <v>42816</v>
      </c>
      <c r="U141" s="237">
        <f t="shared" si="19"/>
        <v>54</v>
      </c>
      <c r="V141" s="235">
        <f t="shared" si="20"/>
        <v>1.3320999999999998</v>
      </c>
      <c r="W141" s="235">
        <f t="shared" si="21"/>
        <v>1.3091469784514234</v>
      </c>
      <c r="X141">
        <f>IFERROR(INDEX(Rainfall_Wet!$O$2:$O$217,MATCH(B141, Rainfall_Wet!$A$2:$A$217,0)),"")</f>
        <v>206.85140822299999</v>
      </c>
      <c r="Y141" s="241">
        <v>33.96</v>
      </c>
      <c r="Z141" s="241">
        <v>8.9200000000000017</v>
      </c>
      <c r="AA141" s="241">
        <v>57.12</v>
      </c>
      <c r="AB141" s="242" t="s">
        <v>2688</v>
      </c>
      <c r="AC141" s="241">
        <v>5.0720551996057202</v>
      </c>
      <c r="AD141">
        <f>IF('WetLitterbags placem_collection'!AB142="","",'WetLitterbags placem_collection'!AB142)</f>
        <v>1.4</v>
      </c>
      <c r="AE141">
        <f>IF('WetLitterbags placem_collection'!Z142="","",'WetLitterbags placem_collection'!Z142)</f>
        <v>33.4</v>
      </c>
      <c r="AF141" s="256" t="str">
        <f>IF('WetLitterbags placem_collection'!AA142="","",'WetLitterbags placem_collection'!AA142)</f>
        <v>G</v>
      </c>
      <c r="AG141">
        <f>IF('WetLitterbags placem_collection'!AC142="","",'WetLitterbags placem_collection'!AC142)</f>
        <v>1</v>
      </c>
      <c r="AH141" s="250">
        <f>AVERAGE('WetLitterbags placem_collection'!S142,'WetLitterbags placem_collection'!U142)</f>
        <v>11.55</v>
      </c>
      <c r="AI141">
        <f>AVERAGE('WetLitterbags placem_collection'!R142,'WetLitterbags placem_collection'!T142)</f>
        <v>30.85</v>
      </c>
      <c r="AJ141">
        <f>INDEX(Coordinates!$B$2:$B$197,MATCH(G141,Coordinates!$J$2:$J$197,0))</f>
        <v>-2.3486250270000002</v>
      </c>
      <c r="AK141">
        <f>INDEX(Coordinates!$C$2:$C$197,MATCH(G141,Coordinates!$J$2:$J$197,0))</f>
        <v>34.050070959999999</v>
      </c>
      <c r="AL141" t="str">
        <f>IF(ISNUMBER(SEARCH("C", 'WetLitterbags placem_collection'!W142)),"YES","")</f>
        <v/>
      </c>
      <c r="AM141" t="str">
        <f>IF(ISNUMBER(SEARCH("H", 'WetLitterbags placem_collection'!W142)),"YES","")</f>
        <v/>
      </c>
      <c r="AN141" t="str">
        <f>IF(ISNUMBER(SEARCH("R", 'WetLitterbags placem_collection'!W142)),"YES","")</f>
        <v>YES</v>
      </c>
    </row>
    <row r="142" spans="1:40" ht="15" customHeight="1">
      <c r="A142" s="268" t="s">
        <v>2460</v>
      </c>
      <c r="B142" s="282">
        <f>'Dry_Litterbag Placem_Collection'!A143</f>
        <v>141</v>
      </c>
      <c r="C142" s="282" t="str">
        <f>'Dry_Litterbag Placem_Collection'!B143</f>
        <v xml:space="preserve">Mwantimba
</v>
      </c>
      <c r="D142" s="282" t="s">
        <v>2460</v>
      </c>
      <c r="E142" s="282" t="s">
        <v>20</v>
      </c>
      <c r="F142" s="282">
        <v>2</v>
      </c>
      <c r="G142" s="283" t="str">
        <f>'Dry_Litterbag Placem_Collection'!C143</f>
        <v>Wet_P2_T5</v>
      </c>
      <c r="H142" s="284" t="s">
        <v>2559</v>
      </c>
      <c r="I142" s="285" t="s">
        <v>1147</v>
      </c>
      <c r="J142" s="233" t="str">
        <f>'WetLitterbags placem_collection'!K143</f>
        <v>G900</v>
      </c>
      <c r="K142" s="235">
        <f>IFERROR(INDEX('Green_rooibos initial weight'!$C$5:$C$1749,MATCH(J142, 'Green_rooibos initial weight'!$A$5:$A$1749,0)),"")</f>
        <v>2.0910000000000002</v>
      </c>
      <c r="L142" s="235">
        <f t="shared" si="16"/>
        <v>1.8412000000000002</v>
      </c>
      <c r="M142" s="235">
        <f>AVERAGE('Ashed teabags wet'!$J$809:$J$813,'Ashed teabags wet'!$J$817:$J$818,'Ashed teabags wet'!$J$820:$J$821)</f>
        <v>5.5094158734921841</v>
      </c>
      <c r="N142" s="235">
        <f t="shared" si="17"/>
        <v>1.7397606349372621</v>
      </c>
      <c r="O142" s="235">
        <f>IF(IFERROR(INDEX('Both teabags AfterWet'!$D$1:$D$839,MATCH(J142,'Both teabags AfterWet'!$B$1:$B$839,0)),"")="","",(IFERROR(INDEX('Both teabags AfterWet'!$D$1:$D$839,MATCH(J142,'Both teabags AfterWet'!$B$1:$B$839,0)),"")))</f>
        <v>1.5369999999999999</v>
      </c>
      <c r="P142" s="235">
        <f t="shared" si="18"/>
        <v>1.3863999999999999</v>
      </c>
      <c r="Q142" s="235">
        <f>IFERROR(INDEX('Ashed teabags wet'!$J$2:$J$825,MATCH(J142,'Ashed teabags wet'!$B$2:$B$825,0)),"")</f>
        <v>34.652509652509345</v>
      </c>
      <c r="R142" s="235">
        <f t="shared" si="22"/>
        <v>0.90597760617761036</v>
      </c>
      <c r="S142" s="236">
        <f>'WetLitterbags placem_collection'!E143</f>
        <v>42762</v>
      </c>
      <c r="T142" s="236">
        <f>IF('WetLitterbags placem_collection'!G143="","",'WetLitterbags placem_collection'!G143)</f>
        <v>42816</v>
      </c>
      <c r="U142" s="237">
        <f t="shared" si="19"/>
        <v>54</v>
      </c>
      <c r="V142" s="235">
        <f t="shared" si="20"/>
        <v>0.45480000000000032</v>
      </c>
      <c r="W142" s="235">
        <f t="shared" si="21"/>
        <v>0.83378302875965171</v>
      </c>
      <c r="X142">
        <f>IFERROR(INDEX(Rainfall_Wet!$O$2:$O$217,MATCH(B142, Rainfall_Wet!$A$2:$A$217,0)),"")</f>
        <v>206.85140822299999</v>
      </c>
      <c r="Y142" s="241">
        <v>33.96</v>
      </c>
      <c r="Z142" s="241">
        <v>8.9200000000000017</v>
      </c>
      <c r="AA142" s="241">
        <v>57.12</v>
      </c>
      <c r="AB142" s="242" t="s">
        <v>2688</v>
      </c>
      <c r="AC142" s="241">
        <v>6.0720551996057202</v>
      </c>
      <c r="AD142">
        <f>IF('WetLitterbags placem_collection'!AB143="","",'WetLitterbags placem_collection'!AB143)</f>
        <v>1.4</v>
      </c>
      <c r="AE142">
        <f>IF('WetLitterbags placem_collection'!Z143="","",'WetLitterbags placem_collection'!Z143)</f>
        <v>28.4</v>
      </c>
      <c r="AF142" s="256" t="str">
        <f>IF('WetLitterbags placem_collection'!AA143="","",'WetLitterbags placem_collection'!AA143)</f>
        <v>G</v>
      </c>
      <c r="AG142">
        <f>IF('WetLitterbags placem_collection'!AC143="","",'WetLitterbags placem_collection'!AC143)</f>
        <v>1</v>
      </c>
      <c r="AH142" s="250">
        <f>AVERAGE('WetLitterbags placem_collection'!S143,'WetLitterbags placem_collection'!U143)</f>
        <v>9.6999999999999993</v>
      </c>
      <c r="AI142">
        <f>AVERAGE('WetLitterbags placem_collection'!R143,'WetLitterbags placem_collection'!T143)</f>
        <v>30.75</v>
      </c>
      <c r="AJ142">
        <f>INDEX(Coordinates!$B$2:$B$197,MATCH(G142,Coordinates!$J$2:$J$197,0))</f>
        <v>-2.3486060000000002</v>
      </c>
      <c r="AK142">
        <f>INDEX(Coordinates!$C$2:$C$197,MATCH(G142,Coordinates!$J$2:$J$197,0))</f>
        <v>34.050010020000002</v>
      </c>
      <c r="AL142" t="str">
        <f>IF(ISNUMBER(SEARCH("C", 'WetLitterbags placem_collection'!W143)),"YES","")</f>
        <v>YES</v>
      </c>
      <c r="AM142" t="str">
        <f>IF(ISNUMBER(SEARCH("H", 'WetLitterbags placem_collection'!W143)),"YES","")</f>
        <v>YES</v>
      </c>
      <c r="AN142" t="str">
        <f>IF(ISNUMBER(SEARCH("R", 'WetLitterbags placem_collection'!W143)),"YES","")</f>
        <v>YES</v>
      </c>
    </row>
    <row r="143" spans="1:40" ht="15" customHeight="1">
      <c r="A143" s="268" t="s">
        <v>2460</v>
      </c>
      <c r="B143" s="282">
        <f>'Dry_Litterbag Placem_Collection'!A144</f>
        <v>142</v>
      </c>
      <c r="C143" s="282" t="str">
        <f>'Dry_Litterbag Placem_Collection'!B144</f>
        <v xml:space="preserve">Mwantimba
</v>
      </c>
      <c r="D143" s="282" t="s">
        <v>2460</v>
      </c>
      <c r="E143" s="282" t="s">
        <v>20</v>
      </c>
      <c r="F143" s="282">
        <v>2</v>
      </c>
      <c r="G143" s="283" t="str">
        <f>'Dry_Litterbag Placem_Collection'!C144</f>
        <v>Wet_P2_T6</v>
      </c>
      <c r="H143" s="284" t="s">
        <v>2559</v>
      </c>
      <c r="I143" s="285" t="s">
        <v>1147</v>
      </c>
      <c r="J143" s="233" t="str">
        <f>'WetLitterbags placem_collection'!K144</f>
        <v>G817</v>
      </c>
      <c r="K143" s="235">
        <f>IFERROR(INDEX('Green_rooibos initial weight'!$C$5:$C$1749,MATCH(J143, 'Green_rooibos initial weight'!$A$5:$A$1749,0)),"")</f>
        <v>1.9770000000000001</v>
      </c>
      <c r="L143" s="235">
        <f t="shared" si="16"/>
        <v>1.7272000000000001</v>
      </c>
      <c r="M143" s="235">
        <f>AVERAGE('Ashed teabags wet'!$J$809:$J$813,'Ashed teabags wet'!$J$817:$J$818,'Ashed teabags wet'!$J$820:$J$821)</f>
        <v>5.5094158734921841</v>
      </c>
      <c r="N143" s="235">
        <f t="shared" si="17"/>
        <v>1.6320413690330431</v>
      </c>
      <c r="O143" s="235" t="str">
        <f>IF(IFERROR(INDEX('Both teabags AfterWet'!$D$1:$D$839,MATCH(J143,'Both teabags AfterWet'!$B$1:$B$839,0)),"")="","",(IFERROR(INDEX('Both teabags AfterWet'!$D$1:$D$839,MATCH(J143,'Both teabags AfterWet'!$B$1:$B$839,0)),"")))</f>
        <v>N.A</v>
      </c>
      <c r="P143" s="235" t="str">
        <f t="shared" si="18"/>
        <v/>
      </c>
      <c r="Q143" s="235">
        <f>IFERROR(INDEX('Ashed teabags wet'!$J$2:$J$825,MATCH(J143,'Ashed teabags wet'!$B$2:$B$825,0)),"")</f>
        <v>45.987198424421408</v>
      </c>
      <c r="R143" s="235" t="str">
        <f t="shared" si="22"/>
        <v/>
      </c>
      <c r="S143" s="236">
        <f>'WetLitterbags placem_collection'!E144</f>
        <v>42762</v>
      </c>
      <c r="T143" s="236">
        <f>IF('WetLitterbags placem_collection'!G144="","",'WetLitterbags placem_collection'!G144)</f>
        <v>42816</v>
      </c>
      <c r="U143" s="237">
        <f t="shared" si="19"/>
        <v>54</v>
      </c>
      <c r="V143" s="235" t="str">
        <f t="shared" si="20"/>
        <v/>
      </c>
      <c r="W143" s="235" t="str">
        <f t="shared" si="21"/>
        <v/>
      </c>
      <c r="X143">
        <f>IFERROR(INDEX(Rainfall_Wet!$O$2:$O$217,MATCH(B143, Rainfall_Wet!$A$2:$A$217,0)),"")</f>
        <v>206.85140822299999</v>
      </c>
      <c r="Y143" s="241">
        <v>33.96</v>
      </c>
      <c r="Z143" s="241">
        <v>8.9200000000000017</v>
      </c>
      <c r="AA143" s="241">
        <v>57.12</v>
      </c>
      <c r="AB143" s="242" t="s">
        <v>2688</v>
      </c>
      <c r="AC143" s="241">
        <v>7.0720551996057202</v>
      </c>
      <c r="AD143">
        <f>IF('WetLitterbags placem_collection'!AB144="","",'WetLitterbags placem_collection'!AB144)</f>
        <v>1.7</v>
      </c>
      <c r="AE143">
        <f>IF('WetLitterbags placem_collection'!Z144="","",'WetLitterbags placem_collection'!Z144)</f>
        <v>33.799999999999997</v>
      </c>
      <c r="AF143" s="256" t="str">
        <f>IF('WetLitterbags placem_collection'!AA144="","",'WetLitterbags placem_collection'!AA144)</f>
        <v>G</v>
      </c>
      <c r="AG143">
        <f>IF('WetLitterbags placem_collection'!AC144="","",'WetLitterbags placem_collection'!AC144)</f>
        <v>1</v>
      </c>
      <c r="AH143" s="250">
        <f>AVERAGE('WetLitterbags placem_collection'!S144,'WetLitterbags placem_collection'!U144)</f>
        <v>15.5</v>
      </c>
      <c r="AI143">
        <f>AVERAGE('WetLitterbags placem_collection'!R144,'WetLitterbags placem_collection'!T144)</f>
        <v>28.75</v>
      </c>
      <c r="AJ143">
        <f>INDEX(Coordinates!$B$2:$B$197,MATCH(G143,Coordinates!$J$2:$J$197,0))</f>
        <v>-2.348618992</v>
      </c>
      <c r="AK143">
        <f>INDEX(Coordinates!$C$2:$C$197,MATCH(G143,Coordinates!$J$2:$J$197,0))</f>
        <v>34.049996030000003</v>
      </c>
      <c r="AL143" t="str">
        <f>IF(ISNUMBER(SEARCH("C", 'WetLitterbags placem_collection'!W144)),"YES","")</f>
        <v/>
      </c>
      <c r="AM143" t="str">
        <f>IF(ISNUMBER(SEARCH("H", 'WetLitterbags placem_collection'!W144)),"YES","")</f>
        <v>YES</v>
      </c>
      <c r="AN143" t="str">
        <f>IF(ISNUMBER(SEARCH("R", 'WetLitterbags placem_collection'!W144)),"YES","")</f>
        <v/>
      </c>
    </row>
    <row r="144" spans="1:40" ht="15" customHeight="1">
      <c r="A144" s="268" t="s">
        <v>2460</v>
      </c>
      <c r="B144" s="282">
        <f>'Dry_Litterbag Placem_Collection'!A145</f>
        <v>143</v>
      </c>
      <c r="C144" s="282" t="str">
        <f>'Dry_Litterbag Placem_Collection'!B145</f>
        <v xml:space="preserve">Mwantimba
</v>
      </c>
      <c r="D144" s="282" t="s">
        <v>2460</v>
      </c>
      <c r="E144" s="282" t="s">
        <v>20</v>
      </c>
      <c r="F144" s="282">
        <v>2</v>
      </c>
      <c r="G144" s="283" t="str">
        <f>'Dry_Litterbag Placem_Collection'!C145</f>
        <v>Wet_P2_T7</v>
      </c>
      <c r="H144" s="284" t="s">
        <v>2559</v>
      </c>
      <c r="I144" s="285" t="s">
        <v>1147</v>
      </c>
      <c r="J144" s="233" t="str">
        <f>'WetLitterbags placem_collection'!K145</f>
        <v>G836</v>
      </c>
      <c r="K144" s="235">
        <f>IFERROR(INDEX('Green_rooibos initial weight'!$C$5:$C$1749,MATCH(J144, 'Green_rooibos initial weight'!$A$5:$A$1749,0)),"")</f>
        <v>2.0419999999999998</v>
      </c>
      <c r="L144" s="235">
        <f t="shared" si="16"/>
        <v>1.7921999999999998</v>
      </c>
      <c r="M144" s="235">
        <f>AVERAGE('Ashed teabags wet'!$J$809:$J$813,'Ashed teabags wet'!$J$817:$J$818,'Ashed teabags wet'!$J$820:$J$821)</f>
        <v>5.5094158734921841</v>
      </c>
      <c r="N144" s="235">
        <f t="shared" si="17"/>
        <v>1.6934602487152728</v>
      </c>
      <c r="O144" s="235">
        <f>IF(IFERROR(INDEX('Both teabags AfterWet'!$D$1:$D$839,MATCH(J144,'Both teabags AfterWet'!$B$1:$B$839,0)),"")="","",(IFERROR(INDEX('Both teabags AfterWet'!$D$1:$D$839,MATCH(J144,'Both teabags AfterWet'!$B$1:$B$839,0)),"")))</f>
        <v>0.60970000000000002</v>
      </c>
      <c r="P144" s="235">
        <f t="shared" si="18"/>
        <v>0.45910000000000001</v>
      </c>
      <c r="Q144" s="235">
        <f>IFERROR(INDEX('Ashed teabags wet'!$J$2:$J$825,MATCH(J144,'Ashed teabags wet'!$B$2:$B$825,0)),"")</f>
        <v>13.060240963856003</v>
      </c>
      <c r="R144" s="235">
        <f t="shared" si="22"/>
        <v>0.39914043373493707</v>
      </c>
      <c r="S144" s="236">
        <f>'WetLitterbags placem_collection'!E145</f>
        <v>42762</v>
      </c>
      <c r="T144" s="236">
        <f>IF('WetLitterbags placem_collection'!G145="","",'WetLitterbags placem_collection'!G145)</f>
        <v>42816</v>
      </c>
      <c r="U144" s="237">
        <f t="shared" si="19"/>
        <v>54</v>
      </c>
      <c r="V144" s="235">
        <f t="shared" si="20"/>
        <v>1.3330999999999997</v>
      </c>
      <c r="W144" s="235">
        <f t="shared" si="21"/>
        <v>1.2943198149803357</v>
      </c>
      <c r="X144">
        <f>IFERROR(INDEX(Rainfall_Wet!$O$2:$O$217,MATCH(B144, Rainfall_Wet!$A$2:$A$217,0)),"")</f>
        <v>206.85140822299999</v>
      </c>
      <c r="Y144" s="241">
        <v>33.96</v>
      </c>
      <c r="Z144" s="241">
        <v>8.9200000000000017</v>
      </c>
      <c r="AA144" s="241">
        <v>57.12</v>
      </c>
      <c r="AB144" s="242" t="s">
        <v>2688</v>
      </c>
      <c r="AC144" s="241">
        <v>8.0720551996057193</v>
      </c>
      <c r="AD144">
        <f>IF('WetLitterbags placem_collection'!AB145="","",'WetLitterbags placem_collection'!AB145)</f>
        <v>2</v>
      </c>
      <c r="AE144">
        <f>IF('WetLitterbags placem_collection'!Z145="","",'WetLitterbags placem_collection'!Z145)</f>
        <v>23.4</v>
      </c>
      <c r="AF144" s="256" t="str">
        <f>IF('WetLitterbags placem_collection'!AA145="","",'WetLitterbags placem_collection'!AA145)</f>
        <v>G</v>
      </c>
      <c r="AG144">
        <f>IF('WetLitterbags placem_collection'!AC145="","",'WetLitterbags placem_collection'!AC145)</f>
        <v>1</v>
      </c>
      <c r="AH144" s="250">
        <f>AVERAGE('WetLitterbags placem_collection'!S145,'WetLitterbags placem_collection'!U145)</f>
        <v>14.5</v>
      </c>
      <c r="AI144">
        <f>AVERAGE('WetLitterbags placem_collection'!R145,'WetLitterbags placem_collection'!T145)</f>
        <v>30.9</v>
      </c>
      <c r="AJ144">
        <f>INDEX(Coordinates!$B$2:$B$197,MATCH(G144,Coordinates!$J$2:$J$197,0))</f>
        <v>-2.3484970349999998</v>
      </c>
      <c r="AK144">
        <f>INDEX(Coordinates!$C$2:$C$197,MATCH(G144,Coordinates!$J$2:$J$197,0))</f>
        <v>34.049979010000001</v>
      </c>
      <c r="AL144" t="str">
        <f>IF(ISNUMBER(SEARCH("C", 'WetLitterbags placem_collection'!W145)),"YES","")</f>
        <v/>
      </c>
      <c r="AM144" t="str">
        <f>IF(ISNUMBER(SEARCH("H", 'WetLitterbags placem_collection'!W145)),"YES","")</f>
        <v/>
      </c>
      <c r="AN144" t="str">
        <f>IF(ISNUMBER(SEARCH("R", 'WetLitterbags placem_collection'!W145)),"YES","")</f>
        <v/>
      </c>
    </row>
    <row r="145" spans="1:40" ht="15" customHeight="1">
      <c r="A145" s="268" t="s">
        <v>2460</v>
      </c>
      <c r="B145" s="282">
        <f>'Dry_Litterbag Placem_Collection'!A146</f>
        <v>144</v>
      </c>
      <c r="C145" s="282" t="str">
        <f>'Dry_Litterbag Placem_Collection'!B146</f>
        <v xml:space="preserve">Mwantimba
</v>
      </c>
      <c r="D145" s="282" t="s">
        <v>2460</v>
      </c>
      <c r="E145" s="282" t="s">
        <v>20</v>
      </c>
      <c r="F145" s="282">
        <v>2</v>
      </c>
      <c r="G145" s="283" t="str">
        <f>'Dry_Litterbag Placem_Collection'!C146</f>
        <v>Wet_P2_T8</v>
      </c>
      <c r="H145" s="284" t="s">
        <v>2559</v>
      </c>
      <c r="I145" s="285" t="s">
        <v>1147</v>
      </c>
      <c r="J145" s="233" t="str">
        <f>'WetLitterbags placem_collection'!K146</f>
        <v>G784</v>
      </c>
      <c r="K145" s="235">
        <f>IFERROR(INDEX('Green_rooibos initial weight'!$C$5:$C$1749,MATCH(J145, 'Green_rooibos initial weight'!$A$5:$A$1749,0)),"")</f>
        <v>2.1070000000000002</v>
      </c>
      <c r="L145" s="235">
        <f t="shared" si="16"/>
        <v>1.8572000000000002</v>
      </c>
      <c r="M145" s="235">
        <f>AVERAGE('Ashed teabags wet'!$J$809:$J$813,'Ashed teabags wet'!$J$817:$J$818,'Ashed teabags wet'!$J$820:$J$821)</f>
        <v>5.5094158734921841</v>
      </c>
      <c r="N145" s="235">
        <f t="shared" si="17"/>
        <v>1.7548791283975034</v>
      </c>
      <c r="O145" s="235">
        <f>IF(IFERROR(INDEX('Both teabags AfterWet'!$D$1:$D$839,MATCH(J145,'Both teabags AfterWet'!$B$1:$B$839,0)),"")="","",(IFERROR(INDEX('Both teabags AfterWet'!$D$1:$D$839,MATCH(J145,'Both teabags AfterWet'!$B$1:$B$839,0)),"")))</f>
        <v>0.78500000000000003</v>
      </c>
      <c r="P145" s="235">
        <f t="shared" si="18"/>
        <v>0.63440000000000007</v>
      </c>
      <c r="Q145" s="235">
        <f>IFERROR(INDEX('Ashed teabags wet'!$J$2:$J$825,MATCH(J145,'Ashed teabags wet'!$B$2:$B$825,0)),"")</f>
        <v>26.404773744405041</v>
      </c>
      <c r="R145" s="235">
        <f t="shared" si="22"/>
        <v>0.46688811536549446</v>
      </c>
      <c r="S145" s="236">
        <f>'WetLitterbags placem_collection'!E146</f>
        <v>42762</v>
      </c>
      <c r="T145" s="236">
        <f>IF('WetLitterbags placem_collection'!G146="","",'WetLitterbags placem_collection'!G146)</f>
        <v>42816</v>
      </c>
      <c r="U145" s="237">
        <f t="shared" si="19"/>
        <v>54</v>
      </c>
      <c r="V145" s="235">
        <f t="shared" si="20"/>
        <v>1.2228000000000001</v>
      </c>
      <c r="W145" s="235">
        <f t="shared" si="21"/>
        <v>1.2879910130320089</v>
      </c>
      <c r="X145">
        <f>IFERROR(INDEX(Rainfall_Wet!$O$2:$O$217,MATCH(B145, Rainfall_Wet!$A$2:$A$217,0)),"")</f>
        <v>206.85140822299999</v>
      </c>
      <c r="Y145" s="241">
        <v>33.96</v>
      </c>
      <c r="Z145" s="241">
        <v>8.9200000000000017</v>
      </c>
      <c r="AA145" s="241">
        <v>57.12</v>
      </c>
      <c r="AB145" s="242" t="s">
        <v>2688</v>
      </c>
      <c r="AC145" s="241">
        <v>9.0720551996057193</v>
      </c>
      <c r="AD145">
        <f>IF('WetLitterbags placem_collection'!AB146="","",'WetLitterbags placem_collection'!AB146)</f>
        <v>2.5</v>
      </c>
      <c r="AE145">
        <f>IF('WetLitterbags placem_collection'!Z146="","",'WetLitterbags placem_collection'!Z146)</f>
        <v>19.8</v>
      </c>
      <c r="AF145" s="256" t="str">
        <f>IF('WetLitterbags placem_collection'!AA146="","",'WetLitterbags placem_collection'!AA146)</f>
        <v>G</v>
      </c>
      <c r="AG145">
        <f>IF('WetLitterbags placem_collection'!AC146="","",'WetLitterbags placem_collection'!AC146)</f>
        <v>1</v>
      </c>
      <c r="AH145" s="250">
        <f>AVERAGE('WetLitterbags placem_collection'!S146,'WetLitterbags placem_collection'!U146)</f>
        <v>17.149999999999999</v>
      </c>
      <c r="AI145">
        <f>AVERAGE('WetLitterbags placem_collection'!R146,'WetLitterbags placem_collection'!T146)</f>
        <v>31.4</v>
      </c>
      <c r="AJ145">
        <f>INDEX(Coordinates!$B$2:$B$197,MATCH(G145,Coordinates!$J$2:$J$197,0))</f>
        <v>-2.3486560399999998</v>
      </c>
      <c r="AK145">
        <f>INDEX(Coordinates!$C$2:$C$197,MATCH(G145,Coordinates!$J$2:$J$197,0))</f>
        <v>34.049895020000001</v>
      </c>
      <c r="AL145" t="str">
        <f>IF(ISNUMBER(SEARCH("C", 'WetLitterbags placem_collection'!W146)),"YES","")</f>
        <v/>
      </c>
      <c r="AM145" t="str">
        <f>IF(ISNUMBER(SEARCH("H", 'WetLitterbags placem_collection'!W146)),"YES","")</f>
        <v>YES</v>
      </c>
      <c r="AN145" t="str">
        <f>IF(ISNUMBER(SEARCH("R", 'WetLitterbags placem_collection'!W146)),"YES","")</f>
        <v/>
      </c>
    </row>
    <row r="146" spans="1:40" ht="15" customHeight="1">
      <c r="A146" s="268" t="s">
        <v>2460</v>
      </c>
      <c r="B146" s="282">
        <f>'Dry_Litterbag Placem_Collection'!A147</f>
        <v>145</v>
      </c>
      <c r="C146" s="282" t="str">
        <f>'Dry_Litterbag Placem_Collection'!B147</f>
        <v xml:space="preserve">Mwantimba
</v>
      </c>
      <c r="D146" s="282" t="s">
        <v>2460</v>
      </c>
      <c r="E146" s="282" t="s">
        <v>20</v>
      </c>
      <c r="F146" s="282">
        <v>3</v>
      </c>
      <c r="G146" s="283" t="str">
        <f>'Dry_Litterbag Placem_Collection'!C147</f>
        <v>Wet_P3_T1</v>
      </c>
      <c r="H146" s="284" t="s">
        <v>2559</v>
      </c>
      <c r="I146" s="285" t="s">
        <v>1147</v>
      </c>
      <c r="J146" s="233" t="str">
        <f>'WetLitterbags placem_collection'!K147</f>
        <v>G902</v>
      </c>
      <c r="K146" s="235">
        <f>IFERROR(INDEX('Green_rooibos initial weight'!$C$5:$C$1749,MATCH(J146, 'Green_rooibos initial weight'!$A$5:$A$1749,0)),"")</f>
        <v>2.0750000000000002</v>
      </c>
      <c r="L146" s="235">
        <f t="shared" si="16"/>
        <v>1.8252000000000002</v>
      </c>
      <c r="M146" s="235">
        <f>AVERAGE('Ashed teabags wet'!$J$809:$J$813,'Ashed teabags wet'!$J$817:$J$818,'Ashed teabags wet'!$J$820:$J$821)</f>
        <v>5.5094158734921841</v>
      </c>
      <c r="N146" s="235">
        <f t="shared" si="17"/>
        <v>1.7246421414770208</v>
      </c>
      <c r="O146" s="235">
        <f>IF(IFERROR(INDEX('Both teabags AfterWet'!$D$1:$D$839,MATCH(J146,'Both teabags AfterWet'!$B$1:$B$839,0)),"")="","",(IFERROR(INDEX('Both teabags AfterWet'!$D$1:$D$839,MATCH(J146,'Both teabags AfterWet'!$B$1:$B$839,0)),"")))</f>
        <v>0.79200000000000004</v>
      </c>
      <c r="P146" s="235">
        <f t="shared" si="18"/>
        <v>0.64139999999999997</v>
      </c>
      <c r="Q146" s="235">
        <f>IFERROR(INDEX('Ashed teabags wet'!$J$2:$J$825,MATCH(J146,'Ashed teabags wet'!$B$2:$B$825,0)),"")</f>
        <v>20.158102766798436</v>
      </c>
      <c r="R146" s="235">
        <f t="shared" si="22"/>
        <v>0.51210592885375483</v>
      </c>
      <c r="S146" s="236">
        <f>'WetLitterbags placem_collection'!E147</f>
        <v>42762</v>
      </c>
      <c r="T146" s="236">
        <f>IF('WetLitterbags placem_collection'!G147="","",'WetLitterbags placem_collection'!G147)</f>
        <v>42815</v>
      </c>
      <c r="U146" s="237">
        <f t="shared" si="19"/>
        <v>53</v>
      </c>
      <c r="V146" s="235">
        <f t="shared" si="20"/>
        <v>1.1838000000000002</v>
      </c>
      <c r="W146" s="235">
        <f t="shared" si="21"/>
        <v>1.2125362126232659</v>
      </c>
      <c r="X146">
        <f>IFERROR(INDEX(Rainfall_Wet!$O$2:$O$217,MATCH(B146, Rainfall_Wet!$A$2:$A$217,0)),"")</f>
        <v>205.76139209600001</v>
      </c>
      <c r="Y146" s="241">
        <v>39.96</v>
      </c>
      <c r="Z146" s="241">
        <v>12.920000000000002</v>
      </c>
      <c r="AA146" s="241">
        <v>47.12</v>
      </c>
      <c r="AB146" s="242" t="s">
        <v>2692</v>
      </c>
      <c r="AC146" s="241">
        <v>1.6549531789058647</v>
      </c>
      <c r="AD146">
        <f>IF('WetLitterbags placem_collection'!AB147="","",'WetLitterbags placem_collection'!AB147)</f>
        <v>3.95</v>
      </c>
      <c r="AE146">
        <f>IF('WetLitterbags placem_collection'!Z147="","",'WetLitterbags placem_collection'!Z147)</f>
        <v>13</v>
      </c>
      <c r="AF146" s="256" t="str">
        <f>IF('WetLitterbags placem_collection'!AA147="","",'WetLitterbags placem_collection'!AA147)</f>
        <v>O</v>
      </c>
      <c r="AG146">
        <f>IF('WetLitterbags placem_collection'!AC147="","",'WetLitterbags placem_collection'!AC147)</f>
        <v>0</v>
      </c>
      <c r="AH146" s="250">
        <f>AVERAGE('WetLitterbags placem_collection'!S147,'WetLitterbags placem_collection'!U147)</f>
        <v>27.200000000000003</v>
      </c>
      <c r="AI146">
        <f>AVERAGE('WetLitterbags placem_collection'!R147,'WetLitterbags placem_collection'!T147)</f>
        <v>30.9</v>
      </c>
      <c r="AJ146">
        <f>INDEX(Coordinates!$B$2:$B$197,MATCH(G146,Coordinates!$J$2:$J$197,0))</f>
        <v>-2.3675269729999999</v>
      </c>
      <c r="AK146">
        <f>INDEX(Coordinates!$C$2:$C$197,MATCH(G146,Coordinates!$J$2:$J$197,0))</f>
        <v>34.06035799</v>
      </c>
      <c r="AL146" t="str">
        <f>IF(ISNUMBER(SEARCH("C", 'WetLitterbags placem_collection'!W147)),"YES","")</f>
        <v/>
      </c>
      <c r="AM146" t="str">
        <f>IF(ISNUMBER(SEARCH("H", 'WetLitterbags placem_collection'!W147)),"YES","")</f>
        <v/>
      </c>
      <c r="AN146" t="str">
        <f>IF(ISNUMBER(SEARCH("R", 'WetLitterbags placem_collection'!W147)),"YES","")</f>
        <v/>
      </c>
    </row>
    <row r="147" spans="1:40" ht="15" customHeight="1">
      <c r="A147" s="268" t="s">
        <v>2460</v>
      </c>
      <c r="B147" s="282">
        <f>'Dry_Litterbag Placem_Collection'!A148</f>
        <v>146</v>
      </c>
      <c r="C147" s="282" t="str">
        <f>'Dry_Litterbag Placem_Collection'!B148</f>
        <v xml:space="preserve">Mwantimba
</v>
      </c>
      <c r="D147" s="282" t="s">
        <v>2460</v>
      </c>
      <c r="E147" s="282" t="s">
        <v>20</v>
      </c>
      <c r="F147" s="282">
        <v>3</v>
      </c>
      <c r="G147" s="283" t="str">
        <f>'Dry_Litterbag Placem_Collection'!C148</f>
        <v>Wet_P3_T2</v>
      </c>
      <c r="H147" s="284" t="s">
        <v>2559</v>
      </c>
      <c r="I147" s="285" t="s">
        <v>1147</v>
      </c>
      <c r="J147" s="233" t="str">
        <f>'WetLitterbags placem_collection'!K148</f>
        <v>G689</v>
      </c>
      <c r="K147" s="235">
        <f>IFERROR(INDEX('Green_rooibos initial weight'!$C$5:$C$1749,MATCH(J147, 'Green_rooibos initial weight'!$A$5:$A$1749,0)),"")</f>
        <v>2.0339999999999998</v>
      </c>
      <c r="L147" s="235">
        <f t="shared" si="16"/>
        <v>1.7841999999999998</v>
      </c>
      <c r="M147" s="235">
        <f>AVERAGE('Ashed teabags wet'!$J$809:$J$813,'Ashed teabags wet'!$J$817:$J$818,'Ashed teabags wet'!$J$820:$J$821)</f>
        <v>5.5094158734921841</v>
      </c>
      <c r="N147" s="235">
        <f t="shared" si="17"/>
        <v>1.6859010019851524</v>
      </c>
      <c r="O147" s="235">
        <f>IF(IFERROR(INDEX('Both teabags AfterWet'!$D$1:$D$839,MATCH(J147,'Both teabags AfterWet'!$B$1:$B$839,0)),"")="","",(IFERROR(INDEX('Both teabags AfterWet'!$D$1:$D$839,MATCH(J147,'Both teabags AfterWet'!$B$1:$B$839,0)),"")))</f>
        <v>0.52200000000000002</v>
      </c>
      <c r="P147" s="235">
        <f t="shared" si="18"/>
        <v>0.37140000000000001</v>
      </c>
      <c r="Q147" s="235">
        <f>IFERROR(INDEX('Ashed teabags wet'!$J$2:$J$825,MATCH(J147,'Ashed teabags wet'!$B$2:$B$825,0)),"")</f>
        <v>14.092009685229803</v>
      </c>
      <c r="R147" s="235">
        <f t="shared" si="22"/>
        <v>0.31906227602905651</v>
      </c>
      <c r="S147" s="236">
        <f>'WetLitterbags placem_collection'!E148</f>
        <v>42762</v>
      </c>
      <c r="T147" s="236">
        <f>IF('WetLitterbags placem_collection'!G148="","",'WetLitterbags placem_collection'!G148)</f>
        <v>42815</v>
      </c>
      <c r="U147" s="237">
        <f t="shared" si="19"/>
        <v>53</v>
      </c>
      <c r="V147" s="235">
        <f t="shared" si="20"/>
        <v>1.4127999999999998</v>
      </c>
      <c r="W147" s="235">
        <f t="shared" si="21"/>
        <v>1.3668387259560959</v>
      </c>
      <c r="X147">
        <f>IFERROR(INDEX(Rainfall_Wet!$O$2:$O$217,MATCH(B147, Rainfall_Wet!$A$2:$A$217,0)),"")</f>
        <v>205.76139209600001</v>
      </c>
      <c r="Y147" s="241">
        <v>39.96</v>
      </c>
      <c r="Z147" s="241">
        <v>12.920000000000002</v>
      </c>
      <c r="AA147" s="241">
        <v>47.12</v>
      </c>
      <c r="AB147" s="242" t="s">
        <v>2692</v>
      </c>
      <c r="AC147" s="241">
        <v>2.6549531789058598</v>
      </c>
      <c r="AD147">
        <f>IF('WetLitterbags placem_collection'!AB148="","",'WetLitterbags placem_collection'!AB148)</f>
        <v>2.75</v>
      </c>
      <c r="AE147">
        <f>IF('WetLitterbags placem_collection'!Z148="","",'WetLitterbags placem_collection'!Z148)</f>
        <v>17.7</v>
      </c>
      <c r="AF147" s="256" t="str">
        <f>IF('WetLitterbags placem_collection'!AA148="","",'WetLitterbags placem_collection'!AA148)</f>
        <v>O</v>
      </c>
      <c r="AG147">
        <f>IF('WetLitterbags placem_collection'!AC148="","",'WetLitterbags placem_collection'!AC148)</f>
        <v>1</v>
      </c>
      <c r="AH147" s="250">
        <f>AVERAGE('WetLitterbags placem_collection'!S148,'WetLitterbags placem_collection'!U148)</f>
        <v>22.65</v>
      </c>
      <c r="AI147">
        <f>AVERAGE('WetLitterbags placem_collection'!R148,'WetLitterbags placem_collection'!T148)</f>
        <v>30.549999999999997</v>
      </c>
      <c r="AJ147">
        <f>INDEX(Coordinates!$B$2:$B$197,MATCH(G147,Coordinates!$J$2:$J$197,0))</f>
        <v>-2.3675380370000001</v>
      </c>
      <c r="AK147">
        <f>INDEX(Coordinates!$C$2:$C$197,MATCH(G147,Coordinates!$J$2:$J$197,0))</f>
        <v>34.060381960000001</v>
      </c>
      <c r="AL147" t="str">
        <f>IF(ISNUMBER(SEARCH("C", 'WetLitterbags placem_collection'!W148)),"YES","")</f>
        <v/>
      </c>
      <c r="AM147" t="str">
        <f>IF(ISNUMBER(SEARCH("H", 'WetLitterbags placem_collection'!W148)),"YES","")</f>
        <v/>
      </c>
      <c r="AN147" t="str">
        <f>IF(ISNUMBER(SEARCH("R", 'WetLitterbags placem_collection'!W148)),"YES","")</f>
        <v/>
      </c>
    </row>
    <row r="148" spans="1:40" ht="15" customHeight="1">
      <c r="A148" s="268" t="s">
        <v>2460</v>
      </c>
      <c r="B148" s="282">
        <f>'Dry_Litterbag Placem_Collection'!A149</f>
        <v>147</v>
      </c>
      <c r="C148" s="282" t="str">
        <f>'Dry_Litterbag Placem_Collection'!B149</f>
        <v xml:space="preserve">Mwantimba
</v>
      </c>
      <c r="D148" s="282" t="s">
        <v>2460</v>
      </c>
      <c r="E148" s="282" t="s">
        <v>20</v>
      </c>
      <c r="F148" s="282">
        <v>3</v>
      </c>
      <c r="G148" s="283" t="str">
        <f>'Dry_Litterbag Placem_Collection'!C149</f>
        <v>Wet_P3_T3</v>
      </c>
      <c r="H148" s="284" t="s">
        <v>2559</v>
      </c>
      <c r="I148" s="285" t="s">
        <v>1147</v>
      </c>
      <c r="J148" s="233" t="str">
        <f>'WetLitterbags placem_collection'!K149</f>
        <v>G678</v>
      </c>
      <c r="K148" s="235">
        <f>IFERROR(INDEX('Green_rooibos initial weight'!$C$5:$C$1749,MATCH(J148, 'Green_rooibos initial weight'!$A$5:$A$1749,0)),"")</f>
        <v>2.012</v>
      </c>
      <c r="L148" s="235">
        <f t="shared" si="16"/>
        <v>1.7622</v>
      </c>
      <c r="M148" s="235">
        <f>AVERAGE('Ashed teabags wet'!$J$809:$J$813,'Ashed teabags wet'!$J$817:$J$818,'Ashed teabags wet'!$J$820:$J$821)</f>
        <v>5.5094158734921841</v>
      </c>
      <c r="N148" s="235">
        <f t="shared" si="17"/>
        <v>1.6651130734773207</v>
      </c>
      <c r="O148" s="235">
        <f>IF(IFERROR(INDEX('Both teabags AfterWet'!$D$1:$D$839,MATCH(J148,'Both teabags AfterWet'!$B$1:$B$839,0)),"")="","",(IFERROR(INDEX('Both teabags AfterWet'!$D$1:$D$839,MATCH(J148,'Both teabags AfterWet'!$B$1:$B$839,0)),"")))</f>
        <v>0.70199999999999996</v>
      </c>
      <c r="P148" s="235">
        <f t="shared" si="18"/>
        <v>0.55139999999999989</v>
      </c>
      <c r="Q148" s="235">
        <f>IFERROR(INDEX('Ashed teabags wet'!$J$2:$J$825,MATCH(J148,'Ashed teabags wet'!$B$2:$B$825,0)),"")</f>
        <v>16.333666333666116</v>
      </c>
      <c r="R148" s="235">
        <f t="shared" si="22"/>
        <v>0.46133616383616494</v>
      </c>
      <c r="S148" s="236">
        <f>'WetLitterbags placem_collection'!E149</f>
        <v>42762</v>
      </c>
      <c r="T148" s="236">
        <f>IF('WetLitterbags placem_collection'!G149="","",'WetLitterbags placem_collection'!G149)</f>
        <v>42816</v>
      </c>
      <c r="U148" s="237">
        <f t="shared" si="19"/>
        <v>54</v>
      </c>
      <c r="V148" s="235">
        <f t="shared" si="20"/>
        <v>1.2108000000000001</v>
      </c>
      <c r="W148" s="235">
        <f t="shared" si="21"/>
        <v>1.2037769096411557</v>
      </c>
      <c r="X148">
        <f>IFERROR(INDEX(Rainfall_Wet!$O$2:$O$217,MATCH(B148, Rainfall_Wet!$A$2:$A$217,0)),"")</f>
        <v>206.85140822299999</v>
      </c>
      <c r="Y148" s="241">
        <v>39.96</v>
      </c>
      <c r="Z148" s="241">
        <v>12.920000000000002</v>
      </c>
      <c r="AA148" s="241">
        <v>47.12</v>
      </c>
      <c r="AB148" s="242" t="s">
        <v>2692</v>
      </c>
      <c r="AC148" s="241">
        <v>3.6549531789058598</v>
      </c>
      <c r="AD148">
        <f>IF('WetLitterbags placem_collection'!AB149="","",'WetLitterbags placem_collection'!AB149)</f>
        <v>3.6</v>
      </c>
      <c r="AE148">
        <f>IF('WetLitterbags placem_collection'!Z149="","",'WetLitterbags placem_collection'!Z149)</f>
        <v>19</v>
      </c>
      <c r="AF148" s="256" t="str">
        <f>IF('WetLitterbags placem_collection'!AA149="","",'WetLitterbags placem_collection'!AA149)</f>
        <v>M</v>
      </c>
      <c r="AG148">
        <f>IF('WetLitterbags placem_collection'!AC149="","",'WetLitterbags placem_collection'!AC149)</f>
        <v>1</v>
      </c>
      <c r="AH148" s="250">
        <f>AVERAGE('WetLitterbags placem_collection'!S149,'WetLitterbags placem_collection'!U149)</f>
        <v>23.35</v>
      </c>
      <c r="AI148">
        <f>AVERAGE('WetLitterbags placem_collection'!R149,'WetLitterbags placem_collection'!T149)</f>
        <v>29.9</v>
      </c>
      <c r="AJ148">
        <f>INDEX(Coordinates!$B$2:$B$197,MATCH(G148,Coordinates!$J$2:$J$197,0))</f>
        <v>-2.3675780180000001</v>
      </c>
      <c r="AK148">
        <f>INDEX(Coordinates!$C$2:$C$197,MATCH(G148,Coordinates!$J$2:$J$197,0))</f>
        <v>34.060323029999999</v>
      </c>
      <c r="AL148" t="str">
        <f>IF(ISNUMBER(SEARCH("C", 'WetLitterbags placem_collection'!W149)),"YES","")</f>
        <v/>
      </c>
      <c r="AM148" t="str">
        <f>IF(ISNUMBER(SEARCH("H", 'WetLitterbags placem_collection'!W149)),"YES","")</f>
        <v/>
      </c>
      <c r="AN148" t="str">
        <f>IF(ISNUMBER(SEARCH("R", 'WetLitterbags placem_collection'!W149)),"YES","")</f>
        <v/>
      </c>
    </row>
    <row r="149" spans="1:40" ht="15" customHeight="1">
      <c r="A149" s="268" t="s">
        <v>2460</v>
      </c>
      <c r="B149" s="282">
        <f>'Dry_Litterbag Placem_Collection'!A150</f>
        <v>148</v>
      </c>
      <c r="C149" s="282" t="str">
        <f>'Dry_Litterbag Placem_Collection'!B150</f>
        <v xml:space="preserve">Mwantimba
</v>
      </c>
      <c r="D149" s="282" t="s">
        <v>2460</v>
      </c>
      <c r="E149" s="282" t="s">
        <v>20</v>
      </c>
      <c r="F149" s="282">
        <v>3</v>
      </c>
      <c r="G149" s="283" t="str">
        <f>'Dry_Litterbag Placem_Collection'!C150</f>
        <v>Wet_P3_T4</v>
      </c>
      <c r="H149" s="284" t="s">
        <v>2559</v>
      </c>
      <c r="I149" s="285" t="s">
        <v>1147</v>
      </c>
      <c r="J149" s="233" t="str">
        <f>'WetLitterbags placem_collection'!K150</f>
        <v>G835</v>
      </c>
      <c r="K149" s="235">
        <f>IFERROR(INDEX('Green_rooibos initial weight'!$C$5:$C$1749,MATCH(J149, 'Green_rooibos initial weight'!$A$5:$A$1749,0)),"")</f>
        <v>1.819</v>
      </c>
      <c r="L149" s="235">
        <f t="shared" si="16"/>
        <v>1.5691999999999999</v>
      </c>
      <c r="M149" s="235">
        <f>AVERAGE('Ashed teabags wet'!$J$809:$J$813,'Ashed teabags wet'!$J$817:$J$818,'Ashed teabags wet'!$J$820:$J$821)</f>
        <v>5.5094158734921841</v>
      </c>
      <c r="N149" s="235">
        <f t="shared" si="17"/>
        <v>1.4827462461131606</v>
      </c>
      <c r="O149" s="235">
        <f>IF(IFERROR(INDEX('Both teabags AfterWet'!$D$1:$D$839,MATCH(J149,'Both teabags AfterWet'!$B$1:$B$839,0)),"")="","",(IFERROR(INDEX('Both teabags AfterWet'!$D$1:$D$839,MATCH(J149,'Both teabags AfterWet'!$B$1:$B$839,0)),"")))</f>
        <v>0.24560000000000001</v>
      </c>
      <c r="P149" s="235">
        <f t="shared" si="18"/>
        <v>9.5000000000000001E-2</v>
      </c>
      <c r="Q149" s="235" t="str">
        <f>IFERROR(INDEX('Ashed teabags wet'!$J$2:$J$825,MATCH(J149,'Ashed teabags wet'!$B$2:$B$825,0)),"")</f>
        <v/>
      </c>
      <c r="R149" s="235" t="str">
        <f t="shared" si="22"/>
        <v/>
      </c>
      <c r="S149" s="236">
        <f>'WetLitterbags placem_collection'!E150</f>
        <v>42762</v>
      </c>
      <c r="T149" s="236">
        <f>IF('WetLitterbags placem_collection'!G150="","",'WetLitterbags placem_collection'!G150)</f>
        <v>42816</v>
      </c>
      <c r="U149" s="237">
        <f t="shared" si="19"/>
        <v>54</v>
      </c>
      <c r="V149" s="235">
        <f t="shared" si="20"/>
        <v>1.4742</v>
      </c>
      <c r="W149" s="235" t="str">
        <f t="shared" si="21"/>
        <v/>
      </c>
      <c r="X149">
        <f>IFERROR(INDEX(Rainfall_Wet!$O$2:$O$217,MATCH(B149, Rainfall_Wet!$A$2:$A$217,0)),"")</f>
        <v>206.85140822299999</v>
      </c>
      <c r="Y149" s="241">
        <v>39.96</v>
      </c>
      <c r="Z149" s="241">
        <v>12.920000000000002</v>
      </c>
      <c r="AA149" s="241">
        <v>47.12</v>
      </c>
      <c r="AB149" s="242" t="s">
        <v>2692</v>
      </c>
      <c r="AC149" s="241">
        <v>4.6549531789058696</v>
      </c>
      <c r="AD149">
        <f>IF('WetLitterbags placem_collection'!AB150="","",'WetLitterbags placem_collection'!AB150)</f>
        <v>4.9000000000000004</v>
      </c>
      <c r="AE149">
        <f>IF('WetLitterbags placem_collection'!Z150="","",'WetLitterbags placem_collection'!Z150)</f>
        <v>17.489999999999998</v>
      </c>
      <c r="AF149" s="256" t="str">
        <f>IF('WetLitterbags placem_collection'!AA150="","",'WetLitterbags placem_collection'!AA150)</f>
        <v>M</v>
      </c>
      <c r="AG149">
        <f>IF('WetLitterbags placem_collection'!AC150="","",'WetLitterbags placem_collection'!AC150)</f>
        <v>1</v>
      </c>
      <c r="AH149" s="250">
        <f>AVERAGE('WetLitterbags placem_collection'!S150,'WetLitterbags placem_collection'!U150)</f>
        <v>28.2</v>
      </c>
      <c r="AI149">
        <f>AVERAGE('WetLitterbags placem_collection'!R150,'WetLitterbags placem_collection'!T150)</f>
        <v>25.299999999999997</v>
      </c>
      <c r="AJ149">
        <f>INDEX(Coordinates!$B$2:$B$197,MATCH(G149,Coordinates!$J$2:$J$197,0))</f>
        <v>-2.3676269689999998</v>
      </c>
      <c r="AK149">
        <f>INDEX(Coordinates!$C$2:$C$197,MATCH(G149,Coordinates!$J$2:$J$197,0))</f>
        <v>34.060310960000002</v>
      </c>
      <c r="AL149" t="str">
        <f>IF(ISNUMBER(SEARCH("C", 'WetLitterbags placem_collection'!W150)),"YES","")</f>
        <v/>
      </c>
      <c r="AM149" t="str">
        <f>IF(ISNUMBER(SEARCH("H", 'WetLitterbags placem_collection'!W150)),"YES","")</f>
        <v>YES</v>
      </c>
      <c r="AN149" t="str">
        <f>IF(ISNUMBER(SEARCH("R", 'WetLitterbags placem_collection'!W150)),"YES","")</f>
        <v/>
      </c>
    </row>
    <row r="150" spans="1:40" ht="15" customHeight="1">
      <c r="A150" s="268" t="s">
        <v>2460</v>
      </c>
      <c r="B150" s="282">
        <f>'Dry_Litterbag Placem_Collection'!A151</f>
        <v>149</v>
      </c>
      <c r="C150" s="282" t="str">
        <f>'Dry_Litterbag Placem_Collection'!B151</f>
        <v xml:space="preserve">Mwantimba
</v>
      </c>
      <c r="D150" s="282" t="s">
        <v>2460</v>
      </c>
      <c r="E150" s="282" t="s">
        <v>20</v>
      </c>
      <c r="F150" s="282">
        <v>3</v>
      </c>
      <c r="G150" s="283" t="str">
        <f>'Dry_Litterbag Placem_Collection'!C151</f>
        <v>Wet_P3_T5</v>
      </c>
      <c r="H150" s="284" t="s">
        <v>2559</v>
      </c>
      <c r="I150" s="285" t="s">
        <v>1147</v>
      </c>
      <c r="J150" s="233" t="str">
        <f>'WetLitterbags placem_collection'!K151</f>
        <v>G733</v>
      </c>
      <c r="K150" s="235">
        <f>IFERROR(INDEX('Green_rooibos initial weight'!$C$5:$C$1749,MATCH(J150, 'Green_rooibos initial weight'!$A$5:$A$1749,0)),"")</f>
        <v>1.8280000000000001</v>
      </c>
      <c r="L150" s="235">
        <f t="shared" si="16"/>
        <v>1.5782</v>
      </c>
      <c r="M150" s="235">
        <f>AVERAGE('Ashed teabags wet'!$J$809:$J$813,'Ashed teabags wet'!$J$817:$J$818,'Ashed teabags wet'!$J$820:$J$821)</f>
        <v>5.5094158734921841</v>
      </c>
      <c r="N150" s="235">
        <f t="shared" si="17"/>
        <v>1.4912503986845465</v>
      </c>
      <c r="O150" s="235">
        <f>IF(IFERROR(INDEX('Both teabags AfterWet'!$D$1:$D$839,MATCH(J150,'Both teabags AfterWet'!$B$1:$B$839,0)),"")="","",(IFERROR(INDEX('Both teabags AfterWet'!$D$1:$D$839,MATCH(J150,'Both teabags AfterWet'!$B$1:$B$839,0)),"")))</f>
        <v>0.73760000000000003</v>
      </c>
      <c r="P150" s="235">
        <f t="shared" si="18"/>
        <v>0.58699999999999997</v>
      </c>
      <c r="Q150" s="235">
        <f>IFERROR(INDEX('Ashed teabags wet'!$J$2:$J$825,MATCH(J150,'Ashed teabags wet'!$B$2:$B$825,0)),"")</f>
        <v>30.262506191183512</v>
      </c>
      <c r="R150" s="235">
        <f t="shared" si="22"/>
        <v>0.40935908865775272</v>
      </c>
      <c r="S150" s="236">
        <f>'WetLitterbags placem_collection'!E151</f>
        <v>42762</v>
      </c>
      <c r="T150" s="236">
        <f>IF('WetLitterbags placem_collection'!G151="","",'WetLitterbags placem_collection'!G151)</f>
        <v>42816</v>
      </c>
      <c r="U150" s="237">
        <f t="shared" si="19"/>
        <v>54</v>
      </c>
      <c r="V150" s="235">
        <f t="shared" si="20"/>
        <v>0.99120000000000008</v>
      </c>
      <c r="W150" s="235">
        <f t="shared" si="21"/>
        <v>1.0818913100267937</v>
      </c>
      <c r="X150">
        <f>IFERROR(INDEX(Rainfall_Wet!$O$2:$O$217,MATCH(B150, Rainfall_Wet!$A$2:$A$217,0)),"")</f>
        <v>206.85140822299999</v>
      </c>
      <c r="Y150" s="241">
        <v>39.96</v>
      </c>
      <c r="Z150" s="241">
        <v>12.920000000000002</v>
      </c>
      <c r="AA150" s="241">
        <v>47.12</v>
      </c>
      <c r="AB150" s="242" t="s">
        <v>2692</v>
      </c>
      <c r="AC150" s="241">
        <v>5.6549531789058696</v>
      </c>
      <c r="AD150">
        <f>IF('WetLitterbags placem_collection'!AB151="","",'WetLitterbags placem_collection'!AB151)</f>
        <v>2.8</v>
      </c>
      <c r="AE150">
        <f>IF('WetLitterbags placem_collection'!Z151="","",'WetLitterbags placem_collection'!Z151)</f>
        <v>13</v>
      </c>
      <c r="AF150" s="256" t="str">
        <f>IF('WetLitterbags placem_collection'!AA151="","",'WetLitterbags placem_collection'!AA151)</f>
        <v>M</v>
      </c>
      <c r="AG150">
        <f>IF('WetLitterbags placem_collection'!AC151="","",'WetLitterbags placem_collection'!AC151)</f>
        <v>1</v>
      </c>
      <c r="AH150" s="250">
        <f>AVERAGE('WetLitterbags placem_collection'!S151,'WetLitterbags placem_collection'!U151)</f>
        <v>25.4</v>
      </c>
      <c r="AI150">
        <f>AVERAGE('WetLitterbags placem_collection'!R151,'WetLitterbags placem_collection'!T151)</f>
        <v>26.9</v>
      </c>
      <c r="AJ150">
        <f>INDEX(Coordinates!$B$2:$B$197,MATCH(G150,Coordinates!$J$2:$J$197,0))</f>
        <v>-2.3677179960000001</v>
      </c>
      <c r="AK150">
        <f>INDEX(Coordinates!$C$2:$C$197,MATCH(G150,Coordinates!$J$2:$J$197,0))</f>
        <v>34.060324960000003</v>
      </c>
      <c r="AL150" t="str">
        <f>IF(ISNUMBER(SEARCH("C", 'WetLitterbags placem_collection'!W151)),"YES","")</f>
        <v/>
      </c>
      <c r="AM150" t="str">
        <f>IF(ISNUMBER(SEARCH("H", 'WetLitterbags placem_collection'!W151)),"YES","")</f>
        <v/>
      </c>
      <c r="AN150" t="str">
        <f>IF(ISNUMBER(SEARCH("R", 'WetLitterbags placem_collection'!W151)),"YES","")</f>
        <v/>
      </c>
    </row>
    <row r="151" spans="1:40" ht="15" customHeight="1">
      <c r="A151" s="268" t="s">
        <v>2460</v>
      </c>
      <c r="B151" s="282">
        <f>'Dry_Litterbag Placem_Collection'!A152</f>
        <v>150</v>
      </c>
      <c r="C151" s="282" t="str">
        <f>'Dry_Litterbag Placem_Collection'!B152</f>
        <v xml:space="preserve">Mwantimba
</v>
      </c>
      <c r="D151" s="282" t="s">
        <v>2460</v>
      </c>
      <c r="E151" s="282" t="s">
        <v>20</v>
      </c>
      <c r="F151" s="282">
        <v>3</v>
      </c>
      <c r="G151" s="283" t="str">
        <f>'Dry_Litterbag Placem_Collection'!C152</f>
        <v>Wet_P3_T6</v>
      </c>
      <c r="H151" s="284" t="s">
        <v>2559</v>
      </c>
      <c r="I151" s="285" t="s">
        <v>1147</v>
      </c>
      <c r="J151" s="233" t="str">
        <f>'WetLitterbags placem_collection'!K152</f>
        <v>G658</v>
      </c>
      <c r="K151" s="235">
        <f>IFERROR(INDEX('Green_rooibos initial weight'!$C$5:$C$1749,MATCH(J151, 'Green_rooibos initial weight'!$A$5:$A$1749,0)),"")</f>
        <v>2.129</v>
      </c>
      <c r="L151" s="235">
        <f t="shared" si="16"/>
        <v>1.8792</v>
      </c>
      <c r="M151" s="235">
        <f>AVERAGE('Ashed teabags wet'!$J$809:$J$813,'Ashed teabags wet'!$J$817:$J$818,'Ashed teabags wet'!$J$820:$J$821)</f>
        <v>5.5094158734921841</v>
      </c>
      <c r="N151" s="235">
        <f t="shared" si="17"/>
        <v>1.7756670569053348</v>
      </c>
      <c r="O151" s="235">
        <f>IF(IFERROR(INDEX('Both teabags AfterWet'!$D$1:$D$839,MATCH(J151,'Both teabags AfterWet'!$B$1:$B$839,0)),"")="","",(IFERROR(INDEX('Both teabags AfterWet'!$D$1:$D$839,MATCH(J151,'Both teabags AfterWet'!$B$1:$B$839,0)),"")))</f>
        <v>0.71799999999999997</v>
      </c>
      <c r="P151" s="235">
        <f t="shared" si="18"/>
        <v>0.5673999999999999</v>
      </c>
      <c r="Q151" s="235">
        <f>IFERROR(INDEX('Ashed teabags wet'!$J$2:$J$825,MATCH(J151,'Ashed teabags wet'!$B$2:$B$825,0)),"")</f>
        <v>23.716990533134794</v>
      </c>
      <c r="R151" s="235">
        <f t="shared" si="22"/>
        <v>0.43282979571499314</v>
      </c>
      <c r="S151" s="236">
        <f>'WetLitterbags placem_collection'!E152</f>
        <v>42762</v>
      </c>
      <c r="T151" s="236">
        <f>IF('WetLitterbags placem_collection'!G152="","",'WetLitterbags placem_collection'!G152)</f>
        <v>42816</v>
      </c>
      <c r="U151" s="237">
        <f t="shared" si="19"/>
        <v>54</v>
      </c>
      <c r="V151" s="235">
        <f t="shared" si="20"/>
        <v>1.3118000000000001</v>
      </c>
      <c r="W151" s="235">
        <f t="shared" si="21"/>
        <v>1.3428372611903416</v>
      </c>
      <c r="X151">
        <f>IFERROR(INDEX(Rainfall_Wet!$O$2:$O$217,MATCH(B151, Rainfall_Wet!$A$2:$A$217,0)),"")</f>
        <v>206.85140822299999</v>
      </c>
      <c r="Y151" s="241">
        <v>39.96</v>
      </c>
      <c r="Z151" s="241">
        <v>12.920000000000002</v>
      </c>
      <c r="AA151" s="241">
        <v>47.12</v>
      </c>
      <c r="AB151" s="242" t="s">
        <v>2692</v>
      </c>
      <c r="AC151" s="241">
        <v>6.6549531789058696</v>
      </c>
      <c r="AD151">
        <f>IF('WetLitterbags placem_collection'!AB152="","",'WetLitterbags placem_collection'!AB152)</f>
        <v>2.75</v>
      </c>
      <c r="AE151">
        <f>IF('WetLitterbags placem_collection'!Z152="","",'WetLitterbags placem_collection'!Z152)</f>
        <v>19</v>
      </c>
      <c r="AF151" s="256" t="str">
        <f>IF('WetLitterbags placem_collection'!AA152="","",'WetLitterbags placem_collection'!AA152)</f>
        <v>O</v>
      </c>
      <c r="AG151">
        <f>IF('WetLitterbags placem_collection'!AC152="","",'WetLitterbags placem_collection'!AC152)</f>
        <v>0</v>
      </c>
      <c r="AH151" s="250">
        <f>AVERAGE('WetLitterbags placem_collection'!S152,'WetLitterbags placem_collection'!U152)</f>
        <v>22.55</v>
      </c>
      <c r="AI151">
        <f>AVERAGE('WetLitterbags placem_collection'!R152,'WetLitterbags placem_collection'!T152)</f>
        <v>24.75</v>
      </c>
      <c r="AJ151">
        <f>INDEX(Coordinates!$B$2:$B$197,MATCH(G151,Coordinates!$J$2:$J$197,0))</f>
        <v>-2.3675230329999999</v>
      </c>
      <c r="AK151">
        <f>INDEX(Coordinates!$C$2:$C$197,MATCH(G151,Coordinates!$J$2:$J$197,0))</f>
        <v>34.060512969999998</v>
      </c>
      <c r="AL151" t="str">
        <f>IF(ISNUMBER(SEARCH("C", 'WetLitterbags placem_collection'!W152)),"YES","")</f>
        <v/>
      </c>
      <c r="AM151" t="str">
        <f>IF(ISNUMBER(SEARCH("H", 'WetLitterbags placem_collection'!W152)),"YES","")</f>
        <v/>
      </c>
      <c r="AN151" t="str">
        <f>IF(ISNUMBER(SEARCH("R", 'WetLitterbags placem_collection'!W152)),"YES","")</f>
        <v/>
      </c>
    </row>
    <row r="152" spans="1:40" ht="15" customHeight="1">
      <c r="A152" s="268" t="s">
        <v>2460</v>
      </c>
      <c r="B152" s="282">
        <f>'Dry_Litterbag Placem_Collection'!A153</f>
        <v>151</v>
      </c>
      <c r="C152" s="282" t="str">
        <f>'Dry_Litterbag Placem_Collection'!B153</f>
        <v xml:space="preserve">Mwantimba
</v>
      </c>
      <c r="D152" s="282" t="s">
        <v>2460</v>
      </c>
      <c r="E152" s="282" t="s">
        <v>20</v>
      </c>
      <c r="F152" s="282">
        <v>3</v>
      </c>
      <c r="G152" s="283" t="str">
        <f>'Dry_Litterbag Placem_Collection'!C153</f>
        <v>Wet_P3_T7</v>
      </c>
      <c r="H152" s="284" t="s">
        <v>2559</v>
      </c>
      <c r="I152" s="285" t="s">
        <v>1147</v>
      </c>
      <c r="J152" s="233" t="str">
        <f>'WetLitterbags placem_collection'!K153</f>
        <v>G567</v>
      </c>
      <c r="K152" s="235">
        <f>IFERROR(INDEX('Green_rooibos initial weight'!$C$5:$C$1749,MATCH(J152, 'Green_rooibos initial weight'!$A$5:$A$1749,0)),"")</f>
        <v>2.0569999999999999</v>
      </c>
      <c r="L152" s="235">
        <f t="shared" si="16"/>
        <v>1.8071999999999999</v>
      </c>
      <c r="M152" s="235">
        <f>AVERAGE('Ashed teabags wet'!$J$809:$J$813,'Ashed teabags wet'!$J$817:$J$818,'Ashed teabags wet'!$J$820:$J$821)</f>
        <v>5.5094158734921841</v>
      </c>
      <c r="N152" s="235">
        <f t="shared" si="17"/>
        <v>1.7076338363342491</v>
      </c>
      <c r="O152" s="235">
        <f>IF(IFERROR(INDEX('Both teabags AfterWet'!$D$1:$D$839,MATCH(J152,'Both teabags AfterWet'!$B$1:$B$839,0)),"")="","",(IFERROR(INDEX('Both teabags AfterWet'!$D$1:$D$839,MATCH(J152,'Both teabags AfterWet'!$B$1:$B$839,0)),"")))</f>
        <v>0.86499999999999999</v>
      </c>
      <c r="P152" s="235">
        <f t="shared" si="18"/>
        <v>0.71439999999999992</v>
      </c>
      <c r="Q152" s="235">
        <f>IFERROR(INDEX('Ashed teabags wet'!$J$2:$J$825,MATCH(J152,'Ashed teabags wet'!$B$2:$B$825,0)),"")</f>
        <v>20.077034183919789</v>
      </c>
      <c r="R152" s="235">
        <f t="shared" si="22"/>
        <v>0.57096966779007696</v>
      </c>
      <c r="S152" s="236">
        <f>'WetLitterbags placem_collection'!E153</f>
        <v>42762</v>
      </c>
      <c r="T152" s="236">
        <f>IF('WetLitterbags placem_collection'!G153="","",'WetLitterbags placem_collection'!G153)</f>
        <v>42816</v>
      </c>
      <c r="U152" s="237">
        <f t="shared" si="19"/>
        <v>54</v>
      </c>
      <c r="V152" s="235">
        <f t="shared" si="20"/>
        <v>1.0928</v>
      </c>
      <c r="W152" s="235">
        <f t="shared" si="21"/>
        <v>1.1366641685441721</v>
      </c>
      <c r="X152">
        <f>IFERROR(INDEX(Rainfall_Wet!$O$2:$O$217,MATCH(B152, Rainfall_Wet!$A$2:$A$217,0)),"")</f>
        <v>206.85140822299999</v>
      </c>
      <c r="Y152" s="241">
        <v>39.96</v>
      </c>
      <c r="Z152" s="241">
        <v>12.920000000000002</v>
      </c>
      <c r="AA152" s="241">
        <v>47.12</v>
      </c>
      <c r="AB152" s="242" t="s">
        <v>2692</v>
      </c>
      <c r="AC152" s="241">
        <v>7.6549531789058696</v>
      </c>
      <c r="AD152">
        <f>IF('WetLitterbags placem_collection'!AB153="","",'WetLitterbags placem_collection'!AB153)</f>
        <v>1.4</v>
      </c>
      <c r="AE152">
        <f>IF('WetLitterbags placem_collection'!Z153="","",'WetLitterbags placem_collection'!Z153)</f>
        <v>7.9</v>
      </c>
      <c r="AF152" s="256" t="str">
        <f>IF('WetLitterbags placem_collection'!AA153="","",'WetLitterbags placem_collection'!AA153)</f>
        <v>O</v>
      </c>
      <c r="AG152">
        <f>IF('WetLitterbags placem_collection'!AC153="","",'WetLitterbags placem_collection'!AC153)</f>
        <v>1</v>
      </c>
      <c r="AH152" s="250">
        <f>AVERAGE('WetLitterbags placem_collection'!S153,'WetLitterbags placem_collection'!U153)</f>
        <v>26.049999999999997</v>
      </c>
      <c r="AI152">
        <f>AVERAGE('WetLitterbags placem_collection'!R153,'WetLitterbags placem_collection'!T153)</f>
        <v>26.5</v>
      </c>
      <c r="AJ152">
        <f>INDEX(Coordinates!$B$2:$B$197,MATCH(G152,Coordinates!$J$2:$J$197,0))</f>
        <v>-2.3673460070000001</v>
      </c>
      <c r="AK152">
        <f>INDEX(Coordinates!$C$2:$C$197,MATCH(G152,Coordinates!$J$2:$J$197,0))</f>
        <v>34.060310039999997</v>
      </c>
      <c r="AL152" t="str">
        <f>IF(ISNUMBER(SEARCH("C", 'WetLitterbags placem_collection'!W153)),"YES","")</f>
        <v/>
      </c>
      <c r="AM152" t="str">
        <f>IF(ISNUMBER(SEARCH("H", 'WetLitterbags placem_collection'!W153)),"YES","")</f>
        <v/>
      </c>
      <c r="AN152" t="str">
        <f>IF(ISNUMBER(SEARCH("R", 'WetLitterbags placem_collection'!W153)),"YES","")</f>
        <v/>
      </c>
    </row>
    <row r="153" spans="1:40" ht="15" customHeight="1">
      <c r="A153" s="268" t="s">
        <v>2460</v>
      </c>
      <c r="B153" s="282">
        <f>'Dry_Litterbag Placem_Collection'!A154</f>
        <v>152</v>
      </c>
      <c r="C153" s="282" t="str">
        <f>'Dry_Litterbag Placem_Collection'!B154</f>
        <v xml:space="preserve">Mwantimba
</v>
      </c>
      <c r="D153" s="282" t="s">
        <v>2460</v>
      </c>
      <c r="E153" s="282" t="s">
        <v>20</v>
      </c>
      <c r="F153" s="282">
        <v>3</v>
      </c>
      <c r="G153" s="283" t="str">
        <f>'Dry_Litterbag Placem_Collection'!C154</f>
        <v>Wet_P3_T8</v>
      </c>
      <c r="H153" s="284" t="s">
        <v>2559</v>
      </c>
      <c r="I153" s="285" t="s">
        <v>1147</v>
      </c>
      <c r="J153" s="233" t="str">
        <f>'WetLitterbags placem_collection'!K154</f>
        <v>G853</v>
      </c>
      <c r="K153" s="235">
        <f>IFERROR(INDEX('Green_rooibos initial weight'!$C$5:$C$1749,MATCH(J153, 'Green_rooibos initial weight'!$A$5:$A$1749,0)),"")</f>
        <v>1.972</v>
      </c>
      <c r="L153" s="235">
        <f t="shared" si="16"/>
        <v>1.7222</v>
      </c>
      <c r="M153" s="235">
        <f>AVERAGE('Ashed teabags wet'!$J$809:$J$813,'Ashed teabags wet'!$J$817:$J$818,'Ashed teabags wet'!$J$820:$J$821)</f>
        <v>5.5094158734921841</v>
      </c>
      <c r="N153" s="235">
        <f t="shared" si="17"/>
        <v>1.6273168398267175</v>
      </c>
      <c r="O153" s="235">
        <f>IF(IFERROR(INDEX('Both teabags AfterWet'!$D$1:$D$839,MATCH(J153,'Both teabags AfterWet'!$B$1:$B$839,0)),"")="","",(IFERROR(INDEX('Both teabags AfterWet'!$D$1:$D$839,MATCH(J153,'Both teabags AfterWet'!$B$1:$B$839,0)),"")))</f>
        <v>0.58509999999999995</v>
      </c>
      <c r="P153" s="235">
        <f t="shared" si="18"/>
        <v>0.43449999999999994</v>
      </c>
      <c r="Q153" s="235">
        <f>IFERROR(INDEX('Ashed teabags wet'!$J$2:$J$825,MATCH(J153,'Ashed teabags wet'!$B$2:$B$825,0)),"")</f>
        <v>20.802377414561477</v>
      </c>
      <c r="R153" s="235">
        <f t="shared" si="22"/>
        <v>0.34411367013373034</v>
      </c>
      <c r="S153" s="236">
        <f>'WetLitterbags placem_collection'!E154</f>
        <v>42762</v>
      </c>
      <c r="T153" s="236">
        <f>IF('WetLitterbags placem_collection'!G154="","",'WetLitterbags placem_collection'!G154)</f>
        <v>42816</v>
      </c>
      <c r="U153" s="237">
        <f t="shared" si="19"/>
        <v>54</v>
      </c>
      <c r="V153" s="235">
        <f t="shared" si="20"/>
        <v>1.2877000000000001</v>
      </c>
      <c r="W153" s="235">
        <f t="shared" si="21"/>
        <v>1.2832031696929871</v>
      </c>
      <c r="X153">
        <f>IFERROR(INDEX(Rainfall_Wet!$O$2:$O$217,MATCH(B153, Rainfall_Wet!$A$2:$A$217,0)),"")</f>
        <v>206.85140822299999</v>
      </c>
      <c r="Y153" s="241">
        <v>39.96</v>
      </c>
      <c r="Z153" s="241">
        <v>12.920000000000002</v>
      </c>
      <c r="AA153" s="241">
        <v>47.12</v>
      </c>
      <c r="AB153" s="242" t="s">
        <v>2692</v>
      </c>
      <c r="AC153" s="241">
        <v>8.6549531789058705</v>
      </c>
      <c r="AD153">
        <f>IF('WetLitterbags placem_collection'!AB154="","",'WetLitterbags placem_collection'!AB154)</f>
        <v>2.2000000000000002</v>
      </c>
      <c r="AE153">
        <f>IF('WetLitterbags placem_collection'!Z154="","",'WetLitterbags placem_collection'!Z154)</f>
        <v>15</v>
      </c>
      <c r="AF153" s="256" t="str">
        <f>IF('WetLitterbags placem_collection'!AA154="","",'WetLitterbags placem_collection'!AA154)</f>
        <v>M</v>
      </c>
      <c r="AG153">
        <f>IF('WetLitterbags placem_collection'!AC154="","",'WetLitterbags placem_collection'!AC154)</f>
        <v>0</v>
      </c>
      <c r="AH153" s="250">
        <f>AVERAGE('WetLitterbags placem_collection'!S154,'WetLitterbags placem_collection'!U154)</f>
        <v>18.8</v>
      </c>
      <c r="AI153">
        <f>AVERAGE('WetLitterbags placem_collection'!R154,'WetLitterbags placem_collection'!T154)</f>
        <v>23.7</v>
      </c>
      <c r="AJ153">
        <f>INDEX(Coordinates!$B$2:$B$197,MATCH(G153,Coordinates!$J$2:$J$197,0))</f>
        <v>-2.367543988</v>
      </c>
      <c r="AK153">
        <f>INDEX(Coordinates!$C$2:$C$197,MATCH(G153,Coordinates!$J$2:$J$197,0))</f>
        <v>34.060168969999999</v>
      </c>
      <c r="AL153" t="str">
        <f>IF(ISNUMBER(SEARCH("C", 'WetLitterbags placem_collection'!W154)),"YES","")</f>
        <v/>
      </c>
      <c r="AM153" t="str">
        <f>IF(ISNUMBER(SEARCH("H", 'WetLitterbags placem_collection'!W154)),"YES","")</f>
        <v/>
      </c>
      <c r="AN153" t="str">
        <f>IF(ISNUMBER(SEARCH("R", 'WetLitterbags placem_collection'!W154)),"YES","")</f>
        <v>YES</v>
      </c>
    </row>
    <row r="154" spans="1:40" ht="15" customHeight="1">
      <c r="A154" s="268" t="s">
        <v>2460</v>
      </c>
      <c r="B154" s="282">
        <f>'Dry_Litterbag Placem_Collection'!A155</f>
        <v>153</v>
      </c>
      <c r="C154" s="282" t="str">
        <f>'Dry_Litterbag Placem_Collection'!B155</f>
        <v xml:space="preserve">Mwantimba
</v>
      </c>
      <c r="D154" s="282" t="s">
        <v>2460</v>
      </c>
      <c r="E154" s="282" t="s">
        <v>20</v>
      </c>
      <c r="F154" s="282">
        <v>4</v>
      </c>
      <c r="G154" s="283" t="str">
        <f>'Dry_Litterbag Placem_Collection'!C155</f>
        <v>Wet_P4_T1</v>
      </c>
      <c r="H154" s="284" t="s">
        <v>2559</v>
      </c>
      <c r="I154" s="285" t="s">
        <v>1147</v>
      </c>
      <c r="J154" s="233" t="str">
        <f>'WetLitterbags placem_collection'!K155</f>
        <v>G800</v>
      </c>
      <c r="K154" s="235">
        <f>IFERROR(INDEX('Green_rooibos initial weight'!$C$5:$C$1749,MATCH(J154, 'Green_rooibos initial weight'!$A$5:$A$1749,0)),"")</f>
        <v>2.1179999999999999</v>
      </c>
      <c r="L154" s="235">
        <f t="shared" si="16"/>
        <v>1.8681999999999999</v>
      </c>
      <c r="M154" s="235">
        <f>AVERAGE('Ashed teabags wet'!$J$809:$J$813,'Ashed teabags wet'!$J$817:$J$818,'Ashed teabags wet'!$J$820:$J$821)</f>
        <v>5.5094158734921841</v>
      </c>
      <c r="N154" s="235">
        <f t="shared" si="17"/>
        <v>1.7652730926514189</v>
      </c>
      <c r="O154" s="235">
        <f>IF(IFERROR(INDEX('Both teabags AfterWet'!$D$1:$D$839,MATCH(J154,'Both teabags AfterWet'!$B$1:$B$839,0)),"")="","",(IFERROR(INDEX('Both teabags AfterWet'!$D$1:$D$839,MATCH(J154,'Both teabags AfterWet'!$B$1:$B$839,0)),"")))</f>
        <v>0.58630000000000004</v>
      </c>
      <c r="P154" s="235">
        <f t="shared" si="18"/>
        <v>0.43570000000000003</v>
      </c>
      <c r="Q154" s="235">
        <f>IFERROR(INDEX('Ashed teabags wet'!$J$2:$J$825,MATCH(J154,'Ashed teabags wet'!$B$2:$B$825,0)),"")</f>
        <v>16.871618298081419</v>
      </c>
      <c r="R154" s="235">
        <f t="shared" si="22"/>
        <v>0.36219035907525926</v>
      </c>
      <c r="S154" s="236">
        <f>'WetLitterbags placem_collection'!E155</f>
        <v>42762</v>
      </c>
      <c r="T154" s="236">
        <f>IF('WetLitterbags placem_collection'!G155="","",'WetLitterbags placem_collection'!G155)</f>
        <v>42816</v>
      </c>
      <c r="U154" s="237">
        <f t="shared" si="19"/>
        <v>54</v>
      </c>
      <c r="V154" s="235">
        <f t="shared" si="20"/>
        <v>1.4324999999999999</v>
      </c>
      <c r="W154" s="235">
        <f t="shared" si="21"/>
        <v>1.4030827335761595</v>
      </c>
      <c r="X154">
        <f>IFERROR(INDEX(Rainfall_Wet!$O$2:$O$217,MATCH(B154, Rainfall_Wet!$A$2:$A$217,0)),"")</f>
        <v>206.85140822299999</v>
      </c>
      <c r="Y154" s="241">
        <v>27.96</v>
      </c>
      <c r="Z154" s="241">
        <v>4.9200000000000017</v>
      </c>
      <c r="AA154" s="241">
        <v>67.12</v>
      </c>
      <c r="AB154" s="242" t="s">
        <v>2688</v>
      </c>
      <c r="AC154" s="241">
        <v>1.0437161163134547</v>
      </c>
      <c r="AD154">
        <f>IF('WetLitterbags placem_collection'!AB155="","",'WetLitterbags placem_collection'!AB155)</f>
        <v>2.1</v>
      </c>
      <c r="AE154">
        <f>IF('WetLitterbags placem_collection'!Z155="","",'WetLitterbags placem_collection'!Z155)</f>
        <v>16.399999999999999</v>
      </c>
      <c r="AF154" s="256" t="str">
        <f>IF('WetLitterbags placem_collection'!AA155="","",'WetLitterbags placem_collection'!AA155)</f>
        <v>G</v>
      </c>
      <c r="AG154">
        <f>IF('WetLitterbags placem_collection'!AC155="","",'WetLitterbags placem_collection'!AC155)</f>
        <v>0</v>
      </c>
      <c r="AH154" s="250">
        <f>AVERAGE('WetLitterbags placem_collection'!S155,'WetLitterbags placem_collection'!U155)</f>
        <v>21.35</v>
      </c>
      <c r="AI154">
        <f>AVERAGE('WetLitterbags placem_collection'!R155,'WetLitterbags placem_collection'!T155)</f>
        <v>26.700000000000003</v>
      </c>
      <c r="AJ154">
        <f>INDEX(Coordinates!$B$2:$B$197,MATCH(G154,Coordinates!$J$2:$J$197,0))</f>
        <v>-2.3676780150000001</v>
      </c>
      <c r="AK154">
        <f>INDEX(Coordinates!$C$2:$C$197,MATCH(G154,Coordinates!$J$2:$J$197,0))</f>
        <v>34.05937797</v>
      </c>
      <c r="AL154" t="str">
        <f>IF(ISNUMBER(SEARCH("C", 'WetLitterbags placem_collection'!W155)),"YES","")</f>
        <v/>
      </c>
      <c r="AM154" t="str">
        <f>IF(ISNUMBER(SEARCH("H", 'WetLitterbags placem_collection'!W155)),"YES","")</f>
        <v>YES</v>
      </c>
      <c r="AN154" t="str">
        <f>IF(ISNUMBER(SEARCH("R", 'WetLitterbags placem_collection'!W155)),"YES","")</f>
        <v>YES</v>
      </c>
    </row>
    <row r="155" spans="1:40" ht="15" customHeight="1">
      <c r="A155" s="268" t="s">
        <v>2460</v>
      </c>
      <c r="B155" s="282">
        <f>'Dry_Litterbag Placem_Collection'!A156</f>
        <v>154</v>
      </c>
      <c r="C155" s="282" t="str">
        <f>'Dry_Litterbag Placem_Collection'!B156</f>
        <v xml:space="preserve">Mwantimba
</v>
      </c>
      <c r="D155" s="282" t="s">
        <v>2460</v>
      </c>
      <c r="E155" s="282" t="s">
        <v>20</v>
      </c>
      <c r="F155" s="282">
        <v>4</v>
      </c>
      <c r="G155" s="283" t="str">
        <f>'Dry_Litterbag Placem_Collection'!C156</f>
        <v>Wet_P4_T2</v>
      </c>
      <c r="H155" s="284" t="s">
        <v>2559</v>
      </c>
      <c r="I155" s="285" t="s">
        <v>1147</v>
      </c>
      <c r="J155" s="233" t="str">
        <f>'WetLitterbags placem_collection'!K156</f>
        <v>G675</v>
      </c>
      <c r="K155" s="235">
        <f>IFERROR(INDEX('Green_rooibos initial weight'!$C$5:$C$1749,MATCH(J155, 'Green_rooibos initial weight'!$A$5:$A$1749,0)),"")</f>
        <v>1.9950000000000001</v>
      </c>
      <c r="L155" s="235">
        <f t="shared" si="16"/>
        <v>1.7452000000000001</v>
      </c>
      <c r="M155" s="235">
        <f>AVERAGE('Ashed teabags wet'!$J$809:$J$813,'Ashed teabags wet'!$J$817:$J$818,'Ashed teabags wet'!$J$820:$J$821)</f>
        <v>5.5094158734921841</v>
      </c>
      <c r="N155" s="235">
        <f t="shared" si="17"/>
        <v>1.6490496741758145</v>
      </c>
      <c r="O155" s="235">
        <f>IF(IFERROR(INDEX('Both teabags AfterWet'!$D$1:$D$839,MATCH(J155,'Both teabags AfterWet'!$B$1:$B$839,0)),"")="","",(IFERROR(INDEX('Both teabags AfterWet'!$D$1:$D$839,MATCH(J155,'Both teabags AfterWet'!$B$1:$B$839,0)),"")))</f>
        <v>0.61299999999999999</v>
      </c>
      <c r="P155" s="235">
        <f t="shared" si="18"/>
        <v>0.46239999999999998</v>
      </c>
      <c r="Q155" s="235">
        <f>IFERROR(INDEX('Ashed teabags wet'!$J$2:$J$825,MATCH(J155,'Ashed teabags wet'!$B$2:$B$825,0)),"")</f>
        <v>18.033573141486571</v>
      </c>
      <c r="R155" s="235">
        <f t="shared" si="22"/>
        <v>0.37901275779376609</v>
      </c>
      <c r="S155" s="236">
        <f>'WetLitterbags placem_collection'!E156</f>
        <v>42762</v>
      </c>
      <c r="T155" s="236">
        <f>IF('WetLitterbags placem_collection'!G156="","",'WetLitterbags placem_collection'!G156)</f>
        <v>42816</v>
      </c>
      <c r="U155" s="237">
        <f t="shared" si="19"/>
        <v>54</v>
      </c>
      <c r="V155" s="235">
        <f t="shared" si="20"/>
        <v>1.2828000000000002</v>
      </c>
      <c r="W155" s="235">
        <f t="shared" si="21"/>
        <v>1.2700369163820484</v>
      </c>
      <c r="X155">
        <f>IFERROR(INDEX(Rainfall_Wet!$O$2:$O$217,MATCH(B155, Rainfall_Wet!$A$2:$A$217,0)),"")</f>
        <v>206.85140822299999</v>
      </c>
      <c r="Y155" s="241">
        <v>27.96</v>
      </c>
      <c r="Z155" s="241">
        <v>4.9200000000000017</v>
      </c>
      <c r="AA155" s="241">
        <v>67.12</v>
      </c>
      <c r="AB155" s="242" t="s">
        <v>2688</v>
      </c>
      <c r="AC155" s="241">
        <v>2.0437161163134498</v>
      </c>
      <c r="AD155">
        <f>IF('WetLitterbags placem_collection'!AB156="","",'WetLitterbags placem_collection'!AB156)</f>
        <v>2.15</v>
      </c>
      <c r="AE155">
        <f>IF('WetLitterbags placem_collection'!Z156="","",'WetLitterbags placem_collection'!Z156)</f>
        <v>9</v>
      </c>
      <c r="AF155" s="256" t="str">
        <f>IF('WetLitterbags placem_collection'!AA156="","",'WetLitterbags placem_collection'!AA156)</f>
        <v>G</v>
      </c>
      <c r="AG155">
        <f>IF('WetLitterbags placem_collection'!AC156="","",'WetLitterbags placem_collection'!AC156)</f>
        <v>0</v>
      </c>
      <c r="AH155" s="250">
        <f>AVERAGE('WetLitterbags placem_collection'!S156,'WetLitterbags placem_collection'!U156)</f>
        <v>23.5</v>
      </c>
      <c r="AI155">
        <f>AVERAGE('WetLitterbags placem_collection'!R156,'WetLitterbags placem_collection'!T156)</f>
        <v>25.7</v>
      </c>
      <c r="AJ155">
        <f>INDEX(Coordinates!$B$2:$B$197,MATCH(G155,Coordinates!$J$2:$J$197,0))</f>
        <v>-2.3677299820000002</v>
      </c>
      <c r="AK155">
        <f>INDEX(Coordinates!$C$2:$C$197,MATCH(G155,Coordinates!$J$2:$J$197,0))</f>
        <v>34.059351990000003</v>
      </c>
      <c r="AL155" t="str">
        <f>IF(ISNUMBER(SEARCH("C", 'WetLitterbags placem_collection'!W156)),"YES","")</f>
        <v>YES</v>
      </c>
      <c r="AM155" t="str">
        <f>IF(ISNUMBER(SEARCH("H", 'WetLitterbags placem_collection'!W156)),"YES","")</f>
        <v>YES</v>
      </c>
      <c r="AN155" t="str">
        <f>IF(ISNUMBER(SEARCH("R", 'WetLitterbags placem_collection'!W156)),"YES","")</f>
        <v/>
      </c>
    </row>
    <row r="156" spans="1:40" ht="15" customHeight="1">
      <c r="A156" s="268" t="s">
        <v>2460</v>
      </c>
      <c r="B156" s="282">
        <f>'Dry_Litterbag Placem_Collection'!A157</f>
        <v>155</v>
      </c>
      <c r="C156" s="282" t="str">
        <f>'Dry_Litterbag Placem_Collection'!B157</f>
        <v xml:space="preserve">Mwantimba
</v>
      </c>
      <c r="D156" s="282" t="s">
        <v>2460</v>
      </c>
      <c r="E156" s="282" t="s">
        <v>20</v>
      </c>
      <c r="F156" s="282">
        <v>4</v>
      </c>
      <c r="G156" s="283" t="str">
        <f>'Dry_Litterbag Placem_Collection'!C157</f>
        <v>Wet_P4_T3</v>
      </c>
      <c r="H156" s="284" t="s">
        <v>2559</v>
      </c>
      <c r="I156" s="285" t="s">
        <v>1147</v>
      </c>
      <c r="J156" s="233" t="str">
        <f>'WetLitterbags placem_collection'!K157</f>
        <v>G859</v>
      </c>
      <c r="K156" s="235">
        <f>IFERROR(INDEX('Green_rooibos initial weight'!$C$5:$C$1749,MATCH(J156, 'Green_rooibos initial weight'!$A$5:$A$1749,0)),"")</f>
        <v>2</v>
      </c>
      <c r="L156" s="235">
        <f t="shared" si="16"/>
        <v>1.7502</v>
      </c>
      <c r="M156" s="235">
        <f>AVERAGE('Ashed teabags wet'!$J$809:$J$813,'Ashed teabags wet'!$J$817:$J$818,'Ashed teabags wet'!$J$820:$J$821)</f>
        <v>5.5094158734921841</v>
      </c>
      <c r="N156" s="235">
        <f t="shared" si="17"/>
        <v>1.6537742033821399</v>
      </c>
      <c r="O156" s="235">
        <f>IF(IFERROR(INDEX('Both teabags AfterWet'!$D$1:$D$839,MATCH(J156,'Both teabags AfterWet'!$B$1:$B$839,0)),"")="","",(IFERROR(INDEX('Both teabags AfterWet'!$D$1:$D$839,MATCH(J156,'Both teabags AfterWet'!$B$1:$B$839,0)),"")))</f>
        <v>0.71599999999999997</v>
      </c>
      <c r="P156" s="235">
        <f t="shared" si="18"/>
        <v>0.5653999999999999</v>
      </c>
      <c r="Q156" s="235">
        <f>IFERROR(INDEX('Ashed teabags wet'!$J$2:$J$825,MATCH(J156,'Ashed teabags wet'!$B$2:$B$825,0)),"")</f>
        <v>17.148456638902378</v>
      </c>
      <c r="R156" s="235">
        <f t="shared" si="22"/>
        <v>0.4684426261636459</v>
      </c>
      <c r="S156" s="236">
        <f>'WetLitterbags placem_collection'!E157</f>
        <v>42762</v>
      </c>
      <c r="T156" s="236">
        <f>IF('WetLitterbags placem_collection'!G157="","",'WetLitterbags placem_collection'!G157)</f>
        <v>42816</v>
      </c>
      <c r="U156" s="237">
        <f t="shared" si="19"/>
        <v>54</v>
      </c>
      <c r="V156" s="235">
        <f t="shared" si="20"/>
        <v>1.1848000000000001</v>
      </c>
      <c r="W156" s="235">
        <f t="shared" si="21"/>
        <v>1.185331577218494</v>
      </c>
      <c r="X156">
        <f>IFERROR(INDEX(Rainfall_Wet!$O$2:$O$217,MATCH(B156, Rainfall_Wet!$A$2:$A$217,0)),"")</f>
        <v>206.85140822299999</v>
      </c>
      <c r="Y156" s="241">
        <v>27.96</v>
      </c>
      <c r="Z156" s="241">
        <v>4.9200000000000017</v>
      </c>
      <c r="AA156" s="241">
        <v>67.12</v>
      </c>
      <c r="AB156" s="242" t="s">
        <v>2688</v>
      </c>
      <c r="AC156" s="241">
        <v>3.0437161163134498</v>
      </c>
      <c r="AD156">
        <f>IF('WetLitterbags placem_collection'!AB157="","",'WetLitterbags placem_collection'!AB157)</f>
        <v>1.2</v>
      </c>
      <c r="AE156">
        <f>IF('WetLitterbags placem_collection'!Z157="","",'WetLitterbags placem_collection'!Z157)</f>
        <v>11</v>
      </c>
      <c r="AF156" s="256" t="str">
        <f>IF('WetLitterbags placem_collection'!AA157="","",'WetLitterbags placem_collection'!AA157)</f>
        <v>G</v>
      </c>
      <c r="AG156">
        <f>IF('WetLitterbags placem_collection'!AC157="","",'WetLitterbags placem_collection'!AC157)</f>
        <v>0</v>
      </c>
      <c r="AH156" s="250">
        <f>AVERAGE('WetLitterbags placem_collection'!S157,'WetLitterbags placem_collection'!U157)</f>
        <v>23.75</v>
      </c>
      <c r="AI156">
        <f>AVERAGE('WetLitterbags placem_collection'!R157,'WetLitterbags placem_collection'!T157)</f>
        <v>26.799999999999997</v>
      </c>
      <c r="AJ156">
        <f>INDEX(Coordinates!$B$2:$B$197,MATCH(G156,Coordinates!$J$2:$J$197,0))</f>
        <v>-2.3677119609999999</v>
      </c>
      <c r="AK156">
        <f>INDEX(Coordinates!$C$2:$C$197,MATCH(G156,Coordinates!$J$2:$J$197,0))</f>
        <v>34.059339000000001</v>
      </c>
      <c r="AL156" t="str">
        <f>IF(ISNUMBER(SEARCH("C", 'WetLitterbags placem_collection'!W157)),"YES","")</f>
        <v/>
      </c>
      <c r="AM156" t="str">
        <f>IF(ISNUMBER(SEARCH("H", 'WetLitterbags placem_collection'!W157)),"YES","")</f>
        <v/>
      </c>
      <c r="AN156" t="str">
        <f>IF(ISNUMBER(SEARCH("R", 'WetLitterbags placem_collection'!W157)),"YES","")</f>
        <v>YES</v>
      </c>
    </row>
    <row r="157" spans="1:40" ht="15" customHeight="1">
      <c r="A157" s="268" t="s">
        <v>2460</v>
      </c>
      <c r="B157" s="282">
        <f>'Dry_Litterbag Placem_Collection'!A158</f>
        <v>156</v>
      </c>
      <c r="C157" s="282" t="str">
        <f>'Dry_Litterbag Placem_Collection'!B158</f>
        <v xml:space="preserve">Mwantimba
</v>
      </c>
      <c r="D157" s="282" t="s">
        <v>2460</v>
      </c>
      <c r="E157" s="282" t="s">
        <v>20</v>
      </c>
      <c r="F157" s="282">
        <v>4</v>
      </c>
      <c r="G157" s="283" t="str">
        <f>'Dry_Litterbag Placem_Collection'!C158</f>
        <v>Wet_P4_T4</v>
      </c>
      <c r="H157" s="284" t="s">
        <v>2559</v>
      </c>
      <c r="I157" s="285" t="s">
        <v>1147</v>
      </c>
      <c r="J157" s="233" t="str">
        <f>'WetLitterbags placem_collection'!K158</f>
        <v>G654</v>
      </c>
      <c r="K157" s="235">
        <f>IFERROR(INDEX('Green_rooibos initial weight'!$C$5:$C$1749,MATCH(J157, 'Green_rooibos initial weight'!$A$5:$A$1749,0)),"")</f>
        <v>2.0169999999999999</v>
      </c>
      <c r="L157" s="235">
        <f t="shared" si="16"/>
        <v>1.7671999999999999</v>
      </c>
      <c r="M157" s="235">
        <f>AVERAGE('Ashed teabags wet'!$J$809:$J$813,'Ashed teabags wet'!$J$817:$J$818,'Ashed teabags wet'!$J$820:$J$821)</f>
        <v>5.5094158734921841</v>
      </c>
      <c r="N157" s="235">
        <f t="shared" si="17"/>
        <v>1.6698376026836459</v>
      </c>
      <c r="O157" s="235">
        <f>IF(IFERROR(INDEX('Both teabags AfterWet'!$D$1:$D$839,MATCH(J157,'Both teabags AfterWet'!$B$1:$B$839,0)),"")="","",(IFERROR(INDEX('Both teabags AfterWet'!$D$1:$D$839,MATCH(J157,'Both teabags AfterWet'!$B$1:$B$839,0)),"")))</f>
        <v>0.73799999999999999</v>
      </c>
      <c r="P157" s="235">
        <f t="shared" si="18"/>
        <v>0.58739999999999992</v>
      </c>
      <c r="Q157" s="235">
        <f>IFERROR(INDEX('Ashed teabags wet'!$J$2:$J$825,MATCH(J157,'Ashed teabags wet'!$B$2:$B$825,0)),"")</f>
        <v>25.036109773712322</v>
      </c>
      <c r="R157" s="235">
        <f t="shared" si="22"/>
        <v>0.44033789118921374</v>
      </c>
      <c r="S157" s="236">
        <f>'WetLitterbags placem_collection'!E158</f>
        <v>42762</v>
      </c>
      <c r="T157" s="236">
        <f>IF('WetLitterbags placem_collection'!G158="","",'WetLitterbags placem_collection'!G158)</f>
        <v>42816</v>
      </c>
      <c r="U157" s="237">
        <f t="shared" si="19"/>
        <v>54</v>
      </c>
      <c r="V157" s="235">
        <f t="shared" si="20"/>
        <v>1.1798</v>
      </c>
      <c r="W157" s="235">
        <f t="shared" si="21"/>
        <v>1.2294997114944322</v>
      </c>
      <c r="X157">
        <f>IFERROR(INDEX(Rainfall_Wet!$O$2:$O$217,MATCH(B157, Rainfall_Wet!$A$2:$A$217,0)),"")</f>
        <v>206.85140822299999</v>
      </c>
      <c r="Y157" s="241">
        <v>27.96</v>
      </c>
      <c r="Z157" s="241">
        <v>4.9200000000000017</v>
      </c>
      <c r="AA157" s="241">
        <v>67.12</v>
      </c>
      <c r="AB157" s="242" t="s">
        <v>2688</v>
      </c>
      <c r="AC157" s="241">
        <v>4.0437161163134503</v>
      </c>
      <c r="AD157">
        <f>IF('WetLitterbags placem_collection'!AB158="","",'WetLitterbags placem_collection'!AB158)</f>
        <v>1.55</v>
      </c>
      <c r="AE157">
        <f>IF('WetLitterbags placem_collection'!Z158="","",'WetLitterbags placem_collection'!Z158)</f>
        <v>9.1</v>
      </c>
      <c r="AF157" s="256" t="str">
        <f>IF('WetLitterbags placem_collection'!AA158="","",'WetLitterbags placem_collection'!AA158)</f>
        <v>O</v>
      </c>
      <c r="AG157">
        <f>IF('WetLitterbags placem_collection'!AC158="","",'WetLitterbags placem_collection'!AC158)</f>
        <v>0</v>
      </c>
      <c r="AH157" s="250">
        <f>AVERAGE('WetLitterbags placem_collection'!S158,'WetLitterbags placem_collection'!U158)</f>
        <v>21.700000000000003</v>
      </c>
      <c r="AI157">
        <f>AVERAGE('WetLitterbags placem_collection'!R158,'WetLitterbags placem_collection'!T158)</f>
        <v>26.95</v>
      </c>
      <c r="AJ157">
        <f>INDEX(Coordinates!$B$2:$B$197,MATCH(G157,Coordinates!$J$2:$J$197,0))</f>
        <v>-2.3676950300000001</v>
      </c>
      <c r="AK157">
        <f>INDEX(Coordinates!$C$2:$C$197,MATCH(G157,Coordinates!$J$2:$J$197,0))</f>
        <v>34.059499010000003</v>
      </c>
      <c r="AL157" t="str">
        <f>IF(ISNUMBER(SEARCH("C", 'WetLitterbags placem_collection'!W158)),"YES","")</f>
        <v/>
      </c>
      <c r="AM157" t="str">
        <f>IF(ISNUMBER(SEARCH("H", 'WetLitterbags placem_collection'!W158)),"YES","")</f>
        <v/>
      </c>
      <c r="AN157" t="str">
        <f>IF(ISNUMBER(SEARCH("R", 'WetLitterbags placem_collection'!W158)),"YES","")</f>
        <v>YES</v>
      </c>
    </row>
    <row r="158" spans="1:40" ht="15" customHeight="1">
      <c r="A158" s="268" t="s">
        <v>2460</v>
      </c>
      <c r="B158" s="282">
        <f>'Dry_Litterbag Placem_Collection'!A159</f>
        <v>157</v>
      </c>
      <c r="C158" s="282" t="str">
        <f>'Dry_Litterbag Placem_Collection'!B159</f>
        <v xml:space="preserve">Mwantimba
</v>
      </c>
      <c r="D158" s="282" t="s">
        <v>2460</v>
      </c>
      <c r="E158" s="282" t="s">
        <v>20</v>
      </c>
      <c r="F158" s="282">
        <v>4</v>
      </c>
      <c r="G158" s="283" t="str">
        <f>'Dry_Litterbag Placem_Collection'!C159</f>
        <v>Wet_P4_T5</v>
      </c>
      <c r="H158" s="284" t="s">
        <v>2559</v>
      </c>
      <c r="I158" s="285" t="s">
        <v>1147</v>
      </c>
      <c r="J158" s="233" t="str">
        <f>'WetLitterbags placem_collection'!K159</f>
        <v>G890</v>
      </c>
      <c r="K158" s="235">
        <f>IFERROR(INDEX('Green_rooibos initial weight'!$C$5:$C$1749,MATCH(J158, 'Green_rooibos initial weight'!$A$5:$A$1749,0)),"")</f>
        <v>1.9930000000000001</v>
      </c>
      <c r="L158" s="235">
        <f t="shared" si="16"/>
        <v>1.7432000000000001</v>
      </c>
      <c r="M158" s="235">
        <f>AVERAGE('Ashed teabags wet'!$J$809:$J$813,'Ashed teabags wet'!$J$817:$J$818,'Ashed teabags wet'!$J$820:$J$821)</f>
        <v>5.5094158734921841</v>
      </c>
      <c r="N158" s="235">
        <f t="shared" si="17"/>
        <v>1.6471598624932844</v>
      </c>
      <c r="O158" s="235">
        <f>IF(IFERROR(INDEX('Both teabags AfterWet'!$D$1:$D$839,MATCH(J158,'Both teabags AfterWet'!$B$1:$B$839,0)),"")="","",(IFERROR(INDEX('Both teabags AfterWet'!$D$1:$D$839,MATCH(J158,'Both teabags AfterWet'!$B$1:$B$839,0)),"")))</f>
        <v>0.74099999999999999</v>
      </c>
      <c r="P158" s="235">
        <f t="shared" si="18"/>
        <v>0.59040000000000004</v>
      </c>
      <c r="Q158" s="235">
        <f>IFERROR(INDEX('Ashed teabags wet'!$J$2:$J$825,MATCH(J158,'Ashed teabags wet'!$B$2:$B$825,0)),"")</f>
        <v>13.769192669637922</v>
      </c>
      <c r="R158" s="235">
        <f t="shared" si="22"/>
        <v>0.50910668647845769</v>
      </c>
      <c r="S158" s="236">
        <f>'WetLitterbags placem_collection'!E159</f>
        <v>42762</v>
      </c>
      <c r="T158" s="236">
        <f>IF('WetLitterbags placem_collection'!G159="","",'WetLitterbags placem_collection'!G159)</f>
        <v>42816</v>
      </c>
      <c r="U158" s="237">
        <f t="shared" si="19"/>
        <v>54</v>
      </c>
      <c r="V158" s="235">
        <f t="shared" si="20"/>
        <v>1.1528</v>
      </c>
      <c r="W158" s="235">
        <f t="shared" si="21"/>
        <v>1.1380531760148267</v>
      </c>
      <c r="X158">
        <f>IFERROR(INDEX(Rainfall_Wet!$O$2:$O$217,MATCH(B158, Rainfall_Wet!$A$2:$A$217,0)),"")</f>
        <v>206.85140822299999</v>
      </c>
      <c r="Y158" s="241">
        <v>27.96</v>
      </c>
      <c r="Z158" s="241">
        <v>4.9200000000000017</v>
      </c>
      <c r="AA158" s="241">
        <v>67.12</v>
      </c>
      <c r="AB158" s="242" t="s">
        <v>2688</v>
      </c>
      <c r="AC158" s="241">
        <v>5.0437161163134503</v>
      </c>
      <c r="AD158">
        <f>IF('WetLitterbags placem_collection'!AB159="","",'WetLitterbags placem_collection'!AB159)</f>
        <v>2.2999999999999998</v>
      </c>
      <c r="AE158">
        <f>IF('WetLitterbags placem_collection'!Z159="","",'WetLitterbags placem_collection'!Z159)</f>
        <v>7.7</v>
      </c>
      <c r="AF158" s="256" t="str">
        <f>IF('WetLitterbags placem_collection'!AA159="","",'WetLitterbags placem_collection'!AA159)</f>
        <v>O</v>
      </c>
      <c r="AG158">
        <f>IF('WetLitterbags placem_collection'!AC159="","",'WetLitterbags placem_collection'!AC159)</f>
        <v>0</v>
      </c>
      <c r="AH158" s="250">
        <f>AVERAGE('WetLitterbags placem_collection'!S159,'WetLitterbags placem_collection'!U159)</f>
        <v>22.6</v>
      </c>
      <c r="AI158">
        <f>AVERAGE('WetLitterbags placem_collection'!R159,'WetLitterbags placem_collection'!T159)</f>
        <v>29.2</v>
      </c>
      <c r="AJ158">
        <f>INDEX(Coordinates!$B$2:$B$197,MATCH(G158,Coordinates!$J$2:$J$197,0))</f>
        <v>-2.3678019830000001</v>
      </c>
      <c r="AK158">
        <f>INDEX(Coordinates!$C$2:$C$197,MATCH(G158,Coordinates!$J$2:$J$197,0))</f>
        <v>34.059521969999999</v>
      </c>
      <c r="AL158" t="str">
        <f>IF(ISNUMBER(SEARCH("C", 'WetLitterbags placem_collection'!W159)),"YES","")</f>
        <v>YES</v>
      </c>
      <c r="AM158" t="str">
        <f>IF(ISNUMBER(SEARCH("H", 'WetLitterbags placem_collection'!W159)),"YES","")</f>
        <v/>
      </c>
      <c r="AN158" t="str">
        <f>IF(ISNUMBER(SEARCH("R", 'WetLitterbags placem_collection'!W159)),"YES","")</f>
        <v>YES</v>
      </c>
    </row>
    <row r="159" spans="1:40" ht="15" customHeight="1">
      <c r="A159" s="268" t="s">
        <v>2460</v>
      </c>
      <c r="B159" s="282">
        <f>'Dry_Litterbag Placem_Collection'!A160</f>
        <v>158</v>
      </c>
      <c r="C159" s="282" t="str">
        <f>'Dry_Litterbag Placem_Collection'!B160</f>
        <v xml:space="preserve">Mwantimba
</v>
      </c>
      <c r="D159" s="282" t="s">
        <v>2460</v>
      </c>
      <c r="E159" s="282" t="s">
        <v>20</v>
      </c>
      <c r="F159" s="282">
        <v>4</v>
      </c>
      <c r="G159" s="283" t="str">
        <f>'Dry_Litterbag Placem_Collection'!C160</f>
        <v>Wet_P4_T6</v>
      </c>
      <c r="H159" s="284" t="s">
        <v>2559</v>
      </c>
      <c r="I159" s="285" t="s">
        <v>1147</v>
      </c>
      <c r="J159" s="233" t="str">
        <f>'WetLitterbags placem_collection'!K160</f>
        <v>G576</v>
      </c>
      <c r="K159" s="235">
        <f>IFERROR(INDEX('Green_rooibos initial weight'!$C$5:$C$1749,MATCH(J159, 'Green_rooibos initial weight'!$A$5:$A$1749,0)),"")</f>
        <v>2.056</v>
      </c>
      <c r="L159" s="235">
        <f t="shared" si="16"/>
        <v>1.8062</v>
      </c>
      <c r="M159" s="235">
        <f>AVERAGE('Ashed teabags wet'!$J$809:$J$813,'Ashed teabags wet'!$J$817:$J$818,'Ashed teabags wet'!$J$820:$J$821)</f>
        <v>5.5094158734921841</v>
      </c>
      <c r="N159" s="235">
        <f t="shared" si="17"/>
        <v>1.7066889304929842</v>
      </c>
      <c r="O159" s="235">
        <f>IF(IFERROR(INDEX('Both teabags AfterWet'!$D$1:$D$839,MATCH(J159,'Both teabags AfterWet'!$B$1:$B$839,0)),"")="","",(IFERROR(INDEX('Both teabags AfterWet'!$D$1:$D$839,MATCH(J159,'Both teabags AfterWet'!$B$1:$B$839,0)),"")))</f>
        <v>0.26600000000000001</v>
      </c>
      <c r="P159" s="235">
        <f t="shared" si="18"/>
        <v>0.1154</v>
      </c>
      <c r="Q159" s="235" t="str">
        <f>IFERROR(INDEX('Ashed teabags wet'!$J$2:$J$825,MATCH(J159,'Ashed teabags wet'!$B$2:$B$825,0)),"")</f>
        <v/>
      </c>
      <c r="R159" s="235" t="str">
        <f t="shared" si="22"/>
        <v/>
      </c>
      <c r="S159" s="236">
        <f>'WetLitterbags placem_collection'!E160</f>
        <v>42762</v>
      </c>
      <c r="T159" s="236">
        <f>IF('WetLitterbags placem_collection'!G160="","",'WetLitterbags placem_collection'!G160)</f>
        <v>42816</v>
      </c>
      <c r="U159" s="237">
        <f t="shared" si="19"/>
        <v>54</v>
      </c>
      <c r="V159" s="235">
        <f t="shared" si="20"/>
        <v>1.6908000000000001</v>
      </c>
      <c r="W159" s="235" t="str">
        <f t="shared" si="21"/>
        <v/>
      </c>
      <c r="X159">
        <f>IFERROR(INDEX(Rainfall_Wet!$O$2:$O$217,MATCH(B159, Rainfall_Wet!$A$2:$A$217,0)),"")</f>
        <v>206.85140822299999</v>
      </c>
      <c r="Y159" s="241">
        <v>27.96</v>
      </c>
      <c r="Z159" s="241">
        <v>4.9200000000000017</v>
      </c>
      <c r="AA159" s="241">
        <v>67.12</v>
      </c>
      <c r="AB159" s="242" t="s">
        <v>2688</v>
      </c>
      <c r="AC159" s="241">
        <v>6.0437161163134503</v>
      </c>
      <c r="AD159">
        <f>IF('WetLitterbags placem_collection'!AB160="","",'WetLitterbags placem_collection'!AB160)</f>
        <v>1.9</v>
      </c>
      <c r="AE159">
        <f>IF('WetLitterbags placem_collection'!Z160="","",'WetLitterbags placem_collection'!Z160)</f>
        <v>4.3</v>
      </c>
      <c r="AF159" s="256" t="str">
        <f>IF('WetLitterbags placem_collection'!AA160="","",'WetLitterbags placem_collection'!AA160)</f>
        <v>O</v>
      </c>
      <c r="AG159">
        <f>IF('WetLitterbags placem_collection'!AC160="","",'WetLitterbags placem_collection'!AC160)</f>
        <v>0</v>
      </c>
      <c r="AH159" s="250">
        <f>AVERAGE('WetLitterbags placem_collection'!S160,'WetLitterbags placem_collection'!U160)</f>
        <v>22.45</v>
      </c>
      <c r="AI159">
        <f>AVERAGE('WetLitterbags placem_collection'!R160,'WetLitterbags placem_collection'!T160)</f>
        <v>26.35</v>
      </c>
      <c r="AJ159">
        <f>INDEX(Coordinates!$B$2:$B$197,MATCH(G159,Coordinates!$J$2:$J$197,0))</f>
        <v>-2.3679270410000002</v>
      </c>
      <c r="AK159">
        <f>INDEX(Coordinates!$C$2:$C$197,MATCH(G159,Coordinates!$J$2:$J$197,0))</f>
        <v>34.059300020000002</v>
      </c>
      <c r="AL159" t="str">
        <f>IF(ISNUMBER(SEARCH("C", 'WetLitterbags placem_collection'!W160)),"YES","")</f>
        <v/>
      </c>
      <c r="AM159" t="str">
        <f>IF(ISNUMBER(SEARCH("H", 'WetLitterbags placem_collection'!W160)),"YES","")</f>
        <v/>
      </c>
      <c r="AN159" t="str">
        <f>IF(ISNUMBER(SEARCH("R", 'WetLitterbags placem_collection'!W160)),"YES","")</f>
        <v>YES</v>
      </c>
    </row>
    <row r="160" spans="1:40" ht="15" customHeight="1">
      <c r="A160" s="268" t="s">
        <v>2460</v>
      </c>
      <c r="B160" s="282">
        <f>'Dry_Litterbag Placem_Collection'!A161</f>
        <v>159</v>
      </c>
      <c r="C160" s="282" t="str">
        <f>'Dry_Litterbag Placem_Collection'!B161</f>
        <v xml:space="preserve">Mwantimba
</v>
      </c>
      <c r="D160" s="282" t="s">
        <v>2460</v>
      </c>
      <c r="E160" s="282" t="s">
        <v>20</v>
      </c>
      <c r="F160" s="282">
        <v>4</v>
      </c>
      <c r="G160" s="283" t="str">
        <f>'Dry_Litterbag Placem_Collection'!C161</f>
        <v>Wet_P4_T7</v>
      </c>
      <c r="H160" s="284" t="s">
        <v>2559</v>
      </c>
      <c r="I160" s="285" t="s">
        <v>1147</v>
      </c>
      <c r="J160" s="233" t="str">
        <f>'WetLitterbags placem_collection'!K161</f>
        <v>G829</v>
      </c>
      <c r="K160" s="235">
        <f>IFERROR(INDEX('Green_rooibos initial weight'!$C$5:$C$1749,MATCH(J160, 'Green_rooibos initial weight'!$A$5:$A$1749,0)),"")</f>
        <v>1.9610000000000001</v>
      </c>
      <c r="L160" s="235">
        <f t="shared" si="16"/>
        <v>1.7112000000000001</v>
      </c>
      <c r="M160" s="235">
        <f>AVERAGE('Ashed teabags wet'!$J$809:$J$813,'Ashed teabags wet'!$J$817:$J$818,'Ashed teabags wet'!$J$820:$J$821)</f>
        <v>5.5094158734921841</v>
      </c>
      <c r="N160" s="235">
        <f t="shared" si="17"/>
        <v>1.6169228755728018</v>
      </c>
      <c r="O160" s="235">
        <f>IF(IFERROR(INDEX('Both teabags AfterWet'!$D$1:$D$839,MATCH(J160,'Both teabags AfterWet'!$B$1:$B$839,0)),"")="","",(IFERROR(INDEX('Both teabags AfterWet'!$D$1:$D$839,MATCH(J160,'Both teabags AfterWet'!$B$1:$B$839,0)),"")))</f>
        <v>0.56499999999999995</v>
      </c>
      <c r="P160" s="235">
        <f t="shared" si="18"/>
        <v>0.41439999999999994</v>
      </c>
      <c r="Q160" s="235" t="str">
        <f>IFERROR(INDEX('Ashed teabags wet'!$J$2:$J$825,MATCH(J160,'Ashed teabags wet'!$B$2:$B$825,0)),"")</f>
        <v/>
      </c>
      <c r="R160" s="235" t="str">
        <f t="shared" si="22"/>
        <v/>
      </c>
      <c r="S160" s="236">
        <f>'WetLitterbags placem_collection'!E161</f>
        <v>42762</v>
      </c>
      <c r="T160" s="236">
        <f>IF('WetLitterbags placem_collection'!G161="","",'WetLitterbags placem_collection'!G161)</f>
        <v>42816</v>
      </c>
      <c r="U160" s="237">
        <f t="shared" si="19"/>
        <v>54</v>
      </c>
      <c r="V160" s="235">
        <f t="shared" si="20"/>
        <v>1.2968000000000002</v>
      </c>
      <c r="W160" s="235" t="str">
        <f t="shared" si="21"/>
        <v/>
      </c>
      <c r="X160">
        <f>IFERROR(INDEX(Rainfall_Wet!$O$2:$O$217,MATCH(B160, Rainfall_Wet!$A$2:$A$217,0)),"")</f>
        <v>206.85140822299999</v>
      </c>
      <c r="Y160" s="241">
        <v>27.96</v>
      </c>
      <c r="Z160" s="241">
        <v>4.9200000000000017</v>
      </c>
      <c r="AA160" s="241">
        <v>67.12</v>
      </c>
      <c r="AB160" s="242" t="s">
        <v>2688</v>
      </c>
      <c r="AC160" s="241">
        <v>7.0437161163134503</v>
      </c>
      <c r="AD160">
        <f>IF('WetLitterbags placem_collection'!AB161="","",'WetLitterbags placem_collection'!AB161)</f>
        <v>2.65</v>
      </c>
      <c r="AE160">
        <f>IF('WetLitterbags placem_collection'!Z161="","",'WetLitterbags placem_collection'!Z161)</f>
        <v>0</v>
      </c>
      <c r="AF160" s="256" t="str">
        <f>IF('WetLitterbags placem_collection'!AA161="","",'WetLitterbags placem_collection'!AA161)</f>
        <v>G</v>
      </c>
      <c r="AG160">
        <f>IF('WetLitterbags placem_collection'!AC161="","",'WetLitterbags placem_collection'!AC161)</f>
        <v>1</v>
      </c>
      <c r="AH160" s="250">
        <f>AVERAGE('WetLitterbags placem_collection'!S161,'WetLitterbags placem_collection'!U161)</f>
        <v>14.4</v>
      </c>
      <c r="AI160">
        <f>AVERAGE('WetLitterbags placem_collection'!R161,'WetLitterbags placem_collection'!T161)</f>
        <v>28</v>
      </c>
      <c r="AJ160">
        <f>INDEX(Coordinates!$B$2:$B$197,MATCH(G160,Coordinates!$J$2:$J$197,0))</f>
        <v>-2.3676829599999998</v>
      </c>
      <c r="AK160">
        <f>INDEX(Coordinates!$C$2:$C$197,MATCH(G160,Coordinates!$J$2:$J$197,0))</f>
        <v>34.059236990000002</v>
      </c>
      <c r="AL160" t="str">
        <f>IF(ISNUMBER(SEARCH("C", 'WetLitterbags placem_collection'!W161)),"YES","")</f>
        <v/>
      </c>
      <c r="AM160" t="str">
        <f>IF(ISNUMBER(SEARCH("H", 'WetLitterbags placem_collection'!W161)),"YES","")</f>
        <v/>
      </c>
      <c r="AN160" t="str">
        <f>IF(ISNUMBER(SEARCH("R", 'WetLitterbags placem_collection'!W161)),"YES","")</f>
        <v/>
      </c>
    </row>
    <row r="161" spans="1:40" ht="15" customHeight="1">
      <c r="A161" s="268" t="s">
        <v>2460</v>
      </c>
      <c r="B161" s="282">
        <f>'Dry_Litterbag Placem_Collection'!A162</f>
        <v>160</v>
      </c>
      <c r="C161" s="282" t="str">
        <f>'Dry_Litterbag Placem_Collection'!B162</f>
        <v xml:space="preserve">Mwantimba
</v>
      </c>
      <c r="D161" s="282" t="s">
        <v>2460</v>
      </c>
      <c r="E161" s="282" t="s">
        <v>20</v>
      </c>
      <c r="F161" s="282">
        <v>4</v>
      </c>
      <c r="G161" s="283" t="str">
        <f>'Dry_Litterbag Placem_Collection'!C162</f>
        <v>Wet_P4_T8</v>
      </c>
      <c r="H161" s="284" t="s">
        <v>2559</v>
      </c>
      <c r="I161" s="285" t="s">
        <v>1147</v>
      </c>
      <c r="J161" s="233" t="str">
        <f>'WetLitterbags placem_collection'!K162</f>
        <v>G809</v>
      </c>
      <c r="K161" s="235">
        <f>IFERROR(INDEX('Green_rooibos initial weight'!$C$5:$C$1749,MATCH(J161, 'Green_rooibos initial weight'!$A$5:$A$1749,0)),"")</f>
        <v>1.9279999999999999</v>
      </c>
      <c r="L161" s="235">
        <f t="shared" si="16"/>
        <v>1.6781999999999999</v>
      </c>
      <c r="M161" s="235">
        <f>AVERAGE('Ashed teabags wet'!$J$809:$J$813,'Ashed teabags wet'!$J$817:$J$818,'Ashed teabags wet'!$J$820:$J$821)</f>
        <v>5.5094158734921841</v>
      </c>
      <c r="N161" s="235">
        <f t="shared" si="17"/>
        <v>1.585740982811054</v>
      </c>
      <c r="O161" s="235">
        <f>IF(IFERROR(INDEX('Both teabags AfterWet'!$D$1:$D$839,MATCH(J161,'Both teabags AfterWet'!$B$1:$B$839,0)),"")="","",(IFERROR(INDEX('Both teabags AfterWet'!$D$1:$D$839,MATCH(J161,'Both teabags AfterWet'!$B$1:$B$839,0)),"")))</f>
        <v>0.72</v>
      </c>
      <c r="P161" s="235">
        <f t="shared" si="18"/>
        <v>0.56939999999999991</v>
      </c>
      <c r="Q161" s="235">
        <f>IFERROR(INDEX('Ashed teabags wet'!$J$2:$J$825,MATCH(J161,'Ashed teabags wet'!$B$2:$B$825,0)),"")</f>
        <v>14.278846153846089</v>
      </c>
      <c r="R161" s="235">
        <f t="shared" si="22"/>
        <v>0.48809625000000029</v>
      </c>
      <c r="S161" s="236">
        <f>'WetLitterbags placem_collection'!E162</f>
        <v>42762</v>
      </c>
      <c r="T161" s="236">
        <f>IF('WetLitterbags placem_collection'!G162="","",'WetLitterbags placem_collection'!G162)</f>
        <v>42816</v>
      </c>
      <c r="U161" s="237">
        <f t="shared" si="19"/>
        <v>54</v>
      </c>
      <c r="V161" s="235">
        <f t="shared" si="20"/>
        <v>1.1088</v>
      </c>
      <c r="W161" s="235">
        <f t="shared" si="21"/>
        <v>1.0976447328110537</v>
      </c>
      <c r="X161">
        <f>IFERROR(INDEX(Rainfall_Wet!$O$2:$O$217,MATCH(B161, Rainfall_Wet!$A$2:$A$217,0)),"")</f>
        <v>206.85140822299999</v>
      </c>
      <c r="Y161" s="241">
        <v>27.96</v>
      </c>
      <c r="Z161" s="241">
        <v>4.9200000000000017</v>
      </c>
      <c r="AA161" s="241">
        <v>67.12</v>
      </c>
      <c r="AB161" s="242" t="s">
        <v>2688</v>
      </c>
      <c r="AC161" s="241">
        <v>8.0437161163134494</v>
      </c>
      <c r="AD161">
        <f>IF('WetLitterbags placem_collection'!AB162="","",'WetLitterbags placem_collection'!AB162)</f>
        <v>0.8</v>
      </c>
      <c r="AE161">
        <f>IF('WetLitterbags placem_collection'!Z162="","",'WetLitterbags placem_collection'!Z162)</f>
        <v>10.8</v>
      </c>
      <c r="AF161" s="256" t="str">
        <f>IF('WetLitterbags placem_collection'!AA162="","",'WetLitterbags placem_collection'!AA162)</f>
        <v>O</v>
      </c>
      <c r="AG161">
        <f>IF('WetLitterbags placem_collection'!AC162="","",'WetLitterbags placem_collection'!AC162)</f>
        <v>0</v>
      </c>
      <c r="AH161" s="250">
        <f>AVERAGE('WetLitterbags placem_collection'!S162,'WetLitterbags placem_collection'!U162)</f>
        <v>16.5</v>
      </c>
      <c r="AI161">
        <f>AVERAGE('WetLitterbags placem_collection'!R162,'WetLitterbags placem_collection'!T162)</f>
        <v>27.15</v>
      </c>
      <c r="AJ161">
        <f>INDEX(Coordinates!$B$2:$B$197,MATCH(G161,Coordinates!$J$2:$J$197,0))</f>
        <v>-2.367547005</v>
      </c>
      <c r="AK161">
        <f>INDEX(Coordinates!$C$2:$C$197,MATCH(G161,Coordinates!$J$2:$J$197,0))</f>
        <v>34.059494989999997</v>
      </c>
      <c r="AL161" t="str">
        <f>IF(ISNUMBER(SEARCH("C", 'WetLitterbags placem_collection'!W162)),"YES","")</f>
        <v/>
      </c>
      <c r="AM161" t="str">
        <f>IF(ISNUMBER(SEARCH("H", 'WetLitterbags placem_collection'!W162)),"YES","")</f>
        <v/>
      </c>
      <c r="AN161" t="str">
        <f>IF(ISNUMBER(SEARCH("R", 'WetLitterbags placem_collection'!W162)),"YES","")</f>
        <v>YES</v>
      </c>
    </row>
    <row r="162" spans="1:40" ht="15" customHeight="1">
      <c r="A162" s="268" t="s">
        <v>2460</v>
      </c>
      <c r="B162" s="282">
        <f>'Dry_Litterbag Placem_Collection'!A163</f>
        <v>161</v>
      </c>
      <c r="C162" s="282" t="str">
        <f>'Dry_Litterbag Placem_Collection'!B163</f>
        <v>Handajega</v>
      </c>
      <c r="D162" s="282" t="s">
        <v>2460</v>
      </c>
      <c r="E162" s="282" t="s">
        <v>2679</v>
      </c>
      <c r="F162" s="282">
        <v>1</v>
      </c>
      <c r="G162" s="283" t="str">
        <f>'Dry_Litterbag Placem_Collection'!C163</f>
        <v>Wet_W1_T1</v>
      </c>
      <c r="H162" s="284" t="s">
        <v>2559</v>
      </c>
      <c r="I162" s="285" t="s">
        <v>1147</v>
      </c>
      <c r="J162" s="233" t="str">
        <f>'WetLitterbags placem_collection'!K163</f>
        <v>G252</v>
      </c>
      <c r="K162" s="235">
        <f>IFERROR(INDEX('Green_rooibos initial weight'!$C$5:$C$1749,MATCH(J162, 'Green_rooibos initial weight'!$A$5:$A$1749,0)),"")</f>
        <v>2.0190000000000001</v>
      </c>
      <c r="L162" s="235">
        <f t="shared" si="16"/>
        <v>1.7692000000000001</v>
      </c>
      <c r="M162" s="235">
        <f>AVERAGE('Ashed teabags wet'!$J$809:$J$813,'Ashed teabags wet'!$J$817:$J$818,'Ashed teabags wet'!$J$820:$J$821)</f>
        <v>5.5094158734921841</v>
      </c>
      <c r="N162" s="235">
        <f t="shared" si="17"/>
        <v>1.6717274143661764</v>
      </c>
      <c r="O162" s="235" t="str">
        <f>IF(IFERROR(INDEX('Both teabags AfterWet'!$D$1:$D$839,MATCH(J162,'Both teabags AfterWet'!$B$1:$B$839,0)),"")="","",(IFERROR(INDEX('Both teabags AfterWet'!$D$1:$D$839,MATCH(J162,'Both teabags AfterWet'!$B$1:$B$839,0)),"")))</f>
        <v/>
      </c>
      <c r="P162" s="235" t="str">
        <f t="shared" si="18"/>
        <v/>
      </c>
      <c r="Q162" s="235" t="str">
        <f>IFERROR(INDEX('Ashed teabags wet'!$J$2:$J$825,MATCH(J162,'Ashed teabags wet'!$B$2:$B$825,0)),"")</f>
        <v/>
      </c>
      <c r="R162" s="235" t="str">
        <f t="shared" si="22"/>
        <v/>
      </c>
      <c r="S162" s="236">
        <f>'WetLitterbags placem_collection'!E163</f>
        <v>42763</v>
      </c>
      <c r="T162" s="236">
        <f>IF('WetLitterbags placem_collection'!G163="","",'WetLitterbags placem_collection'!G163)</f>
        <v>42814</v>
      </c>
      <c r="U162" s="237">
        <f t="shared" si="19"/>
        <v>51</v>
      </c>
      <c r="V162" s="235" t="str">
        <f t="shared" si="20"/>
        <v/>
      </c>
      <c r="W162" s="235" t="str">
        <f t="shared" si="21"/>
        <v/>
      </c>
      <c r="X162">
        <f>IFERROR(INDEX(Rainfall_Wet!$O$2:$O$217,MATCH(B162, Rainfall_Wet!$A$2:$A$217,0)),"")</f>
        <v>181.383442621</v>
      </c>
      <c r="Y162" s="241">
        <v>21.96</v>
      </c>
      <c r="Z162" s="241">
        <v>4.9199999999999982</v>
      </c>
      <c r="AA162" s="241">
        <v>73.12</v>
      </c>
      <c r="AB162" s="242" t="s">
        <v>2688</v>
      </c>
      <c r="AC162" s="241">
        <v>1.2416954164613114</v>
      </c>
      <c r="AD162">
        <f>IF('WetLitterbags placem_collection'!AB163="","",'WetLitterbags placem_collection'!AB163)</f>
        <v>7.6</v>
      </c>
      <c r="AE162">
        <f>IF('WetLitterbags placem_collection'!Z163="","",'WetLitterbags placem_collection'!Z163)</f>
        <v>35.799999999999997</v>
      </c>
      <c r="AF162" s="256" t="str">
        <f>IF('WetLitterbags placem_collection'!AA163="","",'WetLitterbags placem_collection'!AA163)</f>
        <v>M</v>
      </c>
      <c r="AG162">
        <f>IF('WetLitterbags placem_collection'!AC163="","",'WetLitterbags placem_collection'!AC163)</f>
        <v>0</v>
      </c>
      <c r="AH162" s="250">
        <f>AVERAGE('WetLitterbags placem_collection'!S163,'WetLitterbags placem_collection'!U163)</f>
        <v>11.100000000000001</v>
      </c>
      <c r="AI162">
        <f>AVERAGE('WetLitterbags placem_collection'!R163,'WetLitterbags placem_collection'!T163)</f>
        <v>33.6</v>
      </c>
      <c r="AJ162">
        <f>INDEX(Coordinates!$B$2:$B$197,MATCH(G162,Coordinates!$J$2:$J$197,0))</f>
        <v>-2.272751033</v>
      </c>
      <c r="AK162">
        <f>INDEX(Coordinates!$C$2:$C$197,MATCH(G162,Coordinates!$J$2:$J$197,0))</f>
        <v>34.023176030000002</v>
      </c>
      <c r="AL162" t="str">
        <f>IF(ISNUMBER(SEARCH("C", 'WetLitterbags placem_collection'!W163)),"YES","")</f>
        <v/>
      </c>
      <c r="AM162" t="str">
        <f>IF(ISNUMBER(SEARCH("H", 'WetLitterbags placem_collection'!W163)),"YES","")</f>
        <v/>
      </c>
      <c r="AN162" t="str">
        <f>IF(ISNUMBER(SEARCH("R", 'WetLitterbags placem_collection'!W163)),"YES","")</f>
        <v/>
      </c>
    </row>
    <row r="163" spans="1:40" ht="15" customHeight="1">
      <c r="A163" s="268" t="s">
        <v>2460</v>
      </c>
      <c r="B163" s="282">
        <f>'Dry_Litterbag Placem_Collection'!A164</f>
        <v>162</v>
      </c>
      <c r="C163" s="282" t="str">
        <f>'Dry_Litterbag Placem_Collection'!B164</f>
        <v>Handajega</v>
      </c>
      <c r="D163" s="282" t="s">
        <v>2460</v>
      </c>
      <c r="E163" s="282" t="s">
        <v>2679</v>
      </c>
      <c r="F163" s="282">
        <v>1</v>
      </c>
      <c r="G163" s="283" t="str">
        <f>'Dry_Litterbag Placem_Collection'!C164</f>
        <v>Wet_W1_T2</v>
      </c>
      <c r="H163" s="284" t="s">
        <v>2559</v>
      </c>
      <c r="I163" s="285" t="s">
        <v>1147</v>
      </c>
      <c r="J163" s="233" t="str">
        <f>'WetLitterbags placem_collection'!K164</f>
        <v>G385</v>
      </c>
      <c r="K163" s="235">
        <f>IFERROR(INDEX('Green_rooibos initial weight'!$C$5:$C$1749,MATCH(J163, 'Green_rooibos initial weight'!$A$5:$A$1749,0)),"")</f>
        <v>1.962</v>
      </c>
      <c r="L163" s="235">
        <f t="shared" si="16"/>
        <v>1.7121999999999999</v>
      </c>
      <c r="M163" s="235">
        <f>AVERAGE('Ashed teabags wet'!$J$809:$J$813,'Ashed teabags wet'!$J$817:$J$818,'Ashed teabags wet'!$J$820:$J$821)</f>
        <v>5.5094158734921841</v>
      </c>
      <c r="N163" s="235">
        <f t="shared" si="17"/>
        <v>1.6178677814140667</v>
      </c>
      <c r="O163" s="235">
        <f>IF(IFERROR(INDEX('Both teabags AfterWet'!$D$1:$D$839,MATCH(J163,'Both teabags AfterWet'!$B$1:$B$839,0)),"")="","",(IFERROR(INDEX('Both teabags AfterWet'!$D$1:$D$839,MATCH(J163,'Both teabags AfterWet'!$B$1:$B$839,0)),"")))</f>
        <v>0.62280000000000002</v>
      </c>
      <c r="P163" s="235">
        <f t="shared" si="18"/>
        <v>0.47220000000000001</v>
      </c>
      <c r="Q163" s="235">
        <f>IFERROR(INDEX('Ashed teabags wet'!$J$2:$J$825,MATCH(J163,'Ashed teabags wet'!$B$2:$B$825,0)),"")</f>
        <v>8.5545722713864567</v>
      </c>
      <c r="R163" s="235">
        <f t="shared" si="22"/>
        <v>0.43180530973451314</v>
      </c>
      <c r="S163" s="236">
        <f>'WetLitterbags placem_collection'!E164</f>
        <v>42763</v>
      </c>
      <c r="T163" s="236">
        <f>IF('WetLitterbags placem_collection'!G164="","",'WetLitterbags placem_collection'!G164)</f>
        <v>42814</v>
      </c>
      <c r="U163" s="237">
        <f t="shared" si="19"/>
        <v>51</v>
      </c>
      <c r="V163" s="235">
        <f t="shared" si="20"/>
        <v>1.24</v>
      </c>
      <c r="W163" s="235">
        <f t="shared" si="21"/>
        <v>1.1860624716795536</v>
      </c>
      <c r="X163">
        <f>IFERROR(INDEX(Rainfall_Wet!$O$2:$O$217,MATCH(B163, Rainfall_Wet!$A$2:$A$217,0)),"")</f>
        <v>181.383442621</v>
      </c>
      <c r="Y163" s="241">
        <v>21.96</v>
      </c>
      <c r="Z163" s="241">
        <v>4.9199999999999982</v>
      </c>
      <c r="AA163" s="241">
        <v>73.12</v>
      </c>
      <c r="AB163" s="242" t="s">
        <v>2688</v>
      </c>
      <c r="AC163" s="241">
        <v>2.2416954164613099</v>
      </c>
      <c r="AD163">
        <f>IF('WetLitterbags placem_collection'!AB164="","",'WetLitterbags placem_collection'!AB164)</f>
        <v>4.0999999999999996</v>
      </c>
      <c r="AE163">
        <f>IF('WetLitterbags placem_collection'!Z164="","",'WetLitterbags placem_collection'!Z164)</f>
        <v>31.4</v>
      </c>
      <c r="AF163" s="256" t="str">
        <f>IF('WetLitterbags placem_collection'!AA164="","",'WetLitterbags placem_collection'!AA164)</f>
        <v>M</v>
      </c>
      <c r="AG163">
        <f>IF('WetLitterbags placem_collection'!AC164="","",'WetLitterbags placem_collection'!AC164)</f>
        <v>0</v>
      </c>
      <c r="AH163" s="250">
        <f>AVERAGE('WetLitterbags placem_collection'!S164,'WetLitterbags placem_collection'!U164)</f>
        <v>9.35</v>
      </c>
      <c r="AI163">
        <f>AVERAGE('WetLitterbags placem_collection'!R164,'WetLitterbags placem_collection'!T164)</f>
        <v>34.450000000000003</v>
      </c>
      <c r="AJ163">
        <f>INDEX(Coordinates!$B$2:$B$197,MATCH(G163,Coordinates!$J$2:$J$197,0))</f>
        <v>-2.2727060219999999</v>
      </c>
      <c r="AK163">
        <f>INDEX(Coordinates!$C$2:$C$197,MATCH(G163,Coordinates!$J$2:$J$197,0))</f>
        <v>34.023162030000002</v>
      </c>
      <c r="AL163" t="str">
        <f>IF(ISNUMBER(SEARCH("C", 'WetLitterbags placem_collection'!W164)),"YES","")</f>
        <v/>
      </c>
      <c r="AM163" t="str">
        <f>IF(ISNUMBER(SEARCH("H", 'WetLitterbags placem_collection'!W164)),"YES","")</f>
        <v>YES</v>
      </c>
      <c r="AN163" t="str">
        <f>IF(ISNUMBER(SEARCH("R", 'WetLitterbags placem_collection'!W164)),"YES","")</f>
        <v/>
      </c>
    </row>
    <row r="164" spans="1:40" ht="15" customHeight="1">
      <c r="A164" s="268" t="s">
        <v>2460</v>
      </c>
      <c r="B164" s="282">
        <f>'Dry_Litterbag Placem_Collection'!A165</f>
        <v>163</v>
      </c>
      <c r="C164" s="282" t="str">
        <f>'Dry_Litterbag Placem_Collection'!B165</f>
        <v>Handajega</v>
      </c>
      <c r="D164" s="282" t="s">
        <v>2460</v>
      </c>
      <c r="E164" s="282" t="s">
        <v>2679</v>
      </c>
      <c r="F164" s="282">
        <v>1</v>
      </c>
      <c r="G164" s="283" t="str">
        <f>'Dry_Litterbag Placem_Collection'!C165</f>
        <v>Wet_W1_T3</v>
      </c>
      <c r="H164" s="284" t="s">
        <v>2559</v>
      </c>
      <c r="I164" s="285" t="s">
        <v>1147</v>
      </c>
      <c r="J164" s="233" t="str">
        <f>'WetLitterbags placem_collection'!K165</f>
        <v>G202</v>
      </c>
      <c r="K164" s="235">
        <f>IFERROR(INDEX('Green_rooibos initial weight'!$C$5:$C$1749,MATCH(J164, 'Green_rooibos initial weight'!$A$5:$A$1749,0)),"")</f>
        <v>1.986</v>
      </c>
      <c r="L164" s="235">
        <f t="shared" si="16"/>
        <v>1.7362</v>
      </c>
      <c r="M164" s="235">
        <f>AVERAGE('Ashed teabags wet'!$J$809:$J$813,'Ashed teabags wet'!$J$817:$J$818,'Ashed teabags wet'!$J$820:$J$821)</f>
        <v>5.5094158734921841</v>
      </c>
      <c r="N164" s="235">
        <f t="shared" si="17"/>
        <v>1.6405455216044287</v>
      </c>
      <c r="O164" s="235">
        <f>IF(IFERROR(INDEX('Both teabags AfterWet'!$D$1:$D$839,MATCH(J164,'Both teabags AfterWet'!$B$1:$B$839,0)),"")="","",(IFERROR(INDEX('Both teabags AfterWet'!$D$1:$D$839,MATCH(J164,'Both teabags AfterWet'!$B$1:$B$839,0)),"")))</f>
        <v>0.64500000000000002</v>
      </c>
      <c r="P164" s="235">
        <f t="shared" si="18"/>
        <v>0.49440000000000001</v>
      </c>
      <c r="Q164" s="235">
        <f>IFERROR(INDEX('Ashed teabags wet'!$J$2:$J$825,MATCH(J164,'Ashed teabags wet'!$B$2:$B$825,0)),"")</f>
        <v>9.4152626362733951</v>
      </c>
      <c r="R164" s="235">
        <f t="shared" si="22"/>
        <v>0.44785094152626437</v>
      </c>
      <c r="S164" s="236">
        <f>'WetLitterbags placem_collection'!E165</f>
        <v>42763</v>
      </c>
      <c r="T164" s="236">
        <f>IF('WetLitterbags placem_collection'!G165="","",'WetLitterbags placem_collection'!G165)</f>
        <v>42814</v>
      </c>
      <c r="U164" s="237">
        <f t="shared" si="19"/>
        <v>51</v>
      </c>
      <c r="V164" s="235">
        <f t="shared" si="20"/>
        <v>1.2418</v>
      </c>
      <c r="W164" s="235">
        <f t="shared" si="21"/>
        <v>1.1926945800781643</v>
      </c>
      <c r="X164">
        <f>IFERROR(INDEX(Rainfall_Wet!$O$2:$O$217,MATCH(B164, Rainfall_Wet!$A$2:$A$217,0)),"")</f>
        <v>181.383442621</v>
      </c>
      <c r="Y164" s="241">
        <v>21.96</v>
      </c>
      <c r="Z164" s="241">
        <v>4.9199999999999982</v>
      </c>
      <c r="AA164" s="241">
        <v>73.12</v>
      </c>
      <c r="AB164" s="242" t="s">
        <v>2688</v>
      </c>
      <c r="AC164" s="241">
        <v>3.2416954164613099</v>
      </c>
      <c r="AD164">
        <f>IF('WetLitterbags placem_collection'!AB165="","",'WetLitterbags placem_collection'!AB165)</f>
        <v>7.8</v>
      </c>
      <c r="AE164">
        <f>IF('WetLitterbags placem_collection'!Z165="","",'WetLitterbags placem_collection'!Z165)</f>
        <v>28.8</v>
      </c>
      <c r="AF164" s="256" t="str">
        <f>IF('WetLitterbags placem_collection'!AA165="","",'WetLitterbags placem_collection'!AA165)</f>
        <v>M</v>
      </c>
      <c r="AG164">
        <f>IF('WetLitterbags placem_collection'!AC165="","",'WetLitterbags placem_collection'!AC165)</f>
        <v>0</v>
      </c>
      <c r="AH164" s="250">
        <f>AVERAGE('WetLitterbags placem_collection'!S165,'WetLitterbags placem_collection'!U165)</f>
        <v>9.3000000000000007</v>
      </c>
      <c r="AI164">
        <f>AVERAGE('WetLitterbags placem_collection'!R165,'WetLitterbags placem_collection'!T165)</f>
        <v>33.5</v>
      </c>
      <c r="AJ164">
        <f>INDEX(Coordinates!$B$2:$B$197,MATCH(G164,Coordinates!$J$2:$J$197,0))</f>
        <v>-2.2726719919999998</v>
      </c>
      <c r="AK164">
        <f>INDEX(Coordinates!$C$2:$C$197,MATCH(G164,Coordinates!$J$2:$J$197,0))</f>
        <v>34.023210980000002</v>
      </c>
      <c r="AL164" t="str">
        <f>IF(ISNUMBER(SEARCH("C", 'WetLitterbags placem_collection'!W165)),"YES","")</f>
        <v/>
      </c>
      <c r="AM164" t="str">
        <f>IF(ISNUMBER(SEARCH("H", 'WetLitterbags placem_collection'!W165)),"YES","")</f>
        <v/>
      </c>
      <c r="AN164" t="str">
        <f>IF(ISNUMBER(SEARCH("R", 'WetLitterbags placem_collection'!W165)),"YES","")</f>
        <v/>
      </c>
    </row>
    <row r="165" spans="1:40" ht="15" customHeight="1">
      <c r="A165" s="268" t="s">
        <v>2460</v>
      </c>
      <c r="B165" s="282">
        <f>'Dry_Litterbag Placem_Collection'!A166</f>
        <v>164</v>
      </c>
      <c r="C165" s="282" t="str">
        <f>'Dry_Litterbag Placem_Collection'!B166</f>
        <v>Handajega</v>
      </c>
      <c r="D165" s="282" t="s">
        <v>2460</v>
      </c>
      <c r="E165" s="282" t="s">
        <v>2679</v>
      </c>
      <c r="F165" s="282">
        <v>1</v>
      </c>
      <c r="G165" s="283" t="str">
        <f>'Dry_Litterbag Placem_Collection'!C166</f>
        <v>Wet_W1_T4</v>
      </c>
      <c r="H165" s="284" t="s">
        <v>2559</v>
      </c>
      <c r="I165" s="285" t="s">
        <v>1147</v>
      </c>
      <c r="J165" s="233" t="str">
        <f>'WetLitterbags placem_collection'!K166</f>
        <v>G686</v>
      </c>
      <c r="K165" s="235">
        <f>IFERROR(INDEX('Green_rooibos initial weight'!$C$5:$C$1749,MATCH(J165, 'Green_rooibos initial weight'!$A$5:$A$1749,0)),"")</f>
        <v>1.9510000000000001</v>
      </c>
      <c r="L165" s="235">
        <f t="shared" si="16"/>
        <v>1.7012</v>
      </c>
      <c r="M165" s="235">
        <f>AVERAGE('Ashed teabags wet'!$J$809:$J$813,'Ashed teabags wet'!$J$817:$J$818,'Ashed teabags wet'!$J$820:$J$821)</f>
        <v>5.5094158734921841</v>
      </c>
      <c r="N165" s="235">
        <f t="shared" si="17"/>
        <v>1.607473817160151</v>
      </c>
      <c r="O165" s="235">
        <f>IF(IFERROR(INDEX('Both teabags AfterWet'!$D$1:$D$839,MATCH(J165,'Both teabags AfterWet'!$B$1:$B$839,0)),"")="","",(IFERROR(INDEX('Both teabags AfterWet'!$D$1:$D$839,MATCH(J165,'Both teabags AfterWet'!$B$1:$B$839,0)),"")))</f>
        <v>0.628</v>
      </c>
      <c r="P165" s="235">
        <f t="shared" si="18"/>
        <v>0.47739999999999999</v>
      </c>
      <c r="Q165" s="235">
        <f>IFERROR(INDEX('Ashed teabags wet'!$J$2:$J$825,MATCH(J165,'Ashed teabags wet'!$B$2:$B$825,0)),"")</f>
        <v>9.7268806899849256</v>
      </c>
      <c r="R165" s="235">
        <f t="shared" si="22"/>
        <v>0.43096387158601196</v>
      </c>
      <c r="S165" s="236">
        <f>'WetLitterbags placem_collection'!E166</f>
        <v>42763</v>
      </c>
      <c r="T165" s="236">
        <f>IF('WetLitterbags placem_collection'!G166="","",'WetLitterbags placem_collection'!G166)</f>
        <v>42814</v>
      </c>
      <c r="U165" s="237">
        <f t="shared" si="19"/>
        <v>51</v>
      </c>
      <c r="V165" s="235">
        <f t="shared" si="20"/>
        <v>1.2238</v>
      </c>
      <c r="W165" s="235">
        <f t="shared" si="21"/>
        <v>1.176509945574139</v>
      </c>
      <c r="X165">
        <f>IFERROR(INDEX(Rainfall_Wet!$O$2:$O$217,MATCH(B165, Rainfall_Wet!$A$2:$A$217,0)),"")</f>
        <v>181.383442621</v>
      </c>
      <c r="Y165" s="241">
        <v>21.96</v>
      </c>
      <c r="Z165" s="241">
        <v>4.9199999999999982</v>
      </c>
      <c r="AA165" s="241">
        <v>73.12</v>
      </c>
      <c r="AB165" s="242" t="s">
        <v>2688</v>
      </c>
      <c r="AC165" s="241">
        <v>4.2416954164613099</v>
      </c>
      <c r="AD165">
        <f>IF('WetLitterbags placem_collection'!AB166="","",'WetLitterbags placem_collection'!AB166)</f>
        <v>9.5</v>
      </c>
      <c r="AE165">
        <f>IF('WetLitterbags placem_collection'!Z166="","",'WetLitterbags placem_collection'!Z166)</f>
        <v>20.8</v>
      </c>
      <c r="AF165" s="256" t="str">
        <f>IF('WetLitterbags placem_collection'!AA166="","",'WetLitterbags placem_collection'!AA166)</f>
        <v>M</v>
      </c>
      <c r="AG165">
        <f>IF('WetLitterbags placem_collection'!AC166="","",'WetLitterbags placem_collection'!AC166)</f>
        <v>0</v>
      </c>
      <c r="AH165" s="250">
        <f>AVERAGE('WetLitterbags placem_collection'!S166,'WetLitterbags placem_collection'!U166)</f>
        <v>9.25</v>
      </c>
      <c r="AI165">
        <f>AVERAGE('WetLitterbags placem_collection'!R166,'WetLitterbags placem_collection'!T166)</f>
        <v>33.799999999999997</v>
      </c>
      <c r="AJ165">
        <f>INDEX(Coordinates!$B$2:$B$197,MATCH(G165,Coordinates!$J$2:$J$197,0))</f>
        <v>-2.2726180130000002</v>
      </c>
      <c r="AK165">
        <f>INDEX(Coordinates!$C$2:$C$197,MATCH(G165,Coordinates!$J$2:$J$197,0))</f>
        <v>34.023212999999998</v>
      </c>
      <c r="AL165" t="str">
        <f>IF(ISNUMBER(SEARCH("C", 'WetLitterbags placem_collection'!W166)),"YES","")</f>
        <v/>
      </c>
      <c r="AM165" t="str">
        <f>IF(ISNUMBER(SEARCH("H", 'WetLitterbags placem_collection'!W166)),"YES","")</f>
        <v/>
      </c>
      <c r="AN165" t="str">
        <f>IF(ISNUMBER(SEARCH("R", 'WetLitterbags placem_collection'!W166)),"YES","")</f>
        <v/>
      </c>
    </row>
    <row r="166" spans="1:40" ht="15" customHeight="1">
      <c r="A166" s="268" t="s">
        <v>2460</v>
      </c>
      <c r="B166" s="282">
        <f>'Dry_Litterbag Placem_Collection'!A167</f>
        <v>165</v>
      </c>
      <c r="C166" s="282" t="str">
        <f>'Dry_Litterbag Placem_Collection'!B167</f>
        <v>Handajega</v>
      </c>
      <c r="D166" s="282" t="s">
        <v>2460</v>
      </c>
      <c r="E166" s="282" t="s">
        <v>2679</v>
      </c>
      <c r="F166" s="282">
        <v>1</v>
      </c>
      <c r="G166" s="283" t="str">
        <f>'Dry_Litterbag Placem_Collection'!C167</f>
        <v>Wet_W1_T5</v>
      </c>
      <c r="H166" s="284" t="s">
        <v>2559</v>
      </c>
      <c r="I166" s="285" t="s">
        <v>1147</v>
      </c>
      <c r="J166" s="233" t="str">
        <f>'WetLitterbags placem_collection'!K167</f>
        <v>G368</v>
      </c>
      <c r="K166" s="235">
        <f>IFERROR(INDEX('Green_rooibos initial weight'!$C$5:$C$1749,MATCH(J166, 'Green_rooibos initial weight'!$A$5:$A$1749,0)),"")</f>
        <v>2.1709999999999998</v>
      </c>
      <c r="L166" s="235">
        <f t="shared" si="16"/>
        <v>1.9211999999999998</v>
      </c>
      <c r="M166" s="235">
        <f>AVERAGE('Ashed teabags wet'!$J$809:$J$813,'Ashed teabags wet'!$J$817:$J$818,'Ashed teabags wet'!$J$820:$J$821)</f>
        <v>5.5094158734921841</v>
      </c>
      <c r="N166" s="235">
        <f t="shared" si="17"/>
        <v>1.8153531022384679</v>
      </c>
      <c r="O166" s="235">
        <f>IF(IFERROR(INDEX('Both teabags AfterWet'!$D$1:$D$839,MATCH(J166,'Both teabags AfterWet'!$B$1:$B$839,0)),"")="","",(IFERROR(INDEX('Both teabags AfterWet'!$D$1:$D$839,MATCH(J166,'Both teabags AfterWet'!$B$1:$B$839,0)),"")))</f>
        <v>0.72699999999999998</v>
      </c>
      <c r="P166" s="235">
        <f t="shared" si="18"/>
        <v>0.57640000000000002</v>
      </c>
      <c r="Q166" s="235">
        <f>IFERROR(INDEX('Ashed teabags wet'!$J$2:$J$825,MATCH(J166,'Ashed teabags wet'!$B$2:$B$825,0)),"")</f>
        <v>7.2371638141808248</v>
      </c>
      <c r="R166" s="235">
        <f t="shared" si="22"/>
        <v>0.53468498777506179</v>
      </c>
      <c r="S166" s="236">
        <f>'WetLitterbags placem_collection'!E167</f>
        <v>42763</v>
      </c>
      <c r="T166" s="236">
        <f>IF('WetLitterbags placem_collection'!G167="","",'WetLitterbags placem_collection'!G167)</f>
        <v>42814</v>
      </c>
      <c r="U166" s="237">
        <f t="shared" si="19"/>
        <v>51</v>
      </c>
      <c r="V166" s="235">
        <f t="shared" si="20"/>
        <v>1.3447999999999998</v>
      </c>
      <c r="W166" s="235">
        <f t="shared" si="21"/>
        <v>1.2806681144634062</v>
      </c>
      <c r="X166">
        <f>IFERROR(INDEX(Rainfall_Wet!$O$2:$O$217,MATCH(B166, Rainfall_Wet!$A$2:$A$217,0)),"")</f>
        <v>181.383442621</v>
      </c>
      <c r="Y166" s="241">
        <v>21.96</v>
      </c>
      <c r="Z166" s="241">
        <v>4.9199999999999982</v>
      </c>
      <c r="AA166" s="241">
        <v>73.12</v>
      </c>
      <c r="AB166" s="242" t="s">
        <v>2688</v>
      </c>
      <c r="AC166" s="241">
        <v>5.2416954164613099</v>
      </c>
      <c r="AD166">
        <f>IF('WetLitterbags placem_collection'!AB167="","",'WetLitterbags placem_collection'!AB167)</f>
        <v>10.4</v>
      </c>
      <c r="AE166">
        <f>IF('WetLitterbags placem_collection'!Z167="","",'WetLitterbags placem_collection'!Z167)</f>
        <v>13.8</v>
      </c>
      <c r="AF166" s="256" t="str">
        <f>IF('WetLitterbags placem_collection'!AA167="","",'WetLitterbags placem_collection'!AA167)</f>
        <v>M</v>
      </c>
      <c r="AG166">
        <f>IF('WetLitterbags placem_collection'!AC167="","",'WetLitterbags placem_collection'!AC167)</f>
        <v>0</v>
      </c>
      <c r="AH166" s="250">
        <f>AVERAGE('WetLitterbags placem_collection'!S167,'WetLitterbags placem_collection'!U167)</f>
        <v>12</v>
      </c>
      <c r="AI166">
        <f>AVERAGE('WetLitterbags placem_collection'!R167,'WetLitterbags placem_collection'!T167)</f>
        <v>31.5</v>
      </c>
      <c r="AJ166">
        <f>INDEX(Coordinates!$B$2:$B$197,MATCH(G166,Coordinates!$J$2:$J$197,0))</f>
        <v>-2.2724750170000001</v>
      </c>
      <c r="AK166">
        <f>INDEX(Coordinates!$C$2:$C$197,MATCH(G166,Coordinates!$J$2:$J$197,0))</f>
        <v>34.02334501</v>
      </c>
      <c r="AL166" t="str">
        <f>IF(ISNUMBER(SEARCH("C", 'WetLitterbags placem_collection'!W167)),"YES","")</f>
        <v/>
      </c>
      <c r="AM166" t="str">
        <f>IF(ISNUMBER(SEARCH("H", 'WetLitterbags placem_collection'!W167)),"YES","")</f>
        <v>YES</v>
      </c>
      <c r="AN166" t="str">
        <f>IF(ISNUMBER(SEARCH("R", 'WetLitterbags placem_collection'!W167)),"YES","")</f>
        <v/>
      </c>
    </row>
    <row r="167" spans="1:40" ht="15" customHeight="1">
      <c r="A167" s="268" t="s">
        <v>2460</v>
      </c>
      <c r="B167" s="282">
        <f>'Dry_Litterbag Placem_Collection'!A168</f>
        <v>166</v>
      </c>
      <c r="C167" s="282" t="str">
        <f>'Dry_Litterbag Placem_Collection'!B168</f>
        <v>Handajega</v>
      </c>
      <c r="D167" s="282" t="s">
        <v>2460</v>
      </c>
      <c r="E167" s="282" t="s">
        <v>2679</v>
      </c>
      <c r="F167" s="282">
        <v>1</v>
      </c>
      <c r="G167" s="283" t="str">
        <f>'Dry_Litterbag Placem_Collection'!C168</f>
        <v>Wet_W1_T6</v>
      </c>
      <c r="H167" s="284" t="s">
        <v>2559</v>
      </c>
      <c r="I167" s="285" t="s">
        <v>1147</v>
      </c>
      <c r="J167" s="233" t="str">
        <f>'WetLitterbags placem_collection'!K168</f>
        <v>G334</v>
      </c>
      <c r="K167" s="235">
        <f>IFERROR(INDEX('Green_rooibos initial weight'!$C$5:$C$1749,MATCH(J167, 'Green_rooibos initial weight'!$A$5:$A$1749,0)),"")</f>
        <v>2.0710000000000002</v>
      </c>
      <c r="L167" s="235">
        <f t="shared" si="16"/>
        <v>1.8212000000000002</v>
      </c>
      <c r="M167" s="235">
        <f>AVERAGE('Ashed teabags wet'!$J$809:$J$813,'Ashed teabags wet'!$J$817:$J$818,'Ashed teabags wet'!$J$820:$J$821)</f>
        <v>5.5094158734921841</v>
      </c>
      <c r="N167" s="235">
        <f t="shared" si="17"/>
        <v>1.7208625181119606</v>
      </c>
      <c r="O167" s="235">
        <f>IF(IFERROR(INDEX('Both teabags AfterWet'!$D$1:$D$839,MATCH(J167,'Both teabags AfterWet'!$B$1:$B$839,0)),"")="","",(IFERROR(INDEX('Both teabags AfterWet'!$D$1:$D$839,MATCH(J167,'Both teabags AfterWet'!$B$1:$B$839,0)),"")))</f>
        <v>0.80800000000000005</v>
      </c>
      <c r="P167" s="235">
        <f t="shared" si="18"/>
        <v>0.65739999999999998</v>
      </c>
      <c r="Q167" s="235">
        <f>IFERROR(INDEX('Ashed teabags wet'!$J$2:$J$825,MATCH(J167,'Ashed teabags wet'!$B$2:$B$825,0)),"")</f>
        <v>13.234567901234151</v>
      </c>
      <c r="R167" s="235">
        <f t="shared" si="22"/>
        <v>0.57039595061728665</v>
      </c>
      <c r="S167" s="236">
        <f>'WetLitterbags placem_collection'!E168</f>
        <v>42763</v>
      </c>
      <c r="T167" s="236">
        <f>IF('WetLitterbags placem_collection'!G168="","",'WetLitterbags placem_collection'!G168)</f>
        <v>42814</v>
      </c>
      <c r="U167" s="237">
        <f t="shared" si="19"/>
        <v>51</v>
      </c>
      <c r="V167" s="235">
        <f t="shared" si="20"/>
        <v>1.1638000000000002</v>
      </c>
      <c r="W167" s="235">
        <f t="shared" si="21"/>
        <v>1.1504665674946739</v>
      </c>
      <c r="X167">
        <f>IFERROR(INDEX(Rainfall_Wet!$O$2:$O$217,MATCH(B167, Rainfall_Wet!$A$2:$A$217,0)),"")</f>
        <v>181.383442621</v>
      </c>
      <c r="Y167" s="241">
        <v>21.96</v>
      </c>
      <c r="Z167" s="241">
        <v>4.9199999999999982</v>
      </c>
      <c r="AA167" s="241">
        <v>73.12</v>
      </c>
      <c r="AB167" s="242" t="s">
        <v>2688</v>
      </c>
      <c r="AC167" s="241">
        <v>6.2416954164613099</v>
      </c>
      <c r="AD167">
        <f>IF('WetLitterbags placem_collection'!AB168="","",'WetLitterbags placem_collection'!AB168)</f>
        <v>2.1</v>
      </c>
      <c r="AE167">
        <f>IF('WetLitterbags placem_collection'!Z168="","",'WetLitterbags placem_collection'!Z168)</f>
        <v>4.7</v>
      </c>
      <c r="AF167" s="256" t="str">
        <f>IF('WetLitterbags placem_collection'!AA168="","",'WetLitterbags placem_collection'!AA168)</f>
        <v>M</v>
      </c>
      <c r="AG167">
        <f>IF('WetLitterbags placem_collection'!AC168="","",'WetLitterbags placem_collection'!AC168)</f>
        <v>0</v>
      </c>
      <c r="AH167" s="250">
        <f>AVERAGE('WetLitterbags placem_collection'!S168,'WetLitterbags placem_collection'!U168)</f>
        <v>11</v>
      </c>
      <c r="AI167">
        <f>AVERAGE('WetLitterbags placem_collection'!R168,'WetLitterbags placem_collection'!T168)</f>
        <v>31.5</v>
      </c>
      <c r="AJ167">
        <f>INDEX(Coordinates!$B$2:$B$197,MATCH(G167,Coordinates!$J$2:$J$197,0))</f>
        <v>-2.2725490289999999</v>
      </c>
      <c r="AK167">
        <f>INDEX(Coordinates!$C$2:$C$197,MATCH(G167,Coordinates!$J$2:$J$197,0))</f>
        <v>34.022886020000001</v>
      </c>
      <c r="AL167" t="str">
        <f>IF(ISNUMBER(SEARCH("C", 'WetLitterbags placem_collection'!W168)),"YES","")</f>
        <v/>
      </c>
      <c r="AM167" t="str">
        <f>IF(ISNUMBER(SEARCH("H", 'WetLitterbags placem_collection'!W168)),"YES","")</f>
        <v/>
      </c>
      <c r="AN167" t="str">
        <f>IF(ISNUMBER(SEARCH("R", 'WetLitterbags placem_collection'!W168)),"YES","")</f>
        <v/>
      </c>
    </row>
    <row r="168" spans="1:40" ht="15" customHeight="1">
      <c r="A168" s="268" t="s">
        <v>2460</v>
      </c>
      <c r="B168" s="282">
        <f>'Dry_Litterbag Placem_Collection'!A169</f>
        <v>167</v>
      </c>
      <c r="C168" s="282" t="str">
        <f>'Dry_Litterbag Placem_Collection'!B169</f>
        <v>Handajega</v>
      </c>
      <c r="D168" s="282" t="s">
        <v>2460</v>
      </c>
      <c r="E168" s="282" t="s">
        <v>2679</v>
      </c>
      <c r="F168" s="282">
        <v>1</v>
      </c>
      <c r="G168" s="283" t="str">
        <f>'Dry_Litterbag Placem_Collection'!C169</f>
        <v>Wet_W1_T7</v>
      </c>
      <c r="H168" s="284" t="s">
        <v>2559</v>
      </c>
      <c r="I168" s="285" t="s">
        <v>1147</v>
      </c>
      <c r="J168" s="233" t="str">
        <f>'WetLitterbags placem_collection'!K169</f>
        <v>G429</v>
      </c>
      <c r="K168" s="235">
        <f>IFERROR(INDEX('Green_rooibos initial weight'!$C$5:$C$1749,MATCH(J168, 'Green_rooibos initial weight'!$A$5:$A$1749,0)),"")</f>
        <v>1.9319999999999999</v>
      </c>
      <c r="L168" s="235">
        <f t="shared" si="16"/>
        <v>1.6821999999999999</v>
      </c>
      <c r="M168" s="235">
        <f>AVERAGE('Ashed teabags wet'!$J$809:$J$813,'Ashed teabags wet'!$J$817:$J$818,'Ashed teabags wet'!$J$820:$J$821)</f>
        <v>5.5094158734921841</v>
      </c>
      <c r="N168" s="235">
        <f t="shared" si="17"/>
        <v>1.5895206061761145</v>
      </c>
      <c r="O168" s="235">
        <f>IF(IFERROR(INDEX('Both teabags AfterWet'!$D$1:$D$839,MATCH(J168,'Both teabags AfterWet'!$B$1:$B$839,0)),"")="","",(IFERROR(INDEX('Both teabags AfterWet'!$D$1:$D$839,MATCH(J168,'Both teabags AfterWet'!$B$1:$B$839,0)),"")))</f>
        <v>0.64529999999999998</v>
      </c>
      <c r="P168" s="235">
        <f t="shared" si="18"/>
        <v>0.49469999999999997</v>
      </c>
      <c r="Q168" s="235">
        <f>IFERROR(INDEX('Ashed teabags wet'!$J$2:$J$825,MATCH(J168,'Ashed teabags wet'!$B$2:$B$825,0)),"")</f>
        <v>8.4409136047665729</v>
      </c>
      <c r="R168" s="235">
        <f t="shared" si="22"/>
        <v>0.45294280039721974</v>
      </c>
      <c r="S168" s="236">
        <f>'WetLitterbags placem_collection'!E169</f>
        <v>42763</v>
      </c>
      <c r="T168" s="236">
        <f>IF('WetLitterbags placem_collection'!G169="","",'WetLitterbags placem_collection'!G169)</f>
        <v>42814</v>
      </c>
      <c r="U168" s="237">
        <f t="shared" si="19"/>
        <v>51</v>
      </c>
      <c r="V168" s="235">
        <f t="shared" si="20"/>
        <v>1.1875</v>
      </c>
      <c r="W168" s="235">
        <f t="shared" si="21"/>
        <v>1.1365778057788947</v>
      </c>
      <c r="X168">
        <f>IFERROR(INDEX(Rainfall_Wet!$O$2:$O$217,MATCH(B168, Rainfall_Wet!$A$2:$A$217,0)),"")</f>
        <v>181.383442621</v>
      </c>
      <c r="Y168" s="241">
        <v>21.96</v>
      </c>
      <c r="Z168" s="241">
        <v>4.9199999999999982</v>
      </c>
      <c r="AA168" s="241">
        <v>73.12</v>
      </c>
      <c r="AB168" s="242" t="s">
        <v>2688</v>
      </c>
      <c r="AC168" s="241">
        <v>7.2416954164613099</v>
      </c>
      <c r="AD168">
        <f>IF('WetLitterbags placem_collection'!AB169="","",'WetLitterbags placem_collection'!AB169)</f>
        <v>5.6</v>
      </c>
      <c r="AE168">
        <f>IF('WetLitterbags placem_collection'!Z169="","",'WetLitterbags placem_collection'!Z169)</f>
        <v>4.2</v>
      </c>
      <c r="AF168" s="256" t="str">
        <f>IF('WetLitterbags placem_collection'!AA169="","",'WetLitterbags placem_collection'!AA169)</f>
        <v>M</v>
      </c>
      <c r="AG168">
        <f>IF('WetLitterbags placem_collection'!AC169="","",'WetLitterbags placem_collection'!AC169)</f>
        <v>1</v>
      </c>
      <c r="AH168" s="250">
        <f>AVERAGE('WetLitterbags placem_collection'!S169,'WetLitterbags placem_collection'!U169)</f>
        <v>10.45</v>
      </c>
      <c r="AI168">
        <f>AVERAGE('WetLitterbags placem_collection'!R169,'WetLitterbags placem_collection'!T169)</f>
        <v>31</v>
      </c>
      <c r="AJ168">
        <f>INDEX(Coordinates!$B$2:$B$197,MATCH(G168,Coordinates!$J$2:$J$197,0))</f>
        <v>-2.2729950310000002</v>
      </c>
      <c r="AK168">
        <f>INDEX(Coordinates!$C$2:$C$197,MATCH(G168,Coordinates!$J$2:$J$197,0))</f>
        <v>34.022923990000002</v>
      </c>
      <c r="AL168" t="str">
        <f>IF(ISNUMBER(SEARCH("C", 'WetLitterbags placem_collection'!W169)),"YES","")</f>
        <v/>
      </c>
      <c r="AM168" t="str">
        <f>IF(ISNUMBER(SEARCH("H", 'WetLitterbags placem_collection'!W169)),"YES","")</f>
        <v/>
      </c>
      <c r="AN168" t="str">
        <f>IF(ISNUMBER(SEARCH("R", 'WetLitterbags placem_collection'!W169)),"YES","")</f>
        <v/>
      </c>
    </row>
    <row r="169" spans="1:40" ht="15" customHeight="1">
      <c r="A169" s="268" t="s">
        <v>2460</v>
      </c>
      <c r="B169" s="282">
        <f>'Dry_Litterbag Placem_Collection'!A170</f>
        <v>168</v>
      </c>
      <c r="C169" s="282" t="str">
        <f>'Dry_Litterbag Placem_Collection'!B170</f>
        <v>Handajega</v>
      </c>
      <c r="D169" s="282" t="s">
        <v>2460</v>
      </c>
      <c r="E169" s="282" t="s">
        <v>2679</v>
      </c>
      <c r="F169" s="282">
        <v>1</v>
      </c>
      <c r="G169" s="283" t="str">
        <f>'Dry_Litterbag Placem_Collection'!C170</f>
        <v>Wet_W1_T8</v>
      </c>
      <c r="H169" s="284" t="s">
        <v>2559</v>
      </c>
      <c r="I169" s="285" t="s">
        <v>1147</v>
      </c>
      <c r="J169" s="233" t="str">
        <f>'WetLitterbags placem_collection'!K170</f>
        <v>G461</v>
      </c>
      <c r="K169" s="235">
        <f>IFERROR(INDEX('Green_rooibos initial weight'!$C$5:$C$1749,MATCH(J169, 'Green_rooibos initial weight'!$A$5:$A$1749,0)),"")</f>
        <v>2.1030000000000002</v>
      </c>
      <c r="L169" s="235">
        <f t="shared" si="16"/>
        <v>1.8532000000000002</v>
      </c>
      <c r="M169" s="235">
        <f>AVERAGE('Ashed teabags wet'!$J$809:$J$813,'Ashed teabags wet'!$J$817:$J$818,'Ashed teabags wet'!$J$820:$J$821)</f>
        <v>5.5094158734921841</v>
      </c>
      <c r="N169" s="235">
        <f t="shared" si="17"/>
        <v>1.7510995050324429</v>
      </c>
      <c r="O169" s="235">
        <f>IF(IFERROR(INDEX('Both teabags AfterWet'!$D$1:$D$839,MATCH(J169,'Both teabags AfterWet'!$B$1:$B$839,0)),"")="","",(IFERROR(INDEX('Both teabags AfterWet'!$D$1:$D$839,MATCH(J169,'Both teabags AfterWet'!$B$1:$B$839,0)),"")))</f>
        <v>0.79400000000000004</v>
      </c>
      <c r="P169" s="235">
        <f t="shared" si="18"/>
        <v>0.64339999999999997</v>
      </c>
      <c r="Q169" s="235">
        <f>IFERROR(INDEX('Ashed teabags wet'!$J$2:$J$825,MATCH(J169,'Ashed teabags wet'!$B$2:$B$825,0)),"")</f>
        <v>8.9463220675947444</v>
      </c>
      <c r="R169" s="235">
        <f t="shared" si="22"/>
        <v>0.58583936381709534</v>
      </c>
      <c r="S169" s="236">
        <f>'WetLitterbags placem_collection'!E170</f>
        <v>42763</v>
      </c>
      <c r="T169" s="236">
        <f>IF('WetLitterbags placem_collection'!G170="","",'WetLitterbags placem_collection'!G170)</f>
        <v>42814</v>
      </c>
      <c r="U169" s="237">
        <f t="shared" si="19"/>
        <v>51</v>
      </c>
      <c r="V169" s="235">
        <f t="shared" si="20"/>
        <v>1.2098000000000002</v>
      </c>
      <c r="W169" s="235">
        <f t="shared" si="21"/>
        <v>1.1652601412153476</v>
      </c>
      <c r="X169">
        <f>IFERROR(INDEX(Rainfall_Wet!$O$2:$O$217,MATCH(B169, Rainfall_Wet!$A$2:$A$217,0)),"")</f>
        <v>181.383442621</v>
      </c>
      <c r="Y169" s="241">
        <v>21.96</v>
      </c>
      <c r="Z169" s="241">
        <v>4.9199999999999982</v>
      </c>
      <c r="AA169" s="241">
        <v>73.12</v>
      </c>
      <c r="AB169" s="242" t="s">
        <v>2688</v>
      </c>
      <c r="AC169" s="241">
        <v>8.2416954164613099</v>
      </c>
      <c r="AD169">
        <f>IF('WetLitterbags placem_collection'!AB170="","",'WetLitterbags placem_collection'!AB170)</f>
        <v>2.4</v>
      </c>
      <c r="AE169">
        <f>IF('WetLitterbags placem_collection'!Z170="","",'WetLitterbags placem_collection'!Z170)</f>
        <v>46</v>
      </c>
      <c r="AF169" s="256" t="str">
        <f>IF('WetLitterbags placem_collection'!AA170="","",'WetLitterbags placem_collection'!AA170)</f>
        <v>M</v>
      </c>
      <c r="AG169">
        <f>IF('WetLitterbags placem_collection'!AC170="","",'WetLitterbags placem_collection'!AC170)</f>
        <v>0</v>
      </c>
      <c r="AH169" s="250">
        <f>AVERAGE('WetLitterbags placem_collection'!S170,'WetLitterbags placem_collection'!U170)</f>
        <v>11.25</v>
      </c>
      <c r="AI169">
        <f>AVERAGE('WetLitterbags placem_collection'!R170,'WetLitterbags placem_collection'!T170)</f>
        <v>33.299999999999997</v>
      </c>
      <c r="AJ169">
        <f>INDEX(Coordinates!$B$2:$B$197,MATCH(G169,Coordinates!$J$2:$J$197,0))</f>
        <v>-2.2729129719999999</v>
      </c>
      <c r="AK169">
        <f>INDEX(Coordinates!$C$2:$C$197,MATCH(G169,Coordinates!$J$2:$J$197,0))</f>
        <v>34.023350039999997</v>
      </c>
      <c r="AL169" t="str">
        <f>IF(ISNUMBER(SEARCH("C", 'WetLitterbags placem_collection'!W170)),"YES","")</f>
        <v/>
      </c>
      <c r="AM169" t="str">
        <f>IF(ISNUMBER(SEARCH("H", 'WetLitterbags placem_collection'!W170)),"YES","")</f>
        <v/>
      </c>
      <c r="AN169" t="str">
        <f>IF(ISNUMBER(SEARCH("R", 'WetLitterbags placem_collection'!W170)),"YES","")</f>
        <v/>
      </c>
    </row>
    <row r="170" spans="1:40" ht="15" customHeight="1">
      <c r="A170" s="268" t="s">
        <v>2460</v>
      </c>
      <c r="B170" s="282">
        <f>'Dry_Litterbag Placem_Collection'!A171</f>
        <v>169</v>
      </c>
      <c r="C170" s="282" t="str">
        <f>'Dry_Litterbag Placem_Collection'!B171</f>
        <v>Handajega</v>
      </c>
      <c r="D170" s="282" t="s">
        <v>2460</v>
      </c>
      <c r="E170" s="282" t="s">
        <v>2679</v>
      </c>
      <c r="F170" s="282">
        <v>2</v>
      </c>
      <c r="G170" s="283" t="str">
        <f>'Dry_Litterbag Placem_Collection'!C171</f>
        <v>Wet_W2_T1</v>
      </c>
      <c r="H170" s="284" t="s">
        <v>2559</v>
      </c>
      <c r="I170" s="285" t="s">
        <v>1147</v>
      </c>
      <c r="J170" s="233" t="str">
        <f>'WetLitterbags placem_collection'!K171</f>
        <v>G425</v>
      </c>
      <c r="K170" s="235">
        <f>IFERROR(INDEX('Green_rooibos initial weight'!$C$5:$C$1749,MATCH(J170, 'Green_rooibos initial weight'!$A$5:$A$1749,0)),"")</f>
        <v>1.9750000000000001</v>
      </c>
      <c r="L170" s="235">
        <f t="shared" si="16"/>
        <v>1.7252000000000001</v>
      </c>
      <c r="M170" s="235">
        <f>AVERAGE('Ashed teabags wet'!$J$809:$J$813,'Ashed teabags wet'!$J$817:$J$818,'Ashed teabags wet'!$J$820:$J$821)</f>
        <v>5.5094158734921841</v>
      </c>
      <c r="N170" s="235">
        <f t="shared" si="17"/>
        <v>1.630151557350513</v>
      </c>
      <c r="O170" s="235">
        <f>IF(IFERROR(INDEX('Both teabags AfterWet'!$D$1:$D$839,MATCH(J170,'Both teabags AfterWet'!$B$1:$B$839,0)),"")="","",(IFERROR(INDEX('Both teabags AfterWet'!$D$1:$D$839,MATCH(J170,'Both teabags AfterWet'!$B$1:$B$839,0)),"")))</f>
        <v>0.65800000000000003</v>
      </c>
      <c r="P170" s="235">
        <f t="shared" si="18"/>
        <v>0.50740000000000007</v>
      </c>
      <c r="Q170" s="235">
        <f>IFERROR(INDEX('Ashed teabags wet'!$J$2:$J$825,MATCH(J170,'Ashed teabags wet'!$B$2:$B$825,0)),"")</f>
        <v>11.404382470119883</v>
      </c>
      <c r="R170" s="235">
        <f t="shared" si="22"/>
        <v>0.44953416334661178</v>
      </c>
      <c r="S170" s="236">
        <f>'WetLitterbags placem_collection'!E171</f>
        <v>42763</v>
      </c>
      <c r="T170" s="236">
        <f>IF('WetLitterbags placem_collection'!G171="","",'WetLitterbags placem_collection'!G171)</f>
        <v>42814</v>
      </c>
      <c r="U170" s="237">
        <f t="shared" si="19"/>
        <v>51</v>
      </c>
      <c r="V170" s="235">
        <f t="shared" si="20"/>
        <v>1.2178</v>
      </c>
      <c r="W170" s="235">
        <f t="shared" si="21"/>
        <v>1.1806173940039013</v>
      </c>
      <c r="X170">
        <f>IFERROR(INDEX(Rainfall_Wet!$O$2:$O$217,MATCH(B170, Rainfall_Wet!$A$2:$A$217,0)),"")</f>
        <v>181.383442621</v>
      </c>
      <c r="Y170" s="241">
        <v>23.96</v>
      </c>
      <c r="Z170" s="241">
        <v>4.9199999999999982</v>
      </c>
      <c r="AA170" s="241">
        <v>71.12</v>
      </c>
      <c r="AB170" s="242" t="s">
        <v>2688</v>
      </c>
      <c r="AC170" s="241">
        <v>3.30913750616067</v>
      </c>
      <c r="AD170">
        <f>IF('WetLitterbags placem_collection'!AB171="","",'WetLitterbags placem_collection'!AB171)</f>
        <v>8.1999999999999993</v>
      </c>
      <c r="AE170">
        <f>IF('WetLitterbags placem_collection'!Z171="","",'WetLitterbags placem_collection'!Z171)</f>
        <v>11.4</v>
      </c>
      <c r="AF170" s="256" t="str">
        <f>IF('WetLitterbags placem_collection'!AA171="","",'WetLitterbags placem_collection'!AA171)</f>
        <v>O</v>
      </c>
      <c r="AG170">
        <f>IF('WetLitterbags placem_collection'!AC171="","",'WetLitterbags placem_collection'!AC171)</f>
        <v>1</v>
      </c>
      <c r="AH170" s="250">
        <f>AVERAGE('WetLitterbags placem_collection'!S171,'WetLitterbags placem_collection'!U171)</f>
        <v>9.65</v>
      </c>
      <c r="AI170">
        <f>AVERAGE('WetLitterbags placem_collection'!R171,'WetLitterbags placem_collection'!T171)</f>
        <v>36.200000000000003</v>
      </c>
      <c r="AJ170">
        <f>INDEX(Coordinates!$B$2:$B$197,MATCH(G170,Coordinates!$J$2:$J$197,0))</f>
        <v>-2.2784290180000002</v>
      </c>
      <c r="AK170">
        <f>INDEX(Coordinates!$C$2:$C$197,MATCH(G170,Coordinates!$J$2:$J$197,0))</f>
        <v>34.024240030000001</v>
      </c>
      <c r="AL170" t="str">
        <f>IF(ISNUMBER(SEARCH("C", 'WetLitterbags placem_collection'!W171)),"YES","")</f>
        <v>YES</v>
      </c>
      <c r="AM170" t="str">
        <f>IF(ISNUMBER(SEARCH("H", 'WetLitterbags placem_collection'!W171)),"YES","")</f>
        <v>YES</v>
      </c>
      <c r="AN170" t="str">
        <f>IF(ISNUMBER(SEARCH("R", 'WetLitterbags placem_collection'!W171)),"YES","")</f>
        <v/>
      </c>
    </row>
    <row r="171" spans="1:40" ht="15" customHeight="1">
      <c r="A171" s="268" t="s">
        <v>2460</v>
      </c>
      <c r="B171" s="282">
        <f>'Dry_Litterbag Placem_Collection'!A172</f>
        <v>170</v>
      </c>
      <c r="C171" s="282" t="str">
        <f>'Dry_Litterbag Placem_Collection'!B172</f>
        <v>Handajega</v>
      </c>
      <c r="D171" s="282" t="s">
        <v>2460</v>
      </c>
      <c r="E171" s="282" t="s">
        <v>2679</v>
      </c>
      <c r="F171" s="282">
        <v>2</v>
      </c>
      <c r="G171" s="283" t="str">
        <f>'Dry_Litterbag Placem_Collection'!C172</f>
        <v>Wet_W2_T2</v>
      </c>
      <c r="H171" s="284" t="s">
        <v>2559</v>
      </c>
      <c r="I171" s="285" t="s">
        <v>1147</v>
      </c>
      <c r="J171" s="233" t="str">
        <f>'WetLitterbags placem_collection'!K172</f>
        <v>G433</v>
      </c>
      <c r="K171" s="235">
        <f>IFERROR(INDEX('Green_rooibos initial weight'!$C$5:$C$1749,MATCH(J171, 'Green_rooibos initial weight'!$A$5:$A$1749,0)),"")</f>
        <v>2.06</v>
      </c>
      <c r="L171" s="235">
        <f t="shared" si="16"/>
        <v>1.8102</v>
      </c>
      <c r="M171" s="235">
        <f>AVERAGE('Ashed teabags wet'!$J$809:$J$813,'Ashed teabags wet'!$J$817:$J$818,'Ashed teabags wet'!$J$820:$J$821)</f>
        <v>5.5094158734921841</v>
      </c>
      <c r="N171" s="235">
        <f t="shared" si="17"/>
        <v>1.7104685538580444</v>
      </c>
      <c r="O171" s="235">
        <f>IF(IFERROR(INDEX('Both teabags AfterWet'!$D$1:$D$839,MATCH(J171,'Both teabags AfterWet'!$B$1:$B$839,0)),"")="","",(IFERROR(INDEX('Both teabags AfterWet'!$D$1:$D$839,MATCH(J171,'Both teabags AfterWet'!$B$1:$B$839,0)),"")))</f>
        <v>0.64800000000000002</v>
      </c>
      <c r="P171" s="235">
        <f t="shared" si="18"/>
        <v>0.49740000000000001</v>
      </c>
      <c r="Q171" s="235">
        <f>IFERROR(INDEX('Ashed teabags wet'!$J$2:$J$825,MATCH(J171,'Ashed teabags wet'!$B$2:$B$825,0)),"")</f>
        <v>9.4836146971203146</v>
      </c>
      <c r="R171" s="235">
        <f t="shared" si="22"/>
        <v>0.45022850049652358</v>
      </c>
      <c r="S171" s="236">
        <f>'WetLitterbags placem_collection'!E172</f>
        <v>42763</v>
      </c>
      <c r="T171" s="236">
        <f>IF('WetLitterbags placem_collection'!G172="","",'WetLitterbags placem_collection'!G172)</f>
        <v>42814</v>
      </c>
      <c r="U171" s="237">
        <f t="shared" si="19"/>
        <v>51</v>
      </c>
      <c r="V171" s="235">
        <f t="shared" si="20"/>
        <v>1.3128</v>
      </c>
      <c r="W171" s="235">
        <f t="shared" si="21"/>
        <v>1.2602400533615208</v>
      </c>
      <c r="X171">
        <f>IFERROR(INDEX(Rainfall_Wet!$O$2:$O$217,MATCH(B171, Rainfall_Wet!$A$2:$A$217,0)),"")</f>
        <v>181.383442621</v>
      </c>
      <c r="Y171" s="241">
        <v>23.96</v>
      </c>
      <c r="Z171" s="241">
        <v>4.9199999999999982</v>
      </c>
      <c r="AA171" s="241">
        <v>71.12</v>
      </c>
      <c r="AB171" s="242" t="s">
        <v>2688</v>
      </c>
      <c r="AC171" s="241">
        <v>4.3091375061606696</v>
      </c>
      <c r="AD171">
        <f>IF('WetLitterbags placem_collection'!AB172="","",'WetLitterbags placem_collection'!AB172)</f>
        <v>7.7</v>
      </c>
      <c r="AE171">
        <f>IF('WetLitterbags placem_collection'!Z172="","",'WetLitterbags placem_collection'!Z172)</f>
        <v>15.8</v>
      </c>
      <c r="AF171" s="256" t="str">
        <f>IF('WetLitterbags placem_collection'!AA172="","",'WetLitterbags placem_collection'!AA172)</f>
        <v>O</v>
      </c>
      <c r="AG171">
        <f>IF('WetLitterbags placem_collection'!AC172="","",'WetLitterbags placem_collection'!AC172)</f>
        <v>1</v>
      </c>
      <c r="AH171" s="250">
        <f>AVERAGE('WetLitterbags placem_collection'!S172,'WetLitterbags placem_collection'!U172)</f>
        <v>8.1</v>
      </c>
      <c r="AI171">
        <f>AVERAGE('WetLitterbags placem_collection'!R172,'WetLitterbags placem_collection'!T172)</f>
        <v>33.599999999999994</v>
      </c>
      <c r="AJ171">
        <f>INDEX(Coordinates!$B$2:$B$197,MATCH(G171,Coordinates!$J$2:$J$197,0))</f>
        <v>-2.2784629650000001</v>
      </c>
      <c r="AK171">
        <f>INDEX(Coordinates!$C$2:$C$197,MATCH(G171,Coordinates!$J$2:$J$197,0))</f>
        <v>34.024177999999999</v>
      </c>
      <c r="AL171" t="str">
        <f>IF(ISNUMBER(SEARCH("C", 'WetLitterbags placem_collection'!W172)),"YES","")</f>
        <v/>
      </c>
      <c r="AM171" t="str">
        <f>IF(ISNUMBER(SEARCH("H", 'WetLitterbags placem_collection'!W172)),"YES","")</f>
        <v/>
      </c>
      <c r="AN171" t="str">
        <f>IF(ISNUMBER(SEARCH("R", 'WetLitterbags placem_collection'!W172)),"YES","")</f>
        <v/>
      </c>
    </row>
    <row r="172" spans="1:40" ht="15" customHeight="1">
      <c r="A172" s="268" t="s">
        <v>2460</v>
      </c>
      <c r="B172" s="282">
        <f>'Dry_Litterbag Placem_Collection'!A173</f>
        <v>171</v>
      </c>
      <c r="C172" s="282" t="str">
        <f>'Dry_Litterbag Placem_Collection'!B173</f>
        <v>Handajega</v>
      </c>
      <c r="D172" s="282" t="s">
        <v>2460</v>
      </c>
      <c r="E172" s="282" t="s">
        <v>2679</v>
      </c>
      <c r="F172" s="282">
        <v>2</v>
      </c>
      <c r="G172" s="283" t="str">
        <f>'Dry_Litterbag Placem_Collection'!C173</f>
        <v>Wet_W2_T3</v>
      </c>
      <c r="H172" s="284" t="s">
        <v>2559</v>
      </c>
      <c r="I172" s="285" t="s">
        <v>1147</v>
      </c>
      <c r="J172" s="233" t="str">
        <f>'WetLitterbags placem_collection'!K173</f>
        <v>G656</v>
      </c>
      <c r="K172" s="235">
        <f>IFERROR(INDEX('Green_rooibos initial weight'!$C$5:$C$1749,MATCH(J172, 'Green_rooibos initial weight'!$A$5:$A$1749,0)),"")</f>
        <v>2.1320000000000001</v>
      </c>
      <c r="L172" s="235">
        <f t="shared" si="16"/>
        <v>1.8822000000000001</v>
      </c>
      <c r="M172" s="235">
        <f>AVERAGE('Ashed teabags wet'!$J$809:$J$813,'Ashed teabags wet'!$J$817:$J$818,'Ashed teabags wet'!$J$820:$J$821)</f>
        <v>5.5094158734921841</v>
      </c>
      <c r="N172" s="235">
        <f t="shared" si="17"/>
        <v>1.7785017744291303</v>
      </c>
      <c r="O172" s="235">
        <f>IF(IFERROR(INDEX('Both teabags AfterWet'!$D$1:$D$839,MATCH(J172,'Both teabags AfterWet'!$B$1:$B$839,0)),"")="","",(IFERROR(INDEX('Both teabags AfterWet'!$D$1:$D$839,MATCH(J172,'Both teabags AfterWet'!$B$1:$B$839,0)),"")))</f>
        <v>0.63100000000000001</v>
      </c>
      <c r="P172" s="235">
        <f t="shared" si="18"/>
        <v>0.48039999999999999</v>
      </c>
      <c r="Q172" s="235">
        <f>IFERROR(INDEX('Ashed teabags wet'!$J$2:$J$825,MATCH(J172,'Ashed teabags wet'!$B$2:$B$825,0)),"")</f>
        <v>12.283308568598626</v>
      </c>
      <c r="R172" s="235">
        <f t="shared" si="22"/>
        <v>0.42139098563645216</v>
      </c>
      <c r="S172" s="236">
        <f>'WetLitterbags placem_collection'!E173</f>
        <v>42763</v>
      </c>
      <c r="T172" s="236">
        <f>IF('WetLitterbags placem_collection'!G173="","",'WetLitterbags placem_collection'!G173)</f>
        <v>42814</v>
      </c>
      <c r="U172" s="237">
        <f t="shared" si="19"/>
        <v>51</v>
      </c>
      <c r="V172" s="235">
        <f t="shared" si="20"/>
        <v>1.4018000000000002</v>
      </c>
      <c r="W172" s="235">
        <f t="shared" si="21"/>
        <v>1.3571107887926781</v>
      </c>
      <c r="X172">
        <f>IFERROR(INDEX(Rainfall_Wet!$O$2:$O$217,MATCH(B172, Rainfall_Wet!$A$2:$A$217,0)),"")</f>
        <v>181.383442621</v>
      </c>
      <c r="Y172" s="241">
        <v>23.96</v>
      </c>
      <c r="Z172" s="241">
        <v>4.9199999999999982</v>
      </c>
      <c r="AA172" s="241">
        <v>71.12</v>
      </c>
      <c r="AB172" s="242" t="s">
        <v>2688</v>
      </c>
      <c r="AC172" s="241">
        <v>5.3091375061606696</v>
      </c>
      <c r="AD172">
        <f>IF('WetLitterbags placem_collection'!AB173="","",'WetLitterbags placem_collection'!AB173)</f>
        <v>13.4</v>
      </c>
      <c r="AE172">
        <f>IF('WetLitterbags placem_collection'!Z173="","",'WetLitterbags placem_collection'!Z173)</f>
        <v>7.6</v>
      </c>
      <c r="AF172" s="256" t="str">
        <f>IF('WetLitterbags placem_collection'!AA173="","",'WetLitterbags placem_collection'!AA173)</f>
        <v>O</v>
      </c>
      <c r="AG172">
        <f>IF('WetLitterbags placem_collection'!AC173="","",'WetLitterbags placem_collection'!AC173)</f>
        <v>1</v>
      </c>
      <c r="AH172" s="250">
        <f>AVERAGE('WetLitterbags placem_collection'!S173,'WetLitterbags placem_collection'!U173)</f>
        <v>10.5</v>
      </c>
      <c r="AI172">
        <f>AVERAGE('WetLitterbags placem_collection'!R173,'WetLitterbags placem_collection'!T173)</f>
        <v>34.15</v>
      </c>
      <c r="AJ172">
        <f>INDEX(Coordinates!$B$2:$B$197,MATCH(G172,Coordinates!$J$2:$J$197,0))</f>
        <v>-2.2785389889999998</v>
      </c>
      <c r="AK172">
        <f>INDEX(Coordinates!$C$2:$C$197,MATCH(G172,Coordinates!$J$2:$J$197,0))</f>
        <v>34.024371039999998</v>
      </c>
      <c r="AL172" t="str">
        <f>IF(ISNUMBER(SEARCH("C", 'WetLitterbags placem_collection'!W173)),"YES","")</f>
        <v/>
      </c>
      <c r="AM172" t="str">
        <f>IF(ISNUMBER(SEARCH("H", 'WetLitterbags placem_collection'!W173)),"YES","")</f>
        <v/>
      </c>
      <c r="AN172" t="str">
        <f>IF(ISNUMBER(SEARCH("R", 'WetLitterbags placem_collection'!W173)),"YES","")</f>
        <v/>
      </c>
    </row>
    <row r="173" spans="1:40" ht="15" customHeight="1">
      <c r="A173" s="268" t="s">
        <v>2460</v>
      </c>
      <c r="B173" s="282">
        <f>'Dry_Litterbag Placem_Collection'!A174</f>
        <v>172</v>
      </c>
      <c r="C173" s="282" t="str">
        <f>'Dry_Litterbag Placem_Collection'!B174</f>
        <v>Handajega</v>
      </c>
      <c r="D173" s="282" t="s">
        <v>2460</v>
      </c>
      <c r="E173" s="282" t="s">
        <v>2679</v>
      </c>
      <c r="F173" s="282">
        <v>2</v>
      </c>
      <c r="G173" s="283" t="str">
        <f>'Dry_Litterbag Placem_Collection'!C174</f>
        <v>Wet_W2_T4</v>
      </c>
      <c r="H173" s="284" t="s">
        <v>2559</v>
      </c>
      <c r="I173" s="285" t="s">
        <v>1147</v>
      </c>
      <c r="J173" s="233" t="str">
        <f>'WetLitterbags placem_collection'!K174</f>
        <v>G281</v>
      </c>
      <c r="K173" s="235">
        <f>IFERROR(INDEX('Green_rooibos initial weight'!$C$5:$C$1749,MATCH(J173, 'Green_rooibos initial weight'!$A$5:$A$1749,0)),"")</f>
        <v>2.0419999999999998</v>
      </c>
      <c r="L173" s="235">
        <f t="shared" si="16"/>
        <v>1.7921999999999998</v>
      </c>
      <c r="M173" s="235">
        <f>AVERAGE('Ashed teabags wet'!$J$809:$J$813,'Ashed teabags wet'!$J$817:$J$818,'Ashed teabags wet'!$J$820:$J$821)</f>
        <v>5.5094158734921841</v>
      </c>
      <c r="N173" s="235">
        <f t="shared" si="17"/>
        <v>1.6934602487152728</v>
      </c>
      <c r="O173" s="235">
        <f>IF(IFERROR(INDEX('Both teabags AfterWet'!$D$1:$D$839,MATCH(J173,'Both teabags AfterWet'!$B$1:$B$839,0)),"")="","",(IFERROR(INDEX('Both teabags AfterWet'!$D$1:$D$839,MATCH(J173,'Both teabags AfterWet'!$B$1:$B$839,0)),"")))</f>
        <v>0.69520000000000004</v>
      </c>
      <c r="P173" s="235">
        <f t="shared" si="18"/>
        <v>0.54459999999999997</v>
      </c>
      <c r="Q173" s="235">
        <f>IFERROR(INDEX('Ashed teabags wet'!$J$2:$J$825,MATCH(J173,'Ashed teabags wet'!$B$2:$B$825,0)),"")</f>
        <v>8.6181277860327441</v>
      </c>
      <c r="R173" s="235">
        <f t="shared" si="22"/>
        <v>0.49766567607726564</v>
      </c>
      <c r="S173" s="236">
        <f>'WetLitterbags placem_collection'!E174</f>
        <v>42763</v>
      </c>
      <c r="T173" s="236">
        <f>IF('WetLitterbags placem_collection'!G174="","",'WetLitterbags placem_collection'!G174)</f>
        <v>42814</v>
      </c>
      <c r="U173" s="237">
        <f t="shared" si="19"/>
        <v>51</v>
      </c>
      <c r="V173" s="235">
        <f t="shared" si="20"/>
        <v>1.2475999999999998</v>
      </c>
      <c r="W173" s="235">
        <f t="shared" si="21"/>
        <v>1.195794572638007</v>
      </c>
      <c r="X173">
        <f>IFERROR(INDEX(Rainfall_Wet!$O$2:$O$217,MATCH(B173, Rainfall_Wet!$A$2:$A$217,0)),"")</f>
        <v>181.383442621</v>
      </c>
      <c r="Y173" s="241">
        <v>23.96</v>
      </c>
      <c r="Z173" s="241">
        <v>4.9199999999999982</v>
      </c>
      <c r="AA173" s="241">
        <v>71.12</v>
      </c>
      <c r="AB173" s="242" t="s">
        <v>2688</v>
      </c>
      <c r="AC173" s="241">
        <v>6.3091375061606696</v>
      </c>
      <c r="AD173">
        <f>IF('WetLitterbags placem_collection'!AB174="","",'WetLitterbags placem_collection'!AB174)</f>
        <v>3.3</v>
      </c>
      <c r="AE173">
        <f>IF('WetLitterbags placem_collection'!Z174="","",'WetLitterbags placem_collection'!Z174)</f>
        <v>28.4</v>
      </c>
      <c r="AF173" s="256" t="str">
        <f>IF('WetLitterbags placem_collection'!AA174="","",'WetLitterbags placem_collection'!AA174)</f>
        <v>G</v>
      </c>
      <c r="AG173">
        <f>IF('WetLitterbags placem_collection'!AC174="","",'WetLitterbags placem_collection'!AC174)</f>
        <v>1</v>
      </c>
      <c r="AH173" s="250">
        <f>AVERAGE('WetLitterbags placem_collection'!S174,'WetLitterbags placem_collection'!U174)</f>
        <v>9.6499999999999986</v>
      </c>
      <c r="AI173">
        <f>AVERAGE('WetLitterbags placem_collection'!R174,'WetLitterbags placem_collection'!T174)</f>
        <v>35.1</v>
      </c>
      <c r="AJ173">
        <f>INDEX(Coordinates!$B$2:$B$197,MATCH(G173,Coordinates!$J$2:$J$197,0))</f>
        <v>-2.2781410160000002</v>
      </c>
      <c r="AK173">
        <f>INDEX(Coordinates!$C$2:$C$197,MATCH(G173,Coordinates!$J$2:$J$197,0))</f>
        <v>34.024136009999999</v>
      </c>
      <c r="AL173" t="str">
        <f>IF(ISNUMBER(SEARCH("C", 'WetLitterbags placem_collection'!W174)),"YES","")</f>
        <v/>
      </c>
      <c r="AM173" t="str">
        <f>IF(ISNUMBER(SEARCH("H", 'WetLitterbags placem_collection'!W174)),"YES","")</f>
        <v/>
      </c>
      <c r="AN173" t="str">
        <f>IF(ISNUMBER(SEARCH("R", 'WetLitterbags placem_collection'!W174)),"YES","")</f>
        <v>YES</v>
      </c>
    </row>
    <row r="174" spans="1:40" ht="15" customHeight="1">
      <c r="A174" s="268" t="s">
        <v>2460</v>
      </c>
      <c r="B174" s="282">
        <f>'Dry_Litterbag Placem_Collection'!A175</f>
        <v>173</v>
      </c>
      <c r="C174" s="282" t="str">
        <f>'Dry_Litterbag Placem_Collection'!B175</f>
        <v>Handajega</v>
      </c>
      <c r="D174" s="282" t="s">
        <v>2460</v>
      </c>
      <c r="E174" s="282" t="s">
        <v>2679</v>
      </c>
      <c r="F174" s="282">
        <v>2</v>
      </c>
      <c r="G174" s="283" t="str">
        <f>'Dry_Litterbag Placem_Collection'!C175</f>
        <v>Wet_W2_T5</v>
      </c>
      <c r="H174" s="284" t="s">
        <v>2559</v>
      </c>
      <c r="I174" s="285" t="s">
        <v>1147</v>
      </c>
      <c r="J174" s="233" t="str">
        <f>'WetLitterbags placem_collection'!K175</f>
        <v>G216</v>
      </c>
      <c r="K174" s="235">
        <f>IFERROR(INDEX('Green_rooibos initial weight'!$C$5:$C$1749,MATCH(J174, 'Green_rooibos initial weight'!$A$5:$A$1749,0)),"")</f>
        <v>2.1150000000000002</v>
      </c>
      <c r="L174" s="235">
        <f t="shared" si="16"/>
        <v>1.8652000000000002</v>
      </c>
      <c r="M174" s="235">
        <f>AVERAGE('Ashed teabags wet'!$J$809:$J$813,'Ashed teabags wet'!$J$817:$J$818,'Ashed teabags wet'!$J$820:$J$821)</f>
        <v>5.5094158734921841</v>
      </c>
      <c r="N174" s="235">
        <f t="shared" si="17"/>
        <v>1.762438375127624</v>
      </c>
      <c r="O174" s="235">
        <f>IF(IFERROR(INDEX('Both teabags AfterWet'!$D$1:$D$839,MATCH(J174,'Both teabags AfterWet'!$B$1:$B$839,0)),"")="","",(IFERROR(INDEX('Both teabags AfterWet'!$D$1:$D$839,MATCH(J174,'Both teabags AfterWet'!$B$1:$B$839,0)),"")))</f>
        <v>0.57999999999999996</v>
      </c>
      <c r="P174" s="235">
        <f t="shared" si="18"/>
        <v>0.42939999999999995</v>
      </c>
      <c r="Q174" s="235">
        <f>IFERROR(INDEX('Ashed teabags wet'!$J$2:$J$825,MATCH(J174,'Ashed teabags wet'!$B$2:$B$825,0)),"")</f>
        <v>9.4980314960627936</v>
      </c>
      <c r="R174" s="235">
        <f t="shared" si="22"/>
        <v>0.38861545275590631</v>
      </c>
      <c r="S174" s="236">
        <f>'WetLitterbags placem_collection'!E175</f>
        <v>42763</v>
      </c>
      <c r="T174" s="236">
        <f>IF('WetLitterbags placem_collection'!G175="","",'WetLitterbags placem_collection'!G175)</f>
        <v>42814</v>
      </c>
      <c r="U174" s="237">
        <f t="shared" si="19"/>
        <v>51</v>
      </c>
      <c r="V174" s="235">
        <f t="shared" si="20"/>
        <v>1.4358000000000002</v>
      </c>
      <c r="W174" s="235">
        <f t="shared" si="21"/>
        <v>1.3738229223717178</v>
      </c>
      <c r="X174">
        <f>IFERROR(INDEX(Rainfall_Wet!$O$2:$O$217,MATCH(B174, Rainfall_Wet!$A$2:$A$217,0)),"")</f>
        <v>181.383442621</v>
      </c>
      <c r="Y174" s="241">
        <v>23.96</v>
      </c>
      <c r="Z174" s="241">
        <v>4.9199999999999982</v>
      </c>
      <c r="AA174" s="241">
        <v>71.12</v>
      </c>
      <c r="AB174" s="242" t="s">
        <v>2688</v>
      </c>
      <c r="AC174" s="241">
        <v>7.3091375061606696</v>
      </c>
      <c r="AD174">
        <f>IF('WetLitterbags placem_collection'!AB175="","",'WetLitterbags placem_collection'!AB175)</f>
        <v>15.4</v>
      </c>
      <c r="AE174">
        <f>IF('WetLitterbags placem_collection'!Z175="","",'WetLitterbags placem_collection'!Z175)</f>
        <v>12.4</v>
      </c>
      <c r="AF174" s="256" t="str">
        <f>IF('WetLitterbags placem_collection'!AA175="","",'WetLitterbags placem_collection'!AA175)</f>
        <v>O</v>
      </c>
      <c r="AG174">
        <f>IF('WetLitterbags placem_collection'!AC175="","",'WetLitterbags placem_collection'!AC175)</f>
        <v>0</v>
      </c>
      <c r="AH174" s="250">
        <f>AVERAGE('WetLitterbags placem_collection'!S175,'WetLitterbags placem_collection'!U175)</f>
        <v>10.450000000000001</v>
      </c>
      <c r="AI174">
        <f>AVERAGE('WetLitterbags placem_collection'!R175,'WetLitterbags placem_collection'!T175)</f>
        <v>36.349999999999994</v>
      </c>
      <c r="AJ174">
        <f>INDEX(Coordinates!$B$2:$B$197,MATCH(G174,Coordinates!$J$2:$J$197,0))</f>
        <v>-2.27856799</v>
      </c>
      <c r="AK174">
        <f>INDEX(Coordinates!$C$2:$C$197,MATCH(G174,Coordinates!$J$2:$J$197,0))</f>
        <v>34.023969970000003</v>
      </c>
      <c r="AL174" t="str">
        <f>IF(ISNUMBER(SEARCH("C", 'WetLitterbags placem_collection'!W175)),"YES","")</f>
        <v>YES</v>
      </c>
      <c r="AM174" t="str">
        <f>IF(ISNUMBER(SEARCH("H", 'WetLitterbags placem_collection'!W175)),"YES","")</f>
        <v>YES</v>
      </c>
      <c r="AN174" t="str">
        <f>IF(ISNUMBER(SEARCH("R", 'WetLitterbags placem_collection'!W175)),"YES","")</f>
        <v/>
      </c>
    </row>
    <row r="175" spans="1:40" ht="15" customHeight="1">
      <c r="A175" s="268" t="s">
        <v>2460</v>
      </c>
      <c r="B175" s="282">
        <f>'Dry_Litterbag Placem_Collection'!A176</f>
        <v>174</v>
      </c>
      <c r="C175" s="282" t="str">
        <f>'Dry_Litterbag Placem_Collection'!B176</f>
        <v>Handajega</v>
      </c>
      <c r="D175" s="282" t="s">
        <v>2460</v>
      </c>
      <c r="E175" s="282" t="s">
        <v>2679</v>
      </c>
      <c r="F175" s="282">
        <v>2</v>
      </c>
      <c r="G175" s="283" t="str">
        <f>'Dry_Litterbag Placem_Collection'!C176</f>
        <v>Wet_W2_T6</v>
      </c>
      <c r="H175" s="284" t="s">
        <v>2559</v>
      </c>
      <c r="I175" s="285" t="s">
        <v>1147</v>
      </c>
      <c r="J175" s="233" t="str">
        <f>'WetLitterbags placem_collection'!K176</f>
        <v>G655</v>
      </c>
      <c r="K175" s="235">
        <f>IFERROR(INDEX('Green_rooibos initial weight'!$C$5:$C$1749,MATCH(J175, 'Green_rooibos initial weight'!$A$5:$A$1749,0)),"")</f>
        <v>2.0009999999999999</v>
      </c>
      <c r="L175" s="235">
        <f t="shared" si="16"/>
        <v>1.7511999999999999</v>
      </c>
      <c r="M175" s="235">
        <f>AVERAGE('Ashed teabags wet'!$J$809:$J$813,'Ashed teabags wet'!$J$817:$J$818,'Ashed teabags wet'!$J$820:$J$821)</f>
        <v>5.5094158734921841</v>
      </c>
      <c r="N175" s="235">
        <f t="shared" si="17"/>
        <v>1.6547191092234048</v>
      </c>
      <c r="O175" s="235">
        <f>IF(IFERROR(INDEX('Both teabags AfterWet'!$D$1:$D$839,MATCH(J175,'Both teabags AfterWet'!$B$1:$B$839,0)),"")="","",(IFERROR(INDEX('Both teabags AfterWet'!$D$1:$D$839,MATCH(J175,'Both teabags AfterWet'!$B$1:$B$839,0)),"")))</f>
        <v>0.68300000000000005</v>
      </c>
      <c r="P175" s="235">
        <f t="shared" si="18"/>
        <v>0.53239999999999998</v>
      </c>
      <c r="Q175" s="235">
        <f>IFERROR(INDEX('Ashed teabags wet'!$J$2:$J$825,MATCH(J175,'Ashed teabags wet'!$B$2:$B$825,0)),"")</f>
        <v>7.6961026147010658</v>
      </c>
      <c r="R175" s="235">
        <f t="shared" si="22"/>
        <v>0.49142594967933151</v>
      </c>
      <c r="S175" s="236">
        <f>'WetLitterbags placem_collection'!E176</f>
        <v>42763</v>
      </c>
      <c r="T175" s="236">
        <f>IF('WetLitterbags placem_collection'!G176="","",'WetLitterbags placem_collection'!G176)</f>
        <v>42814</v>
      </c>
      <c r="U175" s="237">
        <f t="shared" si="19"/>
        <v>51</v>
      </c>
      <c r="V175" s="235">
        <f t="shared" si="20"/>
        <v>1.2187999999999999</v>
      </c>
      <c r="W175" s="235">
        <f t="shared" si="21"/>
        <v>1.1632931595440734</v>
      </c>
      <c r="X175">
        <f>IFERROR(INDEX(Rainfall_Wet!$O$2:$O$217,MATCH(B175, Rainfall_Wet!$A$2:$A$217,0)),"")</f>
        <v>181.383442621</v>
      </c>
      <c r="Y175" s="241">
        <v>23.96</v>
      </c>
      <c r="Z175" s="241">
        <v>4.9199999999999982</v>
      </c>
      <c r="AA175" s="241">
        <v>71.12</v>
      </c>
      <c r="AB175" s="242" t="s">
        <v>2688</v>
      </c>
      <c r="AC175" s="241">
        <v>8.3091375061606705</v>
      </c>
      <c r="AD175">
        <f>IF('WetLitterbags placem_collection'!AB176="","",'WetLitterbags placem_collection'!AB176)</f>
        <v>7.4</v>
      </c>
      <c r="AE175">
        <f>IF('WetLitterbags placem_collection'!Z176="","",'WetLitterbags placem_collection'!Z176)</f>
        <v>7.4</v>
      </c>
      <c r="AF175" s="256" t="str">
        <f>IF('WetLitterbags placem_collection'!AA176="","",'WetLitterbags placem_collection'!AA176)</f>
        <v>O</v>
      </c>
      <c r="AG175">
        <f>IF('WetLitterbags placem_collection'!AC176="","",'WetLitterbags placem_collection'!AC176)</f>
        <v>0</v>
      </c>
      <c r="AH175" s="250">
        <f>AVERAGE('WetLitterbags placem_collection'!S176,'WetLitterbags placem_collection'!U176)</f>
        <v>17.75</v>
      </c>
      <c r="AI175">
        <f>AVERAGE('WetLitterbags placem_collection'!R176,'WetLitterbags placem_collection'!T176)</f>
        <v>34.85</v>
      </c>
      <c r="AJ175">
        <f>INDEX(Coordinates!$B$2:$B$197,MATCH(G175,Coordinates!$J$2:$J$197,0))</f>
        <v>-2.2786809780000001</v>
      </c>
      <c r="AK175">
        <f>INDEX(Coordinates!$C$2:$C$197,MATCH(G175,Coordinates!$J$2:$J$197,0))</f>
        <v>34.02434899</v>
      </c>
      <c r="AL175" t="str">
        <f>IF(ISNUMBER(SEARCH("C", 'WetLitterbags placem_collection'!W176)),"YES","")</f>
        <v/>
      </c>
      <c r="AM175" t="str">
        <f>IF(ISNUMBER(SEARCH("H", 'WetLitterbags placem_collection'!W176)),"YES","")</f>
        <v/>
      </c>
      <c r="AN175" t="str">
        <f>IF(ISNUMBER(SEARCH("R", 'WetLitterbags placem_collection'!W176)),"YES","")</f>
        <v>YES</v>
      </c>
    </row>
    <row r="176" spans="1:40" ht="15" customHeight="1">
      <c r="A176" s="268" t="s">
        <v>2460</v>
      </c>
      <c r="B176" s="282">
        <f>'Dry_Litterbag Placem_Collection'!A177</f>
        <v>175</v>
      </c>
      <c r="C176" s="282" t="str">
        <f>'Dry_Litterbag Placem_Collection'!B177</f>
        <v>Handajega</v>
      </c>
      <c r="D176" s="282" t="s">
        <v>2460</v>
      </c>
      <c r="E176" s="282" t="s">
        <v>2679</v>
      </c>
      <c r="F176" s="282">
        <v>2</v>
      </c>
      <c r="G176" s="283" t="str">
        <f>'Dry_Litterbag Placem_Collection'!C177</f>
        <v>Wet_W2_T7</v>
      </c>
      <c r="H176" s="284" t="s">
        <v>2559</v>
      </c>
      <c r="I176" s="285" t="s">
        <v>1147</v>
      </c>
      <c r="J176" s="233" t="str">
        <f>'WetLitterbags placem_collection'!K177</f>
        <v>G457</v>
      </c>
      <c r="K176" s="235">
        <f>IFERROR(INDEX('Green_rooibos initial weight'!$C$5:$C$1749,MATCH(J176, 'Green_rooibos initial weight'!$A$5:$A$1749,0)),"")</f>
        <v>2.1579999999999999</v>
      </c>
      <c r="L176" s="235">
        <f t="shared" si="16"/>
        <v>1.9081999999999999</v>
      </c>
      <c r="M176" s="235">
        <f>AVERAGE('Ashed teabags wet'!$J$809:$J$813,'Ashed teabags wet'!$J$817:$J$818,'Ashed teabags wet'!$J$820:$J$821)</f>
        <v>5.5094158734921841</v>
      </c>
      <c r="N176" s="235">
        <f t="shared" si="17"/>
        <v>1.8030693263020221</v>
      </c>
      <c r="O176" s="235">
        <f>IF(IFERROR(INDEX('Both teabags AfterWet'!$D$1:$D$839,MATCH(J176,'Both teabags AfterWet'!$B$1:$B$839,0)),"")="","",(IFERROR(INDEX('Both teabags AfterWet'!$D$1:$D$839,MATCH(J176,'Both teabags AfterWet'!$B$1:$B$839,0)),"")))</f>
        <v>0.68200000000000005</v>
      </c>
      <c r="P176" s="235">
        <f t="shared" si="18"/>
        <v>0.53140000000000009</v>
      </c>
      <c r="Q176" s="235">
        <f>IFERROR(INDEX('Ashed teabags wet'!$J$2:$J$825,MATCH(J176,'Ashed teabags wet'!$B$2:$B$825,0)),"")</f>
        <v>9.6918489065609759</v>
      </c>
      <c r="R176" s="235">
        <f t="shared" si="22"/>
        <v>0.47989751491053506</v>
      </c>
      <c r="S176" s="236">
        <f>'WetLitterbags placem_collection'!E177</f>
        <v>42763</v>
      </c>
      <c r="T176" s="236">
        <f>IF('WetLitterbags placem_collection'!G177="","",'WetLitterbags placem_collection'!G177)</f>
        <v>42814</v>
      </c>
      <c r="U176" s="237">
        <f t="shared" si="19"/>
        <v>51</v>
      </c>
      <c r="V176" s="235">
        <f t="shared" si="20"/>
        <v>1.3767999999999998</v>
      </c>
      <c r="W176" s="235">
        <f t="shared" si="21"/>
        <v>1.323171811391487</v>
      </c>
      <c r="X176">
        <f>IFERROR(INDEX(Rainfall_Wet!$O$2:$O$217,MATCH(B176, Rainfall_Wet!$A$2:$A$217,0)),"")</f>
        <v>181.383442621</v>
      </c>
      <c r="Y176" s="241">
        <v>23.96</v>
      </c>
      <c r="Z176" s="241">
        <v>4.9199999999999982</v>
      </c>
      <c r="AA176" s="241">
        <v>71.12</v>
      </c>
      <c r="AB176" s="242" t="s">
        <v>2688</v>
      </c>
      <c r="AC176" s="241">
        <v>9.3091375061606705</v>
      </c>
      <c r="AD176">
        <f>IF('WetLitterbags placem_collection'!AB177="","",'WetLitterbags placem_collection'!AB177)</f>
        <v>15.4</v>
      </c>
      <c r="AE176">
        <f>IF('WetLitterbags placem_collection'!Z177="","",'WetLitterbags placem_collection'!Z177)</f>
        <v>9.8000000000000007</v>
      </c>
      <c r="AF176" s="256" t="str">
        <f>IF('WetLitterbags placem_collection'!AA177="","",'WetLitterbags placem_collection'!AA177)</f>
        <v>O</v>
      </c>
      <c r="AG176">
        <f>IF('WetLitterbags placem_collection'!AC177="","",'WetLitterbags placem_collection'!AC177)</f>
        <v>1</v>
      </c>
      <c r="AH176" s="250">
        <f>AVERAGE('WetLitterbags placem_collection'!S177,'WetLitterbags placem_collection'!U177)</f>
        <v>11.55</v>
      </c>
      <c r="AI176">
        <f>AVERAGE('WetLitterbags placem_collection'!R177,'WetLitterbags placem_collection'!T177)</f>
        <v>36.25</v>
      </c>
      <c r="AJ176">
        <f>INDEX(Coordinates!$B$2:$B$197,MATCH(G176,Coordinates!$J$2:$J$197,0))</f>
        <v>-2.2784219779999999</v>
      </c>
      <c r="AK176">
        <f>INDEX(Coordinates!$C$2:$C$197,MATCH(G176,Coordinates!$J$2:$J$197,0))</f>
        <v>34.024374979999997</v>
      </c>
      <c r="AL176" t="str">
        <f>IF(ISNUMBER(SEARCH("C", 'WetLitterbags placem_collection'!W177)),"YES","")</f>
        <v>YES</v>
      </c>
      <c r="AM176" t="str">
        <f>IF(ISNUMBER(SEARCH("H", 'WetLitterbags placem_collection'!W177)),"YES","")</f>
        <v>YES</v>
      </c>
      <c r="AN176" t="str">
        <f>IF(ISNUMBER(SEARCH("R", 'WetLitterbags placem_collection'!W177)),"YES","")</f>
        <v/>
      </c>
    </row>
    <row r="177" spans="1:40" ht="15" customHeight="1">
      <c r="A177" s="268" t="s">
        <v>2460</v>
      </c>
      <c r="B177" s="282">
        <f>'Dry_Litterbag Placem_Collection'!A178</f>
        <v>176</v>
      </c>
      <c r="C177" s="282" t="str">
        <f>'Dry_Litterbag Placem_Collection'!B178</f>
        <v>Handajega</v>
      </c>
      <c r="D177" s="282" t="s">
        <v>2460</v>
      </c>
      <c r="E177" s="282" t="s">
        <v>2679</v>
      </c>
      <c r="F177" s="282">
        <v>2</v>
      </c>
      <c r="G177" s="283" t="str">
        <f>'Dry_Litterbag Placem_Collection'!C178</f>
        <v>Wet_W2_T8</v>
      </c>
      <c r="H177" s="284" t="s">
        <v>2559</v>
      </c>
      <c r="I177" s="285" t="s">
        <v>1147</v>
      </c>
      <c r="J177" s="233" t="str">
        <f>'WetLitterbags placem_collection'!K178</f>
        <v>G454</v>
      </c>
      <c r="K177" s="235">
        <f>IFERROR(INDEX('Green_rooibos initial weight'!$C$5:$C$1749,MATCH(J177, 'Green_rooibos initial weight'!$A$5:$A$1749,0)),"")</f>
        <v>2.0920000000000001</v>
      </c>
      <c r="L177" s="235">
        <f t="shared" si="16"/>
        <v>1.8422000000000001</v>
      </c>
      <c r="M177" s="235">
        <f>AVERAGE('Ashed teabags wet'!$J$809:$J$813,'Ashed teabags wet'!$J$817:$J$818,'Ashed teabags wet'!$J$820:$J$821)</f>
        <v>5.5094158734921841</v>
      </c>
      <c r="N177" s="235">
        <f t="shared" si="17"/>
        <v>1.740705540778527</v>
      </c>
      <c r="O177" s="235">
        <f>IF(IFERROR(INDEX('Both teabags AfterWet'!$D$1:$D$839,MATCH(J177,'Both teabags AfterWet'!$B$1:$B$839,0)),"")="","",(IFERROR(INDEX('Both teabags AfterWet'!$D$1:$D$839,MATCH(J177,'Both teabags AfterWet'!$B$1:$B$839,0)),"")))</f>
        <v>0.63900000000000001</v>
      </c>
      <c r="P177" s="235">
        <f t="shared" si="18"/>
        <v>0.4884</v>
      </c>
      <c r="Q177" s="235">
        <f>IFERROR(INDEX('Ashed teabags wet'!$J$2:$J$825,MATCH(J177,'Ashed teabags wet'!$B$2:$B$825,0)),"")</f>
        <v>10.539215686274888</v>
      </c>
      <c r="R177" s="235">
        <f t="shared" si="22"/>
        <v>0.43692647058823342</v>
      </c>
      <c r="S177" s="236">
        <f>'WetLitterbags placem_collection'!E178</f>
        <v>42763</v>
      </c>
      <c r="T177" s="236">
        <f>IF('WetLitterbags placem_collection'!G178="","",'WetLitterbags placem_collection'!G178)</f>
        <v>42814</v>
      </c>
      <c r="U177" s="237">
        <f t="shared" si="19"/>
        <v>51</v>
      </c>
      <c r="V177" s="235">
        <f t="shared" si="20"/>
        <v>1.3538000000000001</v>
      </c>
      <c r="W177" s="235">
        <f t="shared" si="21"/>
        <v>1.3037790701902936</v>
      </c>
      <c r="X177">
        <f>IFERROR(INDEX(Rainfall_Wet!$O$2:$O$217,MATCH(B177, Rainfall_Wet!$A$2:$A$217,0)),"")</f>
        <v>181.383442621</v>
      </c>
      <c r="Y177" s="241">
        <v>23.96</v>
      </c>
      <c r="Z177" s="241">
        <v>4.9199999999999982</v>
      </c>
      <c r="AA177" s="241">
        <v>71.12</v>
      </c>
      <c r="AB177" s="242" t="s">
        <v>2688</v>
      </c>
      <c r="AC177" s="241">
        <v>10.309137506160701</v>
      </c>
      <c r="AD177">
        <f>IF('WetLitterbags placem_collection'!AB178="","",'WetLitterbags placem_collection'!AB178)</f>
        <v>6.8</v>
      </c>
      <c r="AE177">
        <f>IF('WetLitterbags placem_collection'!Z178="","",'WetLitterbags placem_collection'!Z178)</f>
        <v>6.9</v>
      </c>
      <c r="AF177" s="256" t="str">
        <f>IF('WetLitterbags placem_collection'!AA178="","",'WetLitterbags placem_collection'!AA178)</f>
        <v>O</v>
      </c>
      <c r="AG177">
        <f>IF('WetLitterbags placem_collection'!AC178="","",'WetLitterbags placem_collection'!AC178)</f>
        <v>0</v>
      </c>
      <c r="AH177" s="250">
        <f>AVERAGE('WetLitterbags placem_collection'!S178,'WetLitterbags placem_collection'!U178)</f>
        <v>11.4</v>
      </c>
      <c r="AI177">
        <f>AVERAGE('WetLitterbags placem_collection'!R178,'WetLitterbags placem_collection'!T178)</f>
        <v>34.15</v>
      </c>
      <c r="AJ177">
        <f>INDEX(Coordinates!$B$2:$B$197,MATCH(G177,Coordinates!$J$2:$J$197,0))</f>
        <v>-2.2782909679999999</v>
      </c>
      <c r="AK177">
        <f>INDEX(Coordinates!$C$2:$C$197,MATCH(G177,Coordinates!$J$2:$J$197,0))</f>
        <v>34.024574970000003</v>
      </c>
      <c r="AL177" t="str">
        <f>IF(ISNUMBER(SEARCH("C", 'WetLitterbags placem_collection'!W178)),"YES","")</f>
        <v/>
      </c>
      <c r="AM177" t="str">
        <f>IF(ISNUMBER(SEARCH("H", 'WetLitterbags placem_collection'!W178)),"YES","")</f>
        <v/>
      </c>
      <c r="AN177" t="str">
        <f>IF(ISNUMBER(SEARCH("R", 'WetLitterbags placem_collection'!W178)),"YES","")</f>
        <v/>
      </c>
    </row>
    <row r="178" spans="1:40" ht="15" customHeight="1">
      <c r="A178" s="268" t="s">
        <v>2460</v>
      </c>
      <c r="B178" s="282">
        <f>'Dry_Litterbag Placem_Collection'!A179</f>
        <v>177</v>
      </c>
      <c r="C178" s="282" t="str">
        <f>'Dry_Litterbag Placem_Collection'!B179</f>
        <v>Handajega</v>
      </c>
      <c r="D178" s="282" t="s">
        <v>2460</v>
      </c>
      <c r="E178" s="282" t="s">
        <v>2679</v>
      </c>
      <c r="F178" s="282">
        <v>3</v>
      </c>
      <c r="G178" s="283" t="str">
        <f>'Dry_Litterbag Placem_Collection'!C179</f>
        <v>Wet_W3_T1</v>
      </c>
      <c r="H178" s="284" t="s">
        <v>2559</v>
      </c>
      <c r="I178" s="285" t="s">
        <v>1147</v>
      </c>
      <c r="J178" s="233" t="str">
        <f>'WetLitterbags placem_collection'!K179</f>
        <v>G362</v>
      </c>
      <c r="K178" s="235">
        <f>IFERROR(INDEX('Green_rooibos initial weight'!$C$5:$C$1749,MATCH(J178, 'Green_rooibos initial weight'!$A$5:$A$1749,0)),"")</f>
        <v>2.0659999999999998</v>
      </c>
      <c r="L178" s="235">
        <f t="shared" si="16"/>
        <v>1.8161999999999998</v>
      </c>
      <c r="M178" s="235">
        <f>AVERAGE('Ashed teabags wet'!$J$809:$J$813,'Ashed teabags wet'!$J$817:$J$818,'Ashed teabags wet'!$J$820:$J$821)</f>
        <v>5.5094158734921841</v>
      </c>
      <c r="N178" s="235">
        <f t="shared" si="17"/>
        <v>1.7161379889056347</v>
      </c>
      <c r="O178" s="235" t="str">
        <f>IF(IFERROR(INDEX('Both teabags AfterWet'!$D$1:$D$839,MATCH(J178,'Both teabags AfterWet'!$B$1:$B$839,0)),"")="","",(IFERROR(INDEX('Both teabags AfterWet'!$D$1:$D$839,MATCH(J178,'Both teabags AfterWet'!$B$1:$B$839,0)),"")))</f>
        <v/>
      </c>
      <c r="P178" s="235" t="str">
        <f t="shared" si="18"/>
        <v/>
      </c>
      <c r="Q178" s="235">
        <f>IFERROR(INDEX('Ashed teabags wet'!$J$2:$J$825,MATCH(J178,'Ashed teabags wet'!$B$2:$B$825,0)),"")</f>
        <v>9.1395235780264326</v>
      </c>
      <c r="R178" s="235" t="str">
        <f t="shared" si="22"/>
        <v/>
      </c>
      <c r="S178" s="236">
        <f>'WetLitterbags placem_collection'!E179</f>
        <v>42763</v>
      </c>
      <c r="T178" s="236">
        <f>IF('WetLitterbags placem_collection'!G179="","",'WetLitterbags placem_collection'!G179)</f>
        <v>42815</v>
      </c>
      <c r="U178" s="237">
        <f t="shared" si="19"/>
        <v>52</v>
      </c>
      <c r="V178" s="235" t="str">
        <f t="shared" si="20"/>
        <v/>
      </c>
      <c r="W178" s="235" t="str">
        <f t="shared" si="21"/>
        <v/>
      </c>
      <c r="X178">
        <f>IFERROR(INDEX(Rainfall_Wet!$O$2:$O$217,MATCH(B178, Rainfall_Wet!$A$2:$A$217,0)),"")</f>
        <v>188.24043152799999</v>
      </c>
      <c r="Y178" s="241">
        <v>25.96</v>
      </c>
      <c r="Z178" s="241">
        <v>8.9200000000000017</v>
      </c>
      <c r="AA178" s="241">
        <v>65.12</v>
      </c>
      <c r="AB178" s="242" t="s">
        <v>2688</v>
      </c>
      <c r="AC178" s="241">
        <v>1.614588467225234</v>
      </c>
      <c r="AD178">
        <f>IF('WetLitterbags placem_collection'!AB179="","",'WetLitterbags placem_collection'!AB179)</f>
        <v>17.8</v>
      </c>
      <c r="AE178">
        <f>IF('WetLitterbags placem_collection'!Z179="","",'WetLitterbags placem_collection'!Z179)</f>
        <v>25.8</v>
      </c>
      <c r="AF178" s="256" t="str">
        <f>IF('WetLitterbags placem_collection'!AA179="","",'WetLitterbags placem_collection'!AA179)</f>
        <v>O</v>
      </c>
      <c r="AG178">
        <f>IF('WetLitterbags placem_collection'!AC179="","",'WetLitterbags placem_collection'!AC179)</f>
        <v>0</v>
      </c>
      <c r="AH178" s="250">
        <f>AVERAGE('WetLitterbags placem_collection'!S179,'WetLitterbags placem_collection'!U179)</f>
        <v>19.200000000000003</v>
      </c>
      <c r="AI178">
        <f>AVERAGE('WetLitterbags placem_collection'!R179,'WetLitterbags placem_collection'!T179)</f>
        <v>32.1</v>
      </c>
      <c r="AJ178">
        <f>INDEX(Coordinates!$B$2:$B$197,MATCH(G178,Coordinates!$J$2:$J$197,0))</f>
        <v>-2.277740026</v>
      </c>
      <c r="AK178">
        <f>INDEX(Coordinates!$C$2:$C$197,MATCH(G178,Coordinates!$J$2:$J$197,0))</f>
        <v>34.027640990000002</v>
      </c>
      <c r="AL178" t="str">
        <f>IF(ISNUMBER(SEARCH("C", 'WetLitterbags placem_collection'!W179)),"YES","")</f>
        <v>YES</v>
      </c>
      <c r="AM178" t="str">
        <f>IF(ISNUMBER(SEARCH("H", 'WetLitterbags placem_collection'!W179)),"YES","")</f>
        <v/>
      </c>
      <c r="AN178" t="str">
        <f>IF(ISNUMBER(SEARCH("R", 'WetLitterbags placem_collection'!W179)),"YES","")</f>
        <v>YES</v>
      </c>
    </row>
    <row r="179" spans="1:40" ht="15" customHeight="1">
      <c r="A179" s="268" t="s">
        <v>2460</v>
      </c>
      <c r="B179" s="282">
        <f>'Dry_Litterbag Placem_Collection'!A180</f>
        <v>178</v>
      </c>
      <c r="C179" s="282" t="str">
        <f>'Dry_Litterbag Placem_Collection'!B180</f>
        <v>Handajega</v>
      </c>
      <c r="D179" s="282" t="s">
        <v>2460</v>
      </c>
      <c r="E179" s="282" t="s">
        <v>2679</v>
      </c>
      <c r="F179" s="282">
        <v>3</v>
      </c>
      <c r="G179" s="283" t="str">
        <f>'Dry_Litterbag Placem_Collection'!C180</f>
        <v>Wet_W3_T2</v>
      </c>
      <c r="H179" s="284" t="s">
        <v>2559</v>
      </c>
      <c r="I179" s="285" t="s">
        <v>1147</v>
      </c>
      <c r="J179" s="233" t="str">
        <f>'WetLitterbags placem_collection'!K180</f>
        <v>G781</v>
      </c>
      <c r="K179" s="235">
        <f>IFERROR(INDEX('Green_rooibos initial weight'!$C$5:$C$1749,MATCH(J179, 'Green_rooibos initial weight'!$A$5:$A$1749,0)),"")</f>
        <v>2.0920000000000001</v>
      </c>
      <c r="L179" s="235">
        <f t="shared" si="16"/>
        <v>1.8422000000000001</v>
      </c>
      <c r="M179" s="235">
        <f>AVERAGE('Ashed teabags wet'!$J$809:$J$813,'Ashed teabags wet'!$J$817:$J$818,'Ashed teabags wet'!$J$820:$J$821)</f>
        <v>5.5094158734921841</v>
      </c>
      <c r="N179" s="235">
        <f t="shared" si="17"/>
        <v>1.740705540778527</v>
      </c>
      <c r="O179" s="235">
        <f>IF(IFERROR(INDEX('Both teabags AfterWet'!$D$1:$D$839,MATCH(J179,'Both teabags AfterWet'!$B$1:$B$839,0)),"")="","",(IFERROR(INDEX('Both teabags AfterWet'!$D$1:$D$839,MATCH(J179,'Both teabags AfterWet'!$B$1:$B$839,0)),"")))</f>
        <v>0.62549999999999994</v>
      </c>
      <c r="P179" s="235">
        <f t="shared" si="18"/>
        <v>0.47489999999999993</v>
      </c>
      <c r="Q179" s="235">
        <f>IFERROR(INDEX('Ashed teabags wet'!$J$2:$J$825,MATCH(J179,'Ashed teabags wet'!$B$2:$B$825,0)),"")</f>
        <v>7.0843373493975461</v>
      </c>
      <c r="R179" s="235">
        <f t="shared" si="22"/>
        <v>0.441256481927711</v>
      </c>
      <c r="S179" s="236">
        <f>'WetLitterbags placem_collection'!E180</f>
        <v>42763</v>
      </c>
      <c r="T179" s="236">
        <f>IF('WetLitterbags placem_collection'!G180="","",'WetLitterbags placem_collection'!G180)</f>
        <v>42815</v>
      </c>
      <c r="U179" s="237">
        <f t="shared" si="19"/>
        <v>52</v>
      </c>
      <c r="V179" s="235">
        <f t="shared" si="20"/>
        <v>1.3673000000000002</v>
      </c>
      <c r="W179" s="235">
        <f t="shared" si="21"/>
        <v>1.2994490588508161</v>
      </c>
      <c r="X179">
        <f>IFERROR(INDEX(Rainfall_Wet!$O$2:$O$217,MATCH(B179, Rainfall_Wet!$A$2:$A$217,0)),"")</f>
        <v>188.24043152799999</v>
      </c>
      <c r="Y179" s="241">
        <v>25.96</v>
      </c>
      <c r="Z179" s="241">
        <v>8.9200000000000017</v>
      </c>
      <c r="AA179" s="241">
        <v>65.12</v>
      </c>
      <c r="AB179" s="242" t="s">
        <v>2688</v>
      </c>
      <c r="AC179" s="241">
        <v>2.61458846722523</v>
      </c>
      <c r="AD179">
        <f>IF('WetLitterbags placem_collection'!AB180="","",'WetLitterbags placem_collection'!AB180)</f>
        <v>15.4</v>
      </c>
      <c r="AE179">
        <f>IF('WetLitterbags placem_collection'!Z180="","",'WetLitterbags placem_collection'!Z180)</f>
        <v>18.8</v>
      </c>
      <c r="AF179" s="256" t="str">
        <f>IF('WetLitterbags placem_collection'!AA180="","",'WetLitterbags placem_collection'!AA180)</f>
        <v>O</v>
      </c>
      <c r="AG179">
        <f>IF('WetLitterbags placem_collection'!AC180="","",'WetLitterbags placem_collection'!AC180)</f>
        <v>1</v>
      </c>
      <c r="AH179" s="250">
        <f>AVERAGE('WetLitterbags placem_collection'!S180,'WetLitterbags placem_collection'!U180)</f>
        <v>17.149999999999999</v>
      </c>
      <c r="AI179">
        <f>AVERAGE('WetLitterbags placem_collection'!R180,'WetLitterbags placem_collection'!T180)</f>
        <v>32.950000000000003</v>
      </c>
      <c r="AJ179">
        <f>INDEX(Coordinates!$B$2:$B$197,MATCH(G179,Coordinates!$J$2:$J$197,0))</f>
        <v>-2.2777889760000001</v>
      </c>
      <c r="AK179">
        <f>INDEX(Coordinates!$C$2:$C$197,MATCH(G179,Coordinates!$J$2:$J$197,0))</f>
        <v>34.027664960000003</v>
      </c>
      <c r="AL179" t="str">
        <f>IF(ISNUMBER(SEARCH("C", 'WetLitterbags placem_collection'!W180)),"YES","")</f>
        <v/>
      </c>
      <c r="AM179" t="str">
        <f>IF(ISNUMBER(SEARCH("H", 'WetLitterbags placem_collection'!W180)),"YES","")</f>
        <v/>
      </c>
      <c r="AN179" t="str">
        <f>IF(ISNUMBER(SEARCH("R", 'WetLitterbags placem_collection'!W180)),"YES","")</f>
        <v/>
      </c>
    </row>
    <row r="180" spans="1:40" ht="15" customHeight="1">
      <c r="A180" s="268" t="s">
        <v>2460</v>
      </c>
      <c r="B180" s="282">
        <f>'Dry_Litterbag Placem_Collection'!A181</f>
        <v>179</v>
      </c>
      <c r="C180" s="282" t="str">
        <f>'Dry_Litterbag Placem_Collection'!B181</f>
        <v>Handajega</v>
      </c>
      <c r="D180" s="282" t="s">
        <v>2460</v>
      </c>
      <c r="E180" s="282" t="s">
        <v>2679</v>
      </c>
      <c r="F180" s="282">
        <v>3</v>
      </c>
      <c r="G180" s="283" t="str">
        <f>'Dry_Litterbag Placem_Collection'!C181</f>
        <v>Wet_W3_T3</v>
      </c>
      <c r="H180" s="284" t="s">
        <v>2559</v>
      </c>
      <c r="I180" s="285" t="s">
        <v>1147</v>
      </c>
      <c r="J180" s="233" t="str">
        <f>'WetLitterbags placem_collection'!K181</f>
        <v>G451</v>
      </c>
      <c r="K180" s="235">
        <f>IFERROR(INDEX('Green_rooibos initial weight'!$C$5:$C$1749,MATCH(J180, 'Green_rooibos initial weight'!$A$5:$A$1749,0)),"")</f>
        <v>2.1139999999999999</v>
      </c>
      <c r="L180" s="235">
        <f t="shared" si="16"/>
        <v>1.8641999999999999</v>
      </c>
      <c r="M180" s="235">
        <f>AVERAGE('Ashed teabags wet'!$J$809:$J$813,'Ashed teabags wet'!$J$817:$J$818,'Ashed teabags wet'!$J$820:$J$821)</f>
        <v>5.5094158734921841</v>
      </c>
      <c r="N180" s="235">
        <f t="shared" si="17"/>
        <v>1.7614934692863586</v>
      </c>
      <c r="O180" s="235">
        <f>IF(IFERROR(INDEX('Both teabags AfterWet'!$D$1:$D$839,MATCH(J180,'Both teabags AfterWet'!$B$1:$B$839,0)),"")="","",(IFERROR(INDEX('Both teabags AfterWet'!$D$1:$D$839,MATCH(J180,'Both teabags AfterWet'!$B$1:$B$839,0)),"")))</f>
        <v>0.60329999999999995</v>
      </c>
      <c r="P180" s="235">
        <f t="shared" si="18"/>
        <v>0.45269999999999994</v>
      </c>
      <c r="Q180" s="235">
        <f>IFERROR(INDEX('Ashed teabags wet'!$J$2:$J$825,MATCH(J180,'Ashed teabags wet'!$B$2:$B$825,0)),"")</f>
        <v>8.9466089466084018</v>
      </c>
      <c r="R180" s="235">
        <f t="shared" si="22"/>
        <v>0.41219870129870373</v>
      </c>
      <c r="S180" s="236">
        <f>'WetLitterbags placem_collection'!E181</f>
        <v>42763</v>
      </c>
      <c r="T180" s="236">
        <f>IF('WetLitterbags placem_collection'!G181="","",'WetLitterbags placem_collection'!G181)</f>
        <v>42815</v>
      </c>
      <c r="U180" s="237">
        <f t="shared" si="19"/>
        <v>52</v>
      </c>
      <c r="V180" s="235">
        <f t="shared" si="20"/>
        <v>1.4115</v>
      </c>
      <c r="W180" s="235">
        <f t="shared" si="21"/>
        <v>1.3492947679876548</v>
      </c>
      <c r="X180">
        <f>IFERROR(INDEX(Rainfall_Wet!$O$2:$O$217,MATCH(B180, Rainfall_Wet!$A$2:$A$217,0)),"")</f>
        <v>188.24043152799999</v>
      </c>
      <c r="Y180" s="241">
        <v>25.96</v>
      </c>
      <c r="Z180" s="241">
        <v>8.9200000000000017</v>
      </c>
      <c r="AA180" s="241">
        <v>65.12</v>
      </c>
      <c r="AB180" s="242" t="s">
        <v>2688</v>
      </c>
      <c r="AC180" s="241">
        <v>3.61458846722523</v>
      </c>
      <c r="AD180">
        <f>IF('WetLitterbags placem_collection'!AB181="","",'WetLitterbags placem_collection'!AB181)</f>
        <v>11.8</v>
      </c>
      <c r="AE180">
        <f>IF('WetLitterbags placem_collection'!Z181="","",'WetLitterbags placem_collection'!Z181)</f>
        <v>15.4</v>
      </c>
      <c r="AF180" s="256" t="str">
        <f>IF('WetLitterbags placem_collection'!AA181="","",'WetLitterbags placem_collection'!AA181)</f>
        <v>O</v>
      </c>
      <c r="AG180">
        <f>IF('WetLitterbags placem_collection'!AC181="","",'WetLitterbags placem_collection'!AC181)</f>
        <v>1</v>
      </c>
      <c r="AH180" s="250">
        <f>AVERAGE('WetLitterbags placem_collection'!S181,'WetLitterbags placem_collection'!U181)</f>
        <v>14.8</v>
      </c>
      <c r="AI180">
        <f>AVERAGE('WetLitterbags placem_collection'!R181,'WetLitterbags placem_collection'!T181)</f>
        <v>32.150000000000006</v>
      </c>
      <c r="AJ180">
        <f>INDEX(Coordinates!$B$2:$B$197,MATCH(G180,Coordinates!$J$2:$J$197,0))</f>
        <v>-2.2778579589999999</v>
      </c>
      <c r="AK180">
        <f>INDEX(Coordinates!$C$2:$C$197,MATCH(G180,Coordinates!$J$2:$J$197,0))</f>
        <v>34.027682980000002</v>
      </c>
      <c r="AL180" t="str">
        <f>IF(ISNUMBER(SEARCH("C", 'WetLitterbags placem_collection'!W181)),"YES","")</f>
        <v/>
      </c>
      <c r="AM180" t="str">
        <f>IF(ISNUMBER(SEARCH("H", 'WetLitterbags placem_collection'!W181)),"YES","")</f>
        <v/>
      </c>
      <c r="AN180" t="str">
        <f>IF(ISNUMBER(SEARCH("R", 'WetLitterbags placem_collection'!W181)),"YES","")</f>
        <v>YES</v>
      </c>
    </row>
    <row r="181" spans="1:40" ht="15" customHeight="1">
      <c r="A181" s="268" t="s">
        <v>2460</v>
      </c>
      <c r="B181" s="282">
        <f>'Dry_Litterbag Placem_Collection'!A182</f>
        <v>180</v>
      </c>
      <c r="C181" s="282" t="str">
        <f>'Dry_Litterbag Placem_Collection'!B182</f>
        <v>Handajega</v>
      </c>
      <c r="D181" s="282" t="s">
        <v>2460</v>
      </c>
      <c r="E181" s="282" t="s">
        <v>2679</v>
      </c>
      <c r="F181" s="282">
        <v>3</v>
      </c>
      <c r="G181" s="283" t="str">
        <f>'Dry_Litterbag Placem_Collection'!C182</f>
        <v>Wet_W3_T4</v>
      </c>
      <c r="H181" s="284" t="s">
        <v>2559</v>
      </c>
      <c r="I181" s="285" t="s">
        <v>1147</v>
      </c>
      <c r="J181" s="233" t="str">
        <f>'WetLitterbags placem_collection'!K182</f>
        <v>G360</v>
      </c>
      <c r="K181" s="235">
        <f>IFERROR(INDEX('Green_rooibos initial weight'!$C$5:$C$1749,MATCH(J181, 'Green_rooibos initial weight'!$A$5:$A$1749,0)),"")</f>
        <v>2.0099999999999998</v>
      </c>
      <c r="L181" s="235">
        <f t="shared" si="16"/>
        <v>1.7601999999999998</v>
      </c>
      <c r="M181" s="235">
        <f>AVERAGE('Ashed teabags wet'!$J$809:$J$813,'Ashed teabags wet'!$J$817:$J$818,'Ashed teabags wet'!$J$820:$J$821)</f>
        <v>5.5094158734921841</v>
      </c>
      <c r="N181" s="235">
        <f t="shared" si="17"/>
        <v>1.6632232617947904</v>
      </c>
      <c r="O181" s="235">
        <f>IF(IFERROR(INDEX('Both teabags AfterWet'!$D$1:$D$839,MATCH(J181,'Both teabags AfterWet'!$B$1:$B$839,0)),"")="","",(IFERROR(INDEX('Both teabags AfterWet'!$D$1:$D$839,MATCH(J181,'Both teabags AfterWet'!$B$1:$B$839,0)),"")))</f>
        <v>0.62219999999999998</v>
      </c>
      <c r="P181" s="235">
        <f t="shared" si="18"/>
        <v>0.47159999999999996</v>
      </c>
      <c r="Q181" s="235">
        <f>IFERROR(INDEX('Ashed teabags wet'!$J$2:$J$825,MATCH(J181,'Ashed teabags wet'!$B$2:$B$825,0)),"")</f>
        <v>9.1525423728814648</v>
      </c>
      <c r="R181" s="235">
        <f t="shared" si="22"/>
        <v>0.42843661016949097</v>
      </c>
      <c r="S181" s="236">
        <f>'WetLitterbags placem_collection'!E182</f>
        <v>42763</v>
      </c>
      <c r="T181" s="236">
        <f>IF('WetLitterbags placem_collection'!G182="","",'WetLitterbags placem_collection'!G182)</f>
        <v>42815</v>
      </c>
      <c r="U181" s="237">
        <f t="shared" si="19"/>
        <v>52</v>
      </c>
      <c r="V181" s="235">
        <f t="shared" si="20"/>
        <v>1.2885999999999997</v>
      </c>
      <c r="W181" s="235">
        <f t="shared" si="21"/>
        <v>1.2347866516252994</v>
      </c>
      <c r="X181">
        <f>IFERROR(INDEX(Rainfall_Wet!$O$2:$O$217,MATCH(B181, Rainfall_Wet!$A$2:$A$217,0)),"")</f>
        <v>188.24043152799999</v>
      </c>
      <c r="Y181" s="241">
        <v>25.96</v>
      </c>
      <c r="Z181" s="241">
        <v>8.9200000000000017</v>
      </c>
      <c r="AA181" s="241">
        <v>65.12</v>
      </c>
      <c r="AB181" s="242" t="s">
        <v>2688</v>
      </c>
      <c r="AC181" s="241">
        <v>4.6145884672252304</v>
      </c>
      <c r="AD181">
        <f>IF('WetLitterbags placem_collection'!AB182="","",'WetLitterbags placem_collection'!AB182)</f>
        <v>8.3000000000000007</v>
      </c>
      <c r="AE181">
        <f>IF('WetLitterbags placem_collection'!Z182="","",'WetLitterbags placem_collection'!Z182)</f>
        <v>35</v>
      </c>
      <c r="AF181" s="256" t="str">
        <f>IF('WetLitterbags placem_collection'!AA182="","",'WetLitterbags placem_collection'!AA182)</f>
        <v>O</v>
      </c>
      <c r="AG181">
        <f>IF('WetLitterbags placem_collection'!AC182="","",'WetLitterbags placem_collection'!AC182)</f>
        <v>0</v>
      </c>
      <c r="AH181" s="250">
        <f>AVERAGE('WetLitterbags placem_collection'!S182,'WetLitterbags placem_collection'!U182)</f>
        <v>12.85</v>
      </c>
      <c r="AI181">
        <f>AVERAGE('WetLitterbags placem_collection'!R182,'WetLitterbags placem_collection'!T182)</f>
        <v>32.450000000000003</v>
      </c>
      <c r="AJ181">
        <f>INDEX(Coordinates!$B$2:$B$197,MATCH(G181,Coordinates!$J$2:$J$197,0))</f>
        <v>-2.2780199809999999</v>
      </c>
      <c r="AK181">
        <f>INDEX(Coordinates!$C$2:$C$197,MATCH(G181,Coordinates!$J$2:$J$197,0))</f>
        <v>34.027705019999999</v>
      </c>
      <c r="AL181" t="str">
        <f>IF(ISNUMBER(SEARCH("C", 'WetLitterbags placem_collection'!W182)),"YES","")</f>
        <v/>
      </c>
      <c r="AM181" t="str">
        <f>IF(ISNUMBER(SEARCH("H", 'WetLitterbags placem_collection'!W182)),"YES","")</f>
        <v/>
      </c>
      <c r="AN181" t="str">
        <f>IF(ISNUMBER(SEARCH("R", 'WetLitterbags placem_collection'!W182)),"YES","")</f>
        <v/>
      </c>
    </row>
    <row r="182" spans="1:40" ht="15" customHeight="1">
      <c r="A182" s="268" t="s">
        <v>2460</v>
      </c>
      <c r="B182" s="282">
        <f>'Dry_Litterbag Placem_Collection'!A183</f>
        <v>181</v>
      </c>
      <c r="C182" s="282" t="str">
        <f>'Dry_Litterbag Placem_Collection'!B183</f>
        <v>Handajega</v>
      </c>
      <c r="D182" s="282" t="s">
        <v>2460</v>
      </c>
      <c r="E182" s="282" t="s">
        <v>2679</v>
      </c>
      <c r="F182" s="282">
        <v>3</v>
      </c>
      <c r="G182" s="283" t="str">
        <f>'Dry_Litterbag Placem_Collection'!C183</f>
        <v>Wet_W3_T5</v>
      </c>
      <c r="H182" s="284" t="s">
        <v>2559</v>
      </c>
      <c r="I182" s="285" t="s">
        <v>1147</v>
      </c>
      <c r="J182" s="233" t="str">
        <f>'WetLitterbags placem_collection'!K183</f>
        <v>G458</v>
      </c>
      <c r="K182" s="235">
        <f>IFERROR(INDEX('Green_rooibos initial weight'!$C$5:$C$1749,MATCH(J182, 'Green_rooibos initial weight'!$A$5:$A$1749,0)),"")</f>
        <v>1.9770000000000001</v>
      </c>
      <c r="L182" s="235">
        <f t="shared" si="16"/>
        <v>1.7272000000000001</v>
      </c>
      <c r="M182" s="235">
        <f>AVERAGE('Ashed teabags wet'!$J$809:$J$813,'Ashed teabags wet'!$J$817:$J$818,'Ashed teabags wet'!$J$820:$J$821)</f>
        <v>5.5094158734921841</v>
      </c>
      <c r="N182" s="235">
        <f t="shared" si="17"/>
        <v>1.6320413690330431</v>
      </c>
      <c r="O182" s="235">
        <f>IF(IFERROR(INDEX('Both teabags AfterWet'!$D$1:$D$839,MATCH(J182,'Both teabags AfterWet'!$B$1:$B$839,0)),"")="","",(IFERROR(INDEX('Both teabags AfterWet'!$D$1:$D$839,MATCH(J182,'Both teabags AfterWet'!$B$1:$B$839,0)),"")))</f>
        <v>0.57499999999999996</v>
      </c>
      <c r="P182" s="235">
        <f t="shared" si="18"/>
        <v>0.42439999999999994</v>
      </c>
      <c r="Q182" s="235">
        <f>IFERROR(INDEX('Ashed teabags wet'!$J$2:$J$825,MATCH(J182,'Ashed teabags wet'!$B$2:$B$825,0)),"")</f>
        <v>9.1358024691352888</v>
      </c>
      <c r="R182" s="235">
        <f t="shared" si="22"/>
        <v>0.38562765432098978</v>
      </c>
      <c r="S182" s="236">
        <f>'WetLitterbags placem_collection'!E183</f>
        <v>42763</v>
      </c>
      <c r="T182" s="236">
        <f>IF('WetLitterbags placem_collection'!G183="","",'WetLitterbags placem_collection'!G183)</f>
        <v>42815</v>
      </c>
      <c r="U182" s="237">
        <f t="shared" si="19"/>
        <v>52</v>
      </c>
      <c r="V182" s="235">
        <f t="shared" si="20"/>
        <v>1.3028000000000002</v>
      </c>
      <c r="W182" s="235">
        <f t="shared" si="21"/>
        <v>1.2464137147120533</v>
      </c>
      <c r="X182">
        <f>IFERROR(INDEX(Rainfall_Wet!$O$2:$O$217,MATCH(B182, Rainfall_Wet!$A$2:$A$217,0)),"")</f>
        <v>188.24043152799999</v>
      </c>
      <c r="Y182" s="241">
        <v>25.96</v>
      </c>
      <c r="Z182" s="241">
        <v>8.9200000000000017</v>
      </c>
      <c r="AA182" s="241">
        <v>65.12</v>
      </c>
      <c r="AB182" s="242" t="s">
        <v>2688</v>
      </c>
      <c r="AC182" s="241">
        <v>5.6145884672252304</v>
      </c>
      <c r="AD182">
        <f>IF('WetLitterbags placem_collection'!AB183="","",'WetLitterbags placem_collection'!AB183)</f>
        <v>11.4</v>
      </c>
      <c r="AE182">
        <f>IF('WetLitterbags placem_collection'!Z183="","",'WetLitterbags placem_collection'!Z183)</f>
        <v>15.8</v>
      </c>
      <c r="AF182" s="256" t="str">
        <f>IF('WetLitterbags placem_collection'!AA183="","",'WetLitterbags placem_collection'!AA183)</f>
        <v>O</v>
      </c>
      <c r="AG182">
        <f>IF('WetLitterbags placem_collection'!AC183="","",'WetLitterbags placem_collection'!AC183)</f>
        <v>1</v>
      </c>
      <c r="AH182" s="250">
        <f>AVERAGE('WetLitterbags placem_collection'!S183,'WetLitterbags placem_collection'!U183)</f>
        <v>13.75</v>
      </c>
      <c r="AI182">
        <f>AVERAGE('WetLitterbags placem_collection'!R183,'WetLitterbags placem_collection'!T183)</f>
        <v>32.650000000000006</v>
      </c>
      <c r="AJ182">
        <f>INDEX(Coordinates!$B$2:$B$197,MATCH(G182,Coordinates!$J$2:$J$197,0))</f>
        <v>-2.2777329850000001</v>
      </c>
      <c r="AK182">
        <f>INDEX(Coordinates!$C$2:$C$197,MATCH(G182,Coordinates!$J$2:$J$197,0))</f>
        <v>34.027422970000003</v>
      </c>
      <c r="AL182" t="str">
        <f>IF(ISNUMBER(SEARCH("C", 'WetLitterbags placem_collection'!W183)),"YES","")</f>
        <v/>
      </c>
      <c r="AM182" t="str">
        <f>IF(ISNUMBER(SEARCH("H", 'WetLitterbags placem_collection'!W183)),"YES","")</f>
        <v/>
      </c>
      <c r="AN182" t="str">
        <f>IF(ISNUMBER(SEARCH("R", 'WetLitterbags placem_collection'!W183)),"YES","")</f>
        <v/>
      </c>
    </row>
    <row r="183" spans="1:40" ht="15" customHeight="1">
      <c r="A183" s="268" t="s">
        <v>2460</v>
      </c>
      <c r="B183" s="282">
        <f>'Dry_Litterbag Placem_Collection'!A184</f>
        <v>182</v>
      </c>
      <c r="C183" s="282" t="str">
        <f>'Dry_Litterbag Placem_Collection'!B184</f>
        <v>Handajega</v>
      </c>
      <c r="D183" s="282" t="s">
        <v>2460</v>
      </c>
      <c r="E183" s="282" t="s">
        <v>2679</v>
      </c>
      <c r="F183" s="282">
        <v>3</v>
      </c>
      <c r="G183" s="283" t="str">
        <f>'Dry_Litterbag Placem_Collection'!C184</f>
        <v>Wet_W3_T6</v>
      </c>
      <c r="H183" s="284" t="s">
        <v>2559</v>
      </c>
      <c r="I183" s="285" t="s">
        <v>1147</v>
      </c>
      <c r="J183" s="233" t="str">
        <f>'WetLitterbags placem_collection'!K184</f>
        <v>G403</v>
      </c>
      <c r="K183" s="235">
        <f>IFERROR(INDEX('Green_rooibos initial weight'!$C$5:$C$1749,MATCH(J183, 'Green_rooibos initial weight'!$A$5:$A$1749,0)),"")</f>
        <v>2.06</v>
      </c>
      <c r="L183" s="235">
        <f t="shared" si="16"/>
        <v>1.8102</v>
      </c>
      <c r="M183" s="235">
        <f>AVERAGE('Ashed teabags wet'!$J$809:$J$813,'Ashed teabags wet'!$J$817:$J$818,'Ashed teabags wet'!$J$820:$J$821)</f>
        <v>5.5094158734921841</v>
      </c>
      <c r="N183" s="235">
        <f t="shared" si="17"/>
        <v>1.7104685538580444</v>
      </c>
      <c r="O183" s="235">
        <f>IF(IFERROR(INDEX('Both teabags AfterWet'!$D$1:$D$839,MATCH(J183,'Both teabags AfterWet'!$B$1:$B$839,0)),"")="","",(IFERROR(INDEX('Both teabags AfterWet'!$D$1:$D$839,MATCH(J183,'Both teabags AfterWet'!$B$1:$B$839,0)),"")))</f>
        <v>0.69440000000000002</v>
      </c>
      <c r="P183" s="235">
        <f t="shared" si="18"/>
        <v>0.54380000000000006</v>
      </c>
      <c r="Q183" s="235">
        <f>IFERROR(INDEX('Ashed teabags wet'!$J$2:$J$825,MATCH(J183,'Ashed teabags wet'!$B$2:$B$825,0)),"")</f>
        <v>8.8845014807495417</v>
      </c>
      <c r="R183" s="235">
        <f t="shared" si="22"/>
        <v>0.49548608094768404</v>
      </c>
      <c r="S183" s="236">
        <f>'WetLitterbags placem_collection'!E184</f>
        <v>42763</v>
      </c>
      <c r="T183" s="236">
        <f>IF('WetLitterbags placem_collection'!G184="","",'WetLitterbags placem_collection'!G184)</f>
        <v>42815</v>
      </c>
      <c r="U183" s="237">
        <f t="shared" si="19"/>
        <v>52</v>
      </c>
      <c r="V183" s="235">
        <f t="shared" si="20"/>
        <v>1.2664</v>
      </c>
      <c r="W183" s="235">
        <f t="shared" si="21"/>
        <v>1.2149824729103604</v>
      </c>
      <c r="X183">
        <f>IFERROR(INDEX(Rainfall_Wet!$O$2:$O$217,MATCH(B183, Rainfall_Wet!$A$2:$A$217,0)),"")</f>
        <v>188.24043152799999</v>
      </c>
      <c r="Y183" s="241">
        <v>25.96</v>
      </c>
      <c r="Z183" s="241">
        <v>8.9200000000000017</v>
      </c>
      <c r="AA183" s="241">
        <v>65.12</v>
      </c>
      <c r="AB183" s="242" t="s">
        <v>2688</v>
      </c>
      <c r="AC183" s="241">
        <v>6.6145884672252304</v>
      </c>
      <c r="AD183">
        <f>IF('WetLitterbags placem_collection'!AB184="","",'WetLitterbags placem_collection'!AB184)</f>
        <v>8.8000000000000007</v>
      </c>
      <c r="AE183">
        <f>IF('WetLitterbags placem_collection'!Z184="","",'WetLitterbags placem_collection'!Z184)</f>
        <v>15.8</v>
      </c>
      <c r="AF183" s="256" t="str">
        <f>IF('WetLitterbags placem_collection'!AA184="","",'WetLitterbags placem_collection'!AA184)</f>
        <v>O</v>
      </c>
      <c r="AG183">
        <f>IF('WetLitterbags placem_collection'!AC184="","",'WetLitterbags placem_collection'!AC184)</f>
        <v>1</v>
      </c>
      <c r="AH183" s="250">
        <f>AVERAGE('WetLitterbags placem_collection'!S184,'WetLitterbags placem_collection'!U184)</f>
        <v>11.55</v>
      </c>
      <c r="AI183">
        <f>AVERAGE('WetLitterbags placem_collection'!R184,'WetLitterbags placem_collection'!T184)</f>
        <v>33.299999999999997</v>
      </c>
      <c r="AJ183">
        <f>INDEX(Coordinates!$B$2:$B$197,MATCH(G183,Coordinates!$J$2:$J$197,0))</f>
        <v>-2.2777009659999998</v>
      </c>
      <c r="AK183">
        <f>INDEX(Coordinates!$C$2:$C$197,MATCH(G183,Coordinates!$J$2:$J$197,0))</f>
        <v>34.027393969999999</v>
      </c>
      <c r="AL183" t="str">
        <f>IF(ISNUMBER(SEARCH("C", 'WetLitterbags placem_collection'!W184)),"YES","")</f>
        <v/>
      </c>
      <c r="AM183" t="str">
        <f>IF(ISNUMBER(SEARCH("H", 'WetLitterbags placem_collection'!W184)),"YES","")</f>
        <v/>
      </c>
      <c r="AN183" t="str">
        <f>IF(ISNUMBER(SEARCH("R", 'WetLitterbags placem_collection'!W184)),"YES","")</f>
        <v/>
      </c>
    </row>
    <row r="184" spans="1:40" ht="15" customHeight="1">
      <c r="A184" s="268" t="s">
        <v>2460</v>
      </c>
      <c r="B184" s="282">
        <f>'Dry_Litterbag Placem_Collection'!A185</f>
        <v>183</v>
      </c>
      <c r="C184" s="282" t="str">
        <f>'Dry_Litterbag Placem_Collection'!B185</f>
        <v>Handajega</v>
      </c>
      <c r="D184" s="282" t="s">
        <v>2460</v>
      </c>
      <c r="E184" s="282" t="s">
        <v>2679</v>
      </c>
      <c r="F184" s="282">
        <v>3</v>
      </c>
      <c r="G184" s="283" t="str">
        <f>'Dry_Litterbag Placem_Collection'!C185</f>
        <v>Wet_W3_T7</v>
      </c>
      <c r="H184" s="284" t="s">
        <v>2559</v>
      </c>
      <c r="I184" s="285" t="s">
        <v>1147</v>
      </c>
      <c r="J184" s="233" t="str">
        <f>'WetLitterbags placem_collection'!K185</f>
        <v>G585</v>
      </c>
      <c r="K184" s="235">
        <f>IFERROR(INDEX('Green_rooibos initial weight'!$C$5:$C$1749,MATCH(J184, 'Green_rooibos initial weight'!$A$5:$A$1749,0)),"")</f>
        <v>2.1669999999999998</v>
      </c>
      <c r="L184" s="235">
        <f t="shared" si="16"/>
        <v>1.9171999999999998</v>
      </c>
      <c r="M184" s="235">
        <f>AVERAGE('Ashed teabags wet'!$J$809:$J$813,'Ashed teabags wet'!$J$817:$J$818,'Ashed teabags wet'!$J$820:$J$821)</f>
        <v>5.5094158734921841</v>
      </c>
      <c r="N184" s="235">
        <f t="shared" si="17"/>
        <v>1.8115734788734077</v>
      </c>
      <c r="O184" s="235">
        <f>IF(IFERROR(INDEX('Both teabags AfterWet'!$D$1:$D$839,MATCH(J184,'Both teabags AfterWet'!$B$1:$B$839,0)),"")="","",(IFERROR(INDEX('Both teabags AfterWet'!$D$1:$D$839,MATCH(J184,'Both teabags AfterWet'!$B$1:$B$839,0)),"")))</f>
        <v>0.71799999999999997</v>
      </c>
      <c r="P184" s="235">
        <f t="shared" si="18"/>
        <v>0.5673999999999999</v>
      </c>
      <c r="Q184" s="235">
        <f>IFERROR(INDEX('Ashed teabags wet'!$J$2:$J$825,MATCH(J184,'Ashed teabags wet'!$B$2:$B$825,0)),"")</f>
        <v>10.155490767735316</v>
      </c>
      <c r="R184" s="235">
        <f t="shared" si="22"/>
        <v>0.50977774538386977</v>
      </c>
      <c r="S184" s="236">
        <f>'WetLitterbags placem_collection'!E185</f>
        <v>42763</v>
      </c>
      <c r="T184" s="236">
        <f>IF('WetLitterbags placem_collection'!G185="","",'WetLitterbags placem_collection'!G185)</f>
        <v>42815</v>
      </c>
      <c r="U184" s="237">
        <f t="shared" si="19"/>
        <v>52</v>
      </c>
      <c r="V184" s="235">
        <f t="shared" si="20"/>
        <v>1.3497999999999999</v>
      </c>
      <c r="W184" s="235">
        <f t="shared" si="21"/>
        <v>1.3017957334895378</v>
      </c>
      <c r="X184">
        <f>IFERROR(INDEX(Rainfall_Wet!$O$2:$O$217,MATCH(B184, Rainfall_Wet!$A$2:$A$217,0)),"")</f>
        <v>188.24043152799999</v>
      </c>
      <c r="Y184" s="241">
        <v>25.96</v>
      </c>
      <c r="Z184" s="241">
        <v>8.9200000000000017</v>
      </c>
      <c r="AA184" s="241">
        <v>65.12</v>
      </c>
      <c r="AB184" s="242" t="s">
        <v>2688</v>
      </c>
      <c r="AC184" s="241">
        <v>7.6145884672252304</v>
      </c>
      <c r="AD184">
        <f>IF('WetLitterbags placem_collection'!AB185="","",'WetLitterbags placem_collection'!AB185)</f>
        <v>11.4</v>
      </c>
      <c r="AE184">
        <f>IF('WetLitterbags placem_collection'!Z185="","",'WetLitterbags placem_collection'!Z185)</f>
        <v>35.799999999999997</v>
      </c>
      <c r="AF184" s="256" t="str">
        <f>IF('WetLitterbags placem_collection'!AA185="","",'WetLitterbags placem_collection'!AA185)</f>
        <v>G</v>
      </c>
      <c r="AG184">
        <f>IF('WetLitterbags placem_collection'!AC185="","",'WetLitterbags placem_collection'!AC185)</f>
        <v>1</v>
      </c>
      <c r="AH184" s="250">
        <f>AVERAGE('WetLitterbags placem_collection'!S185,'WetLitterbags placem_collection'!U185)</f>
        <v>13.4</v>
      </c>
      <c r="AI184">
        <f>AVERAGE('WetLitterbags placem_collection'!R185,'WetLitterbags placem_collection'!T185)</f>
        <v>33.5</v>
      </c>
      <c r="AJ184">
        <f>INDEX(Coordinates!$B$2:$B$197,MATCH(G184,Coordinates!$J$2:$J$197,0))</f>
        <v>-2.2777790019999999</v>
      </c>
      <c r="AK184">
        <f>INDEX(Coordinates!$C$2:$C$197,MATCH(G184,Coordinates!$J$2:$J$197,0))</f>
        <v>34.028066029999998</v>
      </c>
      <c r="AL184" t="str">
        <f>IF(ISNUMBER(SEARCH("C", 'WetLitterbags placem_collection'!W185)),"YES","")</f>
        <v>YES</v>
      </c>
      <c r="AM184" t="str">
        <f>IF(ISNUMBER(SEARCH("H", 'WetLitterbags placem_collection'!W185)),"YES","")</f>
        <v>YES</v>
      </c>
      <c r="AN184" t="str">
        <f>IF(ISNUMBER(SEARCH("R", 'WetLitterbags placem_collection'!W185)),"YES","")</f>
        <v/>
      </c>
    </row>
    <row r="185" spans="1:40" ht="15" customHeight="1">
      <c r="A185" s="268" t="s">
        <v>2460</v>
      </c>
      <c r="B185" s="282">
        <f>'Dry_Litterbag Placem_Collection'!A186</f>
        <v>184</v>
      </c>
      <c r="C185" s="282" t="str">
        <f>'Dry_Litterbag Placem_Collection'!B186</f>
        <v>Handajega</v>
      </c>
      <c r="D185" s="282" t="s">
        <v>2460</v>
      </c>
      <c r="E185" s="282" t="s">
        <v>2679</v>
      </c>
      <c r="F185" s="282">
        <v>3</v>
      </c>
      <c r="G185" s="283" t="str">
        <f>'Dry_Litterbag Placem_Collection'!C186</f>
        <v>Wet_W3_T8</v>
      </c>
      <c r="H185" s="284" t="s">
        <v>2559</v>
      </c>
      <c r="I185" s="285" t="s">
        <v>1147</v>
      </c>
      <c r="J185" s="233" t="str">
        <f>'WetLitterbags placem_collection'!K186</f>
        <v>G669</v>
      </c>
      <c r="K185" s="235">
        <f>IFERROR(INDEX('Green_rooibos initial weight'!$C$5:$C$1749,MATCH(J185, 'Green_rooibos initial weight'!$A$5:$A$1749,0)),"")</f>
        <v>1.9359999999999999</v>
      </c>
      <c r="L185" s="235">
        <f t="shared" si="16"/>
        <v>1.6861999999999999</v>
      </c>
      <c r="M185" s="235">
        <f>AVERAGE('Ashed teabags wet'!$J$809:$J$813,'Ashed teabags wet'!$J$817:$J$818,'Ashed teabags wet'!$J$820:$J$821)</f>
        <v>5.5094158734921841</v>
      </c>
      <c r="N185" s="235">
        <f t="shared" si="17"/>
        <v>1.5933002295411747</v>
      </c>
      <c r="O185" s="235">
        <f>IF(IFERROR(INDEX('Both teabags AfterWet'!$D$1:$D$839,MATCH(J185,'Both teabags AfterWet'!$B$1:$B$839,0)),"")="","",(IFERROR(INDEX('Both teabags AfterWet'!$D$1:$D$839,MATCH(J185,'Both teabags AfterWet'!$B$1:$B$839,0)),"")))</f>
        <v>0.7097</v>
      </c>
      <c r="P185" s="235">
        <f t="shared" si="18"/>
        <v>0.55909999999999993</v>
      </c>
      <c r="Q185" s="235">
        <f>IFERROR(INDEX('Ashed teabags wet'!$J$2:$J$825,MATCH(J185,'Ashed teabags wet'!$B$2:$B$825,0)),"")</f>
        <v>8.7171867261018541</v>
      </c>
      <c r="R185" s="235">
        <f t="shared" si="22"/>
        <v>0.51036220901436447</v>
      </c>
      <c r="S185" s="236">
        <f>'WetLitterbags placem_collection'!E186</f>
        <v>42763</v>
      </c>
      <c r="T185" s="236">
        <f>IF('WetLitterbags placem_collection'!G186="","",'WetLitterbags placem_collection'!G186)</f>
        <v>42815</v>
      </c>
      <c r="U185" s="237">
        <f t="shared" si="19"/>
        <v>52</v>
      </c>
      <c r="V185" s="235">
        <f t="shared" si="20"/>
        <v>1.1271</v>
      </c>
      <c r="W185" s="235">
        <f t="shared" si="21"/>
        <v>1.0829380205268102</v>
      </c>
      <c r="X185">
        <f>IFERROR(INDEX(Rainfall_Wet!$O$2:$O$217,MATCH(B185, Rainfall_Wet!$A$2:$A$217,0)),"")</f>
        <v>188.24043152799999</v>
      </c>
      <c r="Y185" s="241">
        <v>25.96</v>
      </c>
      <c r="Z185" s="241">
        <v>8.9200000000000017</v>
      </c>
      <c r="AA185" s="241">
        <v>65.12</v>
      </c>
      <c r="AB185" s="242" t="s">
        <v>2688</v>
      </c>
      <c r="AC185" s="241">
        <v>8.6145884672252304</v>
      </c>
      <c r="AD185">
        <f>IF('WetLitterbags placem_collection'!AB186="","",'WetLitterbags placem_collection'!AB186)</f>
        <v>3.7</v>
      </c>
      <c r="AE185">
        <f>IF('WetLitterbags placem_collection'!Z186="","",'WetLitterbags placem_collection'!Z186)</f>
        <v>16.399999999999999</v>
      </c>
      <c r="AF185" s="256" t="str">
        <f>IF('WetLitterbags placem_collection'!AA186="","",'WetLitterbags placem_collection'!AA186)</f>
        <v>O</v>
      </c>
      <c r="AG185">
        <f>IF('WetLitterbags placem_collection'!AC186="","",'WetLitterbags placem_collection'!AC186)</f>
        <v>0</v>
      </c>
      <c r="AH185" s="250">
        <f>AVERAGE('WetLitterbags placem_collection'!S186,'WetLitterbags placem_collection'!U186)</f>
        <v>13.3</v>
      </c>
      <c r="AI185">
        <f>AVERAGE('WetLitterbags placem_collection'!R186,'WetLitterbags placem_collection'!T186)</f>
        <v>29.950000000000003</v>
      </c>
      <c r="AJ185">
        <f>INDEX(Coordinates!$B$2:$B$197,MATCH(G185,Coordinates!$J$2:$J$197,0))</f>
        <v>-2.2775169829999999</v>
      </c>
      <c r="AK185">
        <f>INDEX(Coordinates!$C$2:$C$197,MATCH(G185,Coordinates!$J$2:$J$197,0))</f>
        <v>34.027766970000002</v>
      </c>
      <c r="AL185" t="str">
        <f>IF(ISNUMBER(SEARCH("C", 'WetLitterbags placem_collection'!W186)),"YES","")</f>
        <v/>
      </c>
      <c r="AM185" t="str">
        <f>IF(ISNUMBER(SEARCH("H", 'WetLitterbags placem_collection'!W186)),"YES","")</f>
        <v/>
      </c>
      <c r="AN185" t="str">
        <f>IF(ISNUMBER(SEARCH("R", 'WetLitterbags placem_collection'!W186)),"YES","")</f>
        <v/>
      </c>
    </row>
    <row r="186" spans="1:40" ht="15" customHeight="1">
      <c r="A186" s="268" t="s">
        <v>2460</v>
      </c>
      <c r="B186" s="282">
        <f>'Dry_Litterbag Placem_Collection'!A187</f>
        <v>185</v>
      </c>
      <c r="C186" s="282" t="str">
        <f>'Dry_Litterbag Placem_Collection'!B187</f>
        <v>Handajega</v>
      </c>
      <c r="D186" s="282" t="s">
        <v>2460</v>
      </c>
      <c r="E186" s="282" t="s">
        <v>2679</v>
      </c>
      <c r="F186" s="282">
        <v>4</v>
      </c>
      <c r="G186" s="283" t="str">
        <f>'Dry_Litterbag Placem_Collection'!C187</f>
        <v>Wet_W4_T1</v>
      </c>
      <c r="H186" s="284" t="s">
        <v>2559</v>
      </c>
      <c r="I186" s="285" t="s">
        <v>1147</v>
      </c>
      <c r="J186" s="233" t="str">
        <f>'WetLitterbags placem_collection'!K187</f>
        <v>G423</v>
      </c>
      <c r="K186" s="235">
        <f>IFERROR(INDEX('Green_rooibos initial weight'!$C$5:$C$1749,MATCH(J186, 'Green_rooibos initial weight'!$A$5:$A$1749,0)),"")</f>
        <v>2.0649999999999999</v>
      </c>
      <c r="L186" s="235">
        <f t="shared" si="16"/>
        <v>1.8151999999999999</v>
      </c>
      <c r="M186" s="235">
        <f>AVERAGE('Ashed teabags wet'!$J$809:$J$813,'Ashed teabags wet'!$J$817:$J$818,'Ashed teabags wet'!$J$820:$J$821)</f>
        <v>5.5094158734921841</v>
      </c>
      <c r="N186" s="235">
        <f t="shared" si="17"/>
        <v>1.7151930830643698</v>
      </c>
      <c r="O186" s="235">
        <f>IF(IFERROR(INDEX('Both teabags AfterWet'!$D$1:$D$839,MATCH(J186,'Both teabags AfterWet'!$B$1:$B$839,0)),"")="","",(IFERROR(INDEX('Both teabags AfterWet'!$D$1:$D$839,MATCH(J186,'Both teabags AfterWet'!$B$1:$B$839,0)),"")))</f>
        <v>0.62319999999999998</v>
      </c>
      <c r="P186" s="235">
        <f t="shared" si="18"/>
        <v>0.47259999999999996</v>
      </c>
      <c r="Q186" s="235">
        <f>IFERROR(INDEX('Ashed teabags wet'!$J$2:$J$825,MATCH(J186,'Ashed teabags wet'!$B$2:$B$825,0)),"")</f>
        <v>9.4793713163063114</v>
      </c>
      <c r="R186" s="235">
        <f t="shared" si="22"/>
        <v>0.42780049115913632</v>
      </c>
      <c r="S186" s="236">
        <f>'WetLitterbags placem_collection'!E187</f>
        <v>42763</v>
      </c>
      <c r="T186" s="236">
        <f>IF('WetLitterbags placem_collection'!G187="","",'WetLitterbags placem_collection'!G187)</f>
        <v>42815</v>
      </c>
      <c r="U186" s="237">
        <f t="shared" si="19"/>
        <v>52</v>
      </c>
      <c r="V186" s="235">
        <f t="shared" si="20"/>
        <v>1.3426</v>
      </c>
      <c r="W186" s="235">
        <f t="shared" si="21"/>
        <v>1.2873925919052334</v>
      </c>
      <c r="X186">
        <f>IFERROR(INDEX(Rainfall_Wet!$O$2:$O$217,MATCH(B186, Rainfall_Wet!$A$2:$A$217,0)),"")</f>
        <v>188.24043152799999</v>
      </c>
      <c r="Y186" s="241">
        <v>25.96</v>
      </c>
      <c r="Z186" s="241">
        <v>8.9200000000000017</v>
      </c>
      <c r="AA186" s="241">
        <v>65.12</v>
      </c>
      <c r="AB186" s="242" t="s">
        <v>2688</v>
      </c>
      <c r="AC186" s="241">
        <v>1.6991621488417901</v>
      </c>
      <c r="AD186">
        <f>IF('WetLitterbags placem_collection'!AB187="","",'WetLitterbags placem_collection'!AB187)</f>
        <v>9.8000000000000007</v>
      </c>
      <c r="AE186">
        <f>IF('WetLitterbags placem_collection'!Z187="","",'WetLitterbags placem_collection'!Z187)</f>
        <v>29.4</v>
      </c>
      <c r="AF186" s="256" t="str">
        <f>IF('WetLitterbags placem_collection'!AA187="","",'WetLitterbags placem_collection'!AA187)</f>
        <v>O</v>
      </c>
      <c r="AG186">
        <f>IF('WetLitterbags placem_collection'!AC187="","",'WetLitterbags placem_collection'!AC187)</f>
        <v>0</v>
      </c>
      <c r="AH186" s="250">
        <f>AVERAGE('WetLitterbags placem_collection'!S187,'WetLitterbags placem_collection'!U187)</f>
        <v>17.850000000000001</v>
      </c>
      <c r="AI186">
        <f>AVERAGE('WetLitterbags placem_collection'!R187,'WetLitterbags placem_collection'!T187)</f>
        <v>35.400000000000006</v>
      </c>
      <c r="AJ186">
        <f>INDEX(Coordinates!$B$2:$B$197,MATCH(G186,Coordinates!$J$2:$J$197,0))</f>
        <v>-2.2787330300000002</v>
      </c>
      <c r="AK186">
        <f>INDEX(Coordinates!$C$2:$C$197,MATCH(G186,Coordinates!$J$2:$J$197,0))</f>
        <v>34.032136029999997</v>
      </c>
      <c r="AL186" t="str">
        <f>IF(ISNUMBER(SEARCH("C", 'WetLitterbags placem_collection'!W187)),"YES","")</f>
        <v>YES</v>
      </c>
      <c r="AM186" t="str">
        <f>IF(ISNUMBER(SEARCH("H", 'WetLitterbags placem_collection'!W187)),"YES","")</f>
        <v>YES</v>
      </c>
      <c r="AN186" t="str">
        <f>IF(ISNUMBER(SEARCH("R", 'WetLitterbags placem_collection'!W187)),"YES","")</f>
        <v/>
      </c>
    </row>
    <row r="187" spans="1:40" ht="15" customHeight="1">
      <c r="A187" s="268" t="s">
        <v>2460</v>
      </c>
      <c r="B187" s="282">
        <f>'Dry_Litterbag Placem_Collection'!A188</f>
        <v>186</v>
      </c>
      <c r="C187" s="282" t="str">
        <f>'Dry_Litterbag Placem_Collection'!B188</f>
        <v>Handajega</v>
      </c>
      <c r="D187" s="282" t="s">
        <v>2460</v>
      </c>
      <c r="E187" s="282" t="s">
        <v>2679</v>
      </c>
      <c r="F187" s="282">
        <v>4</v>
      </c>
      <c r="G187" s="283" t="str">
        <f>'Dry_Litterbag Placem_Collection'!C188</f>
        <v>Wet_W4_T2</v>
      </c>
      <c r="H187" s="284" t="s">
        <v>2559</v>
      </c>
      <c r="I187" s="285" t="s">
        <v>1147</v>
      </c>
      <c r="J187" s="233" t="str">
        <f>'WetLitterbags placem_collection'!K188</f>
        <v>G544</v>
      </c>
      <c r="K187" s="235">
        <f>IFERROR(INDEX('Green_rooibos initial weight'!$C$5:$C$1749,MATCH(J187, 'Green_rooibos initial weight'!$A$5:$A$1749,0)),"")</f>
        <v>2.0830000000000002</v>
      </c>
      <c r="L187" s="235">
        <f t="shared" si="16"/>
        <v>1.8332000000000002</v>
      </c>
      <c r="M187" s="235">
        <f>AVERAGE('Ashed teabags wet'!$J$809:$J$813,'Ashed teabags wet'!$J$817:$J$818,'Ashed teabags wet'!$J$820:$J$821)</f>
        <v>5.5094158734921841</v>
      </c>
      <c r="N187" s="235">
        <f t="shared" si="17"/>
        <v>1.7322013882071414</v>
      </c>
      <c r="O187" s="235">
        <f>IF(IFERROR(INDEX('Both teabags AfterWet'!$D$1:$D$839,MATCH(J187,'Both teabags AfterWet'!$B$1:$B$839,0)),"")="","",(IFERROR(INDEX('Both teabags AfterWet'!$D$1:$D$839,MATCH(J187,'Both teabags AfterWet'!$B$1:$B$839,0)),"")))</f>
        <v>0.69</v>
      </c>
      <c r="P187" s="235">
        <f t="shared" si="18"/>
        <v>0.53939999999999988</v>
      </c>
      <c r="Q187" s="235">
        <f>IFERROR(INDEX('Ashed teabags wet'!$J$2:$J$825,MATCH(J187,'Ashed teabags wet'!$B$2:$B$825,0)),"")</f>
        <v>9.5401174168302578</v>
      </c>
      <c r="R187" s="235">
        <f t="shared" si="22"/>
        <v>0.48794060665361749</v>
      </c>
      <c r="S187" s="236">
        <f>'WetLitterbags placem_collection'!E188</f>
        <v>42763</v>
      </c>
      <c r="T187" s="236">
        <f>IF('WetLitterbags placem_collection'!G188="","",'WetLitterbags placem_collection'!G188)</f>
        <v>42815</v>
      </c>
      <c r="U187" s="237">
        <f t="shared" si="19"/>
        <v>52</v>
      </c>
      <c r="V187" s="235">
        <f t="shared" si="20"/>
        <v>1.2938000000000003</v>
      </c>
      <c r="W187" s="235">
        <f t="shared" si="21"/>
        <v>1.2442607815535238</v>
      </c>
      <c r="X187">
        <f>IFERROR(INDEX(Rainfall_Wet!$O$2:$O$217,MATCH(B187, Rainfall_Wet!$A$2:$A$217,0)),"")</f>
        <v>188.24043152799999</v>
      </c>
      <c r="Y187" s="241">
        <v>25.96</v>
      </c>
      <c r="Z187" s="241">
        <v>8.9200000000000017</v>
      </c>
      <c r="AA187" s="241">
        <v>65.12</v>
      </c>
      <c r="AB187" s="242" t="s">
        <v>2688</v>
      </c>
      <c r="AC187" s="241">
        <v>2.6991621488417898</v>
      </c>
      <c r="AD187">
        <f>IF('WetLitterbags placem_collection'!AB188="","",'WetLitterbags placem_collection'!AB188)</f>
        <v>11.4</v>
      </c>
      <c r="AE187">
        <f>IF('WetLitterbags placem_collection'!Z188="","",'WetLitterbags placem_collection'!Z188)</f>
        <v>45.4</v>
      </c>
      <c r="AF187" s="256" t="str">
        <f>IF('WetLitterbags placem_collection'!AA188="","",'WetLitterbags placem_collection'!AA188)</f>
        <v>O</v>
      </c>
      <c r="AG187">
        <f>IF('WetLitterbags placem_collection'!AC188="","",'WetLitterbags placem_collection'!AC188)</f>
        <v>0</v>
      </c>
      <c r="AH187" s="250">
        <f>AVERAGE('WetLitterbags placem_collection'!S188,'WetLitterbags placem_collection'!U188)</f>
        <v>16.899999999999999</v>
      </c>
      <c r="AI187">
        <f>AVERAGE('WetLitterbags placem_collection'!R188,'WetLitterbags placem_collection'!T188)</f>
        <v>33.9</v>
      </c>
      <c r="AJ187">
        <f>INDEX(Coordinates!$B$2:$B$197,MATCH(G187,Coordinates!$J$2:$J$197,0))</f>
        <v>-2.278763037</v>
      </c>
      <c r="AK187">
        <f>INDEX(Coordinates!$C$2:$C$197,MATCH(G187,Coordinates!$J$2:$J$197,0))</f>
        <v>34.031974009999999</v>
      </c>
      <c r="AL187" t="str">
        <f>IF(ISNUMBER(SEARCH("C", 'WetLitterbags placem_collection'!W188)),"YES","")</f>
        <v/>
      </c>
      <c r="AM187" t="str">
        <f>IF(ISNUMBER(SEARCH("H", 'WetLitterbags placem_collection'!W188)),"YES","")</f>
        <v>YES</v>
      </c>
      <c r="AN187" t="str">
        <f>IF(ISNUMBER(SEARCH("R", 'WetLitterbags placem_collection'!W188)),"YES","")</f>
        <v/>
      </c>
    </row>
    <row r="188" spans="1:40" ht="15" customHeight="1">
      <c r="A188" s="268" t="s">
        <v>2460</v>
      </c>
      <c r="B188" s="282">
        <f>'Dry_Litterbag Placem_Collection'!A189</f>
        <v>187</v>
      </c>
      <c r="C188" s="282" t="str">
        <f>'Dry_Litterbag Placem_Collection'!B189</f>
        <v>Handajega</v>
      </c>
      <c r="D188" s="282" t="s">
        <v>2460</v>
      </c>
      <c r="E188" s="282" t="s">
        <v>2679</v>
      </c>
      <c r="F188" s="282">
        <v>4</v>
      </c>
      <c r="G188" s="283" t="str">
        <f>'Dry_Litterbag Placem_Collection'!C189</f>
        <v>Wet_W4_T3</v>
      </c>
      <c r="H188" s="284" t="s">
        <v>2559</v>
      </c>
      <c r="I188" s="285" t="s">
        <v>1147</v>
      </c>
      <c r="J188" s="233" t="str">
        <f>'WetLitterbags placem_collection'!K189</f>
        <v>G620</v>
      </c>
      <c r="K188" s="235">
        <f>IFERROR(INDEX('Green_rooibos initial weight'!$C$5:$C$1749,MATCH(J188, 'Green_rooibos initial weight'!$A$5:$A$1749,0)),"")</f>
        <v>2.0019999999999998</v>
      </c>
      <c r="L188" s="235">
        <f t="shared" si="16"/>
        <v>1.7521999999999998</v>
      </c>
      <c r="M188" s="235">
        <f>AVERAGE('Ashed teabags wet'!$J$809:$J$813,'Ashed teabags wet'!$J$817:$J$818,'Ashed teabags wet'!$J$820:$J$821)</f>
        <v>5.5094158734921841</v>
      </c>
      <c r="N188" s="235">
        <f t="shared" si="17"/>
        <v>1.6556640150646698</v>
      </c>
      <c r="O188" s="235">
        <f>IF(IFERROR(INDEX('Both teabags AfterWet'!$D$1:$D$839,MATCH(J188,'Both teabags AfterWet'!$B$1:$B$839,0)),"")="","",(IFERROR(INDEX('Both teabags AfterWet'!$D$1:$D$839,MATCH(J188,'Both teabags AfterWet'!$B$1:$B$839,0)),"")))</f>
        <v>0.59950000000000003</v>
      </c>
      <c r="P188" s="235">
        <f t="shared" si="18"/>
        <v>0.44890000000000002</v>
      </c>
      <c r="Q188" s="235">
        <f>IFERROR(INDEX('Ashed teabags wet'!$J$2:$J$825,MATCH(J188,'Ashed teabags wet'!$B$2:$B$825,0)),"")</f>
        <v>8.6766844401358867</v>
      </c>
      <c r="R188" s="235">
        <f t="shared" si="22"/>
        <v>0.40995036354823</v>
      </c>
      <c r="S188" s="236">
        <f>'WetLitterbags placem_collection'!E189</f>
        <v>42763</v>
      </c>
      <c r="T188" s="236">
        <f>IF('WetLitterbags placem_collection'!G189="","",'WetLitterbags placem_collection'!G189)</f>
        <v>42815</v>
      </c>
      <c r="U188" s="237">
        <f t="shared" si="19"/>
        <v>52</v>
      </c>
      <c r="V188" s="235">
        <f t="shared" si="20"/>
        <v>1.3032999999999997</v>
      </c>
      <c r="W188" s="235">
        <f t="shared" si="21"/>
        <v>1.2457136515164398</v>
      </c>
      <c r="X188">
        <f>IFERROR(INDEX(Rainfall_Wet!$O$2:$O$217,MATCH(B188, Rainfall_Wet!$A$2:$A$217,0)),"")</f>
        <v>188.24043152799999</v>
      </c>
      <c r="Y188" s="241">
        <v>25.96</v>
      </c>
      <c r="Z188" s="241">
        <v>8.9200000000000017</v>
      </c>
      <c r="AA188" s="241">
        <v>65.12</v>
      </c>
      <c r="AB188" s="242" t="s">
        <v>2688</v>
      </c>
      <c r="AC188" s="241">
        <v>3.6991621488417898</v>
      </c>
      <c r="AD188">
        <f>IF('WetLitterbags placem_collection'!AB189="","",'WetLitterbags placem_collection'!AB189)</f>
        <v>0.6</v>
      </c>
      <c r="AE188">
        <f>IF('WetLitterbags placem_collection'!Z189="","",'WetLitterbags placem_collection'!Z189)</f>
        <v>39.4</v>
      </c>
      <c r="AF188" s="256" t="str">
        <f>IF('WetLitterbags placem_collection'!AA189="","",'WetLitterbags placem_collection'!AA189)</f>
        <v>O</v>
      </c>
      <c r="AG188">
        <f>IF('WetLitterbags placem_collection'!AC189="","",'WetLitterbags placem_collection'!AC189)</f>
        <v>1</v>
      </c>
      <c r="AH188" s="250">
        <f>AVERAGE('WetLitterbags placem_collection'!S189,'WetLitterbags placem_collection'!U189)</f>
        <v>14.2</v>
      </c>
      <c r="AI188">
        <f>AVERAGE('WetLitterbags placem_collection'!R189,'WetLitterbags placem_collection'!T189)</f>
        <v>33</v>
      </c>
      <c r="AJ188">
        <f>INDEX(Coordinates!$B$2:$B$197,MATCH(G188,Coordinates!$J$2:$J$197,0))</f>
        <v>-2.2785890289999999</v>
      </c>
      <c r="AK188">
        <f>INDEX(Coordinates!$C$2:$C$197,MATCH(G188,Coordinates!$J$2:$J$197,0))</f>
        <v>34.031841999999997</v>
      </c>
      <c r="AL188" t="str">
        <f>IF(ISNUMBER(SEARCH("C", 'WetLitterbags placem_collection'!W189)),"YES","")</f>
        <v/>
      </c>
      <c r="AM188" t="str">
        <f>IF(ISNUMBER(SEARCH("H", 'WetLitterbags placem_collection'!W189)),"YES","")</f>
        <v/>
      </c>
      <c r="AN188" t="str">
        <f>IF(ISNUMBER(SEARCH("R", 'WetLitterbags placem_collection'!W189)),"YES","")</f>
        <v/>
      </c>
    </row>
    <row r="189" spans="1:40" ht="15" customHeight="1">
      <c r="A189" s="268" t="s">
        <v>2460</v>
      </c>
      <c r="B189" s="282">
        <f>'Dry_Litterbag Placem_Collection'!A190</f>
        <v>188</v>
      </c>
      <c r="C189" s="282" t="str">
        <f>'Dry_Litterbag Placem_Collection'!B190</f>
        <v>Handajega</v>
      </c>
      <c r="D189" s="282" t="s">
        <v>2460</v>
      </c>
      <c r="E189" s="282" t="s">
        <v>2679</v>
      </c>
      <c r="F189" s="282">
        <v>4</v>
      </c>
      <c r="G189" s="283" t="str">
        <f>'Dry_Litterbag Placem_Collection'!C190</f>
        <v>Wet_W4_T4</v>
      </c>
      <c r="H189" s="284" t="s">
        <v>2559</v>
      </c>
      <c r="I189" s="285" t="s">
        <v>1147</v>
      </c>
      <c r="J189" s="233" t="str">
        <f>'WetLitterbags placem_collection'!K190</f>
        <v>G420</v>
      </c>
      <c r="K189" s="235">
        <f>IFERROR(INDEX('Green_rooibos initial weight'!$C$5:$C$1749,MATCH(J189, 'Green_rooibos initial weight'!$A$5:$A$1749,0)),"")</f>
        <v>2.0390000000000001</v>
      </c>
      <c r="L189" s="235">
        <f t="shared" si="16"/>
        <v>1.7892000000000001</v>
      </c>
      <c r="M189" s="235">
        <f>AVERAGE('Ashed teabags wet'!$J$809:$J$813,'Ashed teabags wet'!$J$817:$J$818,'Ashed teabags wet'!$J$820:$J$821)</f>
        <v>5.5094158734921841</v>
      </c>
      <c r="N189" s="235">
        <f t="shared" si="17"/>
        <v>1.690625531191478</v>
      </c>
      <c r="O189" s="235">
        <f>IF(IFERROR(INDEX('Both teabags AfterWet'!$D$1:$D$839,MATCH(J189,'Both teabags AfterWet'!$B$1:$B$839,0)),"")="","",(IFERROR(INDEX('Both teabags AfterWet'!$D$1:$D$839,MATCH(J189,'Both teabags AfterWet'!$B$1:$B$839,0)),"")))</f>
        <v>0.29980000000000001</v>
      </c>
      <c r="P189" s="235">
        <f t="shared" si="18"/>
        <v>0.1492</v>
      </c>
      <c r="Q189" s="235">
        <f>IFERROR(INDEX('Ashed teabags wet'!$J$2:$J$825,MATCH(J189,'Ashed teabags wet'!$B$2:$B$825,0)),"")</f>
        <v>12.313003452243912</v>
      </c>
      <c r="R189" s="235">
        <f t="shared" si="22"/>
        <v>0.13082899884925209</v>
      </c>
      <c r="S189" s="236">
        <f>'WetLitterbags placem_collection'!E190</f>
        <v>42763</v>
      </c>
      <c r="T189" s="236">
        <f>IF('WetLitterbags placem_collection'!G190="","",'WetLitterbags placem_collection'!G190)</f>
        <v>42815</v>
      </c>
      <c r="U189" s="237">
        <f t="shared" si="19"/>
        <v>52</v>
      </c>
      <c r="V189" s="235">
        <f t="shared" si="20"/>
        <v>1.6400000000000001</v>
      </c>
      <c r="W189" s="235">
        <f t="shared" si="21"/>
        <v>1.5597965323422258</v>
      </c>
      <c r="X189">
        <f>IFERROR(INDEX(Rainfall_Wet!$O$2:$O$217,MATCH(B189, Rainfall_Wet!$A$2:$A$217,0)),"")</f>
        <v>188.24043152799999</v>
      </c>
      <c r="Y189" s="241">
        <v>25.96</v>
      </c>
      <c r="Z189" s="241">
        <v>8.9200000000000017</v>
      </c>
      <c r="AA189" s="241">
        <v>65.12</v>
      </c>
      <c r="AB189" s="242" t="s">
        <v>2688</v>
      </c>
      <c r="AC189" s="241">
        <v>4.6991621488417898</v>
      </c>
      <c r="AD189">
        <f>IF('WetLitterbags placem_collection'!AB190="","",'WetLitterbags placem_collection'!AB190)</f>
        <v>2.2999999999999998</v>
      </c>
      <c r="AE189">
        <f>IF('WetLitterbags placem_collection'!Z190="","",'WetLitterbags placem_collection'!Z190)</f>
        <v>14.4</v>
      </c>
      <c r="AF189" s="256" t="str">
        <f>IF('WetLitterbags placem_collection'!AA190="","",'WetLitterbags placem_collection'!AA190)</f>
        <v>O</v>
      </c>
      <c r="AG189">
        <f>IF('WetLitterbags placem_collection'!AC190="","",'WetLitterbags placem_collection'!AC190)</f>
        <v>0</v>
      </c>
      <c r="AH189" s="250">
        <f>AVERAGE('WetLitterbags placem_collection'!S190,'WetLitterbags placem_collection'!U190)</f>
        <v>10.45</v>
      </c>
      <c r="AI189">
        <f>AVERAGE('WetLitterbags placem_collection'!R190,'WetLitterbags placem_collection'!T190)</f>
        <v>34.15</v>
      </c>
      <c r="AJ189">
        <f>INDEX(Coordinates!$B$2:$B$197,MATCH(G189,Coordinates!$J$2:$J$197,0))</f>
        <v>-2.278422983</v>
      </c>
      <c r="AK189">
        <f>INDEX(Coordinates!$C$2:$C$197,MATCH(G189,Coordinates!$J$2:$J$197,0))</f>
        <v>34.032261009999999</v>
      </c>
      <c r="AL189" t="str">
        <f>IF(ISNUMBER(SEARCH("C", 'WetLitterbags placem_collection'!W190)),"YES","")</f>
        <v>YES</v>
      </c>
      <c r="AM189" t="str">
        <f>IF(ISNUMBER(SEARCH("H", 'WetLitterbags placem_collection'!W190)),"YES","")</f>
        <v>YES</v>
      </c>
      <c r="AN189" t="str">
        <f>IF(ISNUMBER(SEARCH("R", 'WetLitterbags placem_collection'!W190)),"YES","")</f>
        <v>YES</v>
      </c>
    </row>
    <row r="190" spans="1:40" ht="15" customHeight="1">
      <c r="A190" s="268" t="s">
        <v>2460</v>
      </c>
      <c r="B190" s="282">
        <f>'Dry_Litterbag Placem_Collection'!A191</f>
        <v>189</v>
      </c>
      <c r="C190" s="282" t="str">
        <f>'Dry_Litterbag Placem_Collection'!B191</f>
        <v>Handajega</v>
      </c>
      <c r="D190" s="282" t="s">
        <v>2460</v>
      </c>
      <c r="E190" s="282" t="s">
        <v>2679</v>
      </c>
      <c r="F190" s="282">
        <v>4</v>
      </c>
      <c r="G190" s="283" t="str">
        <f>'Dry_Litterbag Placem_Collection'!C191</f>
        <v>Wet_W4_T5</v>
      </c>
      <c r="H190" s="284" t="s">
        <v>2559</v>
      </c>
      <c r="I190" s="285" t="s">
        <v>1147</v>
      </c>
      <c r="J190" s="233" t="str">
        <f>'WetLitterbags placem_collection'!K191</f>
        <v>G367</v>
      </c>
      <c r="K190" s="235">
        <f>IFERROR(INDEX('Green_rooibos initial weight'!$C$5:$C$1749,MATCH(J190, 'Green_rooibos initial weight'!$A$5:$A$1749,0)),"")</f>
        <v>2.0990000000000002</v>
      </c>
      <c r="L190" s="235">
        <f t="shared" si="16"/>
        <v>1.8492000000000002</v>
      </c>
      <c r="M190" s="235">
        <f>AVERAGE('Ashed teabags wet'!$J$809:$J$813,'Ashed teabags wet'!$J$817:$J$818,'Ashed teabags wet'!$J$820:$J$821)</f>
        <v>5.5094158734921841</v>
      </c>
      <c r="N190" s="235">
        <f t="shared" si="17"/>
        <v>1.7473198816673827</v>
      </c>
      <c r="O190" s="235">
        <f>IF(IFERROR(INDEX('Both teabags AfterWet'!$D$1:$D$839,MATCH(J190,'Both teabags AfterWet'!$B$1:$B$839,0)),"")="","",(IFERROR(INDEX('Both teabags AfterWet'!$D$1:$D$839,MATCH(J190,'Both teabags AfterWet'!$B$1:$B$839,0)),"")))</f>
        <v>0.80840000000000001</v>
      </c>
      <c r="P190" s="235">
        <f t="shared" si="18"/>
        <v>0.65779999999999994</v>
      </c>
      <c r="Q190" s="235">
        <f>IFERROR(INDEX('Ashed teabags wet'!$J$2:$J$825,MATCH(J190,'Ashed teabags wet'!$B$2:$B$825,0)),"")</f>
        <v>9.3843098311821134</v>
      </c>
      <c r="R190" s="235">
        <f t="shared" si="22"/>
        <v>0.59607000993048398</v>
      </c>
      <c r="S190" s="236">
        <f>'WetLitterbags placem_collection'!E191</f>
        <v>42763</v>
      </c>
      <c r="T190" s="236">
        <f>IF('WetLitterbags placem_collection'!G191="","",'WetLitterbags placem_collection'!G191)</f>
        <v>42815</v>
      </c>
      <c r="U190" s="237">
        <f t="shared" si="19"/>
        <v>52</v>
      </c>
      <c r="V190" s="235">
        <f t="shared" si="20"/>
        <v>1.1914000000000002</v>
      </c>
      <c r="W190" s="235">
        <f t="shared" si="21"/>
        <v>1.1512498717368986</v>
      </c>
      <c r="X190">
        <f>IFERROR(INDEX(Rainfall_Wet!$O$2:$O$217,MATCH(B190, Rainfall_Wet!$A$2:$A$217,0)),"")</f>
        <v>188.24043152799999</v>
      </c>
      <c r="Y190" s="241">
        <v>25.96</v>
      </c>
      <c r="Z190" s="241">
        <v>8.9200000000000017</v>
      </c>
      <c r="AA190" s="241">
        <v>65.12</v>
      </c>
      <c r="AB190" s="242" t="s">
        <v>2688</v>
      </c>
      <c r="AC190" s="241">
        <v>5.6991621488417898</v>
      </c>
      <c r="AD190">
        <f>IF('WetLitterbags placem_collection'!AB191="","",'WetLitterbags placem_collection'!AB191)</f>
        <v>0.6</v>
      </c>
      <c r="AE190">
        <f>IF('WetLitterbags placem_collection'!Z191="","",'WetLitterbags placem_collection'!Z191)</f>
        <v>7</v>
      </c>
      <c r="AF190" s="256" t="str">
        <f>IF('WetLitterbags placem_collection'!AA191="","",'WetLitterbags placem_collection'!AA191)</f>
        <v>O</v>
      </c>
      <c r="AG190">
        <f>IF('WetLitterbags placem_collection'!AC191="","",'WetLitterbags placem_collection'!AC191)</f>
        <v>1</v>
      </c>
      <c r="AH190" s="250">
        <f>AVERAGE('WetLitterbags placem_collection'!S191,'WetLitterbags placem_collection'!U191)</f>
        <v>13.6</v>
      </c>
      <c r="AI190">
        <f>AVERAGE('WetLitterbags placem_collection'!R191,'WetLitterbags placem_collection'!T191)</f>
        <v>30.6</v>
      </c>
      <c r="AJ190">
        <f>INDEX(Coordinates!$B$2:$B$197,MATCH(G190,Coordinates!$J$2:$J$197,0))</f>
        <v>-2.2787580080000001</v>
      </c>
      <c r="AK190">
        <f>INDEX(Coordinates!$C$2:$C$197,MATCH(G190,Coordinates!$J$2:$J$197,0))</f>
        <v>34.032463010000001</v>
      </c>
      <c r="AL190" t="str">
        <f>IF(ISNUMBER(SEARCH("C", 'WetLitterbags placem_collection'!W191)),"YES","")</f>
        <v/>
      </c>
      <c r="AM190" t="str">
        <f>IF(ISNUMBER(SEARCH("H", 'WetLitterbags placem_collection'!W191)),"YES","")</f>
        <v/>
      </c>
      <c r="AN190" t="str">
        <f>IF(ISNUMBER(SEARCH("R", 'WetLitterbags placem_collection'!W191)),"YES","")</f>
        <v>YES</v>
      </c>
    </row>
    <row r="191" spans="1:40" ht="15" customHeight="1">
      <c r="A191" s="268" t="s">
        <v>2460</v>
      </c>
      <c r="B191" s="282">
        <f>'Dry_Litterbag Placem_Collection'!A192</f>
        <v>190</v>
      </c>
      <c r="C191" s="282" t="str">
        <f>'Dry_Litterbag Placem_Collection'!B192</f>
        <v>Handajega</v>
      </c>
      <c r="D191" s="282" t="s">
        <v>2460</v>
      </c>
      <c r="E191" s="282" t="s">
        <v>2679</v>
      </c>
      <c r="F191" s="282">
        <v>4</v>
      </c>
      <c r="G191" s="283" t="str">
        <f>'Dry_Litterbag Placem_Collection'!C192</f>
        <v>Wet_W4_T6</v>
      </c>
      <c r="H191" s="284" t="s">
        <v>2559</v>
      </c>
      <c r="I191" s="285" t="s">
        <v>1147</v>
      </c>
      <c r="J191" s="233" t="str">
        <f>'WetLitterbags placem_collection'!K192</f>
        <v>G526</v>
      </c>
      <c r="K191" s="235">
        <f>IFERROR(INDEX('Green_rooibos initial weight'!$C$5:$C$1749,MATCH(J191, 'Green_rooibos initial weight'!$A$5:$A$1749,0)),"")</f>
        <v>2.0760000000000001</v>
      </c>
      <c r="L191" s="235">
        <f t="shared" si="16"/>
        <v>1.8262</v>
      </c>
      <c r="M191" s="235">
        <f>AVERAGE('Ashed teabags wet'!$J$809:$J$813,'Ashed teabags wet'!$J$817:$J$818,'Ashed teabags wet'!$J$820:$J$821)</f>
        <v>5.5094158734921841</v>
      </c>
      <c r="N191" s="235">
        <f t="shared" si="17"/>
        <v>1.7255870473182857</v>
      </c>
      <c r="O191" s="235">
        <f>IF(IFERROR(INDEX('Both teabags AfterWet'!$D$1:$D$839,MATCH(J191,'Both teabags AfterWet'!$B$1:$B$839,0)),"")="","",(IFERROR(INDEX('Both teabags AfterWet'!$D$1:$D$839,MATCH(J191,'Both teabags AfterWet'!$B$1:$B$839,0)),"")))</f>
        <v>0.61960000000000004</v>
      </c>
      <c r="P191" s="235">
        <f t="shared" si="18"/>
        <v>0.46900000000000003</v>
      </c>
      <c r="Q191" s="235">
        <f>IFERROR(INDEX('Ashed teabags wet'!$J$2:$J$825,MATCH(J191,'Ashed teabags wet'!$B$2:$B$825,0)),"")</f>
        <v>9.78043912175667</v>
      </c>
      <c r="R191" s="235">
        <f t="shared" si="22"/>
        <v>0.42312974051896124</v>
      </c>
      <c r="S191" s="236">
        <f>'WetLitterbags placem_collection'!E192</f>
        <v>42763</v>
      </c>
      <c r="T191" s="236">
        <f>IF('WetLitterbags placem_collection'!G192="","",'WetLitterbags placem_collection'!G192)</f>
        <v>42815</v>
      </c>
      <c r="U191" s="237">
        <f t="shared" si="19"/>
        <v>52</v>
      </c>
      <c r="V191" s="235">
        <f t="shared" si="20"/>
        <v>1.3572</v>
      </c>
      <c r="W191" s="235">
        <f t="shared" si="21"/>
        <v>1.3024573067993246</v>
      </c>
      <c r="X191">
        <f>IFERROR(INDEX(Rainfall_Wet!$O$2:$O$217,MATCH(B191, Rainfall_Wet!$A$2:$A$217,0)),"")</f>
        <v>188.24043152799999</v>
      </c>
      <c r="Y191" s="241">
        <v>25.96</v>
      </c>
      <c r="Z191" s="241">
        <v>8.9200000000000017</v>
      </c>
      <c r="AA191" s="241">
        <v>65.12</v>
      </c>
      <c r="AB191" s="242" t="s">
        <v>2688</v>
      </c>
      <c r="AC191" s="241">
        <v>6.6991621488417898</v>
      </c>
      <c r="AD191">
        <f>IF('WetLitterbags placem_collection'!AB192="","",'WetLitterbags placem_collection'!AB192)</f>
        <v>9.5</v>
      </c>
      <c r="AE191">
        <f>IF('WetLitterbags placem_collection'!Z192="","",'WetLitterbags placem_collection'!Z192)</f>
        <v>17.399999999999999</v>
      </c>
      <c r="AF191" s="256" t="str">
        <f>IF('WetLitterbags placem_collection'!AA192="","",'WetLitterbags placem_collection'!AA192)</f>
        <v>O</v>
      </c>
      <c r="AG191">
        <f>IF('WetLitterbags placem_collection'!AC192="","",'WetLitterbags placem_collection'!AC192)</f>
        <v>0</v>
      </c>
      <c r="AH191" s="250">
        <f>AVERAGE('WetLitterbags placem_collection'!S192,'WetLitterbags placem_collection'!U192)</f>
        <v>13.55</v>
      </c>
      <c r="AI191">
        <f>AVERAGE('WetLitterbags placem_collection'!R192,'WetLitterbags placem_collection'!T192)</f>
        <v>34.049999999999997</v>
      </c>
      <c r="AJ191">
        <f>INDEX(Coordinates!$B$2:$B$197,MATCH(G191,Coordinates!$J$2:$J$197,0))</f>
        <v>-2.2787559960000001</v>
      </c>
      <c r="AK191">
        <f>INDEX(Coordinates!$C$2:$C$197,MATCH(G191,Coordinates!$J$2:$J$197,0))</f>
        <v>34.032268969999997</v>
      </c>
      <c r="AL191" t="str">
        <f>IF(ISNUMBER(SEARCH("C", 'WetLitterbags placem_collection'!W192)),"YES","")</f>
        <v>YES</v>
      </c>
      <c r="AM191" t="str">
        <f>IF(ISNUMBER(SEARCH("H", 'WetLitterbags placem_collection'!W192)),"YES","")</f>
        <v>YES</v>
      </c>
      <c r="AN191" t="str">
        <f>IF(ISNUMBER(SEARCH("R", 'WetLitterbags placem_collection'!W192)),"YES","")</f>
        <v/>
      </c>
    </row>
    <row r="192" spans="1:40" ht="15" customHeight="1">
      <c r="A192" s="268" t="s">
        <v>2460</v>
      </c>
      <c r="B192" s="282">
        <f>'Dry_Litterbag Placem_Collection'!A193</f>
        <v>191</v>
      </c>
      <c r="C192" s="282" t="str">
        <f>'Dry_Litterbag Placem_Collection'!B193</f>
        <v>Handajega</v>
      </c>
      <c r="D192" s="282" t="s">
        <v>2460</v>
      </c>
      <c r="E192" s="282" t="s">
        <v>2679</v>
      </c>
      <c r="F192" s="282">
        <v>4</v>
      </c>
      <c r="G192" s="283" t="str">
        <f>'Dry_Litterbag Placem_Collection'!C193</f>
        <v>Wet_W4_T7</v>
      </c>
      <c r="H192" s="284" t="s">
        <v>2559</v>
      </c>
      <c r="I192" s="285" t="s">
        <v>1147</v>
      </c>
      <c r="J192" s="233" t="str">
        <f>'WetLitterbags placem_collection'!K193</f>
        <v>G522</v>
      </c>
      <c r="K192" s="235">
        <f>IFERROR(INDEX('Green_rooibos initial weight'!$C$5:$C$1749,MATCH(J192, 'Green_rooibos initial weight'!$A$5:$A$1749,0)),"")</f>
        <v>1.821</v>
      </c>
      <c r="L192" s="235">
        <f t="shared" si="16"/>
        <v>1.5711999999999999</v>
      </c>
      <c r="M192" s="235">
        <f>AVERAGE('Ashed teabags wet'!$J$809:$J$813,'Ashed teabags wet'!$J$817:$J$818,'Ashed teabags wet'!$J$820:$J$821)</f>
        <v>5.5094158734921841</v>
      </c>
      <c r="N192" s="235">
        <f t="shared" si="17"/>
        <v>1.4846360577956907</v>
      </c>
      <c r="O192" s="235">
        <f>IF(IFERROR(INDEX('Both teabags AfterWet'!$D$1:$D$839,MATCH(J192,'Both teabags AfterWet'!$B$1:$B$839,0)),"")="","",(IFERROR(INDEX('Both teabags AfterWet'!$D$1:$D$839,MATCH(J192,'Both teabags AfterWet'!$B$1:$B$839,0)),"")))</f>
        <v>0.628</v>
      </c>
      <c r="P192" s="235">
        <f t="shared" si="18"/>
        <v>0.47739999999999999</v>
      </c>
      <c r="Q192" s="235">
        <f>IFERROR(INDEX('Ashed teabags wet'!$J$2:$J$825,MATCH(J192,'Ashed teabags wet'!$B$2:$B$825,0)),"")</f>
        <v>9.2361457813275862</v>
      </c>
      <c r="R192" s="235">
        <f t="shared" si="22"/>
        <v>0.43330664003994213</v>
      </c>
      <c r="S192" s="236">
        <f>'WetLitterbags placem_collection'!E193</f>
        <v>42763</v>
      </c>
      <c r="T192" s="236">
        <f>IF('WetLitterbags placem_collection'!G193="","",'WetLitterbags placem_collection'!G193)</f>
        <v>42815</v>
      </c>
      <c r="U192" s="237">
        <f t="shared" si="19"/>
        <v>52</v>
      </c>
      <c r="V192" s="235">
        <f t="shared" si="20"/>
        <v>1.0937999999999999</v>
      </c>
      <c r="W192" s="235">
        <f t="shared" si="21"/>
        <v>1.0513294177557486</v>
      </c>
      <c r="X192">
        <f>IFERROR(INDEX(Rainfall_Wet!$O$2:$O$217,MATCH(B192, Rainfall_Wet!$A$2:$A$217,0)),"")</f>
        <v>188.24043152799999</v>
      </c>
      <c r="Y192" s="241">
        <v>25.96</v>
      </c>
      <c r="Z192" s="241">
        <v>8.9200000000000017</v>
      </c>
      <c r="AA192" s="241">
        <v>65.12</v>
      </c>
      <c r="AB192" s="242" t="s">
        <v>2688</v>
      </c>
      <c r="AC192" s="241">
        <v>7.6991621488417898</v>
      </c>
      <c r="AD192">
        <f>IF('WetLitterbags placem_collection'!AB193="","",'WetLitterbags placem_collection'!AB193)</f>
        <v>12.4</v>
      </c>
      <c r="AE192">
        <f>IF('WetLitterbags placem_collection'!Z193="","",'WetLitterbags placem_collection'!Z193)</f>
        <v>29.8</v>
      </c>
      <c r="AF192" s="256" t="str">
        <f>IF('WetLitterbags placem_collection'!AA193="","",'WetLitterbags placem_collection'!AA193)</f>
        <v>O</v>
      </c>
      <c r="AG192">
        <f>IF('WetLitterbags placem_collection'!AC193="","",'WetLitterbags placem_collection'!AC193)</f>
        <v>0</v>
      </c>
      <c r="AH192" s="250">
        <f>AVERAGE('WetLitterbags placem_collection'!S193,'WetLitterbags placem_collection'!U193)</f>
        <v>12.350000000000001</v>
      </c>
      <c r="AI192">
        <f>AVERAGE('WetLitterbags placem_collection'!R193,'WetLitterbags placem_collection'!T193)</f>
        <v>35</v>
      </c>
      <c r="AJ192">
        <f>INDEX(Coordinates!$B$2:$B$197,MATCH(G192,Coordinates!$J$2:$J$197,0))</f>
        <v>-2.278704029</v>
      </c>
      <c r="AK192">
        <f>INDEX(Coordinates!$C$2:$C$197,MATCH(G192,Coordinates!$J$2:$J$197,0))</f>
        <v>34.032182970000001</v>
      </c>
      <c r="AL192" t="str">
        <f>IF(ISNUMBER(SEARCH("C", 'WetLitterbags placem_collection'!W193)),"YES","")</f>
        <v>YES</v>
      </c>
      <c r="AM192" t="str">
        <f>IF(ISNUMBER(SEARCH("H", 'WetLitterbags placem_collection'!W193)),"YES","")</f>
        <v>YES</v>
      </c>
      <c r="AN192" t="str">
        <f>IF(ISNUMBER(SEARCH("R", 'WetLitterbags placem_collection'!W193)),"YES","")</f>
        <v/>
      </c>
    </row>
    <row r="193" spans="1:40" ht="15" customHeight="1">
      <c r="A193" s="268" t="s">
        <v>2460</v>
      </c>
      <c r="B193" s="282">
        <f>'Dry_Litterbag Placem_Collection'!A194</f>
        <v>192</v>
      </c>
      <c r="C193" s="282" t="str">
        <f>'Dry_Litterbag Placem_Collection'!B194</f>
        <v>Handajega</v>
      </c>
      <c r="D193" s="282" t="s">
        <v>2460</v>
      </c>
      <c r="E193" s="282" t="s">
        <v>2679</v>
      </c>
      <c r="F193" s="282">
        <v>4</v>
      </c>
      <c r="G193" s="283" t="str">
        <f>'Dry_Litterbag Placem_Collection'!C194</f>
        <v>Wet_W4_T8</v>
      </c>
      <c r="H193" s="284" t="s">
        <v>2559</v>
      </c>
      <c r="I193" s="285" t="s">
        <v>1147</v>
      </c>
      <c r="J193" s="233" t="str">
        <f>'WetLitterbags placem_collection'!K194</f>
        <v>G591</v>
      </c>
      <c r="K193" s="235">
        <f>IFERROR(INDEX('Green_rooibos initial weight'!$C$5:$C$1749,MATCH(J193, 'Green_rooibos initial weight'!$A$5:$A$1749,0)),"")</f>
        <v>2.0920000000000001</v>
      </c>
      <c r="L193" s="235">
        <f t="shared" si="16"/>
        <v>1.8422000000000001</v>
      </c>
      <c r="M193" s="235">
        <f>AVERAGE('Ashed teabags wet'!$J$809:$J$813,'Ashed teabags wet'!$J$817:$J$818,'Ashed teabags wet'!$J$820:$J$821)</f>
        <v>5.5094158734921841</v>
      </c>
      <c r="N193" s="235">
        <f t="shared" si="17"/>
        <v>1.740705540778527</v>
      </c>
      <c r="O193" s="235">
        <f>IF(IFERROR(INDEX('Both teabags AfterWet'!$D$1:$D$839,MATCH(J193,'Both teabags AfterWet'!$B$1:$B$839,0)),"")="","",(IFERROR(INDEX('Both teabags AfterWet'!$D$1:$D$839,MATCH(J193,'Both teabags AfterWet'!$B$1:$B$839,0)),"")))</f>
        <v>0.66100000000000003</v>
      </c>
      <c r="P193" s="235">
        <f t="shared" si="18"/>
        <v>0.51039999999999996</v>
      </c>
      <c r="Q193" s="235">
        <f>IFERROR(INDEX('Ashed teabags wet'!$J$2:$J$825,MATCH(J193,'Ashed teabags wet'!$B$2:$B$825,0)),"")</f>
        <v>10.322580645161365</v>
      </c>
      <c r="R193" s="235">
        <f t="shared" si="22"/>
        <v>0.45771354838709638</v>
      </c>
      <c r="S193" s="236">
        <f>'WetLitterbags placem_collection'!E194</f>
        <v>42763</v>
      </c>
      <c r="T193" s="236">
        <f>IF('WetLitterbags placem_collection'!G194="","",'WetLitterbags placem_collection'!G194)</f>
        <v>42815</v>
      </c>
      <c r="U193" s="237">
        <f t="shared" si="19"/>
        <v>52</v>
      </c>
      <c r="V193" s="235">
        <f t="shared" si="20"/>
        <v>1.3318000000000001</v>
      </c>
      <c r="W193" s="235">
        <f t="shared" si="21"/>
        <v>1.2829919923914306</v>
      </c>
      <c r="X193">
        <f>IFERROR(INDEX(Rainfall_Wet!$O$2:$O$217,MATCH(B193, Rainfall_Wet!$A$2:$A$217,0)),"")</f>
        <v>188.24043152799999</v>
      </c>
      <c r="Y193" s="241">
        <v>25.96</v>
      </c>
      <c r="Z193" s="241">
        <v>8.9200000000000017</v>
      </c>
      <c r="AA193" s="241">
        <v>65.12</v>
      </c>
      <c r="AB193" s="242" t="s">
        <v>2688</v>
      </c>
      <c r="AC193" s="241">
        <v>8.6991621488417898</v>
      </c>
      <c r="AD193">
        <f>IF('WetLitterbags placem_collection'!AB194="","",'WetLitterbags placem_collection'!AB194)</f>
        <v>3.6</v>
      </c>
      <c r="AE193">
        <f>IF('WetLitterbags placem_collection'!Z194="","",'WetLitterbags placem_collection'!Z194)</f>
        <v>37.799999999999997</v>
      </c>
      <c r="AF193" s="256" t="str">
        <f>IF('WetLitterbags placem_collection'!AA194="","",'WetLitterbags placem_collection'!AA194)</f>
        <v>O</v>
      </c>
      <c r="AG193">
        <f>IF('WetLitterbags placem_collection'!AC194="","",'WetLitterbags placem_collection'!AC194)</f>
        <v>0</v>
      </c>
      <c r="AH193" s="250">
        <f>AVERAGE('WetLitterbags placem_collection'!S194,'WetLitterbags placem_collection'!U194)</f>
        <v>9.25</v>
      </c>
      <c r="AI193">
        <f>AVERAGE('WetLitterbags placem_collection'!R194,'WetLitterbags placem_collection'!T194)</f>
        <v>33.299999999999997</v>
      </c>
      <c r="AJ193">
        <f>INDEX(Coordinates!$B$2:$B$197,MATCH(G193,Coordinates!$J$2:$J$197,0))</f>
        <v>-2.2789770269999998</v>
      </c>
      <c r="AK193">
        <f>INDEX(Coordinates!$C$2:$C$197,MATCH(G193,Coordinates!$J$2:$J$197,0))</f>
        <v>34.032051039999999</v>
      </c>
      <c r="AL193" t="str">
        <f>IF(ISNUMBER(SEARCH("C", 'WetLitterbags placem_collection'!W194)),"YES","")</f>
        <v>YES</v>
      </c>
      <c r="AM193" t="str">
        <f>IF(ISNUMBER(SEARCH("H", 'WetLitterbags placem_collection'!W194)),"YES","")</f>
        <v>YES</v>
      </c>
      <c r="AN193" t="str">
        <f>IF(ISNUMBER(SEARCH("R", 'WetLitterbags placem_collection'!W194)),"YES","")</f>
        <v/>
      </c>
    </row>
    <row r="194" spans="1:40" ht="15" customHeight="1">
      <c r="A194" s="268" t="s">
        <v>2460</v>
      </c>
      <c r="B194" s="282">
        <f>'Dry_Litterbag Placem_Collection'!A195</f>
        <v>193</v>
      </c>
      <c r="C194" s="282" t="str">
        <f>'Dry_Litterbag Placem_Collection'!B195</f>
        <v>Makao</v>
      </c>
      <c r="D194" s="282" t="s">
        <v>2677</v>
      </c>
      <c r="E194" s="282" t="s">
        <v>2527</v>
      </c>
      <c r="F194" s="282">
        <v>4</v>
      </c>
      <c r="G194" s="283" t="str">
        <f>'Dry_Litterbag Placem_Collection'!C195</f>
        <v>Dry_Ag1_CG4</v>
      </c>
      <c r="H194" s="284" t="s">
        <v>2559</v>
      </c>
      <c r="I194" s="285" t="s">
        <v>1147</v>
      </c>
      <c r="J194" s="233" t="str">
        <f>'WetLitterbags placem_collection'!K195</f>
        <v>G863</v>
      </c>
      <c r="K194" s="235">
        <f>IFERROR(INDEX('Green_rooibos initial weight'!$C$5:$C$1749,MATCH(J194, 'Green_rooibos initial weight'!$A$5:$A$1749,0)),"")</f>
        <v>2.0230000000000001</v>
      </c>
      <c r="L194" s="235">
        <f t="shared" si="16"/>
        <v>1.7732000000000001</v>
      </c>
      <c r="M194" s="235">
        <f>AVERAGE('Ashed teabags wet'!$J$809:$J$813,'Ashed teabags wet'!$J$817:$J$818,'Ashed teabags wet'!$J$820:$J$821)</f>
        <v>5.5094158734921841</v>
      </c>
      <c r="N194" s="235">
        <f t="shared" si="17"/>
        <v>1.6755070377312367</v>
      </c>
      <c r="O194" s="235">
        <f>IF(IFERROR(INDEX('Both teabags AfterWet'!$D$1:$D$839,MATCH(J194,'Both teabags AfterWet'!$B$1:$B$839,0)),"")="","",(IFERROR(INDEX('Both teabags AfterWet'!$D$1:$D$839,MATCH(J194,'Both teabags AfterWet'!$B$1:$B$839,0)),"")))</f>
        <v>0.64890000000000003</v>
      </c>
      <c r="P194" s="235">
        <f t="shared" si="18"/>
        <v>0.49830000000000002</v>
      </c>
      <c r="Q194" s="235">
        <f>IFERROR(INDEX('Ashed teabags wet'!$J$2:$J$825,MATCH(J194,'Ashed teabags wet'!$B$2:$B$825,0)),"")</f>
        <v>8.2238442822379554</v>
      </c>
      <c r="R194" s="235">
        <f t="shared" si="22"/>
        <v>0.45732058394160829</v>
      </c>
      <c r="S194" s="236">
        <f>'WetLitterbags placem_collection'!E195</f>
        <v>42769</v>
      </c>
      <c r="T194" s="236">
        <f>IF('WetLitterbags placem_collection'!G195="","",'WetLitterbags placem_collection'!G195)</f>
        <v>42813</v>
      </c>
      <c r="U194" s="237">
        <f t="shared" si="19"/>
        <v>44</v>
      </c>
      <c r="V194" s="235">
        <f t="shared" si="20"/>
        <v>1.2749000000000001</v>
      </c>
      <c r="W194" s="235">
        <f t="shared" si="21"/>
        <v>1.2181864537896283</v>
      </c>
      <c r="X194">
        <f>IFERROR(INDEX(Rainfall_Wet!$O$2:$O$217,MATCH(B194, Rainfall_Wet!$A$2:$A$217,0)),"")</f>
        <v>175.054685654</v>
      </c>
      <c r="Y194" s="241">
        <v>12.565665055683967</v>
      </c>
      <c r="Z194" s="241">
        <v>0.9665896196679955</v>
      </c>
      <c r="AA194" s="241">
        <v>86.467745324648035</v>
      </c>
      <c r="AB194" s="242" t="s">
        <v>2690</v>
      </c>
      <c r="AC194" s="241">
        <v>1.0225726959093147</v>
      </c>
      <c r="AD194">
        <f>IF('WetLitterbags placem_collection'!AB195="","",'WetLitterbags placem_collection'!AB195)</f>
        <v>15.2</v>
      </c>
      <c r="AE194">
        <f>IF('WetLitterbags placem_collection'!Z195="","",'WetLitterbags placem_collection'!Z195)</f>
        <v>12.2</v>
      </c>
      <c r="AF194" s="256" t="str">
        <f>IF('WetLitterbags placem_collection'!AA195="","",'WetLitterbags placem_collection'!AA195)</f>
        <v>O</v>
      </c>
      <c r="AG194">
        <f>IF('WetLitterbags placem_collection'!AC195="","",'WetLitterbags placem_collection'!AC195)</f>
        <v>1</v>
      </c>
      <c r="AH194" s="250">
        <f>AVERAGE('WetLitterbags placem_collection'!S195,'WetLitterbags placem_collection'!U195)</f>
        <v>22.4</v>
      </c>
      <c r="AI194">
        <f>AVERAGE('WetLitterbags placem_collection'!R195,'WetLitterbags placem_collection'!T195)</f>
        <v>28.95</v>
      </c>
      <c r="AJ194">
        <v>-2.4396949910000001</v>
      </c>
      <c r="AK194">
        <v>34.838574029999997</v>
      </c>
      <c r="AL194" t="str">
        <f>IF(ISNUMBER(SEARCH("C", 'WetLitterbags placem_collection'!W195)),"YES","")</f>
        <v/>
      </c>
      <c r="AM194" t="str">
        <f>IF(ISNUMBER(SEARCH("H", 'WetLitterbags placem_collection'!W195)),"YES","")</f>
        <v/>
      </c>
      <c r="AN194" t="str">
        <f>IF(ISNUMBER(SEARCH("R", 'WetLitterbags placem_collection'!W195)),"YES","")</f>
        <v/>
      </c>
    </row>
    <row r="195" spans="1:40" ht="15" customHeight="1">
      <c r="A195" s="268" t="s">
        <v>2460</v>
      </c>
      <c r="B195" s="282">
        <f>'Dry_Litterbag Placem_Collection'!A196</f>
        <v>194</v>
      </c>
      <c r="C195" s="282" t="str">
        <f>'Dry_Litterbag Placem_Collection'!B196</f>
        <v>Makao</v>
      </c>
      <c r="D195" s="282" t="s">
        <v>2677</v>
      </c>
      <c r="E195" s="282" t="s">
        <v>2527</v>
      </c>
      <c r="F195" s="282">
        <v>3</v>
      </c>
      <c r="G195" s="283" t="str">
        <f>'Dry_Litterbag Placem_Collection'!C196</f>
        <v>Dry_Ag2_CG3</v>
      </c>
      <c r="H195" s="284" t="s">
        <v>2559</v>
      </c>
      <c r="I195" s="285" t="s">
        <v>1147</v>
      </c>
      <c r="J195" s="233" t="str">
        <f>'WetLitterbags placem_collection'!K196</f>
        <v>G615</v>
      </c>
      <c r="K195" s="235">
        <f>IFERROR(INDEX('Green_rooibos initial weight'!$C$5:$C$1749,MATCH(J195, 'Green_rooibos initial weight'!$A$5:$A$1749,0)),"")</f>
        <v>1.9630000000000001</v>
      </c>
      <c r="L195" s="235">
        <f t="shared" ref="L195:L258" si="23">K195-($BG$7+$BG$8)</f>
        <v>1.7132000000000001</v>
      </c>
      <c r="M195" s="235">
        <f>AVERAGE('Ashed teabags wet'!$J$809:$J$813,'Ashed teabags wet'!$J$817:$J$818,'Ashed teabags wet'!$J$820:$J$821)</f>
        <v>5.5094158734921841</v>
      </c>
      <c r="N195" s="235">
        <f t="shared" ref="N195:N258" si="24">IFERROR(L195-(M195/100)*L195,"")</f>
        <v>1.6188126872553319</v>
      </c>
      <c r="O195" s="235" t="str">
        <f>IF(IFERROR(INDEX('Both teabags AfterWet'!$D$1:$D$839,MATCH(J195,'Both teabags AfterWet'!$B$1:$B$839,0)),"")="","",(IFERROR(INDEX('Both teabags AfterWet'!$D$1:$D$839,MATCH(J195,'Both teabags AfterWet'!$B$1:$B$839,0)),"")))</f>
        <v/>
      </c>
      <c r="P195" s="235" t="str">
        <f t="shared" ref="P195:P258" si="25">IFERROR(IF(O195&gt;0,O195-($BG$7),""),"")</f>
        <v/>
      </c>
      <c r="Q195" s="235">
        <f>IFERROR(INDEX('Ashed teabags wet'!$J$2:$J$825,MATCH(J195,'Ashed teabags wet'!$B$2:$B$825,0)),"")</f>
        <v>11.187777230163009</v>
      </c>
      <c r="R195" s="235" t="str">
        <f t="shared" si="22"/>
        <v/>
      </c>
      <c r="S195" s="236">
        <f>'WetLitterbags placem_collection'!E196</f>
        <v>42769</v>
      </c>
      <c r="T195" s="236">
        <f>IF('WetLitterbags placem_collection'!G196="","",'WetLitterbags placem_collection'!G196)</f>
        <v>42813</v>
      </c>
      <c r="U195" s="237">
        <f t="shared" ref="U195:U258" si="26">IFERROR(T195-S195,"")</f>
        <v>44</v>
      </c>
      <c r="V195" s="235" t="str">
        <f t="shared" ref="V195:V258" si="27">IFERROR(L195-P195,"")</f>
        <v/>
      </c>
      <c r="W195" s="235" t="str">
        <f t="shared" ref="W195:W258" si="28">IFERROR(N195-R195,"")</f>
        <v/>
      </c>
      <c r="X195">
        <f>IFERROR(INDEX(Rainfall_Wet!$O$2:$O$217,MATCH(B195, Rainfall_Wet!$A$2:$A$217,0)),"")</f>
        <v>175.054685654</v>
      </c>
      <c r="Y195" s="241">
        <v>21.13063730679653</v>
      </c>
      <c r="Z195" s="241">
        <v>3.0912555579081076</v>
      </c>
      <c r="AA195" s="241">
        <v>75.778107135295357</v>
      </c>
      <c r="AB195" s="242" t="s">
        <v>2688</v>
      </c>
      <c r="AC195" s="241">
        <v>0.46131099063578063</v>
      </c>
      <c r="AD195">
        <f>IF('WetLitterbags placem_collection'!AB196="","",'WetLitterbags placem_collection'!AB196)</f>
        <v>7.9</v>
      </c>
      <c r="AE195">
        <f>IF('WetLitterbags placem_collection'!Z196="","",'WetLitterbags placem_collection'!Z196)</f>
        <v>7.9</v>
      </c>
      <c r="AF195" s="256" t="str">
        <f>IF('WetLitterbags placem_collection'!AA196="","",'WetLitterbags placem_collection'!AA196)</f>
        <v>O</v>
      </c>
      <c r="AG195">
        <f>IF('WetLitterbags placem_collection'!AC196="","",'WetLitterbags placem_collection'!AC196)</f>
        <v>1</v>
      </c>
      <c r="AH195" s="250">
        <f>AVERAGE('WetLitterbags placem_collection'!S196,'WetLitterbags placem_collection'!U196)</f>
        <v>19.600000000000001</v>
      </c>
      <c r="AI195">
        <f>AVERAGE('WetLitterbags placem_collection'!R196,'WetLitterbags placem_collection'!T196)</f>
        <v>29.3</v>
      </c>
      <c r="AJ195">
        <v>-2.4395990190000001</v>
      </c>
      <c r="AK195">
        <v>34.838418959999998</v>
      </c>
      <c r="AL195" t="str">
        <f>IF(ISNUMBER(SEARCH("C", 'WetLitterbags placem_collection'!W196)),"YES","")</f>
        <v/>
      </c>
      <c r="AM195" t="str">
        <f>IF(ISNUMBER(SEARCH("H", 'WetLitterbags placem_collection'!W196)),"YES","")</f>
        <v/>
      </c>
      <c r="AN195" t="str">
        <f>IF(ISNUMBER(SEARCH("R", 'WetLitterbags placem_collection'!W196)),"YES","")</f>
        <v>YES</v>
      </c>
    </row>
    <row r="196" spans="1:40" ht="15" customHeight="1">
      <c r="A196" s="268" t="s">
        <v>2460</v>
      </c>
      <c r="B196" s="282">
        <f>'Dry_Litterbag Placem_Collection'!A197</f>
        <v>195</v>
      </c>
      <c r="C196" s="282" t="str">
        <f>'Dry_Litterbag Placem_Collection'!B197</f>
        <v>Makao</v>
      </c>
      <c r="D196" s="282" t="s">
        <v>2677</v>
      </c>
      <c r="E196" s="282" t="s">
        <v>2527</v>
      </c>
      <c r="F196" s="282">
        <v>2</v>
      </c>
      <c r="G196" s="283" t="str">
        <f>'Dry_Litterbag Placem_Collection'!C197</f>
        <v>Dry_Ag3_CG2</v>
      </c>
      <c r="H196" s="284" t="s">
        <v>2559</v>
      </c>
      <c r="I196" s="285" t="s">
        <v>1147</v>
      </c>
      <c r="J196" s="233" t="str">
        <f>'WetLitterbags placem_collection'!K197</f>
        <v>G821</v>
      </c>
      <c r="K196" s="235">
        <f>IFERROR(INDEX('Green_rooibos initial weight'!$C$5:$C$1749,MATCH(J196, 'Green_rooibos initial weight'!$A$5:$A$1749,0)),"")</f>
        <v>1.9990000000000001</v>
      </c>
      <c r="L196" s="235">
        <f t="shared" si="23"/>
        <v>1.7492000000000001</v>
      </c>
      <c r="M196" s="235">
        <f>AVERAGE('Ashed teabags wet'!$J$809:$J$813,'Ashed teabags wet'!$J$817:$J$818,'Ashed teabags wet'!$J$820:$J$821)</f>
        <v>5.5094158734921841</v>
      </c>
      <c r="N196" s="235">
        <f t="shared" si="24"/>
        <v>1.6528292975408747</v>
      </c>
      <c r="O196" s="235">
        <f>IF(IFERROR(INDEX('Both teabags AfterWet'!$D$1:$D$839,MATCH(J196,'Both teabags AfterWet'!$B$1:$B$839,0)),"")="","",(IFERROR(INDEX('Both teabags AfterWet'!$D$1:$D$839,MATCH(J196,'Both teabags AfterWet'!$B$1:$B$839,0)),"")))</f>
        <v>0.7641</v>
      </c>
      <c r="P196" s="235">
        <f t="shared" si="25"/>
        <v>0.61349999999999993</v>
      </c>
      <c r="Q196" s="235">
        <f>IFERROR(INDEX('Ashed teabags wet'!$J$2:$J$825,MATCH(J196,'Ashed teabags wet'!$B$2:$B$825,0)),"")</f>
        <v>15.097159940208879</v>
      </c>
      <c r="R196" s="235">
        <f t="shared" si="22"/>
        <v>0.52087892376681844</v>
      </c>
      <c r="S196" s="236">
        <f>'WetLitterbags placem_collection'!E197</f>
        <v>42769</v>
      </c>
      <c r="T196" s="236">
        <f>IF('WetLitterbags placem_collection'!G197="","",'WetLitterbags placem_collection'!G197)</f>
        <v>42814</v>
      </c>
      <c r="U196" s="237">
        <f t="shared" si="26"/>
        <v>45</v>
      </c>
      <c r="V196" s="235">
        <f t="shared" si="27"/>
        <v>1.1357000000000002</v>
      </c>
      <c r="W196" s="235">
        <f t="shared" si="28"/>
        <v>1.1319503737740564</v>
      </c>
      <c r="X196">
        <f>IFERROR(INDEX(Rainfall_Wet!$O$2:$O$217,MATCH(B196, Rainfall_Wet!$A$2:$A$217,0)),"")</f>
        <v>175.377105089</v>
      </c>
      <c r="Y196" s="241">
        <v>54.080969906906262</v>
      </c>
      <c r="Z196" s="241">
        <v>21.264484651351896</v>
      </c>
      <c r="AA196" s="241">
        <v>24.654545441741845</v>
      </c>
      <c r="AB196" s="242" t="s">
        <v>2691</v>
      </c>
      <c r="AC196" s="241">
        <v>1.8433218334154755</v>
      </c>
      <c r="AD196">
        <f>IF('WetLitterbags placem_collection'!AB197="","",'WetLitterbags placem_collection'!AB197)</f>
        <v>5.13</v>
      </c>
      <c r="AE196">
        <f>IF('WetLitterbags placem_collection'!Z197="","",'WetLitterbags placem_collection'!Z197)</f>
        <v>5.13</v>
      </c>
      <c r="AF196" s="256" t="str">
        <f>IF('WetLitterbags placem_collection'!AA197="","",'WetLitterbags placem_collection'!AA197)</f>
        <v>O</v>
      </c>
      <c r="AG196">
        <f>IF('WetLitterbags placem_collection'!AC197="","",'WetLitterbags placem_collection'!AC197)</f>
        <v>1</v>
      </c>
      <c r="AH196" s="250">
        <f>AVERAGE('WetLitterbags placem_collection'!S197,'WetLitterbags placem_collection'!U197)</f>
        <v>29.700000000000003</v>
      </c>
      <c r="AI196">
        <f>AVERAGE('WetLitterbags placem_collection'!R197,'WetLitterbags placem_collection'!T197)</f>
        <v>24.35</v>
      </c>
      <c r="AJ196">
        <v>-2.4396450349999999</v>
      </c>
      <c r="AK196">
        <v>34.83836599</v>
      </c>
      <c r="AL196" t="str">
        <f>IF(ISNUMBER(SEARCH("C", 'WetLitterbags placem_collection'!W197)),"YES","")</f>
        <v>YES</v>
      </c>
      <c r="AM196" t="str">
        <f>IF(ISNUMBER(SEARCH("H", 'WetLitterbags placem_collection'!W197)),"YES","")</f>
        <v/>
      </c>
      <c r="AN196" t="str">
        <f>IF(ISNUMBER(SEARCH("R", 'WetLitterbags placem_collection'!W197)),"YES","")</f>
        <v>YES</v>
      </c>
    </row>
    <row r="197" spans="1:40" ht="15" customHeight="1">
      <c r="A197" s="268" t="s">
        <v>2460</v>
      </c>
      <c r="B197" s="282">
        <f>'Dry_Litterbag Placem_Collection'!A198</f>
        <v>196</v>
      </c>
      <c r="C197" s="282" t="str">
        <f>'Dry_Litterbag Placem_Collection'!B198</f>
        <v>Makao</v>
      </c>
      <c r="D197" s="282" t="s">
        <v>2677</v>
      </c>
      <c r="E197" s="282" t="s">
        <v>2527</v>
      </c>
      <c r="F197" s="282">
        <v>1</v>
      </c>
      <c r="G197" s="283" t="str">
        <f>'Dry_Litterbag Placem_Collection'!C198</f>
        <v>Dry_Ag4_CG1</v>
      </c>
      <c r="H197" s="284" t="s">
        <v>2559</v>
      </c>
      <c r="I197" s="285" t="s">
        <v>1147</v>
      </c>
      <c r="J197" s="233" t="str">
        <f>'WetLitterbags placem_collection'!K198</f>
        <v>G754</v>
      </c>
      <c r="K197" s="235">
        <f>IFERROR(INDEX('Green_rooibos initial weight'!$C$5:$C$1749,MATCH(J197, 'Green_rooibos initial weight'!$A$5:$A$1749,0)),"")</f>
        <v>2.0609999999999999</v>
      </c>
      <c r="L197" s="235">
        <f t="shared" si="23"/>
        <v>1.8111999999999999</v>
      </c>
      <c r="M197" s="235">
        <f>AVERAGE('Ashed teabags wet'!$J$809:$J$813,'Ashed teabags wet'!$J$817:$J$818,'Ashed teabags wet'!$J$820:$J$821)</f>
        <v>5.5094158734921841</v>
      </c>
      <c r="N197" s="235">
        <f t="shared" si="24"/>
        <v>1.7114134596993096</v>
      </c>
      <c r="O197" s="235">
        <f>IF(IFERROR(INDEX('Both teabags AfterWet'!$D$1:$D$839,MATCH(J197,'Both teabags AfterWet'!$B$1:$B$839,0)),"")="","",(IFERROR(INDEX('Both teabags AfterWet'!$D$1:$D$839,MATCH(J197,'Both teabags AfterWet'!$B$1:$B$839,0)),"")))</f>
        <v>0.6452</v>
      </c>
      <c r="P197" s="235">
        <f t="shared" si="25"/>
        <v>0.49459999999999998</v>
      </c>
      <c r="Q197" s="235">
        <f>IFERROR(INDEX('Ashed teabags wet'!$J$2:$J$825,MATCH(J197,'Ashed teabags wet'!$B$2:$B$825,0)),"")</f>
        <v>10.498306724722434</v>
      </c>
      <c r="R197" s="235">
        <f t="shared" si="22"/>
        <v>0.4426753749395228</v>
      </c>
      <c r="S197" s="236">
        <f>'WetLitterbags placem_collection'!E198</f>
        <v>42769</v>
      </c>
      <c r="T197" s="236">
        <f>IF('WetLitterbags placem_collection'!G198="","",'WetLitterbags placem_collection'!G198)</f>
        <v>42814</v>
      </c>
      <c r="U197" s="237">
        <f t="shared" si="26"/>
        <v>45</v>
      </c>
      <c r="V197" s="235">
        <f t="shared" si="27"/>
        <v>1.3166</v>
      </c>
      <c r="W197" s="235">
        <f t="shared" si="28"/>
        <v>1.2687380847597867</v>
      </c>
      <c r="X197">
        <f>IFERROR(INDEX(Rainfall_Wet!$O$2:$O$217,MATCH(B197, Rainfall_Wet!$A$2:$A$217,0)),"")</f>
        <v>175.377105089</v>
      </c>
      <c r="Y197" s="241">
        <v>51.960000000000008</v>
      </c>
      <c r="Z197" s="241">
        <v>18.919999999999995</v>
      </c>
      <c r="AA197" s="241">
        <v>29.120000000000005</v>
      </c>
      <c r="AB197" s="242" t="s">
        <v>2691</v>
      </c>
      <c r="AC197" s="241">
        <v>1.85293247905372</v>
      </c>
      <c r="AD197">
        <f>IF('WetLitterbags placem_collection'!AB198="","",'WetLitterbags placem_collection'!AB198)</f>
        <v>13.8</v>
      </c>
      <c r="AE197">
        <f>IF('WetLitterbags placem_collection'!Z198="","",'WetLitterbags placem_collection'!Z198)</f>
        <v>17.399999999999999</v>
      </c>
      <c r="AF197" s="256" t="str">
        <f>IF('WetLitterbags placem_collection'!AA198="","",'WetLitterbags placem_collection'!AA198)</f>
        <v>O</v>
      </c>
      <c r="AG197">
        <f>IF('WetLitterbags placem_collection'!AC198="","",'WetLitterbags placem_collection'!AC198)</f>
        <v>1</v>
      </c>
      <c r="AH197" s="250">
        <f>AVERAGE('WetLitterbags placem_collection'!S198,'WetLitterbags placem_collection'!U198)</f>
        <v>23.75</v>
      </c>
      <c r="AI197">
        <f>AVERAGE('WetLitterbags placem_collection'!R198,'WetLitterbags placem_collection'!T198)</f>
        <v>25.25</v>
      </c>
      <c r="AJ197">
        <v>-2.439403972</v>
      </c>
      <c r="AK197">
        <v>34.838404959999998</v>
      </c>
      <c r="AL197" t="str">
        <f>IF(ISNUMBER(SEARCH("C", 'WetLitterbags placem_collection'!W198)),"YES","")</f>
        <v/>
      </c>
      <c r="AM197" t="str">
        <f>IF(ISNUMBER(SEARCH("H", 'WetLitterbags placem_collection'!W198)),"YES","")</f>
        <v/>
      </c>
      <c r="AN197" t="str">
        <f>IF(ISNUMBER(SEARCH("R", 'WetLitterbags placem_collection'!W198)),"YES","")</f>
        <v/>
      </c>
    </row>
    <row r="198" spans="1:40" ht="15" customHeight="1">
      <c r="A198" s="268" t="s">
        <v>2460</v>
      </c>
      <c r="B198" s="282">
        <f>'Dry_Litterbag Placem_Collection'!A199</f>
        <v>197</v>
      </c>
      <c r="C198" s="282" t="str">
        <f>'Dry_Litterbag Placem_Collection'!B199</f>
        <v>Makao</v>
      </c>
      <c r="D198" s="282" t="s">
        <v>2677</v>
      </c>
      <c r="E198" s="282" t="s">
        <v>2527</v>
      </c>
      <c r="F198" s="282">
        <v>2</v>
      </c>
      <c r="G198" s="283" t="str">
        <f>'Dry_Litterbag Placem_Collection'!C199</f>
        <v>Dry_P1_CG2</v>
      </c>
      <c r="H198" s="284" t="s">
        <v>2559</v>
      </c>
      <c r="I198" s="285" t="s">
        <v>1147</v>
      </c>
      <c r="J198" s="233" t="str">
        <f>'WetLitterbags placem_collection'!K199</f>
        <v>G715</v>
      </c>
      <c r="K198" s="235">
        <f>IFERROR(INDEX('Green_rooibos initial weight'!$C$5:$C$1749,MATCH(J198, 'Green_rooibos initial weight'!$A$5:$A$1749,0)),"")</f>
        <v>2.0179999999999998</v>
      </c>
      <c r="L198" s="235">
        <f t="shared" si="23"/>
        <v>1.7681999999999998</v>
      </c>
      <c r="M198" s="235">
        <f>AVERAGE('Ashed teabags wet'!$J$809:$J$813,'Ashed teabags wet'!$J$817:$J$818,'Ashed teabags wet'!$J$820:$J$821)</f>
        <v>5.5094158734921841</v>
      </c>
      <c r="N198" s="235">
        <f t="shared" si="24"/>
        <v>1.6707825085249111</v>
      </c>
      <c r="O198" s="235">
        <f>IF(IFERROR(INDEX('Both teabags AfterWet'!$D$1:$D$839,MATCH(J198,'Both teabags AfterWet'!$B$1:$B$839,0)),"")="","",(IFERROR(INDEX('Both teabags AfterWet'!$D$1:$D$839,MATCH(J198,'Both teabags AfterWet'!$B$1:$B$839,0)),"")))</f>
        <v>0.69089999999999996</v>
      </c>
      <c r="P198" s="235">
        <f t="shared" si="25"/>
        <v>0.5403</v>
      </c>
      <c r="Q198" s="235">
        <f>IFERROR(INDEX('Ashed teabags wet'!$J$2:$J$825,MATCH(J198,'Ashed teabags wet'!$B$2:$B$825,0)),"")</f>
        <v>12.326732673267644</v>
      </c>
      <c r="R198" s="235">
        <f t="shared" si="22"/>
        <v>0.47369866336633493</v>
      </c>
      <c r="S198" s="236">
        <f>'WetLitterbags placem_collection'!E199</f>
        <v>42769</v>
      </c>
      <c r="T198" s="236">
        <f>IF('WetLitterbags placem_collection'!G199="","",'WetLitterbags placem_collection'!G199)</f>
        <v>42814</v>
      </c>
      <c r="U198" s="237">
        <f t="shared" si="26"/>
        <v>45</v>
      </c>
      <c r="V198" s="235">
        <f t="shared" si="27"/>
        <v>1.2278999999999998</v>
      </c>
      <c r="W198" s="235">
        <f t="shared" si="28"/>
        <v>1.1970838451585761</v>
      </c>
      <c r="X198">
        <f>IFERROR(INDEX(Rainfall_Wet!$O$2:$O$217,MATCH(B198, Rainfall_Wet!$A$2:$A$217,0)),"")</f>
        <v>175.377105089</v>
      </c>
      <c r="Y198" s="241">
        <v>23.96</v>
      </c>
      <c r="Z198" s="241">
        <v>0.91999999999999804</v>
      </c>
      <c r="AA198" s="241">
        <v>75.12</v>
      </c>
      <c r="AB198" s="242" t="s">
        <v>2688</v>
      </c>
      <c r="AC198" s="241">
        <v>1.2493839329719072</v>
      </c>
      <c r="AD198">
        <f>IF('WetLitterbags placem_collection'!AB199="","",'WetLitterbags placem_collection'!AB199)</f>
        <v>5.13</v>
      </c>
      <c r="AE198">
        <f>IF('WetLitterbags placem_collection'!Z199="","",'WetLitterbags placem_collection'!Z199)</f>
        <v>5.13</v>
      </c>
      <c r="AF198" s="256" t="str">
        <f>IF('WetLitterbags placem_collection'!AA199="","",'WetLitterbags placem_collection'!AA199)</f>
        <v>O</v>
      </c>
      <c r="AG198">
        <f>IF('WetLitterbags placem_collection'!AC199="","",'WetLitterbags placem_collection'!AC199)</f>
        <v>1</v>
      </c>
      <c r="AH198" s="250">
        <f>AVERAGE('WetLitterbags placem_collection'!S199,'WetLitterbags placem_collection'!U199)</f>
        <v>22.85</v>
      </c>
      <c r="AI198">
        <f>AVERAGE('WetLitterbags placem_collection'!R199,'WetLitterbags placem_collection'!T199)</f>
        <v>24.4</v>
      </c>
      <c r="AJ198">
        <v>-2.4396450349999999</v>
      </c>
      <c r="AK198">
        <v>34.83836599</v>
      </c>
      <c r="AL198" t="str">
        <f>IF(ISNUMBER(SEARCH("C", 'WetLitterbags placem_collection'!W199)),"YES","")</f>
        <v>YES</v>
      </c>
      <c r="AM198" t="str">
        <f>IF(ISNUMBER(SEARCH("H", 'WetLitterbags placem_collection'!W199)),"YES","")</f>
        <v>YES</v>
      </c>
      <c r="AN198" t="str">
        <f>IF(ISNUMBER(SEARCH("R", 'WetLitterbags placem_collection'!W199)),"YES","")</f>
        <v>YES</v>
      </c>
    </row>
    <row r="199" spans="1:40" ht="15" customHeight="1">
      <c r="A199" s="268" t="s">
        <v>2460</v>
      </c>
      <c r="B199" s="282">
        <f>'Dry_Litterbag Placem_Collection'!A200</f>
        <v>198</v>
      </c>
      <c r="C199" s="282" t="str">
        <f>'Dry_Litterbag Placem_Collection'!B200</f>
        <v>Makao</v>
      </c>
      <c r="D199" s="282" t="s">
        <v>2677</v>
      </c>
      <c r="E199" s="282" t="s">
        <v>2527</v>
      </c>
      <c r="F199" s="282">
        <v>3</v>
      </c>
      <c r="G199" s="283" t="str">
        <f>'Dry_Litterbag Placem_Collection'!C200</f>
        <v>Dry_P2_CG3</v>
      </c>
      <c r="H199" s="284" t="s">
        <v>2559</v>
      </c>
      <c r="I199" s="285" t="s">
        <v>1147</v>
      </c>
      <c r="J199" s="233" t="str">
        <f>'WetLitterbags placem_collection'!K200</f>
        <v>G785</v>
      </c>
      <c r="K199" s="235">
        <f>IFERROR(INDEX('Green_rooibos initial weight'!$C$5:$C$1749,MATCH(J199, 'Green_rooibos initial weight'!$A$5:$A$1749,0)),"")</f>
        <v>2.008</v>
      </c>
      <c r="L199" s="235">
        <f t="shared" si="23"/>
        <v>1.7582</v>
      </c>
      <c r="M199" s="235">
        <f>AVERAGE('Ashed teabags wet'!$J$809:$J$813,'Ashed teabags wet'!$J$817:$J$818,'Ashed teabags wet'!$J$820:$J$821)</f>
        <v>5.5094158734921841</v>
      </c>
      <c r="N199" s="235">
        <f t="shared" si="24"/>
        <v>1.6613334501122603</v>
      </c>
      <c r="O199" s="235">
        <f>IF(IFERROR(INDEX('Both teabags AfterWet'!$D$1:$D$839,MATCH(J199,'Both teabags AfterWet'!$B$1:$B$839,0)),"")="","",(IFERROR(INDEX('Both teabags AfterWet'!$D$1:$D$839,MATCH(J199,'Both teabags AfterWet'!$B$1:$B$839,0)),"")))</f>
        <v>0.64690000000000003</v>
      </c>
      <c r="P199" s="235">
        <f t="shared" si="25"/>
        <v>0.49630000000000002</v>
      </c>
      <c r="Q199" s="235">
        <f>IFERROR(INDEX('Ashed teabags wet'!$J$2:$J$825,MATCH(J199,'Ashed teabags wet'!$B$2:$B$825,0)),"")</f>
        <v>9.3718843469595843</v>
      </c>
      <c r="R199" s="235">
        <f t="shared" si="22"/>
        <v>0.44978733798603959</v>
      </c>
      <c r="S199" s="236">
        <f>'WetLitterbags placem_collection'!E200</f>
        <v>42769</v>
      </c>
      <c r="T199" s="236">
        <f>IF('WetLitterbags placem_collection'!G200="","",'WetLitterbags placem_collection'!G200)</f>
        <v>42813</v>
      </c>
      <c r="U199" s="237">
        <f t="shared" si="26"/>
        <v>44</v>
      </c>
      <c r="V199" s="235">
        <f t="shared" si="27"/>
        <v>1.2619</v>
      </c>
      <c r="W199" s="235">
        <f t="shared" si="28"/>
        <v>1.2115461121262208</v>
      </c>
      <c r="X199">
        <f>IFERROR(INDEX(Rainfall_Wet!$O$2:$O$217,MATCH(B199, Rainfall_Wet!$A$2:$A$217,0)),"")</f>
        <v>175.054685654</v>
      </c>
      <c r="Y199" s="241">
        <v>19.96</v>
      </c>
      <c r="Z199" s="241">
        <v>4.9199999999999982</v>
      </c>
      <c r="AA199" s="241">
        <v>75.12</v>
      </c>
      <c r="AB199" s="242" t="s">
        <v>2689</v>
      </c>
      <c r="AC199" s="241">
        <v>1.641498275012321</v>
      </c>
      <c r="AD199">
        <f>IF('WetLitterbags placem_collection'!AB200="","",'WetLitterbags placem_collection'!AB200)</f>
        <v>7.9</v>
      </c>
      <c r="AE199">
        <f>IF('WetLitterbags placem_collection'!Z200="","",'WetLitterbags placem_collection'!Z200)</f>
        <v>7.9</v>
      </c>
      <c r="AF199" s="256" t="str">
        <f>IF('WetLitterbags placem_collection'!AA200="","",'WetLitterbags placem_collection'!AA200)</f>
        <v>O</v>
      </c>
      <c r="AG199">
        <f>IF('WetLitterbags placem_collection'!AC200="","",'WetLitterbags placem_collection'!AC200)</f>
        <v>1</v>
      </c>
      <c r="AH199" s="250">
        <f>AVERAGE('WetLitterbags placem_collection'!S200,'WetLitterbags placem_collection'!U200)</f>
        <v>20.9</v>
      </c>
      <c r="AI199">
        <f>AVERAGE('WetLitterbags placem_collection'!R200,'WetLitterbags placem_collection'!T200)</f>
        <v>27.45</v>
      </c>
      <c r="AJ199">
        <v>-2.4395990190000001</v>
      </c>
      <c r="AK199">
        <v>34.838418959999998</v>
      </c>
      <c r="AL199" t="str">
        <f>IF(ISNUMBER(SEARCH("C", 'WetLitterbags placem_collection'!W200)),"YES","")</f>
        <v/>
      </c>
      <c r="AM199" t="str">
        <f>IF(ISNUMBER(SEARCH("H", 'WetLitterbags placem_collection'!W200)),"YES","")</f>
        <v/>
      </c>
      <c r="AN199" t="str">
        <f>IF(ISNUMBER(SEARCH("R", 'WetLitterbags placem_collection'!W200)),"YES","")</f>
        <v/>
      </c>
    </row>
    <row r="200" spans="1:40" ht="15" customHeight="1">
      <c r="A200" s="268" t="s">
        <v>2460</v>
      </c>
      <c r="B200" s="282">
        <f>'Dry_Litterbag Placem_Collection'!A201</f>
        <v>199</v>
      </c>
      <c r="C200" s="282" t="str">
        <f>'Dry_Litterbag Placem_Collection'!B201</f>
        <v>Makao</v>
      </c>
      <c r="D200" s="282" t="s">
        <v>2677</v>
      </c>
      <c r="E200" s="282" t="s">
        <v>2527</v>
      </c>
      <c r="F200" s="282">
        <v>1</v>
      </c>
      <c r="G200" s="283" t="str">
        <f>'Dry_Litterbag Placem_Collection'!C201</f>
        <v>Dry_P3_CG1</v>
      </c>
      <c r="H200" s="284" t="s">
        <v>2559</v>
      </c>
      <c r="I200" s="285" t="s">
        <v>1147</v>
      </c>
      <c r="J200" s="233" t="str">
        <f>'WetLitterbags placem_collection'!K201</f>
        <v>G877</v>
      </c>
      <c r="K200" s="235">
        <f>IFERROR(INDEX('Green_rooibos initial weight'!$C$5:$C$1749,MATCH(J200, 'Green_rooibos initial weight'!$A$5:$A$1749,0)),"")</f>
        <v>2.0649999999999999</v>
      </c>
      <c r="L200" s="235">
        <f t="shared" si="23"/>
        <v>1.8151999999999999</v>
      </c>
      <c r="M200" s="235">
        <f>AVERAGE('Ashed teabags wet'!$J$809:$J$813,'Ashed teabags wet'!$J$817:$J$818,'Ashed teabags wet'!$J$820:$J$821)</f>
        <v>5.5094158734921841</v>
      </c>
      <c r="N200" s="235">
        <f t="shared" si="24"/>
        <v>1.7151930830643698</v>
      </c>
      <c r="O200" s="235">
        <f>IF(IFERROR(INDEX('Both teabags AfterWet'!$D$1:$D$839,MATCH(J200,'Both teabags AfterWet'!$B$1:$B$839,0)),"")="","",(IFERROR(INDEX('Both teabags AfterWet'!$D$1:$D$839,MATCH(J200,'Both teabags AfterWet'!$B$1:$B$839,0)),"")))</f>
        <v>0.67900000000000005</v>
      </c>
      <c r="P200" s="235">
        <f t="shared" si="25"/>
        <v>0.52839999999999998</v>
      </c>
      <c r="Q200" s="235">
        <f>IFERROR(INDEX('Ashed teabags wet'!$J$2:$J$825,MATCH(J200,'Ashed teabags wet'!$B$2:$B$825,0)),"")</f>
        <v>11.636001989060295</v>
      </c>
      <c r="R200" s="235">
        <f t="shared" si="22"/>
        <v>0.46691536548980539</v>
      </c>
      <c r="S200" s="236">
        <f>'WetLitterbags placem_collection'!E201</f>
        <v>42769</v>
      </c>
      <c r="T200" s="236">
        <f>IF('WetLitterbags placem_collection'!G201="","",'WetLitterbags placem_collection'!G201)</f>
        <v>42814</v>
      </c>
      <c r="U200" s="237">
        <f t="shared" si="26"/>
        <v>45</v>
      </c>
      <c r="V200" s="235">
        <f t="shared" si="27"/>
        <v>1.2867999999999999</v>
      </c>
      <c r="W200" s="235">
        <f t="shared" si="28"/>
        <v>1.2482777175745645</v>
      </c>
      <c r="X200">
        <f>IFERROR(INDEX(Rainfall_Wet!$O$2:$O$217,MATCH(B200, Rainfall_Wet!$A$2:$A$217,0)),"")</f>
        <v>175.377105089</v>
      </c>
      <c r="Y200" s="241">
        <v>21.96</v>
      </c>
      <c r="Z200" s="241">
        <v>8.9199999999999982</v>
      </c>
      <c r="AA200" s="241">
        <v>69.12</v>
      </c>
      <c r="AB200" s="242" t="s">
        <v>2688</v>
      </c>
      <c r="AC200" s="241">
        <v>1.7491375061606702</v>
      </c>
      <c r="AD200">
        <f>IF('WetLitterbags placem_collection'!AB201="","",'WetLitterbags placem_collection'!AB201)</f>
        <v>13.8</v>
      </c>
      <c r="AE200">
        <f>IF('WetLitterbags placem_collection'!Z201="","",'WetLitterbags placem_collection'!Z201)</f>
        <v>17.399999999999999</v>
      </c>
      <c r="AF200" s="256" t="str">
        <f>IF('WetLitterbags placem_collection'!AA201="","",'WetLitterbags placem_collection'!AA201)</f>
        <v>O</v>
      </c>
      <c r="AG200">
        <f>IF('WetLitterbags placem_collection'!AC201="","",'WetLitterbags placem_collection'!AC201)</f>
        <v>1</v>
      </c>
      <c r="AH200" s="250">
        <f>AVERAGE('WetLitterbags placem_collection'!S201,'WetLitterbags placem_collection'!U201)</f>
        <v>18.149999999999999</v>
      </c>
      <c r="AI200">
        <f>AVERAGE('WetLitterbags placem_collection'!R201,'WetLitterbags placem_collection'!T201)</f>
        <v>24.549999999999997</v>
      </c>
      <c r="AJ200">
        <v>-2.439403972</v>
      </c>
      <c r="AK200">
        <v>34.838404959999998</v>
      </c>
      <c r="AL200" t="str">
        <f>IF(ISNUMBER(SEARCH("C", 'WetLitterbags placem_collection'!W201)),"YES","")</f>
        <v/>
      </c>
      <c r="AM200" t="str">
        <f>IF(ISNUMBER(SEARCH("H", 'WetLitterbags placem_collection'!W201)),"YES","")</f>
        <v/>
      </c>
      <c r="AN200" t="str">
        <f>IF(ISNUMBER(SEARCH("R", 'WetLitterbags placem_collection'!W201)),"YES","")</f>
        <v>YES</v>
      </c>
    </row>
    <row r="201" spans="1:40" ht="15" customHeight="1">
      <c r="A201" s="268" t="s">
        <v>2460</v>
      </c>
      <c r="B201" s="282">
        <f>'Dry_Litterbag Placem_Collection'!A202</f>
        <v>200</v>
      </c>
      <c r="C201" s="282" t="str">
        <f>'Dry_Litterbag Placem_Collection'!B202</f>
        <v>Makao</v>
      </c>
      <c r="D201" s="282" t="s">
        <v>2677</v>
      </c>
      <c r="E201" s="282" t="s">
        <v>2527</v>
      </c>
      <c r="F201" s="282">
        <v>4</v>
      </c>
      <c r="G201" s="283" t="str">
        <f>'Dry_Litterbag Placem_Collection'!C202</f>
        <v>Dry_P4_CG4</v>
      </c>
      <c r="H201" s="284" t="s">
        <v>2559</v>
      </c>
      <c r="I201" s="285" t="s">
        <v>1147</v>
      </c>
      <c r="J201" s="233" t="str">
        <f>'WetLitterbags placem_collection'!K202</f>
        <v>G816</v>
      </c>
      <c r="K201" s="235">
        <f>IFERROR(INDEX('Green_rooibos initial weight'!$C$5:$C$1749,MATCH(J201, 'Green_rooibos initial weight'!$A$5:$A$1749,0)),"")</f>
        <v>2.0139999999999998</v>
      </c>
      <c r="L201" s="235">
        <f t="shared" si="23"/>
        <v>1.7641999999999998</v>
      </c>
      <c r="M201" s="235">
        <f>AVERAGE('Ashed teabags wet'!$J$809:$J$813,'Ashed teabags wet'!$J$817:$J$818,'Ashed teabags wet'!$J$820:$J$821)</f>
        <v>5.5094158734921841</v>
      </c>
      <c r="N201" s="235">
        <f t="shared" si="24"/>
        <v>1.6670028851598506</v>
      </c>
      <c r="O201" s="235">
        <f>IF(IFERROR(INDEX('Both teabags AfterWet'!$D$1:$D$839,MATCH(J201,'Both teabags AfterWet'!$B$1:$B$839,0)),"")="","",(IFERROR(INDEX('Both teabags AfterWet'!$D$1:$D$839,MATCH(J201,'Both teabags AfterWet'!$B$1:$B$839,0)),"")))</f>
        <v>0.67120000000000002</v>
      </c>
      <c r="P201" s="235">
        <f t="shared" si="25"/>
        <v>0.52059999999999995</v>
      </c>
      <c r="Q201" s="235">
        <f>IFERROR(INDEX('Ashed teabags wet'!$J$2:$J$825,MATCH(J201,'Ashed teabags wet'!$B$2:$B$825,0)),"")</f>
        <v>11.089206505668416</v>
      </c>
      <c r="R201" s="235">
        <f t="shared" si="22"/>
        <v>0.46286959093149016</v>
      </c>
      <c r="S201" s="236">
        <f>'WetLitterbags placem_collection'!E202</f>
        <v>42769</v>
      </c>
      <c r="T201" s="236">
        <f>IF('WetLitterbags placem_collection'!G202="","",'WetLitterbags placem_collection'!G202)</f>
        <v>42813</v>
      </c>
      <c r="U201" s="237">
        <f t="shared" si="26"/>
        <v>44</v>
      </c>
      <c r="V201" s="235">
        <f t="shared" si="27"/>
        <v>1.2435999999999998</v>
      </c>
      <c r="W201" s="235">
        <f t="shared" si="28"/>
        <v>1.2041332942283605</v>
      </c>
      <c r="X201">
        <f>IFERROR(INDEX(Rainfall_Wet!$O$2:$O$217,MATCH(B201, Rainfall_Wet!$A$2:$A$217,0)),"")</f>
        <v>175.054685654</v>
      </c>
      <c r="Y201" s="241">
        <v>25.96</v>
      </c>
      <c r="Z201" s="241">
        <v>6.9200000000000008</v>
      </c>
      <c r="AA201" s="241">
        <v>67.12</v>
      </c>
      <c r="AB201" s="242" t="s">
        <v>2688</v>
      </c>
      <c r="AC201" s="241">
        <v>1.7568260226712666</v>
      </c>
      <c r="AD201">
        <f>IF('WetLitterbags placem_collection'!AB202="","",'WetLitterbags placem_collection'!AB202)</f>
        <v>15.2</v>
      </c>
      <c r="AE201">
        <f>IF('WetLitterbags placem_collection'!Z202="","",'WetLitterbags placem_collection'!Z202)</f>
        <v>12.2</v>
      </c>
      <c r="AF201" s="256" t="str">
        <f>IF('WetLitterbags placem_collection'!AA202="","",'WetLitterbags placem_collection'!AA202)</f>
        <v>O</v>
      </c>
      <c r="AG201">
        <f>IF('WetLitterbags placem_collection'!AC202="","",'WetLitterbags placem_collection'!AC202)</f>
        <v>1</v>
      </c>
      <c r="AH201" s="250">
        <f>AVERAGE('WetLitterbags placem_collection'!S202,'WetLitterbags placem_collection'!U202)</f>
        <v>22.799999999999997</v>
      </c>
      <c r="AI201">
        <f>AVERAGE('WetLitterbags placem_collection'!R202,'WetLitterbags placem_collection'!T202)</f>
        <v>27.9</v>
      </c>
      <c r="AJ201">
        <v>-2.4396949910000001</v>
      </c>
      <c r="AK201">
        <v>34.838574029999997</v>
      </c>
      <c r="AL201" t="str">
        <f>IF(ISNUMBER(SEARCH("C", 'WetLitterbags placem_collection'!W202)),"YES","")</f>
        <v/>
      </c>
      <c r="AM201" t="str">
        <f>IF(ISNUMBER(SEARCH("H", 'WetLitterbags placem_collection'!W202)),"YES","")</f>
        <v/>
      </c>
      <c r="AN201" t="str">
        <f>IF(ISNUMBER(SEARCH("R", 'WetLitterbags placem_collection'!W202)),"YES","")</f>
        <v>YES</v>
      </c>
    </row>
    <row r="202" spans="1:40" ht="15" customHeight="1">
      <c r="A202" s="268" t="s">
        <v>2460</v>
      </c>
      <c r="B202" s="282">
        <f>'Dry_Litterbag Placem_Collection'!A203</f>
        <v>201</v>
      </c>
      <c r="C202" s="282" t="str">
        <f>'Dry_Litterbag Placem_Collection'!B203</f>
        <v>Maswa</v>
      </c>
      <c r="D202" s="282" t="s">
        <v>2677</v>
      </c>
      <c r="E202" s="282" t="s">
        <v>2527</v>
      </c>
      <c r="F202" s="282">
        <v>4</v>
      </c>
      <c r="G202" s="283" t="str">
        <f>'Dry_Litterbag Placem_Collection'!C203</f>
        <v>Dry_W3_CG4</v>
      </c>
      <c r="H202" s="284" t="s">
        <v>2559</v>
      </c>
      <c r="I202" s="285" t="s">
        <v>1147</v>
      </c>
      <c r="J202" s="233" t="str">
        <f>'WetLitterbags placem_collection'!K203</f>
        <v>G811</v>
      </c>
      <c r="K202" s="235">
        <f>IFERROR(INDEX('Green_rooibos initial weight'!$C$5:$C$1749,MATCH(J202, 'Green_rooibos initial weight'!$A$5:$A$1749,0)),"")</f>
        <v>1.9930000000000001</v>
      </c>
      <c r="L202" s="235">
        <f t="shared" si="23"/>
        <v>1.7432000000000001</v>
      </c>
      <c r="M202" s="235">
        <f>AVERAGE('Ashed teabags wet'!$J$809:$J$813,'Ashed teabags wet'!$J$817:$J$818,'Ashed teabags wet'!$J$820:$J$821)</f>
        <v>5.5094158734921841</v>
      </c>
      <c r="N202" s="235">
        <f t="shared" si="24"/>
        <v>1.6471598624932844</v>
      </c>
      <c r="O202" s="235">
        <f>IF(IFERROR(INDEX('Both teabags AfterWet'!$D$1:$D$839,MATCH(J202,'Both teabags AfterWet'!$B$1:$B$839,0)),"")="","",(IFERROR(INDEX('Both teabags AfterWet'!$D$1:$D$839,MATCH(J202,'Both teabags AfterWet'!$B$1:$B$839,0)),"")))</f>
        <v>0.56630000000000003</v>
      </c>
      <c r="P202" s="235">
        <f t="shared" si="25"/>
        <v>0.41570000000000001</v>
      </c>
      <c r="Q202" s="235">
        <f>IFERROR(INDEX('Ashed teabags wet'!$J$2:$J$825,MATCH(J202,'Ashed teabags wet'!$B$2:$B$825,0)),"")</f>
        <v>11.712158808933365</v>
      </c>
      <c r="R202" s="235">
        <f t="shared" si="22"/>
        <v>0.36701255583126402</v>
      </c>
      <c r="S202" s="236">
        <f>'WetLitterbags placem_collection'!E203</f>
        <v>42769</v>
      </c>
      <c r="T202" s="236">
        <f>IF('WetLitterbags placem_collection'!G203="","",'WetLitterbags placem_collection'!G203)</f>
        <v>42813</v>
      </c>
      <c r="U202" s="237">
        <f t="shared" si="26"/>
        <v>44</v>
      </c>
      <c r="V202" s="235">
        <f t="shared" si="27"/>
        <v>1.3275000000000001</v>
      </c>
      <c r="W202" s="235">
        <f t="shared" si="28"/>
        <v>1.2801473066620204</v>
      </c>
      <c r="X202">
        <f>IFERROR(INDEX(Rainfall_Wet!$O$2:$O$217,MATCH(B202, Rainfall_Wet!$A$2:$A$217,0)),"")</f>
        <v>175.054685654</v>
      </c>
      <c r="Y202" s="241">
        <v>38.691629007962128</v>
      </c>
      <c r="Z202" s="241">
        <v>26.81299763288143</v>
      </c>
      <c r="AA202" s="241">
        <v>34.495373359156439</v>
      </c>
      <c r="AB202" s="242" t="s">
        <v>2693</v>
      </c>
      <c r="AC202" s="241">
        <v>2.5483587974371611</v>
      </c>
      <c r="AD202">
        <f>IF('WetLitterbags placem_collection'!AB203="","",'WetLitterbags placem_collection'!AB203)</f>
        <v>15.2</v>
      </c>
      <c r="AE202">
        <f>IF('WetLitterbags placem_collection'!Z203="","",'WetLitterbags placem_collection'!Z203)</f>
        <v>12.2</v>
      </c>
      <c r="AF202" s="256" t="str">
        <f>IF('WetLitterbags placem_collection'!AA203="","",'WetLitterbags placem_collection'!AA203)</f>
        <v>O</v>
      </c>
      <c r="AG202">
        <f>IF('WetLitterbags placem_collection'!AC203="","",'WetLitterbags placem_collection'!AC203)</f>
        <v>1</v>
      </c>
      <c r="AH202" s="250">
        <f>AVERAGE('WetLitterbags placem_collection'!S203,'WetLitterbags placem_collection'!U203)</f>
        <v>22</v>
      </c>
      <c r="AI202">
        <f>AVERAGE('WetLitterbags placem_collection'!R203,'WetLitterbags placem_collection'!T203)</f>
        <v>28</v>
      </c>
      <c r="AJ202">
        <v>-2.4396949910000001</v>
      </c>
      <c r="AK202">
        <v>34.838574029999997</v>
      </c>
      <c r="AL202" t="str">
        <f>IF(ISNUMBER(SEARCH("C", 'WetLitterbags placem_collection'!W203)),"YES","")</f>
        <v/>
      </c>
      <c r="AM202" t="str">
        <f>IF(ISNUMBER(SEARCH("H", 'WetLitterbags placem_collection'!W203)),"YES","")</f>
        <v/>
      </c>
      <c r="AN202" t="str">
        <f>IF(ISNUMBER(SEARCH("R", 'WetLitterbags placem_collection'!W203)),"YES","")</f>
        <v>YES</v>
      </c>
    </row>
    <row r="203" spans="1:40" ht="15" customHeight="1">
      <c r="A203" s="268" t="s">
        <v>2460</v>
      </c>
      <c r="B203" s="282">
        <f>'Dry_Litterbag Placem_Collection'!A204</f>
        <v>202</v>
      </c>
      <c r="C203" s="282" t="str">
        <f>'Dry_Litterbag Placem_Collection'!B204</f>
        <v>Maswa</v>
      </c>
      <c r="D203" s="282" t="s">
        <v>2677</v>
      </c>
      <c r="E203" s="282" t="s">
        <v>2527</v>
      </c>
      <c r="F203" s="282">
        <v>1</v>
      </c>
      <c r="G203" s="283" t="str">
        <f>'Dry_Litterbag Placem_Collection'!C204</f>
        <v>Dry_W2_CG1</v>
      </c>
      <c r="H203" s="284" t="s">
        <v>2559</v>
      </c>
      <c r="I203" s="285" t="s">
        <v>1147</v>
      </c>
      <c r="J203" s="233" t="str">
        <f>'WetLitterbags placem_collection'!K204</f>
        <v>G773</v>
      </c>
      <c r="K203" s="235">
        <f>IFERROR(INDEX('Green_rooibos initial weight'!$C$5:$C$1749,MATCH(J203, 'Green_rooibos initial weight'!$A$5:$A$1749,0)),"")</f>
        <v>1.718</v>
      </c>
      <c r="L203" s="235">
        <f t="shared" si="23"/>
        <v>1.4681999999999999</v>
      </c>
      <c r="M203" s="235">
        <f>AVERAGE('Ashed teabags wet'!$J$809:$J$813,'Ashed teabags wet'!$J$817:$J$818,'Ashed teabags wet'!$J$820:$J$821)</f>
        <v>5.5094158734921841</v>
      </c>
      <c r="N203" s="235">
        <f t="shared" si="24"/>
        <v>1.3873107561453877</v>
      </c>
      <c r="O203" s="235">
        <f>IF(IFERROR(INDEX('Both teabags AfterWet'!$D$1:$D$839,MATCH(J203,'Both teabags AfterWet'!$B$1:$B$839,0)),"")="","",(IFERROR(INDEX('Both teabags AfterWet'!$D$1:$D$839,MATCH(J203,'Both teabags AfterWet'!$B$1:$B$839,0)),"")))</f>
        <v>0.84</v>
      </c>
      <c r="P203" s="235">
        <f t="shared" si="25"/>
        <v>0.68940000000000001</v>
      </c>
      <c r="Q203" s="235">
        <f>IFERROR(INDEX('Ashed teabags wet'!$J$2:$J$825,MATCH(J203,'Ashed teabags wet'!$B$2:$B$825,0)),"")</f>
        <v>12.200000000000349</v>
      </c>
      <c r="R203" s="235">
        <f t="shared" ref="R203:R266" si="29">IFERROR(P203-(Q203/100)*P203,"")</f>
        <v>0.60529319999999764</v>
      </c>
      <c r="S203" s="236">
        <f>'WetLitterbags placem_collection'!E204</f>
        <v>42769</v>
      </c>
      <c r="T203" s="236">
        <f>IF('WetLitterbags placem_collection'!G204="","",'WetLitterbags placem_collection'!G204)</f>
        <v>42814</v>
      </c>
      <c r="U203" s="237">
        <f t="shared" si="26"/>
        <v>45</v>
      </c>
      <c r="V203" s="235">
        <f t="shared" si="27"/>
        <v>0.77879999999999994</v>
      </c>
      <c r="W203" s="235">
        <f t="shared" si="28"/>
        <v>0.78201755614539004</v>
      </c>
      <c r="X203">
        <f>IFERROR(INDEX(Rainfall_Wet!$O$2:$O$217,MATCH(B203, Rainfall_Wet!$A$2:$A$217,0)),"")</f>
        <v>175.377105089</v>
      </c>
      <c r="Y203" s="241">
        <v>45.272914521112256</v>
      </c>
      <c r="Z203" s="241">
        <v>23.604531410916575</v>
      </c>
      <c r="AA203" s="241">
        <v>31.122554067971166</v>
      </c>
      <c r="AB203" s="242" t="s">
        <v>2691</v>
      </c>
      <c r="AC203" s="241">
        <v>2.0547560374568752</v>
      </c>
      <c r="AD203">
        <f>IF('WetLitterbags placem_collection'!AB204="","",'WetLitterbags placem_collection'!AB204)</f>
        <v>13.8</v>
      </c>
      <c r="AE203">
        <f>IF('WetLitterbags placem_collection'!Z204="","",'WetLitterbags placem_collection'!Z204)</f>
        <v>17.399999999999999</v>
      </c>
      <c r="AF203" s="256" t="str">
        <f>IF('WetLitterbags placem_collection'!AA204="","",'WetLitterbags placem_collection'!AA204)</f>
        <v>O</v>
      </c>
      <c r="AG203">
        <f>IF('WetLitterbags placem_collection'!AC204="","",'WetLitterbags placem_collection'!AC204)</f>
        <v>1</v>
      </c>
      <c r="AH203" s="250">
        <f>AVERAGE('WetLitterbags placem_collection'!S204,'WetLitterbags placem_collection'!U204)</f>
        <v>20.65</v>
      </c>
      <c r="AI203">
        <f>AVERAGE('WetLitterbags placem_collection'!R204,'WetLitterbags placem_collection'!T204)</f>
        <v>24.1</v>
      </c>
      <c r="AJ203">
        <v>-2.439403972</v>
      </c>
      <c r="AK203">
        <v>34.838404959999998</v>
      </c>
      <c r="AL203" t="str">
        <f>IF(ISNUMBER(SEARCH("C", 'WetLitterbags placem_collection'!W204)),"YES","")</f>
        <v/>
      </c>
      <c r="AM203" t="str">
        <f>IF(ISNUMBER(SEARCH("H", 'WetLitterbags placem_collection'!W204)),"YES","")</f>
        <v/>
      </c>
      <c r="AN203" t="str">
        <f>IF(ISNUMBER(SEARCH("R", 'WetLitterbags placem_collection'!W204)),"YES","")</f>
        <v>YES</v>
      </c>
    </row>
    <row r="204" spans="1:40" ht="15" customHeight="1">
      <c r="A204" s="268" t="s">
        <v>2460</v>
      </c>
      <c r="B204" s="282">
        <f>'Dry_Litterbag Placem_Collection'!A205</f>
        <v>203</v>
      </c>
      <c r="C204" s="282" t="str">
        <f>'Dry_Litterbag Placem_Collection'!B205</f>
        <v>Maswa</v>
      </c>
      <c r="D204" s="282" t="s">
        <v>2677</v>
      </c>
      <c r="E204" s="282" t="s">
        <v>2527</v>
      </c>
      <c r="F204" s="282">
        <v>2</v>
      </c>
      <c r="G204" s="283" t="str">
        <f>'Dry_Litterbag Placem_Collection'!C205</f>
        <v>Dry_W1_CG2</v>
      </c>
      <c r="H204" s="284" t="s">
        <v>2559</v>
      </c>
      <c r="I204" s="285" t="s">
        <v>1147</v>
      </c>
      <c r="J204" s="233" t="str">
        <f>'WetLitterbags placem_collection'!K205</f>
        <v>G645</v>
      </c>
      <c r="K204" s="235">
        <f>IFERROR(INDEX('Green_rooibos initial weight'!$C$5:$C$1749,MATCH(J204, 'Green_rooibos initial weight'!$A$5:$A$1749,0)),"")</f>
        <v>2.238</v>
      </c>
      <c r="L204" s="235">
        <f t="shared" si="23"/>
        <v>1.9882</v>
      </c>
      <c r="M204" s="235">
        <f>AVERAGE('Ashed teabags wet'!$J$809:$J$813,'Ashed teabags wet'!$J$817:$J$818,'Ashed teabags wet'!$J$820:$J$821)</f>
        <v>5.5094158734921841</v>
      </c>
      <c r="N204" s="235">
        <f t="shared" si="24"/>
        <v>1.8786617936032284</v>
      </c>
      <c r="O204" s="235">
        <f>IF(IFERROR(INDEX('Both teabags AfterWet'!$D$1:$D$839,MATCH(J204,'Both teabags AfterWet'!$B$1:$B$839,0)),"")="","",(IFERROR(INDEX('Both teabags AfterWet'!$D$1:$D$839,MATCH(J204,'Both teabags AfterWet'!$B$1:$B$839,0)),"")))</f>
        <v>0.80930000000000002</v>
      </c>
      <c r="P204" s="235">
        <f t="shared" si="25"/>
        <v>0.65870000000000006</v>
      </c>
      <c r="Q204" s="235">
        <f>IFERROR(INDEX('Ashed teabags wet'!$J$2:$J$825,MATCH(J204,'Ashed teabags wet'!$B$2:$B$825,0)),"")</f>
        <v>11.067388096409434</v>
      </c>
      <c r="R204" s="235">
        <f t="shared" si="29"/>
        <v>0.58579911460895107</v>
      </c>
      <c r="S204" s="236">
        <f>'WetLitterbags placem_collection'!E205</f>
        <v>42769</v>
      </c>
      <c r="T204" s="236">
        <f>IF('WetLitterbags placem_collection'!G205="","",'WetLitterbags placem_collection'!G205)</f>
        <v>42814</v>
      </c>
      <c r="U204" s="237">
        <f t="shared" si="26"/>
        <v>45</v>
      </c>
      <c r="V204" s="235">
        <f t="shared" si="27"/>
        <v>1.3294999999999999</v>
      </c>
      <c r="W204" s="235">
        <f t="shared" si="28"/>
        <v>1.2928626789942772</v>
      </c>
      <c r="X204">
        <f>IFERROR(INDEX(Rainfall_Wet!$O$2:$O$217,MATCH(B204, Rainfall_Wet!$A$2:$A$217,0)),"")</f>
        <v>175.377105089</v>
      </c>
      <c r="Y204" s="241">
        <v>47.96</v>
      </c>
      <c r="Z204" s="241">
        <v>22.919999999999995</v>
      </c>
      <c r="AA204" s="241">
        <v>29.120000000000012</v>
      </c>
      <c r="AB204" s="242" t="s">
        <v>2691</v>
      </c>
      <c r="AC204" s="241">
        <v>2.8831936914736325</v>
      </c>
      <c r="AD204">
        <f>IF('WetLitterbags placem_collection'!AB205="","",'WetLitterbags placem_collection'!AB205)</f>
        <v>5.13</v>
      </c>
      <c r="AE204">
        <f>IF('WetLitterbags placem_collection'!Z205="","",'WetLitterbags placem_collection'!Z205)</f>
        <v>5.13</v>
      </c>
      <c r="AF204" s="256" t="str">
        <f>IF('WetLitterbags placem_collection'!AA205="","",'WetLitterbags placem_collection'!AA205)</f>
        <v>O</v>
      </c>
      <c r="AG204">
        <f>IF('WetLitterbags placem_collection'!AC205="","",'WetLitterbags placem_collection'!AC205)</f>
        <v>1</v>
      </c>
      <c r="AH204" s="250">
        <f>AVERAGE('WetLitterbags placem_collection'!S205,'WetLitterbags placem_collection'!U205)</f>
        <v>27</v>
      </c>
      <c r="AI204">
        <f>AVERAGE('WetLitterbags placem_collection'!R205,'WetLitterbags placem_collection'!T205)</f>
        <v>28.4</v>
      </c>
      <c r="AJ204">
        <v>-2.4396450349999999</v>
      </c>
      <c r="AK204">
        <v>34.83836599</v>
      </c>
      <c r="AL204" t="str">
        <f>IF(ISNUMBER(SEARCH("C", 'WetLitterbags placem_collection'!W205)),"YES","")</f>
        <v/>
      </c>
      <c r="AM204" t="str">
        <f>IF(ISNUMBER(SEARCH("H", 'WetLitterbags placem_collection'!W205)),"YES","")</f>
        <v>YES</v>
      </c>
      <c r="AN204" t="str">
        <f>IF(ISNUMBER(SEARCH("R", 'WetLitterbags placem_collection'!W205)),"YES","")</f>
        <v/>
      </c>
    </row>
    <row r="205" spans="1:40" ht="15" customHeight="1">
      <c r="A205" s="268" t="s">
        <v>2460</v>
      </c>
      <c r="B205" s="282">
        <f>'Dry_Litterbag Placem_Collection'!A206</f>
        <v>204</v>
      </c>
      <c r="C205" s="282" t="str">
        <f>'Dry_Litterbag Placem_Collection'!B206</f>
        <v>Maswa</v>
      </c>
      <c r="D205" s="282" t="s">
        <v>2677</v>
      </c>
      <c r="E205" s="282" t="s">
        <v>2527</v>
      </c>
      <c r="F205" s="282">
        <v>3</v>
      </c>
      <c r="G205" s="283" t="str">
        <f>'Dry_Litterbag Placem_Collection'!C206</f>
        <v>Dry_W4_CG3</v>
      </c>
      <c r="H205" s="284" t="s">
        <v>2559</v>
      </c>
      <c r="I205" s="285" t="s">
        <v>1147</v>
      </c>
      <c r="J205" s="233" t="str">
        <f>'WetLitterbags placem_collection'!K206</f>
        <v>G814</v>
      </c>
      <c r="K205" s="235">
        <f>IFERROR(INDEX('Green_rooibos initial weight'!$C$5:$C$1749,MATCH(J205, 'Green_rooibos initial weight'!$A$5:$A$1749,0)),"")</f>
        <v>2.1480000000000001</v>
      </c>
      <c r="L205" s="235">
        <f t="shared" si="23"/>
        <v>1.8982000000000001</v>
      </c>
      <c r="M205" s="235">
        <f>AVERAGE('Ashed teabags wet'!$J$809:$J$813,'Ashed teabags wet'!$J$817:$J$818,'Ashed teabags wet'!$J$820:$J$821)</f>
        <v>5.5094158734921841</v>
      </c>
      <c r="N205" s="235">
        <f t="shared" si="24"/>
        <v>1.7936202678893713</v>
      </c>
      <c r="O205" s="235">
        <f>IF(IFERROR(INDEX('Both teabags AfterWet'!$D$1:$D$839,MATCH(J205,'Both teabags AfterWet'!$B$1:$B$839,0)),"")="","",(IFERROR(INDEX('Both teabags AfterWet'!$D$1:$D$839,MATCH(J205,'Both teabags AfterWet'!$B$1:$B$839,0)),"")))</f>
        <v>0.68300000000000005</v>
      </c>
      <c r="P205" s="235">
        <f t="shared" si="25"/>
        <v>0.53239999999999998</v>
      </c>
      <c r="Q205" s="235">
        <f>IFERROR(INDEX('Ashed teabags wet'!$J$2:$J$825,MATCH(J205,'Ashed teabags wet'!$B$2:$B$825,0)),"")</f>
        <v>11.500000000000204</v>
      </c>
      <c r="R205" s="235">
        <f t="shared" si="29"/>
        <v>0.47117399999999887</v>
      </c>
      <c r="S205" s="236">
        <f>'WetLitterbags placem_collection'!E206</f>
        <v>42769</v>
      </c>
      <c r="T205" s="236">
        <f>IF('WetLitterbags placem_collection'!G206="","",'WetLitterbags placem_collection'!G206)</f>
        <v>42813</v>
      </c>
      <c r="U205" s="237">
        <f t="shared" si="26"/>
        <v>44</v>
      </c>
      <c r="V205" s="235">
        <f t="shared" si="27"/>
        <v>1.3658000000000001</v>
      </c>
      <c r="W205" s="235">
        <f t="shared" si="28"/>
        <v>1.3224462678893725</v>
      </c>
      <c r="X205">
        <f>IFERROR(INDEX(Rainfall_Wet!$O$2:$O$217,MATCH(B205, Rainfall_Wet!$A$2:$A$217,0)),"")</f>
        <v>175.054685654</v>
      </c>
      <c r="Y205" s="241">
        <v>28.145762029394</v>
      </c>
      <c r="Z205" s="241">
        <v>25.085564727199518</v>
      </c>
      <c r="AA205" s="241">
        <v>46.768673243406489</v>
      </c>
      <c r="AB205" s="242" t="s">
        <v>2688</v>
      </c>
      <c r="AC205" s="241">
        <v>2.1716214884179394</v>
      </c>
      <c r="AD205">
        <f>IF('WetLitterbags placem_collection'!AB206="","",'WetLitterbags placem_collection'!AB206)</f>
        <v>7.9</v>
      </c>
      <c r="AE205">
        <f>IF('WetLitterbags placem_collection'!Z206="","",'WetLitterbags placem_collection'!Z206)</f>
        <v>7.9</v>
      </c>
      <c r="AF205" s="256" t="str">
        <f>IF('WetLitterbags placem_collection'!AA206="","",'WetLitterbags placem_collection'!AA206)</f>
        <v>O</v>
      </c>
      <c r="AG205">
        <f>IF('WetLitterbags placem_collection'!AC206="","",'WetLitterbags placem_collection'!AC206)</f>
        <v>1</v>
      </c>
      <c r="AH205" s="250">
        <f>AVERAGE('WetLitterbags placem_collection'!S206,'WetLitterbags placem_collection'!U206)</f>
        <v>21.6</v>
      </c>
      <c r="AI205">
        <f>AVERAGE('WetLitterbags placem_collection'!R206,'WetLitterbags placem_collection'!T206)</f>
        <v>30.950000000000003</v>
      </c>
      <c r="AJ205">
        <v>-2.4395990190000001</v>
      </c>
      <c r="AK205">
        <v>34.838418959999998</v>
      </c>
      <c r="AL205" t="str">
        <f>IF(ISNUMBER(SEARCH("C", 'WetLitterbags placem_collection'!W206)),"YES","")</f>
        <v/>
      </c>
      <c r="AM205" t="str">
        <f>IF(ISNUMBER(SEARCH("H", 'WetLitterbags placem_collection'!W206)),"YES","")</f>
        <v/>
      </c>
      <c r="AN205" t="str">
        <f>IF(ISNUMBER(SEARCH("R", 'WetLitterbags placem_collection'!W206)),"YES","")</f>
        <v>YES</v>
      </c>
    </row>
    <row r="206" spans="1:40" ht="15" customHeight="1">
      <c r="A206" s="268" t="s">
        <v>2460</v>
      </c>
      <c r="B206" s="282">
        <f>'Dry_Litterbag Placem_Collection'!A207</f>
        <v>205</v>
      </c>
      <c r="C206" s="282" t="str">
        <f>'Dry_Litterbag Placem_Collection'!B207</f>
        <v xml:space="preserve">Mwantimba
</v>
      </c>
      <c r="D206" s="282" t="s">
        <v>2460</v>
      </c>
      <c r="E206" s="282" t="s">
        <v>2527</v>
      </c>
      <c r="F206" s="282">
        <v>2</v>
      </c>
      <c r="G206" s="283" t="str">
        <f>'Dry_Litterbag Placem_Collection'!C207</f>
        <v>Wet_Ag1_CG2</v>
      </c>
      <c r="H206" s="284" t="s">
        <v>2559</v>
      </c>
      <c r="I206" s="285" t="s">
        <v>1147</v>
      </c>
      <c r="J206" s="233" t="str">
        <f>'WetLitterbags placem_collection'!K207</f>
        <v>G621</v>
      </c>
      <c r="K206" s="235">
        <f>IFERROR(INDEX('Green_rooibos initial weight'!$C$5:$C$1749,MATCH(J206, 'Green_rooibos initial weight'!$A$5:$A$1749,0)),"")</f>
        <v>1.925</v>
      </c>
      <c r="L206" s="235">
        <f t="shared" si="23"/>
        <v>1.6752</v>
      </c>
      <c r="M206" s="235">
        <f>AVERAGE('Ashed teabags wet'!$J$809:$J$813,'Ashed teabags wet'!$J$817:$J$818,'Ashed teabags wet'!$J$820:$J$821)</f>
        <v>5.5094158734921841</v>
      </c>
      <c r="N206" s="235">
        <f t="shared" si="24"/>
        <v>1.582906265287259</v>
      </c>
      <c r="O206" s="235">
        <f>IF(IFERROR(INDEX('Both teabags AfterWet'!$D$1:$D$839,MATCH(J206,'Both teabags AfterWet'!$B$1:$B$839,0)),"")="","",(IFERROR(INDEX('Both teabags AfterWet'!$D$1:$D$839,MATCH(J206,'Both teabags AfterWet'!$B$1:$B$839,0)),"")))</f>
        <v>0.74099999999999999</v>
      </c>
      <c r="P206" s="235">
        <f t="shared" si="25"/>
        <v>0.59040000000000004</v>
      </c>
      <c r="Q206" s="235">
        <f>IFERROR(INDEX('Ashed teabags wet'!$J$2:$J$825,MATCH(J206,'Ashed teabags wet'!$B$2:$B$825,0)),"")</f>
        <v>22.042218949435743</v>
      </c>
      <c r="R206" s="235">
        <f t="shared" si="29"/>
        <v>0.46026273932253137</v>
      </c>
      <c r="S206" s="236">
        <f>'WetLitterbags placem_collection'!E207</f>
        <v>42769</v>
      </c>
      <c r="T206" s="236">
        <f>IF('WetLitterbags placem_collection'!G207="","",'WetLitterbags placem_collection'!G207)</f>
        <v>42814</v>
      </c>
      <c r="U206" s="237">
        <f t="shared" si="26"/>
        <v>45</v>
      </c>
      <c r="V206" s="235">
        <f t="shared" si="27"/>
        <v>1.0848</v>
      </c>
      <c r="W206" s="235">
        <f t="shared" si="28"/>
        <v>1.1226435259647276</v>
      </c>
      <c r="X206">
        <f>IFERROR(INDEX(Rainfall_Wet!$O$2:$O$217,MATCH(B206, Rainfall_Wet!$A$2:$A$217,0)),"")</f>
        <v>175.377105089</v>
      </c>
      <c r="Y206" s="241">
        <v>45.96</v>
      </c>
      <c r="Z206" s="241">
        <v>14.920000000000003</v>
      </c>
      <c r="AA206" s="241">
        <v>39.119999999999997</v>
      </c>
      <c r="AB206" s="242" t="s">
        <v>2691</v>
      </c>
      <c r="AC206" s="241">
        <v>2.0374568753080333</v>
      </c>
      <c r="AD206">
        <f>IF('WetLitterbags placem_collection'!AB207="","",'WetLitterbags placem_collection'!AB207)</f>
        <v>5.13</v>
      </c>
      <c r="AE206">
        <f>IF('WetLitterbags placem_collection'!Z207="","",'WetLitterbags placem_collection'!Z207)</f>
        <v>5.13</v>
      </c>
      <c r="AF206" s="256" t="str">
        <f>IF('WetLitterbags placem_collection'!AA207="","",'WetLitterbags placem_collection'!AA207)</f>
        <v>O</v>
      </c>
      <c r="AG206">
        <f>IF('WetLitterbags placem_collection'!AC207="","",'WetLitterbags placem_collection'!AC207)</f>
        <v>1</v>
      </c>
      <c r="AH206" s="250">
        <f>AVERAGE('WetLitterbags placem_collection'!S207,'WetLitterbags placem_collection'!U207)</f>
        <v>24.45</v>
      </c>
      <c r="AI206">
        <f>AVERAGE('WetLitterbags placem_collection'!R207,'WetLitterbags placem_collection'!T207)</f>
        <v>26.299999999999997</v>
      </c>
      <c r="AJ206">
        <v>-2.4396450349999999</v>
      </c>
      <c r="AK206">
        <v>34.83836599</v>
      </c>
      <c r="AL206" t="str">
        <f>IF(ISNUMBER(SEARCH("C", 'WetLitterbags placem_collection'!W207)),"YES","")</f>
        <v/>
      </c>
      <c r="AM206" t="str">
        <f>IF(ISNUMBER(SEARCH("H", 'WetLitterbags placem_collection'!W207)),"YES","")</f>
        <v/>
      </c>
      <c r="AN206" t="str">
        <f>IF(ISNUMBER(SEARCH("R", 'WetLitterbags placem_collection'!W207)),"YES","")</f>
        <v>YES</v>
      </c>
    </row>
    <row r="207" spans="1:40" ht="15" customHeight="1">
      <c r="A207" s="268" t="s">
        <v>2460</v>
      </c>
      <c r="B207" s="282">
        <f>'Dry_Litterbag Placem_Collection'!A208</f>
        <v>206</v>
      </c>
      <c r="C207" s="282" t="str">
        <f>'Dry_Litterbag Placem_Collection'!B208</f>
        <v xml:space="preserve">Mwantimba
</v>
      </c>
      <c r="D207" s="282" t="s">
        <v>2460</v>
      </c>
      <c r="E207" s="282" t="s">
        <v>2527</v>
      </c>
      <c r="F207" s="282">
        <v>1</v>
      </c>
      <c r="G207" s="283" t="str">
        <f>'Dry_Litterbag Placem_Collection'!C208</f>
        <v>Wet_Ag2_CG1</v>
      </c>
      <c r="H207" s="284" t="s">
        <v>2559</v>
      </c>
      <c r="I207" s="285" t="s">
        <v>1147</v>
      </c>
      <c r="J207" s="233" t="str">
        <f>'WetLitterbags placem_collection'!K208</f>
        <v>G677</v>
      </c>
      <c r="K207" s="235">
        <f>IFERROR(INDEX('Green_rooibos initial weight'!$C$5:$C$1749,MATCH(J207, 'Green_rooibos initial weight'!$A$5:$A$1749,0)),"")</f>
        <v>2.1269999999999998</v>
      </c>
      <c r="L207" s="235">
        <f t="shared" si="23"/>
        <v>1.8771999999999998</v>
      </c>
      <c r="M207" s="235">
        <f>AVERAGE('Ashed teabags wet'!$J$809:$J$813,'Ashed teabags wet'!$J$817:$J$818,'Ashed teabags wet'!$J$820:$J$821)</f>
        <v>5.5094158734921841</v>
      </c>
      <c r="N207" s="235">
        <f t="shared" si="24"/>
        <v>1.7737772452228044</v>
      </c>
      <c r="O207" s="235">
        <f>IF(IFERROR(INDEX('Both teabags AfterWet'!$D$1:$D$839,MATCH(J207,'Both teabags AfterWet'!$B$1:$B$839,0)),"")="","",(IFERROR(INDEX('Both teabags AfterWet'!$D$1:$D$839,MATCH(J207,'Both teabags AfterWet'!$B$1:$B$839,0)),"")))</f>
        <v>0.85699999999999998</v>
      </c>
      <c r="P207" s="235">
        <f t="shared" si="25"/>
        <v>0.70639999999999992</v>
      </c>
      <c r="Q207" s="235">
        <f>IFERROR(INDEX('Ashed teabags wet'!$J$2:$J$825,MATCH(J207,'Ashed teabags wet'!$B$2:$B$825,0)),"")</f>
        <v>17.335314512134694</v>
      </c>
      <c r="R207" s="235">
        <f t="shared" si="29"/>
        <v>0.58394333828628042</v>
      </c>
      <c r="S207" s="236">
        <f>'WetLitterbags placem_collection'!E208</f>
        <v>42769</v>
      </c>
      <c r="T207" s="236">
        <f>IF('WetLitterbags placem_collection'!G208="","",'WetLitterbags placem_collection'!G208)</f>
        <v>42814</v>
      </c>
      <c r="U207" s="237">
        <f t="shared" si="26"/>
        <v>45</v>
      </c>
      <c r="V207" s="235">
        <f t="shared" si="27"/>
        <v>1.1707999999999998</v>
      </c>
      <c r="W207" s="235">
        <f t="shared" si="28"/>
        <v>1.189833906936524</v>
      </c>
      <c r="X207">
        <f>IFERROR(INDEX(Rainfall_Wet!$O$2:$O$217,MATCH(B207, Rainfall_Wet!$A$2:$A$217,0)),"")</f>
        <v>175.377105089</v>
      </c>
      <c r="Y207" s="241">
        <v>34.344660194174757</v>
      </c>
      <c r="Z207" s="241">
        <v>19.22727272727273</v>
      </c>
      <c r="AA207" s="241">
        <v>46.428067078552509</v>
      </c>
      <c r="AB207" s="242" t="s">
        <v>2688</v>
      </c>
      <c r="AC207" s="241">
        <v>1.7452932479053718</v>
      </c>
      <c r="AD207">
        <f>IF('WetLitterbags placem_collection'!AB208="","",'WetLitterbags placem_collection'!AB208)</f>
        <v>13.8</v>
      </c>
      <c r="AE207">
        <f>IF('WetLitterbags placem_collection'!Z208="","",'WetLitterbags placem_collection'!Z208)</f>
        <v>17.399999999999999</v>
      </c>
      <c r="AF207" s="256" t="str">
        <f>IF('WetLitterbags placem_collection'!AA208="","",'WetLitterbags placem_collection'!AA208)</f>
        <v>O</v>
      </c>
      <c r="AG207">
        <f>IF('WetLitterbags placem_collection'!AC208="","",'WetLitterbags placem_collection'!AC208)</f>
        <v>1</v>
      </c>
      <c r="AH207" s="250">
        <f>AVERAGE('WetLitterbags placem_collection'!S208,'WetLitterbags placem_collection'!U208)</f>
        <v>19.05</v>
      </c>
      <c r="AI207">
        <f>AVERAGE('WetLitterbags placem_collection'!R208,'WetLitterbags placem_collection'!T208)</f>
        <v>24.15</v>
      </c>
      <c r="AJ207">
        <v>-2.439403972</v>
      </c>
      <c r="AK207">
        <v>34.838404959999998</v>
      </c>
      <c r="AL207" t="str">
        <f>IF(ISNUMBER(SEARCH("C", 'WetLitterbags placem_collection'!W208)),"YES","")</f>
        <v/>
      </c>
      <c r="AM207" t="str">
        <f>IF(ISNUMBER(SEARCH("H", 'WetLitterbags placem_collection'!W208)),"YES","")</f>
        <v/>
      </c>
      <c r="AN207" t="str">
        <f>IF(ISNUMBER(SEARCH("R", 'WetLitterbags placem_collection'!W208)),"YES","")</f>
        <v/>
      </c>
    </row>
    <row r="208" spans="1:40" ht="15" customHeight="1">
      <c r="A208" s="268" t="s">
        <v>2460</v>
      </c>
      <c r="B208" s="282">
        <f>'Dry_Litterbag Placem_Collection'!A209</f>
        <v>207</v>
      </c>
      <c r="C208" s="282" t="str">
        <f>'Dry_Litterbag Placem_Collection'!B209</f>
        <v xml:space="preserve">Mwantimba
</v>
      </c>
      <c r="D208" s="282" t="s">
        <v>2460</v>
      </c>
      <c r="E208" s="282" t="s">
        <v>2527</v>
      </c>
      <c r="F208" s="282">
        <v>4</v>
      </c>
      <c r="G208" s="283" t="str">
        <f>'Dry_Litterbag Placem_Collection'!C209</f>
        <v>Wet_Ag3_CG4</v>
      </c>
      <c r="H208" s="284" t="s">
        <v>2559</v>
      </c>
      <c r="I208" s="285" t="s">
        <v>1147</v>
      </c>
      <c r="J208" s="233" t="str">
        <f>'WetLitterbags placem_collection'!K209</f>
        <v>G574</v>
      </c>
      <c r="K208" s="235">
        <f>IFERROR(INDEX('Green_rooibos initial weight'!$C$5:$C$1749,MATCH(J208, 'Green_rooibos initial weight'!$A$5:$A$1749,0)),"")</f>
        <v>1.984</v>
      </c>
      <c r="L208" s="235">
        <f t="shared" si="23"/>
        <v>1.7342</v>
      </c>
      <c r="M208" s="235">
        <f>AVERAGE('Ashed teabags wet'!$J$809:$J$813,'Ashed teabags wet'!$J$817:$J$818,'Ashed teabags wet'!$J$820:$J$821)</f>
        <v>5.5094158734921841</v>
      </c>
      <c r="N208" s="235">
        <f t="shared" si="24"/>
        <v>1.6386557099218986</v>
      </c>
      <c r="O208" s="235">
        <f>IF(IFERROR(INDEX('Both teabags AfterWet'!$D$1:$D$839,MATCH(J208,'Both teabags AfterWet'!$B$1:$B$839,0)),"")="","",(IFERROR(INDEX('Both teabags AfterWet'!$D$1:$D$839,MATCH(J208,'Both teabags AfterWet'!$B$1:$B$839,0)),"")))</f>
        <v>0.77700000000000002</v>
      </c>
      <c r="P208" s="235">
        <f t="shared" si="25"/>
        <v>0.62640000000000007</v>
      </c>
      <c r="Q208" s="235">
        <f>IFERROR(INDEX('Ashed teabags wet'!$J$2:$J$825,MATCH(J208,'Ashed teabags wet'!$B$2:$B$825,0)),"")</f>
        <v>23.600000000000428</v>
      </c>
      <c r="R208" s="235">
        <f t="shared" si="29"/>
        <v>0.47856959999999737</v>
      </c>
      <c r="S208" s="236">
        <f>'WetLitterbags placem_collection'!E209</f>
        <v>42769</v>
      </c>
      <c r="T208" s="236">
        <f>IF('WetLitterbags placem_collection'!G209="","",'WetLitterbags placem_collection'!G209)</f>
        <v>42813</v>
      </c>
      <c r="U208" s="237">
        <f t="shared" si="26"/>
        <v>44</v>
      </c>
      <c r="V208" s="235">
        <f t="shared" si="27"/>
        <v>1.1077999999999999</v>
      </c>
      <c r="W208" s="235">
        <f t="shared" si="28"/>
        <v>1.1600861099219011</v>
      </c>
      <c r="X208">
        <f>IFERROR(INDEX(Rainfall_Wet!$O$2:$O$217,MATCH(B208, Rainfall_Wet!$A$2:$A$217,0)),"")</f>
        <v>175.054685654</v>
      </c>
      <c r="Y208" s="241">
        <v>27.96</v>
      </c>
      <c r="Z208" s="241">
        <v>4.9200000000000017</v>
      </c>
      <c r="AA208" s="241">
        <v>67.12</v>
      </c>
      <c r="AB208" s="242" t="s">
        <v>2688</v>
      </c>
      <c r="AC208" s="241">
        <v>0.88610152784622953</v>
      </c>
      <c r="AD208">
        <f>IF('WetLitterbags placem_collection'!AB209="","",'WetLitterbags placem_collection'!AB209)</f>
        <v>15.2</v>
      </c>
      <c r="AE208">
        <f>IF('WetLitterbags placem_collection'!Z209="","",'WetLitterbags placem_collection'!Z209)</f>
        <v>12.2</v>
      </c>
      <c r="AF208" s="256" t="str">
        <f>IF('WetLitterbags placem_collection'!AA209="","",'WetLitterbags placem_collection'!AA209)</f>
        <v>O</v>
      </c>
      <c r="AG208">
        <f>IF('WetLitterbags placem_collection'!AC209="","",'WetLitterbags placem_collection'!AC209)</f>
        <v>1</v>
      </c>
      <c r="AH208" s="250">
        <f>AVERAGE('WetLitterbags placem_collection'!S209,'WetLitterbags placem_collection'!U209)</f>
        <v>19.8</v>
      </c>
      <c r="AI208">
        <f>AVERAGE('WetLitterbags placem_collection'!R209,'WetLitterbags placem_collection'!T209)</f>
        <v>29.05</v>
      </c>
      <c r="AJ208">
        <v>-2.4396949910000001</v>
      </c>
      <c r="AK208">
        <v>34.838574029999997</v>
      </c>
      <c r="AL208" t="str">
        <f>IF(ISNUMBER(SEARCH("C", 'WetLitterbags placem_collection'!W209)),"YES","")</f>
        <v>YES</v>
      </c>
      <c r="AM208" t="str">
        <f>IF(ISNUMBER(SEARCH("H", 'WetLitterbags placem_collection'!W209)),"YES","")</f>
        <v>YES</v>
      </c>
      <c r="AN208" t="str">
        <f>IF(ISNUMBER(SEARCH("R", 'WetLitterbags placem_collection'!W209)),"YES","")</f>
        <v/>
      </c>
    </row>
    <row r="209" spans="1:40" ht="15" customHeight="1">
      <c r="A209" s="268" t="s">
        <v>2460</v>
      </c>
      <c r="B209" s="282">
        <f>'Dry_Litterbag Placem_Collection'!A210</f>
        <v>208</v>
      </c>
      <c r="C209" s="282" t="str">
        <f>'Dry_Litterbag Placem_Collection'!B210</f>
        <v xml:space="preserve">Mwantimba
</v>
      </c>
      <c r="D209" s="282" t="s">
        <v>2460</v>
      </c>
      <c r="E209" s="282" t="s">
        <v>2527</v>
      </c>
      <c r="F209" s="282">
        <v>3</v>
      </c>
      <c r="G209" s="283" t="str">
        <f>'Dry_Litterbag Placem_Collection'!C210</f>
        <v>Wet_Ag4_CG3</v>
      </c>
      <c r="H209" s="284" t="s">
        <v>2559</v>
      </c>
      <c r="I209" s="285" t="s">
        <v>1147</v>
      </c>
      <c r="J209" s="233" t="str">
        <f>'WetLitterbags placem_collection'!K210</f>
        <v>G710</v>
      </c>
      <c r="K209" s="235">
        <f>IFERROR(INDEX('Green_rooibos initial weight'!$C$5:$C$1749,MATCH(J209, 'Green_rooibos initial weight'!$A$5:$A$1749,0)),"")</f>
        <v>2.0270000000000001</v>
      </c>
      <c r="L209" s="235">
        <f t="shared" si="23"/>
        <v>1.7772000000000001</v>
      </c>
      <c r="M209" s="235">
        <f>AVERAGE('Ashed teabags wet'!$J$809:$J$813,'Ashed teabags wet'!$J$817:$J$818,'Ashed teabags wet'!$J$820:$J$821)</f>
        <v>5.5094158734921841</v>
      </c>
      <c r="N209" s="235">
        <f t="shared" si="24"/>
        <v>1.6792866610962971</v>
      </c>
      <c r="O209" s="235">
        <f>IF(IFERROR(INDEX('Both teabags AfterWet'!$D$1:$D$839,MATCH(J209,'Both teabags AfterWet'!$B$1:$B$839,0)),"")="","",(IFERROR(INDEX('Both teabags AfterWet'!$D$1:$D$839,MATCH(J209,'Both teabags AfterWet'!$B$1:$B$839,0)),"")))</f>
        <v>0.91</v>
      </c>
      <c r="P209" s="235">
        <f t="shared" si="25"/>
        <v>0.75940000000000007</v>
      </c>
      <c r="Q209" s="235">
        <f>IFERROR(INDEX('Ashed teabags wet'!$J$2:$J$825,MATCH(J209,'Ashed teabags wet'!$B$2:$B$825,0)),"")</f>
        <v>18.435475834579655</v>
      </c>
      <c r="R209" s="235">
        <f t="shared" si="29"/>
        <v>0.61940099651220215</v>
      </c>
      <c r="S209" s="236">
        <f>'WetLitterbags placem_collection'!E210</f>
        <v>42769</v>
      </c>
      <c r="T209" s="236">
        <f>IF('WetLitterbags placem_collection'!G210="","",'WetLitterbags placem_collection'!G210)</f>
        <v>42813</v>
      </c>
      <c r="U209" s="237">
        <f t="shared" si="26"/>
        <v>44</v>
      </c>
      <c r="V209" s="235">
        <f t="shared" si="27"/>
        <v>1.0178</v>
      </c>
      <c r="W209" s="235">
        <f t="shared" si="28"/>
        <v>1.0598856645840948</v>
      </c>
      <c r="X209">
        <f>IFERROR(INDEX(Rainfall_Wet!$O$2:$O$217,MATCH(B209, Rainfall_Wet!$A$2:$A$217,0)),"")</f>
        <v>175.054685654</v>
      </c>
      <c r="Y209" s="241">
        <v>17.96</v>
      </c>
      <c r="Z209" s="241">
        <v>4.9199999999999982</v>
      </c>
      <c r="AA209" s="241">
        <v>77.12</v>
      </c>
      <c r="AB209" s="242" t="s">
        <v>2689</v>
      </c>
      <c r="AC209" s="241">
        <v>2.0220798422868409</v>
      </c>
      <c r="AD209">
        <f>IF('WetLitterbags placem_collection'!AB210="","",'WetLitterbags placem_collection'!AB210)</f>
        <v>7.9</v>
      </c>
      <c r="AE209">
        <f>IF('WetLitterbags placem_collection'!Z210="","",'WetLitterbags placem_collection'!Z210)</f>
        <v>7.9</v>
      </c>
      <c r="AF209" s="256" t="str">
        <f>IF('WetLitterbags placem_collection'!AA210="","",'WetLitterbags placem_collection'!AA210)</f>
        <v>O</v>
      </c>
      <c r="AG209">
        <f>IF('WetLitterbags placem_collection'!AC210="","",'WetLitterbags placem_collection'!AC210)</f>
        <v>1</v>
      </c>
      <c r="AH209" s="250">
        <f>AVERAGE('WetLitterbags placem_collection'!S210,'WetLitterbags placem_collection'!U210)</f>
        <v>22.200000000000003</v>
      </c>
      <c r="AI209">
        <f>AVERAGE('WetLitterbags placem_collection'!R210,'WetLitterbags placem_collection'!T210)</f>
        <v>27.45</v>
      </c>
      <c r="AJ209">
        <v>-2.4395990190000001</v>
      </c>
      <c r="AK209">
        <v>34.838418959999998</v>
      </c>
      <c r="AL209" t="str">
        <f>IF(ISNUMBER(SEARCH("C", 'WetLitterbags placem_collection'!W210)),"YES","")</f>
        <v/>
      </c>
      <c r="AM209" t="str">
        <f>IF(ISNUMBER(SEARCH("H", 'WetLitterbags placem_collection'!W210)),"YES","")</f>
        <v/>
      </c>
      <c r="AN209" t="str">
        <f>IF(ISNUMBER(SEARCH("R", 'WetLitterbags placem_collection'!W210)),"YES","")</f>
        <v>YES</v>
      </c>
    </row>
    <row r="210" spans="1:40" ht="15" customHeight="1">
      <c r="A210" s="268" t="s">
        <v>2460</v>
      </c>
      <c r="B210" s="282">
        <f>'Dry_Litterbag Placem_Collection'!A211</f>
        <v>209</v>
      </c>
      <c r="C210" s="282" t="str">
        <f>'Dry_Litterbag Placem_Collection'!B211</f>
        <v xml:space="preserve">Mwantimba
</v>
      </c>
      <c r="D210" s="282" t="s">
        <v>2460</v>
      </c>
      <c r="E210" s="282" t="s">
        <v>2527</v>
      </c>
      <c r="F210" s="282">
        <v>2</v>
      </c>
      <c r="G210" s="283" t="str">
        <f>'Dry_Litterbag Placem_Collection'!C211</f>
        <v>Wet_P1_CG2</v>
      </c>
      <c r="H210" s="284" t="s">
        <v>2559</v>
      </c>
      <c r="I210" s="285" t="s">
        <v>1147</v>
      </c>
      <c r="J210" s="233" t="str">
        <f>'WetLitterbags placem_collection'!K211</f>
        <v>G604</v>
      </c>
      <c r="K210" s="235">
        <f>IFERROR(INDEX('Green_rooibos initial weight'!$C$5:$C$1749,MATCH(J210, 'Green_rooibos initial weight'!$A$5:$A$1749,0)),"")</f>
        <v>2.0390000000000001</v>
      </c>
      <c r="L210" s="235">
        <f t="shared" si="23"/>
        <v>1.7892000000000001</v>
      </c>
      <c r="M210" s="235">
        <f>AVERAGE('Ashed teabags wet'!$J$809:$J$813,'Ashed teabags wet'!$J$817:$J$818,'Ashed teabags wet'!$J$820:$J$821)</f>
        <v>5.5094158734921841</v>
      </c>
      <c r="N210" s="235">
        <f t="shared" si="24"/>
        <v>1.690625531191478</v>
      </c>
      <c r="O210" s="235">
        <f>IF(IFERROR(INDEX('Both teabags AfterWet'!$D$1:$D$839,MATCH(J210,'Both teabags AfterWet'!$B$1:$B$839,0)),"")="","",(IFERROR(INDEX('Both teabags AfterWet'!$D$1:$D$839,MATCH(J210,'Both teabags AfterWet'!$B$1:$B$839,0)),"")))</f>
        <v>0.748</v>
      </c>
      <c r="P210" s="235">
        <f t="shared" si="25"/>
        <v>0.59739999999999993</v>
      </c>
      <c r="Q210" s="235">
        <f>IFERROR(INDEX('Ashed teabags wet'!$J$2:$J$825,MATCH(J210,'Ashed teabags wet'!$B$2:$B$825,0)),"")</f>
        <v>16.351888667991876</v>
      </c>
      <c r="R210" s="235">
        <f t="shared" si="29"/>
        <v>0.49971381709741647</v>
      </c>
      <c r="S210" s="236">
        <f>'WetLitterbags placem_collection'!E211</f>
        <v>42769</v>
      </c>
      <c r="T210" s="236">
        <f>IF('WetLitterbags placem_collection'!G211="","",'WetLitterbags placem_collection'!G211)</f>
        <v>42814</v>
      </c>
      <c r="U210" s="237">
        <f t="shared" si="26"/>
        <v>45</v>
      </c>
      <c r="V210" s="235">
        <f t="shared" si="27"/>
        <v>1.1918000000000002</v>
      </c>
      <c r="W210" s="235">
        <f t="shared" si="28"/>
        <v>1.1909117140940615</v>
      </c>
      <c r="X210">
        <f>IFERROR(INDEX(Rainfall_Wet!$O$2:$O$217,MATCH(B210, Rainfall_Wet!$A$2:$A$217,0)),"")</f>
        <v>175.377105089</v>
      </c>
      <c r="Y210" s="241">
        <v>31.214836424255054</v>
      </c>
      <c r="Z210" s="241">
        <v>11.377370285476141</v>
      </c>
      <c r="AA210" s="241">
        <v>57.407793290268799</v>
      </c>
      <c r="AB210" s="242" t="s">
        <v>2688</v>
      </c>
      <c r="AC210" s="241">
        <v>1.7337604731394776</v>
      </c>
      <c r="AD210">
        <f>IF('WetLitterbags placem_collection'!AB211="","",'WetLitterbags placem_collection'!AB211)</f>
        <v>5.13</v>
      </c>
      <c r="AE210">
        <f>IF('WetLitterbags placem_collection'!Z211="","",'WetLitterbags placem_collection'!Z211)</f>
        <v>5.13</v>
      </c>
      <c r="AF210" s="256" t="str">
        <f>IF('WetLitterbags placem_collection'!AA211="","",'WetLitterbags placem_collection'!AA211)</f>
        <v>O</v>
      </c>
      <c r="AG210">
        <f>IF('WetLitterbags placem_collection'!AC211="","",'WetLitterbags placem_collection'!AC211)</f>
        <v>1</v>
      </c>
      <c r="AH210" s="250">
        <f>AVERAGE('WetLitterbags placem_collection'!S211,'WetLitterbags placem_collection'!U211)</f>
        <v>24.5</v>
      </c>
      <c r="AI210">
        <f>AVERAGE('WetLitterbags placem_collection'!R211,'WetLitterbags placem_collection'!T211)</f>
        <v>24.4</v>
      </c>
      <c r="AJ210">
        <v>-2.4396450349999999</v>
      </c>
      <c r="AK210">
        <v>34.83836599</v>
      </c>
      <c r="AL210" t="str">
        <f>IF(ISNUMBER(SEARCH("C", 'WetLitterbags placem_collection'!W211)),"YES","")</f>
        <v/>
      </c>
      <c r="AM210" t="str">
        <f>IF(ISNUMBER(SEARCH("H", 'WetLitterbags placem_collection'!W211)),"YES","")</f>
        <v/>
      </c>
      <c r="AN210" t="str">
        <f>IF(ISNUMBER(SEARCH("R", 'WetLitterbags placem_collection'!W211)),"YES","")</f>
        <v>YES</v>
      </c>
    </row>
    <row r="211" spans="1:40" ht="15" customHeight="1">
      <c r="A211" s="268" t="s">
        <v>2460</v>
      </c>
      <c r="B211" s="282">
        <f>'Dry_Litterbag Placem_Collection'!A212</f>
        <v>210</v>
      </c>
      <c r="C211" s="282" t="str">
        <f>'Dry_Litterbag Placem_Collection'!B212</f>
        <v xml:space="preserve">Mwantimba
</v>
      </c>
      <c r="D211" s="282" t="s">
        <v>2460</v>
      </c>
      <c r="E211" s="282" t="s">
        <v>2527</v>
      </c>
      <c r="F211" s="282">
        <v>4</v>
      </c>
      <c r="G211" s="283" t="str">
        <f>'Dry_Litterbag Placem_Collection'!C212</f>
        <v>Wet_P2_CG4</v>
      </c>
      <c r="H211" s="284" t="s">
        <v>2559</v>
      </c>
      <c r="I211" s="285" t="s">
        <v>1147</v>
      </c>
      <c r="J211" s="233" t="str">
        <f>'WetLitterbags placem_collection'!K212</f>
        <v>G871</v>
      </c>
      <c r="K211" s="235">
        <f>IFERROR(INDEX('Green_rooibos initial weight'!$C$5:$C$1749,MATCH(J211, 'Green_rooibos initial weight'!$A$5:$A$1749,0)),"")</f>
        <v>2.0680000000000001</v>
      </c>
      <c r="L211" s="235">
        <f t="shared" si="23"/>
        <v>1.8182</v>
      </c>
      <c r="M211" s="235">
        <f>AVERAGE('Ashed teabags wet'!$J$809:$J$813,'Ashed teabags wet'!$J$817:$J$818,'Ashed teabags wet'!$J$820:$J$821)</f>
        <v>5.5094158734921841</v>
      </c>
      <c r="N211" s="235">
        <f t="shared" si="24"/>
        <v>1.7180278005881651</v>
      </c>
      <c r="O211" s="235">
        <f>IF(IFERROR(INDEX('Both teabags AfterWet'!$D$1:$D$839,MATCH(J211,'Both teabags AfterWet'!$B$1:$B$839,0)),"")="","",(IFERROR(INDEX('Both teabags AfterWet'!$D$1:$D$839,MATCH(J211,'Both teabags AfterWet'!$B$1:$B$839,0)),"")))</f>
        <v>0.83130000000000004</v>
      </c>
      <c r="P211" s="235">
        <f t="shared" si="25"/>
        <v>0.68070000000000008</v>
      </c>
      <c r="Q211" s="235">
        <f>IFERROR(INDEX('Ashed teabags wet'!$J$2:$J$825,MATCH(J211,'Ashed teabags wet'!$B$2:$B$825,0)),"")</f>
        <v>17.063492063492387</v>
      </c>
      <c r="R211" s="235">
        <f t="shared" si="29"/>
        <v>0.56454880952380737</v>
      </c>
      <c r="S211" s="236">
        <f>'WetLitterbags placem_collection'!E212</f>
        <v>42769</v>
      </c>
      <c r="T211" s="236">
        <f>IF('WetLitterbags placem_collection'!G212="","",'WetLitterbags placem_collection'!G212)</f>
        <v>42813</v>
      </c>
      <c r="U211" s="237">
        <f t="shared" si="26"/>
        <v>44</v>
      </c>
      <c r="V211" s="235">
        <f t="shared" si="27"/>
        <v>1.1375</v>
      </c>
      <c r="W211" s="235">
        <f t="shared" si="28"/>
        <v>1.1534789910643577</v>
      </c>
      <c r="X211">
        <f>IFERROR(INDEX(Rainfall_Wet!$O$2:$O$217,MATCH(B211, Rainfall_Wet!$A$2:$A$217,0)),"")</f>
        <v>175.054685654</v>
      </c>
      <c r="Y211" s="241">
        <v>33.96</v>
      </c>
      <c r="Z211" s="241">
        <v>8.9200000000000017</v>
      </c>
      <c r="AA211" s="241">
        <v>57.12</v>
      </c>
      <c r="AB211" s="242" t="s">
        <v>2688</v>
      </c>
      <c r="AC211" s="241">
        <v>2.072055199605717</v>
      </c>
      <c r="AD211">
        <f>IF('WetLitterbags placem_collection'!AB212="","",'WetLitterbags placem_collection'!AB212)</f>
        <v>15.2</v>
      </c>
      <c r="AE211">
        <f>IF('WetLitterbags placem_collection'!Z212="","",'WetLitterbags placem_collection'!Z212)</f>
        <v>12.2</v>
      </c>
      <c r="AF211" s="256" t="str">
        <f>IF('WetLitterbags placem_collection'!AA212="","",'WetLitterbags placem_collection'!AA212)</f>
        <v>O</v>
      </c>
      <c r="AG211">
        <f>IF('WetLitterbags placem_collection'!AC212="","",'WetLitterbags placem_collection'!AC212)</f>
        <v>1</v>
      </c>
      <c r="AH211" s="250">
        <f>AVERAGE('WetLitterbags placem_collection'!S212,'WetLitterbags placem_collection'!U212)</f>
        <v>22.4</v>
      </c>
      <c r="AI211">
        <f>AVERAGE('WetLitterbags placem_collection'!R212,'WetLitterbags placem_collection'!T212)</f>
        <v>28.400000000000002</v>
      </c>
      <c r="AJ211">
        <v>-2.4396949910000001</v>
      </c>
      <c r="AK211">
        <v>34.838574029999997</v>
      </c>
      <c r="AL211" t="str">
        <f>IF(ISNUMBER(SEARCH("C", 'WetLitterbags placem_collection'!W212)),"YES","")</f>
        <v/>
      </c>
      <c r="AM211" t="str">
        <f>IF(ISNUMBER(SEARCH("H", 'WetLitterbags placem_collection'!W212)),"YES","")</f>
        <v/>
      </c>
      <c r="AN211" t="str">
        <f>IF(ISNUMBER(SEARCH("R", 'WetLitterbags placem_collection'!W212)),"YES","")</f>
        <v>YES</v>
      </c>
    </row>
    <row r="212" spans="1:40" ht="15" customHeight="1">
      <c r="A212" s="268" t="s">
        <v>2460</v>
      </c>
      <c r="B212" s="282">
        <f>'Dry_Litterbag Placem_Collection'!A213</f>
        <v>211</v>
      </c>
      <c r="C212" s="282" t="str">
        <f>'Dry_Litterbag Placem_Collection'!B213</f>
        <v xml:space="preserve">Mwantimba
</v>
      </c>
      <c r="D212" s="282" t="s">
        <v>2460</v>
      </c>
      <c r="E212" s="282" t="s">
        <v>2527</v>
      </c>
      <c r="F212" s="282">
        <v>1</v>
      </c>
      <c r="G212" s="283" t="str">
        <f>'Dry_Litterbag Placem_Collection'!C213</f>
        <v>Wet_P3_CG1</v>
      </c>
      <c r="H212" s="284" t="s">
        <v>2559</v>
      </c>
      <c r="I212" s="285" t="s">
        <v>1147</v>
      </c>
      <c r="J212" s="233" t="str">
        <f>'WetLitterbags placem_collection'!K213</f>
        <v>G822</v>
      </c>
      <c r="K212" s="235">
        <f>IFERROR(INDEX('Green_rooibos initial weight'!$C$5:$C$1749,MATCH(J212, 'Green_rooibos initial weight'!$A$5:$A$1749,0)),"")</f>
        <v>2.02</v>
      </c>
      <c r="L212" s="235">
        <f t="shared" si="23"/>
        <v>1.7702</v>
      </c>
      <c r="M212" s="235">
        <f>AVERAGE('Ashed teabags wet'!$J$809:$J$813,'Ashed teabags wet'!$J$817:$J$818,'Ashed teabags wet'!$J$820:$J$821)</f>
        <v>5.5094158734921841</v>
      </c>
      <c r="N212" s="235">
        <f t="shared" si="24"/>
        <v>1.6726723202074414</v>
      </c>
      <c r="O212" s="235">
        <f>IF(IFERROR(INDEX('Both teabags AfterWet'!$D$1:$D$839,MATCH(J212,'Both teabags AfterWet'!$B$1:$B$839,0)),"")="","",(IFERROR(INDEX('Both teabags AfterWet'!$D$1:$D$839,MATCH(J212,'Both teabags AfterWet'!$B$1:$B$839,0)),"")))</f>
        <v>0.85699999999999998</v>
      </c>
      <c r="P212" s="235">
        <f t="shared" si="25"/>
        <v>0.70639999999999992</v>
      </c>
      <c r="Q212" s="235">
        <f>IFERROR(INDEX('Ashed teabags wet'!$J$2:$J$825,MATCH(J212,'Ashed teabags wet'!$B$2:$B$825,0)),"")</f>
        <v>17.246520874750999</v>
      </c>
      <c r="R212" s="235">
        <f t="shared" si="29"/>
        <v>0.58457057654075884</v>
      </c>
      <c r="S212" s="236">
        <f>'WetLitterbags placem_collection'!E213</f>
        <v>42769</v>
      </c>
      <c r="T212" s="236">
        <f>IF('WetLitterbags placem_collection'!G213="","",'WetLitterbags placem_collection'!G213)</f>
        <v>42814</v>
      </c>
      <c r="U212" s="237">
        <f t="shared" si="26"/>
        <v>45</v>
      </c>
      <c r="V212" s="235">
        <f t="shared" si="27"/>
        <v>1.0638000000000001</v>
      </c>
      <c r="W212" s="235">
        <f t="shared" si="28"/>
        <v>1.0881017436666824</v>
      </c>
      <c r="X212">
        <f>IFERROR(INDEX(Rainfall_Wet!$O$2:$O$217,MATCH(B212, Rainfall_Wet!$A$2:$A$217,0)),"")</f>
        <v>175.377105089</v>
      </c>
      <c r="Y212" s="241">
        <v>39.96</v>
      </c>
      <c r="Z212" s="241">
        <v>12.920000000000002</v>
      </c>
      <c r="AA212" s="241">
        <v>47.12</v>
      </c>
      <c r="AB212" s="242" t="s">
        <v>2692</v>
      </c>
      <c r="AC212" s="241">
        <v>1.6549531789058647</v>
      </c>
      <c r="AD212">
        <f>IF('WetLitterbags placem_collection'!AB213="","",'WetLitterbags placem_collection'!AB213)</f>
        <v>13.8</v>
      </c>
      <c r="AE212">
        <f>IF('WetLitterbags placem_collection'!Z213="","",'WetLitterbags placem_collection'!Z213)</f>
        <v>17.399999999999999</v>
      </c>
      <c r="AF212" s="256" t="str">
        <f>IF('WetLitterbags placem_collection'!AA213="","",'WetLitterbags placem_collection'!AA213)</f>
        <v>O</v>
      </c>
      <c r="AG212">
        <f>IF('WetLitterbags placem_collection'!AC213="","",'WetLitterbags placem_collection'!AC213)</f>
        <v>1</v>
      </c>
      <c r="AH212" s="250">
        <f>AVERAGE('WetLitterbags placem_collection'!S213,'WetLitterbags placem_collection'!U213)</f>
        <v>16.850000000000001</v>
      </c>
      <c r="AI212">
        <f>AVERAGE('WetLitterbags placem_collection'!R213,'WetLitterbags placem_collection'!T213)</f>
        <v>23.95</v>
      </c>
      <c r="AJ212">
        <v>-2.439403972</v>
      </c>
      <c r="AK212">
        <v>34.838404959999998</v>
      </c>
      <c r="AL212" t="str">
        <f>IF(ISNUMBER(SEARCH("C", 'WetLitterbags placem_collection'!W213)),"YES","")</f>
        <v/>
      </c>
      <c r="AM212" t="str">
        <f>IF(ISNUMBER(SEARCH("H", 'WetLitterbags placem_collection'!W213)),"YES","")</f>
        <v/>
      </c>
      <c r="AN212" t="str">
        <f>IF(ISNUMBER(SEARCH("R", 'WetLitterbags placem_collection'!W213)),"YES","")</f>
        <v>YES</v>
      </c>
    </row>
    <row r="213" spans="1:40" ht="15" customHeight="1">
      <c r="A213" s="268" t="s">
        <v>2460</v>
      </c>
      <c r="B213" s="282">
        <f>'Dry_Litterbag Placem_Collection'!A214</f>
        <v>215</v>
      </c>
      <c r="C213" s="282" t="str">
        <f>'Dry_Litterbag Placem_Collection'!B214</f>
        <v xml:space="preserve">Mwantimba
</v>
      </c>
      <c r="D213" s="282" t="s">
        <v>2460</v>
      </c>
      <c r="E213" s="282" t="s">
        <v>2527</v>
      </c>
      <c r="F213" s="282">
        <v>3</v>
      </c>
      <c r="G213" s="283" t="str">
        <f>'Dry_Litterbag Placem_Collection'!C214</f>
        <v>Wet_W3_CG1</v>
      </c>
      <c r="H213" s="284" t="s">
        <v>2559</v>
      </c>
      <c r="I213" s="285" t="s">
        <v>1147</v>
      </c>
      <c r="J213" s="233" t="str">
        <f>'WetLitterbags placem_collection'!K214</f>
        <v>G786</v>
      </c>
      <c r="K213" s="235">
        <f>IFERROR(INDEX('Green_rooibos initial weight'!$C$5:$C$1749,MATCH(J213, 'Green_rooibos initial weight'!$A$5:$A$1749,0)),"")</f>
        <v>2.097</v>
      </c>
      <c r="L213" s="235">
        <f t="shared" si="23"/>
        <v>1.8472</v>
      </c>
      <c r="M213" s="235">
        <f>AVERAGE('Ashed teabags wet'!$J$809:$J$813,'Ashed teabags wet'!$J$817:$J$818,'Ashed teabags wet'!$J$820:$J$821)</f>
        <v>5.5094158734921841</v>
      </c>
      <c r="N213" s="235">
        <f t="shared" si="24"/>
        <v>1.7454300699848524</v>
      </c>
      <c r="O213" s="235">
        <f>IF(IFERROR(INDEX('Both teabags AfterWet'!$D$1:$D$839,MATCH(J213,'Both teabags AfterWet'!$B$1:$B$839,0)),"")="","",(IFERROR(INDEX('Both teabags AfterWet'!$D$1:$D$839,MATCH(J213,'Both teabags AfterWet'!$B$1:$B$839,0)),"")))</f>
        <v>0.86439999999999995</v>
      </c>
      <c r="P213" s="235">
        <f t="shared" si="25"/>
        <v>0.71379999999999999</v>
      </c>
      <c r="Q213" s="235">
        <f>IFERROR(INDEX('Ashed teabags wet'!$J$2:$J$825,MATCH(J213,'Ashed teabags wet'!$B$2:$B$825,0)),"")</f>
        <v>12.518778167251055</v>
      </c>
      <c r="R213" s="235">
        <f t="shared" si="29"/>
        <v>0.62444096144216199</v>
      </c>
      <c r="S213" s="236">
        <f>'WetLitterbags placem_collection'!E214</f>
        <v>42769</v>
      </c>
      <c r="T213" s="236">
        <f>IF('WetLitterbags placem_collection'!G214="","",'WetLitterbags placem_collection'!G214)</f>
        <v>42813</v>
      </c>
      <c r="U213" s="237">
        <f t="shared" si="26"/>
        <v>44</v>
      </c>
      <c r="V213" s="235">
        <f t="shared" si="27"/>
        <v>1.1334</v>
      </c>
      <c r="W213" s="235">
        <f t="shared" si="28"/>
        <v>1.1209891085426904</v>
      </c>
      <c r="X213">
        <f>IFERROR(INDEX(Rainfall_Wet!$O$2:$O$217,MATCH(B213, Rainfall_Wet!$A$2:$A$217,0)),"")</f>
        <v>175.377105089</v>
      </c>
      <c r="Y213" s="241">
        <v>27.96</v>
      </c>
      <c r="Z213" s="241">
        <v>4.9200000000000017</v>
      </c>
      <c r="AA213" s="241">
        <v>67.12</v>
      </c>
      <c r="AB213" s="242" t="s">
        <v>2688</v>
      </c>
      <c r="AC213" s="241">
        <v>1.0437161163134547</v>
      </c>
      <c r="AD213">
        <f>IF('WetLitterbags placem_collection'!AB214="","",'WetLitterbags placem_collection'!AB214)</f>
        <v>7.9</v>
      </c>
      <c r="AE213">
        <f>IF('WetLitterbags placem_collection'!Z214="","",'WetLitterbags placem_collection'!Z214)</f>
        <v>7.9</v>
      </c>
      <c r="AF213" s="256" t="str">
        <f>IF('WetLitterbags placem_collection'!AA214="","",'WetLitterbags placem_collection'!AA214)</f>
        <v>O</v>
      </c>
      <c r="AG213">
        <f>IF('WetLitterbags placem_collection'!AC214="","",'WetLitterbags placem_collection'!AC214)</f>
        <v>1</v>
      </c>
      <c r="AH213" s="250">
        <f>AVERAGE('WetLitterbags placem_collection'!S214,'WetLitterbags placem_collection'!U214)</f>
        <v>22.45</v>
      </c>
      <c r="AI213">
        <f>AVERAGE('WetLitterbags placem_collection'!R214,'WetLitterbags placem_collection'!T214)</f>
        <v>27.450000000000003</v>
      </c>
      <c r="AJ213">
        <v>-2.4395990190000001</v>
      </c>
      <c r="AK213">
        <v>34.838418959999998</v>
      </c>
      <c r="AL213" t="str">
        <f>IF(ISNUMBER(SEARCH("C", 'WetLitterbags placem_collection'!W214)),"YES","")</f>
        <v>YES</v>
      </c>
      <c r="AM213" t="str">
        <f>IF(ISNUMBER(SEARCH("H", 'WetLitterbags placem_collection'!W214)),"YES","")</f>
        <v/>
      </c>
      <c r="AN213" t="str">
        <f>IF(ISNUMBER(SEARCH("R", 'WetLitterbags placem_collection'!W214)),"YES","")</f>
        <v>YES</v>
      </c>
    </row>
    <row r="214" spans="1:40" ht="15" customHeight="1">
      <c r="A214" s="268" t="s">
        <v>2460</v>
      </c>
      <c r="B214" s="282">
        <f>'Dry_Litterbag Placem_Collection'!A215</f>
        <v>212</v>
      </c>
      <c r="C214" s="282" t="str">
        <f>'Dry_Litterbag Placem_Collection'!B215</f>
        <v xml:space="preserve">Mwantimba
</v>
      </c>
      <c r="D214" s="282" t="s">
        <v>2460</v>
      </c>
      <c r="E214" s="282" t="s">
        <v>2527</v>
      </c>
      <c r="F214" s="282">
        <v>4</v>
      </c>
      <c r="G214" s="283" t="str">
        <f>'Dry_Litterbag Placem_Collection'!C215</f>
        <v>Wet_P4_CG3</v>
      </c>
      <c r="H214" s="284" t="s">
        <v>2559</v>
      </c>
      <c r="I214" s="285" t="s">
        <v>1147</v>
      </c>
      <c r="J214" s="233" t="str">
        <f>'WetLitterbags placem_collection'!K215</f>
        <v>G572</v>
      </c>
      <c r="K214" s="235">
        <f>IFERROR(INDEX('Green_rooibos initial weight'!$C$5:$C$1749,MATCH(J214, 'Green_rooibos initial weight'!$A$5:$A$1749,0)),"")</f>
        <v>1.972</v>
      </c>
      <c r="L214" s="235">
        <f t="shared" si="23"/>
        <v>1.7222</v>
      </c>
      <c r="M214" s="235">
        <f>AVERAGE('Ashed teabags wet'!$J$809:$J$813,'Ashed teabags wet'!$J$817:$J$818,'Ashed teabags wet'!$J$820:$J$821)</f>
        <v>5.5094158734921841</v>
      </c>
      <c r="N214" s="235">
        <f t="shared" si="24"/>
        <v>1.6273168398267175</v>
      </c>
      <c r="O214" s="235">
        <f>IF(IFERROR(INDEX('Both teabags AfterWet'!$D$1:$D$839,MATCH(J214,'Both teabags AfterWet'!$B$1:$B$839,0)),"")="","",(IFERROR(INDEX('Both teabags AfterWet'!$D$1:$D$839,MATCH(J214,'Both teabags AfterWet'!$B$1:$B$839,0)),"")))</f>
        <v>0.71399999999999997</v>
      </c>
      <c r="P214" s="235">
        <f t="shared" si="25"/>
        <v>0.5633999999999999</v>
      </c>
      <c r="Q214" s="235">
        <f>IFERROR(INDEX('Ashed teabags wet'!$J$2:$J$825,MATCH(J214,'Ashed teabags wet'!$B$2:$B$825,0)),"")</f>
        <v>10.252600297176585</v>
      </c>
      <c r="R214" s="235">
        <f t="shared" si="29"/>
        <v>0.50563684992570701</v>
      </c>
      <c r="S214" s="236">
        <f>'WetLitterbags placem_collection'!E215</f>
        <v>42769</v>
      </c>
      <c r="T214" s="236">
        <f>IF('WetLitterbags placem_collection'!G215="","",'WetLitterbags placem_collection'!G215)</f>
        <v>42813</v>
      </c>
      <c r="U214" s="237">
        <f t="shared" si="26"/>
        <v>44</v>
      </c>
      <c r="V214" s="235">
        <f t="shared" si="27"/>
        <v>1.1588000000000001</v>
      </c>
      <c r="W214" s="235">
        <f t="shared" si="28"/>
        <v>1.1216799899010104</v>
      </c>
      <c r="X214">
        <f>IFERROR(INDEX(Rainfall_Wet!$O$2:$O$217,MATCH(B214, Rainfall_Wet!$A$2:$A$217,0)),"")</f>
        <v>175.054685654</v>
      </c>
      <c r="Y214" s="241">
        <v>21.96</v>
      </c>
      <c r="Z214" s="241">
        <v>4.9199999999999982</v>
      </c>
      <c r="AA214" s="241">
        <v>73.12</v>
      </c>
      <c r="AB214" s="242" t="s">
        <v>2688</v>
      </c>
      <c r="AC214" s="241">
        <v>1.2416954164613114</v>
      </c>
      <c r="AD214">
        <f>IF('WetLitterbags placem_collection'!AB215="","",'WetLitterbags placem_collection'!AB215)</f>
        <v>15.2</v>
      </c>
      <c r="AE214">
        <f>IF('WetLitterbags placem_collection'!Z215="","",'WetLitterbags placem_collection'!Z215)</f>
        <v>12.2</v>
      </c>
      <c r="AF214" s="256" t="str">
        <f>IF('WetLitterbags placem_collection'!AA215="","",'WetLitterbags placem_collection'!AA215)</f>
        <v>O</v>
      </c>
      <c r="AG214">
        <f>IF('WetLitterbags placem_collection'!AC215="","",'WetLitterbags placem_collection'!AC215)</f>
        <v>1</v>
      </c>
      <c r="AH214" s="250">
        <f>AVERAGE('WetLitterbags placem_collection'!S215,'WetLitterbags placem_collection'!U215)</f>
        <v>19.75</v>
      </c>
      <c r="AI214">
        <f>AVERAGE('WetLitterbags placem_collection'!R215,'WetLitterbags placem_collection'!T215)</f>
        <v>28.15</v>
      </c>
      <c r="AJ214">
        <v>-2.4396949910000001</v>
      </c>
      <c r="AK214">
        <v>34.838574029999997</v>
      </c>
      <c r="AL214" t="str">
        <f>IF(ISNUMBER(SEARCH("C", 'WetLitterbags placem_collection'!W215)),"YES","")</f>
        <v/>
      </c>
      <c r="AM214" t="str">
        <f>IF(ISNUMBER(SEARCH("H", 'WetLitterbags placem_collection'!W215)),"YES","")</f>
        <v/>
      </c>
      <c r="AN214" t="str">
        <f>IF(ISNUMBER(SEARCH("R", 'WetLitterbags placem_collection'!W215)),"YES","")</f>
        <v>YES</v>
      </c>
    </row>
    <row r="215" spans="1:40" ht="15" customHeight="1">
      <c r="A215" s="268" t="s">
        <v>2460</v>
      </c>
      <c r="B215" s="282">
        <f>'Dry_Litterbag Placem_Collection'!A216</f>
        <v>213</v>
      </c>
      <c r="C215" s="282" t="str">
        <f>'Dry_Litterbag Placem_Collection'!B216</f>
        <v>Handajega</v>
      </c>
      <c r="D215" s="282" t="s">
        <v>2460</v>
      </c>
      <c r="E215" s="282" t="s">
        <v>2527</v>
      </c>
      <c r="F215" s="282">
        <v>3</v>
      </c>
      <c r="G215" s="283" t="str">
        <f>'Dry_Litterbag Placem_Collection'!C216</f>
        <v>Wet_W1_CG4</v>
      </c>
      <c r="H215" s="284" t="s">
        <v>2559</v>
      </c>
      <c r="I215" s="285" t="s">
        <v>1147</v>
      </c>
      <c r="J215" s="233" t="str">
        <f>'WetLitterbags placem_collection'!K216</f>
        <v>G761</v>
      </c>
      <c r="K215" s="235">
        <f>IFERROR(INDEX('Green_rooibos initial weight'!$C$5:$C$1749,MATCH(J215, 'Green_rooibos initial weight'!$A$5:$A$1749,0)),"")</f>
        <v>2.0110000000000001</v>
      </c>
      <c r="L215" s="235">
        <f t="shared" si="23"/>
        <v>1.7612000000000001</v>
      </c>
      <c r="M215" s="235">
        <f>AVERAGE('Ashed teabags wet'!$J$809:$J$813,'Ashed teabags wet'!$J$817:$J$818,'Ashed teabags wet'!$J$820:$J$821)</f>
        <v>5.5094158734921841</v>
      </c>
      <c r="N215" s="235">
        <f t="shared" si="24"/>
        <v>1.6641681676360558</v>
      </c>
      <c r="O215" s="235">
        <f>IF(IFERROR(INDEX('Both teabags AfterWet'!$D$1:$D$839,MATCH(J215,'Both teabags AfterWet'!$B$1:$B$839,0)),"")="","",(IFERROR(INDEX('Both teabags AfterWet'!$D$1:$D$839,MATCH(J215,'Both teabags AfterWet'!$B$1:$B$839,0)),"")))</f>
        <v>0.71299999999999997</v>
      </c>
      <c r="P215" s="235">
        <f t="shared" si="25"/>
        <v>0.56240000000000001</v>
      </c>
      <c r="Q215" s="235">
        <f>IFERROR(INDEX('Ashed teabags wet'!$J$2:$J$825,MATCH(J215,'Ashed teabags wet'!$B$2:$B$825,0)),"")</f>
        <v>10.989010989010806</v>
      </c>
      <c r="R215" s="235">
        <f t="shared" si="29"/>
        <v>0.50059780219780325</v>
      </c>
      <c r="S215" s="236">
        <f>'WetLitterbags placem_collection'!E216</f>
        <v>42769</v>
      </c>
      <c r="T215" s="236">
        <f>IF('WetLitterbags placem_collection'!G216="","",'WetLitterbags placem_collection'!G216)</f>
        <v>42813</v>
      </c>
      <c r="U215" s="237">
        <f t="shared" si="26"/>
        <v>44</v>
      </c>
      <c r="V215" s="235">
        <f t="shared" si="27"/>
        <v>1.1988000000000001</v>
      </c>
      <c r="W215" s="235">
        <f t="shared" si="28"/>
        <v>1.1635703654382525</v>
      </c>
      <c r="X215">
        <f>IFERROR(INDEX(Rainfall_Wet!$O$2:$O$217,MATCH(B215, Rainfall_Wet!$A$2:$A$217,0)),"")</f>
        <v>175.054685654</v>
      </c>
      <c r="Y215" s="241">
        <v>23.96</v>
      </c>
      <c r="Z215" s="241">
        <v>4.9199999999999982</v>
      </c>
      <c r="AA215" s="241">
        <v>71.12</v>
      </c>
      <c r="AB215" s="242" t="s">
        <v>2688</v>
      </c>
      <c r="AC215" s="241">
        <v>3.30913750616067</v>
      </c>
      <c r="AD215">
        <f>IF('WetLitterbags placem_collection'!AB216="","",'WetLitterbags placem_collection'!AB216)</f>
        <v>7.9</v>
      </c>
      <c r="AE215">
        <f>IF('WetLitterbags placem_collection'!Z216="","",'WetLitterbags placem_collection'!Z216)</f>
        <v>7.9</v>
      </c>
      <c r="AF215" s="256" t="str">
        <f>IF('WetLitterbags placem_collection'!AA216="","",'WetLitterbags placem_collection'!AA216)</f>
        <v>O</v>
      </c>
      <c r="AG215">
        <f>IF('WetLitterbags placem_collection'!AC216="","",'WetLitterbags placem_collection'!AC216)</f>
        <v>1</v>
      </c>
      <c r="AH215" s="250">
        <f>AVERAGE('WetLitterbags placem_collection'!S216,'WetLitterbags placem_collection'!U216)</f>
        <v>19.45</v>
      </c>
      <c r="AI215">
        <f>AVERAGE('WetLitterbags placem_collection'!R216,'WetLitterbags placem_collection'!T216)</f>
        <v>29.200000000000003</v>
      </c>
      <c r="AJ215">
        <v>-2.4396949910000001</v>
      </c>
      <c r="AK215">
        <v>34.838574029999997</v>
      </c>
      <c r="AL215" t="str">
        <f>IF(ISNUMBER(SEARCH("C", 'WetLitterbags placem_collection'!W216)),"YES","")</f>
        <v/>
      </c>
      <c r="AM215" t="str">
        <f>IF(ISNUMBER(SEARCH("H", 'WetLitterbags placem_collection'!W216)),"YES","")</f>
        <v/>
      </c>
      <c r="AN215" t="str">
        <f>IF(ISNUMBER(SEARCH("R", 'WetLitterbags placem_collection'!W216)),"YES","")</f>
        <v>YES</v>
      </c>
    </row>
    <row r="216" spans="1:40" ht="15" customHeight="1">
      <c r="A216" s="268" t="s">
        <v>2460</v>
      </c>
      <c r="B216" s="282">
        <f>'Dry_Litterbag Placem_Collection'!A217</f>
        <v>214</v>
      </c>
      <c r="C216" s="282" t="str">
        <f>'Dry_Litterbag Placem_Collection'!B217</f>
        <v>Handajega</v>
      </c>
      <c r="D216" s="282" t="s">
        <v>2460</v>
      </c>
      <c r="E216" s="282" t="s">
        <v>2527</v>
      </c>
      <c r="F216" s="282">
        <v>1</v>
      </c>
      <c r="G216" s="283" t="str">
        <f>'Dry_Litterbag Placem_Collection'!C217</f>
        <v>Wet_W2_CG3</v>
      </c>
      <c r="H216" s="284" t="s">
        <v>2559</v>
      </c>
      <c r="I216" s="285" t="s">
        <v>1147</v>
      </c>
      <c r="J216" s="233" t="str">
        <f>'WetLitterbags placem_collection'!K217</f>
        <v>G858</v>
      </c>
      <c r="K216" s="235">
        <f>IFERROR(INDEX('Green_rooibos initial weight'!$C$5:$C$1749,MATCH(J216, 'Green_rooibos initial weight'!$A$5:$A$1749,0)),"")</f>
        <v>2.1040000000000001</v>
      </c>
      <c r="L216" s="235">
        <f t="shared" si="23"/>
        <v>1.8542000000000001</v>
      </c>
      <c r="M216" s="235">
        <f>AVERAGE('Ashed teabags wet'!$J$809:$J$813,'Ashed teabags wet'!$J$817:$J$818,'Ashed teabags wet'!$J$820:$J$821)</f>
        <v>5.5094158734921841</v>
      </c>
      <c r="N216" s="235">
        <f t="shared" si="24"/>
        <v>1.7520444108737081</v>
      </c>
      <c r="O216" s="235">
        <f>IF(IFERROR(INDEX('Both teabags AfterWet'!$D$1:$D$839,MATCH(J216,'Both teabags AfterWet'!$B$1:$B$839,0)),"")="","",(IFERROR(INDEX('Both teabags AfterWet'!$D$1:$D$839,MATCH(J216,'Both teabags AfterWet'!$B$1:$B$839,0)),"")))</f>
        <v>0.69730000000000003</v>
      </c>
      <c r="P216" s="235">
        <f t="shared" si="25"/>
        <v>0.54669999999999996</v>
      </c>
      <c r="Q216" s="235">
        <f>IFERROR(INDEX('Ashed teabags wet'!$J$2:$J$825,MATCH(J216,'Ashed teabags wet'!$B$2:$B$825,0)),"")</f>
        <v>7.1357285429143147</v>
      </c>
      <c r="R216" s="235">
        <f t="shared" si="29"/>
        <v>0.50768897205588737</v>
      </c>
      <c r="S216" s="236">
        <f>'WetLitterbags placem_collection'!E217</f>
        <v>42769</v>
      </c>
      <c r="T216" s="236">
        <f>IF('WetLitterbags placem_collection'!G217="","",'WetLitterbags placem_collection'!G217)</f>
        <v>42814</v>
      </c>
      <c r="U216" s="237">
        <f t="shared" si="26"/>
        <v>45</v>
      </c>
      <c r="V216" s="235">
        <f t="shared" si="27"/>
        <v>1.3075000000000001</v>
      </c>
      <c r="W216" s="235">
        <f t="shared" si="28"/>
        <v>1.2443554388178208</v>
      </c>
      <c r="X216">
        <f>IFERROR(INDEX(Rainfall_Wet!$O$2:$O$217,MATCH(B216, Rainfall_Wet!$A$2:$A$217,0)),"")</f>
        <v>175.054685654</v>
      </c>
      <c r="Y216" s="241">
        <v>25.96</v>
      </c>
      <c r="Z216" s="241">
        <v>8.9200000000000017</v>
      </c>
      <c r="AA216" s="241">
        <v>65.12</v>
      </c>
      <c r="AB216" s="242" t="s">
        <v>2688</v>
      </c>
      <c r="AC216" s="241">
        <v>1.614588467225234</v>
      </c>
      <c r="AD216">
        <f>IF('WetLitterbags placem_collection'!AB217="","",'WetLitterbags placem_collection'!AB217)</f>
        <v>13.8</v>
      </c>
      <c r="AE216">
        <f>IF('WetLitterbags placem_collection'!Z217="","",'WetLitterbags placem_collection'!Z217)</f>
        <v>17.399999999999999</v>
      </c>
      <c r="AF216" s="256" t="str">
        <f>IF('WetLitterbags placem_collection'!AA217="","",'WetLitterbags placem_collection'!AA217)</f>
        <v>O</v>
      </c>
      <c r="AG216">
        <f>IF('WetLitterbags placem_collection'!AC217="","",'WetLitterbags placem_collection'!AC217)</f>
        <v>1</v>
      </c>
      <c r="AH216" s="250">
        <f>AVERAGE('WetLitterbags placem_collection'!S217,'WetLitterbags placem_collection'!U217)</f>
        <v>20.3</v>
      </c>
      <c r="AI216">
        <f>AVERAGE('WetLitterbags placem_collection'!R217,'WetLitterbags placem_collection'!T217)</f>
        <v>26.25</v>
      </c>
      <c r="AJ216">
        <v>-2.439403972</v>
      </c>
      <c r="AK216">
        <v>34.838404959999998</v>
      </c>
      <c r="AL216" t="str">
        <f>IF(ISNUMBER(SEARCH("C", 'WetLitterbags placem_collection'!W217)),"YES","")</f>
        <v/>
      </c>
      <c r="AM216" t="str">
        <f>IF(ISNUMBER(SEARCH("H", 'WetLitterbags placem_collection'!W217)),"YES","")</f>
        <v/>
      </c>
      <c r="AN216" t="str">
        <f>IF(ISNUMBER(SEARCH("R", 'WetLitterbags placem_collection'!W217)),"YES","")</f>
        <v/>
      </c>
    </row>
    <row r="217" spans="1:40" ht="15" customHeight="1">
      <c r="A217" s="268" t="s">
        <v>2460</v>
      </c>
      <c r="B217" s="282">
        <f>'Dry_Litterbag Placem_Collection'!A218</f>
        <v>216</v>
      </c>
      <c r="C217" s="282" t="str">
        <f>'Dry_Litterbag Placem_Collection'!B218</f>
        <v>Handajega</v>
      </c>
      <c r="D217" s="282" t="s">
        <v>2460</v>
      </c>
      <c r="E217" s="282" t="s">
        <v>2527</v>
      </c>
      <c r="F217" s="282">
        <v>2</v>
      </c>
      <c r="G217" s="283" t="str">
        <f>'Dry_Litterbag Placem_Collection'!C218</f>
        <v>Wet_W4_CG2</v>
      </c>
      <c r="H217" s="284" t="s">
        <v>2559</v>
      </c>
      <c r="I217" s="285" t="s">
        <v>1147</v>
      </c>
      <c r="J217" s="233" t="str">
        <f>'WetLitterbags placem_collection'!K218</f>
        <v>G755</v>
      </c>
      <c r="K217" s="235">
        <f>IFERROR(INDEX('Green_rooibos initial weight'!$C$5:$C$1749,MATCH(J217, 'Green_rooibos initial weight'!$A$5:$A$1749,0)),"")</f>
        <v>2.0190000000000001</v>
      </c>
      <c r="L217" s="235">
        <f t="shared" si="23"/>
        <v>1.7692000000000001</v>
      </c>
      <c r="M217" s="235">
        <f>AVERAGE('Ashed teabags wet'!$J$809:$J$813,'Ashed teabags wet'!$J$817:$J$818,'Ashed teabags wet'!$J$820:$J$821)</f>
        <v>5.5094158734921841</v>
      </c>
      <c r="N217" s="235">
        <f t="shared" si="24"/>
        <v>1.6717274143661764</v>
      </c>
      <c r="O217" s="235">
        <f>IF(IFERROR(INDEX('Both teabags AfterWet'!$D$1:$D$839,MATCH(J217,'Both teabags AfterWet'!$B$1:$B$839,0)),"")="","",(IFERROR(INDEX('Both teabags AfterWet'!$D$1:$D$839,MATCH(J217,'Both teabags AfterWet'!$B$1:$B$839,0)),"")))</f>
        <v>0.88700000000000001</v>
      </c>
      <c r="P217" s="235">
        <f t="shared" si="25"/>
        <v>0.73639999999999994</v>
      </c>
      <c r="Q217" s="235">
        <f>IFERROR(INDEX('Ashed teabags wet'!$J$2:$J$825,MATCH(J217,'Ashed teabags wet'!$B$2:$B$825,0)),"")</f>
        <v>8.3005893909626298</v>
      </c>
      <c r="R217" s="235">
        <f t="shared" si="29"/>
        <v>0.67527445972495115</v>
      </c>
      <c r="S217" s="236">
        <f>'WetLitterbags placem_collection'!E218</f>
        <v>42769</v>
      </c>
      <c r="T217" s="236">
        <f>IF('WetLitterbags placem_collection'!G218="","",'WetLitterbags placem_collection'!G218)</f>
        <v>42814</v>
      </c>
      <c r="U217" s="237">
        <f t="shared" si="26"/>
        <v>45</v>
      </c>
      <c r="V217" s="235">
        <f t="shared" si="27"/>
        <v>1.0328000000000002</v>
      </c>
      <c r="W217" s="235">
        <f t="shared" si="28"/>
        <v>0.9964529546412253</v>
      </c>
      <c r="X217">
        <f>IFERROR(INDEX(Rainfall_Wet!$O$2:$O$217,MATCH(B217, Rainfall_Wet!$A$2:$A$217,0)),"")</f>
        <v>175.377105089</v>
      </c>
      <c r="Y217" s="241">
        <v>25.96</v>
      </c>
      <c r="Z217" s="241">
        <v>8.9200000000000017</v>
      </c>
      <c r="AA217" s="241">
        <v>65.12</v>
      </c>
      <c r="AB217" s="242" t="s">
        <v>2688</v>
      </c>
      <c r="AC217" s="241">
        <v>1.6991621488417901</v>
      </c>
      <c r="AD217">
        <f>IF('WetLitterbags placem_collection'!AB218="","",'WetLitterbags placem_collection'!AB218)</f>
        <v>5.13</v>
      </c>
      <c r="AE217">
        <f>IF('WetLitterbags placem_collection'!Z218="","",'WetLitterbags placem_collection'!Z218)</f>
        <v>5.13</v>
      </c>
      <c r="AF217" s="256" t="str">
        <f>IF('WetLitterbags placem_collection'!AA218="","",'WetLitterbags placem_collection'!AA218)</f>
        <v>O</v>
      </c>
      <c r="AG217">
        <f>IF('WetLitterbags placem_collection'!AC218="","",'WetLitterbags placem_collection'!AC218)</f>
        <v>1</v>
      </c>
      <c r="AH217" s="250">
        <f>AVERAGE('WetLitterbags placem_collection'!S218,'WetLitterbags placem_collection'!U218)</f>
        <v>20.65</v>
      </c>
      <c r="AI217">
        <f>AVERAGE('WetLitterbags placem_collection'!R218,'WetLitterbags placem_collection'!T218)</f>
        <v>25.05</v>
      </c>
      <c r="AJ217">
        <v>-2.4396450349999999</v>
      </c>
      <c r="AK217">
        <v>34.83836599</v>
      </c>
      <c r="AL217" t="str">
        <f>IF(ISNUMBER(SEARCH("C", 'WetLitterbags placem_collection'!W218)),"YES","")</f>
        <v/>
      </c>
      <c r="AM217" t="str">
        <f>IF(ISNUMBER(SEARCH("H", 'WetLitterbags placem_collection'!W218)),"YES","")</f>
        <v>YES</v>
      </c>
      <c r="AN217" t="str">
        <f>IF(ISNUMBER(SEARCH("R", 'WetLitterbags placem_collection'!W218)),"YES","")</f>
        <v/>
      </c>
    </row>
    <row r="218" spans="1:40" ht="15" customHeight="1">
      <c r="A218" s="268" t="s">
        <v>2460</v>
      </c>
      <c r="B218" s="282">
        <f>'Dry_Litterbag Placem_Collection'!A219</f>
        <v>217</v>
      </c>
      <c r="C218" s="282" t="str">
        <f>'Dry_Litterbag Placem_Collection'!B219</f>
        <v>Seronera</v>
      </c>
      <c r="D218" s="282" t="s">
        <v>2680</v>
      </c>
      <c r="E218" s="282" t="s">
        <v>2527</v>
      </c>
      <c r="F218" s="282">
        <v>1</v>
      </c>
      <c r="G218" s="283" t="str">
        <f>'Dry_Litterbag Placem_Collection'!C219</f>
        <v>Local1_CG1</v>
      </c>
      <c r="H218" s="284" t="s">
        <v>2559</v>
      </c>
      <c r="I218" s="285" t="s">
        <v>1147</v>
      </c>
      <c r="J218" s="233" t="str">
        <f>'WetLitterbags placem_collection'!K219</f>
        <v>G795</v>
      </c>
      <c r="K218" s="235">
        <f>IFERROR(INDEX('Green_rooibos initial weight'!$C$5:$C$1749,MATCH(J218, 'Green_rooibos initial weight'!$A$5:$A$1749,0)),"")</f>
        <v>1.9530000000000001</v>
      </c>
      <c r="L218" s="235">
        <f t="shared" si="23"/>
        <v>1.7032</v>
      </c>
      <c r="M218" s="235">
        <f>AVERAGE('Ashed teabags wet'!$J$809:$J$813,'Ashed teabags wet'!$J$817:$J$818,'Ashed teabags wet'!$J$820:$J$821)</f>
        <v>5.5094158734921841</v>
      </c>
      <c r="N218" s="235">
        <f t="shared" si="24"/>
        <v>1.6093636288426811</v>
      </c>
      <c r="O218" s="235">
        <f>IF(IFERROR(INDEX('Both teabags AfterWet'!$D$1:$D$839,MATCH(J218,'Both teabags AfterWet'!$B$1:$B$839,0)),"")="","",(IFERROR(INDEX('Both teabags AfterWet'!$D$1:$D$839,MATCH(J218,'Both teabags AfterWet'!$B$1:$B$839,0)),"")))</f>
        <v>0.78100000000000003</v>
      </c>
      <c r="P218" s="235">
        <f t="shared" si="25"/>
        <v>0.63040000000000007</v>
      </c>
      <c r="Q218" s="235">
        <f>IFERROR(INDEX('Ashed teabags wet'!$J$2:$J$825,MATCH(J218,'Ashed teabags wet'!$B$2:$B$825,0)),"")</f>
        <v>8.99805447470772</v>
      </c>
      <c r="R218" s="235">
        <f t="shared" si="29"/>
        <v>0.57367626459144261</v>
      </c>
      <c r="S218" s="236">
        <f>'WetLitterbags placem_collection'!E219</f>
        <v>42769</v>
      </c>
      <c r="T218" s="236">
        <f>IF('WetLitterbags placem_collection'!G219="","",'WetLitterbags placem_collection'!G219)</f>
        <v>42814</v>
      </c>
      <c r="U218" s="237">
        <f t="shared" si="26"/>
        <v>45</v>
      </c>
      <c r="V218" s="235">
        <f t="shared" si="27"/>
        <v>1.0728</v>
      </c>
      <c r="W218" s="235">
        <f t="shared" si="28"/>
        <v>1.0356873642512385</v>
      </c>
      <c r="X218">
        <f>IFERROR(INDEX(Rainfall_Wet!$O$2:$O$217,MATCH(B218, Rainfall_Wet!$A$2:$A$217,0)),"")</f>
        <v>175.377105089</v>
      </c>
      <c r="Y218" s="241">
        <v>29.076539101497506</v>
      </c>
      <c r="Z218" s="241">
        <v>7.1963394342762079</v>
      </c>
      <c r="AA218" s="241">
        <v>63.727121464226286</v>
      </c>
      <c r="AB218" s="241" t="s">
        <v>2688</v>
      </c>
      <c r="AC218" s="241">
        <v>1.0994578610152781</v>
      </c>
      <c r="AD218">
        <f>IF('WetLitterbags placem_collection'!AB219="","",'WetLitterbags placem_collection'!AB219)</f>
        <v>13.8</v>
      </c>
      <c r="AE218">
        <f>IF('WetLitterbags placem_collection'!Z219="","",'WetLitterbags placem_collection'!Z219)</f>
        <v>17.399999999999999</v>
      </c>
      <c r="AF218" s="256" t="str">
        <f>IF('WetLitterbags placem_collection'!AA219="","",'WetLitterbags placem_collection'!AA219)</f>
        <v>O</v>
      </c>
      <c r="AG218">
        <f>IF('WetLitterbags placem_collection'!AC219="","",'WetLitterbags placem_collection'!AC219)</f>
        <v>1</v>
      </c>
      <c r="AH218" s="250">
        <f>AVERAGE('WetLitterbags placem_collection'!S219,'WetLitterbags placem_collection'!U219)</f>
        <v>20.049999999999997</v>
      </c>
      <c r="AI218">
        <f>AVERAGE('WetLitterbags placem_collection'!R219,'WetLitterbags placem_collection'!T219)</f>
        <v>25.5</v>
      </c>
      <c r="AJ218">
        <v>-2.439403972</v>
      </c>
      <c r="AK218">
        <v>34.838404959999998</v>
      </c>
      <c r="AL218" t="str">
        <f>IF(ISNUMBER(SEARCH("C", 'WetLitterbags placem_collection'!W219)),"YES","")</f>
        <v/>
      </c>
      <c r="AM218" t="str">
        <f>IF(ISNUMBER(SEARCH("H", 'WetLitterbags placem_collection'!W219)),"YES","")</f>
        <v/>
      </c>
      <c r="AN218" t="str">
        <f>IF(ISNUMBER(SEARCH("R", 'WetLitterbags placem_collection'!W219)),"YES","")</f>
        <v>YES</v>
      </c>
    </row>
    <row r="219" spans="1:40" ht="15" customHeight="1">
      <c r="A219" s="268" t="s">
        <v>2460</v>
      </c>
      <c r="B219" s="282">
        <f>'Dry_Litterbag Placem_Collection'!A220</f>
        <v>218</v>
      </c>
      <c r="C219" s="282" t="str">
        <f>'Dry_Litterbag Placem_Collection'!B220</f>
        <v>Seronera</v>
      </c>
      <c r="D219" s="282" t="s">
        <v>2680</v>
      </c>
      <c r="E219" s="282" t="s">
        <v>2527</v>
      </c>
      <c r="F219" s="282">
        <v>2</v>
      </c>
      <c r="G219" s="283" t="str">
        <f>'Dry_Litterbag Placem_Collection'!C220</f>
        <v>Local2_CG2</v>
      </c>
      <c r="H219" s="284" t="s">
        <v>2559</v>
      </c>
      <c r="I219" s="285" t="s">
        <v>1147</v>
      </c>
      <c r="J219" s="233" t="str">
        <f>'WetLitterbags placem_collection'!K220</f>
        <v>G251</v>
      </c>
      <c r="K219" s="235">
        <f>IFERROR(INDEX('Green_rooibos initial weight'!$C$5:$C$1749,MATCH(J219, 'Green_rooibos initial weight'!$A$5:$A$1749,0)),"")</f>
        <v>2.0539999999999998</v>
      </c>
      <c r="L219" s="235">
        <f t="shared" si="23"/>
        <v>1.8041999999999998</v>
      </c>
      <c r="M219" s="235">
        <f>AVERAGE('Ashed teabags wet'!$J$809:$J$813,'Ashed teabags wet'!$J$817:$J$818,'Ashed teabags wet'!$J$820:$J$821)</f>
        <v>5.5094158734921841</v>
      </c>
      <c r="N219" s="235">
        <f t="shared" si="24"/>
        <v>1.7047991188104539</v>
      </c>
      <c r="O219" s="235">
        <f>IF(IFERROR(INDEX('Both teabags AfterWet'!$D$1:$D$839,MATCH(J219,'Both teabags AfterWet'!$B$1:$B$839,0)),"")="","",(IFERROR(INDEX('Both teabags AfterWet'!$D$1:$D$839,MATCH(J219,'Both teabags AfterWet'!$B$1:$B$839,0)),"")))</f>
        <v>0.75700000000000001</v>
      </c>
      <c r="P219" s="235">
        <f t="shared" si="25"/>
        <v>0.60640000000000005</v>
      </c>
      <c r="Q219" s="235">
        <f>IFERROR(INDEX('Ashed teabags wet'!$J$2:$J$825,MATCH(J219,'Ashed teabags wet'!$B$2:$B$825,0)),"")</f>
        <v>12.853598014887801</v>
      </c>
      <c r="R219" s="235">
        <f t="shared" si="29"/>
        <v>0.52845578163772045</v>
      </c>
      <c r="S219" s="236">
        <f>'WetLitterbags placem_collection'!E220</f>
        <v>42769</v>
      </c>
      <c r="T219" s="236">
        <f>IF('WetLitterbags placem_collection'!G220="","",'WetLitterbags placem_collection'!G220)</f>
        <v>42814</v>
      </c>
      <c r="U219" s="237">
        <f t="shared" si="26"/>
        <v>45</v>
      </c>
      <c r="V219" s="235">
        <f t="shared" si="27"/>
        <v>1.1977999999999998</v>
      </c>
      <c r="W219" s="235">
        <f t="shared" si="28"/>
        <v>1.1763433371727334</v>
      </c>
      <c r="X219">
        <f>IFERROR(INDEX(Rainfall_Wet!$O$2:$O$217,MATCH(B219, Rainfall_Wet!$A$2:$A$217,0)),"")</f>
        <v>175.377105089</v>
      </c>
      <c r="Y219" s="241">
        <v>21.072635135135137</v>
      </c>
      <c r="Z219" s="241">
        <v>7.3057432432432412</v>
      </c>
      <c r="AA219" s="241">
        <v>71.621621621621614</v>
      </c>
      <c r="AB219" s="241" t="s">
        <v>2688</v>
      </c>
      <c r="AC219" s="241">
        <v>1.4512074913750617</v>
      </c>
      <c r="AD219">
        <f>IF('WetLitterbags placem_collection'!AB220="","",'WetLitterbags placem_collection'!AB220)</f>
        <v>5.13</v>
      </c>
      <c r="AE219">
        <f>IF('WetLitterbags placem_collection'!Z220="","",'WetLitterbags placem_collection'!Z220)</f>
        <v>5.13</v>
      </c>
      <c r="AF219" s="256" t="str">
        <f>IF('WetLitterbags placem_collection'!AA220="","",'WetLitterbags placem_collection'!AA220)</f>
        <v>O</v>
      </c>
      <c r="AG219">
        <f>IF('WetLitterbags placem_collection'!AC220="","",'WetLitterbags placem_collection'!AC220)</f>
        <v>1</v>
      </c>
      <c r="AH219" s="250">
        <f>AVERAGE('WetLitterbags placem_collection'!S220,'WetLitterbags placem_collection'!U220)</f>
        <v>22.1</v>
      </c>
      <c r="AI219">
        <f>AVERAGE('WetLitterbags placem_collection'!R220,'WetLitterbags placem_collection'!T220)</f>
        <v>24.5</v>
      </c>
      <c r="AJ219">
        <v>-2.4396450349999999</v>
      </c>
      <c r="AK219">
        <v>34.83836599</v>
      </c>
      <c r="AL219" t="str">
        <f>IF(ISNUMBER(SEARCH("C", 'WetLitterbags placem_collection'!W220)),"YES","")</f>
        <v/>
      </c>
      <c r="AM219" t="str">
        <f>IF(ISNUMBER(SEARCH("H", 'WetLitterbags placem_collection'!W220)),"YES","")</f>
        <v/>
      </c>
      <c r="AN219" t="str">
        <f>IF(ISNUMBER(SEARCH("R", 'WetLitterbags placem_collection'!W220)),"YES","")</f>
        <v>YES</v>
      </c>
    </row>
    <row r="220" spans="1:40" ht="15" customHeight="1">
      <c r="A220" s="268" t="s">
        <v>2460</v>
      </c>
      <c r="B220" s="282">
        <f>'Dry_Litterbag Placem_Collection'!A221</f>
        <v>219</v>
      </c>
      <c r="C220" s="282" t="str">
        <f>'Dry_Litterbag Placem_Collection'!B221</f>
        <v>Seronera</v>
      </c>
      <c r="D220" s="282" t="s">
        <v>2680</v>
      </c>
      <c r="E220" s="282" t="s">
        <v>2527</v>
      </c>
      <c r="F220" s="282">
        <v>3</v>
      </c>
      <c r="G220" s="283" t="str">
        <f>'Dry_Litterbag Placem_Collection'!C221</f>
        <v>Local3_CG3</v>
      </c>
      <c r="H220" s="284" t="s">
        <v>2559</v>
      </c>
      <c r="I220" s="285" t="s">
        <v>1147</v>
      </c>
      <c r="J220" s="233" t="str">
        <f>'WetLitterbags placem_collection'!K221</f>
        <v>G727</v>
      </c>
      <c r="K220" s="235">
        <f>IFERROR(INDEX('Green_rooibos initial weight'!$C$5:$C$1749,MATCH(J220, 'Green_rooibos initial weight'!$A$5:$A$1749,0)),"")</f>
        <v>2.0270000000000001</v>
      </c>
      <c r="L220" s="235">
        <f t="shared" si="23"/>
        <v>1.7772000000000001</v>
      </c>
      <c r="M220" s="235">
        <f>AVERAGE('Ashed teabags wet'!$J$809:$J$813,'Ashed teabags wet'!$J$817:$J$818,'Ashed teabags wet'!$J$820:$J$821)</f>
        <v>5.5094158734921841</v>
      </c>
      <c r="N220" s="235">
        <f t="shared" si="24"/>
        <v>1.6792866610962971</v>
      </c>
      <c r="O220" s="235">
        <f>IF(IFERROR(INDEX('Both teabags AfterWet'!$D$1:$D$839,MATCH(J220,'Both teabags AfterWet'!$B$1:$B$839,0)),"")="","",(IFERROR(INDEX('Both teabags AfterWet'!$D$1:$D$839,MATCH(J220,'Both teabags AfterWet'!$B$1:$B$839,0)),"")))</f>
        <v>0.70650000000000002</v>
      </c>
      <c r="P220" s="235">
        <f t="shared" si="25"/>
        <v>0.55590000000000006</v>
      </c>
      <c r="Q220" s="235">
        <f>IFERROR(INDEX('Ashed teabags wet'!$J$2:$J$825,MATCH(J220,'Ashed teabags wet'!$B$2:$B$825,0)),"")</f>
        <v>11.604439959636602</v>
      </c>
      <c r="R220" s="235">
        <f t="shared" si="29"/>
        <v>0.49139091826438019</v>
      </c>
      <c r="S220" s="236">
        <f>'WetLitterbags placem_collection'!E221</f>
        <v>42769</v>
      </c>
      <c r="T220" s="236">
        <f>IF('WetLitterbags placem_collection'!G221="","",'WetLitterbags placem_collection'!G221)</f>
        <v>42813</v>
      </c>
      <c r="U220" s="237">
        <f t="shared" si="26"/>
        <v>44</v>
      </c>
      <c r="V220" s="235">
        <f t="shared" si="27"/>
        <v>1.2213000000000001</v>
      </c>
      <c r="W220" s="235">
        <f t="shared" si="28"/>
        <v>1.187895742831917</v>
      </c>
      <c r="X220">
        <f>IFERROR(INDEX(Rainfall_Wet!$O$2:$O$217,MATCH(B220, Rainfall_Wet!$A$2:$A$217,0)),"")</f>
        <v>175.054685654</v>
      </c>
      <c r="Y220" s="241">
        <v>21.96</v>
      </c>
      <c r="Z220" s="241">
        <v>4.9199999999999982</v>
      </c>
      <c r="AA220" s="241">
        <v>73.12</v>
      </c>
      <c r="AB220" s="241" t="s">
        <v>2688</v>
      </c>
      <c r="AC220" s="241">
        <v>1.4012321340561851</v>
      </c>
      <c r="AD220">
        <f>IF('WetLitterbags placem_collection'!AB221="","",'WetLitterbags placem_collection'!AB221)</f>
        <v>7.9</v>
      </c>
      <c r="AE220">
        <f>IF('WetLitterbags placem_collection'!Z221="","",'WetLitterbags placem_collection'!Z221)</f>
        <v>7.9</v>
      </c>
      <c r="AF220" s="256" t="str">
        <f>IF('WetLitterbags placem_collection'!AA221="","",'WetLitterbags placem_collection'!AA221)</f>
        <v>O</v>
      </c>
      <c r="AG220">
        <f>IF('WetLitterbags placem_collection'!AC221="","",'WetLitterbags placem_collection'!AC221)</f>
        <v>1</v>
      </c>
      <c r="AH220" s="250">
        <f>AVERAGE('WetLitterbags placem_collection'!S221,'WetLitterbags placem_collection'!U221)</f>
        <v>21.75</v>
      </c>
      <c r="AI220">
        <f>AVERAGE('WetLitterbags placem_collection'!R221,'WetLitterbags placem_collection'!T221)</f>
        <v>27.55</v>
      </c>
      <c r="AJ220">
        <v>-2.4395990190000001</v>
      </c>
      <c r="AK220">
        <v>34.838418959999998</v>
      </c>
      <c r="AL220" t="str">
        <f>IF(ISNUMBER(SEARCH("C", 'WetLitterbags placem_collection'!W221)),"YES","")</f>
        <v/>
      </c>
      <c r="AM220" t="str">
        <f>IF(ISNUMBER(SEARCH("H", 'WetLitterbags placem_collection'!W221)),"YES","")</f>
        <v/>
      </c>
      <c r="AN220" t="str">
        <f>IF(ISNUMBER(SEARCH("R", 'WetLitterbags placem_collection'!W221)),"YES","")</f>
        <v>YES</v>
      </c>
    </row>
    <row r="221" spans="1:40" ht="15" customHeight="1">
      <c r="A221" s="268" t="s">
        <v>2460</v>
      </c>
      <c r="B221" s="282">
        <f>'Dry_Litterbag Placem_Collection'!A222</f>
        <v>220</v>
      </c>
      <c r="C221" s="282" t="str">
        <f>'Dry_Litterbag Placem_Collection'!B222</f>
        <v>Seronera</v>
      </c>
      <c r="D221" s="282" t="s">
        <v>2680</v>
      </c>
      <c r="E221" s="282" t="s">
        <v>2527</v>
      </c>
      <c r="F221" s="282">
        <v>4</v>
      </c>
      <c r="G221" s="283" t="str">
        <f>'Dry_Litterbag Placem_Collection'!C222</f>
        <v>Local4_CG4</v>
      </c>
      <c r="H221" s="284" t="s">
        <v>2559</v>
      </c>
      <c r="I221" s="285" t="s">
        <v>1147</v>
      </c>
      <c r="J221" s="233" t="str">
        <f>'WetLitterbags placem_collection'!K222</f>
        <v>G782</v>
      </c>
      <c r="K221" s="235">
        <f>IFERROR(INDEX('Green_rooibos initial weight'!$C$5:$C$1749,MATCH(J221, 'Green_rooibos initial weight'!$A$5:$A$1749,0)),"")</f>
        <v>1.9510000000000001</v>
      </c>
      <c r="L221" s="235">
        <f t="shared" si="23"/>
        <v>1.7012</v>
      </c>
      <c r="M221" s="235">
        <f>AVERAGE('Ashed teabags wet'!$J$809:$J$813,'Ashed teabags wet'!$J$817:$J$818,'Ashed teabags wet'!$J$820:$J$821)</f>
        <v>5.5094158734921841</v>
      </c>
      <c r="N221" s="235">
        <f t="shared" si="24"/>
        <v>1.607473817160151</v>
      </c>
      <c r="O221" s="235">
        <f>IF(IFERROR(INDEX('Both teabags AfterWet'!$D$1:$D$839,MATCH(J221,'Both teabags AfterWet'!$B$1:$B$839,0)),"")="","",(IFERROR(INDEX('Both teabags AfterWet'!$D$1:$D$839,MATCH(J221,'Both teabags AfterWet'!$B$1:$B$839,0)),"")))</f>
        <v>0.6169</v>
      </c>
      <c r="P221" s="235">
        <f t="shared" si="25"/>
        <v>0.46629999999999999</v>
      </c>
      <c r="Q221" s="235">
        <f>IFERROR(INDEX('Ashed teabags wet'!$J$2:$J$825,MATCH(J221,'Ashed teabags wet'!$B$2:$B$825,0)),"")</f>
        <v>11.045655375552919</v>
      </c>
      <c r="R221" s="235">
        <f t="shared" si="29"/>
        <v>0.41479410898379676</v>
      </c>
      <c r="S221" s="236">
        <f>'WetLitterbags placem_collection'!E222</f>
        <v>42769</v>
      </c>
      <c r="T221" s="236">
        <f>IF('WetLitterbags placem_collection'!G222="","",'WetLitterbags placem_collection'!G222)</f>
        <v>42813</v>
      </c>
      <c r="U221" s="237">
        <f t="shared" si="26"/>
        <v>44</v>
      </c>
      <c r="V221" s="235">
        <f t="shared" si="27"/>
        <v>1.2349000000000001</v>
      </c>
      <c r="W221" s="235">
        <f t="shared" si="28"/>
        <v>1.1926797081763543</v>
      </c>
      <c r="X221">
        <f>IFERROR(INDEX(Rainfall_Wet!$O$2:$O$217,MATCH(B221, Rainfall_Wet!$A$2:$A$217,0)),"")</f>
        <v>175.054685654</v>
      </c>
      <c r="Y221" s="241">
        <v>15.960000000000003</v>
      </c>
      <c r="Z221" s="241">
        <v>6.9199999999999982</v>
      </c>
      <c r="AA221" s="241">
        <v>77.11999999999999</v>
      </c>
      <c r="AB221" s="241" t="s">
        <v>2689</v>
      </c>
      <c r="AC221" s="241">
        <v>0.60547067520946207</v>
      </c>
      <c r="AD221">
        <f>IF('WetLitterbags placem_collection'!AB222="","",'WetLitterbags placem_collection'!AB222)</f>
        <v>15.2</v>
      </c>
      <c r="AE221">
        <f>IF('WetLitterbags placem_collection'!Z222="","",'WetLitterbags placem_collection'!Z222)</f>
        <v>12.2</v>
      </c>
      <c r="AF221" s="256" t="str">
        <f>IF('WetLitterbags placem_collection'!AA222="","",'WetLitterbags placem_collection'!AA222)</f>
        <v>O</v>
      </c>
      <c r="AG221">
        <f>IF('WetLitterbags placem_collection'!AC222="","",'WetLitterbags placem_collection'!AC222)</f>
        <v>1</v>
      </c>
      <c r="AH221" s="250">
        <f>AVERAGE('WetLitterbags placem_collection'!S222,'WetLitterbags placem_collection'!U222)</f>
        <v>20.85</v>
      </c>
      <c r="AI221">
        <f>AVERAGE('WetLitterbags placem_collection'!R222,'WetLitterbags placem_collection'!T222)</f>
        <v>27.950000000000003</v>
      </c>
      <c r="AJ221">
        <v>-2.4396949910000001</v>
      </c>
      <c r="AK221">
        <v>34.838574029999997</v>
      </c>
      <c r="AL221" t="str">
        <f>IF(ISNUMBER(SEARCH("C", 'WetLitterbags placem_collection'!W222)),"YES","")</f>
        <v/>
      </c>
      <c r="AM221" t="str">
        <f>IF(ISNUMBER(SEARCH("H", 'WetLitterbags placem_collection'!W222)),"YES","")</f>
        <v>YES</v>
      </c>
      <c r="AN221" t="str">
        <f>IF(ISNUMBER(SEARCH("R", 'WetLitterbags placem_collection'!W222)),"YES","")</f>
        <v/>
      </c>
    </row>
    <row r="222" spans="1:40" ht="15" customHeight="1">
      <c r="A222" s="268" t="s">
        <v>2460</v>
      </c>
      <c r="B222" s="282">
        <f>'Dry_Litterbag Placem_Collection'!A3</f>
        <v>1</v>
      </c>
      <c r="C222" s="282" t="str">
        <f>'Dry_Litterbag Placem_Collection'!B3</f>
        <v>Makao</v>
      </c>
      <c r="D222" s="282" t="s">
        <v>2677</v>
      </c>
      <c r="E222" s="282" t="s">
        <v>2678</v>
      </c>
      <c r="F222" s="282">
        <v>1</v>
      </c>
      <c r="G222" s="283" t="str">
        <f>'Dry_Litterbag Placem_Collection'!C3</f>
        <v>Dry_Ag1_T1</v>
      </c>
      <c r="H222" s="284" t="s">
        <v>2559</v>
      </c>
      <c r="I222" s="292" t="s">
        <v>298</v>
      </c>
      <c r="J222" s="233" t="str">
        <f>'WetLitterbags placem_collection'!M3</f>
        <v>R17</v>
      </c>
      <c r="K222" s="235">
        <f>IFERROR(INDEX('Green_rooibos initial weight'!$C$5:$C$1749,MATCH(J222, 'Green_rooibos initial weight'!$A$5:$A$1749,0)),"")</f>
        <v>2.169</v>
      </c>
      <c r="L222" s="235">
        <f t="shared" si="23"/>
        <v>1.9192</v>
      </c>
      <c r="M222" s="235">
        <f>AVERAGE('Ashed teabags wet'!$J$814:$J$816)</f>
        <v>2.2816647271287041</v>
      </c>
      <c r="N222" s="235">
        <f t="shared" si="24"/>
        <v>1.8754102905569459</v>
      </c>
      <c r="O222" s="235">
        <f>IF(IFERROR(INDEX('Both teabags AfterWet'!$D$1:$D$839,MATCH(J222,'Both teabags AfterWet'!$B$1:$B$839,0)),"")="","",(IFERROR(INDEX('Both teabags AfterWet'!$D$1:$D$839,MATCH(J222,'Both teabags AfterWet'!$B$1:$B$839,0)),"")))</f>
        <v>1.0208999999999999</v>
      </c>
      <c r="P222" s="235">
        <f t="shared" si="25"/>
        <v>0.87029999999999985</v>
      </c>
      <c r="Q222" s="235">
        <f>IFERROR(INDEX('Ashed teabags wet'!$J$2:$J$825,MATCH(J222,'Ashed teabags wet'!$B$2:$B$825,0)),"")</f>
        <v>17.918507609229575</v>
      </c>
      <c r="R222" s="235">
        <f t="shared" si="29"/>
        <v>0.71435522827687492</v>
      </c>
      <c r="S222" s="236">
        <f>'WetLitterbags placem_collection'!E3</f>
        <v>42766</v>
      </c>
      <c r="T222" s="236">
        <f>IF('WetLitterbags placem_collection'!G3="","",'WetLitterbags placem_collection'!G3)</f>
        <v>42818</v>
      </c>
      <c r="U222" s="237">
        <f t="shared" si="26"/>
        <v>52</v>
      </c>
      <c r="V222" s="235">
        <f t="shared" si="27"/>
        <v>1.0489000000000002</v>
      </c>
      <c r="W222" s="235">
        <f t="shared" si="28"/>
        <v>1.161055062280071</v>
      </c>
      <c r="X222">
        <f>IFERROR(INDEX(Rainfall_Wet!$O$2:$O$217,MATCH(B222, Rainfall_Wet!$A$2:$A$217,0)),"")</f>
        <v>194.43839254400001</v>
      </c>
      <c r="Y222" s="241">
        <v>12.565665055683967</v>
      </c>
      <c r="Z222" s="241">
        <v>0.9665896196679955</v>
      </c>
      <c r="AA222" s="241">
        <v>86.467745324648035</v>
      </c>
      <c r="AB222" s="242" t="s">
        <v>2690</v>
      </c>
      <c r="AC222" s="241">
        <v>1.0225726959093147</v>
      </c>
      <c r="AD222">
        <f>IF('WetLitterbags placem_collection'!AB3="","",'WetLitterbags placem_collection'!AB3)</f>
        <v>26.4</v>
      </c>
      <c r="AE222">
        <f>IF('WetLitterbags placem_collection'!Z3="","",'WetLitterbags placem_collection'!Z3)</f>
        <v>41</v>
      </c>
      <c r="AF222" s="256" t="str">
        <f>IF('WetLitterbags placem_collection'!AA3="","",'WetLitterbags placem_collection'!AA3)</f>
        <v>M</v>
      </c>
      <c r="AG222">
        <f>IF('WetLitterbags placem_collection'!AC3="","",'WetLitterbags placem_collection'!AC3)</f>
        <v>1</v>
      </c>
      <c r="AH222" s="250">
        <f>AVERAGE('WetLitterbags placem_collection'!S3,'WetLitterbags placem_collection'!U3)</f>
        <v>14.75</v>
      </c>
      <c r="AI222">
        <f>AVERAGE('WetLitterbags placem_collection'!R3,'WetLitterbags placem_collection'!T3)</f>
        <v>24.7</v>
      </c>
      <c r="AJ222">
        <f>INDEX(Coordinates!$B$2:$B$197,MATCH(G222,Coordinates!$J$2:$J$197,0))</f>
        <v>-3.3978609999999998</v>
      </c>
      <c r="AK222">
        <f>INDEX(Coordinates!$C$2:$C$197,MATCH(G222,Coordinates!$J$2:$J$197,0))</f>
        <v>34.837608000000003</v>
      </c>
      <c r="AL222" t="str">
        <f>IF(ISNUMBER(SEARCH("C", 'WetLitterbags placem_collection'!W3)),"YES","")</f>
        <v/>
      </c>
      <c r="AM222" t="str">
        <f>IF(ISNUMBER(SEARCH("H", 'WetLitterbags placem_collection'!W3)),"YES","")</f>
        <v>YES</v>
      </c>
      <c r="AN222" t="str">
        <f>IF(ISNUMBER(SEARCH("R", 'WetLitterbags placem_collection'!W3)),"YES","")</f>
        <v/>
      </c>
    </row>
    <row r="223" spans="1:40" ht="15" customHeight="1">
      <c r="A223" s="268" t="s">
        <v>2460</v>
      </c>
      <c r="B223" s="282">
        <f>'Dry_Litterbag Placem_Collection'!A4</f>
        <v>2</v>
      </c>
      <c r="C223" s="282" t="str">
        <f>'Dry_Litterbag Placem_Collection'!B4</f>
        <v>Makao</v>
      </c>
      <c r="D223" s="282" t="s">
        <v>2677</v>
      </c>
      <c r="E223" s="282" t="s">
        <v>2678</v>
      </c>
      <c r="F223" s="282">
        <v>1</v>
      </c>
      <c r="G223" s="283" t="str">
        <f>'Dry_Litterbag Placem_Collection'!C4</f>
        <v>Dry_Ag1_T2</v>
      </c>
      <c r="H223" s="284" t="s">
        <v>2559</v>
      </c>
      <c r="I223" s="292" t="s">
        <v>298</v>
      </c>
      <c r="J223" s="233" t="str">
        <f>'WetLitterbags placem_collection'!M4</f>
        <v>R121</v>
      </c>
      <c r="K223" s="235">
        <f>IFERROR(INDEX('Green_rooibos initial weight'!$C$5:$C$1749,MATCH(J223, 'Green_rooibos initial weight'!$A$5:$A$1749,0)),"")</f>
        <v>2.165</v>
      </c>
      <c r="L223" s="235">
        <f t="shared" si="23"/>
        <v>1.9152</v>
      </c>
      <c r="M223" s="235">
        <f>AVERAGE('Ashed teabags wet'!$J$814:$J$816)</f>
        <v>2.2816647271287041</v>
      </c>
      <c r="N223" s="235">
        <f t="shared" si="24"/>
        <v>1.8715015571460312</v>
      </c>
      <c r="O223" s="235">
        <f>IF(IFERROR(INDEX('Both teabags AfterWet'!$D$1:$D$839,MATCH(J223,'Both teabags AfterWet'!$B$1:$B$839,0)),"")="","",(IFERROR(INDEX('Both teabags AfterWet'!$D$1:$D$839,MATCH(J223,'Both teabags AfterWet'!$B$1:$B$839,0)),"")))</f>
        <v>1.3073999999999999</v>
      </c>
      <c r="P223" s="235">
        <f t="shared" si="25"/>
        <v>1.1567999999999998</v>
      </c>
      <c r="Q223" s="235">
        <f>IFERROR(INDEX('Ashed teabags wet'!$J$2:$J$825,MATCH(J223,'Ashed teabags wet'!$B$2:$B$825,0)),"")</f>
        <v>5.6218905472635869</v>
      </c>
      <c r="R223" s="235">
        <f t="shared" si="29"/>
        <v>1.0917659701492546</v>
      </c>
      <c r="S223" s="236">
        <f>'WetLitterbags placem_collection'!E4</f>
        <v>42766</v>
      </c>
      <c r="T223" s="236">
        <f>IF('WetLitterbags placem_collection'!G4="","",'WetLitterbags placem_collection'!G4)</f>
        <v>42818</v>
      </c>
      <c r="U223" s="237">
        <f t="shared" si="26"/>
        <v>52</v>
      </c>
      <c r="V223" s="235">
        <f t="shared" si="27"/>
        <v>0.75840000000000019</v>
      </c>
      <c r="W223" s="235">
        <f t="shared" si="28"/>
        <v>0.77973558699677659</v>
      </c>
      <c r="X223">
        <f>IFERROR(INDEX(Rainfall_Wet!$O$2:$O$217,MATCH(B223, Rainfall_Wet!$A$2:$A$217,0)),"")</f>
        <v>194.43839254400001</v>
      </c>
      <c r="Y223" s="241">
        <v>12.565665055683967</v>
      </c>
      <c r="Z223" s="241">
        <v>0.9665896196679955</v>
      </c>
      <c r="AA223" s="241">
        <v>86.467745324648035</v>
      </c>
      <c r="AB223" s="242" t="s">
        <v>2690</v>
      </c>
      <c r="AC223" s="241">
        <v>2.02257269590931</v>
      </c>
      <c r="AD223">
        <f>IF('WetLitterbags placem_collection'!AB4="","",'WetLitterbags placem_collection'!AB4)</f>
        <v>22.4</v>
      </c>
      <c r="AE223">
        <f>IF('WetLitterbags placem_collection'!Z4="","",'WetLitterbags placem_collection'!Z4)</f>
        <v>39.799999999999997</v>
      </c>
      <c r="AF223" s="256" t="str">
        <f>IF('WetLitterbags placem_collection'!AA4="","",'WetLitterbags placem_collection'!AA4)</f>
        <v>M</v>
      </c>
      <c r="AG223">
        <f>IF('WetLitterbags placem_collection'!AC4="","",'WetLitterbags placem_collection'!AC4)</f>
        <v>1</v>
      </c>
      <c r="AH223" s="250">
        <f>AVERAGE('WetLitterbags placem_collection'!S4,'WetLitterbags placem_collection'!U4)</f>
        <v>13.1</v>
      </c>
      <c r="AI223">
        <f>AVERAGE('WetLitterbags placem_collection'!R4,'WetLitterbags placem_collection'!T4)</f>
        <v>24.9</v>
      </c>
      <c r="AJ223">
        <f>INDEX(Coordinates!$B$2:$B$197,MATCH(G223,Coordinates!$J$2:$J$197,0))</f>
        <v>-3.397879042</v>
      </c>
      <c r="AK223">
        <f>INDEX(Coordinates!$C$2:$C$197,MATCH(G223,Coordinates!$J$2:$J$197,0))</f>
        <v>34.837536010000001</v>
      </c>
      <c r="AL223" t="str">
        <f>IF(ISNUMBER(SEARCH("C", 'WetLitterbags placem_collection'!W4)),"YES","")</f>
        <v/>
      </c>
      <c r="AM223" t="str">
        <f>IF(ISNUMBER(SEARCH("H", 'WetLitterbags placem_collection'!W4)),"YES","")</f>
        <v/>
      </c>
      <c r="AN223" t="str">
        <f>IF(ISNUMBER(SEARCH("R", 'WetLitterbags placem_collection'!W4)),"YES","")</f>
        <v/>
      </c>
    </row>
    <row r="224" spans="1:40" ht="15" customHeight="1">
      <c r="A224" s="268" t="s">
        <v>2460</v>
      </c>
      <c r="B224" s="282">
        <f>'Dry_Litterbag Placem_Collection'!A5</f>
        <v>3</v>
      </c>
      <c r="C224" s="282" t="str">
        <f>'Dry_Litterbag Placem_Collection'!B5</f>
        <v>Makao</v>
      </c>
      <c r="D224" s="282" t="s">
        <v>2677</v>
      </c>
      <c r="E224" s="282" t="s">
        <v>2678</v>
      </c>
      <c r="F224" s="282">
        <v>1</v>
      </c>
      <c r="G224" s="283" t="str">
        <f>'Dry_Litterbag Placem_Collection'!C5</f>
        <v>Dry_Ag1_T3</v>
      </c>
      <c r="H224" s="284" t="s">
        <v>2559</v>
      </c>
      <c r="I224" s="292" t="s">
        <v>298</v>
      </c>
      <c r="J224" s="233" t="str">
        <f>'WetLitterbags placem_collection'!M5</f>
        <v>R158</v>
      </c>
      <c r="K224" s="235">
        <f>IFERROR(INDEX('Green_rooibos initial weight'!$C$5:$C$1749,MATCH(J224, 'Green_rooibos initial weight'!$A$5:$A$1749,0)),"")</f>
        <v>2.2959999999999998</v>
      </c>
      <c r="L224" s="235">
        <f t="shared" si="23"/>
        <v>2.0461999999999998</v>
      </c>
      <c r="M224" s="235">
        <f>AVERAGE('Ashed teabags wet'!$J$814:$J$816)</f>
        <v>2.2816647271287041</v>
      </c>
      <c r="N224" s="235">
        <f t="shared" si="24"/>
        <v>1.9995125763534922</v>
      </c>
      <c r="O224" s="235" t="str">
        <f>IF(IFERROR(INDEX('Both teabags AfterWet'!$D$1:$D$839,MATCH(J224,'Both teabags AfterWet'!$B$1:$B$839,0)),"")="","",(IFERROR(INDEX('Both teabags AfterWet'!$D$1:$D$839,MATCH(J224,'Both teabags AfterWet'!$B$1:$B$839,0)),"")))</f>
        <v/>
      </c>
      <c r="P224" s="235" t="str">
        <f t="shared" si="25"/>
        <v/>
      </c>
      <c r="Q224" s="235" t="str">
        <f>IFERROR(INDEX('Ashed teabags wet'!$J$2:$J$825,MATCH(J224,'Ashed teabags wet'!$B$2:$B$825,0)),"")</f>
        <v/>
      </c>
      <c r="R224" s="235" t="str">
        <f t="shared" si="29"/>
        <v/>
      </c>
      <c r="S224" s="236">
        <f>'WetLitterbags placem_collection'!E5</f>
        <v>42766</v>
      </c>
      <c r="T224" s="236" t="str">
        <f>IF('WetLitterbags placem_collection'!G5="","",'WetLitterbags placem_collection'!G5)</f>
        <v/>
      </c>
      <c r="U224" s="237" t="str">
        <f t="shared" si="26"/>
        <v/>
      </c>
      <c r="V224" s="235" t="str">
        <f t="shared" si="27"/>
        <v/>
      </c>
      <c r="W224" s="235" t="str">
        <f t="shared" si="28"/>
        <v/>
      </c>
      <c r="X224" t="str">
        <f>IFERROR(INDEX(Rainfall_Wet!$O$2:$O$217,MATCH(B224, Rainfall_Wet!$A$2:$A$217,0)),"")</f>
        <v/>
      </c>
      <c r="Y224" s="241">
        <v>12.565665055683967</v>
      </c>
      <c r="Z224" s="241">
        <v>0.9665896196679955</v>
      </c>
      <c r="AA224" s="241">
        <v>86.467745324648035</v>
      </c>
      <c r="AB224" s="242" t="s">
        <v>2690</v>
      </c>
      <c r="AC224" s="241">
        <v>3.02257269590931</v>
      </c>
      <c r="AD224" t="str">
        <f>IF('WetLitterbags placem_collection'!AB5="","",'WetLitterbags placem_collection'!AB5)</f>
        <v/>
      </c>
      <c r="AE224" t="str">
        <f>IF('WetLitterbags placem_collection'!Z5="","",'WetLitterbags placem_collection'!Z5)</f>
        <v/>
      </c>
      <c r="AF224" s="256" t="str">
        <f>IF('WetLitterbags placem_collection'!AA5="","",'WetLitterbags placem_collection'!AA5)</f>
        <v/>
      </c>
      <c r="AG224" t="str">
        <f>IF('WetLitterbags placem_collection'!AC5="","",'WetLitterbags placem_collection'!AC5)</f>
        <v/>
      </c>
      <c r="AH224" s="250">
        <f>AVERAGE('WetLitterbags placem_collection'!S5,'WetLitterbags placem_collection'!U5)</f>
        <v>14.649999999999999</v>
      </c>
      <c r="AI224">
        <f>AVERAGE('WetLitterbags placem_collection'!R5,'WetLitterbags placem_collection'!T5)</f>
        <v>24.7</v>
      </c>
      <c r="AJ224">
        <f>INDEX(Coordinates!$B$2:$B$197,MATCH(G224,Coordinates!$J$2:$J$197,0))</f>
        <v>-3.3978739999999998</v>
      </c>
      <c r="AK224">
        <f>INDEX(Coordinates!$C$2:$C$197,MATCH(G224,Coordinates!$J$2:$J$197,0))</f>
        <v>34.837578999999998</v>
      </c>
      <c r="AL224" t="str">
        <f>IF(ISNUMBER(SEARCH("C", 'WetLitterbags placem_collection'!W5)),"YES","")</f>
        <v/>
      </c>
      <c r="AM224" t="str">
        <f>IF(ISNUMBER(SEARCH("H", 'WetLitterbags placem_collection'!W5)),"YES","")</f>
        <v/>
      </c>
      <c r="AN224" t="str">
        <f>IF(ISNUMBER(SEARCH("R", 'WetLitterbags placem_collection'!W5)),"YES","")</f>
        <v/>
      </c>
    </row>
    <row r="225" spans="1:40" ht="15" customHeight="1">
      <c r="A225" s="268" t="s">
        <v>2460</v>
      </c>
      <c r="B225" s="282">
        <f>'Dry_Litterbag Placem_Collection'!A6</f>
        <v>4</v>
      </c>
      <c r="C225" s="282" t="str">
        <f>'Dry_Litterbag Placem_Collection'!B6</f>
        <v>Makao</v>
      </c>
      <c r="D225" s="282" t="s">
        <v>2677</v>
      </c>
      <c r="E225" s="282" t="s">
        <v>2678</v>
      </c>
      <c r="F225" s="282">
        <v>1</v>
      </c>
      <c r="G225" s="283" t="str">
        <f>'Dry_Litterbag Placem_Collection'!C6</f>
        <v>Dry_Ag1_T4</v>
      </c>
      <c r="H225" s="284" t="s">
        <v>2559</v>
      </c>
      <c r="I225" s="292" t="s">
        <v>298</v>
      </c>
      <c r="J225" s="233" t="str">
        <f>'WetLitterbags placem_collection'!M6</f>
        <v>R115</v>
      </c>
      <c r="K225" s="235">
        <f>IFERROR(INDEX('Green_rooibos initial weight'!$C$5:$C$1749,MATCH(J225, 'Green_rooibos initial weight'!$A$5:$A$1749,0)),"")</f>
        <v>2.3119999999999998</v>
      </c>
      <c r="L225" s="235">
        <f t="shared" si="23"/>
        <v>2.0621999999999998</v>
      </c>
      <c r="M225" s="235">
        <f>AVERAGE('Ashed teabags wet'!$J$814:$J$816)</f>
        <v>2.2816647271287041</v>
      </c>
      <c r="N225" s="235">
        <f t="shared" si="24"/>
        <v>2.0151475099971519</v>
      </c>
      <c r="O225" s="235">
        <f>IF(IFERROR(INDEX('Both teabags AfterWet'!$D$1:$D$839,MATCH(J225,'Both teabags AfterWet'!$B$1:$B$839,0)),"")="","",(IFERROR(INDEX('Both teabags AfterWet'!$D$1:$D$839,MATCH(J225,'Both teabags AfterWet'!$B$1:$B$839,0)),"")))</f>
        <v>1.4075</v>
      </c>
      <c r="P225" s="235">
        <f t="shared" si="25"/>
        <v>1.2568999999999999</v>
      </c>
      <c r="Q225" s="235">
        <f>IFERROR(INDEX('Ashed teabags wet'!$J$2:$J$825,MATCH(J225,'Ashed teabags wet'!$B$2:$B$825,0)),"")</f>
        <v>5.3919121318019663</v>
      </c>
      <c r="R225" s="235">
        <f t="shared" si="29"/>
        <v>1.1891290564153809</v>
      </c>
      <c r="S225" s="236">
        <f>'WetLitterbags placem_collection'!E6</f>
        <v>42766</v>
      </c>
      <c r="T225" s="236">
        <f>IF('WetLitterbags placem_collection'!G6="","",'WetLitterbags placem_collection'!G6)</f>
        <v>42818</v>
      </c>
      <c r="U225" s="237">
        <f t="shared" si="26"/>
        <v>52</v>
      </c>
      <c r="V225" s="235">
        <f t="shared" si="27"/>
        <v>0.8052999999999999</v>
      </c>
      <c r="W225" s="235">
        <f t="shared" si="28"/>
        <v>0.82601845358177095</v>
      </c>
      <c r="X225">
        <f>IFERROR(INDEX(Rainfall_Wet!$O$2:$O$217,MATCH(B225, Rainfall_Wet!$A$2:$A$217,0)),"")</f>
        <v>194.43839254400001</v>
      </c>
      <c r="Y225" s="241">
        <v>12.565665055683967</v>
      </c>
      <c r="Z225" s="241">
        <v>0.9665896196679955</v>
      </c>
      <c r="AA225" s="241">
        <v>86.467745324648035</v>
      </c>
      <c r="AB225" s="242" t="s">
        <v>2690</v>
      </c>
      <c r="AC225" s="241">
        <v>4.02257269590931</v>
      </c>
      <c r="AD225" t="str">
        <f>IF('WetLitterbags placem_collection'!AB6="","",'WetLitterbags placem_collection'!AB6)</f>
        <v/>
      </c>
      <c r="AE225" t="str">
        <f>IF('WetLitterbags placem_collection'!Z6="","",'WetLitterbags placem_collection'!Z6)</f>
        <v/>
      </c>
      <c r="AF225" s="256" t="str">
        <f>IF('WetLitterbags placem_collection'!AA6="","",'WetLitterbags placem_collection'!AA6)</f>
        <v/>
      </c>
      <c r="AG225" t="str">
        <f>IF('WetLitterbags placem_collection'!AC6="","",'WetLitterbags placem_collection'!AC6)</f>
        <v/>
      </c>
      <c r="AH225" s="250">
        <f>AVERAGE('WetLitterbags placem_collection'!S6,'WetLitterbags placem_collection'!U6)</f>
        <v>17.399999999999999</v>
      </c>
      <c r="AI225">
        <f>AVERAGE('WetLitterbags placem_collection'!R6,'WetLitterbags placem_collection'!T6)</f>
        <v>25.549999999999997</v>
      </c>
      <c r="AJ225">
        <f>INDEX(Coordinates!$B$2:$B$197,MATCH(G225,Coordinates!$J$2:$J$197,0))</f>
        <v>-3.3977780399999999</v>
      </c>
      <c r="AK225">
        <f>INDEX(Coordinates!$C$2:$C$197,MATCH(G225,Coordinates!$J$2:$J$197,0))</f>
        <v>34.83751204</v>
      </c>
      <c r="AL225" t="str">
        <f>IF(ISNUMBER(SEARCH("C", 'WetLitterbags placem_collection'!W6)),"YES","")</f>
        <v/>
      </c>
      <c r="AM225" t="str">
        <f>IF(ISNUMBER(SEARCH("H", 'WetLitterbags placem_collection'!W6)),"YES","")</f>
        <v/>
      </c>
      <c r="AN225" t="str">
        <f>IF(ISNUMBER(SEARCH("R", 'WetLitterbags placem_collection'!W6)),"YES","")</f>
        <v>YES</v>
      </c>
    </row>
    <row r="226" spans="1:40" ht="15" customHeight="1">
      <c r="A226" s="268" t="s">
        <v>2460</v>
      </c>
      <c r="B226" s="282">
        <f>'Dry_Litterbag Placem_Collection'!A7</f>
        <v>5</v>
      </c>
      <c r="C226" s="282" t="str">
        <f>'Dry_Litterbag Placem_Collection'!B7</f>
        <v>Makao</v>
      </c>
      <c r="D226" s="282" t="s">
        <v>2677</v>
      </c>
      <c r="E226" s="282" t="s">
        <v>2678</v>
      </c>
      <c r="F226" s="282">
        <v>1</v>
      </c>
      <c r="G226" s="283" t="str">
        <f>'Dry_Litterbag Placem_Collection'!C7</f>
        <v>Dry_Ag1_T5</v>
      </c>
      <c r="H226" s="284" t="s">
        <v>2559</v>
      </c>
      <c r="I226" s="292" t="s">
        <v>298</v>
      </c>
      <c r="J226" s="233" t="str">
        <f>'WetLitterbags placem_collection'!M7</f>
        <v>R502</v>
      </c>
      <c r="K226" s="235">
        <f>IFERROR(INDEX('Green_rooibos initial weight'!$C$5:$C$1749,MATCH(J226, 'Green_rooibos initial weight'!$A$5:$A$1749,0)),"")</f>
        <v>2.1840000000000002</v>
      </c>
      <c r="L226" s="235">
        <f t="shared" si="23"/>
        <v>1.9342000000000001</v>
      </c>
      <c r="M226" s="235">
        <f>AVERAGE('Ashed teabags wet'!$J$814:$J$816)</f>
        <v>2.2816647271287041</v>
      </c>
      <c r="N226" s="235">
        <f t="shared" si="24"/>
        <v>1.8900680408478767</v>
      </c>
      <c r="O226" s="235">
        <f>IF(IFERROR(INDEX('Both teabags AfterWet'!$D$1:$D$839,MATCH(J226,'Both teabags AfterWet'!$B$1:$B$839,0)),"")="","",(IFERROR(INDEX('Both teabags AfterWet'!$D$1:$D$839,MATCH(J226,'Both teabags AfterWet'!$B$1:$B$839,0)),"")))</f>
        <v>1.3823000000000001</v>
      </c>
      <c r="P226" s="235">
        <f t="shared" si="25"/>
        <v>1.2317</v>
      </c>
      <c r="Q226" s="235">
        <f>IFERROR(INDEX('Ashed teabags wet'!$J$2:$J$825,MATCH(J226,'Ashed teabags wet'!$B$2:$B$825,0)),"")</f>
        <v>4.6214355948865089</v>
      </c>
      <c r="R226" s="235">
        <f t="shared" si="29"/>
        <v>1.1747777777777828</v>
      </c>
      <c r="S226" s="236">
        <f>'WetLitterbags placem_collection'!E7</f>
        <v>42766</v>
      </c>
      <c r="T226" s="236">
        <f>IF('WetLitterbags placem_collection'!G7="","",'WetLitterbags placem_collection'!G7)</f>
        <v>42818</v>
      </c>
      <c r="U226" s="237">
        <f t="shared" si="26"/>
        <v>52</v>
      </c>
      <c r="V226" s="235">
        <f t="shared" si="27"/>
        <v>0.70250000000000012</v>
      </c>
      <c r="W226" s="235">
        <f t="shared" si="28"/>
        <v>0.71529026307009391</v>
      </c>
      <c r="X226">
        <f>IFERROR(INDEX(Rainfall_Wet!$O$2:$O$217,MATCH(B226, Rainfall_Wet!$A$2:$A$217,0)),"")</f>
        <v>194.43839254400001</v>
      </c>
      <c r="Y226" s="241">
        <v>12.565665055683967</v>
      </c>
      <c r="Z226" s="241">
        <v>0.9665896196679955</v>
      </c>
      <c r="AA226" s="241">
        <v>86.467745324648035</v>
      </c>
      <c r="AB226" s="242" t="s">
        <v>2690</v>
      </c>
      <c r="AC226" s="241">
        <v>5.02257269590931</v>
      </c>
      <c r="AD226">
        <f>IF('WetLitterbags placem_collection'!AB7="","",'WetLitterbags placem_collection'!AB7)</f>
        <v>28.4</v>
      </c>
      <c r="AE226">
        <f>IF('WetLitterbags placem_collection'!Z7="","",'WetLitterbags placem_collection'!Z7)</f>
        <v>36.4</v>
      </c>
      <c r="AF226" s="256" t="str">
        <f>IF('WetLitterbags placem_collection'!AA7="","",'WetLitterbags placem_collection'!AA7)</f>
        <v>M</v>
      </c>
      <c r="AG226">
        <f>IF('WetLitterbags placem_collection'!AC7="","",'WetLitterbags placem_collection'!AC7)</f>
        <v>1</v>
      </c>
      <c r="AH226" s="250">
        <f>AVERAGE('WetLitterbags placem_collection'!S7,'WetLitterbags placem_collection'!U7)</f>
        <v>12.100000000000001</v>
      </c>
      <c r="AI226">
        <f>AVERAGE('WetLitterbags placem_collection'!R7,'WetLitterbags placem_collection'!T7)</f>
        <v>25.1</v>
      </c>
      <c r="AJ226">
        <f>INDEX(Coordinates!$B$2:$B$197,MATCH(G226,Coordinates!$J$2:$J$197,0))</f>
        <v>-3.3978020120000001</v>
      </c>
      <c r="AK226">
        <f>INDEX(Coordinates!$C$2:$C$197,MATCH(G226,Coordinates!$J$2:$J$197,0))</f>
        <v>34.83751204</v>
      </c>
      <c r="AL226" t="str">
        <f>IF(ISNUMBER(SEARCH("C", 'WetLitterbags placem_collection'!W7)),"YES","")</f>
        <v/>
      </c>
      <c r="AM226" t="str">
        <f>IF(ISNUMBER(SEARCH("H", 'WetLitterbags placem_collection'!W7)),"YES","")</f>
        <v/>
      </c>
      <c r="AN226" t="str">
        <f>IF(ISNUMBER(SEARCH("R", 'WetLitterbags placem_collection'!W7)),"YES","")</f>
        <v/>
      </c>
    </row>
    <row r="227" spans="1:40" ht="15" customHeight="1">
      <c r="A227" s="268" t="s">
        <v>2460</v>
      </c>
      <c r="B227" s="282">
        <f>'Dry_Litterbag Placem_Collection'!A8</f>
        <v>6</v>
      </c>
      <c r="C227" s="282" t="str">
        <f>'Dry_Litterbag Placem_Collection'!B8</f>
        <v>Makao</v>
      </c>
      <c r="D227" s="282" t="s">
        <v>2677</v>
      </c>
      <c r="E227" s="282" t="s">
        <v>2678</v>
      </c>
      <c r="F227" s="282">
        <v>1</v>
      </c>
      <c r="G227" s="283" t="str">
        <f>'Dry_Litterbag Placem_Collection'!C8</f>
        <v>Dry_Ag1_T6</v>
      </c>
      <c r="H227" s="284" t="s">
        <v>2559</v>
      </c>
      <c r="I227" s="292" t="s">
        <v>298</v>
      </c>
      <c r="J227" s="233" t="str">
        <f>'WetLitterbags placem_collection'!M8</f>
        <v>R177</v>
      </c>
      <c r="K227" s="235">
        <f>IFERROR(INDEX('Green_rooibos initial weight'!$C$5:$C$1749,MATCH(J227, 'Green_rooibos initial weight'!$A$5:$A$1749,0)),"")</f>
        <v>2.153</v>
      </c>
      <c r="L227" s="235">
        <f t="shared" si="23"/>
        <v>1.9032</v>
      </c>
      <c r="M227" s="235">
        <f>AVERAGE('Ashed teabags wet'!$J$814:$J$816)</f>
        <v>2.2816647271287041</v>
      </c>
      <c r="N227" s="235">
        <f t="shared" si="24"/>
        <v>1.8597753569132864</v>
      </c>
      <c r="O227" s="235">
        <f>IF(IFERROR(INDEX('Both teabags AfterWet'!$D$1:$D$839,MATCH(J227,'Both teabags AfterWet'!$B$1:$B$839,0)),"")="","",(IFERROR(INDEX('Both teabags AfterWet'!$D$1:$D$839,MATCH(J227,'Both teabags AfterWet'!$B$1:$B$839,0)),"")))</f>
        <v>1.4271</v>
      </c>
      <c r="P227" s="235">
        <f t="shared" si="25"/>
        <v>1.2765</v>
      </c>
      <c r="Q227" s="235">
        <f>IFERROR(INDEX('Ashed teabags wet'!$J$2:$J$825,MATCH(J227,'Ashed teabags wet'!$B$2:$B$825,0)),"")</f>
        <v>14.46446446446422</v>
      </c>
      <c r="R227" s="235">
        <f t="shared" si="29"/>
        <v>1.0918611111111143</v>
      </c>
      <c r="S227" s="236">
        <f>'WetLitterbags placem_collection'!E8</f>
        <v>42766</v>
      </c>
      <c r="T227" s="236">
        <f>IF('WetLitterbags placem_collection'!G8="","",'WetLitterbags placem_collection'!G8)</f>
        <v>42818</v>
      </c>
      <c r="U227" s="237">
        <f t="shared" si="26"/>
        <v>52</v>
      </c>
      <c r="V227" s="235">
        <f t="shared" si="27"/>
        <v>0.62670000000000003</v>
      </c>
      <c r="W227" s="235">
        <f t="shared" si="28"/>
        <v>0.76791424580217216</v>
      </c>
      <c r="X227">
        <f>IFERROR(INDEX(Rainfall_Wet!$O$2:$O$217,MATCH(B227, Rainfall_Wet!$A$2:$A$217,0)),"")</f>
        <v>194.43839254400001</v>
      </c>
      <c r="Y227" s="241">
        <v>12.565665055683967</v>
      </c>
      <c r="Z227" s="241">
        <v>0.9665896196679955</v>
      </c>
      <c r="AA227" s="241">
        <v>86.467745324648035</v>
      </c>
      <c r="AB227" s="242" t="s">
        <v>2690</v>
      </c>
      <c r="AC227" s="241">
        <v>6.02257269590931</v>
      </c>
      <c r="AD227">
        <f>IF('WetLitterbags placem_collection'!AB8="","",'WetLitterbags placem_collection'!AB8)</f>
        <v>32.4</v>
      </c>
      <c r="AE227">
        <f>IF('WetLitterbags placem_collection'!Z8="","",'WetLitterbags placem_collection'!Z8)</f>
        <v>31</v>
      </c>
      <c r="AF227" s="256" t="str">
        <f>IF('WetLitterbags placem_collection'!AA8="","",'WetLitterbags placem_collection'!AA8)</f>
        <v>M</v>
      </c>
      <c r="AG227">
        <f>IF('WetLitterbags placem_collection'!AC8="","",'WetLitterbags placem_collection'!AC8)</f>
        <v>1</v>
      </c>
      <c r="AH227" s="250">
        <f>AVERAGE('WetLitterbags placem_collection'!S8,'WetLitterbags placem_collection'!U8)</f>
        <v>13.45</v>
      </c>
      <c r="AI227">
        <f>AVERAGE('WetLitterbags placem_collection'!R8,'WetLitterbags placem_collection'!T8)</f>
        <v>25.1</v>
      </c>
      <c r="AJ227">
        <f>INDEX(Coordinates!$B$2:$B$197,MATCH(G227,Coordinates!$J$2:$J$197,0))</f>
        <v>-3.3977389800000002</v>
      </c>
      <c r="AK227">
        <f>INDEX(Coordinates!$C$2:$C$197,MATCH(G227,Coordinates!$J$2:$J$197,0))</f>
        <v>34.837501979999999</v>
      </c>
      <c r="AL227" t="str">
        <f>IF(ISNUMBER(SEARCH("C", 'WetLitterbags placem_collection'!W8)),"YES","")</f>
        <v/>
      </c>
      <c r="AM227" t="str">
        <f>IF(ISNUMBER(SEARCH("H", 'WetLitterbags placem_collection'!W8)),"YES","")</f>
        <v/>
      </c>
      <c r="AN227" t="str">
        <f>IF(ISNUMBER(SEARCH("R", 'WetLitterbags placem_collection'!W8)),"YES","")</f>
        <v>YES</v>
      </c>
    </row>
    <row r="228" spans="1:40" ht="15" customHeight="1">
      <c r="A228" s="268" t="s">
        <v>2460</v>
      </c>
      <c r="B228" s="282">
        <f>'Dry_Litterbag Placem_Collection'!A9</f>
        <v>7</v>
      </c>
      <c r="C228" s="282" t="str">
        <f>'Dry_Litterbag Placem_Collection'!B9</f>
        <v>Makao</v>
      </c>
      <c r="D228" s="282" t="s">
        <v>2677</v>
      </c>
      <c r="E228" s="282" t="s">
        <v>2678</v>
      </c>
      <c r="F228" s="282">
        <v>1</v>
      </c>
      <c r="G228" s="283" t="str">
        <f>'Dry_Litterbag Placem_Collection'!C9</f>
        <v>Dry_Ag1_T7</v>
      </c>
      <c r="H228" s="284" t="s">
        <v>2559</v>
      </c>
      <c r="I228" s="292" t="s">
        <v>298</v>
      </c>
      <c r="J228" s="233" t="str">
        <f>'WetLitterbags placem_collection'!M9</f>
        <v>R531</v>
      </c>
      <c r="K228" s="235">
        <f>IFERROR(INDEX('Green_rooibos initial weight'!$C$5:$C$1749,MATCH(J228, 'Green_rooibos initial weight'!$A$5:$A$1749,0)),"")</f>
        <v>2.101</v>
      </c>
      <c r="L228" s="235">
        <f t="shared" si="23"/>
        <v>1.8512</v>
      </c>
      <c r="M228" s="235">
        <f>AVERAGE('Ashed teabags wet'!$J$814:$J$816)</f>
        <v>2.2816647271287041</v>
      </c>
      <c r="N228" s="235">
        <f t="shared" si="24"/>
        <v>1.8089618225713935</v>
      </c>
      <c r="O228" s="235">
        <f>IF(IFERROR(INDEX('Both teabags AfterWet'!$D$1:$D$839,MATCH(J228,'Both teabags AfterWet'!$B$1:$B$839,0)),"")="","",(IFERROR(INDEX('Both teabags AfterWet'!$D$1:$D$839,MATCH(J228,'Both teabags AfterWet'!$B$1:$B$839,0)),"")))</f>
        <v>1.4430000000000001</v>
      </c>
      <c r="P228" s="235">
        <f t="shared" si="25"/>
        <v>1.2924</v>
      </c>
      <c r="Q228" s="235">
        <f>IFERROR(INDEX('Ashed teabags wet'!$J$2:$J$825,MATCH(J228,'Ashed teabags wet'!$B$2:$B$825,0)),"")</f>
        <v>3.1630170316302406</v>
      </c>
      <c r="R228" s="235">
        <f t="shared" si="29"/>
        <v>1.2515211678832108</v>
      </c>
      <c r="S228" s="236">
        <f>'WetLitterbags placem_collection'!E9</f>
        <v>42766</v>
      </c>
      <c r="T228" s="236">
        <f>IF('WetLitterbags placem_collection'!G9="","",'WetLitterbags placem_collection'!G9)</f>
        <v>42818</v>
      </c>
      <c r="U228" s="237">
        <f t="shared" si="26"/>
        <v>52</v>
      </c>
      <c r="V228" s="235">
        <f t="shared" si="27"/>
        <v>0.55879999999999996</v>
      </c>
      <c r="W228" s="235">
        <f t="shared" si="28"/>
        <v>0.55744065468818271</v>
      </c>
      <c r="X228">
        <f>IFERROR(INDEX(Rainfall_Wet!$O$2:$O$217,MATCH(B228, Rainfall_Wet!$A$2:$A$217,0)),"")</f>
        <v>194.43839254400001</v>
      </c>
      <c r="Y228" s="241">
        <v>12.565665055683967</v>
      </c>
      <c r="Z228" s="241">
        <v>0.9665896196679955</v>
      </c>
      <c r="AA228" s="241">
        <v>86.467745324648035</v>
      </c>
      <c r="AB228" s="242" t="s">
        <v>2690</v>
      </c>
      <c r="AC228" s="241">
        <v>7.02257269590931</v>
      </c>
      <c r="AD228">
        <f>IF('WetLitterbags placem_collection'!AB9="","",'WetLitterbags placem_collection'!AB9)</f>
        <v>36</v>
      </c>
      <c r="AE228">
        <f>IF('WetLitterbags placem_collection'!Z9="","",'WetLitterbags placem_collection'!Z9)</f>
        <v>43.4</v>
      </c>
      <c r="AF228" s="256" t="str">
        <f>IF('WetLitterbags placem_collection'!AA9="","",'WetLitterbags placem_collection'!AA9)</f>
        <v>M</v>
      </c>
      <c r="AG228">
        <f>IF('WetLitterbags placem_collection'!AC9="","",'WetLitterbags placem_collection'!AC9)</f>
        <v>1</v>
      </c>
      <c r="AH228" s="250">
        <f>AVERAGE('WetLitterbags placem_collection'!S9,'WetLitterbags placem_collection'!U9)</f>
        <v>9.8500000000000014</v>
      </c>
      <c r="AI228">
        <f>AVERAGE('WetLitterbags placem_collection'!R9,'WetLitterbags placem_collection'!T9)</f>
        <v>26.2</v>
      </c>
      <c r="AJ228">
        <f>INDEX(Coordinates!$B$2:$B$197,MATCH(G228,Coordinates!$J$2:$J$197,0))</f>
        <v>-3.3977630360000002</v>
      </c>
      <c r="AK228">
        <f>INDEX(Coordinates!$C$2:$C$197,MATCH(G228,Coordinates!$J$2:$J$197,0))</f>
        <v>34.837600969999997</v>
      </c>
      <c r="AL228" t="str">
        <f>IF(ISNUMBER(SEARCH("C", 'WetLitterbags placem_collection'!W9)),"YES","")</f>
        <v/>
      </c>
      <c r="AM228" t="str">
        <f>IF(ISNUMBER(SEARCH("H", 'WetLitterbags placem_collection'!W9)),"YES","")</f>
        <v/>
      </c>
      <c r="AN228" t="str">
        <f>IF(ISNUMBER(SEARCH("R", 'WetLitterbags placem_collection'!W9)),"YES","")</f>
        <v/>
      </c>
    </row>
    <row r="229" spans="1:40" ht="15" customHeight="1">
      <c r="A229" s="268" t="s">
        <v>2460</v>
      </c>
      <c r="B229" s="282">
        <f>'Dry_Litterbag Placem_Collection'!A10</f>
        <v>8</v>
      </c>
      <c r="C229" s="282" t="str">
        <f>'Dry_Litterbag Placem_Collection'!B10</f>
        <v>Makao</v>
      </c>
      <c r="D229" s="282" t="s">
        <v>2677</v>
      </c>
      <c r="E229" s="282" t="s">
        <v>2678</v>
      </c>
      <c r="F229" s="282">
        <v>1</v>
      </c>
      <c r="G229" s="283" t="str">
        <f>'Dry_Litterbag Placem_Collection'!C10</f>
        <v>Dry_Ag1_T8</v>
      </c>
      <c r="H229" s="284" t="s">
        <v>2559</v>
      </c>
      <c r="I229" s="292" t="s">
        <v>298</v>
      </c>
      <c r="J229" s="233" t="str">
        <f>'WetLitterbags placem_collection'!M10</f>
        <v>R406</v>
      </c>
      <c r="K229" s="235">
        <f>IFERROR(INDEX('Green_rooibos initial weight'!$C$5:$C$1749,MATCH(J229, 'Green_rooibos initial weight'!$A$5:$A$1749,0)),"")</f>
        <v>2.1739999999999999</v>
      </c>
      <c r="L229" s="235">
        <f t="shared" si="23"/>
        <v>1.9241999999999999</v>
      </c>
      <c r="M229" s="235">
        <f>AVERAGE('Ashed teabags wet'!$J$814:$J$816)</f>
        <v>2.2816647271287041</v>
      </c>
      <c r="N229" s="235">
        <f t="shared" si="24"/>
        <v>1.8802962073205893</v>
      </c>
      <c r="O229" s="235">
        <f>IF(IFERROR(INDEX('Both teabags AfterWet'!$D$1:$D$839,MATCH(J229,'Both teabags AfterWet'!$B$1:$B$839,0)),"")="","",(IFERROR(INDEX('Both teabags AfterWet'!$D$1:$D$839,MATCH(J229,'Both teabags AfterWet'!$B$1:$B$839,0)),"")))</f>
        <v>1.4278999999999999</v>
      </c>
      <c r="P229" s="235">
        <f t="shared" si="25"/>
        <v>1.2772999999999999</v>
      </c>
      <c r="Q229" s="235">
        <f>IFERROR(INDEX('Ashed teabags wet'!$J$2:$J$825,MATCH(J229,'Ashed teabags wet'!$B$2:$B$825,0)),"")</f>
        <v>2.5291828793778013</v>
      </c>
      <c r="R229" s="235">
        <f t="shared" si="29"/>
        <v>1.2449947470817073</v>
      </c>
      <c r="S229" s="236">
        <f>'WetLitterbags placem_collection'!E10</f>
        <v>42766</v>
      </c>
      <c r="T229" s="236">
        <f>IF('WetLitterbags placem_collection'!G10="","",'WetLitterbags placem_collection'!G10)</f>
        <v>42818</v>
      </c>
      <c r="U229" s="237">
        <f t="shared" si="26"/>
        <v>52</v>
      </c>
      <c r="V229" s="235">
        <f t="shared" si="27"/>
        <v>0.64690000000000003</v>
      </c>
      <c r="W229" s="235">
        <f t="shared" si="28"/>
        <v>0.63530146023888201</v>
      </c>
      <c r="X229">
        <f>IFERROR(INDEX(Rainfall_Wet!$O$2:$O$217,MATCH(B229, Rainfall_Wet!$A$2:$A$217,0)),"")</f>
        <v>194.43839254400001</v>
      </c>
      <c r="Y229" s="241">
        <v>12.565665055683967</v>
      </c>
      <c r="Z229" s="241">
        <v>0.9665896196679955</v>
      </c>
      <c r="AA229" s="241">
        <v>86.467745324648035</v>
      </c>
      <c r="AB229" s="242" t="s">
        <v>2690</v>
      </c>
      <c r="AC229" s="241">
        <v>8.0225726959093109</v>
      </c>
      <c r="AD229">
        <f>IF('WetLitterbags placem_collection'!AB10="","",'WetLitterbags placem_collection'!AB10)</f>
        <v>36</v>
      </c>
      <c r="AE229">
        <f>IF('WetLitterbags placem_collection'!Z10="","",'WetLitterbags placem_collection'!Z10)</f>
        <v>38.4</v>
      </c>
      <c r="AF229" s="256" t="str">
        <f>IF('WetLitterbags placem_collection'!AA10="","",'WetLitterbags placem_collection'!AA10)</f>
        <v>M</v>
      </c>
      <c r="AG229" t="str">
        <f>IF('WetLitterbags placem_collection'!AC10="","",'WetLitterbags placem_collection'!AC10)</f>
        <v/>
      </c>
      <c r="AH229" s="250">
        <f>AVERAGE('WetLitterbags placem_collection'!S10,'WetLitterbags placem_collection'!U10)</f>
        <v>10.600000000000001</v>
      </c>
      <c r="AI229">
        <f>AVERAGE('WetLitterbags placem_collection'!R10,'WetLitterbags placem_collection'!T10)</f>
        <v>25.5</v>
      </c>
      <c r="AJ229">
        <f>INDEX(Coordinates!$B$2:$B$197,MATCH(G229,Coordinates!$J$2:$J$197,0))</f>
        <v>-3.3977320230000001</v>
      </c>
      <c r="AK229">
        <f>INDEX(Coordinates!$C$2:$C$197,MATCH(G229,Coordinates!$J$2:$J$197,0))</f>
        <v>34.837561989999998</v>
      </c>
      <c r="AL229" t="str">
        <f>IF(ISNUMBER(SEARCH("C", 'WetLitterbags placem_collection'!W10)),"YES","")</f>
        <v/>
      </c>
      <c r="AM229" t="str">
        <f>IF(ISNUMBER(SEARCH("H", 'WetLitterbags placem_collection'!W10)),"YES","")</f>
        <v/>
      </c>
      <c r="AN229" t="str">
        <f>IF(ISNUMBER(SEARCH("R", 'WetLitterbags placem_collection'!W10)),"YES","")</f>
        <v>YES</v>
      </c>
    </row>
    <row r="230" spans="1:40" ht="15" customHeight="1">
      <c r="A230" s="268" t="s">
        <v>2460</v>
      </c>
      <c r="B230" s="282">
        <f>'Dry_Litterbag Placem_Collection'!A11</f>
        <v>9</v>
      </c>
      <c r="C230" s="282" t="str">
        <f>'Dry_Litterbag Placem_Collection'!B11</f>
        <v>Makao</v>
      </c>
      <c r="D230" s="282" t="s">
        <v>2677</v>
      </c>
      <c r="E230" s="282" t="s">
        <v>2678</v>
      </c>
      <c r="F230" s="282">
        <v>2</v>
      </c>
      <c r="G230" s="283" t="str">
        <f>'Dry_Litterbag Placem_Collection'!C11</f>
        <v>Dry_Ag2_T1</v>
      </c>
      <c r="H230" s="284" t="s">
        <v>2559</v>
      </c>
      <c r="I230" s="292" t="s">
        <v>298</v>
      </c>
      <c r="J230" s="233" t="str">
        <f>'WetLitterbags placem_collection'!M11</f>
        <v>R169</v>
      </c>
      <c r="K230" s="235">
        <f>IFERROR(INDEX('Green_rooibos initial weight'!$C$5:$C$1749,MATCH(J230, 'Green_rooibos initial weight'!$A$5:$A$1749,0)),"")</f>
        <v>2.2010000000000001</v>
      </c>
      <c r="L230" s="235">
        <f t="shared" si="23"/>
        <v>1.9512</v>
      </c>
      <c r="M230" s="235">
        <f>AVERAGE('Ashed teabags wet'!$J$814:$J$816)</f>
        <v>2.2816647271287041</v>
      </c>
      <c r="N230" s="235">
        <f t="shared" si="24"/>
        <v>1.9066801578442647</v>
      </c>
      <c r="O230" s="235">
        <f>IF(IFERROR(INDEX('Both teabags AfterWet'!$D$1:$D$839,MATCH(J230,'Both teabags AfterWet'!$B$1:$B$839,0)),"")="","",(IFERROR(INDEX('Both teabags AfterWet'!$D$1:$D$839,MATCH(J230,'Both teabags AfterWet'!$B$1:$B$839,0)),"")))</f>
        <v>2.8336999999999999</v>
      </c>
      <c r="P230" s="235">
        <f t="shared" si="25"/>
        <v>2.6831</v>
      </c>
      <c r="Q230" s="235">
        <f>IFERROR(INDEX('Ashed teabags wet'!$J$2:$J$825,MATCH(J230,'Ashed teabags wet'!$B$2:$B$825,0)),"")</f>
        <v>95.2866861030124</v>
      </c>
      <c r="R230" s="235">
        <f t="shared" si="29"/>
        <v>0.1264629251700744</v>
      </c>
      <c r="S230" s="236">
        <f>'WetLitterbags placem_collection'!E11</f>
        <v>42766</v>
      </c>
      <c r="T230" s="236">
        <f>IF('WetLitterbags placem_collection'!G11="","",'WetLitterbags placem_collection'!G11)</f>
        <v>42818</v>
      </c>
      <c r="U230" s="237">
        <f t="shared" si="26"/>
        <v>52</v>
      </c>
      <c r="V230" s="235">
        <f t="shared" si="27"/>
        <v>-0.7319</v>
      </c>
      <c r="W230" s="235">
        <f t="shared" si="28"/>
        <v>1.7802172326741903</v>
      </c>
      <c r="X230">
        <f>IFERROR(INDEX(Rainfall_Wet!$O$2:$O$217,MATCH(B230, Rainfall_Wet!$A$2:$A$217,0)),"")</f>
        <v>194.43839254400001</v>
      </c>
      <c r="Y230" s="241">
        <v>21.13063730679653</v>
      </c>
      <c r="Z230" s="241">
        <v>3.0912555579081076</v>
      </c>
      <c r="AA230" s="241">
        <v>75.778107135295357</v>
      </c>
      <c r="AB230" s="242" t="s">
        <v>2688</v>
      </c>
      <c r="AC230" s="241">
        <v>0.46131099063578063</v>
      </c>
      <c r="AD230">
        <f>IF('WetLitterbags placem_collection'!AB11="","",'WetLitterbags placem_collection'!AB11)</f>
        <v>10.8</v>
      </c>
      <c r="AE230">
        <f>IF('WetLitterbags placem_collection'!Z11="","",'WetLitterbags placem_collection'!Z11)</f>
        <v>28.4</v>
      </c>
      <c r="AF230" s="256" t="str">
        <f>IF('WetLitterbags placem_collection'!AA11="","",'WetLitterbags placem_collection'!AA11)</f>
        <v>M</v>
      </c>
      <c r="AG230">
        <f>IF('WetLitterbags placem_collection'!AC11="","",'WetLitterbags placem_collection'!AC11)</f>
        <v>0</v>
      </c>
      <c r="AH230" s="250">
        <f>AVERAGE('WetLitterbags placem_collection'!S11,'WetLitterbags placem_collection'!U11)</f>
        <v>14.5</v>
      </c>
      <c r="AI230">
        <f>AVERAGE('WetLitterbags placem_collection'!R11,'WetLitterbags placem_collection'!T11)</f>
        <v>24.4</v>
      </c>
      <c r="AJ230">
        <f>INDEX(Coordinates!$B$2:$B$197,MATCH(G230,Coordinates!$J$2:$J$197,0))</f>
        <v>-3.3978290019999999</v>
      </c>
      <c r="AK230">
        <f>INDEX(Coordinates!$C$2:$C$197,MATCH(G230,Coordinates!$J$2:$J$197,0))</f>
        <v>34.837011969999999</v>
      </c>
      <c r="AL230" t="str">
        <f>IF(ISNUMBER(SEARCH("C", 'WetLitterbags placem_collection'!W11)),"YES","")</f>
        <v>YES</v>
      </c>
      <c r="AM230" t="str">
        <f>IF(ISNUMBER(SEARCH("H", 'WetLitterbags placem_collection'!W11)),"YES","")</f>
        <v>YES</v>
      </c>
      <c r="AN230" t="str">
        <f>IF(ISNUMBER(SEARCH("R", 'WetLitterbags placem_collection'!W11)),"YES","")</f>
        <v/>
      </c>
    </row>
    <row r="231" spans="1:40" ht="15" customHeight="1">
      <c r="A231" s="268" t="s">
        <v>2460</v>
      </c>
      <c r="B231" s="282">
        <f>'Dry_Litterbag Placem_Collection'!A12</f>
        <v>10</v>
      </c>
      <c r="C231" s="282" t="str">
        <f>'Dry_Litterbag Placem_Collection'!B12</f>
        <v>Makao</v>
      </c>
      <c r="D231" s="282" t="s">
        <v>2677</v>
      </c>
      <c r="E231" s="282" t="s">
        <v>2678</v>
      </c>
      <c r="F231" s="282">
        <v>2</v>
      </c>
      <c r="G231" s="283" t="str">
        <f>'Dry_Litterbag Placem_Collection'!C12</f>
        <v>Dry_Ag2_T2</v>
      </c>
      <c r="H231" s="284" t="s">
        <v>2559</v>
      </c>
      <c r="I231" s="292" t="s">
        <v>298</v>
      </c>
      <c r="J231" s="233" t="str">
        <f>'WetLitterbags placem_collection'!M12</f>
        <v>R91</v>
      </c>
      <c r="K231" s="235">
        <f>IFERROR(INDEX('Green_rooibos initial weight'!$C$5:$C$1749,MATCH(J231, 'Green_rooibos initial weight'!$A$5:$A$1749,0)),"")</f>
        <v>2.133</v>
      </c>
      <c r="L231" s="235">
        <f t="shared" si="23"/>
        <v>1.8832</v>
      </c>
      <c r="M231" s="235">
        <f>AVERAGE('Ashed teabags wet'!$J$814:$J$816)</f>
        <v>2.2816647271287041</v>
      </c>
      <c r="N231" s="235">
        <f t="shared" si="24"/>
        <v>1.8402316898587123</v>
      </c>
      <c r="O231" s="235">
        <f>IF(IFERROR(INDEX('Both teabags AfterWet'!$D$1:$D$839,MATCH(J231,'Both teabags AfterWet'!$B$1:$B$839,0)),"")="","",(IFERROR(INDEX('Both teabags AfterWet'!$D$1:$D$839,MATCH(J231,'Both teabags AfterWet'!$B$1:$B$839,0)),"")))</f>
        <v>1.3628</v>
      </c>
      <c r="P231" s="235">
        <f t="shared" si="25"/>
        <v>1.2121999999999999</v>
      </c>
      <c r="Q231" s="235">
        <f>IFERROR(INDEX('Ashed teabags wet'!$J$2:$J$825,MATCH(J231,'Ashed teabags wet'!$B$2:$B$825,0)),"")</f>
        <v>4.3562439496613994</v>
      </c>
      <c r="R231" s="235">
        <f t="shared" si="29"/>
        <v>1.1593936108422045</v>
      </c>
      <c r="S231" s="236">
        <f>'WetLitterbags placem_collection'!E12</f>
        <v>42766</v>
      </c>
      <c r="T231" s="236">
        <f>IF('WetLitterbags placem_collection'!G12="","",'WetLitterbags placem_collection'!G12)</f>
        <v>42818</v>
      </c>
      <c r="U231" s="237">
        <f t="shared" si="26"/>
        <v>52</v>
      </c>
      <c r="V231" s="235">
        <f t="shared" si="27"/>
        <v>0.67100000000000004</v>
      </c>
      <c r="W231" s="235">
        <f t="shared" si="28"/>
        <v>0.68083807901650784</v>
      </c>
      <c r="X231">
        <f>IFERROR(INDEX(Rainfall_Wet!$O$2:$O$217,MATCH(B231, Rainfall_Wet!$A$2:$A$217,0)),"")</f>
        <v>194.43839254400001</v>
      </c>
      <c r="Y231" s="241">
        <v>21.13063730679653</v>
      </c>
      <c r="Z231" s="241">
        <v>3.0912555579081076</v>
      </c>
      <c r="AA231" s="241">
        <v>75.778107135295357</v>
      </c>
      <c r="AB231" s="242" t="s">
        <v>2688</v>
      </c>
      <c r="AC231" s="241">
        <v>1.46131099063578</v>
      </c>
      <c r="AD231">
        <f>IF('WetLitterbags placem_collection'!AB12="","",'WetLitterbags placem_collection'!AB12)</f>
        <v>16.8</v>
      </c>
      <c r="AE231">
        <f>IF('WetLitterbags placem_collection'!Z12="","",'WetLitterbags placem_collection'!Z12)</f>
        <v>30</v>
      </c>
      <c r="AF231" s="256" t="str">
        <f>IF('WetLitterbags placem_collection'!AA12="","",'WetLitterbags placem_collection'!AA12)</f>
        <v>M</v>
      </c>
      <c r="AG231">
        <f>IF('WetLitterbags placem_collection'!AC12="","",'WetLitterbags placem_collection'!AC12)</f>
        <v>0</v>
      </c>
      <c r="AH231" s="250">
        <f>AVERAGE('WetLitterbags placem_collection'!S12,'WetLitterbags placem_collection'!U12)</f>
        <v>14.649999999999999</v>
      </c>
      <c r="AI231">
        <f>AVERAGE('WetLitterbags placem_collection'!R12,'WetLitterbags placem_collection'!T12)</f>
        <v>24.299999999999997</v>
      </c>
      <c r="AJ231">
        <f>INDEX(Coordinates!$B$2:$B$197,MATCH(G231,Coordinates!$J$2:$J$197,0))</f>
        <v>-3.3978119869999999</v>
      </c>
      <c r="AK231">
        <f>INDEX(Coordinates!$C$2:$C$197,MATCH(G231,Coordinates!$J$2:$J$197,0))</f>
        <v>34.836968980000002</v>
      </c>
      <c r="AL231" t="str">
        <f>IF(ISNUMBER(SEARCH("C", 'WetLitterbags placem_collection'!W12)),"YES","")</f>
        <v/>
      </c>
      <c r="AM231" t="str">
        <f>IF(ISNUMBER(SEARCH("H", 'WetLitterbags placem_collection'!W12)),"YES","")</f>
        <v/>
      </c>
      <c r="AN231" t="str">
        <f>IF(ISNUMBER(SEARCH("R", 'WetLitterbags placem_collection'!W12)),"YES","")</f>
        <v/>
      </c>
    </row>
    <row r="232" spans="1:40" ht="15" customHeight="1">
      <c r="A232" s="268" t="s">
        <v>2460</v>
      </c>
      <c r="B232" s="282">
        <f>'Dry_Litterbag Placem_Collection'!A13</f>
        <v>11</v>
      </c>
      <c r="C232" s="282" t="str">
        <f>'Dry_Litterbag Placem_Collection'!B13</f>
        <v>Makao</v>
      </c>
      <c r="D232" s="282" t="s">
        <v>2677</v>
      </c>
      <c r="E232" s="282" t="s">
        <v>2678</v>
      </c>
      <c r="F232" s="282">
        <v>2</v>
      </c>
      <c r="G232" s="283" t="str">
        <f>'Dry_Litterbag Placem_Collection'!C13</f>
        <v>Dry_Ag2_T3</v>
      </c>
      <c r="H232" s="284" t="s">
        <v>2559</v>
      </c>
      <c r="I232" s="292" t="s">
        <v>298</v>
      </c>
      <c r="J232" s="233" t="str">
        <f>'WetLitterbags placem_collection'!M13</f>
        <v>R446</v>
      </c>
      <c r="K232" s="235">
        <f>IFERROR(INDEX('Green_rooibos initial weight'!$C$5:$C$1749,MATCH(J232, 'Green_rooibos initial weight'!$A$5:$A$1749,0)),"")</f>
        <v>2.2679999999999998</v>
      </c>
      <c r="L232" s="235">
        <f t="shared" si="23"/>
        <v>2.0181999999999998</v>
      </c>
      <c r="M232" s="235">
        <f>AVERAGE('Ashed teabags wet'!$J$814:$J$816)</f>
        <v>2.2816647271287041</v>
      </c>
      <c r="N232" s="235">
        <f t="shared" si="24"/>
        <v>1.9721514424770883</v>
      </c>
      <c r="O232" s="235">
        <f>IF(IFERROR(INDEX('Both teabags AfterWet'!$D$1:$D$839,MATCH(J232,'Both teabags AfterWet'!$B$1:$B$839,0)),"")="","",(IFERROR(INDEX('Both teabags AfterWet'!$D$1:$D$839,MATCH(J232,'Both teabags AfterWet'!$B$1:$B$839,0)),"")))</f>
        <v>1.4224000000000001</v>
      </c>
      <c r="P232" s="235">
        <f t="shared" si="25"/>
        <v>1.2718</v>
      </c>
      <c r="Q232" s="235">
        <f>IFERROR(INDEX('Ashed teabags wet'!$J$2:$J$825,MATCH(J232,'Ashed teabags wet'!$B$2:$B$825,0)),"")</f>
        <v>5.1775147928992347</v>
      </c>
      <c r="R232" s="235">
        <f t="shared" si="29"/>
        <v>1.2059523668639076</v>
      </c>
      <c r="S232" s="236">
        <f>'WetLitterbags placem_collection'!E13</f>
        <v>42766</v>
      </c>
      <c r="T232" s="236">
        <f>IF('WetLitterbags placem_collection'!G13="","",'WetLitterbags placem_collection'!G13)</f>
        <v>42818</v>
      </c>
      <c r="U232" s="237">
        <f t="shared" si="26"/>
        <v>52</v>
      </c>
      <c r="V232" s="235">
        <f t="shared" si="27"/>
        <v>0.74639999999999973</v>
      </c>
      <c r="W232" s="235">
        <f t="shared" si="28"/>
        <v>0.76619907561318068</v>
      </c>
      <c r="X232">
        <f>IFERROR(INDEX(Rainfall_Wet!$O$2:$O$217,MATCH(B232, Rainfall_Wet!$A$2:$A$217,0)),"")</f>
        <v>194.43839254400001</v>
      </c>
      <c r="Y232" s="241">
        <v>21.13063730679653</v>
      </c>
      <c r="Z232" s="241">
        <v>3.0912555579081076</v>
      </c>
      <c r="AA232" s="241">
        <v>75.778107135295357</v>
      </c>
      <c r="AB232" s="242" t="s">
        <v>2688</v>
      </c>
      <c r="AC232" s="241">
        <v>2.4613109906357802</v>
      </c>
      <c r="AD232">
        <f>IF('WetLitterbags placem_collection'!AB13="","",'WetLitterbags placem_collection'!AB13)</f>
        <v>11.4</v>
      </c>
      <c r="AE232">
        <f>IF('WetLitterbags placem_collection'!Z13="","",'WetLitterbags placem_collection'!Z13)</f>
        <v>24.4</v>
      </c>
      <c r="AF232" s="256" t="str">
        <f>IF('WetLitterbags placem_collection'!AA13="","",'WetLitterbags placem_collection'!AA13)</f>
        <v>M</v>
      </c>
      <c r="AG232">
        <f>IF('WetLitterbags placem_collection'!AC13="","",'WetLitterbags placem_collection'!AC13)</f>
        <v>0</v>
      </c>
      <c r="AH232" s="250">
        <f>AVERAGE('WetLitterbags placem_collection'!S13,'WetLitterbags placem_collection'!U13)</f>
        <v>21.1</v>
      </c>
      <c r="AI232">
        <f>AVERAGE('WetLitterbags placem_collection'!R13,'WetLitterbags placem_collection'!T13)</f>
        <v>24.05</v>
      </c>
      <c r="AJ232">
        <f>INDEX(Coordinates!$B$2:$B$197,MATCH(G232,Coordinates!$J$2:$J$197,0))</f>
        <v>-3.3977929599999999</v>
      </c>
      <c r="AK232">
        <f>INDEX(Coordinates!$C$2:$C$197,MATCH(G232,Coordinates!$J$2:$J$197,0))</f>
        <v>34.837102999999999</v>
      </c>
      <c r="AL232" t="str">
        <f>IF(ISNUMBER(SEARCH("C", 'WetLitterbags placem_collection'!W13)),"YES","")</f>
        <v/>
      </c>
      <c r="AM232" t="str">
        <f>IF(ISNUMBER(SEARCH("H", 'WetLitterbags placem_collection'!W13)),"YES","")</f>
        <v/>
      </c>
      <c r="AN232" t="str">
        <f>IF(ISNUMBER(SEARCH("R", 'WetLitterbags placem_collection'!W13)),"YES","")</f>
        <v/>
      </c>
    </row>
    <row r="233" spans="1:40" ht="15" customHeight="1">
      <c r="A233" s="268" t="s">
        <v>2460</v>
      </c>
      <c r="B233" s="282">
        <f>'Dry_Litterbag Placem_Collection'!A14</f>
        <v>12</v>
      </c>
      <c r="C233" s="282" t="str">
        <f>'Dry_Litterbag Placem_Collection'!B14</f>
        <v>Makao</v>
      </c>
      <c r="D233" s="282" t="s">
        <v>2677</v>
      </c>
      <c r="E233" s="282" t="s">
        <v>2678</v>
      </c>
      <c r="F233" s="282">
        <v>2</v>
      </c>
      <c r="G233" s="283" t="str">
        <f>'Dry_Litterbag Placem_Collection'!C14</f>
        <v>Dry_Ag2_T4</v>
      </c>
      <c r="H233" s="284" t="s">
        <v>2559</v>
      </c>
      <c r="I233" s="292" t="s">
        <v>298</v>
      </c>
      <c r="J233" s="233" t="str">
        <f>'WetLitterbags placem_collection'!M14</f>
        <v>R409</v>
      </c>
      <c r="K233" s="235">
        <f>IFERROR(INDEX('Green_rooibos initial weight'!$C$5:$C$1749,MATCH(J233, 'Green_rooibos initial weight'!$A$5:$A$1749,0)),"")</f>
        <v>2.2000000000000002</v>
      </c>
      <c r="L233" s="235">
        <f t="shared" si="23"/>
        <v>1.9502000000000002</v>
      </c>
      <c r="M233" s="235">
        <f>AVERAGE('Ashed teabags wet'!$J$814:$J$816)</f>
        <v>2.2816647271287041</v>
      </c>
      <c r="N233" s="235">
        <f t="shared" si="24"/>
        <v>1.9057029744915361</v>
      </c>
      <c r="O233" s="235" t="str">
        <f>IF(IFERROR(INDEX('Both teabags AfterWet'!$D$1:$D$839,MATCH(J233,'Both teabags AfterWet'!$B$1:$B$839,0)),"")="","",(IFERROR(INDEX('Both teabags AfterWet'!$D$1:$D$839,MATCH(J233,'Both teabags AfterWet'!$B$1:$B$839,0)),"")))</f>
        <v/>
      </c>
      <c r="P233" s="235" t="str">
        <f t="shared" si="25"/>
        <v/>
      </c>
      <c r="Q233" s="235" t="str">
        <f>IFERROR(INDEX('Ashed teabags wet'!$J$2:$J$825,MATCH(J233,'Ashed teabags wet'!$B$2:$B$825,0)),"")</f>
        <v/>
      </c>
      <c r="R233" s="235" t="str">
        <f t="shared" si="29"/>
        <v/>
      </c>
      <c r="S233" s="236">
        <f>'WetLitterbags placem_collection'!E14</f>
        <v>42766</v>
      </c>
      <c r="T233" s="236" t="str">
        <f>IF('WetLitterbags placem_collection'!G14="","",'WetLitterbags placem_collection'!G14)</f>
        <v/>
      </c>
      <c r="U233" s="237" t="str">
        <f t="shared" si="26"/>
        <v/>
      </c>
      <c r="V233" s="235" t="str">
        <f t="shared" si="27"/>
        <v/>
      </c>
      <c r="W233" s="235" t="str">
        <f t="shared" si="28"/>
        <v/>
      </c>
      <c r="X233" t="str">
        <f>IFERROR(INDEX(Rainfall_Wet!$O$2:$O$217,MATCH(B233, Rainfall_Wet!$A$2:$A$217,0)),"")</f>
        <v/>
      </c>
      <c r="Y233" s="241">
        <v>21.13063730679653</v>
      </c>
      <c r="Z233" s="241">
        <v>3.0912555579081076</v>
      </c>
      <c r="AA233" s="241">
        <v>75.778107135295357</v>
      </c>
      <c r="AB233" s="242" t="s">
        <v>2688</v>
      </c>
      <c r="AC233" s="241">
        <v>3.4613109906357802</v>
      </c>
      <c r="AD233" t="str">
        <f>IF('WetLitterbags placem_collection'!AB14="","",'WetLitterbags placem_collection'!AB14)</f>
        <v/>
      </c>
      <c r="AE233" t="str">
        <f>IF('WetLitterbags placem_collection'!Z14="","",'WetLitterbags placem_collection'!Z14)</f>
        <v/>
      </c>
      <c r="AF233" s="256" t="str">
        <f>IF('WetLitterbags placem_collection'!AA14="","",'WetLitterbags placem_collection'!AA14)</f>
        <v/>
      </c>
      <c r="AG233" t="str">
        <f>IF('WetLitterbags placem_collection'!AC14="","",'WetLitterbags placem_collection'!AC14)</f>
        <v/>
      </c>
      <c r="AH233" s="250">
        <f>AVERAGE('WetLitterbags placem_collection'!S14,'WetLitterbags placem_collection'!U14)</f>
        <v>25.8</v>
      </c>
      <c r="AI233">
        <f>AVERAGE('WetLitterbags placem_collection'!R14,'WetLitterbags placem_collection'!T14)</f>
        <v>21.7</v>
      </c>
      <c r="AJ233">
        <f>INDEX(Coordinates!$B$2:$B$197,MATCH(G233,Coordinates!$J$2:$J$197,0))</f>
        <v>-3.3979050260000001</v>
      </c>
      <c r="AK233">
        <f>INDEX(Coordinates!$C$2:$C$197,MATCH(G233,Coordinates!$J$2:$J$197,0))</f>
        <v>34.837123030000001</v>
      </c>
      <c r="AL233" t="str">
        <f>IF(ISNUMBER(SEARCH("C", 'WetLitterbags placem_collection'!W14)),"YES","")</f>
        <v/>
      </c>
      <c r="AM233" t="str">
        <f>IF(ISNUMBER(SEARCH("H", 'WetLitterbags placem_collection'!W14)),"YES","")</f>
        <v/>
      </c>
      <c r="AN233" t="str">
        <f>IF(ISNUMBER(SEARCH("R", 'WetLitterbags placem_collection'!W14)),"YES","")</f>
        <v/>
      </c>
    </row>
    <row r="234" spans="1:40" ht="15" customHeight="1">
      <c r="A234" s="268" t="s">
        <v>2460</v>
      </c>
      <c r="B234" s="282">
        <f>'Dry_Litterbag Placem_Collection'!A15</f>
        <v>13</v>
      </c>
      <c r="C234" s="282" t="str">
        <f>'Dry_Litterbag Placem_Collection'!B15</f>
        <v>Makao</v>
      </c>
      <c r="D234" s="282" t="s">
        <v>2677</v>
      </c>
      <c r="E234" s="282" t="s">
        <v>2678</v>
      </c>
      <c r="F234" s="282">
        <v>2</v>
      </c>
      <c r="G234" s="283" t="str">
        <f>'Dry_Litterbag Placem_Collection'!C15</f>
        <v>Dry_Ag2_T5</v>
      </c>
      <c r="H234" s="284" t="s">
        <v>2559</v>
      </c>
      <c r="I234" s="292" t="s">
        <v>298</v>
      </c>
      <c r="J234" s="233" t="str">
        <f>'WetLitterbags placem_collection'!M15</f>
        <v>R450</v>
      </c>
      <c r="K234" s="235">
        <f>IFERROR(INDEX('Green_rooibos initial weight'!$C$5:$C$1749,MATCH(J234, 'Green_rooibos initial weight'!$A$5:$A$1749,0)),"")</f>
        <v>2.2250000000000001</v>
      </c>
      <c r="L234" s="235">
        <f t="shared" si="23"/>
        <v>1.9752000000000001</v>
      </c>
      <c r="M234" s="235">
        <f>AVERAGE('Ashed teabags wet'!$J$814:$J$816)</f>
        <v>2.2816647271287041</v>
      </c>
      <c r="N234" s="235">
        <f t="shared" si="24"/>
        <v>1.9301325583097539</v>
      </c>
      <c r="O234" s="235">
        <f>IF(IFERROR(INDEX('Both teabags AfterWet'!$D$1:$D$839,MATCH(J234,'Both teabags AfterWet'!$B$1:$B$839,0)),"")="","",(IFERROR(INDEX('Both teabags AfterWet'!$D$1:$D$839,MATCH(J234,'Both teabags AfterWet'!$B$1:$B$839,0)),"")))</f>
        <v>0.91920000000000002</v>
      </c>
      <c r="P234" s="235">
        <f t="shared" si="25"/>
        <v>0.76859999999999995</v>
      </c>
      <c r="Q234" s="235">
        <f>IFERROR(INDEX('Ashed teabags wet'!$J$2:$J$825,MATCH(J234,'Ashed teabags wet'!$B$2:$B$825,0)),"")</f>
        <v>41.214534594325485</v>
      </c>
      <c r="R234" s="235">
        <f t="shared" si="29"/>
        <v>0.45182508710801428</v>
      </c>
      <c r="S234" s="236">
        <f>'WetLitterbags placem_collection'!E15</f>
        <v>42766</v>
      </c>
      <c r="T234" s="236">
        <f>IF('WetLitterbags placem_collection'!G15="","",'WetLitterbags placem_collection'!G15)</f>
        <v>42818</v>
      </c>
      <c r="U234" s="237">
        <f t="shared" si="26"/>
        <v>52</v>
      </c>
      <c r="V234" s="235">
        <f t="shared" si="27"/>
        <v>1.2066000000000001</v>
      </c>
      <c r="W234" s="235">
        <f t="shared" si="28"/>
        <v>1.4783074712017397</v>
      </c>
      <c r="X234">
        <f>IFERROR(INDEX(Rainfall_Wet!$O$2:$O$217,MATCH(B234, Rainfall_Wet!$A$2:$A$217,0)),"")</f>
        <v>194.43839254400001</v>
      </c>
      <c r="Y234" s="241">
        <v>21.13063730679653</v>
      </c>
      <c r="Z234" s="241">
        <v>3.0912555579081076</v>
      </c>
      <c r="AA234" s="241">
        <v>75.778107135295357</v>
      </c>
      <c r="AB234" s="242" t="s">
        <v>2688</v>
      </c>
      <c r="AC234" s="241">
        <v>4.4613109906357797</v>
      </c>
      <c r="AD234">
        <f>IF('WetLitterbags placem_collection'!AB15="","",'WetLitterbags placem_collection'!AB15)</f>
        <v>11.4</v>
      </c>
      <c r="AE234">
        <f>IF('WetLitterbags placem_collection'!Z15="","",'WetLitterbags placem_collection'!Z15)</f>
        <v>31</v>
      </c>
      <c r="AF234" s="256" t="str">
        <f>IF('WetLitterbags placem_collection'!AA15="","",'WetLitterbags placem_collection'!AA15)</f>
        <v>M</v>
      </c>
      <c r="AG234">
        <f>IF('WetLitterbags placem_collection'!AC15="","",'WetLitterbags placem_collection'!AC15)</f>
        <v>0</v>
      </c>
      <c r="AH234" s="250">
        <f>AVERAGE('WetLitterbags placem_collection'!S15,'WetLitterbags placem_collection'!U15)</f>
        <v>20.8</v>
      </c>
      <c r="AI234">
        <f>AVERAGE('WetLitterbags placem_collection'!R15,'WetLitterbags placem_collection'!T15)</f>
        <v>23.4</v>
      </c>
      <c r="AJ234">
        <f>INDEX(Coordinates!$B$2:$B$197,MATCH(G234,Coordinates!$J$2:$J$197,0))</f>
        <v>-3.3979040199999999</v>
      </c>
      <c r="AK234">
        <f>INDEX(Coordinates!$C$2:$C$197,MATCH(G234,Coordinates!$J$2:$J$197,0))</f>
        <v>34.837027980000002</v>
      </c>
      <c r="AL234" t="str">
        <f>IF(ISNUMBER(SEARCH("C", 'WetLitterbags placem_collection'!W15)),"YES","")</f>
        <v/>
      </c>
      <c r="AM234" t="str">
        <f>IF(ISNUMBER(SEARCH("H", 'WetLitterbags placem_collection'!W15)),"YES","")</f>
        <v>YES</v>
      </c>
      <c r="AN234" t="str">
        <f>IF(ISNUMBER(SEARCH("R", 'WetLitterbags placem_collection'!W15)),"YES","")</f>
        <v>YES</v>
      </c>
    </row>
    <row r="235" spans="1:40" ht="15" customHeight="1">
      <c r="A235" s="268" t="s">
        <v>2460</v>
      </c>
      <c r="B235" s="282">
        <f>'Dry_Litterbag Placem_Collection'!A16</f>
        <v>14</v>
      </c>
      <c r="C235" s="282" t="str">
        <f>'Dry_Litterbag Placem_Collection'!B16</f>
        <v>Makao</v>
      </c>
      <c r="D235" s="282" t="s">
        <v>2677</v>
      </c>
      <c r="E235" s="282" t="s">
        <v>2678</v>
      </c>
      <c r="F235" s="282">
        <v>2</v>
      </c>
      <c r="G235" s="283" t="str">
        <f>'Dry_Litterbag Placem_Collection'!C16</f>
        <v>Dry_Ag2_T6</v>
      </c>
      <c r="H235" s="284" t="s">
        <v>2559</v>
      </c>
      <c r="I235" s="292" t="s">
        <v>298</v>
      </c>
      <c r="J235" s="233" t="str">
        <f>'WetLitterbags placem_collection'!M16</f>
        <v>R382</v>
      </c>
      <c r="K235" s="235">
        <f>IFERROR(INDEX('Green_rooibos initial weight'!$C$5:$C$1749,MATCH(J235, 'Green_rooibos initial weight'!$A$5:$A$1749,0)),"")</f>
        <v>2.2210000000000001</v>
      </c>
      <c r="L235" s="235">
        <f t="shared" si="23"/>
        <v>1.9712000000000001</v>
      </c>
      <c r="M235" s="235">
        <f>AVERAGE('Ashed teabags wet'!$J$814:$J$816)</f>
        <v>2.2816647271287041</v>
      </c>
      <c r="N235" s="235">
        <f t="shared" si="24"/>
        <v>1.926223824898839</v>
      </c>
      <c r="O235" s="235">
        <f>IF(IFERROR(INDEX('Both teabags AfterWet'!$D$1:$D$839,MATCH(J235,'Both teabags AfterWet'!$B$1:$B$839,0)),"")="","",(IFERROR(INDEX('Both teabags AfterWet'!$D$1:$D$839,MATCH(J235,'Both teabags AfterWet'!$B$1:$B$839,0)),"")))</f>
        <v>1.794</v>
      </c>
      <c r="P235" s="235">
        <f t="shared" si="25"/>
        <v>1.6434</v>
      </c>
      <c r="Q235" s="235">
        <f>IFERROR(INDEX('Ashed teabags wet'!$J$2:$J$825,MATCH(J235,'Ashed teabags wet'!$B$2:$B$825,0)),"")</f>
        <v>87.890437289764591</v>
      </c>
      <c r="R235" s="235">
        <f t="shared" si="29"/>
        <v>0.1990085535800088</v>
      </c>
      <c r="S235" s="236">
        <f>'WetLitterbags placem_collection'!E16</f>
        <v>42766</v>
      </c>
      <c r="T235" s="236">
        <f>IF('WetLitterbags placem_collection'!G16="","",'WetLitterbags placem_collection'!G16)</f>
        <v>42818</v>
      </c>
      <c r="U235" s="237">
        <f t="shared" si="26"/>
        <v>52</v>
      </c>
      <c r="V235" s="235">
        <f t="shared" si="27"/>
        <v>0.32780000000000009</v>
      </c>
      <c r="W235" s="235">
        <f t="shared" si="28"/>
        <v>1.7272152713188302</v>
      </c>
      <c r="X235">
        <f>IFERROR(INDEX(Rainfall_Wet!$O$2:$O$217,MATCH(B235, Rainfall_Wet!$A$2:$A$217,0)),"")</f>
        <v>194.43839254400001</v>
      </c>
      <c r="Y235" s="241">
        <v>21.13063730679653</v>
      </c>
      <c r="Z235" s="241">
        <v>3.0912555579081076</v>
      </c>
      <c r="AA235" s="241">
        <v>75.778107135295357</v>
      </c>
      <c r="AB235" s="242" t="s">
        <v>2688</v>
      </c>
      <c r="AC235" s="241">
        <v>5.4613109906357797</v>
      </c>
      <c r="AD235">
        <f>IF('WetLitterbags placem_collection'!AB16="","",'WetLitterbags placem_collection'!AB16)</f>
        <v>28.4</v>
      </c>
      <c r="AE235">
        <f>IF('WetLitterbags placem_collection'!Z16="","",'WetLitterbags placem_collection'!Z16)</f>
        <v>42.4</v>
      </c>
      <c r="AF235" s="256" t="str">
        <f>IF('WetLitterbags placem_collection'!AA16="","",'WetLitterbags placem_collection'!AA16)</f>
        <v>M</v>
      </c>
      <c r="AG235">
        <f>IF('WetLitterbags placem_collection'!AC16="","",'WetLitterbags placem_collection'!AC16)</f>
        <v>0</v>
      </c>
      <c r="AH235" s="250">
        <f>AVERAGE('WetLitterbags placem_collection'!S16,'WetLitterbags placem_collection'!U16)</f>
        <v>15.7</v>
      </c>
      <c r="AI235">
        <f>AVERAGE('WetLitterbags placem_collection'!R16,'WetLitterbags placem_collection'!T16)</f>
        <v>24.1</v>
      </c>
      <c r="AJ235">
        <f>INDEX(Coordinates!$B$2:$B$197,MATCH(G235,Coordinates!$J$2:$J$197,0))</f>
        <v>-3.397854986</v>
      </c>
      <c r="AK235">
        <f>INDEX(Coordinates!$C$2:$C$197,MATCH(G235,Coordinates!$J$2:$J$197,0))</f>
        <v>34.836874010000002</v>
      </c>
      <c r="AL235" t="str">
        <f>IF(ISNUMBER(SEARCH("C", 'WetLitterbags placem_collection'!W16)),"YES","")</f>
        <v/>
      </c>
      <c r="AM235" t="str">
        <f>IF(ISNUMBER(SEARCH("H", 'WetLitterbags placem_collection'!W16)),"YES","")</f>
        <v>YES</v>
      </c>
      <c r="AN235" t="str">
        <f>IF(ISNUMBER(SEARCH("R", 'WetLitterbags placem_collection'!W16)),"YES","")</f>
        <v>YES</v>
      </c>
    </row>
    <row r="236" spans="1:40" ht="15" customHeight="1">
      <c r="A236" s="268" t="s">
        <v>2460</v>
      </c>
      <c r="B236" s="282">
        <f>'Dry_Litterbag Placem_Collection'!A17</f>
        <v>15</v>
      </c>
      <c r="C236" s="282" t="str">
        <f>'Dry_Litterbag Placem_Collection'!B17</f>
        <v>Makao</v>
      </c>
      <c r="D236" s="282" t="s">
        <v>2677</v>
      </c>
      <c r="E236" s="282" t="s">
        <v>2678</v>
      </c>
      <c r="F236" s="282">
        <v>2</v>
      </c>
      <c r="G236" s="283" t="str">
        <f>'Dry_Litterbag Placem_Collection'!C17</f>
        <v>Dry_Ag2_T7</v>
      </c>
      <c r="H236" s="284" t="s">
        <v>2559</v>
      </c>
      <c r="I236" s="292" t="s">
        <v>298</v>
      </c>
      <c r="J236" s="233" t="str">
        <f>'WetLitterbags placem_collection'!M17</f>
        <v>R415</v>
      </c>
      <c r="K236" s="235">
        <f>IFERROR(INDEX('Green_rooibos initial weight'!$C$5:$C$1749,MATCH(J236, 'Green_rooibos initial weight'!$A$5:$A$1749,0)),"")</f>
        <v>2.2160000000000002</v>
      </c>
      <c r="L236" s="235">
        <f t="shared" si="23"/>
        <v>1.9662000000000002</v>
      </c>
      <c r="M236" s="235">
        <f>AVERAGE('Ashed teabags wet'!$J$814:$J$816)</f>
        <v>2.2816647271287041</v>
      </c>
      <c r="N236" s="235">
        <f t="shared" si="24"/>
        <v>1.9213379081351956</v>
      </c>
      <c r="O236" s="235">
        <f>IF(IFERROR(INDEX('Both teabags AfterWet'!$D$1:$D$839,MATCH(J236,'Both teabags AfterWet'!$B$1:$B$839,0)),"")="","",(IFERROR(INDEX('Both teabags AfterWet'!$D$1:$D$839,MATCH(J236,'Both teabags AfterWet'!$B$1:$B$839,0)),"")))</f>
        <v>2.96</v>
      </c>
      <c r="P236" s="235">
        <f t="shared" si="25"/>
        <v>2.8094000000000001</v>
      </c>
      <c r="Q236" s="235">
        <f>IFERROR(INDEX('Ashed teabags wet'!$J$2:$J$825,MATCH(J236,'Ashed teabags wet'!$B$2:$B$825,0)),"")</f>
        <v>78.641732283464947</v>
      </c>
      <c r="R236" s="235">
        <f t="shared" si="29"/>
        <v>0.60003917322833589</v>
      </c>
      <c r="S236" s="236">
        <f>'WetLitterbags placem_collection'!E17</f>
        <v>42766</v>
      </c>
      <c r="T236" s="236">
        <f>IF('WetLitterbags placem_collection'!G17="","",'WetLitterbags placem_collection'!G17)</f>
        <v>42818</v>
      </c>
      <c r="U236" s="237">
        <f t="shared" si="26"/>
        <v>52</v>
      </c>
      <c r="V236" s="235">
        <f t="shared" si="27"/>
        <v>-0.84319999999999995</v>
      </c>
      <c r="W236" s="235">
        <f t="shared" si="28"/>
        <v>1.3212987349068597</v>
      </c>
      <c r="X236">
        <f>IFERROR(INDEX(Rainfall_Wet!$O$2:$O$217,MATCH(B236, Rainfall_Wet!$A$2:$A$217,0)),"")</f>
        <v>194.43839254400001</v>
      </c>
      <c r="Y236" s="241">
        <v>21.13063730679653</v>
      </c>
      <c r="Z236" s="241">
        <v>3.0912555579081076</v>
      </c>
      <c r="AA236" s="241">
        <v>75.778107135295357</v>
      </c>
      <c r="AB236" s="242" t="s">
        <v>2688</v>
      </c>
      <c r="AC236" s="241">
        <v>6.4613109906357797</v>
      </c>
      <c r="AD236">
        <f>IF('WetLitterbags placem_collection'!AB17="","",'WetLitterbags placem_collection'!AB17)</f>
        <v>15.8</v>
      </c>
      <c r="AE236">
        <f>IF('WetLitterbags placem_collection'!Z17="","",'WetLitterbags placem_collection'!Z17)</f>
        <v>30.4</v>
      </c>
      <c r="AF236" s="256" t="str">
        <f>IF('WetLitterbags placem_collection'!AA17="","",'WetLitterbags placem_collection'!AA17)</f>
        <v>M</v>
      </c>
      <c r="AG236">
        <f>IF('WetLitterbags placem_collection'!AC17="","",'WetLitterbags placem_collection'!AC17)</f>
        <v>0</v>
      </c>
      <c r="AH236" s="250">
        <f>AVERAGE('WetLitterbags placem_collection'!S17,'WetLitterbags placem_collection'!U17)</f>
        <v>23.9</v>
      </c>
      <c r="AI236">
        <f>AVERAGE('WetLitterbags placem_collection'!R17,'WetLitterbags placem_collection'!T17)</f>
        <v>23.95</v>
      </c>
      <c r="AJ236">
        <f>INDEX(Coordinates!$B$2:$B$197,MATCH(G236,Coordinates!$J$2:$J$197,0))</f>
        <v>-3.3978060349999999</v>
      </c>
      <c r="AK236">
        <f>INDEX(Coordinates!$C$2:$C$197,MATCH(G236,Coordinates!$J$2:$J$197,0))</f>
        <v>34.837023960000003</v>
      </c>
      <c r="AL236" t="str">
        <f>IF(ISNUMBER(SEARCH("C", 'WetLitterbags placem_collection'!W17)),"YES","")</f>
        <v>YES</v>
      </c>
      <c r="AM236" t="str">
        <f>IF(ISNUMBER(SEARCH("H", 'WetLitterbags placem_collection'!W17)),"YES","")</f>
        <v>YES</v>
      </c>
      <c r="AN236" t="str">
        <f>IF(ISNUMBER(SEARCH("R", 'WetLitterbags placem_collection'!W17)),"YES","")</f>
        <v>YES</v>
      </c>
    </row>
    <row r="237" spans="1:40" ht="15" customHeight="1">
      <c r="A237" s="268" t="s">
        <v>2460</v>
      </c>
      <c r="B237" s="282">
        <f>'Dry_Litterbag Placem_Collection'!A18</f>
        <v>16</v>
      </c>
      <c r="C237" s="282" t="str">
        <f>'Dry_Litterbag Placem_Collection'!B18</f>
        <v>Makao</v>
      </c>
      <c r="D237" s="282" t="s">
        <v>2677</v>
      </c>
      <c r="E237" s="282" t="s">
        <v>2678</v>
      </c>
      <c r="F237" s="282">
        <v>2</v>
      </c>
      <c r="G237" s="283" t="str">
        <f>'Dry_Litterbag Placem_Collection'!C18</f>
        <v>Dry_Ag2_T8</v>
      </c>
      <c r="H237" s="284" t="s">
        <v>2559</v>
      </c>
      <c r="I237" s="292" t="s">
        <v>298</v>
      </c>
      <c r="J237" s="233" t="str">
        <f>'WetLitterbags placem_collection'!M18</f>
        <v>R519</v>
      </c>
      <c r="K237" s="235">
        <f>IFERROR(INDEX('Green_rooibos initial weight'!$C$5:$C$1749,MATCH(J237, 'Green_rooibos initial weight'!$A$5:$A$1749,0)),"")</f>
        <v>2.21</v>
      </c>
      <c r="L237" s="235">
        <f t="shared" si="23"/>
        <v>1.9601999999999999</v>
      </c>
      <c r="M237" s="235">
        <f>AVERAGE('Ashed teabags wet'!$J$814:$J$816)</f>
        <v>2.2816647271287041</v>
      </c>
      <c r="N237" s="235">
        <f t="shared" si="24"/>
        <v>1.9154748080188231</v>
      </c>
      <c r="O237" s="235">
        <f>IF(IFERROR(INDEX('Both teabags AfterWet'!$D$1:$D$839,MATCH(J237,'Both teabags AfterWet'!$B$1:$B$839,0)),"")="","",(IFERROR(INDEX('Both teabags AfterWet'!$D$1:$D$839,MATCH(J237,'Both teabags AfterWet'!$B$1:$B$839,0)),"")))</f>
        <v>1.4281999999999999</v>
      </c>
      <c r="P237" s="235">
        <f t="shared" si="25"/>
        <v>1.2775999999999998</v>
      </c>
      <c r="Q237" s="235">
        <f>IFERROR(INDEX('Ashed teabags wet'!$J$2:$J$825,MATCH(J237,'Ashed teabags wet'!$B$2:$B$825,0)),"")</f>
        <v>5.8709364386224854</v>
      </c>
      <c r="R237" s="235">
        <f t="shared" si="29"/>
        <v>1.2025929160601589</v>
      </c>
      <c r="S237" s="236">
        <f>'WetLitterbags placem_collection'!E18</f>
        <v>42766</v>
      </c>
      <c r="T237" s="236">
        <f>IF('WetLitterbags placem_collection'!G18="","",'WetLitterbags placem_collection'!G18)</f>
        <v>42818</v>
      </c>
      <c r="U237" s="237">
        <f t="shared" si="26"/>
        <v>52</v>
      </c>
      <c r="V237" s="235">
        <f t="shared" si="27"/>
        <v>0.6826000000000001</v>
      </c>
      <c r="W237" s="235">
        <f t="shared" si="28"/>
        <v>0.71288189195866414</v>
      </c>
      <c r="X237">
        <f>IFERROR(INDEX(Rainfall_Wet!$O$2:$O$217,MATCH(B237, Rainfall_Wet!$A$2:$A$217,0)),"")</f>
        <v>194.43839254400001</v>
      </c>
      <c r="Y237" s="241">
        <v>21.13063730679653</v>
      </c>
      <c r="Z237" s="241">
        <v>3.0912555579081076</v>
      </c>
      <c r="AA237" s="241">
        <v>75.778107135295357</v>
      </c>
      <c r="AB237" s="242" t="s">
        <v>2688</v>
      </c>
      <c r="AC237" s="241">
        <v>7.4613109906357797</v>
      </c>
      <c r="AD237">
        <f>IF('WetLitterbags placem_collection'!AB18="","",'WetLitterbags placem_collection'!AB18)</f>
        <v>8</v>
      </c>
      <c r="AE237">
        <f>IF('WetLitterbags placem_collection'!Z18="","",'WetLitterbags placem_collection'!Z18)</f>
        <v>12.4</v>
      </c>
      <c r="AF237" s="256" t="str">
        <f>IF('WetLitterbags placem_collection'!AA18="","",'WetLitterbags placem_collection'!AA18)</f>
        <v>M</v>
      </c>
      <c r="AG237">
        <f>IF('WetLitterbags placem_collection'!AC18="","",'WetLitterbags placem_collection'!AC18)</f>
        <v>0</v>
      </c>
      <c r="AH237" s="250">
        <f>AVERAGE('WetLitterbags placem_collection'!S18,'WetLitterbags placem_collection'!U18)</f>
        <v>17.5</v>
      </c>
      <c r="AI237">
        <f>AVERAGE('WetLitterbags placem_collection'!R18,'WetLitterbags placem_collection'!T18)</f>
        <v>24.05</v>
      </c>
      <c r="AJ237">
        <f>INDEX(Coordinates!$B$2:$B$197,MATCH(G237,Coordinates!$J$2:$J$197,0))</f>
        <v>-3.3977669760000002</v>
      </c>
      <c r="AK237">
        <f>INDEX(Coordinates!$C$2:$C$197,MATCH(G237,Coordinates!$J$2:$J$197,0))</f>
        <v>34.837181039999997</v>
      </c>
      <c r="AL237" t="str">
        <f>IF(ISNUMBER(SEARCH("C", 'WetLitterbags placem_collection'!W18)),"YES","")</f>
        <v/>
      </c>
      <c r="AM237" t="str">
        <f>IF(ISNUMBER(SEARCH("H", 'WetLitterbags placem_collection'!W18)),"YES","")</f>
        <v>YES</v>
      </c>
      <c r="AN237" t="str">
        <f>IF(ISNUMBER(SEARCH("R", 'WetLitterbags placem_collection'!W18)),"YES","")</f>
        <v>YES</v>
      </c>
    </row>
    <row r="238" spans="1:40" ht="15" customHeight="1">
      <c r="A238" s="268" t="s">
        <v>2460</v>
      </c>
      <c r="B238" s="282">
        <f>'Dry_Litterbag Placem_Collection'!A19</f>
        <v>17</v>
      </c>
      <c r="C238" s="282" t="str">
        <f>'Dry_Litterbag Placem_Collection'!B19</f>
        <v>Makao</v>
      </c>
      <c r="D238" s="282" t="s">
        <v>2677</v>
      </c>
      <c r="E238" s="282" t="s">
        <v>2678</v>
      </c>
      <c r="F238" s="282">
        <v>3</v>
      </c>
      <c r="G238" s="283" t="str">
        <f>'Dry_Litterbag Placem_Collection'!C19</f>
        <v>Dry_Ag3_T1</v>
      </c>
      <c r="H238" s="284" t="s">
        <v>2559</v>
      </c>
      <c r="I238" s="292" t="s">
        <v>298</v>
      </c>
      <c r="J238" s="233" t="str">
        <f>'WetLitterbags placem_collection'!M19</f>
        <v>R542</v>
      </c>
      <c r="K238" s="235">
        <f>IFERROR(INDEX('Green_rooibos initial weight'!$C$5:$C$1749,MATCH(J238, 'Green_rooibos initial weight'!$A$5:$A$1749,0)),"")</f>
        <v>2.2010000000000001</v>
      </c>
      <c r="L238" s="235">
        <f t="shared" si="23"/>
        <v>1.9512</v>
      </c>
      <c r="M238" s="235">
        <f>AVERAGE('Ashed teabags wet'!$J$814:$J$816)</f>
        <v>2.2816647271287041</v>
      </c>
      <c r="N238" s="235">
        <f t="shared" si="24"/>
        <v>1.9066801578442647</v>
      </c>
      <c r="O238" s="235">
        <f>IF(IFERROR(INDEX('Both teabags AfterWet'!$D$1:$D$839,MATCH(J238,'Both teabags AfterWet'!$B$1:$B$839,0)),"")="","",(IFERROR(INDEX('Both teabags AfterWet'!$D$1:$D$839,MATCH(J238,'Both teabags AfterWet'!$B$1:$B$839,0)),"")))</f>
        <v>1.6227</v>
      </c>
      <c r="P238" s="235">
        <f t="shared" si="25"/>
        <v>1.4721</v>
      </c>
      <c r="Q238" s="235">
        <f>IFERROR(INDEX('Ashed teabags wet'!$J$2:$J$825,MATCH(J238,'Ashed teabags wet'!$B$2:$B$825,0)),"")</f>
        <v>7.361376673040378</v>
      </c>
      <c r="R238" s="235">
        <f t="shared" si="29"/>
        <v>1.3637331739961727</v>
      </c>
      <c r="S238" s="236">
        <f>'WetLitterbags placem_collection'!E19</f>
        <v>42767</v>
      </c>
      <c r="T238" s="236">
        <f>IF('WetLitterbags placem_collection'!G19="","",'WetLitterbags placem_collection'!G19)</f>
        <v>42818</v>
      </c>
      <c r="U238" s="237">
        <f t="shared" si="26"/>
        <v>51</v>
      </c>
      <c r="V238" s="235">
        <f t="shared" si="27"/>
        <v>0.47910000000000008</v>
      </c>
      <c r="W238" s="235">
        <f t="shared" si="28"/>
        <v>0.54294698384809204</v>
      </c>
      <c r="X238">
        <f>IFERROR(INDEX(Rainfall_Wet!$O$2:$O$217,MATCH(B238, Rainfall_Wet!$A$2:$A$217,0)),"")</f>
        <v>185.630065823</v>
      </c>
      <c r="Y238" s="241">
        <v>54.080969906906262</v>
      </c>
      <c r="Z238" s="241">
        <v>21.264484651351896</v>
      </c>
      <c r="AA238" s="241">
        <v>24.654545441741845</v>
      </c>
      <c r="AB238" s="242" t="s">
        <v>2691</v>
      </c>
      <c r="AC238" s="241">
        <v>1.8433218334154755</v>
      </c>
      <c r="AD238" t="str">
        <f>IF('WetLitterbags placem_collection'!AB19="","",'WetLitterbags placem_collection'!AB19)</f>
        <v/>
      </c>
      <c r="AE238" t="str">
        <f>IF('WetLitterbags placem_collection'!Z19="","",'WetLitterbags placem_collection'!Z19)</f>
        <v/>
      </c>
      <c r="AF238" s="256" t="str">
        <f>IF('WetLitterbags placem_collection'!AA19="","",'WetLitterbags placem_collection'!AA19)</f>
        <v/>
      </c>
      <c r="AG238" t="str">
        <f>IF('WetLitterbags placem_collection'!AC19="","",'WetLitterbags placem_collection'!AC19)</f>
        <v/>
      </c>
      <c r="AH238" s="250">
        <f>AVERAGE('WetLitterbags placem_collection'!S19,'WetLitterbags placem_collection'!U19)</f>
        <v>35.9</v>
      </c>
      <c r="AI238">
        <f>AVERAGE('WetLitterbags placem_collection'!R19,'WetLitterbags placem_collection'!T19)</f>
        <v>21.35</v>
      </c>
      <c r="AJ238">
        <f>INDEX(Coordinates!$B$2:$B$197,MATCH(G238,Coordinates!$J$2:$J$197,0))</f>
        <v>-3.3854090330000002</v>
      </c>
      <c r="AK238">
        <f>INDEX(Coordinates!$C$2:$C$197,MATCH(G238,Coordinates!$J$2:$J$197,0))</f>
        <v>34.818901029999999</v>
      </c>
      <c r="AL238" t="str">
        <f>IF(ISNUMBER(SEARCH("C", 'WetLitterbags placem_collection'!W19)),"YES","")</f>
        <v/>
      </c>
      <c r="AM238" t="str">
        <f>IF(ISNUMBER(SEARCH("H", 'WetLitterbags placem_collection'!W19)),"YES","")</f>
        <v/>
      </c>
      <c r="AN238" t="str">
        <f>IF(ISNUMBER(SEARCH("R", 'WetLitterbags placem_collection'!W19)),"YES","")</f>
        <v>YES</v>
      </c>
    </row>
    <row r="239" spans="1:40" ht="15" customHeight="1">
      <c r="A239" s="268" t="s">
        <v>2460</v>
      </c>
      <c r="B239" s="282">
        <f>'Dry_Litterbag Placem_Collection'!A20</f>
        <v>18</v>
      </c>
      <c r="C239" s="282" t="str">
        <f>'Dry_Litterbag Placem_Collection'!B20</f>
        <v>Makao</v>
      </c>
      <c r="D239" s="282" t="s">
        <v>2677</v>
      </c>
      <c r="E239" s="282" t="s">
        <v>2678</v>
      </c>
      <c r="F239" s="282">
        <v>3</v>
      </c>
      <c r="G239" s="283" t="str">
        <f>'Dry_Litterbag Placem_Collection'!C20</f>
        <v>Dry_Ag3_T2</v>
      </c>
      <c r="H239" s="284" t="s">
        <v>2559</v>
      </c>
      <c r="I239" s="292" t="s">
        <v>298</v>
      </c>
      <c r="J239" s="233" t="str">
        <f>'WetLitterbags placem_collection'!M20</f>
        <v>R128</v>
      </c>
      <c r="K239" s="235">
        <f>IFERROR(INDEX('Green_rooibos initial weight'!$C$5:$C$1749,MATCH(J239, 'Green_rooibos initial weight'!$A$5:$A$1749,0)),"")</f>
        <v>2.2370000000000001</v>
      </c>
      <c r="L239" s="235">
        <f t="shared" si="23"/>
        <v>1.9872000000000001</v>
      </c>
      <c r="M239" s="235">
        <f>AVERAGE('Ashed teabags wet'!$J$814:$J$816)</f>
        <v>2.2816647271287041</v>
      </c>
      <c r="N239" s="235">
        <f t="shared" si="24"/>
        <v>1.9418587585424985</v>
      </c>
      <c r="O239" s="235">
        <f>IF(IFERROR(INDEX('Both teabags AfterWet'!$D$1:$D$839,MATCH(J239,'Both teabags AfterWet'!$B$1:$B$839,0)),"")="","",(IFERROR(INDEX('Both teabags AfterWet'!$D$1:$D$839,MATCH(J239,'Both teabags AfterWet'!$B$1:$B$839,0)),"")))</f>
        <v>1.79</v>
      </c>
      <c r="P239" s="235">
        <f t="shared" si="25"/>
        <v>1.6394</v>
      </c>
      <c r="Q239" s="235">
        <f>IFERROR(INDEX('Ashed teabags wet'!$J$2:$J$825,MATCH(J239,'Ashed teabags wet'!$B$2:$B$825,0)),"")</f>
        <v>6.4723320158097151</v>
      </c>
      <c r="R239" s="235">
        <f t="shared" si="29"/>
        <v>1.5332925889328155</v>
      </c>
      <c r="S239" s="236">
        <f>'WetLitterbags placem_collection'!E20</f>
        <v>42767</v>
      </c>
      <c r="T239" s="236">
        <f>IF('WetLitterbags placem_collection'!G20="","",'WetLitterbags placem_collection'!G20)</f>
        <v>42818</v>
      </c>
      <c r="U239" s="237">
        <f t="shared" si="26"/>
        <v>51</v>
      </c>
      <c r="V239" s="235">
        <f t="shared" si="27"/>
        <v>0.34780000000000011</v>
      </c>
      <c r="W239" s="235">
        <f t="shared" si="28"/>
        <v>0.40856616960968295</v>
      </c>
      <c r="X239">
        <f>IFERROR(INDEX(Rainfall_Wet!$O$2:$O$217,MATCH(B239, Rainfall_Wet!$A$2:$A$217,0)),"")</f>
        <v>185.630065823</v>
      </c>
      <c r="Y239" s="241">
        <v>54.080969906906262</v>
      </c>
      <c r="Z239" s="241">
        <v>21.264484651351896</v>
      </c>
      <c r="AA239" s="241">
        <v>24.654545441741845</v>
      </c>
      <c r="AB239" s="242" t="s">
        <v>2691</v>
      </c>
      <c r="AC239" s="241">
        <v>2.8433218334154802</v>
      </c>
      <c r="AD239" t="str">
        <f>IF('WetLitterbags placem_collection'!AB20="","",'WetLitterbags placem_collection'!AB20)</f>
        <v/>
      </c>
      <c r="AE239" t="str">
        <f>IF('WetLitterbags placem_collection'!Z20="","",'WetLitterbags placem_collection'!Z20)</f>
        <v/>
      </c>
      <c r="AF239" s="256" t="str">
        <f>IF('WetLitterbags placem_collection'!AA20="","",'WetLitterbags placem_collection'!AA20)</f>
        <v/>
      </c>
      <c r="AG239" t="str">
        <f>IF('WetLitterbags placem_collection'!AC20="","",'WetLitterbags placem_collection'!AC20)</f>
        <v/>
      </c>
      <c r="AH239" s="250">
        <f>AVERAGE('WetLitterbags placem_collection'!S20,'WetLitterbags placem_collection'!U20)</f>
        <v>36.950000000000003</v>
      </c>
      <c r="AI239">
        <f>AVERAGE('WetLitterbags placem_collection'!R20,'WetLitterbags placem_collection'!T20)</f>
        <v>21.35</v>
      </c>
      <c r="AJ239">
        <f>INDEX(Coordinates!$B$2:$B$197,MATCH(G239,Coordinates!$J$2:$J$197,0))</f>
        <v>-3.385375002</v>
      </c>
      <c r="AK239">
        <f>INDEX(Coordinates!$C$2:$C$197,MATCH(G239,Coordinates!$J$2:$J$197,0))</f>
        <v>34.818939999999998</v>
      </c>
      <c r="AL239" t="str">
        <f>IF(ISNUMBER(SEARCH("C", 'WetLitterbags placem_collection'!W20)),"YES","")</f>
        <v/>
      </c>
      <c r="AM239" t="str">
        <f>IF(ISNUMBER(SEARCH("H", 'WetLitterbags placem_collection'!W20)),"YES","")</f>
        <v/>
      </c>
      <c r="AN239" t="str">
        <f>IF(ISNUMBER(SEARCH("R", 'WetLitterbags placem_collection'!W20)),"YES","")</f>
        <v/>
      </c>
    </row>
    <row r="240" spans="1:40" ht="15" customHeight="1">
      <c r="A240" s="268" t="s">
        <v>2460</v>
      </c>
      <c r="B240" s="282">
        <f>'Dry_Litterbag Placem_Collection'!A21</f>
        <v>19</v>
      </c>
      <c r="C240" s="282" t="str">
        <f>'Dry_Litterbag Placem_Collection'!B21</f>
        <v>Makao</v>
      </c>
      <c r="D240" s="282" t="s">
        <v>2677</v>
      </c>
      <c r="E240" s="282" t="s">
        <v>2678</v>
      </c>
      <c r="F240" s="282">
        <v>3</v>
      </c>
      <c r="G240" s="283" t="str">
        <f>'Dry_Litterbag Placem_Collection'!C21</f>
        <v>Dry_Ag3_T3</v>
      </c>
      <c r="H240" s="284" t="s">
        <v>2559</v>
      </c>
      <c r="I240" s="292" t="s">
        <v>298</v>
      </c>
      <c r="J240" s="233" t="str">
        <f>'WetLitterbags placem_collection'!M21</f>
        <v>R82</v>
      </c>
      <c r="K240" s="235">
        <f>IFERROR(INDEX('Green_rooibos initial weight'!$C$5:$C$1749,MATCH(J240, 'Green_rooibos initial weight'!$A$5:$A$1749,0)),"")</f>
        <v>2.2490000000000001</v>
      </c>
      <c r="L240" s="235">
        <f t="shared" si="23"/>
        <v>1.9992000000000001</v>
      </c>
      <c r="M240" s="235">
        <f>AVERAGE('Ashed teabags wet'!$J$814:$J$816)</f>
        <v>2.2816647271287041</v>
      </c>
      <c r="N240" s="235">
        <f t="shared" si="24"/>
        <v>1.953584958775243</v>
      </c>
      <c r="O240" s="235">
        <f>IF(IFERROR(INDEX('Both teabags AfterWet'!$D$1:$D$839,MATCH(J240,'Both teabags AfterWet'!$B$1:$B$839,0)),"")="","",(IFERROR(INDEX('Both teabags AfterWet'!$D$1:$D$839,MATCH(J240,'Both teabags AfterWet'!$B$1:$B$839,0)),"")))</f>
        <v>1.514</v>
      </c>
      <c r="P240" s="235">
        <f t="shared" si="25"/>
        <v>1.3633999999999999</v>
      </c>
      <c r="Q240" s="235">
        <f>IFERROR(INDEX('Ashed teabags wet'!$J$2:$J$825,MATCH(J240,'Ashed teabags wet'!$B$2:$B$825,0)),"")</f>
        <v>11.013215859030426</v>
      </c>
      <c r="R240" s="235">
        <f t="shared" si="29"/>
        <v>1.213245814977979</v>
      </c>
      <c r="S240" s="236">
        <f>'WetLitterbags placem_collection'!E21</f>
        <v>42767</v>
      </c>
      <c r="T240" s="236">
        <f>IF('WetLitterbags placem_collection'!G21="","",'WetLitterbags placem_collection'!G21)</f>
        <v>42818</v>
      </c>
      <c r="U240" s="237">
        <f t="shared" si="26"/>
        <v>51</v>
      </c>
      <c r="V240" s="235">
        <f t="shared" si="27"/>
        <v>0.63580000000000014</v>
      </c>
      <c r="W240" s="235">
        <f t="shared" si="28"/>
        <v>0.74033914379726395</v>
      </c>
      <c r="X240">
        <f>IFERROR(INDEX(Rainfall_Wet!$O$2:$O$217,MATCH(B240, Rainfall_Wet!$A$2:$A$217,0)),"")</f>
        <v>185.630065823</v>
      </c>
      <c r="Y240" s="241">
        <v>54.080969906906262</v>
      </c>
      <c r="Z240" s="241">
        <v>21.264484651351896</v>
      </c>
      <c r="AA240" s="241">
        <v>24.654545441741845</v>
      </c>
      <c r="AB240" s="242" t="s">
        <v>2691</v>
      </c>
      <c r="AC240" s="241">
        <v>3.8433218334154802</v>
      </c>
      <c r="AD240" t="str">
        <f>IF('WetLitterbags placem_collection'!AB21="","",'WetLitterbags placem_collection'!AB21)</f>
        <v/>
      </c>
      <c r="AE240" t="str">
        <f>IF('WetLitterbags placem_collection'!Z21="","",'WetLitterbags placem_collection'!Z21)</f>
        <v/>
      </c>
      <c r="AF240" s="256" t="str">
        <f>IF('WetLitterbags placem_collection'!AA21="","",'WetLitterbags placem_collection'!AA21)</f>
        <v/>
      </c>
      <c r="AG240" t="str">
        <f>IF('WetLitterbags placem_collection'!AC21="","",'WetLitterbags placem_collection'!AC21)</f>
        <v/>
      </c>
      <c r="AH240" s="250">
        <f>AVERAGE('WetLitterbags placem_collection'!S21,'WetLitterbags placem_collection'!U21)</f>
        <v>39.299999999999997</v>
      </c>
      <c r="AI240">
        <f>AVERAGE('WetLitterbags placem_collection'!R21,'WetLitterbags placem_collection'!T21)</f>
        <v>21.1</v>
      </c>
      <c r="AJ240">
        <f>INDEX(Coordinates!$B$2:$B$197,MATCH(G240,Coordinates!$J$2:$J$197,0))</f>
        <v>-3.3853589930000001</v>
      </c>
      <c r="AK240">
        <f>INDEX(Coordinates!$C$2:$C$197,MATCH(G240,Coordinates!$J$2:$J$197,0))</f>
        <v>34.818991969999999</v>
      </c>
      <c r="AL240" t="str">
        <f>IF(ISNUMBER(SEARCH("C", 'WetLitterbags placem_collection'!W21)),"YES","")</f>
        <v/>
      </c>
      <c r="AM240" t="str">
        <f>IF(ISNUMBER(SEARCH("H", 'WetLitterbags placem_collection'!W21)),"YES","")</f>
        <v/>
      </c>
      <c r="AN240" t="str">
        <f>IF(ISNUMBER(SEARCH("R", 'WetLitterbags placem_collection'!W21)),"YES","")</f>
        <v/>
      </c>
    </row>
    <row r="241" spans="1:40" ht="15" customHeight="1">
      <c r="A241" s="268" t="s">
        <v>2460</v>
      </c>
      <c r="B241" s="282">
        <f>'Dry_Litterbag Placem_Collection'!A22</f>
        <v>20</v>
      </c>
      <c r="C241" s="282" t="str">
        <f>'Dry_Litterbag Placem_Collection'!B22</f>
        <v>Makao</v>
      </c>
      <c r="D241" s="282" t="s">
        <v>2677</v>
      </c>
      <c r="E241" s="282" t="s">
        <v>2678</v>
      </c>
      <c r="F241" s="282">
        <v>3</v>
      </c>
      <c r="G241" s="283" t="str">
        <f>'Dry_Litterbag Placem_Collection'!C22</f>
        <v>Dry_Ag3_T4</v>
      </c>
      <c r="H241" s="284" t="s">
        <v>2559</v>
      </c>
      <c r="I241" s="292" t="s">
        <v>298</v>
      </c>
      <c r="J241" s="233" t="str">
        <f>'WetLitterbags placem_collection'!M22</f>
        <v>R50</v>
      </c>
      <c r="K241" s="235">
        <f>IFERROR(INDEX('Green_rooibos initial weight'!$C$5:$C$1749,MATCH(J241, 'Green_rooibos initial weight'!$A$5:$A$1749,0)),"")</f>
        <v>2.2490000000000001</v>
      </c>
      <c r="L241" s="235">
        <f t="shared" si="23"/>
        <v>1.9992000000000001</v>
      </c>
      <c r="M241" s="235">
        <f>AVERAGE('Ashed teabags wet'!$J$814:$J$816)</f>
        <v>2.2816647271287041</v>
      </c>
      <c r="N241" s="235">
        <f t="shared" si="24"/>
        <v>1.953584958775243</v>
      </c>
      <c r="O241" s="235">
        <f>IF(IFERROR(INDEX('Both teabags AfterWet'!$D$1:$D$839,MATCH(J241,'Both teabags AfterWet'!$B$1:$B$839,0)),"")="","",(IFERROR(INDEX('Both teabags AfterWet'!$D$1:$D$839,MATCH(J241,'Both teabags AfterWet'!$B$1:$B$839,0)),"")))</f>
        <v>1.51</v>
      </c>
      <c r="P241" s="235">
        <f t="shared" si="25"/>
        <v>1.3593999999999999</v>
      </c>
      <c r="Q241" s="235">
        <f>IFERROR(INDEX('Ashed teabags wet'!$J$2:$J$825,MATCH(J241,'Ashed teabags wet'!$B$2:$B$825,0)),"")</f>
        <v>8.4126189283921065</v>
      </c>
      <c r="R241" s="235">
        <f t="shared" si="29"/>
        <v>1.2450388582874377</v>
      </c>
      <c r="S241" s="236">
        <f>'WetLitterbags placem_collection'!E22</f>
        <v>42767</v>
      </c>
      <c r="T241" s="236">
        <f>IF('WetLitterbags placem_collection'!G22="","",'WetLitterbags placem_collection'!G22)</f>
        <v>42818</v>
      </c>
      <c r="U241" s="237">
        <f t="shared" si="26"/>
        <v>51</v>
      </c>
      <c r="V241" s="235">
        <f t="shared" si="27"/>
        <v>0.63980000000000015</v>
      </c>
      <c r="W241" s="235">
        <f t="shared" si="28"/>
        <v>0.70854610048780531</v>
      </c>
      <c r="X241">
        <f>IFERROR(INDEX(Rainfall_Wet!$O$2:$O$217,MATCH(B241, Rainfall_Wet!$A$2:$A$217,0)),"")</f>
        <v>185.630065823</v>
      </c>
      <c r="Y241" s="241">
        <v>54.080969906906262</v>
      </c>
      <c r="Z241" s="241">
        <v>21.264484651351896</v>
      </c>
      <c r="AA241" s="241">
        <v>24.654545441741845</v>
      </c>
      <c r="AB241" s="242" t="s">
        <v>2691</v>
      </c>
      <c r="AC241" s="241">
        <v>4.8433218334154802</v>
      </c>
      <c r="AD241" t="str">
        <f>IF('WetLitterbags placem_collection'!AB22="","",'WetLitterbags placem_collection'!AB22)</f>
        <v/>
      </c>
      <c r="AE241" t="str">
        <f>IF('WetLitterbags placem_collection'!Z22="","",'WetLitterbags placem_collection'!Z22)</f>
        <v/>
      </c>
      <c r="AF241" s="256" t="str">
        <f>IF('WetLitterbags placem_collection'!AA22="","",'WetLitterbags placem_collection'!AA22)</f>
        <v/>
      </c>
      <c r="AG241" t="str">
        <f>IF('WetLitterbags placem_collection'!AC22="","",'WetLitterbags placem_collection'!AC22)</f>
        <v/>
      </c>
      <c r="AH241" s="250">
        <f>AVERAGE('WetLitterbags placem_collection'!S22,'WetLitterbags placem_collection'!U22)</f>
        <v>40.049999999999997</v>
      </c>
      <c r="AI241">
        <f>AVERAGE('WetLitterbags placem_collection'!R22,'WetLitterbags placem_collection'!T22)</f>
        <v>21.35</v>
      </c>
      <c r="AJ241">
        <f>INDEX(Coordinates!$B$2:$B$197,MATCH(G241,Coordinates!$J$2:$J$197,0))</f>
        <v>-3.3853969629999998</v>
      </c>
      <c r="AK241">
        <f>INDEX(Coordinates!$C$2:$C$197,MATCH(G241,Coordinates!$J$2:$J$197,0))</f>
        <v>34.818977969999999</v>
      </c>
      <c r="AL241" t="str">
        <f>IF(ISNUMBER(SEARCH("C", 'WetLitterbags placem_collection'!W22)),"YES","")</f>
        <v/>
      </c>
      <c r="AM241" t="str">
        <f>IF(ISNUMBER(SEARCH("H", 'WetLitterbags placem_collection'!W22)),"YES","")</f>
        <v/>
      </c>
      <c r="AN241" t="str">
        <f>IF(ISNUMBER(SEARCH("R", 'WetLitterbags placem_collection'!W22)),"YES","")</f>
        <v/>
      </c>
    </row>
    <row r="242" spans="1:40" ht="15" customHeight="1">
      <c r="A242" s="268" t="s">
        <v>2460</v>
      </c>
      <c r="B242" s="282">
        <f>'Dry_Litterbag Placem_Collection'!A23</f>
        <v>21</v>
      </c>
      <c r="C242" s="282" t="str">
        <f>'Dry_Litterbag Placem_Collection'!B23</f>
        <v>Makao</v>
      </c>
      <c r="D242" s="282" t="s">
        <v>2677</v>
      </c>
      <c r="E242" s="282" t="s">
        <v>2678</v>
      </c>
      <c r="F242" s="282">
        <v>3</v>
      </c>
      <c r="G242" s="283" t="str">
        <f>'Dry_Litterbag Placem_Collection'!C23</f>
        <v>Dry_Ag3_T5</v>
      </c>
      <c r="H242" s="284" t="s">
        <v>2559</v>
      </c>
      <c r="I242" s="292" t="s">
        <v>298</v>
      </c>
      <c r="J242" s="233" t="str">
        <f>'WetLitterbags placem_collection'!M23</f>
        <v>R529</v>
      </c>
      <c r="K242" s="235">
        <f>IFERROR(INDEX('Green_rooibos initial weight'!$C$5:$C$1749,MATCH(J242, 'Green_rooibos initial weight'!$A$5:$A$1749,0)),"")</f>
        <v>2.157</v>
      </c>
      <c r="L242" s="235">
        <f t="shared" si="23"/>
        <v>1.9072</v>
      </c>
      <c r="M242" s="235">
        <f>AVERAGE('Ashed teabags wet'!$J$814:$J$816)</f>
        <v>2.2816647271287041</v>
      </c>
      <c r="N242" s="235">
        <f t="shared" si="24"/>
        <v>1.8636840903242013</v>
      </c>
      <c r="O242" s="235">
        <f>IF(IFERROR(INDEX('Both teabags AfterWet'!$D$1:$D$839,MATCH(J242,'Both teabags AfterWet'!$B$1:$B$839,0)),"")="","",(IFERROR(INDEX('Both teabags AfterWet'!$D$1:$D$839,MATCH(J242,'Both teabags AfterWet'!$B$1:$B$839,0)),"")))</f>
        <v>1.4387000000000001</v>
      </c>
      <c r="P242" s="235">
        <f t="shared" si="25"/>
        <v>1.2881</v>
      </c>
      <c r="Q242" s="235">
        <f>IFERROR(INDEX('Ashed teabags wet'!$J$2:$J$825,MATCH(J242,'Ashed teabags wet'!$B$2:$B$825,0)),"")</f>
        <v>6.9930069930072492</v>
      </c>
      <c r="R242" s="235">
        <f t="shared" si="29"/>
        <v>1.1980230769230737</v>
      </c>
      <c r="S242" s="236">
        <f>'WetLitterbags placem_collection'!E23</f>
        <v>42767</v>
      </c>
      <c r="T242" s="236">
        <f>IF('WetLitterbags placem_collection'!G23="","",'WetLitterbags placem_collection'!G23)</f>
        <v>42818</v>
      </c>
      <c r="U242" s="237">
        <f t="shared" si="26"/>
        <v>51</v>
      </c>
      <c r="V242" s="235">
        <f t="shared" si="27"/>
        <v>0.61909999999999998</v>
      </c>
      <c r="W242" s="235">
        <f t="shared" si="28"/>
        <v>0.6656610134011276</v>
      </c>
      <c r="X242">
        <f>IFERROR(INDEX(Rainfall_Wet!$O$2:$O$217,MATCH(B242, Rainfall_Wet!$A$2:$A$217,0)),"")</f>
        <v>185.630065823</v>
      </c>
      <c r="Y242" s="241">
        <v>54.080969906906262</v>
      </c>
      <c r="Z242" s="241">
        <v>21.264484651351896</v>
      </c>
      <c r="AA242" s="241">
        <v>24.654545441741845</v>
      </c>
      <c r="AB242" s="242" t="s">
        <v>2691</v>
      </c>
      <c r="AC242" s="241">
        <v>5.8433218334154802</v>
      </c>
      <c r="AD242" t="str">
        <f>IF('WetLitterbags placem_collection'!AB23="","",'WetLitterbags placem_collection'!AB23)</f>
        <v/>
      </c>
      <c r="AE242" t="str">
        <f>IF('WetLitterbags placem_collection'!Z23="","",'WetLitterbags placem_collection'!Z23)</f>
        <v/>
      </c>
      <c r="AF242" s="256" t="str">
        <f>IF('WetLitterbags placem_collection'!AA23="","",'WetLitterbags placem_collection'!AA23)</f>
        <v/>
      </c>
      <c r="AG242" t="str">
        <f>IF('WetLitterbags placem_collection'!AC23="","",'WetLitterbags placem_collection'!AC23)</f>
        <v/>
      </c>
      <c r="AH242" s="250">
        <f>AVERAGE('WetLitterbags placem_collection'!S23,'WetLitterbags placem_collection'!U23)</f>
        <v>34.150000000000006</v>
      </c>
      <c r="AI242">
        <f>AVERAGE('WetLitterbags placem_collection'!R23,'WetLitterbags placem_collection'!T23)</f>
        <v>20.6</v>
      </c>
      <c r="AJ242">
        <f>INDEX(Coordinates!$B$2:$B$197,MATCH(G242,Coordinates!$J$2:$J$197,0))</f>
        <v>-3.3854019919999998</v>
      </c>
      <c r="AK242">
        <f>INDEX(Coordinates!$C$2:$C$197,MATCH(G242,Coordinates!$J$2:$J$197,0))</f>
        <v>34.81894604</v>
      </c>
      <c r="AL242" t="str">
        <f>IF(ISNUMBER(SEARCH("C", 'WetLitterbags placem_collection'!W23)),"YES","")</f>
        <v/>
      </c>
      <c r="AM242" t="str">
        <f>IF(ISNUMBER(SEARCH("H", 'WetLitterbags placem_collection'!W23)),"YES","")</f>
        <v/>
      </c>
      <c r="AN242" t="str">
        <f>IF(ISNUMBER(SEARCH("R", 'WetLitterbags placem_collection'!W23)),"YES","")</f>
        <v>YES</v>
      </c>
    </row>
    <row r="243" spans="1:40" ht="15" customHeight="1">
      <c r="A243" s="268" t="s">
        <v>2460</v>
      </c>
      <c r="B243" s="282">
        <f>'Dry_Litterbag Placem_Collection'!A24</f>
        <v>22</v>
      </c>
      <c r="C243" s="282" t="str">
        <f>'Dry_Litterbag Placem_Collection'!B24</f>
        <v>Makao</v>
      </c>
      <c r="D243" s="282" t="s">
        <v>2677</v>
      </c>
      <c r="E243" s="282" t="s">
        <v>2678</v>
      </c>
      <c r="F243" s="282">
        <v>3</v>
      </c>
      <c r="G243" s="283" t="str">
        <f>'Dry_Litterbag Placem_Collection'!C24</f>
        <v>Dry_Ag3_T6</v>
      </c>
      <c r="H243" s="284" t="s">
        <v>2559</v>
      </c>
      <c r="I243" s="292" t="s">
        <v>298</v>
      </c>
      <c r="J243" s="233" t="str">
        <f>'WetLitterbags placem_collection'!M24</f>
        <v>R363</v>
      </c>
      <c r="K243" s="235">
        <f>IFERROR(INDEX('Green_rooibos initial weight'!$C$5:$C$1749,MATCH(J243, 'Green_rooibos initial weight'!$A$5:$A$1749,0)),"")</f>
        <v>2.1659999999999999</v>
      </c>
      <c r="L243" s="235">
        <f t="shared" si="23"/>
        <v>1.9161999999999999</v>
      </c>
      <c r="M243" s="235">
        <f>AVERAGE('Ashed teabags wet'!$J$814:$J$816)</f>
        <v>2.2816647271287041</v>
      </c>
      <c r="N243" s="235">
        <f t="shared" si="24"/>
        <v>1.8724787404987597</v>
      </c>
      <c r="O243" s="235">
        <f>IF(IFERROR(INDEX('Both teabags AfterWet'!$D$1:$D$839,MATCH(J243,'Both teabags AfterWet'!$B$1:$B$839,0)),"")="","",(IFERROR(INDEX('Both teabags AfterWet'!$D$1:$D$839,MATCH(J243,'Both teabags AfterWet'!$B$1:$B$839,0)),"")))</f>
        <v>1.5164</v>
      </c>
      <c r="P243" s="235">
        <f t="shared" si="25"/>
        <v>1.3657999999999999</v>
      </c>
      <c r="Q243" s="235">
        <f>IFERROR(INDEX('Ashed teabags wet'!$J$2:$J$825,MATCH(J243,'Ashed teabags wet'!$B$2:$B$825,0)),"")</f>
        <v>3.5079051383401243</v>
      </c>
      <c r="R243" s="235">
        <f t="shared" si="29"/>
        <v>1.3178890316205505</v>
      </c>
      <c r="S243" s="236">
        <f>'WetLitterbags placem_collection'!E24</f>
        <v>42767</v>
      </c>
      <c r="T243" s="236">
        <f>IF('WetLitterbags placem_collection'!G24="","",'WetLitterbags placem_collection'!G24)</f>
        <v>42818</v>
      </c>
      <c r="U243" s="237">
        <f t="shared" si="26"/>
        <v>51</v>
      </c>
      <c r="V243" s="235">
        <f t="shared" si="27"/>
        <v>0.5504</v>
      </c>
      <c r="W243" s="235">
        <f t="shared" si="28"/>
        <v>0.55458970887820924</v>
      </c>
      <c r="X243">
        <f>IFERROR(INDEX(Rainfall_Wet!$O$2:$O$217,MATCH(B243, Rainfall_Wet!$A$2:$A$217,0)),"")</f>
        <v>185.630065823</v>
      </c>
      <c r="Y243" s="241">
        <v>54.080969906906262</v>
      </c>
      <c r="Z243" s="241">
        <v>21.264484651351896</v>
      </c>
      <c r="AA243" s="241">
        <v>24.654545441741845</v>
      </c>
      <c r="AB243" s="242" t="s">
        <v>2691</v>
      </c>
      <c r="AC243" s="241">
        <v>6.8433218334154802</v>
      </c>
      <c r="AD243" t="str">
        <f>IF('WetLitterbags placem_collection'!AB24="","",'WetLitterbags placem_collection'!AB24)</f>
        <v/>
      </c>
      <c r="AE243" t="str">
        <f>IF('WetLitterbags placem_collection'!Z24="","",'WetLitterbags placem_collection'!Z24)</f>
        <v/>
      </c>
      <c r="AF243" s="256" t="str">
        <f>IF('WetLitterbags placem_collection'!AA24="","",'WetLitterbags placem_collection'!AA24)</f>
        <v/>
      </c>
      <c r="AG243" t="str">
        <f>IF('WetLitterbags placem_collection'!AC24="","",'WetLitterbags placem_collection'!AC24)</f>
        <v/>
      </c>
      <c r="AH243" s="250">
        <f>AVERAGE('WetLitterbags placem_collection'!S24,'WetLitterbags placem_collection'!U24)</f>
        <v>34.549999999999997</v>
      </c>
      <c r="AI243">
        <f>AVERAGE('WetLitterbags placem_collection'!R24,'WetLitterbags placem_collection'!T24)</f>
        <v>21.5</v>
      </c>
      <c r="AJ243">
        <f>INDEX(Coordinates!$B$2:$B$197,MATCH(G243,Coordinates!$J$2:$J$197,0))</f>
        <v>-3.3854470029999999</v>
      </c>
      <c r="AK243">
        <f>INDEX(Coordinates!$C$2:$C$197,MATCH(G243,Coordinates!$J$2:$J$197,0))</f>
        <v>34.818946959999998</v>
      </c>
      <c r="AL243" t="str">
        <f>IF(ISNUMBER(SEARCH("C", 'WetLitterbags placem_collection'!W24)),"YES","")</f>
        <v/>
      </c>
      <c r="AM243" t="str">
        <f>IF(ISNUMBER(SEARCH("H", 'WetLitterbags placem_collection'!W24)),"YES","")</f>
        <v/>
      </c>
      <c r="AN243" t="str">
        <f>IF(ISNUMBER(SEARCH("R", 'WetLitterbags placem_collection'!W24)),"YES","")</f>
        <v/>
      </c>
    </row>
    <row r="244" spans="1:40" ht="15" customHeight="1">
      <c r="A244" s="268" t="s">
        <v>2460</v>
      </c>
      <c r="B244" s="282">
        <f>'Dry_Litterbag Placem_Collection'!A25</f>
        <v>23</v>
      </c>
      <c r="C244" s="282" t="str">
        <f>'Dry_Litterbag Placem_Collection'!B25</f>
        <v>Makao</v>
      </c>
      <c r="D244" s="282" t="s">
        <v>2677</v>
      </c>
      <c r="E244" s="282" t="s">
        <v>2678</v>
      </c>
      <c r="F244" s="282">
        <v>3</v>
      </c>
      <c r="G244" s="283" t="str">
        <f>'Dry_Litterbag Placem_Collection'!C25</f>
        <v>Dry_Ag3_T7</v>
      </c>
      <c r="H244" s="284" t="s">
        <v>2559</v>
      </c>
      <c r="I244" s="292" t="s">
        <v>298</v>
      </c>
      <c r="J244" s="233" t="str">
        <f>'WetLitterbags placem_collection'!M25</f>
        <v>R190</v>
      </c>
      <c r="K244" s="235">
        <f>IFERROR(INDEX('Green_rooibos initial weight'!$C$5:$C$1749,MATCH(J244, 'Green_rooibos initial weight'!$A$5:$A$1749,0)),"")</f>
        <v>2.2240000000000002</v>
      </c>
      <c r="L244" s="235">
        <f t="shared" si="23"/>
        <v>1.9742000000000002</v>
      </c>
      <c r="M244" s="235">
        <f>AVERAGE('Ashed teabags wet'!$J$814:$J$816)</f>
        <v>2.2816647271287041</v>
      </c>
      <c r="N244" s="235">
        <f t="shared" si="24"/>
        <v>1.9291553749570254</v>
      </c>
      <c r="O244" s="235">
        <f>IF(IFERROR(INDEX('Both teabags AfterWet'!$D$1:$D$839,MATCH(J244,'Both teabags AfterWet'!$B$1:$B$839,0)),"")="","",(IFERROR(INDEX('Both teabags AfterWet'!$D$1:$D$839,MATCH(J244,'Both teabags AfterWet'!$B$1:$B$839,0)),"")))</f>
        <v>1.5019</v>
      </c>
      <c r="P244" s="235">
        <f t="shared" si="25"/>
        <v>1.3512999999999999</v>
      </c>
      <c r="Q244" s="235">
        <f>IFERROR(INDEX('Ashed teabags wet'!$J$2:$J$825,MATCH(J244,'Ashed teabags wet'!$B$2:$B$825,0)),"")</f>
        <v>3.0390738060779063</v>
      </c>
      <c r="R244" s="235">
        <f t="shared" si="29"/>
        <v>1.3102329956584693</v>
      </c>
      <c r="S244" s="236">
        <f>'WetLitterbags placem_collection'!E25</f>
        <v>42767</v>
      </c>
      <c r="T244" s="236">
        <f>IF('WetLitterbags placem_collection'!G25="","",'WetLitterbags placem_collection'!G25)</f>
        <v>42818</v>
      </c>
      <c r="U244" s="237">
        <f t="shared" si="26"/>
        <v>51</v>
      </c>
      <c r="V244" s="235">
        <f t="shared" si="27"/>
        <v>0.62290000000000023</v>
      </c>
      <c r="W244" s="235">
        <f t="shared" si="28"/>
        <v>0.61892237929855609</v>
      </c>
      <c r="X244">
        <f>IFERROR(INDEX(Rainfall_Wet!$O$2:$O$217,MATCH(B244, Rainfall_Wet!$A$2:$A$217,0)),"")</f>
        <v>185.630065823</v>
      </c>
      <c r="Y244" s="241">
        <v>54.080969906906262</v>
      </c>
      <c r="Z244" s="241">
        <v>21.264484651351896</v>
      </c>
      <c r="AA244" s="241">
        <v>24.654545441741845</v>
      </c>
      <c r="AB244" s="242" t="s">
        <v>2691</v>
      </c>
      <c r="AC244" s="241">
        <v>7.8433218334154802</v>
      </c>
      <c r="AD244" t="str">
        <f>IF('WetLitterbags placem_collection'!AB25="","",'WetLitterbags placem_collection'!AB25)</f>
        <v/>
      </c>
      <c r="AE244" t="str">
        <f>IF('WetLitterbags placem_collection'!Z25="","",'WetLitterbags placem_collection'!Z25)</f>
        <v/>
      </c>
      <c r="AF244" s="256" t="str">
        <f>IF('WetLitterbags placem_collection'!AA25="","",'WetLitterbags placem_collection'!AA25)</f>
        <v/>
      </c>
      <c r="AG244" t="str">
        <f>IF('WetLitterbags placem_collection'!AC25="","",'WetLitterbags placem_collection'!AC25)</f>
        <v/>
      </c>
      <c r="AH244" s="250">
        <f>AVERAGE('WetLitterbags placem_collection'!S25,'WetLitterbags placem_collection'!U25)</f>
        <v>34.5</v>
      </c>
      <c r="AI244">
        <f>AVERAGE('WetLitterbags placem_collection'!R25,'WetLitterbags placem_collection'!T25)</f>
        <v>20.65</v>
      </c>
      <c r="AJ244">
        <f>INDEX(Coordinates!$B$2:$B$197,MATCH(G244,Coordinates!$J$2:$J$197,0))</f>
        <v>-3.3854200130000001</v>
      </c>
      <c r="AK244">
        <f>INDEX(Coordinates!$C$2:$C$197,MATCH(G244,Coordinates!$J$2:$J$197,0))</f>
        <v>34.818856019999998</v>
      </c>
      <c r="AL244" t="str">
        <f>IF(ISNUMBER(SEARCH("C", 'WetLitterbags placem_collection'!W25)),"YES","")</f>
        <v/>
      </c>
      <c r="AM244" t="str">
        <f>IF(ISNUMBER(SEARCH("H", 'WetLitterbags placem_collection'!W25)),"YES","")</f>
        <v/>
      </c>
      <c r="AN244" t="str">
        <f>IF(ISNUMBER(SEARCH("R", 'WetLitterbags placem_collection'!W25)),"YES","")</f>
        <v/>
      </c>
    </row>
    <row r="245" spans="1:40" ht="15" customHeight="1">
      <c r="A245" s="268" t="s">
        <v>2460</v>
      </c>
      <c r="B245" s="282">
        <f>'Dry_Litterbag Placem_Collection'!A26</f>
        <v>24</v>
      </c>
      <c r="C245" s="282" t="str">
        <f>'Dry_Litterbag Placem_Collection'!B26</f>
        <v>Makao</v>
      </c>
      <c r="D245" s="282" t="s">
        <v>2677</v>
      </c>
      <c r="E245" s="282" t="s">
        <v>2678</v>
      </c>
      <c r="F245" s="282">
        <v>3</v>
      </c>
      <c r="G245" s="283" t="str">
        <f>'Dry_Litterbag Placem_Collection'!C26</f>
        <v>Dry_Ag3_T8</v>
      </c>
      <c r="H245" s="284" t="s">
        <v>2559</v>
      </c>
      <c r="I245" s="292" t="s">
        <v>298</v>
      </c>
      <c r="J245" s="233" t="str">
        <f>'WetLitterbags placem_collection'!M26</f>
        <v>R144</v>
      </c>
      <c r="K245" s="235">
        <f>IFERROR(INDEX('Green_rooibos initial weight'!$C$5:$C$1749,MATCH(J245, 'Green_rooibos initial weight'!$A$5:$A$1749,0)),"")</f>
        <v>2.1429999999999998</v>
      </c>
      <c r="L245" s="235">
        <f t="shared" si="23"/>
        <v>1.8931999999999998</v>
      </c>
      <c r="M245" s="235">
        <f>AVERAGE('Ashed teabags wet'!$J$814:$J$816)</f>
        <v>2.2816647271287041</v>
      </c>
      <c r="N245" s="235">
        <f t="shared" si="24"/>
        <v>1.850003523385999</v>
      </c>
      <c r="O245" s="235">
        <f>IF(IFERROR(INDEX('Both teabags AfterWet'!$D$1:$D$839,MATCH(J245,'Both teabags AfterWet'!$B$1:$B$839,0)),"")="","",(IFERROR(INDEX('Both teabags AfterWet'!$D$1:$D$839,MATCH(J245,'Both teabags AfterWet'!$B$1:$B$839,0)),"")))</f>
        <v>1.6077999999999999</v>
      </c>
      <c r="P245" s="235">
        <f t="shared" si="25"/>
        <v>1.4571999999999998</v>
      </c>
      <c r="Q245" s="235">
        <f>IFERROR(INDEX('Ashed teabags wet'!$J$2:$J$825,MATCH(J245,'Ashed teabags wet'!$B$2:$B$825,0)),"")</f>
        <v>4.9655850540802868</v>
      </c>
      <c r="R245" s="235">
        <f t="shared" si="29"/>
        <v>1.3848414945919418</v>
      </c>
      <c r="S245" s="236">
        <f>'WetLitterbags placem_collection'!E26</f>
        <v>42767</v>
      </c>
      <c r="T245" s="236">
        <f>IF('WetLitterbags placem_collection'!G26="","",'WetLitterbags placem_collection'!G26)</f>
        <v>42818</v>
      </c>
      <c r="U245" s="237">
        <f t="shared" si="26"/>
        <v>51</v>
      </c>
      <c r="V245" s="235">
        <f t="shared" si="27"/>
        <v>0.43599999999999994</v>
      </c>
      <c r="W245" s="235">
        <f t="shared" si="28"/>
        <v>0.46516202879405721</v>
      </c>
      <c r="X245">
        <f>IFERROR(INDEX(Rainfall_Wet!$O$2:$O$217,MATCH(B245, Rainfall_Wet!$A$2:$A$217,0)),"")</f>
        <v>185.630065823</v>
      </c>
      <c r="Y245" s="241">
        <v>54.080969906906262</v>
      </c>
      <c r="Z245" s="241">
        <v>21.264484651351896</v>
      </c>
      <c r="AA245" s="241">
        <v>24.654545441741845</v>
      </c>
      <c r="AB245" s="242" t="s">
        <v>2691</v>
      </c>
      <c r="AC245" s="241">
        <v>8.8433218334154695</v>
      </c>
      <c r="AD245" t="str">
        <f>IF('WetLitterbags placem_collection'!AB26="","",'WetLitterbags placem_collection'!AB26)</f>
        <v/>
      </c>
      <c r="AE245" t="str">
        <f>IF('WetLitterbags placem_collection'!Z26="","",'WetLitterbags placem_collection'!Z26)</f>
        <v/>
      </c>
      <c r="AF245" s="256" t="str">
        <f>IF('WetLitterbags placem_collection'!AA26="","",'WetLitterbags placem_collection'!AA26)</f>
        <v/>
      </c>
      <c r="AG245" t="str">
        <f>IF('WetLitterbags placem_collection'!AC26="","",'WetLitterbags placem_collection'!AC26)</f>
        <v/>
      </c>
      <c r="AH245" s="250">
        <f>AVERAGE('WetLitterbags placem_collection'!S26,'WetLitterbags placem_collection'!U26)</f>
        <v>36.950000000000003</v>
      </c>
      <c r="AI245">
        <f>AVERAGE('WetLitterbags placem_collection'!R26,'WetLitterbags placem_collection'!T26)</f>
        <v>21.1</v>
      </c>
      <c r="AJ245">
        <f>INDEX(Coordinates!$B$2:$B$197,MATCH(G245,Coordinates!$J$2:$J$197,0))</f>
        <v>-3.3853829649999998</v>
      </c>
      <c r="AK245">
        <f>INDEX(Coordinates!$C$2:$C$197,MATCH(G245,Coordinates!$J$2:$J$197,0))</f>
        <v>34.818877980000003</v>
      </c>
      <c r="AL245" t="str">
        <f>IF(ISNUMBER(SEARCH("C", 'WetLitterbags placem_collection'!W26)),"YES","")</f>
        <v/>
      </c>
      <c r="AM245" t="str">
        <f>IF(ISNUMBER(SEARCH("H", 'WetLitterbags placem_collection'!W26)),"YES","")</f>
        <v/>
      </c>
      <c r="AN245" t="str">
        <f>IF(ISNUMBER(SEARCH("R", 'WetLitterbags placem_collection'!W26)),"YES","")</f>
        <v>YES</v>
      </c>
    </row>
    <row r="246" spans="1:40" ht="15" customHeight="1">
      <c r="A246" s="268" t="s">
        <v>2460</v>
      </c>
      <c r="B246" s="282">
        <f>'Dry_Litterbag Placem_Collection'!A27</f>
        <v>25</v>
      </c>
      <c r="C246" s="282" t="str">
        <f>'Dry_Litterbag Placem_Collection'!B27</f>
        <v>Makao</v>
      </c>
      <c r="D246" s="282" t="s">
        <v>2677</v>
      </c>
      <c r="E246" s="282" t="s">
        <v>2678</v>
      </c>
      <c r="F246" s="282">
        <v>4</v>
      </c>
      <c r="G246" s="283" t="str">
        <f>'Dry_Litterbag Placem_Collection'!C27</f>
        <v>Dry_Ag4_T1</v>
      </c>
      <c r="H246" s="284" t="s">
        <v>2559</v>
      </c>
      <c r="I246" s="292" t="s">
        <v>298</v>
      </c>
      <c r="J246" s="233" t="str">
        <f>'WetLitterbags placem_collection'!M27</f>
        <v>R279</v>
      </c>
      <c r="K246" s="235">
        <f>IFERROR(INDEX('Green_rooibos initial weight'!$C$5:$C$1749,MATCH(J246, 'Green_rooibos initial weight'!$A$5:$A$1749,0)),"")</f>
        <v>2.161</v>
      </c>
      <c r="L246" s="235">
        <f t="shared" si="23"/>
        <v>1.9112</v>
      </c>
      <c r="M246" s="235">
        <f>AVERAGE('Ashed teabags wet'!$J$814:$J$816)</f>
        <v>2.2816647271287041</v>
      </c>
      <c r="N246" s="235">
        <f t="shared" si="24"/>
        <v>1.8675928237351163</v>
      </c>
      <c r="O246" s="235" t="str">
        <f>IF(IFERROR(INDEX('Both teabags AfterWet'!$D$1:$D$839,MATCH(J246,'Both teabags AfterWet'!$B$1:$B$839,0)),"")="","",(IFERROR(INDEX('Both teabags AfterWet'!$D$1:$D$839,MATCH(J246,'Both teabags AfterWet'!$B$1:$B$839,0)),"")))</f>
        <v/>
      </c>
      <c r="P246" s="235" t="str">
        <f t="shared" si="25"/>
        <v/>
      </c>
      <c r="Q246" s="235">
        <f>IFERROR(INDEX('Ashed teabags wet'!$J$2:$J$825,MATCH(J246,'Ashed teabags wet'!$B$2:$B$825,0)),"")</f>
        <v>2.7040077257358202</v>
      </c>
      <c r="R246" s="235" t="str">
        <f t="shared" si="29"/>
        <v/>
      </c>
      <c r="S246" s="236">
        <f>'WetLitterbags placem_collection'!E27</f>
        <v>42767</v>
      </c>
      <c r="T246" s="236">
        <f>IF('WetLitterbags placem_collection'!G27="","",'WetLitterbags placem_collection'!G27)</f>
        <v>42818</v>
      </c>
      <c r="U246" s="237">
        <f t="shared" si="26"/>
        <v>51</v>
      </c>
      <c r="V246" s="235" t="str">
        <f t="shared" si="27"/>
        <v/>
      </c>
      <c r="W246" s="235" t="str">
        <f t="shared" si="28"/>
        <v/>
      </c>
      <c r="X246">
        <f>IFERROR(INDEX(Rainfall_Wet!$O$2:$O$217,MATCH(B246, Rainfall_Wet!$A$2:$A$217,0)),"")</f>
        <v>185.630065823</v>
      </c>
      <c r="Y246" s="241">
        <v>51.960000000000008</v>
      </c>
      <c r="Z246" s="241">
        <v>18.919999999999995</v>
      </c>
      <c r="AA246" s="241">
        <v>29.120000000000005</v>
      </c>
      <c r="AB246" s="242" t="s">
        <v>2691</v>
      </c>
      <c r="AC246" s="241">
        <v>1.85293247905372</v>
      </c>
      <c r="AD246" t="str">
        <f>IF('WetLitterbags placem_collection'!AB27="","",'WetLitterbags placem_collection'!AB27)</f>
        <v/>
      </c>
      <c r="AE246" t="str">
        <f>IF('WetLitterbags placem_collection'!Z27="","",'WetLitterbags placem_collection'!Z27)</f>
        <v/>
      </c>
      <c r="AF246" s="256" t="str">
        <f>IF('WetLitterbags placem_collection'!AA27="","",'WetLitterbags placem_collection'!AA27)</f>
        <v/>
      </c>
      <c r="AG246" t="str">
        <f>IF('WetLitterbags placem_collection'!AC27="","",'WetLitterbags placem_collection'!AC27)</f>
        <v/>
      </c>
      <c r="AH246" s="250">
        <f>AVERAGE('WetLitterbags placem_collection'!S27,'WetLitterbags placem_collection'!U27)</f>
        <v>36.85</v>
      </c>
      <c r="AI246">
        <f>AVERAGE('WetLitterbags placem_collection'!R27,'WetLitterbags placem_collection'!T27)</f>
        <v>21.35</v>
      </c>
      <c r="AJ246">
        <f>INDEX(Coordinates!$B$2:$B$197,MATCH(G246,Coordinates!$J$2:$J$197,0))</f>
        <v>-3.3849129919999998</v>
      </c>
      <c r="AK246">
        <f>INDEX(Coordinates!$C$2:$C$197,MATCH(G246,Coordinates!$J$2:$J$197,0))</f>
        <v>34.818899020000003</v>
      </c>
      <c r="AL246" t="str">
        <f>IF(ISNUMBER(SEARCH("C", 'WetLitterbags placem_collection'!W27)),"YES","")</f>
        <v/>
      </c>
      <c r="AM246" t="str">
        <f>IF(ISNUMBER(SEARCH("H", 'WetLitterbags placem_collection'!W27)),"YES","")</f>
        <v/>
      </c>
      <c r="AN246" t="str">
        <f>IF(ISNUMBER(SEARCH("R", 'WetLitterbags placem_collection'!W27)),"YES","")</f>
        <v/>
      </c>
    </row>
    <row r="247" spans="1:40" ht="15" customHeight="1">
      <c r="A247" s="268" t="s">
        <v>2460</v>
      </c>
      <c r="B247" s="282">
        <f>'Dry_Litterbag Placem_Collection'!A28</f>
        <v>26</v>
      </c>
      <c r="C247" s="282" t="str">
        <f>'Dry_Litterbag Placem_Collection'!B28</f>
        <v>Makao</v>
      </c>
      <c r="D247" s="282" t="s">
        <v>2677</v>
      </c>
      <c r="E247" s="282" t="s">
        <v>2678</v>
      </c>
      <c r="F247" s="282">
        <v>4</v>
      </c>
      <c r="G247" s="283" t="str">
        <f>'Dry_Litterbag Placem_Collection'!C28</f>
        <v>Dry_Ag4_T2</v>
      </c>
      <c r="H247" s="284" t="s">
        <v>2559</v>
      </c>
      <c r="I247" s="292" t="s">
        <v>298</v>
      </c>
      <c r="J247" s="233" t="str">
        <f>'WetLitterbags placem_collection'!M28</f>
        <v>R148</v>
      </c>
      <c r="K247" s="235">
        <f>IFERROR(INDEX('Green_rooibos initial weight'!$C$5:$C$1749,MATCH(J247, 'Green_rooibos initial weight'!$A$5:$A$1749,0)),"")</f>
        <v>2.149</v>
      </c>
      <c r="L247" s="235">
        <f t="shared" si="23"/>
        <v>1.8992</v>
      </c>
      <c r="M247" s="235">
        <f>AVERAGE('Ashed teabags wet'!$J$814:$J$816)</f>
        <v>2.2816647271287041</v>
      </c>
      <c r="N247" s="235">
        <f t="shared" si="24"/>
        <v>1.8558666235023717</v>
      </c>
      <c r="O247" s="235">
        <f>IF(IFERROR(INDEX('Both teabags AfterWet'!$D$1:$D$839,MATCH(J247,'Both teabags AfterWet'!$B$1:$B$839,0)),"")="","",(IFERROR(INDEX('Both teabags AfterWet'!$D$1:$D$839,MATCH(J247,'Both teabags AfterWet'!$B$1:$B$839,0)),"")))</f>
        <v>1.5741000000000001</v>
      </c>
      <c r="P247" s="235">
        <f t="shared" si="25"/>
        <v>1.4235</v>
      </c>
      <c r="Q247" s="235">
        <f>IFERROR(INDEX('Ashed teabags wet'!$J$2:$J$825,MATCH(J247,'Ashed teabags wet'!$B$2:$B$825,0)),"")</f>
        <v>3.3466533466532278</v>
      </c>
      <c r="R247" s="235">
        <f t="shared" si="29"/>
        <v>1.3758603896103914</v>
      </c>
      <c r="S247" s="236">
        <f>'WetLitterbags placem_collection'!E28</f>
        <v>42767</v>
      </c>
      <c r="T247" s="236">
        <f>IF('WetLitterbags placem_collection'!G28="","",'WetLitterbags placem_collection'!G28)</f>
        <v>42818</v>
      </c>
      <c r="U247" s="237">
        <f t="shared" si="26"/>
        <v>51</v>
      </c>
      <c r="V247" s="235">
        <f t="shared" si="27"/>
        <v>0.47570000000000001</v>
      </c>
      <c r="W247" s="235">
        <f t="shared" si="28"/>
        <v>0.48000623389198038</v>
      </c>
      <c r="X247">
        <f>IFERROR(INDEX(Rainfall_Wet!$O$2:$O$217,MATCH(B247, Rainfall_Wet!$A$2:$A$217,0)),"")</f>
        <v>185.630065823</v>
      </c>
      <c r="Y247" s="241">
        <v>51.960000000000008</v>
      </c>
      <c r="Z247" s="241">
        <v>18.919999999999995</v>
      </c>
      <c r="AA247" s="241">
        <v>29.120000000000005</v>
      </c>
      <c r="AB247" s="242" t="s">
        <v>2691</v>
      </c>
      <c r="AC247" s="241">
        <v>2.8529324790537198</v>
      </c>
      <c r="AD247" t="str">
        <f>IF('WetLitterbags placem_collection'!AB28="","",'WetLitterbags placem_collection'!AB28)</f>
        <v/>
      </c>
      <c r="AE247" t="str">
        <f>IF('WetLitterbags placem_collection'!Z28="","",'WetLitterbags placem_collection'!Z28)</f>
        <v/>
      </c>
      <c r="AF247" s="256" t="str">
        <f>IF('WetLitterbags placem_collection'!AA28="","",'WetLitterbags placem_collection'!AA28)</f>
        <v/>
      </c>
      <c r="AG247" t="str">
        <f>IF('WetLitterbags placem_collection'!AC28="","",'WetLitterbags placem_collection'!AC28)</f>
        <v/>
      </c>
      <c r="AH247" s="250">
        <f>AVERAGE('WetLitterbags placem_collection'!S28,'WetLitterbags placem_collection'!U28)</f>
        <v>31.3</v>
      </c>
      <c r="AI247">
        <f>AVERAGE('WetLitterbags placem_collection'!R28,'WetLitterbags placem_collection'!T28)</f>
        <v>20.7</v>
      </c>
      <c r="AJ247">
        <f>INDEX(Coordinates!$B$2:$B$197,MATCH(G247,Coordinates!$J$2:$J$197,0))</f>
        <v>-3.3849689999999999</v>
      </c>
      <c r="AK247">
        <f>INDEX(Coordinates!$C$2:$C$197,MATCH(G247,Coordinates!$J$2:$J$197,0))</f>
        <v>34.818908</v>
      </c>
      <c r="AL247" t="str">
        <f>IF(ISNUMBER(SEARCH("C", 'WetLitterbags placem_collection'!W28)),"YES","")</f>
        <v/>
      </c>
      <c r="AM247" t="str">
        <f>IF(ISNUMBER(SEARCH("H", 'WetLitterbags placem_collection'!W28)),"YES","")</f>
        <v/>
      </c>
      <c r="AN247" t="str">
        <f>IF(ISNUMBER(SEARCH("R", 'WetLitterbags placem_collection'!W28)),"YES","")</f>
        <v/>
      </c>
    </row>
    <row r="248" spans="1:40" ht="15" customHeight="1">
      <c r="A248" s="268" t="s">
        <v>2460</v>
      </c>
      <c r="B248" s="282">
        <f>'Dry_Litterbag Placem_Collection'!A29</f>
        <v>27</v>
      </c>
      <c r="C248" s="282" t="str">
        <f>'Dry_Litterbag Placem_Collection'!B29</f>
        <v>Makao</v>
      </c>
      <c r="D248" s="282" t="s">
        <v>2677</v>
      </c>
      <c r="E248" s="282" t="s">
        <v>2678</v>
      </c>
      <c r="F248" s="282">
        <v>4</v>
      </c>
      <c r="G248" s="283" t="str">
        <f>'Dry_Litterbag Placem_Collection'!C29</f>
        <v>Dry_Ag4_T3</v>
      </c>
      <c r="H248" s="284" t="s">
        <v>2559</v>
      </c>
      <c r="I248" s="292" t="s">
        <v>298</v>
      </c>
      <c r="J248" s="233" t="str">
        <f>'WetLitterbags placem_collection'!M29</f>
        <v>R112</v>
      </c>
      <c r="K248" s="235">
        <f>IFERROR(INDEX('Green_rooibos initial weight'!$C$5:$C$1749,MATCH(J248, 'Green_rooibos initial weight'!$A$5:$A$1749,0)),"")</f>
        <v>2.2610000000000001</v>
      </c>
      <c r="L248" s="235">
        <f t="shared" si="23"/>
        <v>2.0112000000000001</v>
      </c>
      <c r="M248" s="235">
        <f>AVERAGE('Ashed teabags wet'!$J$814:$J$816)</f>
        <v>2.2816647271287041</v>
      </c>
      <c r="N248" s="235">
        <f t="shared" si="24"/>
        <v>1.9653111590079877</v>
      </c>
      <c r="O248" s="235">
        <f>IF(IFERROR(INDEX('Both teabags AfterWet'!$D$1:$D$839,MATCH(J248,'Both teabags AfterWet'!$B$1:$B$839,0)),"")="","",(IFERROR(INDEX('Both teabags AfterWet'!$D$1:$D$839,MATCH(J248,'Both teabags AfterWet'!$B$1:$B$839,0)),"")))</f>
        <v>1.3584000000000001</v>
      </c>
      <c r="P248" s="235">
        <f t="shared" si="25"/>
        <v>1.2078</v>
      </c>
      <c r="Q248" s="235">
        <f>IFERROR(INDEX('Ashed teabags wet'!$J$2:$J$825,MATCH(J248,'Ashed teabags wet'!$B$2:$B$825,0)),"")</f>
        <v>6.1105722599418044</v>
      </c>
      <c r="R248" s="235">
        <f t="shared" si="29"/>
        <v>1.1339965082444228</v>
      </c>
      <c r="S248" s="236">
        <f>'WetLitterbags placem_collection'!E29</f>
        <v>42767</v>
      </c>
      <c r="T248" s="236">
        <f>IF('WetLitterbags placem_collection'!G29="","",'WetLitterbags placem_collection'!G29)</f>
        <v>42818</v>
      </c>
      <c r="U248" s="237">
        <f t="shared" si="26"/>
        <v>51</v>
      </c>
      <c r="V248" s="235">
        <f t="shared" si="27"/>
        <v>0.80340000000000011</v>
      </c>
      <c r="W248" s="235">
        <f t="shared" si="28"/>
        <v>0.83131465076356492</v>
      </c>
      <c r="X248">
        <f>IFERROR(INDEX(Rainfall_Wet!$O$2:$O$217,MATCH(B248, Rainfall_Wet!$A$2:$A$217,0)),"")</f>
        <v>185.630065823</v>
      </c>
      <c r="Y248" s="241">
        <v>51.960000000000008</v>
      </c>
      <c r="Z248" s="241">
        <v>18.919999999999995</v>
      </c>
      <c r="AA248" s="241">
        <v>29.120000000000005</v>
      </c>
      <c r="AB248" s="242" t="s">
        <v>2691</v>
      </c>
      <c r="AC248" s="241">
        <v>3.8529324790537198</v>
      </c>
      <c r="AD248" t="str">
        <f>IF('WetLitterbags placem_collection'!AB29="","",'WetLitterbags placem_collection'!AB29)</f>
        <v/>
      </c>
      <c r="AE248" t="str">
        <f>IF('WetLitterbags placem_collection'!Z29="","",'WetLitterbags placem_collection'!Z29)</f>
        <v/>
      </c>
      <c r="AF248" s="256" t="str">
        <f>IF('WetLitterbags placem_collection'!AA29="","",'WetLitterbags placem_collection'!AA29)</f>
        <v/>
      </c>
      <c r="AG248" t="str">
        <f>IF('WetLitterbags placem_collection'!AC29="","",'WetLitterbags placem_collection'!AC29)</f>
        <v/>
      </c>
      <c r="AH248" s="250">
        <f>AVERAGE('WetLitterbags placem_collection'!S29,'WetLitterbags placem_collection'!U29)</f>
        <v>28.900000000000002</v>
      </c>
      <c r="AI248">
        <f>AVERAGE('WetLitterbags placem_collection'!R29,'WetLitterbags placem_collection'!T29)</f>
        <v>21.4</v>
      </c>
      <c r="AJ248">
        <f>INDEX(Coordinates!$B$2:$B$197,MATCH(G248,Coordinates!$J$2:$J$197,0))</f>
        <v>-3.3849350359999999</v>
      </c>
      <c r="AK248">
        <f>INDEX(Coordinates!$C$2:$C$197,MATCH(G248,Coordinates!$J$2:$J$197,0))</f>
        <v>34.818943019999999</v>
      </c>
      <c r="AL248" t="str">
        <f>IF(ISNUMBER(SEARCH("C", 'WetLitterbags placem_collection'!W29)),"YES","")</f>
        <v/>
      </c>
      <c r="AM248" t="str">
        <f>IF(ISNUMBER(SEARCH("H", 'WetLitterbags placem_collection'!W29)),"YES","")</f>
        <v/>
      </c>
      <c r="AN248" t="str">
        <f>IF(ISNUMBER(SEARCH("R", 'WetLitterbags placem_collection'!W29)),"YES","")</f>
        <v/>
      </c>
    </row>
    <row r="249" spans="1:40" ht="15" customHeight="1">
      <c r="A249" s="268" t="s">
        <v>2460</v>
      </c>
      <c r="B249" s="282">
        <f>'Dry_Litterbag Placem_Collection'!A30</f>
        <v>28</v>
      </c>
      <c r="C249" s="282" t="str">
        <f>'Dry_Litterbag Placem_Collection'!B30</f>
        <v>Makao</v>
      </c>
      <c r="D249" s="282" t="s">
        <v>2677</v>
      </c>
      <c r="E249" s="282" t="s">
        <v>2678</v>
      </c>
      <c r="F249" s="282">
        <v>4</v>
      </c>
      <c r="G249" s="283" t="str">
        <f>'Dry_Litterbag Placem_Collection'!C30</f>
        <v>Dry_Ag4_T4</v>
      </c>
      <c r="H249" s="284" t="s">
        <v>2559</v>
      </c>
      <c r="I249" s="292" t="s">
        <v>298</v>
      </c>
      <c r="J249" s="233" t="str">
        <f>'WetLitterbags placem_collection'!M30</f>
        <v>R436</v>
      </c>
      <c r="K249" s="235">
        <f>IFERROR(INDEX('Green_rooibos initial weight'!$C$5:$C$1749,MATCH(J249, 'Green_rooibos initial weight'!$A$5:$A$1749,0)),"")</f>
        <v>2.2240000000000002</v>
      </c>
      <c r="L249" s="235">
        <f t="shared" si="23"/>
        <v>1.9742000000000002</v>
      </c>
      <c r="M249" s="235">
        <f>AVERAGE('Ashed teabags wet'!$J$814:$J$816)</f>
        <v>2.2816647271287041</v>
      </c>
      <c r="N249" s="235">
        <f t="shared" si="24"/>
        <v>1.9291553749570254</v>
      </c>
      <c r="O249" s="235">
        <f>IF(IFERROR(INDEX('Both teabags AfterWet'!$D$1:$D$839,MATCH(J249,'Both teabags AfterWet'!$B$1:$B$839,0)),"")="","",(IFERROR(INDEX('Both teabags AfterWet'!$D$1:$D$839,MATCH(J249,'Both teabags AfterWet'!$B$1:$B$839,0)),"")))</f>
        <v>1.5295000000000001</v>
      </c>
      <c r="P249" s="235">
        <f t="shared" si="25"/>
        <v>1.3789</v>
      </c>
      <c r="Q249" s="235">
        <f>IFERROR(INDEX('Ashed teabags wet'!$J$2:$J$825,MATCH(J249,'Ashed teabags wet'!$B$2:$B$825,0)),"")</f>
        <v>4.1749502982106899</v>
      </c>
      <c r="R249" s="235">
        <f t="shared" si="29"/>
        <v>1.3213316103379729</v>
      </c>
      <c r="S249" s="236">
        <f>'WetLitterbags placem_collection'!E30</f>
        <v>42767</v>
      </c>
      <c r="T249" s="236">
        <f>IF('WetLitterbags placem_collection'!G30="","",'WetLitterbags placem_collection'!G30)</f>
        <v>42818</v>
      </c>
      <c r="U249" s="237">
        <f t="shared" si="26"/>
        <v>51</v>
      </c>
      <c r="V249" s="235">
        <f t="shared" si="27"/>
        <v>0.59530000000000016</v>
      </c>
      <c r="W249" s="235">
        <f t="shared" si="28"/>
        <v>0.60782376461905252</v>
      </c>
      <c r="X249">
        <f>IFERROR(INDEX(Rainfall_Wet!$O$2:$O$217,MATCH(B249, Rainfall_Wet!$A$2:$A$217,0)),"")</f>
        <v>185.630065823</v>
      </c>
      <c r="Y249" s="241">
        <v>51.960000000000008</v>
      </c>
      <c r="Z249" s="241">
        <v>18.919999999999995</v>
      </c>
      <c r="AA249" s="241">
        <v>29.120000000000005</v>
      </c>
      <c r="AB249" s="242" t="s">
        <v>2691</v>
      </c>
      <c r="AC249" s="241">
        <v>4.8529324790537203</v>
      </c>
      <c r="AD249" t="str">
        <f>IF('WetLitterbags placem_collection'!AB30="","",'WetLitterbags placem_collection'!AB30)</f>
        <v/>
      </c>
      <c r="AE249" t="str">
        <f>IF('WetLitterbags placem_collection'!Z30="","",'WetLitterbags placem_collection'!Z30)</f>
        <v/>
      </c>
      <c r="AF249" s="256" t="str">
        <f>IF('WetLitterbags placem_collection'!AA30="","",'WetLitterbags placem_collection'!AA30)</f>
        <v/>
      </c>
      <c r="AG249" t="str">
        <f>IF('WetLitterbags placem_collection'!AC30="","",'WetLitterbags placem_collection'!AC30)</f>
        <v/>
      </c>
      <c r="AH249" s="250">
        <f>AVERAGE('WetLitterbags placem_collection'!S30,'WetLitterbags placem_collection'!U30)</f>
        <v>33.4</v>
      </c>
      <c r="AI249">
        <f>AVERAGE('WetLitterbags placem_collection'!R30,'WetLitterbags placem_collection'!T30)</f>
        <v>20.6</v>
      </c>
      <c r="AJ249">
        <f>INDEX(Coordinates!$B$2:$B$197,MATCH(G249,Coordinates!$J$2:$J$197,0))</f>
        <v>-3.3850070369999998</v>
      </c>
      <c r="AK249">
        <f>INDEX(Coordinates!$C$2:$C$197,MATCH(G249,Coordinates!$J$2:$J$197,0))</f>
        <v>34.818888960000002</v>
      </c>
      <c r="AL249" t="str">
        <f>IF(ISNUMBER(SEARCH("C", 'WetLitterbags placem_collection'!W30)),"YES","")</f>
        <v/>
      </c>
      <c r="AM249" t="str">
        <f>IF(ISNUMBER(SEARCH("H", 'WetLitterbags placem_collection'!W30)),"YES","")</f>
        <v/>
      </c>
      <c r="AN249" t="str">
        <f>IF(ISNUMBER(SEARCH("R", 'WetLitterbags placem_collection'!W30)),"YES","")</f>
        <v/>
      </c>
    </row>
    <row r="250" spans="1:40" ht="15" customHeight="1">
      <c r="A250" s="268" t="s">
        <v>2460</v>
      </c>
      <c r="B250" s="282">
        <f>'Dry_Litterbag Placem_Collection'!A31</f>
        <v>29</v>
      </c>
      <c r="C250" s="282" t="str">
        <f>'Dry_Litterbag Placem_Collection'!B31</f>
        <v>Makao</v>
      </c>
      <c r="D250" s="282" t="s">
        <v>2677</v>
      </c>
      <c r="E250" s="282" t="s">
        <v>2678</v>
      </c>
      <c r="F250" s="282">
        <v>4</v>
      </c>
      <c r="G250" s="283" t="str">
        <f>'Dry_Litterbag Placem_Collection'!C31</f>
        <v>Dry_Ag4_T5</v>
      </c>
      <c r="H250" s="284" t="s">
        <v>2559</v>
      </c>
      <c r="I250" s="292" t="s">
        <v>298</v>
      </c>
      <c r="J250" s="233" t="str">
        <f>'WetLitterbags placem_collection'!M31</f>
        <v>R386</v>
      </c>
      <c r="K250" s="235">
        <f>IFERROR(INDEX('Green_rooibos initial weight'!$C$5:$C$1749,MATCH(J250, 'Green_rooibos initial weight'!$A$5:$A$1749,0)),"")</f>
        <v>2.2309999999999999</v>
      </c>
      <c r="L250" s="235">
        <f t="shared" si="23"/>
        <v>1.9811999999999999</v>
      </c>
      <c r="M250" s="235">
        <f>AVERAGE('Ashed teabags wet'!$J$814:$J$816)</f>
        <v>2.2816647271287041</v>
      </c>
      <c r="N250" s="235">
        <f t="shared" si="24"/>
        <v>1.935995658426126</v>
      </c>
      <c r="O250" s="235">
        <f>IF(IFERROR(INDEX('Both teabags AfterWet'!$D$1:$D$839,MATCH(J250,'Both teabags AfterWet'!$B$1:$B$839,0)),"")="","",(IFERROR(INDEX('Both teabags AfterWet'!$D$1:$D$839,MATCH(J250,'Both teabags AfterWet'!$B$1:$B$839,0)),"")))</f>
        <v>1.5941000000000001</v>
      </c>
      <c r="P250" s="235">
        <f t="shared" si="25"/>
        <v>1.4435</v>
      </c>
      <c r="Q250" s="235">
        <f>IFERROR(INDEX('Ashed teabags wet'!$J$2:$J$825,MATCH(J250,'Ashed teabags wet'!$B$2:$B$825,0)),"")</f>
        <v>10.99756690997477</v>
      </c>
      <c r="R250" s="235">
        <f t="shared" si="29"/>
        <v>1.2847501216545143</v>
      </c>
      <c r="S250" s="236">
        <f>'WetLitterbags placem_collection'!E31</f>
        <v>42767</v>
      </c>
      <c r="T250" s="236">
        <f>IF('WetLitterbags placem_collection'!G31="","",'WetLitterbags placem_collection'!G31)</f>
        <v>42818</v>
      </c>
      <c r="U250" s="237">
        <f t="shared" si="26"/>
        <v>51</v>
      </c>
      <c r="V250" s="235">
        <f t="shared" si="27"/>
        <v>0.53769999999999984</v>
      </c>
      <c r="W250" s="235">
        <f t="shared" si="28"/>
        <v>0.65124553677161168</v>
      </c>
      <c r="X250">
        <f>IFERROR(INDEX(Rainfall_Wet!$O$2:$O$217,MATCH(B250, Rainfall_Wet!$A$2:$A$217,0)),"")</f>
        <v>185.630065823</v>
      </c>
      <c r="Y250" s="241">
        <v>51.960000000000008</v>
      </c>
      <c r="Z250" s="241">
        <v>18.919999999999995</v>
      </c>
      <c r="AA250" s="241">
        <v>29.120000000000005</v>
      </c>
      <c r="AB250" s="242" t="s">
        <v>2691</v>
      </c>
      <c r="AC250" s="241">
        <v>5.8529324790537203</v>
      </c>
      <c r="AD250" t="str">
        <f>IF('WetLitterbags placem_collection'!AB31="","",'WetLitterbags placem_collection'!AB31)</f>
        <v/>
      </c>
      <c r="AE250" t="str">
        <f>IF('WetLitterbags placem_collection'!Z31="","",'WetLitterbags placem_collection'!Z31)</f>
        <v/>
      </c>
      <c r="AF250" s="256" t="str">
        <f>IF('WetLitterbags placem_collection'!AA31="","",'WetLitterbags placem_collection'!AA31)</f>
        <v/>
      </c>
      <c r="AG250" t="str">
        <f>IF('WetLitterbags placem_collection'!AC31="","",'WetLitterbags placem_collection'!AC31)</f>
        <v/>
      </c>
      <c r="AH250" s="250">
        <f>AVERAGE('WetLitterbags placem_collection'!S31,'WetLitterbags placem_collection'!U31)</f>
        <v>28.4</v>
      </c>
      <c r="AI250">
        <f>AVERAGE('WetLitterbags placem_collection'!R31,'WetLitterbags placem_collection'!T31)</f>
        <v>21.049999999999997</v>
      </c>
      <c r="AJ250">
        <f>INDEX(Coordinates!$B$2:$B$197,MATCH(G250,Coordinates!$J$2:$J$197,0))</f>
        <v>-3.3849480280000002</v>
      </c>
      <c r="AK250">
        <f>INDEX(Coordinates!$C$2:$C$197,MATCH(G250,Coordinates!$J$2:$J$197,0))</f>
        <v>34.818854010000003</v>
      </c>
      <c r="AL250" t="str">
        <f>IF(ISNUMBER(SEARCH("C", 'WetLitterbags placem_collection'!W31)),"YES","")</f>
        <v/>
      </c>
      <c r="AM250" t="str">
        <f>IF(ISNUMBER(SEARCH("H", 'WetLitterbags placem_collection'!W31)),"YES","")</f>
        <v>YES</v>
      </c>
      <c r="AN250" t="str">
        <f>IF(ISNUMBER(SEARCH("R", 'WetLitterbags placem_collection'!W31)),"YES","")</f>
        <v>YES</v>
      </c>
    </row>
    <row r="251" spans="1:40" ht="15" customHeight="1">
      <c r="A251" s="268" t="s">
        <v>2460</v>
      </c>
      <c r="B251" s="282">
        <f>'Dry_Litterbag Placem_Collection'!A32</f>
        <v>30</v>
      </c>
      <c r="C251" s="282" t="str">
        <f>'Dry_Litterbag Placem_Collection'!B32</f>
        <v>Makao</v>
      </c>
      <c r="D251" s="282" t="s">
        <v>2677</v>
      </c>
      <c r="E251" s="282" t="s">
        <v>2678</v>
      </c>
      <c r="F251" s="282">
        <v>4</v>
      </c>
      <c r="G251" s="283" t="str">
        <f>'Dry_Litterbag Placem_Collection'!C32</f>
        <v>Dry_Ag4_T6</v>
      </c>
      <c r="H251" s="284" t="s">
        <v>2559</v>
      </c>
      <c r="I251" s="292" t="s">
        <v>298</v>
      </c>
      <c r="J251" s="233" t="str">
        <f>'WetLitterbags placem_collection'!M32</f>
        <v>R507</v>
      </c>
      <c r="K251" s="235">
        <f>IFERROR(INDEX('Green_rooibos initial weight'!$C$5:$C$1749,MATCH(J251, 'Green_rooibos initial weight'!$A$5:$A$1749,0)),"")</f>
        <v>2.1920000000000002</v>
      </c>
      <c r="L251" s="235">
        <f t="shared" si="23"/>
        <v>1.9422000000000001</v>
      </c>
      <c r="M251" s="235">
        <f>AVERAGE('Ashed teabags wet'!$J$814:$J$816)</f>
        <v>2.2816647271287041</v>
      </c>
      <c r="N251" s="235">
        <f t="shared" si="24"/>
        <v>1.8978855076697065</v>
      </c>
      <c r="O251" s="235">
        <f>IF(IFERROR(INDEX('Both teabags AfterWet'!$D$1:$D$839,MATCH(J251,'Both teabags AfterWet'!$B$1:$B$839,0)),"")="","",(IFERROR(INDEX('Both teabags AfterWet'!$D$1:$D$839,MATCH(J251,'Both teabags AfterWet'!$B$1:$B$839,0)),"")))</f>
        <v>1.3523000000000001</v>
      </c>
      <c r="P251" s="235">
        <f t="shared" si="25"/>
        <v>1.2017</v>
      </c>
      <c r="Q251" s="235">
        <f>IFERROR(INDEX('Ashed teabags wet'!$J$2:$J$825,MATCH(J251,'Ashed teabags wet'!$B$2:$B$825,0)),"")</f>
        <v>4.821073558648326</v>
      </c>
      <c r="R251" s="235">
        <f t="shared" si="29"/>
        <v>1.143765159045723</v>
      </c>
      <c r="S251" s="236">
        <f>'WetLitterbags placem_collection'!E32</f>
        <v>42767</v>
      </c>
      <c r="T251" s="236">
        <f>IF('WetLitterbags placem_collection'!G32="","",'WetLitterbags placem_collection'!G32)</f>
        <v>42818</v>
      </c>
      <c r="U251" s="237">
        <f t="shared" si="26"/>
        <v>51</v>
      </c>
      <c r="V251" s="235">
        <f t="shared" si="27"/>
        <v>0.74050000000000016</v>
      </c>
      <c r="W251" s="235">
        <f t="shared" si="28"/>
        <v>0.75412034862398358</v>
      </c>
      <c r="X251">
        <f>IFERROR(INDEX(Rainfall_Wet!$O$2:$O$217,MATCH(B251, Rainfall_Wet!$A$2:$A$217,0)),"")</f>
        <v>185.630065823</v>
      </c>
      <c r="Y251" s="241">
        <v>51.960000000000008</v>
      </c>
      <c r="Z251" s="241">
        <v>18.919999999999995</v>
      </c>
      <c r="AA251" s="241">
        <v>29.120000000000005</v>
      </c>
      <c r="AB251" s="242" t="s">
        <v>2691</v>
      </c>
      <c r="AC251" s="241">
        <v>6.8529324790537203</v>
      </c>
      <c r="AD251" t="str">
        <f>IF('WetLitterbags placem_collection'!AB32="","",'WetLitterbags placem_collection'!AB32)</f>
        <v/>
      </c>
      <c r="AE251" t="str">
        <f>IF('WetLitterbags placem_collection'!Z32="","",'WetLitterbags placem_collection'!Z32)</f>
        <v/>
      </c>
      <c r="AF251" s="256" t="str">
        <f>IF('WetLitterbags placem_collection'!AA32="","",'WetLitterbags placem_collection'!AA32)</f>
        <v/>
      </c>
      <c r="AG251" t="str">
        <f>IF('WetLitterbags placem_collection'!AC32="","",'WetLitterbags placem_collection'!AC32)</f>
        <v/>
      </c>
      <c r="AH251" s="250">
        <f>AVERAGE('WetLitterbags placem_collection'!S32,'WetLitterbags placem_collection'!U32)</f>
        <v>26.9</v>
      </c>
      <c r="AI251">
        <f>AVERAGE('WetLitterbags placem_collection'!R32,'WetLitterbags placem_collection'!T32)</f>
        <v>20.7</v>
      </c>
      <c r="AJ251">
        <f>INDEX(Coordinates!$B$2:$B$197,MATCH(G251,Coordinates!$J$2:$J$197,0))</f>
        <v>-3.38496496</v>
      </c>
      <c r="AK251">
        <f>INDEX(Coordinates!$C$2:$C$197,MATCH(G251,Coordinates!$J$2:$J$197,0))</f>
        <v>34.818790970000002</v>
      </c>
      <c r="AL251" t="str">
        <f>IF(ISNUMBER(SEARCH("C", 'WetLitterbags placem_collection'!W32)),"YES","")</f>
        <v/>
      </c>
      <c r="AM251" t="str">
        <f>IF(ISNUMBER(SEARCH("H", 'WetLitterbags placem_collection'!W32)),"YES","")</f>
        <v/>
      </c>
      <c r="AN251" t="str">
        <f>IF(ISNUMBER(SEARCH("R", 'WetLitterbags placem_collection'!W32)),"YES","")</f>
        <v>YES</v>
      </c>
    </row>
    <row r="252" spans="1:40" ht="15" customHeight="1">
      <c r="A252" s="268" t="s">
        <v>2460</v>
      </c>
      <c r="B252" s="282">
        <f>'Dry_Litterbag Placem_Collection'!A33</f>
        <v>31</v>
      </c>
      <c r="C252" s="282" t="str">
        <f>'Dry_Litterbag Placem_Collection'!B33</f>
        <v>Makao</v>
      </c>
      <c r="D252" s="282" t="s">
        <v>2677</v>
      </c>
      <c r="E252" s="282" t="s">
        <v>2678</v>
      </c>
      <c r="F252" s="282">
        <v>4</v>
      </c>
      <c r="G252" s="283" t="str">
        <f>'Dry_Litterbag Placem_Collection'!C33</f>
        <v>Dry_Ag4_T7</v>
      </c>
      <c r="H252" s="284" t="s">
        <v>2559</v>
      </c>
      <c r="I252" s="292" t="s">
        <v>298</v>
      </c>
      <c r="J252" s="233" t="str">
        <f>'WetLitterbags placem_collection'!M33</f>
        <v>R141</v>
      </c>
      <c r="K252" s="235">
        <f>IFERROR(INDEX('Green_rooibos initial weight'!$C$5:$C$1749,MATCH(J252, 'Green_rooibos initial weight'!$A$5:$A$1749,0)),"")</f>
        <v>2.2029999999999998</v>
      </c>
      <c r="L252" s="235">
        <f t="shared" si="23"/>
        <v>1.9531999999999998</v>
      </c>
      <c r="M252" s="235">
        <f>AVERAGE('Ashed teabags wet'!$J$814:$J$816)</f>
        <v>2.2816647271287041</v>
      </c>
      <c r="N252" s="235">
        <f t="shared" si="24"/>
        <v>1.908634524549722</v>
      </c>
      <c r="O252" s="235">
        <f>IF(IFERROR(INDEX('Both teabags AfterWet'!$D$1:$D$839,MATCH(J252,'Both teabags AfterWet'!$B$1:$B$839,0)),"")="","",(IFERROR(INDEX('Both teabags AfterWet'!$D$1:$D$839,MATCH(J252,'Both teabags AfterWet'!$B$1:$B$839,0)),"")))</f>
        <v>1.3197000000000001</v>
      </c>
      <c r="P252" s="235">
        <f t="shared" si="25"/>
        <v>1.1691</v>
      </c>
      <c r="Q252" s="235">
        <f>IFERROR(INDEX('Ashed teabags wet'!$J$2:$J$825,MATCH(J252,'Ashed teabags wet'!$B$2:$B$825,0)),"")</f>
        <v>5.5501460564756266</v>
      </c>
      <c r="R252" s="235">
        <f t="shared" si="29"/>
        <v>1.1042132424537434</v>
      </c>
      <c r="S252" s="236">
        <f>'WetLitterbags placem_collection'!E33</f>
        <v>42767</v>
      </c>
      <c r="T252" s="236">
        <f>IF('WetLitterbags placem_collection'!G33="","",'WetLitterbags placem_collection'!G33)</f>
        <v>42818</v>
      </c>
      <c r="U252" s="237">
        <f t="shared" si="26"/>
        <v>51</v>
      </c>
      <c r="V252" s="235">
        <f t="shared" si="27"/>
        <v>0.7840999999999998</v>
      </c>
      <c r="W252" s="235">
        <f t="shared" si="28"/>
        <v>0.80442128209597863</v>
      </c>
      <c r="X252">
        <f>IFERROR(INDEX(Rainfall_Wet!$O$2:$O$217,MATCH(B252, Rainfall_Wet!$A$2:$A$217,0)),"")</f>
        <v>185.630065823</v>
      </c>
      <c r="Y252" s="241">
        <v>51.960000000000008</v>
      </c>
      <c r="Z252" s="241">
        <v>18.919999999999995</v>
      </c>
      <c r="AA252" s="241">
        <v>29.120000000000005</v>
      </c>
      <c r="AB252" s="242" t="s">
        <v>2691</v>
      </c>
      <c r="AC252" s="241">
        <v>7.8529324790537203</v>
      </c>
      <c r="AD252" t="str">
        <f>IF('WetLitterbags placem_collection'!AB33="","",'WetLitterbags placem_collection'!AB33)</f>
        <v/>
      </c>
      <c r="AE252" t="str">
        <f>IF('WetLitterbags placem_collection'!Z33="","",'WetLitterbags placem_collection'!Z33)</f>
        <v/>
      </c>
      <c r="AF252" s="256" t="str">
        <f>IF('WetLitterbags placem_collection'!AA33="","",'WetLitterbags placem_collection'!AA33)</f>
        <v/>
      </c>
      <c r="AG252" t="str">
        <f>IF('WetLitterbags placem_collection'!AC33="","",'WetLitterbags placem_collection'!AC33)</f>
        <v/>
      </c>
      <c r="AH252" s="250">
        <f>AVERAGE('WetLitterbags placem_collection'!S33,'WetLitterbags placem_collection'!U33)</f>
        <v>33</v>
      </c>
      <c r="AI252">
        <f>AVERAGE('WetLitterbags placem_collection'!R33,'WetLitterbags placem_collection'!T33)</f>
        <v>20.950000000000003</v>
      </c>
      <c r="AJ252">
        <f>INDEX(Coordinates!$B$2:$B$197,MATCH(G252,Coordinates!$J$2:$J$197,0))</f>
        <v>-3.3848409909999999</v>
      </c>
      <c r="AK252">
        <f>INDEX(Coordinates!$C$2:$C$197,MATCH(G252,Coordinates!$J$2:$J$197,0))</f>
        <v>34.818838999999997</v>
      </c>
      <c r="AL252" t="str">
        <f>IF(ISNUMBER(SEARCH("C", 'WetLitterbags placem_collection'!W33)),"YES","")</f>
        <v/>
      </c>
      <c r="AM252" t="str">
        <f>IF(ISNUMBER(SEARCH("H", 'WetLitterbags placem_collection'!W33)),"YES","")</f>
        <v/>
      </c>
      <c r="AN252" t="str">
        <f>IF(ISNUMBER(SEARCH("R", 'WetLitterbags placem_collection'!W33)),"YES","")</f>
        <v>YES</v>
      </c>
    </row>
    <row r="253" spans="1:40" ht="15" customHeight="1">
      <c r="A253" s="268" t="s">
        <v>2460</v>
      </c>
      <c r="B253" s="282">
        <f>'Dry_Litterbag Placem_Collection'!A34</f>
        <v>32</v>
      </c>
      <c r="C253" s="282" t="str">
        <f>'Dry_Litterbag Placem_Collection'!B34</f>
        <v>Makao</v>
      </c>
      <c r="D253" s="282" t="s">
        <v>2677</v>
      </c>
      <c r="E253" s="282" t="s">
        <v>2678</v>
      </c>
      <c r="F253" s="282">
        <v>4</v>
      </c>
      <c r="G253" s="283" t="str">
        <f>'Dry_Litterbag Placem_Collection'!C34</f>
        <v>Dry_Ag4_T8</v>
      </c>
      <c r="H253" s="284" t="s">
        <v>2559</v>
      </c>
      <c r="I253" s="292" t="s">
        <v>298</v>
      </c>
      <c r="J253" s="233" t="str">
        <f>'WetLitterbags placem_collection'!M34</f>
        <v>R396</v>
      </c>
      <c r="K253" s="235">
        <f>IFERROR(INDEX('Green_rooibos initial weight'!$C$5:$C$1749,MATCH(J253, 'Green_rooibos initial weight'!$A$5:$A$1749,0)),"")</f>
        <v>2.14</v>
      </c>
      <c r="L253" s="235">
        <f t="shared" si="23"/>
        <v>1.8902000000000001</v>
      </c>
      <c r="M253" s="235">
        <f>AVERAGE('Ashed teabags wet'!$J$814:$J$816)</f>
        <v>2.2816647271287041</v>
      </c>
      <c r="N253" s="235">
        <f t="shared" si="24"/>
        <v>1.8470719733278134</v>
      </c>
      <c r="O253" s="235">
        <f>IF(IFERROR(INDEX('Both teabags AfterWet'!$D$1:$D$839,MATCH(J253,'Both teabags AfterWet'!$B$1:$B$839,0)),"")="","",(IFERROR(INDEX('Both teabags AfterWet'!$D$1:$D$839,MATCH(J253,'Both teabags AfterWet'!$B$1:$B$839,0)),"")))</f>
        <v>1.3464</v>
      </c>
      <c r="P253" s="235">
        <f t="shared" si="25"/>
        <v>1.1958</v>
      </c>
      <c r="Q253" s="235">
        <f>IFERROR(INDEX('Ashed teabags wet'!$J$2:$J$825,MATCH(J253,'Ashed teabags wet'!$B$2:$B$825,0)),"")</f>
        <v>7.5764934434188538</v>
      </c>
      <c r="R253" s="235">
        <f t="shared" si="29"/>
        <v>1.1052002914035972</v>
      </c>
      <c r="S253" s="236">
        <f>'WetLitterbags placem_collection'!E34</f>
        <v>42767</v>
      </c>
      <c r="T253" s="236">
        <f>IF('WetLitterbags placem_collection'!G34="","",'WetLitterbags placem_collection'!G34)</f>
        <v>42818</v>
      </c>
      <c r="U253" s="237">
        <f t="shared" si="26"/>
        <v>51</v>
      </c>
      <c r="V253" s="235">
        <f t="shared" si="27"/>
        <v>0.69440000000000013</v>
      </c>
      <c r="W253" s="235">
        <f t="shared" si="28"/>
        <v>0.74187168192421615</v>
      </c>
      <c r="X253">
        <f>IFERROR(INDEX(Rainfall_Wet!$O$2:$O$217,MATCH(B253, Rainfall_Wet!$A$2:$A$217,0)),"")</f>
        <v>185.630065823</v>
      </c>
      <c r="Y253" s="241">
        <v>51.960000000000008</v>
      </c>
      <c r="Z253" s="241">
        <v>18.919999999999995</v>
      </c>
      <c r="AA253" s="241">
        <v>29.120000000000005</v>
      </c>
      <c r="AB253" s="242" t="s">
        <v>2691</v>
      </c>
      <c r="AC253" s="241">
        <v>8.8529324790537203</v>
      </c>
      <c r="AD253" t="str">
        <f>IF('WetLitterbags placem_collection'!AB34="","",'WetLitterbags placem_collection'!AB34)</f>
        <v/>
      </c>
      <c r="AE253" t="str">
        <f>IF('WetLitterbags placem_collection'!Z34="","",'WetLitterbags placem_collection'!Z34)</f>
        <v/>
      </c>
      <c r="AF253" s="256" t="str">
        <f>IF('WetLitterbags placem_collection'!AA34="","",'WetLitterbags placem_collection'!AA34)</f>
        <v/>
      </c>
      <c r="AG253" t="str">
        <f>IF('WetLitterbags placem_collection'!AC34="","",'WetLitterbags placem_collection'!AC34)</f>
        <v/>
      </c>
      <c r="AH253" s="250">
        <f>AVERAGE('WetLitterbags placem_collection'!S34,'WetLitterbags placem_collection'!U34)</f>
        <v>32.849999999999994</v>
      </c>
      <c r="AI253">
        <f>AVERAGE('WetLitterbags placem_collection'!R34,'WetLitterbags placem_collection'!T34)</f>
        <v>20.9</v>
      </c>
      <c r="AJ253">
        <f>INDEX(Coordinates!$B$2:$B$197,MATCH(G253,Coordinates!$J$2:$J$197,0))</f>
        <v>-3.3849010060000002</v>
      </c>
      <c r="AK253">
        <f>INDEX(Coordinates!$C$2:$C$197,MATCH(G253,Coordinates!$J$2:$J$197,0))</f>
        <v>34.818979990000003</v>
      </c>
      <c r="AL253" t="str">
        <f>IF(ISNUMBER(SEARCH("C", 'WetLitterbags placem_collection'!W34)),"YES","")</f>
        <v/>
      </c>
      <c r="AM253" t="str">
        <f>IF(ISNUMBER(SEARCH("H", 'WetLitterbags placem_collection'!W34)),"YES","")</f>
        <v/>
      </c>
      <c r="AN253" t="str">
        <f>IF(ISNUMBER(SEARCH("R", 'WetLitterbags placem_collection'!W34)),"YES","")</f>
        <v>YES</v>
      </c>
    </row>
    <row r="254" spans="1:40" ht="15" customHeight="1">
      <c r="A254" s="268" t="s">
        <v>2460</v>
      </c>
      <c r="B254" s="282">
        <f>'Dry_Litterbag Placem_Collection'!A35</f>
        <v>33</v>
      </c>
      <c r="C254" s="282" t="str">
        <f>'Dry_Litterbag Placem_Collection'!B35</f>
        <v>Makao</v>
      </c>
      <c r="D254" s="282" t="s">
        <v>2677</v>
      </c>
      <c r="E254" s="282" t="s">
        <v>20</v>
      </c>
      <c r="F254" s="282">
        <v>1</v>
      </c>
      <c r="G254" s="283" t="str">
        <f>'Dry_Litterbag Placem_Collection'!C35</f>
        <v>Dry_P1_T1</v>
      </c>
      <c r="H254" s="284" t="s">
        <v>2559</v>
      </c>
      <c r="I254" s="292" t="s">
        <v>298</v>
      </c>
      <c r="J254" s="233" t="str">
        <f>'WetLitterbags placem_collection'!M35</f>
        <v>R109</v>
      </c>
      <c r="K254" s="235">
        <f>IFERROR(INDEX('Green_rooibos initial weight'!$C$5:$C$1749,MATCH(J254, 'Green_rooibos initial weight'!$A$5:$A$1749,0)),"")</f>
        <v>2.2090000000000001</v>
      </c>
      <c r="L254" s="235">
        <f t="shared" si="23"/>
        <v>1.9592000000000001</v>
      </c>
      <c r="M254" s="235">
        <f>AVERAGE('Ashed teabags wet'!$J$814:$J$816)</f>
        <v>2.2816647271287041</v>
      </c>
      <c r="N254" s="235">
        <f t="shared" si="24"/>
        <v>1.9144976246660945</v>
      </c>
      <c r="O254" s="235">
        <f>IF(IFERROR(INDEX('Both teabags AfterWet'!$D$1:$D$839,MATCH(J254,'Both teabags AfterWet'!$B$1:$B$839,0)),"")="","",(IFERROR(INDEX('Both teabags AfterWet'!$D$1:$D$839,MATCH(J254,'Both teabags AfterWet'!$B$1:$B$839,0)),"")))</f>
        <v>0.41499999999999998</v>
      </c>
      <c r="P254" s="235">
        <f t="shared" si="25"/>
        <v>0.26439999999999997</v>
      </c>
      <c r="Q254" s="235" t="str">
        <f>IFERROR(INDEX('Ashed teabags wet'!$J$2:$J$825,MATCH(J254,'Ashed teabags wet'!$B$2:$B$825,0)),"")</f>
        <v/>
      </c>
      <c r="R254" s="235" t="str">
        <f t="shared" si="29"/>
        <v/>
      </c>
      <c r="S254" s="236">
        <f>'WetLitterbags placem_collection'!E35</f>
        <v>42765</v>
      </c>
      <c r="T254" s="236">
        <f>IF('WetLitterbags placem_collection'!G35="","",'WetLitterbags placem_collection'!G35)</f>
        <v>42820</v>
      </c>
      <c r="U254" s="237">
        <f t="shared" si="26"/>
        <v>55</v>
      </c>
      <c r="V254" s="235">
        <f t="shared" si="27"/>
        <v>1.6948000000000001</v>
      </c>
      <c r="W254" s="235" t="str">
        <f t="shared" si="28"/>
        <v/>
      </c>
      <c r="X254">
        <f>IFERROR(INDEX(Rainfall_Wet!$O$2:$O$217,MATCH(B254, Rainfall_Wet!$A$2:$A$217,0)),"")</f>
        <v>228.324359195</v>
      </c>
      <c r="Y254" s="241">
        <v>23.96</v>
      </c>
      <c r="Z254" s="241">
        <v>0.91999999999999804</v>
      </c>
      <c r="AA254" s="241">
        <v>75.12</v>
      </c>
      <c r="AB254" s="242" t="s">
        <v>2688</v>
      </c>
      <c r="AC254" s="241">
        <v>1.2493839329719072</v>
      </c>
      <c r="AD254">
        <f>IF('WetLitterbags placem_collection'!AB35="","",'WetLitterbags placem_collection'!AB35)</f>
        <v>9.5</v>
      </c>
      <c r="AE254">
        <f>IF('WetLitterbags placem_collection'!Z35="","",'WetLitterbags placem_collection'!Z35)</f>
        <v>17.2</v>
      </c>
      <c r="AF254" s="256" t="str">
        <f>IF('WetLitterbags placem_collection'!AA35="","",'WetLitterbags placem_collection'!AA35)</f>
        <v>G</v>
      </c>
      <c r="AG254">
        <f>IF('WetLitterbags placem_collection'!AC35="","",'WetLitterbags placem_collection'!AC35)</f>
        <v>0</v>
      </c>
      <c r="AH254" s="250">
        <f>AVERAGE('WetLitterbags placem_collection'!S35,'WetLitterbags placem_collection'!U35)</f>
        <v>30.5</v>
      </c>
      <c r="AI254">
        <f>AVERAGE('WetLitterbags placem_collection'!R35,'WetLitterbags placem_collection'!T35)</f>
        <v>25.25</v>
      </c>
      <c r="AJ254">
        <f>INDEX(Coordinates!$B$2:$B$197,MATCH(G254,Coordinates!$J$2:$J$197,0))</f>
        <v>-3.4092039989999998</v>
      </c>
      <c r="AK254">
        <f>INDEX(Coordinates!$C$2:$C$197,MATCH(G254,Coordinates!$J$2:$J$197,0))</f>
        <v>34.852751009999999</v>
      </c>
      <c r="AL254" t="str">
        <f>IF(ISNUMBER(SEARCH("C", 'WetLitterbags placem_collection'!W35)),"YES","")</f>
        <v>YES</v>
      </c>
      <c r="AM254" t="str">
        <f>IF(ISNUMBER(SEARCH("H", 'WetLitterbags placem_collection'!W35)),"YES","")</f>
        <v>YES</v>
      </c>
      <c r="AN254" t="str">
        <f>IF(ISNUMBER(SEARCH("R", 'WetLitterbags placem_collection'!W35)),"YES","")</f>
        <v/>
      </c>
    </row>
    <row r="255" spans="1:40" ht="15" customHeight="1">
      <c r="A255" s="268" t="s">
        <v>2460</v>
      </c>
      <c r="B255" s="282">
        <f>'Dry_Litterbag Placem_Collection'!A36</f>
        <v>34</v>
      </c>
      <c r="C255" s="282" t="str">
        <f>'Dry_Litterbag Placem_Collection'!B36</f>
        <v>Makao</v>
      </c>
      <c r="D255" s="282" t="s">
        <v>2677</v>
      </c>
      <c r="E255" s="282" t="s">
        <v>20</v>
      </c>
      <c r="F255" s="282">
        <v>1</v>
      </c>
      <c r="G255" s="283" t="str">
        <f>'Dry_Litterbag Placem_Collection'!C36</f>
        <v>Dry_P1_T2</v>
      </c>
      <c r="H255" s="284" t="s">
        <v>2559</v>
      </c>
      <c r="I255" s="292" t="s">
        <v>298</v>
      </c>
      <c r="J255" s="233" t="str">
        <f>'WetLitterbags placem_collection'!M36</f>
        <v>R153</v>
      </c>
      <c r="K255" s="235">
        <f>IFERROR(INDEX('Green_rooibos initial weight'!$C$5:$C$1749,MATCH(J255, 'Green_rooibos initial weight'!$A$5:$A$1749,0)),"")</f>
        <v>2.2200000000000002</v>
      </c>
      <c r="L255" s="235">
        <f t="shared" si="23"/>
        <v>1.9702000000000002</v>
      </c>
      <c r="M255" s="235">
        <f>AVERAGE('Ashed teabags wet'!$J$814:$J$816)</f>
        <v>2.2816647271287041</v>
      </c>
      <c r="N255" s="235">
        <f t="shared" si="24"/>
        <v>1.9252466415461105</v>
      </c>
      <c r="O255" s="235">
        <f>IF(IFERROR(INDEX('Both teabags AfterWet'!$D$1:$D$839,MATCH(J255,'Both teabags AfterWet'!$B$1:$B$839,0)),"")="","",(IFERROR(INDEX('Both teabags AfterWet'!$D$1:$D$839,MATCH(J255,'Both teabags AfterWet'!$B$1:$B$839,0)),"")))</f>
        <v>0.34520000000000001</v>
      </c>
      <c r="P255" s="235">
        <f t="shared" si="25"/>
        <v>0.1946</v>
      </c>
      <c r="Q255" s="235" t="str">
        <f>IFERROR(INDEX('Ashed teabags wet'!$J$2:$J$825,MATCH(J255,'Ashed teabags wet'!$B$2:$B$825,0)),"")</f>
        <v/>
      </c>
      <c r="R255" s="235" t="str">
        <f t="shared" si="29"/>
        <v/>
      </c>
      <c r="S255" s="236">
        <f>'WetLitterbags placem_collection'!E36</f>
        <v>42765</v>
      </c>
      <c r="T255" s="236">
        <f>IF('WetLitterbags placem_collection'!G36="","",'WetLitterbags placem_collection'!G36)</f>
        <v>42820</v>
      </c>
      <c r="U255" s="237">
        <f t="shared" si="26"/>
        <v>55</v>
      </c>
      <c r="V255" s="235">
        <f t="shared" si="27"/>
        <v>1.7756000000000003</v>
      </c>
      <c r="W255" s="235" t="str">
        <f t="shared" si="28"/>
        <v/>
      </c>
      <c r="X255">
        <f>IFERROR(INDEX(Rainfall_Wet!$O$2:$O$217,MATCH(B255, Rainfall_Wet!$A$2:$A$217,0)),"")</f>
        <v>228.324359195</v>
      </c>
      <c r="Y255" s="241">
        <v>23.96</v>
      </c>
      <c r="Z255" s="241">
        <v>0.91999999999999804</v>
      </c>
      <c r="AA255" s="241">
        <v>75.12</v>
      </c>
      <c r="AB255" s="242" t="s">
        <v>2688</v>
      </c>
      <c r="AC255" s="241">
        <v>1.2493839329719072</v>
      </c>
      <c r="AD255">
        <f>IF('WetLitterbags placem_collection'!AB36="","",'WetLitterbags placem_collection'!AB36)</f>
        <v>6.5</v>
      </c>
      <c r="AE255">
        <f>IF('WetLitterbags placem_collection'!Z36="","",'WetLitterbags placem_collection'!Z36)</f>
        <v>14.2</v>
      </c>
      <c r="AF255" s="256" t="str">
        <f>IF('WetLitterbags placem_collection'!AA36="","",'WetLitterbags placem_collection'!AA36)</f>
        <v>G</v>
      </c>
      <c r="AG255">
        <f>IF('WetLitterbags placem_collection'!AC36="","",'WetLitterbags placem_collection'!AC36)</f>
        <v>0</v>
      </c>
      <c r="AH255" s="250">
        <f>AVERAGE('WetLitterbags placem_collection'!S36,'WetLitterbags placem_collection'!U36)</f>
        <v>21</v>
      </c>
      <c r="AI255">
        <f>AVERAGE('WetLitterbags placem_collection'!R36,'WetLitterbags placem_collection'!T36)</f>
        <v>25.55</v>
      </c>
      <c r="AJ255">
        <f>INDEX(Coordinates!$B$2:$B$197,MATCH(G255,Coordinates!$J$2:$J$197,0))</f>
        <v>-3.4092350119999999</v>
      </c>
      <c r="AK255">
        <f>INDEX(Coordinates!$C$2:$C$197,MATCH(G255,Coordinates!$J$2:$J$197,0))</f>
        <v>34.852782019999999</v>
      </c>
      <c r="AL255" t="str">
        <f>IF(ISNUMBER(SEARCH("C", 'WetLitterbags placem_collection'!W36)),"YES","")</f>
        <v>YES</v>
      </c>
      <c r="AM255" t="str">
        <f>IF(ISNUMBER(SEARCH("H", 'WetLitterbags placem_collection'!W36)),"YES","")</f>
        <v>YES</v>
      </c>
      <c r="AN255" t="str">
        <f>IF(ISNUMBER(SEARCH("R", 'WetLitterbags placem_collection'!W36)),"YES","")</f>
        <v/>
      </c>
    </row>
    <row r="256" spans="1:40" ht="15" customHeight="1">
      <c r="A256" s="268" t="s">
        <v>2460</v>
      </c>
      <c r="B256" s="282">
        <f>'Dry_Litterbag Placem_Collection'!A37</f>
        <v>35</v>
      </c>
      <c r="C256" s="282" t="str">
        <f>'Dry_Litterbag Placem_Collection'!B37</f>
        <v>Makao</v>
      </c>
      <c r="D256" s="282" t="s">
        <v>2677</v>
      </c>
      <c r="E256" s="282" t="s">
        <v>20</v>
      </c>
      <c r="F256" s="282">
        <v>1</v>
      </c>
      <c r="G256" s="283" t="str">
        <f>'Dry_Litterbag Placem_Collection'!C37</f>
        <v>Dry_P1_T3</v>
      </c>
      <c r="H256" s="284" t="s">
        <v>2559</v>
      </c>
      <c r="I256" s="292" t="s">
        <v>298</v>
      </c>
      <c r="J256" s="233" t="str">
        <f>'WetLitterbags placem_collection'!M37</f>
        <v>R64</v>
      </c>
      <c r="K256" s="235">
        <f>IFERROR(INDEX('Green_rooibos initial weight'!$C$5:$C$1749,MATCH(J256, 'Green_rooibos initial weight'!$A$5:$A$1749,0)),"")</f>
        <v>2.2879999999999998</v>
      </c>
      <c r="L256" s="235">
        <f t="shared" si="23"/>
        <v>2.0381999999999998</v>
      </c>
      <c r="M256" s="235">
        <f>AVERAGE('Ashed teabags wet'!$J$814:$J$816)</f>
        <v>2.2816647271287041</v>
      </c>
      <c r="N256" s="235">
        <f t="shared" si="24"/>
        <v>1.9916951095316626</v>
      </c>
      <c r="O256" s="235">
        <f>IF(IFERROR(INDEX('Both teabags AfterWet'!$D$1:$D$839,MATCH(J256,'Both teabags AfterWet'!$B$1:$B$839,0)),"")="","",(IFERROR(INDEX('Both teabags AfterWet'!$D$1:$D$839,MATCH(J256,'Both teabags AfterWet'!$B$1:$B$839,0)),"")))</f>
        <v>1.615</v>
      </c>
      <c r="P256" s="235">
        <f t="shared" si="25"/>
        <v>1.4643999999999999</v>
      </c>
      <c r="Q256" s="235">
        <f>IFERROR(INDEX('Ashed teabags wet'!$J$2:$J$825,MATCH(J256,'Ashed teabags wet'!$B$2:$B$825,0)),"")</f>
        <v>5.3045186640471123</v>
      </c>
      <c r="R256" s="235">
        <f t="shared" si="29"/>
        <v>1.3867206286836939</v>
      </c>
      <c r="S256" s="236">
        <f>'WetLitterbags placem_collection'!E37</f>
        <v>42765</v>
      </c>
      <c r="T256" s="236">
        <f>IF('WetLitterbags placem_collection'!G37="","",'WetLitterbags placem_collection'!G37)</f>
        <v>42820</v>
      </c>
      <c r="U256" s="237">
        <f t="shared" si="26"/>
        <v>55</v>
      </c>
      <c r="V256" s="235">
        <f t="shared" si="27"/>
        <v>0.57379999999999987</v>
      </c>
      <c r="W256" s="235">
        <f t="shared" si="28"/>
        <v>0.60497448084796868</v>
      </c>
      <c r="X256">
        <f>IFERROR(INDEX(Rainfall_Wet!$O$2:$O$217,MATCH(B256, Rainfall_Wet!$A$2:$A$217,0)),"")</f>
        <v>228.324359195</v>
      </c>
      <c r="Y256" s="241">
        <v>23.96</v>
      </c>
      <c r="Z256" s="241">
        <v>0.91999999999999804</v>
      </c>
      <c r="AA256" s="241">
        <v>75.12</v>
      </c>
      <c r="AB256" s="242" t="s">
        <v>2688</v>
      </c>
      <c r="AC256" s="241">
        <v>1.2493839329719072</v>
      </c>
      <c r="AD256">
        <f>IF('WetLitterbags placem_collection'!AB37="","",'WetLitterbags placem_collection'!AB37)</f>
        <v>0.7</v>
      </c>
      <c r="AE256">
        <f>IF('WetLitterbags placem_collection'!Z37="","",'WetLitterbags placem_collection'!Z37)</f>
        <v>10.6</v>
      </c>
      <c r="AF256" s="256" t="str">
        <f>IF('WetLitterbags placem_collection'!AA37="","",'WetLitterbags placem_collection'!AA37)</f>
        <v>G</v>
      </c>
      <c r="AG256">
        <f>IF('WetLitterbags placem_collection'!AC37="","",'WetLitterbags placem_collection'!AC37)</f>
        <v>0</v>
      </c>
      <c r="AH256" s="250">
        <f>AVERAGE('WetLitterbags placem_collection'!S37,'WetLitterbags placem_collection'!U37)</f>
        <v>10.9</v>
      </c>
      <c r="AI256">
        <f>AVERAGE('WetLitterbags placem_collection'!R37,'WetLitterbags placem_collection'!T37)</f>
        <v>24.45</v>
      </c>
      <c r="AJ256">
        <f>INDEX(Coordinates!$B$2:$B$197,MATCH(G256,Coordinates!$J$2:$J$197,0))</f>
        <v>-3.409177009</v>
      </c>
      <c r="AK256">
        <f>INDEX(Coordinates!$C$2:$C$197,MATCH(G256,Coordinates!$J$2:$J$197,0))</f>
        <v>34.852818990000003</v>
      </c>
      <c r="AL256" t="str">
        <f>IF(ISNUMBER(SEARCH("C", 'WetLitterbags placem_collection'!W37)),"YES","")</f>
        <v/>
      </c>
      <c r="AM256" t="str">
        <f>IF(ISNUMBER(SEARCH("H", 'WetLitterbags placem_collection'!W37)),"YES","")</f>
        <v/>
      </c>
      <c r="AN256" t="str">
        <f>IF(ISNUMBER(SEARCH("R", 'WetLitterbags placem_collection'!W37)),"YES","")</f>
        <v/>
      </c>
    </row>
    <row r="257" spans="1:40" ht="15" customHeight="1">
      <c r="A257" s="268" t="s">
        <v>2460</v>
      </c>
      <c r="B257" s="282">
        <f>'Dry_Litterbag Placem_Collection'!A38</f>
        <v>36</v>
      </c>
      <c r="C257" s="282" t="str">
        <f>'Dry_Litterbag Placem_Collection'!B38</f>
        <v>Makao</v>
      </c>
      <c r="D257" s="282" t="s">
        <v>2677</v>
      </c>
      <c r="E257" s="282" t="s">
        <v>20</v>
      </c>
      <c r="F257" s="282">
        <v>1</v>
      </c>
      <c r="G257" s="283" t="str">
        <f>'Dry_Litterbag Placem_Collection'!C38</f>
        <v>Dry_P1_T4</v>
      </c>
      <c r="H257" s="284" t="s">
        <v>2559</v>
      </c>
      <c r="I257" s="292" t="s">
        <v>298</v>
      </c>
      <c r="J257" s="233" t="str">
        <f>'WetLitterbags placem_collection'!M38</f>
        <v>R126</v>
      </c>
      <c r="K257" s="235">
        <f>IFERROR(INDEX('Green_rooibos initial weight'!$C$5:$C$1749,MATCH(J257, 'Green_rooibos initial weight'!$A$5:$A$1749,0)),"")</f>
        <v>2.2400000000000002</v>
      </c>
      <c r="L257" s="235">
        <f t="shared" si="23"/>
        <v>1.9902000000000002</v>
      </c>
      <c r="M257" s="235">
        <f>AVERAGE('Ashed teabags wet'!$J$814:$J$816)</f>
        <v>2.2816647271287041</v>
      </c>
      <c r="N257" s="235">
        <f t="shared" si="24"/>
        <v>1.9447903086006848</v>
      </c>
      <c r="O257" s="235">
        <f>IF(IFERROR(INDEX('Both teabags AfterWet'!$D$1:$D$839,MATCH(J257,'Both teabags AfterWet'!$B$1:$B$839,0)),"")="","",(IFERROR(INDEX('Both teabags AfterWet'!$D$1:$D$839,MATCH(J257,'Both teabags AfterWet'!$B$1:$B$839,0)),"")))</f>
        <v>1.6180000000000001</v>
      </c>
      <c r="P257" s="235">
        <f t="shared" si="25"/>
        <v>1.4674</v>
      </c>
      <c r="Q257" s="235">
        <f>IFERROR(INDEX('Ashed teabags wet'!$J$2:$J$825,MATCH(J257,'Ashed teabags wet'!$B$2:$B$825,0)),"")</f>
        <v>3.2897919690366213</v>
      </c>
      <c r="R257" s="235">
        <f t="shared" si="29"/>
        <v>1.4191255926463566</v>
      </c>
      <c r="S257" s="236">
        <f>'WetLitterbags placem_collection'!E38</f>
        <v>42765</v>
      </c>
      <c r="T257" s="236">
        <f>IF('WetLitterbags placem_collection'!G38="","",'WetLitterbags placem_collection'!G38)</f>
        <v>42820</v>
      </c>
      <c r="U257" s="237">
        <f t="shared" si="26"/>
        <v>55</v>
      </c>
      <c r="V257" s="235">
        <f t="shared" si="27"/>
        <v>0.52280000000000015</v>
      </c>
      <c r="W257" s="235">
        <f t="shared" si="28"/>
        <v>0.52566471595432818</v>
      </c>
      <c r="X257">
        <f>IFERROR(INDEX(Rainfall_Wet!$O$2:$O$217,MATCH(B257, Rainfall_Wet!$A$2:$A$217,0)),"")</f>
        <v>228.324359195</v>
      </c>
      <c r="Y257" s="241">
        <v>23.96</v>
      </c>
      <c r="Z257" s="241">
        <v>0.91999999999999804</v>
      </c>
      <c r="AA257" s="241">
        <v>75.12</v>
      </c>
      <c r="AB257" s="242" t="s">
        <v>2688</v>
      </c>
      <c r="AC257" s="241">
        <v>1.2493839329719072</v>
      </c>
      <c r="AD257">
        <f>IF('WetLitterbags placem_collection'!AB38="","",'WetLitterbags placem_collection'!AB38)</f>
        <v>3.3</v>
      </c>
      <c r="AE257">
        <f>IF('WetLitterbags placem_collection'!Z38="","",'WetLitterbags placem_collection'!Z38)</f>
        <v>4.9000000000000004</v>
      </c>
      <c r="AF257" s="256" t="str">
        <f>IF('WetLitterbags placem_collection'!AA38="","",'WetLitterbags placem_collection'!AA38)</f>
        <v>G</v>
      </c>
      <c r="AG257">
        <f>IF('WetLitterbags placem_collection'!AC38="","",'WetLitterbags placem_collection'!AC38)</f>
        <v>1</v>
      </c>
      <c r="AH257" s="250">
        <f>AVERAGE('WetLitterbags placem_collection'!S38,'WetLitterbags placem_collection'!U38)</f>
        <v>14.1</v>
      </c>
      <c r="AI257">
        <f>AVERAGE('WetLitterbags placem_collection'!R38,'WetLitterbags placem_collection'!T38)</f>
        <v>24.75</v>
      </c>
      <c r="AJ257">
        <f>INDEX(Coordinates!$B$2:$B$197,MATCH(G257,Coordinates!$J$2:$J$197,0))</f>
        <v>-3.40917198</v>
      </c>
      <c r="AK257">
        <f>INDEX(Coordinates!$C$2:$C$197,MATCH(G257,Coordinates!$J$2:$J$197,0))</f>
        <v>34.852960979999999</v>
      </c>
      <c r="AL257" t="str">
        <f>IF(ISNUMBER(SEARCH("C", 'WetLitterbags placem_collection'!W38)),"YES","")</f>
        <v>YES</v>
      </c>
      <c r="AM257" t="str">
        <f>IF(ISNUMBER(SEARCH("H", 'WetLitterbags placem_collection'!W38)),"YES","")</f>
        <v/>
      </c>
      <c r="AN257" t="str">
        <f>IF(ISNUMBER(SEARCH("R", 'WetLitterbags placem_collection'!W38)),"YES","")</f>
        <v>YES</v>
      </c>
    </row>
    <row r="258" spans="1:40" ht="15" customHeight="1">
      <c r="A258" s="268" t="s">
        <v>2460</v>
      </c>
      <c r="B258" s="282">
        <f>'Dry_Litterbag Placem_Collection'!A39</f>
        <v>37</v>
      </c>
      <c r="C258" s="282" t="str">
        <f>'Dry_Litterbag Placem_Collection'!B39</f>
        <v>Makao</v>
      </c>
      <c r="D258" s="282" t="s">
        <v>2677</v>
      </c>
      <c r="E258" s="282" t="s">
        <v>20</v>
      </c>
      <c r="F258" s="282">
        <v>1</v>
      </c>
      <c r="G258" s="283" t="str">
        <f>'Dry_Litterbag Placem_Collection'!C39</f>
        <v>Dry_P1_T5</v>
      </c>
      <c r="H258" s="284" t="s">
        <v>2559</v>
      </c>
      <c r="I258" s="292" t="s">
        <v>298</v>
      </c>
      <c r="J258" s="233" t="str">
        <f>'WetLitterbags placem_collection'!M39</f>
        <v>R63</v>
      </c>
      <c r="K258" s="235">
        <f>IFERROR(INDEX('Green_rooibos initial weight'!$C$5:$C$1749,MATCH(J258, 'Green_rooibos initial weight'!$A$5:$A$1749,0)),"")</f>
        <v>2.1749999999999998</v>
      </c>
      <c r="L258" s="235">
        <f t="shared" si="23"/>
        <v>1.9251999999999998</v>
      </c>
      <c r="M258" s="235">
        <f>AVERAGE('Ashed teabags wet'!$J$814:$J$816)</f>
        <v>2.2816647271287041</v>
      </c>
      <c r="N258" s="235">
        <f t="shared" si="24"/>
        <v>1.8812733906733179</v>
      </c>
      <c r="O258" s="235">
        <f>IF(IFERROR(INDEX('Both teabags AfterWet'!$D$1:$D$839,MATCH(J258,'Both teabags AfterWet'!$B$1:$B$839,0)),"")="","",(IFERROR(INDEX('Both teabags AfterWet'!$D$1:$D$839,MATCH(J258,'Both teabags AfterWet'!$B$1:$B$839,0)),"")))</f>
        <v>1.3620000000000001</v>
      </c>
      <c r="P258" s="235">
        <f t="shared" si="25"/>
        <v>1.2114</v>
      </c>
      <c r="Q258" s="235">
        <f>IFERROR(INDEX('Ashed teabags wet'!$J$2:$J$825,MATCH(J258,'Ashed teabags wet'!$B$2:$B$825,0)),"")</f>
        <v>70.931372549019429</v>
      </c>
      <c r="R258" s="235">
        <f t="shared" si="29"/>
        <v>0.35213735294117854</v>
      </c>
      <c r="S258" s="236">
        <f>'WetLitterbags placem_collection'!E39</f>
        <v>42765</v>
      </c>
      <c r="T258" s="236">
        <f>IF('WetLitterbags placem_collection'!G39="","",'WetLitterbags placem_collection'!G39)</f>
        <v>42820</v>
      </c>
      <c r="U258" s="237">
        <f t="shared" si="26"/>
        <v>55</v>
      </c>
      <c r="V258" s="235">
        <f t="shared" si="27"/>
        <v>0.71379999999999977</v>
      </c>
      <c r="W258" s="235">
        <f t="shared" si="28"/>
        <v>1.5291360377321395</v>
      </c>
      <c r="X258">
        <f>IFERROR(INDEX(Rainfall_Wet!$O$2:$O$217,MATCH(B258, Rainfall_Wet!$A$2:$A$217,0)),"")</f>
        <v>228.324359195</v>
      </c>
      <c r="Y258" s="241">
        <v>23.96</v>
      </c>
      <c r="Z258" s="241">
        <v>0.91999999999999804</v>
      </c>
      <c r="AA258" s="241">
        <v>75.12</v>
      </c>
      <c r="AB258" s="242" t="s">
        <v>2688</v>
      </c>
      <c r="AC258" s="241">
        <v>1.2493839329719072</v>
      </c>
      <c r="AD258">
        <f>IF('WetLitterbags placem_collection'!AB39="","",'WetLitterbags placem_collection'!AB39)</f>
        <v>8.3000000000000007</v>
      </c>
      <c r="AE258">
        <f>IF('WetLitterbags placem_collection'!Z39="","",'WetLitterbags placem_collection'!Z39)</f>
        <v>27.8</v>
      </c>
      <c r="AF258" s="256" t="str">
        <f>IF('WetLitterbags placem_collection'!AA39="","",'WetLitterbags placem_collection'!AA39)</f>
        <v>G</v>
      </c>
      <c r="AG258">
        <f>IF('WetLitterbags placem_collection'!AC39="","",'WetLitterbags placem_collection'!AC39)</f>
        <v>0</v>
      </c>
      <c r="AH258" s="250">
        <f>AVERAGE('WetLitterbags placem_collection'!S39,'WetLitterbags placem_collection'!U39)</f>
        <v>19.299999999999997</v>
      </c>
      <c r="AI258">
        <f>AVERAGE('WetLitterbags placem_collection'!R39,'WetLitterbags placem_collection'!T39)</f>
        <v>24.55</v>
      </c>
      <c r="AJ258">
        <f>INDEX(Coordinates!$B$2:$B$197,MATCH(G258,Coordinates!$J$2:$J$197,0))</f>
        <v>-3.4090709779999999</v>
      </c>
      <c r="AK258">
        <f>INDEX(Coordinates!$C$2:$C$197,MATCH(G258,Coordinates!$J$2:$J$197,0))</f>
        <v>34.852712029999999</v>
      </c>
      <c r="AL258" t="str">
        <f>IF(ISNUMBER(SEARCH("C", 'WetLitterbags placem_collection'!W39)),"YES","")</f>
        <v>YES</v>
      </c>
      <c r="AM258" t="str">
        <f>IF(ISNUMBER(SEARCH("H", 'WetLitterbags placem_collection'!W39)),"YES","")</f>
        <v>YES</v>
      </c>
      <c r="AN258" t="str">
        <f>IF(ISNUMBER(SEARCH("R", 'WetLitterbags placem_collection'!W39)),"YES","")</f>
        <v>YES</v>
      </c>
    </row>
    <row r="259" spans="1:40" ht="15" customHeight="1">
      <c r="A259" s="268" t="s">
        <v>2460</v>
      </c>
      <c r="B259" s="282">
        <f>'Dry_Litterbag Placem_Collection'!A40</f>
        <v>38</v>
      </c>
      <c r="C259" s="282" t="str">
        <f>'Dry_Litterbag Placem_Collection'!B40</f>
        <v>Makao</v>
      </c>
      <c r="D259" s="282" t="s">
        <v>2677</v>
      </c>
      <c r="E259" s="282" t="s">
        <v>20</v>
      </c>
      <c r="F259" s="282">
        <v>1</v>
      </c>
      <c r="G259" s="283" t="str">
        <f>'Dry_Litterbag Placem_Collection'!C40</f>
        <v>Dry_P1_T6</v>
      </c>
      <c r="H259" s="284" t="s">
        <v>2559</v>
      </c>
      <c r="I259" s="292" t="s">
        <v>298</v>
      </c>
      <c r="J259" s="233" t="str">
        <f>'WetLitterbags placem_collection'!M40</f>
        <v>R87</v>
      </c>
      <c r="K259" s="235">
        <f>IFERROR(INDEX('Green_rooibos initial weight'!$C$5:$C$1749,MATCH(J259, 'Green_rooibos initial weight'!$A$5:$A$1749,0)),"")</f>
        <v>2.2930000000000001</v>
      </c>
      <c r="L259" s="235">
        <f t="shared" ref="L259:L322" si="30">K259-($BG$7+$BG$8)</f>
        <v>2.0432000000000001</v>
      </c>
      <c r="M259" s="235">
        <f>AVERAGE('Ashed teabags wet'!$J$814:$J$816)</f>
        <v>2.2816647271287041</v>
      </c>
      <c r="N259" s="235">
        <f t="shared" ref="N259:N322" si="31">IFERROR(L259-(M259/100)*L259,"")</f>
        <v>1.9965810262953065</v>
      </c>
      <c r="O259" s="235">
        <f>IF(IFERROR(INDEX('Both teabags AfterWet'!$D$1:$D$839,MATCH(J259,'Both teabags AfterWet'!$B$1:$B$839,0)),"")="","",(IFERROR(INDEX('Both teabags AfterWet'!$D$1:$D$839,MATCH(J259,'Both teabags AfterWet'!$B$1:$B$839,0)),"")))</f>
        <v>1.1399999999999999</v>
      </c>
      <c r="P259" s="235">
        <f t="shared" ref="P259:P322" si="32">IFERROR(IF(O259&gt;0,O259-($BG$7),""),"")</f>
        <v>0.98939999999999984</v>
      </c>
      <c r="Q259" s="235">
        <f>IFERROR(INDEX('Ashed teabags wet'!$J$2:$J$825,MATCH(J259,'Ashed teabags wet'!$B$2:$B$825,0)),"")</f>
        <v>21.801629132725651</v>
      </c>
      <c r="R259" s="235">
        <f t="shared" si="29"/>
        <v>0.77369468136081232</v>
      </c>
      <c r="S259" s="236">
        <f>'WetLitterbags placem_collection'!E40</f>
        <v>42765</v>
      </c>
      <c r="T259" s="236">
        <f>IF('WetLitterbags placem_collection'!G40="","",'WetLitterbags placem_collection'!G40)</f>
        <v>42820</v>
      </c>
      <c r="U259" s="237">
        <f t="shared" ref="U259:U322" si="33">IFERROR(T259-S259,"")</f>
        <v>55</v>
      </c>
      <c r="V259" s="235">
        <f t="shared" ref="V259:V322" si="34">IFERROR(L259-P259,"")</f>
        <v>1.0538000000000003</v>
      </c>
      <c r="W259" s="235">
        <f t="shared" ref="W259:W322" si="35">IFERROR(N259-R259,"")</f>
        <v>1.2228863449344942</v>
      </c>
      <c r="X259">
        <f>IFERROR(INDEX(Rainfall_Wet!$O$2:$O$217,MATCH(B259, Rainfall_Wet!$A$2:$A$217,0)),"")</f>
        <v>228.324359195</v>
      </c>
      <c r="Y259" s="241">
        <v>23.96</v>
      </c>
      <c r="Z259" s="241">
        <v>0.91999999999999804</v>
      </c>
      <c r="AA259" s="241">
        <v>75.12</v>
      </c>
      <c r="AB259" s="242" t="s">
        <v>2688</v>
      </c>
      <c r="AC259" s="241">
        <v>1.2493839329719072</v>
      </c>
      <c r="AD259">
        <f>IF('WetLitterbags placem_collection'!AB40="","",'WetLitterbags placem_collection'!AB40)</f>
        <v>2</v>
      </c>
      <c r="AE259">
        <f>IF('WetLitterbags placem_collection'!Z40="","",'WetLitterbags placem_collection'!Z40)</f>
        <v>20.399999999999999</v>
      </c>
      <c r="AF259" s="256" t="str">
        <f>IF('WetLitterbags placem_collection'!AA40="","",'WetLitterbags placem_collection'!AA40)</f>
        <v>O</v>
      </c>
      <c r="AG259">
        <f>IF('WetLitterbags placem_collection'!AC40="","",'WetLitterbags placem_collection'!AC40)</f>
        <v>0</v>
      </c>
      <c r="AH259" s="250">
        <f>AVERAGE('WetLitterbags placem_collection'!S40,'WetLitterbags placem_collection'!U40)</f>
        <v>20.9</v>
      </c>
      <c r="AI259">
        <f>AVERAGE('WetLitterbags placem_collection'!R40,'WetLitterbags placem_collection'!T40)</f>
        <v>24.1</v>
      </c>
      <c r="AJ259">
        <f>INDEX(Coordinates!$B$2:$B$197,MATCH(G259,Coordinates!$J$2:$J$197,0))</f>
        <v>-3.409280023</v>
      </c>
      <c r="AK259">
        <f>INDEX(Coordinates!$C$2:$C$197,MATCH(G259,Coordinates!$J$2:$J$197,0))</f>
        <v>34.852612960000002</v>
      </c>
      <c r="AL259" t="str">
        <f>IF(ISNUMBER(SEARCH("C", 'WetLitterbags placem_collection'!W40)),"YES","")</f>
        <v>YES</v>
      </c>
      <c r="AM259" t="str">
        <f>IF(ISNUMBER(SEARCH("H", 'WetLitterbags placem_collection'!W40)),"YES","")</f>
        <v>YES</v>
      </c>
      <c r="AN259" t="str">
        <f>IF(ISNUMBER(SEARCH("R", 'WetLitterbags placem_collection'!W40)),"YES","")</f>
        <v/>
      </c>
    </row>
    <row r="260" spans="1:40" ht="15" customHeight="1">
      <c r="A260" s="268" t="s">
        <v>2460</v>
      </c>
      <c r="B260" s="282">
        <f>'Dry_Litterbag Placem_Collection'!A41</f>
        <v>39</v>
      </c>
      <c r="C260" s="282" t="str">
        <f>'Dry_Litterbag Placem_Collection'!B41</f>
        <v>Makao</v>
      </c>
      <c r="D260" s="282" t="s">
        <v>2677</v>
      </c>
      <c r="E260" s="282" t="s">
        <v>20</v>
      </c>
      <c r="F260" s="282">
        <v>1</v>
      </c>
      <c r="G260" s="283" t="str">
        <f>'Dry_Litterbag Placem_Collection'!C41</f>
        <v>Dry_P1_T7</v>
      </c>
      <c r="H260" s="284" t="s">
        <v>2559</v>
      </c>
      <c r="I260" s="292" t="s">
        <v>298</v>
      </c>
      <c r="J260" s="233" t="str">
        <f>'WetLitterbags placem_collection'!M41</f>
        <v>R437</v>
      </c>
      <c r="K260" s="235">
        <f>IFERROR(INDEX('Green_rooibos initial weight'!$C$5:$C$1749,MATCH(J260, 'Green_rooibos initial weight'!$A$5:$A$1749,0)),"")</f>
        <v>2.1970000000000001</v>
      </c>
      <c r="L260" s="235">
        <f t="shared" si="30"/>
        <v>1.9472</v>
      </c>
      <c r="M260" s="235">
        <f>AVERAGE('Ashed teabags wet'!$J$814:$J$816)</f>
        <v>2.2816647271287041</v>
      </c>
      <c r="N260" s="235">
        <f t="shared" si="31"/>
        <v>1.90277142443335</v>
      </c>
      <c r="O260" s="235">
        <f>IF(IFERROR(INDEX('Both teabags AfterWet'!$D$1:$D$839,MATCH(J260,'Both teabags AfterWet'!$B$1:$B$839,0)),"")="","",(IFERROR(INDEX('Both teabags AfterWet'!$D$1:$D$839,MATCH(J260,'Both teabags AfterWet'!$B$1:$B$839,0)),"")))</f>
        <v>1.4531000000000001</v>
      </c>
      <c r="P260" s="235">
        <f t="shared" si="32"/>
        <v>1.3025</v>
      </c>
      <c r="Q260" s="235">
        <f>IFERROR(INDEX('Ashed teabags wet'!$J$2:$J$825,MATCH(J260,'Ashed teabags wet'!$B$2:$B$825,0)),"")</f>
        <v>3.6638983878844686</v>
      </c>
      <c r="R260" s="235">
        <f t="shared" si="29"/>
        <v>1.2547777234978048</v>
      </c>
      <c r="S260" s="236">
        <f>'WetLitterbags placem_collection'!E41</f>
        <v>42765</v>
      </c>
      <c r="T260" s="236">
        <f>IF('WetLitterbags placem_collection'!G41="","",'WetLitterbags placem_collection'!G41)</f>
        <v>42820</v>
      </c>
      <c r="U260" s="237">
        <f t="shared" si="33"/>
        <v>55</v>
      </c>
      <c r="V260" s="235">
        <f t="shared" si="34"/>
        <v>0.64470000000000005</v>
      </c>
      <c r="W260" s="235">
        <f t="shared" si="35"/>
        <v>0.6479937009355452</v>
      </c>
      <c r="X260">
        <f>IFERROR(INDEX(Rainfall_Wet!$O$2:$O$217,MATCH(B260, Rainfall_Wet!$A$2:$A$217,0)),"")</f>
        <v>228.324359195</v>
      </c>
      <c r="Y260" s="241">
        <v>23.96</v>
      </c>
      <c r="Z260" s="241">
        <v>0.91999999999999804</v>
      </c>
      <c r="AA260" s="241">
        <v>75.12</v>
      </c>
      <c r="AB260" s="242" t="s">
        <v>2688</v>
      </c>
      <c r="AC260" s="241">
        <v>1.2493839329719072</v>
      </c>
      <c r="AD260">
        <f>IF('WetLitterbags placem_collection'!AB41="","",'WetLitterbags placem_collection'!AB41)</f>
        <v>2.4</v>
      </c>
      <c r="AE260">
        <f>IF('WetLitterbags placem_collection'!Z41="","",'WetLitterbags placem_collection'!Z41)</f>
        <v>18</v>
      </c>
      <c r="AF260" s="256" t="str">
        <f>IF('WetLitterbags placem_collection'!AA41="","",'WetLitterbags placem_collection'!AA41)</f>
        <v>G</v>
      </c>
      <c r="AG260">
        <f>IF('WetLitterbags placem_collection'!AC41="","",'WetLitterbags placem_collection'!AC41)</f>
        <v>1</v>
      </c>
      <c r="AH260" s="250">
        <f>AVERAGE('WetLitterbags placem_collection'!S41,'WetLitterbags placem_collection'!U41)</f>
        <v>26.9</v>
      </c>
      <c r="AI260">
        <f>AVERAGE('WetLitterbags placem_collection'!R41,'WetLitterbags placem_collection'!T41)</f>
        <v>23.299999999999997</v>
      </c>
      <c r="AJ260">
        <f>INDEX(Coordinates!$B$2:$B$197,MATCH(G260,Coordinates!$J$2:$J$197,0))</f>
        <v>-3.4093859700000002</v>
      </c>
      <c r="AK260">
        <f>INDEX(Coordinates!$C$2:$C$197,MATCH(G260,Coordinates!$J$2:$J$197,0))</f>
        <v>34.852855030000001</v>
      </c>
      <c r="AL260" t="str">
        <f>IF(ISNUMBER(SEARCH("C", 'WetLitterbags placem_collection'!W41)),"YES","")</f>
        <v/>
      </c>
      <c r="AM260" t="str">
        <f>IF(ISNUMBER(SEARCH("H", 'WetLitterbags placem_collection'!W41)),"YES","")</f>
        <v/>
      </c>
      <c r="AN260" t="str">
        <f>IF(ISNUMBER(SEARCH("R", 'WetLitterbags placem_collection'!W41)),"YES","")</f>
        <v>YES</v>
      </c>
    </row>
    <row r="261" spans="1:40" ht="15" customHeight="1">
      <c r="A261" s="268" t="s">
        <v>2460</v>
      </c>
      <c r="B261" s="282">
        <f>'Dry_Litterbag Placem_Collection'!A42</f>
        <v>40</v>
      </c>
      <c r="C261" s="282" t="str">
        <f>'Dry_Litterbag Placem_Collection'!B42</f>
        <v>Makao</v>
      </c>
      <c r="D261" s="282" t="s">
        <v>2677</v>
      </c>
      <c r="E261" s="282" t="s">
        <v>20</v>
      </c>
      <c r="F261" s="282">
        <v>1</v>
      </c>
      <c r="G261" s="283" t="str">
        <f>'Dry_Litterbag Placem_Collection'!C42</f>
        <v>Dry_P1_T8</v>
      </c>
      <c r="H261" s="284" t="s">
        <v>2559</v>
      </c>
      <c r="I261" s="292" t="s">
        <v>298</v>
      </c>
      <c r="J261" s="233" t="str">
        <f>'WetLitterbags placem_collection'!M42</f>
        <v>R114</v>
      </c>
      <c r="K261" s="235">
        <f>IFERROR(INDEX('Green_rooibos initial weight'!$C$5:$C$1749,MATCH(J261, 'Green_rooibos initial weight'!$A$5:$A$1749,0)),"")</f>
        <v>2.2450000000000001</v>
      </c>
      <c r="L261" s="235">
        <f t="shared" si="30"/>
        <v>1.9952000000000001</v>
      </c>
      <c r="M261" s="235">
        <f>AVERAGE('Ashed teabags wet'!$J$814:$J$816)</f>
        <v>2.2816647271287041</v>
      </c>
      <c r="N261" s="235">
        <f t="shared" si="31"/>
        <v>1.9496762253643283</v>
      </c>
      <c r="O261" s="235">
        <f>IF(IFERROR(INDEX('Both teabags AfterWet'!$D$1:$D$839,MATCH(J261,'Both teabags AfterWet'!$B$1:$B$839,0)),"")="","",(IFERROR(INDEX('Both teabags AfterWet'!$D$1:$D$839,MATCH(J261,'Both teabags AfterWet'!$B$1:$B$839,0)),"")))</f>
        <v>2.2269999999999999</v>
      </c>
      <c r="P261" s="235">
        <f t="shared" si="32"/>
        <v>2.0764</v>
      </c>
      <c r="Q261" s="235">
        <f>IFERROR(INDEX('Ashed teabags wet'!$J$2:$J$825,MATCH(J261,'Ashed teabags wet'!$B$2:$B$825,0)),"")</f>
        <v>24.826560951436655</v>
      </c>
      <c r="R261" s="235">
        <f t="shared" si="29"/>
        <v>1.5609012884043694</v>
      </c>
      <c r="S261" s="236">
        <f>'WetLitterbags placem_collection'!E42</f>
        <v>42765</v>
      </c>
      <c r="T261" s="236">
        <f>IF('WetLitterbags placem_collection'!G42="","",'WetLitterbags placem_collection'!G42)</f>
        <v>42820</v>
      </c>
      <c r="U261" s="237">
        <f t="shared" si="33"/>
        <v>55</v>
      </c>
      <c r="V261" s="235">
        <f t="shared" si="34"/>
        <v>-8.1199999999999939E-2</v>
      </c>
      <c r="W261" s="235">
        <f t="shared" si="35"/>
        <v>0.38877493695995891</v>
      </c>
      <c r="X261">
        <f>IFERROR(INDEX(Rainfall_Wet!$O$2:$O$217,MATCH(B261, Rainfall_Wet!$A$2:$A$217,0)),"")</f>
        <v>228.324359195</v>
      </c>
      <c r="Y261" s="241">
        <v>23.96</v>
      </c>
      <c r="Z261" s="241">
        <v>0.91999999999999804</v>
      </c>
      <c r="AA261" s="241">
        <v>75.12</v>
      </c>
      <c r="AB261" s="242" t="s">
        <v>2688</v>
      </c>
      <c r="AC261" s="241">
        <v>1.2493839329719072</v>
      </c>
      <c r="AD261">
        <f>IF('WetLitterbags placem_collection'!AB42="","",'WetLitterbags placem_collection'!AB42)</f>
        <v>8.6999999999999993</v>
      </c>
      <c r="AE261">
        <f>IF('WetLitterbags placem_collection'!Z42="","",'WetLitterbags placem_collection'!Z42)</f>
        <v>19.3</v>
      </c>
      <c r="AF261" s="256" t="str">
        <f>IF('WetLitterbags placem_collection'!AA42="","",'WetLitterbags placem_collection'!AA42)</f>
        <v>G</v>
      </c>
      <c r="AG261">
        <f>IF('WetLitterbags placem_collection'!AC42="","",'WetLitterbags placem_collection'!AC42)</f>
        <v>0</v>
      </c>
      <c r="AH261" s="250">
        <f>AVERAGE('WetLitterbags placem_collection'!S42,'WetLitterbags placem_collection'!U42)</f>
        <v>31.9</v>
      </c>
      <c r="AI261">
        <f>AVERAGE('WetLitterbags placem_collection'!R42,'WetLitterbags placem_collection'!T42)</f>
        <v>23.9</v>
      </c>
      <c r="AJ261">
        <f>INDEX(Coordinates!$B$2:$B$197,MATCH(G261,Coordinates!$J$2:$J$197,0))</f>
        <v>-3.4091539590000002</v>
      </c>
      <c r="AK261">
        <f>INDEX(Coordinates!$C$2:$C$197,MATCH(G261,Coordinates!$J$2:$J$197,0))</f>
        <v>34.852755029999997</v>
      </c>
      <c r="AL261" t="str">
        <f>IF(ISNUMBER(SEARCH("C", 'WetLitterbags placem_collection'!W42)),"YES","")</f>
        <v/>
      </c>
      <c r="AM261" t="str">
        <f>IF(ISNUMBER(SEARCH("H", 'WetLitterbags placem_collection'!W42)),"YES","")</f>
        <v>YES</v>
      </c>
      <c r="AN261" t="str">
        <f>IF(ISNUMBER(SEARCH("R", 'WetLitterbags placem_collection'!W42)),"YES","")</f>
        <v/>
      </c>
    </row>
    <row r="262" spans="1:40" ht="15" customHeight="1">
      <c r="A262" s="268" t="s">
        <v>2460</v>
      </c>
      <c r="B262" s="282">
        <f>'Dry_Litterbag Placem_Collection'!A43</f>
        <v>41</v>
      </c>
      <c r="C262" s="282" t="str">
        <f>'Dry_Litterbag Placem_Collection'!B43</f>
        <v>Makao</v>
      </c>
      <c r="D262" s="282" t="s">
        <v>2677</v>
      </c>
      <c r="E262" s="282" t="s">
        <v>20</v>
      </c>
      <c r="F262" s="282">
        <v>2</v>
      </c>
      <c r="G262" s="283" t="str">
        <f>'Dry_Litterbag Placem_Collection'!C43</f>
        <v>Dry_P2_T1</v>
      </c>
      <c r="H262" s="284" t="s">
        <v>2559</v>
      </c>
      <c r="I262" s="292" t="s">
        <v>298</v>
      </c>
      <c r="J262" s="233" t="str">
        <f>'WetLitterbags placem_collection'!M43</f>
        <v>R521</v>
      </c>
      <c r="K262" s="235">
        <f>IFERROR(INDEX('Green_rooibos initial weight'!$C$5:$C$1749,MATCH(J262, 'Green_rooibos initial weight'!$A$5:$A$1749,0)),"")</f>
        <v>2.1440000000000001</v>
      </c>
      <c r="L262" s="235">
        <f t="shared" si="30"/>
        <v>1.8942000000000001</v>
      </c>
      <c r="M262" s="235">
        <f>AVERAGE('Ashed teabags wet'!$J$814:$J$816)</f>
        <v>2.2816647271287041</v>
      </c>
      <c r="N262" s="235">
        <f t="shared" si="31"/>
        <v>1.8509807067387283</v>
      </c>
      <c r="O262" s="235">
        <f>IF(IFERROR(INDEX('Both teabags AfterWet'!$D$1:$D$839,MATCH(J262,'Both teabags AfterWet'!$B$1:$B$839,0)),"")="","",(IFERROR(INDEX('Both teabags AfterWet'!$D$1:$D$839,MATCH(J262,'Both teabags AfterWet'!$B$1:$B$839,0)),"")))</f>
        <v>1.512</v>
      </c>
      <c r="P262" s="235">
        <f t="shared" si="32"/>
        <v>1.3613999999999999</v>
      </c>
      <c r="Q262" s="235">
        <f>IFERROR(INDEX('Ashed teabags wet'!$J$2:$J$825,MATCH(J262,'Ashed teabags wet'!$B$2:$B$825,0)),"")</f>
        <v>6.8728522336777456</v>
      </c>
      <c r="R262" s="235">
        <f t="shared" si="29"/>
        <v>1.267832989690711</v>
      </c>
      <c r="S262" s="236">
        <f>'WetLitterbags placem_collection'!E43</f>
        <v>42766</v>
      </c>
      <c r="T262" s="236">
        <f>IF('WetLitterbags placem_collection'!G43="","",'WetLitterbags placem_collection'!G43)</f>
        <v>42820</v>
      </c>
      <c r="U262" s="237">
        <f t="shared" si="33"/>
        <v>54</v>
      </c>
      <c r="V262" s="235">
        <f t="shared" si="34"/>
        <v>0.53280000000000016</v>
      </c>
      <c r="W262" s="235">
        <f t="shared" si="35"/>
        <v>0.58314771704801727</v>
      </c>
      <c r="X262">
        <f>IFERROR(INDEX(Rainfall_Wet!$O$2:$O$217,MATCH(B262, Rainfall_Wet!$A$2:$A$217,0)),"")</f>
        <v>214.262898705</v>
      </c>
      <c r="Y262" s="241">
        <v>19.96</v>
      </c>
      <c r="Z262" s="241">
        <v>4.9199999999999982</v>
      </c>
      <c r="AA262" s="241">
        <v>75.12</v>
      </c>
      <c r="AB262" s="242" t="s">
        <v>2689</v>
      </c>
      <c r="AC262" s="241">
        <v>1.641498275012321</v>
      </c>
      <c r="AD262">
        <f>IF('WetLitterbags placem_collection'!AB43="","",'WetLitterbags placem_collection'!AB43)</f>
        <v>4</v>
      </c>
      <c r="AE262">
        <f>IF('WetLitterbags placem_collection'!Z43="","",'WetLitterbags placem_collection'!Z43)</f>
        <v>19.100000000000001</v>
      </c>
      <c r="AF262" s="256" t="str">
        <f>IF('WetLitterbags placem_collection'!AA43="","",'WetLitterbags placem_collection'!AA43)</f>
        <v>G</v>
      </c>
      <c r="AG262">
        <f>IF('WetLitterbags placem_collection'!AC43="","",'WetLitterbags placem_collection'!AC43)</f>
        <v>0</v>
      </c>
      <c r="AH262" s="250">
        <f>AVERAGE('WetLitterbags placem_collection'!S43,'WetLitterbags placem_collection'!U43)</f>
        <v>21.9</v>
      </c>
      <c r="AI262">
        <f>AVERAGE('WetLitterbags placem_collection'!R43,'WetLitterbags placem_collection'!T43)</f>
        <v>24.5</v>
      </c>
      <c r="AJ262">
        <f>INDEX(Coordinates!$B$2:$B$197,MATCH(G262,Coordinates!$J$2:$J$197,0))</f>
        <v>-3.4083420040000001</v>
      </c>
      <c r="AK262">
        <f>INDEX(Coordinates!$C$2:$C$197,MATCH(G262,Coordinates!$J$2:$J$197,0))</f>
        <v>34.850283040000001</v>
      </c>
      <c r="AL262" t="str">
        <f>IF(ISNUMBER(SEARCH("C", 'WetLitterbags placem_collection'!W43)),"YES","")</f>
        <v/>
      </c>
      <c r="AM262" t="str">
        <f>IF(ISNUMBER(SEARCH("H", 'WetLitterbags placem_collection'!W43)),"YES","")</f>
        <v/>
      </c>
      <c r="AN262" t="str">
        <f>IF(ISNUMBER(SEARCH("R", 'WetLitterbags placem_collection'!W43)),"YES","")</f>
        <v/>
      </c>
    </row>
    <row r="263" spans="1:40" ht="15" customHeight="1">
      <c r="A263" s="268" t="s">
        <v>2460</v>
      </c>
      <c r="B263" s="282">
        <f>'Dry_Litterbag Placem_Collection'!A44</f>
        <v>42</v>
      </c>
      <c r="C263" s="282" t="str">
        <f>'Dry_Litterbag Placem_Collection'!B44</f>
        <v>Makao</v>
      </c>
      <c r="D263" s="282" t="s">
        <v>2677</v>
      </c>
      <c r="E263" s="282" t="s">
        <v>20</v>
      </c>
      <c r="F263" s="282">
        <v>2</v>
      </c>
      <c r="G263" s="283" t="str">
        <f>'Dry_Litterbag Placem_Collection'!C44</f>
        <v>Dry_P2_T2</v>
      </c>
      <c r="H263" s="284" t="s">
        <v>2559</v>
      </c>
      <c r="I263" s="292" t="s">
        <v>298</v>
      </c>
      <c r="J263" s="233" t="str">
        <f>'WetLitterbags placem_collection'!M44</f>
        <v>R371</v>
      </c>
      <c r="K263" s="235">
        <f>IFERROR(INDEX('Green_rooibos initial weight'!$C$5:$C$1749,MATCH(J263, 'Green_rooibos initial weight'!$A$5:$A$1749,0)),"")</f>
        <v>2.2530000000000001</v>
      </c>
      <c r="L263" s="235">
        <f t="shared" si="30"/>
        <v>2.0032000000000001</v>
      </c>
      <c r="M263" s="235">
        <f>AVERAGE('Ashed teabags wet'!$J$814:$J$816)</f>
        <v>2.2816647271287041</v>
      </c>
      <c r="N263" s="235">
        <f t="shared" si="31"/>
        <v>1.9574936921861579</v>
      </c>
      <c r="O263" s="235">
        <f>IF(IFERROR(INDEX('Both teabags AfterWet'!$D$1:$D$839,MATCH(J263,'Both teabags AfterWet'!$B$1:$B$839,0)),"")="","",(IFERROR(INDEX('Both teabags AfterWet'!$D$1:$D$839,MATCH(J263,'Both teabags AfterWet'!$B$1:$B$839,0)),"")))</f>
        <v>1.649</v>
      </c>
      <c r="P263" s="235">
        <f t="shared" si="32"/>
        <v>1.4984</v>
      </c>
      <c r="Q263" s="235">
        <f>IFERROR(INDEX('Ashed teabags wet'!$J$2:$J$825,MATCH(J263,'Ashed teabags wet'!$B$2:$B$825,0)),"")</f>
        <v>2.6627218934911183</v>
      </c>
      <c r="R263" s="235">
        <f t="shared" si="29"/>
        <v>1.458501775147929</v>
      </c>
      <c r="S263" s="236">
        <f>'WetLitterbags placem_collection'!E44</f>
        <v>42766</v>
      </c>
      <c r="T263" s="236">
        <f>IF('WetLitterbags placem_collection'!G44="","",'WetLitterbags placem_collection'!G44)</f>
        <v>42820</v>
      </c>
      <c r="U263" s="237">
        <f t="shared" si="33"/>
        <v>54</v>
      </c>
      <c r="V263" s="235">
        <f t="shared" si="34"/>
        <v>0.50480000000000014</v>
      </c>
      <c r="W263" s="235">
        <f t="shared" si="35"/>
        <v>0.49899191703822887</v>
      </c>
      <c r="X263">
        <f>IFERROR(INDEX(Rainfall_Wet!$O$2:$O$217,MATCH(B263, Rainfall_Wet!$A$2:$A$217,0)),"")</f>
        <v>214.262898705</v>
      </c>
      <c r="Y263" s="241">
        <v>19.96</v>
      </c>
      <c r="Z263" s="241">
        <v>4.9199999999999982</v>
      </c>
      <c r="AA263" s="241">
        <v>75.12</v>
      </c>
      <c r="AB263" s="242" t="s">
        <v>2689</v>
      </c>
      <c r="AC263" s="241">
        <v>1.641498275012321</v>
      </c>
      <c r="AD263">
        <f>IF('WetLitterbags placem_collection'!AB44="","",'WetLitterbags placem_collection'!AB44)</f>
        <v>5.9</v>
      </c>
      <c r="AE263">
        <f>IF('WetLitterbags placem_collection'!Z44="","",'WetLitterbags placem_collection'!Z44)</f>
        <v>12.7</v>
      </c>
      <c r="AF263" s="256" t="str">
        <f>IF('WetLitterbags placem_collection'!AA44="","",'WetLitterbags placem_collection'!AA44)</f>
        <v>G</v>
      </c>
      <c r="AG263">
        <f>IF('WetLitterbags placem_collection'!AC44="","",'WetLitterbags placem_collection'!AC44)</f>
        <v>0</v>
      </c>
      <c r="AH263" s="250">
        <f>AVERAGE('WetLitterbags placem_collection'!S44,'WetLitterbags placem_collection'!U44)</f>
        <v>19</v>
      </c>
      <c r="AI263">
        <f>AVERAGE('WetLitterbags placem_collection'!R44,'WetLitterbags placem_collection'!T44)</f>
        <v>22.950000000000003</v>
      </c>
      <c r="AJ263">
        <f>INDEX(Coordinates!$B$2:$B$197,MATCH(G263,Coordinates!$J$2:$J$197,0))</f>
        <v>-3.4084079690000002</v>
      </c>
      <c r="AK263">
        <f>INDEX(Coordinates!$C$2:$C$197,MATCH(G263,Coordinates!$J$2:$J$197,0))</f>
        <v>34.850295029999998</v>
      </c>
      <c r="AL263" t="str">
        <f>IF(ISNUMBER(SEARCH("C", 'WetLitterbags placem_collection'!W44)),"YES","")</f>
        <v/>
      </c>
      <c r="AM263" t="str">
        <f>IF(ISNUMBER(SEARCH("H", 'WetLitterbags placem_collection'!W44)),"YES","")</f>
        <v/>
      </c>
      <c r="AN263" t="str">
        <f>IF(ISNUMBER(SEARCH("R", 'WetLitterbags placem_collection'!W44)),"YES","")</f>
        <v/>
      </c>
    </row>
    <row r="264" spans="1:40" ht="15" customHeight="1">
      <c r="A264" s="268" t="s">
        <v>2460</v>
      </c>
      <c r="B264" s="282">
        <f>'Dry_Litterbag Placem_Collection'!A45</f>
        <v>43</v>
      </c>
      <c r="C264" s="282" t="str">
        <f>'Dry_Litterbag Placem_Collection'!B45</f>
        <v>Makao</v>
      </c>
      <c r="D264" s="282" t="s">
        <v>2677</v>
      </c>
      <c r="E264" s="282" t="s">
        <v>20</v>
      </c>
      <c r="F264" s="282">
        <v>2</v>
      </c>
      <c r="G264" s="283" t="str">
        <f>'Dry_Litterbag Placem_Collection'!C45</f>
        <v>Dry_P2_T3</v>
      </c>
      <c r="H264" s="284" t="s">
        <v>2559</v>
      </c>
      <c r="I264" s="292" t="s">
        <v>298</v>
      </c>
      <c r="J264" s="233" t="str">
        <f>'WetLitterbags placem_collection'!M45</f>
        <v>R376</v>
      </c>
      <c r="K264" s="235">
        <f>IFERROR(INDEX('Green_rooibos initial weight'!$C$5:$C$1749,MATCH(J264, 'Green_rooibos initial weight'!$A$5:$A$1749,0)),"")</f>
        <v>2.177</v>
      </c>
      <c r="L264" s="235">
        <f t="shared" si="30"/>
        <v>1.9272</v>
      </c>
      <c r="M264" s="235">
        <f>AVERAGE('Ashed teabags wet'!$J$814:$J$816)</f>
        <v>2.2816647271287041</v>
      </c>
      <c r="N264" s="235">
        <f t="shared" si="31"/>
        <v>1.8832277573787757</v>
      </c>
      <c r="O264" s="235">
        <f>IF(IFERROR(INDEX('Both teabags AfterWet'!$D$1:$D$839,MATCH(J264,'Both teabags AfterWet'!$B$1:$B$839,0)),"")="","",(IFERROR(INDEX('Both teabags AfterWet'!$D$1:$D$839,MATCH(J264,'Both teabags AfterWet'!$B$1:$B$839,0)),"")))</f>
        <v>1.3532999999999999</v>
      </c>
      <c r="P264" s="235">
        <f t="shared" si="32"/>
        <v>1.2026999999999999</v>
      </c>
      <c r="Q264" s="235">
        <f>IFERROR(INDEX('Ashed teabags wet'!$J$2:$J$825,MATCH(J264,'Ashed teabags wet'!$B$2:$B$825,0)),"")</f>
        <v>6.7788461538456346</v>
      </c>
      <c r="R264" s="235">
        <f t="shared" si="29"/>
        <v>1.1211708173076984</v>
      </c>
      <c r="S264" s="236">
        <f>'WetLitterbags placem_collection'!E45</f>
        <v>42766</v>
      </c>
      <c r="T264" s="236">
        <f>IF('WetLitterbags placem_collection'!G45="","",'WetLitterbags placem_collection'!G45)</f>
        <v>42820</v>
      </c>
      <c r="U264" s="237">
        <f t="shared" si="33"/>
        <v>54</v>
      </c>
      <c r="V264" s="235">
        <f t="shared" si="34"/>
        <v>0.72450000000000014</v>
      </c>
      <c r="W264" s="235">
        <f t="shared" si="35"/>
        <v>0.76205694007107727</v>
      </c>
      <c r="X264">
        <f>IFERROR(INDEX(Rainfall_Wet!$O$2:$O$217,MATCH(B264, Rainfall_Wet!$A$2:$A$217,0)),"")</f>
        <v>214.262898705</v>
      </c>
      <c r="Y264" s="241">
        <v>19.96</v>
      </c>
      <c r="Z264" s="241">
        <v>4.9199999999999982</v>
      </c>
      <c r="AA264" s="241">
        <v>75.12</v>
      </c>
      <c r="AB264" s="242" t="s">
        <v>2689</v>
      </c>
      <c r="AC264" s="241">
        <v>1.641498275012321</v>
      </c>
      <c r="AD264">
        <f>IF('WetLitterbags placem_collection'!AB45="","",'WetLitterbags placem_collection'!AB45)</f>
        <v>5</v>
      </c>
      <c r="AE264">
        <f>IF('WetLitterbags placem_collection'!Z45="","",'WetLitterbags placem_collection'!Z45)</f>
        <v>26.3</v>
      </c>
      <c r="AF264" s="256" t="str">
        <f>IF('WetLitterbags placem_collection'!AA45="","",'WetLitterbags placem_collection'!AA45)</f>
        <v>G</v>
      </c>
      <c r="AG264">
        <f>IF('WetLitterbags placem_collection'!AC45="","",'WetLitterbags placem_collection'!AC45)</f>
        <v>0</v>
      </c>
      <c r="AH264" s="250">
        <f>AVERAGE('WetLitterbags placem_collection'!S45,'WetLitterbags placem_collection'!U45)</f>
        <v>18.3</v>
      </c>
      <c r="AI264">
        <f>AVERAGE('WetLitterbags placem_collection'!R45,'WetLitterbags placem_collection'!T45)</f>
        <v>21.799999999999997</v>
      </c>
      <c r="AJ264">
        <f>INDEX(Coordinates!$B$2:$B$197,MATCH(G264,Coordinates!$J$2:$J$197,0))</f>
        <v>-3.4082369789999998</v>
      </c>
      <c r="AK264">
        <f>INDEX(Coordinates!$C$2:$C$197,MATCH(G264,Coordinates!$J$2:$J$197,0))</f>
        <v>34.850189999999998</v>
      </c>
      <c r="AL264" t="str">
        <f>IF(ISNUMBER(SEARCH("C", 'WetLitterbags placem_collection'!W45)),"YES","")</f>
        <v>YES</v>
      </c>
      <c r="AM264" t="str">
        <f>IF(ISNUMBER(SEARCH("H", 'WetLitterbags placem_collection'!W45)),"YES","")</f>
        <v>YES</v>
      </c>
      <c r="AN264" t="str">
        <f>IF(ISNUMBER(SEARCH("R", 'WetLitterbags placem_collection'!W45)),"YES","")</f>
        <v/>
      </c>
    </row>
    <row r="265" spans="1:40" ht="15" customHeight="1">
      <c r="A265" s="268" t="s">
        <v>2460</v>
      </c>
      <c r="B265" s="282">
        <f>'Dry_Litterbag Placem_Collection'!A46</f>
        <v>44</v>
      </c>
      <c r="C265" s="282" t="str">
        <f>'Dry_Litterbag Placem_Collection'!B46</f>
        <v>Makao</v>
      </c>
      <c r="D265" s="282" t="s">
        <v>2677</v>
      </c>
      <c r="E265" s="282" t="s">
        <v>20</v>
      </c>
      <c r="F265" s="282">
        <v>2</v>
      </c>
      <c r="G265" s="283" t="str">
        <f>'Dry_Litterbag Placem_Collection'!C46</f>
        <v>Dry_P2_T4</v>
      </c>
      <c r="H265" s="284" t="s">
        <v>2559</v>
      </c>
      <c r="I265" s="292" t="s">
        <v>298</v>
      </c>
      <c r="J265" s="233" t="str">
        <f>'WetLitterbags placem_collection'!M46</f>
        <v>R166</v>
      </c>
      <c r="K265" s="235">
        <f>IFERROR(INDEX('Green_rooibos initial weight'!$C$5:$C$1749,MATCH(J265, 'Green_rooibos initial weight'!$A$5:$A$1749,0)),"")</f>
        <v>2.222</v>
      </c>
      <c r="L265" s="235">
        <f t="shared" si="30"/>
        <v>1.9722</v>
      </c>
      <c r="M265" s="235">
        <f>AVERAGE('Ashed teabags wet'!$J$814:$J$816)</f>
        <v>2.2816647271287041</v>
      </c>
      <c r="N265" s="235">
        <f t="shared" si="31"/>
        <v>1.9272010082515676</v>
      </c>
      <c r="O265" s="235">
        <f>IF(IFERROR(INDEX('Both teabags AfterWet'!$D$1:$D$839,MATCH(J265,'Both teabags AfterWet'!$B$1:$B$839,0)),"")="","",(IFERROR(INDEX('Both teabags AfterWet'!$D$1:$D$839,MATCH(J265,'Both teabags AfterWet'!$B$1:$B$839,0)),"")))</f>
        <v>1.6101000000000001</v>
      </c>
      <c r="P265" s="235">
        <f t="shared" si="32"/>
        <v>1.4595</v>
      </c>
      <c r="Q265" s="235">
        <f>IFERROR(INDEX('Ashed teabags wet'!$J$2:$J$825,MATCH(J265,'Ashed teabags wet'!$B$2:$B$825,0)),"")</f>
        <v>4.868355688028041</v>
      </c>
      <c r="R265" s="235">
        <f t="shared" si="29"/>
        <v>1.3884463487332308</v>
      </c>
      <c r="S265" s="236">
        <f>'WetLitterbags placem_collection'!E46</f>
        <v>42766</v>
      </c>
      <c r="T265" s="236">
        <f>IF('WetLitterbags placem_collection'!G46="","",'WetLitterbags placem_collection'!G46)</f>
        <v>42820</v>
      </c>
      <c r="U265" s="237">
        <f t="shared" si="33"/>
        <v>54</v>
      </c>
      <c r="V265" s="235">
        <f t="shared" si="34"/>
        <v>0.51269999999999993</v>
      </c>
      <c r="W265" s="235">
        <f t="shared" si="35"/>
        <v>0.53875465951833679</v>
      </c>
      <c r="X265">
        <f>IFERROR(INDEX(Rainfall_Wet!$O$2:$O$217,MATCH(B265, Rainfall_Wet!$A$2:$A$217,0)),"")</f>
        <v>214.262898705</v>
      </c>
      <c r="Y265" s="241">
        <v>19.96</v>
      </c>
      <c r="Z265" s="241">
        <v>4.9199999999999982</v>
      </c>
      <c r="AA265" s="241">
        <v>75.12</v>
      </c>
      <c r="AB265" s="242" t="s">
        <v>2689</v>
      </c>
      <c r="AC265" s="241">
        <v>1.641498275012321</v>
      </c>
      <c r="AD265">
        <f>IF('WetLitterbags placem_collection'!AB46="","",'WetLitterbags placem_collection'!AB46)</f>
        <v>2.6</v>
      </c>
      <c r="AE265">
        <f>IF('WetLitterbags placem_collection'!Z46="","",'WetLitterbags placem_collection'!Z46)</f>
        <v>39.200000000000003</v>
      </c>
      <c r="AF265" s="256" t="str">
        <f>IF('WetLitterbags placem_collection'!AA46="","",'WetLitterbags placem_collection'!AA46)</f>
        <v>G</v>
      </c>
      <c r="AG265">
        <f>IF('WetLitterbags placem_collection'!AC46="","",'WetLitterbags placem_collection'!AC46)</f>
        <v>0</v>
      </c>
      <c r="AH265" s="250">
        <f>AVERAGE('WetLitterbags placem_collection'!S46,'WetLitterbags placem_collection'!U46)</f>
        <v>20.6</v>
      </c>
      <c r="AI265">
        <f>AVERAGE('WetLitterbags placem_collection'!R46,'WetLitterbags placem_collection'!T46)</f>
        <v>22.65</v>
      </c>
      <c r="AJ265">
        <f>INDEX(Coordinates!$B$2:$B$197,MATCH(G265,Coordinates!$J$2:$J$197,0))</f>
        <v>-3.4081529920000002</v>
      </c>
      <c r="AK265">
        <f>INDEX(Coordinates!$C$2:$C$197,MATCH(G265,Coordinates!$J$2:$J$197,0))</f>
        <v>34.850168959999998</v>
      </c>
      <c r="AL265" t="str">
        <f>IF(ISNUMBER(SEARCH("C", 'WetLitterbags placem_collection'!W46)),"YES","")</f>
        <v/>
      </c>
      <c r="AM265" t="str">
        <f>IF(ISNUMBER(SEARCH("H", 'WetLitterbags placem_collection'!W46)),"YES","")</f>
        <v/>
      </c>
      <c r="AN265" t="str">
        <f>IF(ISNUMBER(SEARCH("R", 'WetLitterbags placem_collection'!W46)),"YES","")</f>
        <v>YES</v>
      </c>
    </row>
    <row r="266" spans="1:40" ht="15" customHeight="1">
      <c r="A266" s="268" t="s">
        <v>2460</v>
      </c>
      <c r="B266" s="282">
        <f>'Dry_Litterbag Placem_Collection'!A47</f>
        <v>45</v>
      </c>
      <c r="C266" s="282" t="str">
        <f>'Dry_Litterbag Placem_Collection'!B47</f>
        <v>Makao</v>
      </c>
      <c r="D266" s="282" t="s">
        <v>2677</v>
      </c>
      <c r="E266" s="282" t="s">
        <v>20</v>
      </c>
      <c r="F266" s="282">
        <v>2</v>
      </c>
      <c r="G266" s="283" t="str">
        <f>'Dry_Litterbag Placem_Collection'!C47</f>
        <v>Dry_P2_T5</v>
      </c>
      <c r="H266" s="284" t="s">
        <v>2559</v>
      </c>
      <c r="I266" s="292" t="s">
        <v>298</v>
      </c>
      <c r="J266" s="233" t="str">
        <f>'WetLitterbags placem_collection'!M47</f>
        <v>R469</v>
      </c>
      <c r="K266" s="235">
        <f>IFERROR(INDEX('Green_rooibos initial weight'!$C$5:$C$1749,MATCH(J266, 'Green_rooibos initial weight'!$A$5:$A$1749,0)),"")</f>
        <v>2.2309999999999999</v>
      </c>
      <c r="L266" s="235">
        <f t="shared" si="30"/>
        <v>1.9811999999999999</v>
      </c>
      <c r="M266" s="235">
        <f>AVERAGE('Ashed teabags wet'!$J$814:$J$816)</f>
        <v>2.2816647271287041</v>
      </c>
      <c r="N266" s="235">
        <f t="shared" si="31"/>
        <v>1.935995658426126</v>
      </c>
      <c r="O266" s="235">
        <f>IF(IFERROR(INDEX('Both teabags AfterWet'!$D$1:$D$839,MATCH(J266,'Both teabags AfterWet'!$B$1:$B$839,0)),"")="","",(IFERROR(INDEX('Both teabags AfterWet'!$D$1:$D$839,MATCH(J266,'Both teabags AfterWet'!$B$1:$B$839,0)),"")))</f>
        <v>1.5804</v>
      </c>
      <c r="P266" s="235">
        <f t="shared" si="32"/>
        <v>1.4298</v>
      </c>
      <c r="Q266" s="235">
        <f>IFERROR(INDEX('Ashed teabags wet'!$J$2:$J$825,MATCH(J266,'Ashed teabags wet'!$B$2:$B$825,0)),"")</f>
        <v>3.5248672139064463</v>
      </c>
      <c r="R266" s="235">
        <f t="shared" si="29"/>
        <v>1.3794014485755657</v>
      </c>
      <c r="S266" s="236">
        <f>'WetLitterbags placem_collection'!E47</f>
        <v>42766</v>
      </c>
      <c r="T266" s="236">
        <f>IF('WetLitterbags placem_collection'!G47="","",'WetLitterbags placem_collection'!G47)</f>
        <v>42820</v>
      </c>
      <c r="U266" s="237">
        <f t="shared" si="33"/>
        <v>54</v>
      </c>
      <c r="V266" s="235">
        <f t="shared" si="34"/>
        <v>0.55139999999999989</v>
      </c>
      <c r="W266" s="235">
        <f t="shared" si="35"/>
        <v>0.5565942098505603</v>
      </c>
      <c r="X266">
        <f>IFERROR(INDEX(Rainfall_Wet!$O$2:$O$217,MATCH(B266, Rainfall_Wet!$A$2:$A$217,0)),"")</f>
        <v>214.262898705</v>
      </c>
      <c r="Y266" s="241">
        <v>19.96</v>
      </c>
      <c r="Z266" s="241">
        <v>4.9199999999999982</v>
      </c>
      <c r="AA266" s="241">
        <v>75.12</v>
      </c>
      <c r="AB266" s="242" t="s">
        <v>2689</v>
      </c>
      <c r="AC266" s="241">
        <v>1.641498275012321</v>
      </c>
      <c r="AD266">
        <f>IF('WetLitterbags placem_collection'!AB47="","",'WetLitterbags placem_collection'!AB47)</f>
        <v>2.2999999999999998</v>
      </c>
      <c r="AE266">
        <f>IF('WetLitterbags placem_collection'!Z47="","",'WetLitterbags placem_collection'!Z47)</f>
        <v>9.3000000000000007</v>
      </c>
      <c r="AF266" s="256" t="str">
        <f>IF('WetLitterbags placem_collection'!AA47="","",'WetLitterbags placem_collection'!AA47)</f>
        <v>O</v>
      </c>
      <c r="AG266">
        <f>IF('WetLitterbags placem_collection'!AC47="","",'WetLitterbags placem_collection'!AC47)</f>
        <v>0</v>
      </c>
      <c r="AH266" s="250">
        <f>AVERAGE('WetLitterbags placem_collection'!S47,'WetLitterbags placem_collection'!U47)</f>
        <v>24.4</v>
      </c>
      <c r="AI266">
        <f>AVERAGE('WetLitterbags placem_collection'!R47,'WetLitterbags placem_collection'!T47)</f>
        <v>22.15</v>
      </c>
      <c r="AJ266">
        <f>INDEX(Coordinates!$B$2:$B$197,MATCH(G266,Coordinates!$J$2:$J$197,0))</f>
        <v>-3.4081789759999999</v>
      </c>
      <c r="AK266">
        <f>INDEX(Coordinates!$C$2:$C$197,MATCH(G266,Coordinates!$J$2:$J$197,0))</f>
        <v>34.850516980000002</v>
      </c>
      <c r="AL266" t="str">
        <f>IF(ISNUMBER(SEARCH("C", 'WetLitterbags placem_collection'!W47)),"YES","")</f>
        <v/>
      </c>
      <c r="AM266" t="str">
        <f>IF(ISNUMBER(SEARCH("H", 'WetLitterbags placem_collection'!W47)),"YES","")</f>
        <v/>
      </c>
      <c r="AN266" t="str">
        <f>IF(ISNUMBER(SEARCH("R", 'WetLitterbags placem_collection'!W47)),"YES","")</f>
        <v/>
      </c>
    </row>
    <row r="267" spans="1:40" ht="15" customHeight="1">
      <c r="A267" s="268" t="s">
        <v>2460</v>
      </c>
      <c r="B267" s="282">
        <f>'Dry_Litterbag Placem_Collection'!A48</f>
        <v>46</v>
      </c>
      <c r="C267" s="282" t="str">
        <f>'Dry_Litterbag Placem_Collection'!B48</f>
        <v>Makao</v>
      </c>
      <c r="D267" s="282" t="s">
        <v>2677</v>
      </c>
      <c r="E267" s="282" t="s">
        <v>20</v>
      </c>
      <c r="F267" s="282">
        <v>2</v>
      </c>
      <c r="G267" s="283" t="str">
        <f>'Dry_Litterbag Placem_Collection'!C48</f>
        <v>Dry_P2_T6</v>
      </c>
      <c r="H267" s="284" t="s">
        <v>2559</v>
      </c>
      <c r="I267" s="292" t="s">
        <v>298</v>
      </c>
      <c r="J267" s="233" t="str">
        <f>'WetLitterbags placem_collection'!M48</f>
        <v>R86</v>
      </c>
      <c r="K267" s="235">
        <f>IFERROR(INDEX('Green_rooibos initial weight'!$C$5:$C$1749,MATCH(J267, 'Green_rooibos initial weight'!$A$5:$A$1749,0)),"")</f>
        <v>2.242</v>
      </c>
      <c r="L267" s="235">
        <f t="shared" si="30"/>
        <v>1.9922</v>
      </c>
      <c r="M267" s="235">
        <f>AVERAGE('Ashed teabags wet'!$J$814:$J$816)</f>
        <v>2.2816647271287041</v>
      </c>
      <c r="N267" s="235">
        <f t="shared" si="31"/>
        <v>1.9467446753061419</v>
      </c>
      <c r="O267" s="235" t="str">
        <f>IF(IFERROR(INDEX('Both teabags AfterWet'!$D$1:$D$839,MATCH(J267,'Both teabags AfterWet'!$B$1:$B$839,0)),"")="","",(IFERROR(INDEX('Both teabags AfterWet'!$D$1:$D$839,MATCH(J267,'Both teabags AfterWet'!$B$1:$B$839,0)),"")))</f>
        <v/>
      </c>
      <c r="P267" s="235" t="str">
        <f t="shared" si="32"/>
        <v/>
      </c>
      <c r="Q267" s="235" t="str">
        <f>IFERROR(INDEX('Ashed teabags wet'!$J$2:$J$825,MATCH(J267,'Ashed teabags wet'!$B$2:$B$825,0)),"")</f>
        <v/>
      </c>
      <c r="R267" s="235" t="str">
        <f t="shared" ref="R267:R330" si="36">IFERROR(P267-(Q267/100)*P267,"")</f>
        <v/>
      </c>
      <c r="S267" s="236">
        <f>'WetLitterbags placem_collection'!E48</f>
        <v>42766</v>
      </c>
      <c r="T267" s="236">
        <f>IF('WetLitterbags placem_collection'!G48="","",'WetLitterbags placem_collection'!G48)</f>
        <v>42820</v>
      </c>
      <c r="U267" s="237">
        <f t="shared" si="33"/>
        <v>54</v>
      </c>
      <c r="V267" s="235" t="str">
        <f t="shared" si="34"/>
        <v/>
      </c>
      <c r="W267" s="235" t="str">
        <f t="shared" si="35"/>
        <v/>
      </c>
      <c r="X267">
        <f>IFERROR(INDEX(Rainfall_Wet!$O$2:$O$217,MATCH(B267, Rainfall_Wet!$A$2:$A$217,0)),"")</f>
        <v>214.262898705</v>
      </c>
      <c r="Y267" s="241">
        <v>19.96</v>
      </c>
      <c r="Z267" s="241">
        <v>4.9199999999999982</v>
      </c>
      <c r="AA267" s="241">
        <v>75.12</v>
      </c>
      <c r="AB267" s="242" t="s">
        <v>2689</v>
      </c>
      <c r="AC267" s="241">
        <v>1.641498275012321</v>
      </c>
      <c r="AD267" t="str">
        <f>IF('WetLitterbags placem_collection'!AB48="","",'WetLitterbags placem_collection'!AB48)</f>
        <v/>
      </c>
      <c r="AE267" t="str">
        <f>IF('WetLitterbags placem_collection'!Z48="","",'WetLitterbags placem_collection'!Z48)</f>
        <v/>
      </c>
      <c r="AF267" s="256" t="str">
        <f>IF('WetLitterbags placem_collection'!AA48="","",'WetLitterbags placem_collection'!AA48)</f>
        <v/>
      </c>
      <c r="AG267" t="str">
        <f>IF('WetLitterbags placem_collection'!AC48="","",'WetLitterbags placem_collection'!AC48)</f>
        <v/>
      </c>
      <c r="AH267" s="250">
        <f>AVERAGE('WetLitterbags placem_collection'!S48,'WetLitterbags placem_collection'!U48)</f>
        <v>22.5</v>
      </c>
      <c r="AI267">
        <f>AVERAGE('WetLitterbags placem_collection'!R48,'WetLitterbags placem_collection'!T48)</f>
        <v>20.100000000000001</v>
      </c>
      <c r="AJ267">
        <f>INDEX(Coordinates!$B$2:$B$197,MATCH(G267,Coordinates!$J$2:$J$197,0))</f>
        <v>-3.4084730130000001</v>
      </c>
      <c r="AK267">
        <f>INDEX(Coordinates!$C$2:$C$197,MATCH(G267,Coordinates!$J$2:$J$197,0))</f>
        <v>34.850401980000001</v>
      </c>
      <c r="AL267" t="str">
        <f>IF(ISNUMBER(SEARCH("C", 'WetLitterbags placem_collection'!W48)),"YES","")</f>
        <v/>
      </c>
      <c r="AM267" t="str">
        <f>IF(ISNUMBER(SEARCH("H", 'WetLitterbags placem_collection'!W48)),"YES","")</f>
        <v/>
      </c>
      <c r="AN267" t="str">
        <f>IF(ISNUMBER(SEARCH("R", 'WetLitterbags placem_collection'!W48)),"YES","")</f>
        <v/>
      </c>
    </row>
    <row r="268" spans="1:40" ht="15" customHeight="1">
      <c r="A268" s="268" t="s">
        <v>2460</v>
      </c>
      <c r="B268" s="282">
        <f>'Dry_Litterbag Placem_Collection'!A49</f>
        <v>47</v>
      </c>
      <c r="C268" s="282" t="str">
        <f>'Dry_Litterbag Placem_Collection'!B49</f>
        <v>Makao</v>
      </c>
      <c r="D268" s="282" t="s">
        <v>2677</v>
      </c>
      <c r="E268" s="282" t="s">
        <v>20</v>
      </c>
      <c r="F268" s="282">
        <v>2</v>
      </c>
      <c r="G268" s="283" t="str">
        <f>'Dry_Litterbag Placem_Collection'!C49</f>
        <v>Dry_P2_T7</v>
      </c>
      <c r="H268" s="284" t="s">
        <v>2559</v>
      </c>
      <c r="I268" s="292" t="s">
        <v>298</v>
      </c>
      <c r="J268" s="233" t="str">
        <f>'WetLitterbags placem_collection'!M49</f>
        <v>R146</v>
      </c>
      <c r="K268" s="235">
        <f>IFERROR(INDEX('Green_rooibos initial weight'!$C$5:$C$1749,MATCH(J268, 'Green_rooibos initial weight'!$A$5:$A$1749,0)),"")</f>
        <v>2.2010000000000001</v>
      </c>
      <c r="L268" s="235">
        <f t="shared" si="30"/>
        <v>1.9512</v>
      </c>
      <c r="M268" s="235">
        <f>AVERAGE('Ashed teabags wet'!$J$814:$J$816)</f>
        <v>2.2816647271287041</v>
      </c>
      <c r="N268" s="235">
        <f t="shared" si="31"/>
        <v>1.9066801578442647</v>
      </c>
      <c r="O268" s="235">
        <f>IF(IFERROR(INDEX('Both teabags AfterWet'!$D$1:$D$839,MATCH(J268,'Both teabags AfterWet'!$B$1:$B$839,0)),"")="","",(IFERROR(INDEX('Both teabags AfterWet'!$D$1:$D$839,MATCH(J268,'Both teabags AfterWet'!$B$1:$B$839,0)),"")))</f>
        <v>1.651</v>
      </c>
      <c r="P268" s="235">
        <f t="shared" si="32"/>
        <v>1.5004</v>
      </c>
      <c r="Q268" s="235">
        <f>IFERROR(INDEX('Ashed teabags wet'!$J$2:$J$825,MATCH(J268,'Ashed teabags wet'!$B$2:$B$825,0)),"")</f>
        <v>7.3593073593070963</v>
      </c>
      <c r="R268" s="235">
        <f t="shared" si="36"/>
        <v>1.3899809523809563</v>
      </c>
      <c r="S268" s="236">
        <f>'WetLitterbags placem_collection'!E49</f>
        <v>42766</v>
      </c>
      <c r="T268" s="236">
        <f>IF('WetLitterbags placem_collection'!G49="","",'WetLitterbags placem_collection'!G49)</f>
        <v>42820</v>
      </c>
      <c r="U268" s="237">
        <f t="shared" si="33"/>
        <v>54</v>
      </c>
      <c r="V268" s="235">
        <f t="shared" si="34"/>
        <v>0.45080000000000009</v>
      </c>
      <c r="W268" s="235">
        <f t="shared" si="35"/>
        <v>0.51669920546330839</v>
      </c>
      <c r="X268">
        <f>IFERROR(INDEX(Rainfall_Wet!$O$2:$O$217,MATCH(B268, Rainfall_Wet!$A$2:$A$217,0)),"")</f>
        <v>214.262898705</v>
      </c>
      <c r="Y268" s="241">
        <v>19.96</v>
      </c>
      <c r="Z268" s="241">
        <v>4.9199999999999982</v>
      </c>
      <c r="AA268" s="241">
        <v>75.12</v>
      </c>
      <c r="AB268" s="242" t="s">
        <v>2689</v>
      </c>
      <c r="AC268" s="241">
        <v>1.641498275012321</v>
      </c>
      <c r="AD268">
        <f>IF('WetLitterbags placem_collection'!AB49="","",'WetLitterbags placem_collection'!AB49)</f>
        <v>5.2</v>
      </c>
      <c r="AE268">
        <f>IF('WetLitterbags placem_collection'!Z49="","",'WetLitterbags placem_collection'!Z49)</f>
        <v>5.2</v>
      </c>
      <c r="AF268" s="256" t="str">
        <f>IF('WetLitterbags placem_collection'!AA49="","",'WetLitterbags placem_collection'!AA49)</f>
        <v>G</v>
      </c>
      <c r="AG268">
        <f>IF('WetLitterbags placem_collection'!AC49="","",'WetLitterbags placem_collection'!AC49)</f>
        <v>0</v>
      </c>
      <c r="AH268" s="250">
        <f>AVERAGE('WetLitterbags placem_collection'!S49,'WetLitterbags placem_collection'!U49)</f>
        <v>23.7</v>
      </c>
      <c r="AI268">
        <f>AVERAGE('WetLitterbags placem_collection'!R49,'WetLitterbags placem_collection'!T49)</f>
        <v>22.6</v>
      </c>
      <c r="AJ268">
        <f>INDEX(Coordinates!$B$2:$B$197,MATCH(G268,Coordinates!$J$2:$J$197,0))</f>
        <v>-3.4084819820000001</v>
      </c>
      <c r="AK268">
        <f>INDEX(Coordinates!$C$2:$C$197,MATCH(G268,Coordinates!$J$2:$J$197,0))</f>
        <v>34.850024040000001</v>
      </c>
      <c r="AL268" t="str">
        <f>IF(ISNUMBER(SEARCH("C", 'WetLitterbags placem_collection'!W49)),"YES","")</f>
        <v/>
      </c>
      <c r="AM268" t="str">
        <f>IF(ISNUMBER(SEARCH("H", 'WetLitterbags placem_collection'!W49)),"YES","")</f>
        <v>YES</v>
      </c>
      <c r="AN268" t="str">
        <f>IF(ISNUMBER(SEARCH("R", 'WetLitterbags placem_collection'!W49)),"YES","")</f>
        <v>YES</v>
      </c>
    </row>
    <row r="269" spans="1:40" ht="15" customHeight="1">
      <c r="A269" s="268" t="s">
        <v>2460</v>
      </c>
      <c r="B269" s="282">
        <f>'Dry_Litterbag Placem_Collection'!A50</f>
        <v>48</v>
      </c>
      <c r="C269" s="282" t="str">
        <f>'Dry_Litterbag Placem_Collection'!B50</f>
        <v>Makao</v>
      </c>
      <c r="D269" s="282" t="s">
        <v>2677</v>
      </c>
      <c r="E269" s="282" t="s">
        <v>20</v>
      </c>
      <c r="F269" s="282">
        <v>2</v>
      </c>
      <c r="G269" s="283" t="str">
        <f>'Dry_Litterbag Placem_Collection'!C50</f>
        <v>Dry_P2_T8</v>
      </c>
      <c r="H269" s="284" t="s">
        <v>2559</v>
      </c>
      <c r="I269" s="292" t="s">
        <v>298</v>
      </c>
      <c r="J269" s="233" t="str">
        <f>'WetLitterbags placem_collection'!M50</f>
        <v>R72</v>
      </c>
      <c r="K269" s="235">
        <f>IFERROR(INDEX('Green_rooibos initial weight'!$C$5:$C$1749,MATCH(J269, 'Green_rooibos initial weight'!$A$5:$A$1749,0)),"")</f>
        <v>2.2349999999999999</v>
      </c>
      <c r="L269" s="235">
        <f t="shared" si="30"/>
        <v>1.9851999999999999</v>
      </c>
      <c r="M269" s="235">
        <f>AVERAGE('Ashed teabags wet'!$J$814:$J$816)</f>
        <v>2.2816647271287041</v>
      </c>
      <c r="N269" s="235">
        <f t="shared" si="31"/>
        <v>1.9399043918370409</v>
      </c>
      <c r="O269" s="235">
        <f>IF(IFERROR(INDEX('Both teabags AfterWet'!$D$1:$D$839,MATCH(J269,'Both teabags AfterWet'!$B$1:$B$839,0)),"")="","",(IFERROR(INDEX('Both teabags AfterWet'!$D$1:$D$839,MATCH(J269,'Both teabags AfterWet'!$B$1:$B$839,0)),"")))</f>
        <v>1.6359999999999999</v>
      </c>
      <c r="P269" s="235">
        <f t="shared" si="32"/>
        <v>1.4853999999999998</v>
      </c>
      <c r="Q269" s="235">
        <f>IFERROR(INDEX('Ashed teabags wet'!$J$2:$J$825,MATCH(J269,'Ashed teabags wet'!$B$2:$B$825,0)),"")</f>
        <v>4.6647230320703335</v>
      </c>
      <c r="R269" s="235">
        <f t="shared" si="36"/>
        <v>1.4161102040816271</v>
      </c>
      <c r="S269" s="236">
        <f>'WetLitterbags placem_collection'!E50</f>
        <v>42766</v>
      </c>
      <c r="T269" s="236">
        <f>IF('WetLitterbags placem_collection'!G50="","",'WetLitterbags placem_collection'!G50)</f>
        <v>42820</v>
      </c>
      <c r="U269" s="237">
        <f t="shared" si="33"/>
        <v>54</v>
      </c>
      <c r="V269" s="235">
        <f t="shared" si="34"/>
        <v>0.49980000000000002</v>
      </c>
      <c r="W269" s="235">
        <f t="shared" si="35"/>
        <v>0.52379418775541375</v>
      </c>
      <c r="X269">
        <f>IFERROR(INDEX(Rainfall_Wet!$O$2:$O$217,MATCH(B269, Rainfall_Wet!$A$2:$A$217,0)),"")</f>
        <v>214.262898705</v>
      </c>
      <c r="Y269" s="241">
        <v>19.96</v>
      </c>
      <c r="Z269" s="241">
        <v>4.9199999999999982</v>
      </c>
      <c r="AA269" s="241">
        <v>75.12</v>
      </c>
      <c r="AB269" s="242" t="s">
        <v>2689</v>
      </c>
      <c r="AC269" s="241">
        <v>1.641498275012321</v>
      </c>
      <c r="AD269">
        <f>IF('WetLitterbags placem_collection'!AB50="","",'WetLitterbags placem_collection'!AB50)</f>
        <v>7.3</v>
      </c>
      <c r="AE269">
        <f>IF('WetLitterbags placem_collection'!Z50="","",'WetLitterbags placem_collection'!Z50)</f>
        <v>27.2</v>
      </c>
      <c r="AF269" s="256" t="str">
        <f>IF('WetLitterbags placem_collection'!AA50="","",'WetLitterbags placem_collection'!AA50)</f>
        <v>M</v>
      </c>
      <c r="AG269">
        <f>IF('WetLitterbags placem_collection'!AC50="","",'WetLitterbags placem_collection'!AC50)</f>
        <v>0</v>
      </c>
      <c r="AH269" s="250">
        <f>AVERAGE('WetLitterbags placem_collection'!S50,'WetLitterbags placem_collection'!U50)</f>
        <v>21.8</v>
      </c>
      <c r="AI269">
        <f>AVERAGE('WetLitterbags placem_collection'!R50,'WetLitterbags placem_collection'!T50)</f>
        <v>21.65</v>
      </c>
      <c r="AJ269">
        <f>INDEX(Coordinates!$B$2:$B$197,MATCH(G269,Coordinates!$J$2:$J$197,0))</f>
        <v>-3.4081990090000001</v>
      </c>
      <c r="AK269">
        <f>INDEX(Coordinates!$C$2:$C$197,MATCH(G269,Coordinates!$J$2:$J$197,0))</f>
        <v>34.850254960000001</v>
      </c>
      <c r="AL269" t="str">
        <f>IF(ISNUMBER(SEARCH("C", 'WetLitterbags placem_collection'!W50)),"YES","")</f>
        <v/>
      </c>
      <c r="AM269" t="str">
        <f>IF(ISNUMBER(SEARCH("H", 'WetLitterbags placem_collection'!W50)),"YES","")</f>
        <v/>
      </c>
      <c r="AN269" t="str">
        <f>IF(ISNUMBER(SEARCH("R", 'WetLitterbags placem_collection'!W50)),"YES","")</f>
        <v>YES</v>
      </c>
    </row>
    <row r="270" spans="1:40" ht="15" customHeight="1">
      <c r="A270" s="268" t="s">
        <v>2460</v>
      </c>
      <c r="B270" s="282">
        <f>'Dry_Litterbag Placem_Collection'!A51</f>
        <v>49</v>
      </c>
      <c r="C270" s="282" t="str">
        <f>'Dry_Litterbag Placem_Collection'!B51</f>
        <v>Makao</v>
      </c>
      <c r="D270" s="282" t="s">
        <v>2677</v>
      </c>
      <c r="E270" s="282" t="s">
        <v>20</v>
      </c>
      <c r="F270" s="282">
        <v>3</v>
      </c>
      <c r="G270" s="283" t="str">
        <f>'Dry_Litterbag Placem_Collection'!C51</f>
        <v>Dry_P3_T1</v>
      </c>
      <c r="H270" s="284" t="s">
        <v>2559</v>
      </c>
      <c r="I270" s="292" t="s">
        <v>298</v>
      </c>
      <c r="J270" s="233" t="str">
        <f>'WetLitterbags placem_collection'!M51</f>
        <v>R28</v>
      </c>
      <c r="K270" s="235">
        <f>IFERROR(INDEX('Green_rooibos initial weight'!$C$5:$C$1749,MATCH(J270, 'Green_rooibos initial weight'!$A$5:$A$1749,0)),"")</f>
        <v>2.1030000000000002</v>
      </c>
      <c r="L270" s="235">
        <f t="shared" si="30"/>
        <v>1.8532000000000002</v>
      </c>
      <c r="M270" s="235">
        <f>AVERAGE('Ashed teabags wet'!$J$814:$J$816)</f>
        <v>2.2816647271287041</v>
      </c>
      <c r="N270" s="235">
        <f t="shared" si="31"/>
        <v>1.8109161892768511</v>
      </c>
      <c r="O270" s="235">
        <f>IF(IFERROR(INDEX('Both teabags AfterWet'!$D$1:$D$839,MATCH(J270,'Both teabags AfterWet'!$B$1:$B$839,0)),"")="","",(IFERROR(INDEX('Both teabags AfterWet'!$D$1:$D$839,MATCH(J270,'Both teabags AfterWet'!$B$1:$B$839,0)),"")))</f>
        <v>1.5992999999999999</v>
      </c>
      <c r="P270" s="235">
        <f t="shared" si="32"/>
        <v>1.4486999999999999</v>
      </c>
      <c r="Q270" s="235">
        <f>IFERROR(INDEX('Ashed teabags wet'!$J$2:$J$825,MATCH(J270,'Ashed teabags wet'!$B$2:$B$825,0)),"")</f>
        <v>11.563275434243886</v>
      </c>
      <c r="R270" s="235">
        <f t="shared" si="36"/>
        <v>1.2811828287841087</v>
      </c>
      <c r="S270" s="236">
        <f>'WetLitterbags placem_collection'!E51</f>
        <v>42766</v>
      </c>
      <c r="T270" s="236">
        <f>IF('WetLitterbags placem_collection'!G51="","",'WetLitterbags placem_collection'!G51)</f>
        <v>42820</v>
      </c>
      <c r="U270" s="237">
        <f t="shared" si="33"/>
        <v>54</v>
      </c>
      <c r="V270" s="235">
        <f t="shared" si="34"/>
        <v>0.4045000000000003</v>
      </c>
      <c r="W270" s="235">
        <f t="shared" si="35"/>
        <v>0.52973336049274233</v>
      </c>
      <c r="X270">
        <f>IFERROR(INDEX(Rainfall_Wet!$O$2:$O$217,MATCH(B270, Rainfall_Wet!$A$2:$A$217,0)),"")</f>
        <v>214.262898705</v>
      </c>
      <c r="Y270" s="241">
        <v>21.96</v>
      </c>
      <c r="Z270" s="241">
        <v>8.9199999999999982</v>
      </c>
      <c r="AA270" s="241">
        <v>69.12</v>
      </c>
      <c r="AB270" s="242" t="s">
        <v>2688</v>
      </c>
      <c r="AC270" s="241">
        <v>1.7491375061606702</v>
      </c>
      <c r="AD270">
        <f>IF('WetLitterbags placem_collection'!AB51="","",'WetLitterbags placem_collection'!AB51)</f>
        <v>10.4</v>
      </c>
      <c r="AE270">
        <f>IF('WetLitterbags placem_collection'!Z51="","",'WetLitterbags placem_collection'!Z51)</f>
        <v>36</v>
      </c>
      <c r="AF270" s="256" t="str">
        <f>IF('WetLitterbags placem_collection'!AA51="","",'WetLitterbags placem_collection'!AA51)</f>
        <v>M</v>
      </c>
      <c r="AG270">
        <f>IF('WetLitterbags placem_collection'!AC51="","",'WetLitterbags placem_collection'!AC51)</f>
        <v>1</v>
      </c>
      <c r="AH270" s="250">
        <f>AVERAGE('WetLitterbags placem_collection'!S51,'WetLitterbags placem_collection'!U51)</f>
        <v>26.2</v>
      </c>
      <c r="AI270">
        <f>AVERAGE('WetLitterbags placem_collection'!R51,'WetLitterbags placem_collection'!T51)</f>
        <v>26.55</v>
      </c>
      <c r="AJ270">
        <f>INDEX(Coordinates!$B$2:$B$197,MATCH(G270,Coordinates!$J$2:$J$197,0))</f>
        <v>-3.406225992</v>
      </c>
      <c r="AK270">
        <f>INDEX(Coordinates!$C$2:$C$197,MATCH(G270,Coordinates!$J$2:$J$197,0))</f>
        <v>34.85055998</v>
      </c>
      <c r="AL270" t="str">
        <f>IF(ISNUMBER(SEARCH("C", 'WetLitterbags placem_collection'!W51)),"YES","")</f>
        <v/>
      </c>
      <c r="AM270" t="str">
        <f>IF(ISNUMBER(SEARCH("H", 'WetLitterbags placem_collection'!W51)),"YES","")</f>
        <v>YES</v>
      </c>
      <c r="AN270" t="str">
        <f>IF(ISNUMBER(SEARCH("R", 'WetLitterbags placem_collection'!W51)),"YES","")</f>
        <v>YES</v>
      </c>
    </row>
    <row r="271" spans="1:40" ht="15" customHeight="1">
      <c r="A271" s="268" t="s">
        <v>2460</v>
      </c>
      <c r="B271" s="282">
        <f>'Dry_Litterbag Placem_Collection'!A52</f>
        <v>50</v>
      </c>
      <c r="C271" s="282" t="str">
        <f>'Dry_Litterbag Placem_Collection'!B52</f>
        <v>Makao</v>
      </c>
      <c r="D271" s="282" t="s">
        <v>2677</v>
      </c>
      <c r="E271" s="282" t="s">
        <v>20</v>
      </c>
      <c r="F271" s="282">
        <v>3</v>
      </c>
      <c r="G271" s="283" t="str">
        <f>'Dry_Litterbag Placem_Collection'!C52</f>
        <v>Dry_P3_T2</v>
      </c>
      <c r="H271" s="284" t="s">
        <v>2559</v>
      </c>
      <c r="I271" s="292" t="s">
        <v>298</v>
      </c>
      <c r="J271" s="233" t="str">
        <f>'WetLitterbags placem_collection'!M52</f>
        <v>R5</v>
      </c>
      <c r="K271" s="235">
        <f>IFERROR(INDEX('Green_rooibos initial weight'!$C$5:$C$1749,MATCH(J271, 'Green_rooibos initial weight'!$A$5:$A$1749,0)),"")</f>
        <v>2.1800000000000002</v>
      </c>
      <c r="L271" s="235">
        <f t="shared" si="30"/>
        <v>1.9302000000000001</v>
      </c>
      <c r="M271" s="235">
        <f>AVERAGE('Ashed teabags wet'!$J$814:$J$816)</f>
        <v>2.2816647271287041</v>
      </c>
      <c r="N271" s="235">
        <f t="shared" si="31"/>
        <v>1.8861593074369618</v>
      </c>
      <c r="O271" s="235" t="str">
        <f>IF(IFERROR(INDEX('Both teabags AfterWet'!$D$1:$D$839,MATCH(J271,'Both teabags AfterWet'!$B$1:$B$839,0)),"")="","",(IFERROR(INDEX('Both teabags AfterWet'!$D$1:$D$839,MATCH(J271,'Both teabags AfterWet'!$B$1:$B$839,0)),"")))</f>
        <v/>
      </c>
      <c r="P271" s="235" t="str">
        <f t="shared" si="32"/>
        <v/>
      </c>
      <c r="Q271" s="235" t="str">
        <f>IFERROR(INDEX('Ashed teabags wet'!$J$2:$J$825,MATCH(J271,'Ashed teabags wet'!$B$2:$B$825,0)),"")</f>
        <v/>
      </c>
      <c r="R271" s="235" t="str">
        <f t="shared" si="36"/>
        <v/>
      </c>
      <c r="S271" s="236">
        <f>'WetLitterbags placem_collection'!E52</f>
        <v>42766</v>
      </c>
      <c r="T271" s="236">
        <f>IF('WetLitterbags placem_collection'!G52="","",'WetLitterbags placem_collection'!G52)</f>
        <v>42820</v>
      </c>
      <c r="U271" s="237">
        <f t="shared" si="33"/>
        <v>54</v>
      </c>
      <c r="V271" s="235" t="str">
        <f t="shared" si="34"/>
        <v/>
      </c>
      <c r="W271" s="235" t="str">
        <f t="shared" si="35"/>
        <v/>
      </c>
      <c r="X271">
        <f>IFERROR(INDEX(Rainfall_Wet!$O$2:$O$217,MATCH(B271, Rainfall_Wet!$A$2:$A$217,0)),"")</f>
        <v>214.262898705</v>
      </c>
      <c r="Y271" s="241">
        <v>21.96</v>
      </c>
      <c r="Z271" s="241">
        <v>8.9199999999999982</v>
      </c>
      <c r="AA271" s="241">
        <v>69.12</v>
      </c>
      <c r="AB271" s="242" t="s">
        <v>2688</v>
      </c>
      <c r="AC271" s="241">
        <v>1.7491375061606702</v>
      </c>
      <c r="AD271">
        <f>IF('WetLitterbags placem_collection'!AB52="","",'WetLitterbags placem_collection'!AB52)</f>
        <v>10</v>
      </c>
      <c r="AE271">
        <f>IF('WetLitterbags placem_collection'!Z52="","",'WetLitterbags placem_collection'!Z52)</f>
        <v>22.5</v>
      </c>
      <c r="AF271" s="256" t="str">
        <f>IF('WetLitterbags placem_collection'!AA52="","",'WetLitterbags placem_collection'!AA52)</f>
        <v>M</v>
      </c>
      <c r="AG271">
        <f>IF('WetLitterbags placem_collection'!AC52="","",'WetLitterbags placem_collection'!AC52)</f>
        <v>1</v>
      </c>
      <c r="AH271" s="250">
        <f>AVERAGE('WetLitterbags placem_collection'!S52,'WetLitterbags placem_collection'!U52)</f>
        <v>31.4</v>
      </c>
      <c r="AI271">
        <f>AVERAGE('WetLitterbags placem_collection'!R52,'WetLitterbags placem_collection'!T52)</f>
        <v>22.4</v>
      </c>
      <c r="AJ271">
        <f>INDEX(Coordinates!$B$2:$B$197,MATCH(G271,Coordinates!$J$2:$J$197,0))</f>
        <v>-3.4062630399999998</v>
      </c>
      <c r="AK271">
        <f>INDEX(Coordinates!$C$2:$C$197,MATCH(G271,Coordinates!$J$2:$J$197,0))</f>
        <v>34.850566010000001</v>
      </c>
      <c r="AL271" t="str">
        <f>IF(ISNUMBER(SEARCH("C", 'WetLitterbags placem_collection'!W52)),"YES","")</f>
        <v/>
      </c>
      <c r="AM271" t="str">
        <f>IF(ISNUMBER(SEARCH("H", 'WetLitterbags placem_collection'!W52)),"YES","")</f>
        <v/>
      </c>
      <c r="AN271" t="str">
        <f>IF(ISNUMBER(SEARCH("R", 'WetLitterbags placem_collection'!W52)),"YES","")</f>
        <v/>
      </c>
    </row>
    <row r="272" spans="1:40" ht="15" customHeight="1">
      <c r="A272" s="268" t="s">
        <v>2460</v>
      </c>
      <c r="B272" s="282">
        <f>'Dry_Litterbag Placem_Collection'!A53</f>
        <v>51</v>
      </c>
      <c r="C272" s="282" t="str">
        <f>'Dry_Litterbag Placem_Collection'!B53</f>
        <v>Makao</v>
      </c>
      <c r="D272" s="282" t="s">
        <v>2677</v>
      </c>
      <c r="E272" s="282" t="s">
        <v>20</v>
      </c>
      <c r="F272" s="282">
        <v>3</v>
      </c>
      <c r="G272" s="283" t="str">
        <f>'Dry_Litterbag Placem_Collection'!C53</f>
        <v>Dry_P3_T3</v>
      </c>
      <c r="H272" s="284" t="s">
        <v>2559</v>
      </c>
      <c r="I272" s="292" t="s">
        <v>298</v>
      </c>
      <c r="J272" s="233" t="str">
        <f>'WetLitterbags placem_collection'!M53</f>
        <v>R85</v>
      </c>
      <c r="K272" s="235">
        <f>IFERROR(INDEX('Green_rooibos initial weight'!$C$5:$C$1749,MATCH(J272, 'Green_rooibos initial weight'!$A$5:$A$1749,0)),"")</f>
        <v>2.1930000000000001</v>
      </c>
      <c r="L272" s="235">
        <f t="shared" si="30"/>
        <v>1.9432</v>
      </c>
      <c r="M272" s="235">
        <f>AVERAGE('Ashed teabags wet'!$J$814:$J$816)</f>
        <v>2.2816647271287041</v>
      </c>
      <c r="N272" s="235">
        <f t="shared" si="31"/>
        <v>1.8988626910224351</v>
      </c>
      <c r="O272" s="235">
        <f>IF(IFERROR(INDEX('Both teabags AfterWet'!$D$1:$D$839,MATCH(J272,'Both teabags AfterWet'!$B$1:$B$839,0)),"")="","",(IFERROR(INDEX('Both teabags AfterWet'!$D$1:$D$839,MATCH(J272,'Both teabags AfterWet'!$B$1:$B$839,0)),"")))</f>
        <v>1.599</v>
      </c>
      <c r="P272" s="235">
        <f t="shared" si="32"/>
        <v>1.4483999999999999</v>
      </c>
      <c r="Q272" s="235">
        <f>IFERROR(INDEX('Ashed teabags wet'!$J$2:$J$825,MATCH(J272,'Ashed teabags wet'!$B$2:$B$825,0)),"")</f>
        <v>6.0009601536244919</v>
      </c>
      <c r="R272" s="235">
        <f t="shared" si="36"/>
        <v>1.3614820931349028</v>
      </c>
      <c r="S272" s="236">
        <f>'WetLitterbags placem_collection'!E53</f>
        <v>42766</v>
      </c>
      <c r="T272" s="236">
        <f>IF('WetLitterbags placem_collection'!G53="","",'WetLitterbags placem_collection'!G53)</f>
        <v>42820</v>
      </c>
      <c r="U272" s="237">
        <f t="shared" si="33"/>
        <v>54</v>
      </c>
      <c r="V272" s="235">
        <f t="shared" si="34"/>
        <v>0.49480000000000013</v>
      </c>
      <c r="W272" s="235">
        <f t="shared" si="35"/>
        <v>0.53738059788753234</v>
      </c>
      <c r="X272">
        <f>IFERROR(INDEX(Rainfall_Wet!$O$2:$O$217,MATCH(B272, Rainfall_Wet!$A$2:$A$217,0)),"")</f>
        <v>214.262898705</v>
      </c>
      <c r="Y272" s="241">
        <v>21.96</v>
      </c>
      <c r="Z272" s="241">
        <v>8.9199999999999982</v>
      </c>
      <c r="AA272" s="241">
        <v>69.12</v>
      </c>
      <c r="AB272" s="242" t="s">
        <v>2688</v>
      </c>
      <c r="AC272" s="241">
        <v>1.7491375061606702</v>
      </c>
      <c r="AD272">
        <f>IF('WetLitterbags placem_collection'!AB53="","",'WetLitterbags placem_collection'!AB53)</f>
        <v>3</v>
      </c>
      <c r="AE272">
        <f>IF('WetLitterbags placem_collection'!Z53="","",'WetLitterbags placem_collection'!Z53)</f>
        <v>18</v>
      </c>
      <c r="AF272" s="256" t="str">
        <f>IF('WetLitterbags placem_collection'!AA53="","",'WetLitterbags placem_collection'!AA53)</f>
        <v>O</v>
      </c>
      <c r="AG272">
        <f>IF('WetLitterbags placem_collection'!AC53="","",'WetLitterbags placem_collection'!AC53)</f>
        <v>0</v>
      </c>
      <c r="AH272" s="250">
        <f>AVERAGE('WetLitterbags placem_collection'!S53,'WetLitterbags placem_collection'!U53)</f>
        <v>20.2</v>
      </c>
      <c r="AI272">
        <f>AVERAGE('WetLitterbags placem_collection'!R53,'WetLitterbags placem_collection'!T53)</f>
        <v>27.4</v>
      </c>
      <c r="AJ272">
        <f>INDEX(Coordinates!$B$2:$B$197,MATCH(G272,Coordinates!$J$2:$J$197,0))</f>
        <v>-3.4063920379999999</v>
      </c>
      <c r="AK272">
        <f>INDEX(Coordinates!$C$2:$C$197,MATCH(G272,Coordinates!$J$2:$J$197,0))</f>
        <v>34.850696020000001</v>
      </c>
      <c r="AL272" t="str">
        <f>IF(ISNUMBER(SEARCH("C", 'WetLitterbags placem_collection'!W53)),"YES","")</f>
        <v/>
      </c>
      <c r="AM272" t="str">
        <f>IF(ISNUMBER(SEARCH("H", 'WetLitterbags placem_collection'!W53)),"YES","")</f>
        <v/>
      </c>
      <c r="AN272" t="str">
        <f>IF(ISNUMBER(SEARCH("R", 'WetLitterbags placem_collection'!W53)),"YES","")</f>
        <v>YES</v>
      </c>
    </row>
    <row r="273" spans="1:40" ht="15" customHeight="1">
      <c r="A273" s="268" t="s">
        <v>2460</v>
      </c>
      <c r="B273" s="282">
        <f>'Dry_Litterbag Placem_Collection'!A54</f>
        <v>52</v>
      </c>
      <c r="C273" s="282" t="str">
        <f>'Dry_Litterbag Placem_Collection'!B54</f>
        <v>Makao</v>
      </c>
      <c r="D273" s="282" t="s">
        <v>2677</v>
      </c>
      <c r="E273" s="282" t="s">
        <v>20</v>
      </c>
      <c r="F273" s="282">
        <v>3</v>
      </c>
      <c r="G273" s="283" t="str">
        <f>'Dry_Litterbag Placem_Collection'!C54</f>
        <v>Dry_P3_T4</v>
      </c>
      <c r="H273" s="284" t="s">
        <v>2559</v>
      </c>
      <c r="I273" s="292" t="s">
        <v>298</v>
      </c>
      <c r="J273" s="233" t="str">
        <f>'WetLitterbags placem_collection'!M54</f>
        <v>R513</v>
      </c>
      <c r="K273" s="235">
        <f>IFERROR(INDEX('Green_rooibos initial weight'!$C$5:$C$1749,MATCH(J273, 'Green_rooibos initial weight'!$A$5:$A$1749,0)),"")</f>
        <v>2.1389999999999998</v>
      </c>
      <c r="L273" s="235">
        <f t="shared" si="30"/>
        <v>1.8891999999999998</v>
      </c>
      <c r="M273" s="235">
        <f>AVERAGE('Ashed teabags wet'!$J$814:$J$816)</f>
        <v>2.2816647271287041</v>
      </c>
      <c r="N273" s="235">
        <f t="shared" si="31"/>
        <v>1.8460947899750844</v>
      </c>
      <c r="O273" s="235">
        <f>IF(IFERROR(INDEX('Both teabags AfterWet'!$D$1:$D$839,MATCH(J273,'Both teabags AfterWet'!$B$1:$B$839,0)),"")="","",(IFERROR(INDEX('Both teabags AfterWet'!$D$1:$D$839,MATCH(J273,'Both teabags AfterWet'!$B$1:$B$839,0)),"")))</f>
        <v>1.6279999999999999</v>
      </c>
      <c r="P273" s="235">
        <f t="shared" si="32"/>
        <v>1.4773999999999998</v>
      </c>
      <c r="Q273" s="235">
        <f>IFERROR(INDEX('Ashed teabags wet'!$J$2:$J$825,MATCH(J273,'Ashed teabags wet'!$B$2:$B$825,0)),"")</f>
        <v>11.073500967118232</v>
      </c>
      <c r="R273" s="235">
        <f t="shared" si="36"/>
        <v>1.3138000967117951</v>
      </c>
      <c r="S273" s="236">
        <f>'WetLitterbags placem_collection'!E54</f>
        <v>42766</v>
      </c>
      <c r="T273" s="236">
        <f>IF('WetLitterbags placem_collection'!G54="","",'WetLitterbags placem_collection'!G54)</f>
        <v>42820</v>
      </c>
      <c r="U273" s="237">
        <f t="shared" si="33"/>
        <v>54</v>
      </c>
      <c r="V273" s="235">
        <f t="shared" si="34"/>
        <v>0.41179999999999994</v>
      </c>
      <c r="W273" s="235">
        <f t="shared" si="35"/>
        <v>0.53229469326328926</v>
      </c>
      <c r="X273">
        <f>IFERROR(INDEX(Rainfall_Wet!$O$2:$O$217,MATCH(B273, Rainfall_Wet!$A$2:$A$217,0)),"")</f>
        <v>214.262898705</v>
      </c>
      <c r="Y273" s="241">
        <v>21.96</v>
      </c>
      <c r="Z273" s="241">
        <v>8.9199999999999982</v>
      </c>
      <c r="AA273" s="241">
        <v>69.12</v>
      </c>
      <c r="AB273" s="242" t="s">
        <v>2688</v>
      </c>
      <c r="AC273" s="241">
        <v>1.7491375061606702</v>
      </c>
      <c r="AD273">
        <f>IF('WetLitterbags placem_collection'!AB54="","",'WetLitterbags placem_collection'!AB54)</f>
        <v>13.4</v>
      </c>
      <c r="AE273">
        <f>IF('WetLitterbags placem_collection'!Z54="","",'WetLitterbags placem_collection'!Z54)</f>
        <v>67</v>
      </c>
      <c r="AF273" s="256" t="str">
        <f>IF('WetLitterbags placem_collection'!AA54="","",'WetLitterbags placem_collection'!AA54)</f>
        <v>M</v>
      </c>
      <c r="AG273">
        <f>IF('WetLitterbags placem_collection'!AC54="","",'WetLitterbags placem_collection'!AC54)</f>
        <v>1</v>
      </c>
      <c r="AH273" s="250">
        <f>AVERAGE('WetLitterbags placem_collection'!S54,'WetLitterbags placem_collection'!U54)</f>
        <v>29.8</v>
      </c>
      <c r="AI273">
        <f>AVERAGE('WetLitterbags placem_collection'!R54,'WetLitterbags placem_collection'!T54)</f>
        <v>25.799999999999997</v>
      </c>
      <c r="AJ273">
        <f>INDEX(Coordinates!$B$2:$B$197,MATCH(G273,Coordinates!$J$2:$J$197,0))</f>
        <v>-3.4061569999999999</v>
      </c>
      <c r="AK273">
        <f>INDEX(Coordinates!$C$2:$C$197,MATCH(G273,Coordinates!$J$2:$J$197,0))</f>
        <v>34.850738999999997</v>
      </c>
      <c r="AL273" t="str">
        <f>IF(ISNUMBER(SEARCH("C", 'WetLitterbags placem_collection'!W54)),"YES","")</f>
        <v/>
      </c>
      <c r="AM273" t="str">
        <f>IF(ISNUMBER(SEARCH("H", 'WetLitterbags placem_collection'!W54)),"YES","")</f>
        <v>YES</v>
      </c>
      <c r="AN273" t="str">
        <f>IF(ISNUMBER(SEARCH("R", 'WetLitterbags placem_collection'!W54)),"YES","")</f>
        <v/>
      </c>
    </row>
    <row r="274" spans="1:40" ht="15" customHeight="1">
      <c r="A274" s="268" t="s">
        <v>2460</v>
      </c>
      <c r="B274" s="282">
        <f>'Dry_Litterbag Placem_Collection'!A55</f>
        <v>53</v>
      </c>
      <c r="C274" s="282" t="str">
        <f>'Dry_Litterbag Placem_Collection'!B55</f>
        <v>Makao</v>
      </c>
      <c r="D274" s="282" t="s">
        <v>2677</v>
      </c>
      <c r="E274" s="282" t="s">
        <v>20</v>
      </c>
      <c r="F274" s="282">
        <v>3</v>
      </c>
      <c r="G274" s="283" t="str">
        <f>'Dry_Litterbag Placem_Collection'!C55</f>
        <v>Dry_P3_T5</v>
      </c>
      <c r="H274" s="284" t="s">
        <v>2559</v>
      </c>
      <c r="I274" s="292" t="s">
        <v>298</v>
      </c>
      <c r="J274" s="233" t="str">
        <f>'WetLitterbags placem_collection'!M55</f>
        <v>R399</v>
      </c>
      <c r="K274" s="235">
        <f>IFERROR(INDEX('Green_rooibos initial weight'!$C$5:$C$1749,MATCH(J274, 'Green_rooibos initial weight'!$A$5:$A$1749,0)),"")</f>
        <v>2.1389999999999998</v>
      </c>
      <c r="L274" s="235">
        <f t="shared" si="30"/>
        <v>1.8891999999999998</v>
      </c>
      <c r="M274" s="235">
        <f>AVERAGE('Ashed teabags wet'!$J$814:$J$816)</f>
        <v>2.2816647271287041</v>
      </c>
      <c r="N274" s="235">
        <f t="shared" si="31"/>
        <v>1.8460947899750844</v>
      </c>
      <c r="O274" s="235" t="str">
        <f>IF(IFERROR(INDEX('Both teabags AfterWet'!$D$1:$D$839,MATCH(J274,'Both teabags AfterWet'!$B$1:$B$839,0)),"")="","",(IFERROR(INDEX('Both teabags AfterWet'!$D$1:$D$839,MATCH(J274,'Both teabags AfterWet'!$B$1:$B$839,0)),"")))</f>
        <v/>
      </c>
      <c r="P274" s="235" t="str">
        <f t="shared" si="32"/>
        <v/>
      </c>
      <c r="Q274" s="235" t="str">
        <f>IFERROR(INDEX('Ashed teabags wet'!$J$2:$J$825,MATCH(J274,'Ashed teabags wet'!$B$2:$B$825,0)),"")</f>
        <v/>
      </c>
      <c r="R274" s="235" t="str">
        <f t="shared" si="36"/>
        <v/>
      </c>
      <c r="S274" s="236">
        <f>'WetLitterbags placem_collection'!E55</f>
        <v>42766</v>
      </c>
      <c r="T274" s="236">
        <f>IF('WetLitterbags placem_collection'!G55="","",'WetLitterbags placem_collection'!G55)</f>
        <v>42820</v>
      </c>
      <c r="U274" s="237">
        <f t="shared" si="33"/>
        <v>54</v>
      </c>
      <c r="V274" s="235" t="str">
        <f t="shared" si="34"/>
        <v/>
      </c>
      <c r="W274" s="235" t="str">
        <f t="shared" si="35"/>
        <v/>
      </c>
      <c r="X274">
        <f>IFERROR(INDEX(Rainfall_Wet!$O$2:$O$217,MATCH(B274, Rainfall_Wet!$A$2:$A$217,0)),"")</f>
        <v>214.262898705</v>
      </c>
      <c r="Y274" s="241">
        <v>21.96</v>
      </c>
      <c r="Z274" s="241">
        <v>8.9199999999999982</v>
      </c>
      <c r="AA274" s="241">
        <v>69.12</v>
      </c>
      <c r="AB274" s="242" t="s">
        <v>2688</v>
      </c>
      <c r="AC274" s="241">
        <v>1.7491375061606702</v>
      </c>
      <c r="AD274" t="str">
        <f>IF('WetLitterbags placem_collection'!AB55="","",'WetLitterbags placem_collection'!AB55)</f>
        <v/>
      </c>
      <c r="AE274" t="str">
        <f>IF('WetLitterbags placem_collection'!Z55="","",'WetLitterbags placem_collection'!Z55)</f>
        <v/>
      </c>
      <c r="AF274" s="256" t="str">
        <f>IF('WetLitterbags placem_collection'!AA55="","",'WetLitterbags placem_collection'!AA55)</f>
        <v/>
      </c>
      <c r="AG274" t="str">
        <f>IF('WetLitterbags placem_collection'!AC55="","",'WetLitterbags placem_collection'!AC55)</f>
        <v/>
      </c>
      <c r="AH274" s="250">
        <f>AVERAGE('WetLitterbags placem_collection'!S55,'WetLitterbags placem_collection'!U55)</f>
        <v>20.2</v>
      </c>
      <c r="AI274">
        <f>AVERAGE('WetLitterbags placem_collection'!R55,'WetLitterbags placem_collection'!T55)</f>
        <v>22.2</v>
      </c>
      <c r="AJ274">
        <f>INDEX(Coordinates!$B$2:$B$197,MATCH(G274,Coordinates!$J$2:$J$197,0))</f>
        <v>-3.4061140000000001</v>
      </c>
      <c r="AK274">
        <f>INDEX(Coordinates!$C$2:$C$197,MATCH(G274,Coordinates!$J$2:$J$197,0))</f>
        <v>34.850596000000003</v>
      </c>
      <c r="AL274" t="str">
        <f>IF(ISNUMBER(SEARCH("C", 'WetLitterbags placem_collection'!W55)),"YES","")</f>
        <v/>
      </c>
      <c r="AM274" t="str">
        <f>IF(ISNUMBER(SEARCH("H", 'WetLitterbags placem_collection'!W55)),"YES","")</f>
        <v/>
      </c>
      <c r="AN274" t="str">
        <f>IF(ISNUMBER(SEARCH("R", 'WetLitterbags placem_collection'!W55)),"YES","")</f>
        <v/>
      </c>
    </row>
    <row r="275" spans="1:40" ht="15" customHeight="1">
      <c r="A275" s="268" t="s">
        <v>2460</v>
      </c>
      <c r="B275" s="282">
        <f>'Dry_Litterbag Placem_Collection'!A56</f>
        <v>54</v>
      </c>
      <c r="C275" s="282" t="str">
        <f>'Dry_Litterbag Placem_Collection'!B56</f>
        <v>Makao</v>
      </c>
      <c r="D275" s="282" t="s">
        <v>2677</v>
      </c>
      <c r="E275" s="282" t="s">
        <v>20</v>
      </c>
      <c r="F275" s="282">
        <v>3</v>
      </c>
      <c r="G275" s="283" t="str">
        <f>'Dry_Litterbag Placem_Collection'!C56</f>
        <v>Dry_P3_T6</v>
      </c>
      <c r="H275" s="284" t="s">
        <v>2559</v>
      </c>
      <c r="I275" s="292" t="s">
        <v>298</v>
      </c>
      <c r="J275" s="233" t="str">
        <f>'WetLitterbags placem_collection'!M56</f>
        <v>R400</v>
      </c>
      <c r="K275" s="235">
        <f>IFERROR(INDEX('Green_rooibos initial weight'!$C$5:$C$1749,MATCH(J275, 'Green_rooibos initial weight'!$A$5:$A$1749,0)),"")</f>
        <v>2.181</v>
      </c>
      <c r="L275" s="235">
        <f t="shared" si="30"/>
        <v>1.9312</v>
      </c>
      <c r="M275" s="235">
        <f>AVERAGE('Ashed teabags wet'!$J$814:$J$816)</f>
        <v>2.2816647271287041</v>
      </c>
      <c r="N275" s="235">
        <f t="shared" si="31"/>
        <v>1.8871364907896906</v>
      </c>
      <c r="O275" s="235" t="str">
        <f>IF(IFERROR(INDEX('Both teabags AfterWet'!$D$1:$D$839,MATCH(J275,'Both teabags AfterWet'!$B$1:$B$839,0)),"")="","",(IFERROR(INDEX('Both teabags AfterWet'!$D$1:$D$839,MATCH(J275,'Both teabags AfterWet'!$B$1:$B$839,0)),"")))</f>
        <v/>
      </c>
      <c r="P275" s="235" t="str">
        <f t="shared" si="32"/>
        <v/>
      </c>
      <c r="Q275" s="235" t="str">
        <f>IFERROR(INDEX('Ashed teabags wet'!$J$2:$J$825,MATCH(J275,'Ashed teabags wet'!$B$2:$B$825,0)),"")</f>
        <v/>
      </c>
      <c r="R275" s="235" t="str">
        <f t="shared" si="36"/>
        <v/>
      </c>
      <c r="S275" s="236">
        <f>'WetLitterbags placem_collection'!E56</f>
        <v>42766</v>
      </c>
      <c r="T275" s="236">
        <f>IF('WetLitterbags placem_collection'!G56="","",'WetLitterbags placem_collection'!G56)</f>
        <v>42820</v>
      </c>
      <c r="U275" s="237">
        <f t="shared" si="33"/>
        <v>54</v>
      </c>
      <c r="V275" s="235" t="str">
        <f t="shared" si="34"/>
        <v/>
      </c>
      <c r="W275" s="235" t="str">
        <f t="shared" si="35"/>
        <v/>
      </c>
      <c r="X275">
        <f>IFERROR(INDEX(Rainfall_Wet!$O$2:$O$217,MATCH(B275, Rainfall_Wet!$A$2:$A$217,0)),"")</f>
        <v>214.262898705</v>
      </c>
      <c r="Y275" s="241">
        <v>21.96</v>
      </c>
      <c r="Z275" s="241">
        <v>8.9199999999999982</v>
      </c>
      <c r="AA275" s="241">
        <v>69.12</v>
      </c>
      <c r="AB275" s="242" t="s">
        <v>2688</v>
      </c>
      <c r="AC275" s="241">
        <v>1.7491375061606702</v>
      </c>
      <c r="AD275" t="str">
        <f>IF('WetLitterbags placem_collection'!AB56="","",'WetLitterbags placem_collection'!AB56)</f>
        <v/>
      </c>
      <c r="AE275" t="str">
        <f>IF('WetLitterbags placem_collection'!Z56="","",'WetLitterbags placem_collection'!Z56)</f>
        <v/>
      </c>
      <c r="AF275" s="256" t="str">
        <f>IF('WetLitterbags placem_collection'!AA56="","",'WetLitterbags placem_collection'!AA56)</f>
        <v/>
      </c>
      <c r="AG275" t="str">
        <f>IF('WetLitterbags placem_collection'!AC56="","",'WetLitterbags placem_collection'!AC56)</f>
        <v/>
      </c>
      <c r="AH275" s="250">
        <f>AVERAGE('WetLitterbags placem_collection'!S56,'WetLitterbags placem_collection'!U56)</f>
        <v>30.1</v>
      </c>
      <c r="AI275">
        <f>AVERAGE('WetLitterbags placem_collection'!R56,'WetLitterbags placem_collection'!T56)</f>
        <v>22.2</v>
      </c>
      <c r="AJ275">
        <f>INDEX(Coordinates!$B$2:$B$197,MATCH(G275,Coordinates!$J$2:$J$197,0))</f>
        <v>-3.406058019</v>
      </c>
      <c r="AK275">
        <f>INDEX(Coordinates!$C$2:$C$197,MATCH(G275,Coordinates!$J$2:$J$197,0))</f>
        <v>34.850466019999999</v>
      </c>
      <c r="AL275" t="str">
        <f>IF(ISNUMBER(SEARCH("C", 'WetLitterbags placem_collection'!W56)),"YES","")</f>
        <v/>
      </c>
      <c r="AM275" t="str">
        <f>IF(ISNUMBER(SEARCH("H", 'WetLitterbags placem_collection'!W56)),"YES","")</f>
        <v/>
      </c>
      <c r="AN275" t="str">
        <f>IF(ISNUMBER(SEARCH("R", 'WetLitterbags placem_collection'!W56)),"YES","")</f>
        <v/>
      </c>
    </row>
    <row r="276" spans="1:40" ht="15" customHeight="1">
      <c r="A276" s="268" t="s">
        <v>2460</v>
      </c>
      <c r="B276" s="282">
        <f>'Dry_Litterbag Placem_Collection'!A57</f>
        <v>55</v>
      </c>
      <c r="C276" s="282" t="str">
        <f>'Dry_Litterbag Placem_Collection'!B57</f>
        <v>Makao</v>
      </c>
      <c r="D276" s="282" t="s">
        <v>2677</v>
      </c>
      <c r="E276" s="282" t="s">
        <v>20</v>
      </c>
      <c r="F276" s="282">
        <v>3</v>
      </c>
      <c r="G276" s="283" t="str">
        <f>'Dry_Litterbag Placem_Collection'!C57</f>
        <v>Dry_P3_T7</v>
      </c>
      <c r="H276" s="284" t="s">
        <v>2559</v>
      </c>
      <c r="I276" s="292" t="s">
        <v>298</v>
      </c>
      <c r="J276" s="233" t="str">
        <f>'WetLitterbags placem_collection'!M57</f>
        <v>R19</v>
      </c>
      <c r="K276" s="235">
        <f>IFERROR(INDEX('Green_rooibos initial weight'!$C$5:$C$1749,MATCH(J276, 'Green_rooibos initial weight'!$A$5:$A$1749,0)),"")</f>
        <v>2.2589999999999999</v>
      </c>
      <c r="L276" s="235">
        <f t="shared" si="30"/>
        <v>2.0091999999999999</v>
      </c>
      <c r="M276" s="235">
        <f>AVERAGE('Ashed teabags wet'!$J$814:$J$816)</f>
        <v>2.2816647271287041</v>
      </c>
      <c r="N276" s="235">
        <f t="shared" si="31"/>
        <v>1.9633567923025299</v>
      </c>
      <c r="O276" s="235">
        <f>IF(IFERROR(INDEX('Both teabags AfterWet'!$D$1:$D$839,MATCH(J276,'Both teabags AfterWet'!$B$1:$B$839,0)),"")="","",(IFERROR(INDEX('Both teabags AfterWet'!$D$1:$D$839,MATCH(J276,'Both teabags AfterWet'!$B$1:$B$839,0)),"")))</f>
        <v>0.22600000000000001</v>
      </c>
      <c r="P276" s="235">
        <f t="shared" si="32"/>
        <v>7.5399999999999995E-2</v>
      </c>
      <c r="Q276" s="235" t="str">
        <f>IFERROR(INDEX('Ashed teabags wet'!$J$2:$J$825,MATCH(J276,'Ashed teabags wet'!$B$2:$B$825,0)),"")</f>
        <v/>
      </c>
      <c r="R276" s="235" t="str">
        <f t="shared" si="36"/>
        <v/>
      </c>
      <c r="S276" s="236">
        <f>'WetLitterbags placem_collection'!E57</f>
        <v>42766</v>
      </c>
      <c r="T276" s="236">
        <f>IF('WetLitterbags placem_collection'!G57="","",'WetLitterbags placem_collection'!G57)</f>
        <v>42820</v>
      </c>
      <c r="U276" s="237">
        <f t="shared" si="33"/>
        <v>54</v>
      </c>
      <c r="V276" s="235">
        <f t="shared" si="34"/>
        <v>1.9338</v>
      </c>
      <c r="W276" s="235" t="str">
        <f t="shared" si="35"/>
        <v/>
      </c>
      <c r="X276">
        <f>IFERROR(INDEX(Rainfall_Wet!$O$2:$O$217,MATCH(B276, Rainfall_Wet!$A$2:$A$217,0)),"")</f>
        <v>214.262898705</v>
      </c>
      <c r="Y276" s="241">
        <v>21.96</v>
      </c>
      <c r="Z276" s="241">
        <v>8.9199999999999982</v>
      </c>
      <c r="AA276" s="241">
        <v>69.12</v>
      </c>
      <c r="AB276" s="242" t="s">
        <v>2688</v>
      </c>
      <c r="AC276" s="241">
        <v>1.7491375061606702</v>
      </c>
      <c r="AD276">
        <f>IF('WetLitterbags placem_collection'!AB57="","",'WetLitterbags placem_collection'!AB57)</f>
        <v>15.8</v>
      </c>
      <c r="AE276">
        <f>IF('WetLitterbags placem_collection'!Z57="","",'WetLitterbags placem_collection'!Z57)</f>
        <v>45</v>
      </c>
      <c r="AF276" s="256" t="str">
        <f>IF('WetLitterbags placem_collection'!AA57="","",'WetLitterbags placem_collection'!AA57)</f>
        <v>M</v>
      </c>
      <c r="AG276">
        <f>IF('WetLitterbags placem_collection'!AC57="","",'WetLitterbags placem_collection'!AC57)</f>
        <v>1</v>
      </c>
      <c r="AH276" s="250">
        <f>AVERAGE('WetLitterbags placem_collection'!S57,'WetLitterbags placem_collection'!U57)</f>
        <v>33</v>
      </c>
      <c r="AI276">
        <f>AVERAGE('WetLitterbags placem_collection'!R57,'WetLitterbags placem_collection'!T57)</f>
        <v>25.9</v>
      </c>
      <c r="AJ276">
        <f>INDEX(Coordinates!$B$2:$B$197,MATCH(G276,Coordinates!$J$2:$J$197,0))</f>
        <v>-3.4061389879999999</v>
      </c>
      <c r="AK276">
        <f>INDEX(Coordinates!$C$2:$C$197,MATCH(G276,Coordinates!$J$2:$J$197,0))</f>
        <v>34.850574979999998</v>
      </c>
      <c r="AL276" t="str">
        <f>IF(ISNUMBER(SEARCH("C", 'WetLitterbags placem_collection'!W57)),"YES","")</f>
        <v/>
      </c>
      <c r="AM276" t="str">
        <f>IF(ISNUMBER(SEARCH("H", 'WetLitterbags placem_collection'!W57)),"YES","")</f>
        <v>YES</v>
      </c>
      <c r="AN276" t="str">
        <f>IF(ISNUMBER(SEARCH("R", 'WetLitterbags placem_collection'!W57)),"YES","")</f>
        <v/>
      </c>
    </row>
    <row r="277" spans="1:40" ht="15" customHeight="1">
      <c r="A277" s="268" t="s">
        <v>2460</v>
      </c>
      <c r="B277" s="282">
        <f>'Dry_Litterbag Placem_Collection'!A58</f>
        <v>56</v>
      </c>
      <c r="C277" s="282" t="str">
        <f>'Dry_Litterbag Placem_Collection'!B58</f>
        <v>Makao</v>
      </c>
      <c r="D277" s="282" t="s">
        <v>2677</v>
      </c>
      <c r="E277" s="282" t="s">
        <v>20</v>
      </c>
      <c r="F277" s="282">
        <v>3</v>
      </c>
      <c r="G277" s="283" t="str">
        <f>'Dry_Litterbag Placem_Collection'!C58</f>
        <v>Dry_P3_T8</v>
      </c>
      <c r="H277" s="284" t="s">
        <v>2559</v>
      </c>
      <c r="I277" s="292" t="s">
        <v>298</v>
      </c>
      <c r="J277" s="233" t="str">
        <f>'WetLitterbags placem_collection'!M58</f>
        <v>R60</v>
      </c>
      <c r="K277" s="235">
        <f>IFERROR(INDEX('Green_rooibos initial weight'!$C$5:$C$1749,MATCH(J277, 'Green_rooibos initial weight'!$A$5:$A$1749,0)),"")</f>
        <v>2.3220000000000001</v>
      </c>
      <c r="L277" s="235">
        <f t="shared" si="30"/>
        <v>2.0722</v>
      </c>
      <c r="M277" s="235">
        <f>AVERAGE('Ashed teabags wet'!$J$814:$J$816)</f>
        <v>2.2816647271287041</v>
      </c>
      <c r="N277" s="235">
        <f t="shared" si="31"/>
        <v>2.0249193435244393</v>
      </c>
      <c r="O277" s="235">
        <f>IF(IFERROR(INDEX('Both teabags AfterWet'!$D$1:$D$839,MATCH(J277,'Both teabags AfterWet'!$B$1:$B$839,0)),"")="","",(IFERROR(INDEX('Both teabags AfterWet'!$D$1:$D$839,MATCH(J277,'Both teabags AfterWet'!$B$1:$B$839,0)),"")))</f>
        <v>2.2909999999999999</v>
      </c>
      <c r="P277" s="235">
        <f t="shared" si="32"/>
        <v>2.1404000000000001</v>
      </c>
      <c r="Q277" s="235">
        <f>IFERROR(INDEX('Ashed teabags wet'!$J$2:$J$825,MATCH(J277,'Ashed teabags wet'!$B$2:$B$825,0)),"")</f>
        <v>90.284005979073754</v>
      </c>
      <c r="R277" s="235">
        <f t="shared" si="36"/>
        <v>0.20796113602390531</v>
      </c>
      <c r="S277" s="236">
        <f>'WetLitterbags placem_collection'!E58</f>
        <v>42766</v>
      </c>
      <c r="T277" s="236">
        <f>IF('WetLitterbags placem_collection'!G58="","",'WetLitterbags placem_collection'!G58)</f>
        <v>42820</v>
      </c>
      <c r="U277" s="237">
        <f t="shared" si="33"/>
        <v>54</v>
      </c>
      <c r="V277" s="235">
        <f t="shared" si="34"/>
        <v>-6.8200000000000038E-2</v>
      </c>
      <c r="W277" s="235">
        <f t="shared" si="35"/>
        <v>1.8169582075005339</v>
      </c>
      <c r="X277">
        <f>IFERROR(INDEX(Rainfall_Wet!$O$2:$O$217,MATCH(B277, Rainfall_Wet!$A$2:$A$217,0)),"")</f>
        <v>214.262898705</v>
      </c>
      <c r="Y277" s="241">
        <v>21.96</v>
      </c>
      <c r="Z277" s="241">
        <v>8.9199999999999982</v>
      </c>
      <c r="AA277" s="241">
        <v>69.12</v>
      </c>
      <c r="AB277" s="242" t="s">
        <v>2688</v>
      </c>
      <c r="AC277" s="241">
        <v>1.7491375061606702</v>
      </c>
      <c r="AD277">
        <f>IF('WetLitterbags placem_collection'!AB58="","",'WetLitterbags placem_collection'!AB58)</f>
        <v>15.4</v>
      </c>
      <c r="AE277">
        <f>IF('WetLitterbags placem_collection'!Z58="","",'WetLitterbags placem_collection'!Z58)</f>
        <v>30.8</v>
      </c>
      <c r="AF277" s="256" t="str">
        <f>IF('WetLitterbags placem_collection'!AA58="","",'WetLitterbags placem_collection'!AA58)</f>
        <v>M</v>
      </c>
      <c r="AG277">
        <f>IF('WetLitterbags placem_collection'!AC58="","",'WetLitterbags placem_collection'!AC58)</f>
        <v>0</v>
      </c>
      <c r="AH277" s="250">
        <f>AVERAGE('WetLitterbags placem_collection'!S58,'WetLitterbags placem_collection'!U58)</f>
        <v>29.5</v>
      </c>
      <c r="AI277">
        <f>AVERAGE('WetLitterbags placem_collection'!R58,'WetLitterbags placem_collection'!T58)</f>
        <v>27.6</v>
      </c>
      <c r="AJ277">
        <f>INDEX(Coordinates!$B$2:$B$197,MATCH(G277,Coordinates!$J$2:$J$197,0))</f>
        <v>-3.4062900300000001</v>
      </c>
      <c r="AK277">
        <f>INDEX(Coordinates!$C$2:$C$197,MATCH(G277,Coordinates!$J$2:$J$197,0))</f>
        <v>34.850441959999998</v>
      </c>
      <c r="AL277" t="str">
        <f>IF(ISNUMBER(SEARCH("C", 'WetLitterbags placem_collection'!W58)),"YES","")</f>
        <v>YES</v>
      </c>
      <c r="AM277" t="str">
        <f>IF(ISNUMBER(SEARCH("H", 'WetLitterbags placem_collection'!W58)),"YES","")</f>
        <v>YES</v>
      </c>
      <c r="AN277" t="str">
        <f>IF(ISNUMBER(SEARCH("R", 'WetLitterbags placem_collection'!W58)),"YES","")</f>
        <v/>
      </c>
    </row>
    <row r="278" spans="1:40" ht="15" customHeight="1">
      <c r="A278" s="268" t="s">
        <v>2460</v>
      </c>
      <c r="B278" s="282">
        <f>'Dry_Litterbag Placem_Collection'!A59</f>
        <v>57</v>
      </c>
      <c r="C278" s="282" t="str">
        <f>'Dry_Litterbag Placem_Collection'!B59</f>
        <v>Makao</v>
      </c>
      <c r="D278" s="282" t="s">
        <v>2677</v>
      </c>
      <c r="E278" s="282" t="s">
        <v>20</v>
      </c>
      <c r="F278" s="282">
        <v>4</v>
      </c>
      <c r="G278" s="283" t="str">
        <f>'Dry_Litterbag Placem_Collection'!C59</f>
        <v>Dry_P4_T1</v>
      </c>
      <c r="H278" s="284" t="s">
        <v>2559</v>
      </c>
      <c r="I278" s="292" t="s">
        <v>298</v>
      </c>
      <c r="J278" s="233" t="str">
        <f>'WetLitterbags placem_collection'!M59</f>
        <v>R161</v>
      </c>
      <c r="K278" s="235">
        <f>IFERROR(INDEX('Green_rooibos initial weight'!$C$5:$C$1749,MATCH(J278, 'Green_rooibos initial weight'!$A$5:$A$1749,0)),"")</f>
        <v>2.1829999999999998</v>
      </c>
      <c r="L278" s="235">
        <f t="shared" si="30"/>
        <v>1.9331999999999998</v>
      </c>
      <c r="M278" s="235">
        <f>AVERAGE('Ashed teabags wet'!$J$814:$J$816)</f>
        <v>2.2816647271287041</v>
      </c>
      <c r="N278" s="235">
        <f t="shared" si="31"/>
        <v>1.8890908574951477</v>
      </c>
      <c r="O278" s="235">
        <f>IF(IFERROR(INDEX('Both teabags AfterWet'!$D$1:$D$839,MATCH(J278,'Both teabags AfterWet'!$B$1:$B$839,0)),"")="","",(IFERROR(INDEX('Both teabags AfterWet'!$D$1:$D$839,MATCH(J278,'Both teabags AfterWet'!$B$1:$B$839,0)),"")))</f>
        <v>1.266</v>
      </c>
      <c r="P278" s="235">
        <f t="shared" si="32"/>
        <v>1.1153999999999999</v>
      </c>
      <c r="Q278" s="235">
        <f>IFERROR(INDEX('Ashed teabags wet'!$J$2:$J$825,MATCH(J278,'Ashed teabags wet'!$B$2:$B$825,0)),"")</f>
        <v>9.63680387409185</v>
      </c>
      <c r="R278" s="235">
        <f t="shared" si="36"/>
        <v>1.0079110895883794</v>
      </c>
      <c r="S278" s="236">
        <f>'WetLitterbags placem_collection'!E59</f>
        <v>42766</v>
      </c>
      <c r="T278" s="236">
        <f>IF('WetLitterbags placem_collection'!G59="","",'WetLitterbags placem_collection'!G59)</f>
        <v>42820</v>
      </c>
      <c r="U278" s="237">
        <f t="shared" si="33"/>
        <v>54</v>
      </c>
      <c r="V278" s="235">
        <f t="shared" si="34"/>
        <v>0.81779999999999986</v>
      </c>
      <c r="W278" s="235">
        <f t="shared" si="35"/>
        <v>0.88117976790676833</v>
      </c>
      <c r="X278">
        <f>IFERROR(INDEX(Rainfall_Wet!$O$2:$O$217,MATCH(B278, Rainfall_Wet!$A$2:$A$217,0)),"")</f>
        <v>214.262898705</v>
      </c>
      <c r="Y278" s="241">
        <v>25.96</v>
      </c>
      <c r="Z278" s="241">
        <v>6.9200000000000008</v>
      </c>
      <c r="AA278" s="241">
        <v>67.12</v>
      </c>
      <c r="AB278" s="242" t="s">
        <v>2688</v>
      </c>
      <c r="AC278" s="241">
        <v>1.7568260226712666</v>
      </c>
      <c r="AD278">
        <f>IF('WetLitterbags placem_collection'!AB59="","",'WetLitterbags placem_collection'!AB59)</f>
        <v>3.3</v>
      </c>
      <c r="AE278">
        <f>IF('WetLitterbags placem_collection'!Z59="","",'WetLitterbags placem_collection'!Z59)</f>
        <v>28.4</v>
      </c>
      <c r="AF278" s="256" t="str">
        <f>IF('WetLitterbags placem_collection'!AA59="","",'WetLitterbags placem_collection'!AA59)</f>
        <v>O</v>
      </c>
      <c r="AG278">
        <f>IF('WetLitterbags placem_collection'!AC59="","",'WetLitterbags placem_collection'!AC59)</f>
        <v>1</v>
      </c>
      <c r="AH278" s="250">
        <f>AVERAGE('WetLitterbags placem_collection'!S59,'WetLitterbags placem_collection'!U59)</f>
        <v>31.6</v>
      </c>
      <c r="AI278">
        <f>AVERAGE('WetLitterbags placem_collection'!R59,'WetLitterbags placem_collection'!T59)</f>
        <v>26.9</v>
      </c>
      <c r="AJ278">
        <f>INDEX(Coordinates!$B$2:$B$197,MATCH(G278,Coordinates!$J$2:$J$197,0))</f>
        <v>-3.4064239729999999</v>
      </c>
      <c r="AK278">
        <f>INDEX(Coordinates!$C$2:$C$197,MATCH(G278,Coordinates!$J$2:$J$197,0))</f>
        <v>34.851213010000002</v>
      </c>
      <c r="AL278" t="str">
        <f>IF(ISNUMBER(SEARCH("C", 'WetLitterbags placem_collection'!W59)),"YES","")</f>
        <v/>
      </c>
      <c r="AM278" t="str">
        <f>IF(ISNUMBER(SEARCH("H", 'WetLitterbags placem_collection'!W59)),"YES","")</f>
        <v>YES</v>
      </c>
      <c r="AN278" t="str">
        <f>IF(ISNUMBER(SEARCH("R", 'WetLitterbags placem_collection'!W59)),"YES","")</f>
        <v>YES</v>
      </c>
    </row>
    <row r="279" spans="1:40" ht="15" customHeight="1">
      <c r="A279" s="268" t="s">
        <v>2460</v>
      </c>
      <c r="B279" s="282">
        <f>'Dry_Litterbag Placem_Collection'!A60</f>
        <v>58</v>
      </c>
      <c r="C279" s="282" t="str">
        <f>'Dry_Litterbag Placem_Collection'!B60</f>
        <v>Makao</v>
      </c>
      <c r="D279" s="282" t="s">
        <v>2677</v>
      </c>
      <c r="E279" s="282" t="s">
        <v>20</v>
      </c>
      <c r="F279" s="282">
        <v>4</v>
      </c>
      <c r="G279" s="283" t="str">
        <f>'Dry_Litterbag Placem_Collection'!C60</f>
        <v>Dry_P4_T2</v>
      </c>
      <c r="H279" s="284" t="s">
        <v>2559</v>
      </c>
      <c r="I279" s="292" t="s">
        <v>298</v>
      </c>
      <c r="J279" s="233" t="str">
        <f>'WetLitterbags placem_collection'!M60</f>
        <v>R48</v>
      </c>
      <c r="K279" s="235">
        <f>IFERROR(INDEX('Green_rooibos initial weight'!$C$5:$C$1749,MATCH(J279, 'Green_rooibos initial weight'!$A$5:$A$1749,0)),"")</f>
        <v>2.2149999999999999</v>
      </c>
      <c r="L279" s="235">
        <f t="shared" si="30"/>
        <v>1.9651999999999998</v>
      </c>
      <c r="M279" s="235">
        <f>AVERAGE('Ashed teabags wet'!$J$814:$J$816)</f>
        <v>2.2816647271287041</v>
      </c>
      <c r="N279" s="235">
        <f t="shared" si="31"/>
        <v>1.9203607247824666</v>
      </c>
      <c r="O279" s="235">
        <f>IF(IFERROR(INDEX('Both teabags AfterWet'!$D$1:$D$839,MATCH(J279,'Both teabags AfterWet'!$B$1:$B$839,0)),"")="","",(IFERROR(INDEX('Both teabags AfterWet'!$D$1:$D$839,MATCH(J279,'Both teabags AfterWet'!$B$1:$B$839,0)),"")))</f>
        <v>0.74880000000000002</v>
      </c>
      <c r="P279" s="235">
        <f t="shared" si="32"/>
        <v>0.59820000000000007</v>
      </c>
      <c r="Q279" s="235">
        <f>IFERROR(INDEX('Ashed teabags wet'!$J$2:$J$825,MATCH(J279,'Ashed teabags wet'!$B$2:$B$825,0)),"")</f>
        <v>25.956144824069355</v>
      </c>
      <c r="R279" s="235">
        <f t="shared" si="36"/>
        <v>0.44293034166241718</v>
      </c>
      <c r="S279" s="236">
        <f>'WetLitterbags placem_collection'!E60</f>
        <v>42766</v>
      </c>
      <c r="T279" s="236">
        <f>IF('WetLitterbags placem_collection'!G60="","",'WetLitterbags placem_collection'!G60)</f>
        <v>42820</v>
      </c>
      <c r="U279" s="237">
        <f t="shared" si="33"/>
        <v>54</v>
      </c>
      <c r="V279" s="235">
        <f t="shared" si="34"/>
        <v>1.3669999999999998</v>
      </c>
      <c r="W279" s="235">
        <f t="shared" si="35"/>
        <v>1.4774303831200495</v>
      </c>
      <c r="X279">
        <f>IFERROR(INDEX(Rainfall_Wet!$O$2:$O$217,MATCH(B279, Rainfall_Wet!$A$2:$A$217,0)),"")</f>
        <v>214.262898705</v>
      </c>
      <c r="Y279" s="241">
        <v>25.96</v>
      </c>
      <c r="Z279" s="241">
        <v>6.9200000000000008</v>
      </c>
      <c r="AA279" s="241">
        <v>67.12</v>
      </c>
      <c r="AB279" s="242" t="s">
        <v>2688</v>
      </c>
      <c r="AC279" s="241">
        <v>1.7568260226712666</v>
      </c>
      <c r="AD279">
        <f>IF('WetLitterbags placem_collection'!AB60="","",'WetLitterbags placem_collection'!AB60)</f>
        <v>1.4</v>
      </c>
      <c r="AE279">
        <f>IF('WetLitterbags placem_collection'!Z60="","",'WetLitterbags placem_collection'!Z60)</f>
        <v>54.4</v>
      </c>
      <c r="AF279" s="256" t="str">
        <f>IF('WetLitterbags placem_collection'!AA60="","",'WetLitterbags placem_collection'!AA60)</f>
        <v>O</v>
      </c>
      <c r="AG279">
        <f>IF('WetLitterbags placem_collection'!AC60="","",'WetLitterbags placem_collection'!AC60)</f>
        <v>0</v>
      </c>
      <c r="AH279" s="250">
        <f>AVERAGE('WetLitterbags placem_collection'!S60,'WetLitterbags placem_collection'!U60)</f>
        <v>31.6</v>
      </c>
      <c r="AI279">
        <f>AVERAGE('WetLitterbags placem_collection'!R60,'WetLitterbags placem_collection'!T60)</f>
        <v>26.700000000000003</v>
      </c>
      <c r="AJ279">
        <f>INDEX(Coordinates!$B$2:$B$197,MATCH(G279,Coordinates!$J$2:$J$197,0))</f>
        <v>-3.4065020079999999</v>
      </c>
      <c r="AK279">
        <f>INDEX(Coordinates!$C$2:$C$197,MATCH(G279,Coordinates!$J$2:$J$197,0))</f>
        <v>34.851056020000001</v>
      </c>
      <c r="AL279" t="str">
        <f>IF(ISNUMBER(SEARCH("C", 'WetLitterbags placem_collection'!W60)),"YES","")</f>
        <v/>
      </c>
      <c r="AM279" t="str">
        <f>IF(ISNUMBER(SEARCH("H", 'WetLitterbags placem_collection'!W60)),"YES","")</f>
        <v>YES</v>
      </c>
      <c r="AN279" t="str">
        <f>IF(ISNUMBER(SEARCH("R", 'WetLitterbags placem_collection'!W60)),"YES","")</f>
        <v/>
      </c>
    </row>
    <row r="280" spans="1:40" ht="15" customHeight="1">
      <c r="A280" s="268" t="s">
        <v>2460</v>
      </c>
      <c r="B280" s="282">
        <f>'Dry_Litterbag Placem_Collection'!A61</f>
        <v>59</v>
      </c>
      <c r="C280" s="282" t="str">
        <f>'Dry_Litterbag Placem_Collection'!B61</f>
        <v>Makao</v>
      </c>
      <c r="D280" s="282" t="s">
        <v>2677</v>
      </c>
      <c r="E280" s="282" t="s">
        <v>20</v>
      </c>
      <c r="F280" s="282">
        <v>4</v>
      </c>
      <c r="G280" s="283" t="str">
        <f>'Dry_Litterbag Placem_Collection'!C61</f>
        <v>Dry_P4_T3</v>
      </c>
      <c r="H280" s="284" t="s">
        <v>2559</v>
      </c>
      <c r="I280" s="292" t="s">
        <v>298</v>
      </c>
      <c r="J280" s="233" t="str">
        <f>'WetLitterbags placem_collection'!M61</f>
        <v>R23</v>
      </c>
      <c r="K280" s="235">
        <f>IFERROR(INDEX('Green_rooibos initial weight'!$C$5:$C$1749,MATCH(J280, 'Green_rooibos initial weight'!$A$5:$A$1749,0)),"")</f>
        <v>2.2770000000000001</v>
      </c>
      <c r="L280" s="235">
        <f t="shared" si="30"/>
        <v>2.0272000000000001</v>
      </c>
      <c r="M280" s="235">
        <f>AVERAGE('Ashed teabags wet'!$J$814:$J$816)</f>
        <v>2.2816647271287041</v>
      </c>
      <c r="N280" s="235">
        <f t="shared" si="31"/>
        <v>1.9809460926516471</v>
      </c>
      <c r="O280" s="235">
        <f>IF(IFERROR(INDEX('Both teabags AfterWet'!$D$1:$D$839,MATCH(J280,'Both teabags AfterWet'!$B$1:$B$839,0)),"")="","",(IFERROR(INDEX('Both teabags AfterWet'!$D$1:$D$839,MATCH(J280,'Both teabags AfterWet'!$B$1:$B$839,0)),"")))</f>
        <v>1.38</v>
      </c>
      <c r="P280" s="235">
        <f t="shared" si="32"/>
        <v>1.2293999999999998</v>
      </c>
      <c r="Q280" s="235">
        <f>IFERROR(INDEX('Ashed teabags wet'!$J$2:$J$825,MATCH(J280,'Ashed teabags wet'!$B$2:$B$825,0)),"")</f>
        <v>6.2753036437244685</v>
      </c>
      <c r="R280" s="235">
        <f t="shared" si="36"/>
        <v>1.1522514170040512</v>
      </c>
      <c r="S280" s="236">
        <f>'WetLitterbags placem_collection'!E61</f>
        <v>42766</v>
      </c>
      <c r="T280" s="236">
        <f>IF('WetLitterbags placem_collection'!G61="","",'WetLitterbags placem_collection'!G61)</f>
        <v>42820</v>
      </c>
      <c r="U280" s="237">
        <f t="shared" si="33"/>
        <v>54</v>
      </c>
      <c r="V280" s="235">
        <f t="shared" si="34"/>
        <v>0.79780000000000029</v>
      </c>
      <c r="W280" s="235">
        <f t="shared" si="35"/>
        <v>0.82869467564759591</v>
      </c>
      <c r="X280">
        <f>IFERROR(INDEX(Rainfall_Wet!$O$2:$O$217,MATCH(B280, Rainfall_Wet!$A$2:$A$217,0)),"")</f>
        <v>214.262898705</v>
      </c>
      <c r="Y280" s="241">
        <v>25.96</v>
      </c>
      <c r="Z280" s="241">
        <v>6.9200000000000008</v>
      </c>
      <c r="AA280" s="241">
        <v>67.12</v>
      </c>
      <c r="AB280" s="242" t="s">
        <v>2688</v>
      </c>
      <c r="AC280" s="241">
        <v>1.7568260226712666</v>
      </c>
      <c r="AD280">
        <f>IF('WetLitterbags placem_collection'!AB61="","",'WetLitterbags placem_collection'!AB61)</f>
        <v>3.3</v>
      </c>
      <c r="AE280">
        <f>IF('WetLitterbags placem_collection'!Z61="","",'WetLitterbags placem_collection'!Z61)</f>
        <v>46</v>
      </c>
      <c r="AF280" s="256" t="str">
        <f>IF('WetLitterbags placem_collection'!AA61="","",'WetLitterbags placem_collection'!AA61)</f>
        <v>O</v>
      </c>
      <c r="AG280">
        <f>IF('WetLitterbags placem_collection'!AC61="","",'WetLitterbags placem_collection'!AC61)</f>
        <v>0</v>
      </c>
      <c r="AH280" s="250">
        <f>AVERAGE('WetLitterbags placem_collection'!S61,'WetLitterbags placem_collection'!U61)</f>
        <v>27.9</v>
      </c>
      <c r="AI280">
        <f>AVERAGE('WetLitterbags placem_collection'!R61,'WetLitterbags placem_collection'!T61)</f>
        <v>27.049999999999997</v>
      </c>
      <c r="AJ280">
        <f>INDEX(Coordinates!$B$2:$B$197,MATCH(G280,Coordinates!$J$2:$J$197,0))</f>
        <v>-3.4062359670000002</v>
      </c>
      <c r="AK280">
        <f>INDEX(Coordinates!$C$2:$C$197,MATCH(G280,Coordinates!$J$2:$J$197,0))</f>
        <v>34.851107990000003</v>
      </c>
      <c r="AL280" t="str">
        <f>IF(ISNUMBER(SEARCH("C", 'WetLitterbags placem_collection'!W61)),"YES","")</f>
        <v/>
      </c>
      <c r="AM280" t="str">
        <f>IF(ISNUMBER(SEARCH("H", 'WetLitterbags placem_collection'!W61)),"YES","")</f>
        <v/>
      </c>
      <c r="AN280" t="str">
        <f>IF(ISNUMBER(SEARCH("R", 'WetLitterbags placem_collection'!W61)),"YES","")</f>
        <v/>
      </c>
    </row>
    <row r="281" spans="1:40" ht="15" customHeight="1">
      <c r="A281" s="268" t="s">
        <v>2460</v>
      </c>
      <c r="B281" s="282">
        <f>'Dry_Litterbag Placem_Collection'!A62</f>
        <v>60</v>
      </c>
      <c r="C281" s="282" t="str">
        <f>'Dry_Litterbag Placem_Collection'!B62</f>
        <v>Makao</v>
      </c>
      <c r="D281" s="282" t="s">
        <v>2677</v>
      </c>
      <c r="E281" s="282" t="s">
        <v>20</v>
      </c>
      <c r="F281" s="282">
        <v>4</v>
      </c>
      <c r="G281" s="283" t="str">
        <f>'Dry_Litterbag Placem_Collection'!C62</f>
        <v>Dry_P4_T4</v>
      </c>
      <c r="H281" s="284" t="s">
        <v>2559</v>
      </c>
      <c r="I281" s="292" t="s">
        <v>298</v>
      </c>
      <c r="J281" s="233" t="str">
        <f>'WetLitterbags placem_collection'!M62</f>
        <v>R78</v>
      </c>
      <c r="K281" s="235">
        <f>IFERROR(INDEX('Green_rooibos initial weight'!$C$5:$C$1749,MATCH(J281, 'Green_rooibos initial weight'!$A$5:$A$1749,0)),"")</f>
        <v>2.2200000000000002</v>
      </c>
      <c r="L281" s="235">
        <f t="shared" si="30"/>
        <v>1.9702000000000002</v>
      </c>
      <c r="M281" s="235">
        <f>AVERAGE('Ashed teabags wet'!$J$814:$J$816)</f>
        <v>2.2816647271287041</v>
      </c>
      <c r="N281" s="235">
        <f t="shared" si="31"/>
        <v>1.9252466415461105</v>
      </c>
      <c r="O281" s="235">
        <f>IF(IFERROR(INDEX('Both teabags AfterWet'!$D$1:$D$839,MATCH(J281,'Both teabags AfterWet'!$B$1:$B$839,0)),"")="","",(IFERROR(INDEX('Both teabags AfterWet'!$D$1:$D$839,MATCH(J281,'Both teabags AfterWet'!$B$1:$B$839,0)),"")))</f>
        <v>1.665</v>
      </c>
      <c r="P281" s="235">
        <f t="shared" si="32"/>
        <v>1.5144</v>
      </c>
      <c r="Q281" s="235">
        <f>IFERROR(INDEX('Ashed teabags wet'!$J$2:$J$825,MATCH(J281,'Ashed teabags wet'!$B$2:$B$825,0)),"")</f>
        <v>5.8219178082196645</v>
      </c>
      <c r="R281" s="235">
        <f t="shared" si="36"/>
        <v>1.4262328767123214</v>
      </c>
      <c r="S281" s="236">
        <f>'WetLitterbags placem_collection'!E62</f>
        <v>42766</v>
      </c>
      <c r="T281" s="236">
        <f>IF('WetLitterbags placem_collection'!G62="","",'WetLitterbags placem_collection'!G62)</f>
        <v>42820</v>
      </c>
      <c r="U281" s="237">
        <f t="shared" si="33"/>
        <v>54</v>
      </c>
      <c r="V281" s="235">
        <f t="shared" si="34"/>
        <v>0.4558000000000002</v>
      </c>
      <c r="W281" s="235">
        <f t="shared" si="35"/>
        <v>0.49901376483378912</v>
      </c>
      <c r="X281">
        <f>IFERROR(INDEX(Rainfall_Wet!$O$2:$O$217,MATCH(B281, Rainfall_Wet!$A$2:$A$217,0)),"")</f>
        <v>214.262898705</v>
      </c>
      <c r="Y281" s="241">
        <v>25.96</v>
      </c>
      <c r="Z281" s="241">
        <v>6.9200000000000008</v>
      </c>
      <c r="AA281" s="241">
        <v>67.12</v>
      </c>
      <c r="AB281" s="242" t="s">
        <v>2688</v>
      </c>
      <c r="AC281" s="241">
        <v>1.7568260226712666</v>
      </c>
      <c r="AD281">
        <f>IF('WetLitterbags placem_collection'!AB62="","",'WetLitterbags placem_collection'!AB62)</f>
        <v>2.4</v>
      </c>
      <c r="AE281">
        <f>IF('WetLitterbags placem_collection'!Z62="","",'WetLitterbags placem_collection'!Z62)</f>
        <v>10.199999999999999</v>
      </c>
      <c r="AF281" s="256" t="str">
        <f>IF('WetLitterbags placem_collection'!AA62="","",'WetLitterbags placem_collection'!AA62)</f>
        <v>O</v>
      </c>
      <c r="AG281">
        <f>IF('WetLitterbags placem_collection'!AC62="","",'WetLitterbags placem_collection'!AC62)</f>
        <v>0</v>
      </c>
      <c r="AH281" s="250">
        <f>AVERAGE('WetLitterbags placem_collection'!S62,'WetLitterbags placem_collection'!U62)</f>
        <v>22.5</v>
      </c>
      <c r="AI281">
        <f>AVERAGE('WetLitterbags placem_collection'!R62,'WetLitterbags placem_collection'!T62)</f>
        <v>28.6</v>
      </c>
      <c r="AJ281">
        <f>INDEX(Coordinates!$B$2:$B$197,MATCH(G281,Coordinates!$J$2:$J$197,0))</f>
        <v>-3.406281983</v>
      </c>
      <c r="AK281">
        <f>INDEX(Coordinates!$C$2:$C$197,MATCH(G281,Coordinates!$J$2:$J$197,0))</f>
        <v>34.85137898</v>
      </c>
      <c r="AL281" t="str">
        <f>IF(ISNUMBER(SEARCH("C", 'WetLitterbags placem_collection'!W62)),"YES","")</f>
        <v/>
      </c>
      <c r="AM281" t="str">
        <f>IF(ISNUMBER(SEARCH("H", 'WetLitterbags placem_collection'!W62)),"YES","")</f>
        <v/>
      </c>
      <c r="AN281" t="str">
        <f>IF(ISNUMBER(SEARCH("R", 'WetLitterbags placem_collection'!W62)),"YES","")</f>
        <v/>
      </c>
    </row>
    <row r="282" spans="1:40" ht="15" customHeight="1">
      <c r="A282" s="268" t="s">
        <v>2460</v>
      </c>
      <c r="B282" s="282">
        <f>'Dry_Litterbag Placem_Collection'!A63</f>
        <v>61</v>
      </c>
      <c r="C282" s="282" t="str">
        <f>'Dry_Litterbag Placem_Collection'!B63</f>
        <v>Makao</v>
      </c>
      <c r="D282" s="282" t="s">
        <v>2677</v>
      </c>
      <c r="E282" s="282" t="s">
        <v>20</v>
      </c>
      <c r="F282" s="282">
        <v>4</v>
      </c>
      <c r="G282" s="283" t="str">
        <f>'Dry_Litterbag Placem_Collection'!C63</f>
        <v>Dry_P4_T5</v>
      </c>
      <c r="H282" s="284" t="s">
        <v>2559</v>
      </c>
      <c r="I282" s="292" t="s">
        <v>298</v>
      </c>
      <c r="J282" s="233" t="str">
        <f>'WetLitterbags placem_collection'!M63</f>
        <v>R42</v>
      </c>
      <c r="K282" s="235">
        <f>IFERROR(INDEX('Green_rooibos initial weight'!$C$5:$C$1749,MATCH(J282, 'Green_rooibos initial weight'!$A$5:$A$1749,0)),"")</f>
        <v>2.2389999999999999</v>
      </c>
      <c r="L282" s="235">
        <f t="shared" si="30"/>
        <v>1.9891999999999999</v>
      </c>
      <c r="M282" s="235">
        <f>AVERAGE('Ashed teabags wet'!$J$814:$J$816)</f>
        <v>2.2816647271287041</v>
      </c>
      <c r="N282" s="235">
        <f t="shared" si="31"/>
        <v>1.9438131252479556</v>
      </c>
      <c r="O282" s="235">
        <f>IF(IFERROR(INDEX('Both teabags AfterWet'!$D$1:$D$839,MATCH(J282,'Both teabags AfterWet'!$B$1:$B$839,0)),"")="","",(IFERROR(INDEX('Both teabags AfterWet'!$D$1:$D$839,MATCH(J282,'Both teabags AfterWet'!$B$1:$B$839,0)),"")))</f>
        <v>0.182</v>
      </c>
      <c r="P282" s="235">
        <f t="shared" si="32"/>
        <v>3.1399999999999983E-2</v>
      </c>
      <c r="Q282" s="235" t="str">
        <f>IFERROR(INDEX('Ashed teabags wet'!$J$2:$J$825,MATCH(J282,'Ashed teabags wet'!$B$2:$B$825,0)),"")</f>
        <v/>
      </c>
      <c r="R282" s="235" t="str">
        <f t="shared" si="36"/>
        <v/>
      </c>
      <c r="S282" s="236">
        <f>'WetLitterbags placem_collection'!E63</f>
        <v>42766</v>
      </c>
      <c r="T282" s="236">
        <f>IF('WetLitterbags placem_collection'!G63="","",'WetLitterbags placem_collection'!G63)</f>
        <v>42820</v>
      </c>
      <c r="U282" s="237">
        <f t="shared" si="33"/>
        <v>54</v>
      </c>
      <c r="V282" s="235">
        <f t="shared" si="34"/>
        <v>1.9577999999999998</v>
      </c>
      <c r="W282" s="235" t="str">
        <f t="shared" si="35"/>
        <v/>
      </c>
      <c r="X282">
        <f>IFERROR(INDEX(Rainfall_Wet!$O$2:$O$217,MATCH(B282, Rainfall_Wet!$A$2:$A$217,0)),"")</f>
        <v>214.262898705</v>
      </c>
      <c r="Y282" s="241">
        <v>25.96</v>
      </c>
      <c r="Z282" s="241">
        <v>6.9200000000000008</v>
      </c>
      <c r="AA282" s="241">
        <v>67.12</v>
      </c>
      <c r="AB282" s="242" t="s">
        <v>2688</v>
      </c>
      <c r="AC282" s="241">
        <v>1.7568260226712666</v>
      </c>
      <c r="AD282">
        <f>IF('WetLitterbags placem_collection'!AB63="","",'WetLitterbags placem_collection'!AB63)</f>
        <v>5.6</v>
      </c>
      <c r="AE282">
        <f>IF('WetLitterbags placem_collection'!Z63="","",'WetLitterbags placem_collection'!Z63)</f>
        <v>34.200000000000003</v>
      </c>
      <c r="AF282" s="256" t="str">
        <f>IF('WetLitterbags placem_collection'!AA63="","",'WetLitterbags placem_collection'!AA63)</f>
        <v>O</v>
      </c>
      <c r="AG282">
        <f>IF('WetLitterbags placem_collection'!AC63="","",'WetLitterbags placem_collection'!AC63)</f>
        <v>0</v>
      </c>
      <c r="AH282" s="250">
        <f>AVERAGE('WetLitterbags placem_collection'!S63,'WetLitterbags placem_collection'!U63)</f>
        <v>20.399999999999999</v>
      </c>
      <c r="AI282">
        <f>AVERAGE('WetLitterbags placem_collection'!R63,'WetLitterbags placem_collection'!T63)</f>
        <v>27.450000000000003</v>
      </c>
      <c r="AJ282">
        <f>INDEX(Coordinates!$B$2:$B$197,MATCH(G282,Coordinates!$J$2:$J$197,0))</f>
        <v>-3.406569986</v>
      </c>
      <c r="AK282">
        <f>INDEX(Coordinates!$C$2:$C$197,MATCH(G282,Coordinates!$J$2:$J$197,0))</f>
        <v>34.851323989999997</v>
      </c>
      <c r="AL282" t="str">
        <f>IF(ISNUMBER(SEARCH("C", 'WetLitterbags placem_collection'!W63)),"YES","")</f>
        <v>YES</v>
      </c>
      <c r="AM282" t="str">
        <f>IF(ISNUMBER(SEARCH("H", 'WetLitterbags placem_collection'!W63)),"YES","")</f>
        <v>YES</v>
      </c>
      <c r="AN282" t="str">
        <f>IF(ISNUMBER(SEARCH("R", 'WetLitterbags placem_collection'!W63)),"YES","")</f>
        <v/>
      </c>
    </row>
    <row r="283" spans="1:40" ht="15" customHeight="1">
      <c r="A283" s="268" t="s">
        <v>2460</v>
      </c>
      <c r="B283" s="282">
        <f>'Dry_Litterbag Placem_Collection'!A64</f>
        <v>62</v>
      </c>
      <c r="C283" s="282" t="str">
        <f>'Dry_Litterbag Placem_Collection'!B64</f>
        <v>Makao</v>
      </c>
      <c r="D283" s="282" t="s">
        <v>2677</v>
      </c>
      <c r="E283" s="282" t="s">
        <v>20</v>
      </c>
      <c r="F283" s="282">
        <v>4</v>
      </c>
      <c r="G283" s="283" t="str">
        <f>'Dry_Litterbag Placem_Collection'!C64</f>
        <v>Dry_P4_T6</v>
      </c>
      <c r="H283" s="284" t="s">
        <v>2559</v>
      </c>
      <c r="I283" s="292" t="s">
        <v>298</v>
      </c>
      <c r="J283" s="233" t="str">
        <f>'WetLitterbags placem_collection'!M64</f>
        <v>R119</v>
      </c>
      <c r="K283" s="235">
        <f>IFERROR(INDEX('Green_rooibos initial weight'!$C$5:$C$1749,MATCH(J283, 'Green_rooibos initial weight'!$A$5:$A$1749,0)),"")</f>
        <v>2.1589999999999998</v>
      </c>
      <c r="L283" s="235">
        <f t="shared" si="30"/>
        <v>1.9091999999999998</v>
      </c>
      <c r="M283" s="235">
        <f>AVERAGE('Ashed teabags wet'!$J$814:$J$816)</f>
        <v>2.2816647271287041</v>
      </c>
      <c r="N283" s="235">
        <f t="shared" si="31"/>
        <v>1.8656384570296585</v>
      </c>
      <c r="O283" s="235">
        <f>IF(IFERROR(INDEX('Both teabags AfterWet'!$D$1:$D$839,MATCH(J283,'Both teabags AfterWet'!$B$1:$B$839,0)),"")="","",(IFERROR(INDEX('Both teabags AfterWet'!$D$1:$D$839,MATCH(J283,'Both teabags AfterWet'!$B$1:$B$839,0)),"")))</f>
        <v>1.6374</v>
      </c>
      <c r="P283" s="235">
        <f t="shared" si="32"/>
        <v>1.4867999999999999</v>
      </c>
      <c r="Q283" s="235">
        <f>IFERROR(INDEX('Ashed teabags wet'!$J$2:$J$825,MATCH(J283,'Ashed teabags wet'!$B$2:$B$825,0)),"")</f>
        <v>8.4343434343433188</v>
      </c>
      <c r="R283" s="235">
        <f t="shared" si="36"/>
        <v>1.3613981818181835</v>
      </c>
      <c r="S283" s="236">
        <f>'WetLitterbags placem_collection'!E64</f>
        <v>42766</v>
      </c>
      <c r="T283" s="236">
        <f>IF('WetLitterbags placem_collection'!G64="","",'WetLitterbags placem_collection'!G64)</f>
        <v>42820</v>
      </c>
      <c r="U283" s="237">
        <f t="shared" si="33"/>
        <v>54</v>
      </c>
      <c r="V283" s="235">
        <f t="shared" si="34"/>
        <v>0.42239999999999989</v>
      </c>
      <c r="W283" s="235">
        <f t="shared" si="35"/>
        <v>0.50424027521147496</v>
      </c>
      <c r="X283">
        <f>IFERROR(INDEX(Rainfall_Wet!$O$2:$O$217,MATCH(B283, Rainfall_Wet!$A$2:$A$217,0)),"")</f>
        <v>214.262898705</v>
      </c>
      <c r="Y283" s="241">
        <v>25.96</v>
      </c>
      <c r="Z283" s="241">
        <v>6.9200000000000008</v>
      </c>
      <c r="AA283" s="241">
        <v>67.12</v>
      </c>
      <c r="AB283" s="242" t="s">
        <v>2688</v>
      </c>
      <c r="AC283" s="241">
        <v>1.7568260226712666</v>
      </c>
      <c r="AD283">
        <f>IF('WetLitterbags placem_collection'!AB64="","",'WetLitterbags placem_collection'!AB64)</f>
        <v>4.2</v>
      </c>
      <c r="AE283">
        <f>IF('WetLitterbags placem_collection'!Z64="","",'WetLitterbags placem_collection'!Z64)</f>
        <v>40.4</v>
      </c>
      <c r="AF283" s="256" t="str">
        <f>IF('WetLitterbags placem_collection'!AA64="","",'WetLitterbags placem_collection'!AA64)</f>
        <v>O</v>
      </c>
      <c r="AG283">
        <f>IF('WetLitterbags placem_collection'!AC64="","",'WetLitterbags placem_collection'!AC64)</f>
        <v>0</v>
      </c>
      <c r="AH283" s="250">
        <f>AVERAGE('WetLitterbags placem_collection'!S64,'WetLitterbags placem_collection'!U64)</f>
        <v>24.7</v>
      </c>
      <c r="AI283">
        <f>AVERAGE('WetLitterbags placem_collection'!R64,'WetLitterbags placem_collection'!T64)</f>
        <v>26.799999999999997</v>
      </c>
      <c r="AJ283">
        <f>INDEX(Coordinates!$B$2:$B$197,MATCH(G283,Coordinates!$J$2:$J$197,0))</f>
        <v>-3.4065180179999999</v>
      </c>
      <c r="AK283">
        <f>INDEX(Coordinates!$C$2:$C$197,MATCH(G283,Coordinates!$J$2:$J$197,0))</f>
        <v>34.85121402</v>
      </c>
      <c r="AL283" t="str">
        <f>IF(ISNUMBER(SEARCH("C", 'WetLitterbags placem_collection'!W64)),"YES","")</f>
        <v/>
      </c>
      <c r="AM283" t="str">
        <f>IF(ISNUMBER(SEARCH("H", 'WetLitterbags placem_collection'!W64)),"YES","")</f>
        <v>YES</v>
      </c>
      <c r="AN283" t="str">
        <f>IF(ISNUMBER(SEARCH("R", 'WetLitterbags placem_collection'!W64)),"YES","")</f>
        <v/>
      </c>
    </row>
    <row r="284" spans="1:40" ht="15" customHeight="1">
      <c r="A284" s="268" t="s">
        <v>2460</v>
      </c>
      <c r="B284" s="282">
        <f>'Dry_Litterbag Placem_Collection'!A65</f>
        <v>63</v>
      </c>
      <c r="C284" s="282" t="str">
        <f>'Dry_Litterbag Placem_Collection'!B65</f>
        <v>Makao</v>
      </c>
      <c r="D284" s="282" t="s">
        <v>2677</v>
      </c>
      <c r="E284" s="282" t="s">
        <v>20</v>
      </c>
      <c r="F284" s="282">
        <v>4</v>
      </c>
      <c r="G284" s="283" t="str">
        <f>'Dry_Litterbag Placem_Collection'!C65</f>
        <v>Dry_P4_T7</v>
      </c>
      <c r="H284" s="284" t="s">
        <v>2559</v>
      </c>
      <c r="I284" s="292" t="s">
        <v>298</v>
      </c>
      <c r="J284" s="233" t="str">
        <f>'WetLitterbags placem_collection'!M65</f>
        <v>R185</v>
      </c>
      <c r="K284" s="235">
        <f>IFERROR(INDEX('Green_rooibos initial weight'!$C$5:$C$1749,MATCH(J284, 'Green_rooibos initial weight'!$A$5:$A$1749,0)),"")</f>
        <v>2.2909999999999999</v>
      </c>
      <c r="L284" s="235">
        <f t="shared" si="30"/>
        <v>2.0411999999999999</v>
      </c>
      <c r="M284" s="235">
        <f>AVERAGE('Ashed teabags wet'!$J$814:$J$816)</f>
        <v>2.2816647271287041</v>
      </c>
      <c r="N284" s="235">
        <f t="shared" si="31"/>
        <v>1.9946266595898487</v>
      </c>
      <c r="O284" s="235">
        <f>IF(IFERROR(INDEX('Both teabags AfterWet'!$D$1:$D$839,MATCH(J284,'Both teabags AfterWet'!$B$1:$B$839,0)),"")="","",(IFERROR(INDEX('Both teabags AfterWet'!$D$1:$D$839,MATCH(J284,'Both teabags AfterWet'!$B$1:$B$839,0)),"")))</f>
        <v>1.6850000000000001</v>
      </c>
      <c r="P284" s="235">
        <f t="shared" si="32"/>
        <v>1.5344</v>
      </c>
      <c r="Q284" s="235">
        <f>IFERROR(INDEX('Ashed teabags wet'!$J$2:$J$825,MATCH(J284,'Ashed teabags wet'!$B$2:$B$825,0)),"")</f>
        <v>8.6122047244091302</v>
      </c>
      <c r="R284" s="235">
        <f t="shared" si="36"/>
        <v>1.4022543307086663</v>
      </c>
      <c r="S284" s="236">
        <f>'WetLitterbags placem_collection'!E65</f>
        <v>42766</v>
      </c>
      <c r="T284" s="236">
        <f>IF('WetLitterbags placem_collection'!G65="","",'WetLitterbags placem_collection'!G65)</f>
        <v>42820</v>
      </c>
      <c r="U284" s="237">
        <f t="shared" si="33"/>
        <v>54</v>
      </c>
      <c r="V284" s="235">
        <f t="shared" si="34"/>
        <v>0.50679999999999992</v>
      </c>
      <c r="W284" s="235">
        <f t="shared" si="35"/>
        <v>0.59237232888118241</v>
      </c>
      <c r="X284">
        <f>IFERROR(INDEX(Rainfall_Wet!$O$2:$O$217,MATCH(B284, Rainfall_Wet!$A$2:$A$217,0)),"")</f>
        <v>214.262898705</v>
      </c>
      <c r="Y284" s="241">
        <v>25.96</v>
      </c>
      <c r="Z284" s="241">
        <v>6.9200000000000008</v>
      </c>
      <c r="AA284" s="241">
        <v>67.12</v>
      </c>
      <c r="AB284" s="242" t="s">
        <v>2688</v>
      </c>
      <c r="AC284" s="241">
        <v>1.7568260226712666</v>
      </c>
      <c r="AD284">
        <f>IF('WetLitterbags placem_collection'!AB65="","",'WetLitterbags placem_collection'!AB65)</f>
        <v>4.9000000000000004</v>
      </c>
      <c r="AE284">
        <f>IF('WetLitterbags placem_collection'!Z65="","",'WetLitterbags placem_collection'!Z65)</f>
        <v>45</v>
      </c>
      <c r="AF284" s="256" t="str">
        <f>IF('WetLitterbags placem_collection'!AA65="","",'WetLitterbags placem_collection'!AA65)</f>
        <v>O</v>
      </c>
      <c r="AG284">
        <f>IF('WetLitterbags placem_collection'!AC65="","",'WetLitterbags placem_collection'!AC65)</f>
        <v>0</v>
      </c>
      <c r="AH284" s="250">
        <f>AVERAGE('WetLitterbags placem_collection'!S65,'WetLitterbags placem_collection'!U65)</f>
        <v>22.9</v>
      </c>
      <c r="AI284">
        <f>AVERAGE('WetLitterbags placem_collection'!R65,'WetLitterbags placem_collection'!T65)</f>
        <v>28.25</v>
      </c>
      <c r="AJ284">
        <f>INDEX(Coordinates!$B$2:$B$197,MATCH(G284,Coordinates!$J$2:$J$197,0))</f>
        <v>-3.406334035</v>
      </c>
      <c r="AK284">
        <f>INDEX(Coordinates!$C$2:$C$197,MATCH(G284,Coordinates!$J$2:$J$197,0))</f>
        <v>34.851172030000001</v>
      </c>
      <c r="AL284" t="str">
        <f>IF(ISNUMBER(SEARCH("C", 'WetLitterbags placem_collection'!W65)),"YES","")</f>
        <v/>
      </c>
      <c r="AM284" t="str">
        <f>IF(ISNUMBER(SEARCH("H", 'WetLitterbags placem_collection'!W65)),"YES","")</f>
        <v/>
      </c>
      <c r="AN284" t="str">
        <f>IF(ISNUMBER(SEARCH("R", 'WetLitterbags placem_collection'!W65)),"YES","")</f>
        <v>YES</v>
      </c>
    </row>
    <row r="285" spans="1:40" ht="15" customHeight="1">
      <c r="A285" s="268" t="s">
        <v>2460</v>
      </c>
      <c r="B285" s="282">
        <f>'Dry_Litterbag Placem_Collection'!A66</f>
        <v>64</v>
      </c>
      <c r="C285" s="282" t="str">
        <f>'Dry_Litterbag Placem_Collection'!B66</f>
        <v>Makao</v>
      </c>
      <c r="D285" s="282" t="s">
        <v>2677</v>
      </c>
      <c r="E285" s="282" t="s">
        <v>20</v>
      </c>
      <c r="F285" s="282">
        <v>4</v>
      </c>
      <c r="G285" s="283" t="str">
        <f>'Dry_Litterbag Placem_Collection'!C66</f>
        <v>Dry_P4_T8</v>
      </c>
      <c r="H285" s="284" t="s">
        <v>2559</v>
      </c>
      <c r="I285" s="292" t="s">
        <v>298</v>
      </c>
      <c r="J285" s="233" t="str">
        <f>'WetLitterbags placem_collection'!M66</f>
        <v>R159</v>
      </c>
      <c r="K285" s="235">
        <f>IFERROR(INDEX('Green_rooibos initial weight'!$C$5:$C$1749,MATCH(J285, 'Green_rooibos initial weight'!$A$5:$A$1749,0)),"")</f>
        <v>2.2930000000000001</v>
      </c>
      <c r="L285" s="235">
        <f t="shared" si="30"/>
        <v>2.0432000000000001</v>
      </c>
      <c r="M285" s="235">
        <f>AVERAGE('Ashed teabags wet'!$J$814:$J$816)</f>
        <v>2.2816647271287041</v>
      </c>
      <c r="N285" s="235">
        <f t="shared" si="31"/>
        <v>1.9965810262953065</v>
      </c>
      <c r="O285" s="235">
        <f>IF(IFERROR(INDEX('Both teabags AfterWet'!$D$1:$D$839,MATCH(J285,'Both teabags AfterWet'!$B$1:$B$839,0)),"")="","",(IFERROR(INDEX('Both teabags AfterWet'!$D$1:$D$839,MATCH(J285,'Both teabags AfterWet'!$B$1:$B$839,0)),"")))</f>
        <v>1.3160000000000001</v>
      </c>
      <c r="P285" s="235">
        <f t="shared" si="32"/>
        <v>1.1654</v>
      </c>
      <c r="Q285" s="235">
        <f>IFERROR(INDEX('Ashed teabags wet'!$J$2:$J$825,MATCH(J285,'Ashed teabags wet'!$B$2:$B$825,0)),"")</f>
        <v>82.454411039920885</v>
      </c>
      <c r="R285" s="235">
        <f t="shared" si="36"/>
        <v>0.20447629374076204</v>
      </c>
      <c r="S285" s="236">
        <f>'WetLitterbags placem_collection'!E66</f>
        <v>42766</v>
      </c>
      <c r="T285" s="236">
        <f>IF('WetLitterbags placem_collection'!G66="","",'WetLitterbags placem_collection'!G66)</f>
        <v>42820</v>
      </c>
      <c r="U285" s="237">
        <f t="shared" si="33"/>
        <v>54</v>
      </c>
      <c r="V285" s="235">
        <f t="shared" si="34"/>
        <v>0.87780000000000014</v>
      </c>
      <c r="W285" s="235">
        <f t="shared" si="35"/>
        <v>1.7921047325545445</v>
      </c>
      <c r="X285">
        <f>IFERROR(INDEX(Rainfall_Wet!$O$2:$O$217,MATCH(B285, Rainfall_Wet!$A$2:$A$217,0)),"")</f>
        <v>214.262898705</v>
      </c>
      <c r="Y285" s="241">
        <v>25.96</v>
      </c>
      <c r="Z285" s="241">
        <v>6.9200000000000008</v>
      </c>
      <c r="AA285" s="241">
        <v>67.12</v>
      </c>
      <c r="AB285" s="242" t="s">
        <v>2688</v>
      </c>
      <c r="AC285" s="241">
        <v>1.7568260226712666</v>
      </c>
      <c r="AD285">
        <f>IF('WetLitterbags placem_collection'!AB66="","",'WetLitterbags placem_collection'!AB66)</f>
        <v>3</v>
      </c>
      <c r="AE285">
        <f>IF('WetLitterbags placem_collection'!Z66="","",'WetLitterbags placem_collection'!Z66)</f>
        <v>22.8</v>
      </c>
      <c r="AF285" s="256" t="str">
        <f>IF('WetLitterbags placem_collection'!AA66="","",'WetLitterbags placem_collection'!AA66)</f>
        <v>O</v>
      </c>
      <c r="AG285">
        <f>IF('WetLitterbags placem_collection'!AC66="","",'WetLitterbags placem_collection'!AC66)</f>
        <v>1</v>
      </c>
      <c r="AH285" s="250">
        <f>AVERAGE('WetLitterbags placem_collection'!S66,'WetLitterbags placem_collection'!U66)</f>
        <v>34.6</v>
      </c>
      <c r="AI285">
        <f>AVERAGE('WetLitterbags placem_collection'!R66,'WetLitterbags placem_collection'!T66)</f>
        <v>22.7</v>
      </c>
      <c r="AJ285">
        <f>INDEX(Coordinates!$B$2:$B$197,MATCH(G285,Coordinates!$J$2:$J$197,0))</f>
        <v>-3.4063409920000001</v>
      </c>
      <c r="AK285">
        <f>INDEX(Coordinates!$C$2:$C$197,MATCH(G285,Coordinates!$J$2:$J$197,0))</f>
        <v>34.85126004</v>
      </c>
      <c r="AL285" t="str">
        <f>IF(ISNUMBER(SEARCH("C", 'WetLitterbags placem_collection'!W66)),"YES","")</f>
        <v>YES</v>
      </c>
      <c r="AM285" t="str">
        <f>IF(ISNUMBER(SEARCH("H", 'WetLitterbags placem_collection'!W66)),"YES","")</f>
        <v>YES</v>
      </c>
      <c r="AN285" t="str">
        <f>IF(ISNUMBER(SEARCH("R", 'WetLitterbags placem_collection'!W66)),"YES","")</f>
        <v/>
      </c>
    </row>
    <row r="286" spans="1:40" ht="15" customHeight="1">
      <c r="A286" s="268" t="s">
        <v>2460</v>
      </c>
      <c r="B286" s="282">
        <f>'Dry_Litterbag Placem_Collection'!A67</f>
        <v>65</v>
      </c>
      <c r="C286" s="282" t="str">
        <f>'Dry_Litterbag Placem_Collection'!B67</f>
        <v>Maswa</v>
      </c>
      <c r="D286" s="282" t="s">
        <v>2677</v>
      </c>
      <c r="E286" s="282" t="s">
        <v>2679</v>
      </c>
      <c r="F286" s="282">
        <v>1</v>
      </c>
      <c r="G286" s="283" t="str">
        <f>'Dry_Litterbag Placem_Collection'!C67</f>
        <v>Dry_W1_T1</v>
      </c>
      <c r="H286" s="284" t="s">
        <v>2559</v>
      </c>
      <c r="I286" s="292" t="s">
        <v>298</v>
      </c>
      <c r="J286" s="233" t="str">
        <f>'WetLitterbags placem_collection'!M67</f>
        <v>R525</v>
      </c>
      <c r="K286" s="235">
        <f>IFERROR(INDEX('Green_rooibos initial weight'!$C$5:$C$1749,MATCH(J286, 'Green_rooibos initial weight'!$A$5:$A$1749,0)),"")</f>
        <v>2.1469999999999998</v>
      </c>
      <c r="L286" s="235">
        <f t="shared" si="30"/>
        <v>1.8971999999999998</v>
      </c>
      <c r="M286" s="235">
        <f>AVERAGE('Ashed teabags wet'!$J$814:$J$816)</f>
        <v>2.2816647271287041</v>
      </c>
      <c r="N286" s="235">
        <f t="shared" si="31"/>
        <v>1.853912256796914</v>
      </c>
      <c r="O286" s="235">
        <f>IF(IFERROR(INDEX('Both teabags AfterWet'!$D$1:$D$839,MATCH(J286,'Both teabags AfterWet'!$B$1:$B$839,0)),"")="","",(IFERROR(INDEX('Both teabags AfterWet'!$D$1:$D$839,MATCH(J286,'Both teabags AfterWet'!$B$1:$B$839,0)),"")))</f>
        <v>1.704</v>
      </c>
      <c r="P286" s="235">
        <f t="shared" si="32"/>
        <v>1.5533999999999999</v>
      </c>
      <c r="Q286" s="235">
        <f>IFERROR(INDEX('Ashed teabags wet'!$J$2:$J$825,MATCH(J286,'Ashed teabags wet'!$B$2:$B$825,0)),"")</f>
        <v>3.9941548952748618</v>
      </c>
      <c r="R286" s="235">
        <f t="shared" si="36"/>
        <v>1.4913547978568003</v>
      </c>
      <c r="S286" s="236">
        <f>'WetLitterbags placem_collection'!E67</f>
        <v>42767</v>
      </c>
      <c r="T286" s="236">
        <f>IF('WetLitterbags placem_collection'!G67="","",'WetLitterbags placem_collection'!G67)</f>
        <v>42818</v>
      </c>
      <c r="U286" s="237">
        <f t="shared" si="33"/>
        <v>51</v>
      </c>
      <c r="V286" s="235">
        <f t="shared" si="34"/>
        <v>0.34379999999999988</v>
      </c>
      <c r="W286" s="235">
        <f t="shared" si="35"/>
        <v>0.36255745894011371</v>
      </c>
      <c r="X286">
        <f>IFERROR(INDEX(Rainfall_Wet!$O$2:$O$217,MATCH(B286, Rainfall_Wet!$A$2:$A$217,0)),"")</f>
        <v>185.630065823</v>
      </c>
      <c r="Y286" s="241">
        <v>47.96</v>
      </c>
      <c r="Z286" s="241">
        <v>22.919999999999995</v>
      </c>
      <c r="AA286" s="241">
        <v>29.120000000000012</v>
      </c>
      <c r="AB286" s="242" t="s">
        <v>2691</v>
      </c>
      <c r="AC286" s="241">
        <v>2.8831936914736325</v>
      </c>
      <c r="AD286">
        <f>IF('WetLitterbags placem_collection'!AB67="","",'WetLitterbags placem_collection'!AB67)</f>
        <v>13.8</v>
      </c>
      <c r="AE286">
        <f>IF('WetLitterbags placem_collection'!Z67="","",'WetLitterbags placem_collection'!Z67)</f>
        <v>13.8</v>
      </c>
      <c r="AF286" s="256" t="str">
        <f>IF('WetLitterbags placem_collection'!AA67="","",'WetLitterbags placem_collection'!AA67)</f>
        <v>O</v>
      </c>
      <c r="AG286">
        <f>IF('WetLitterbags placem_collection'!AC67="","",'WetLitterbags placem_collection'!AC67)</f>
        <v>1</v>
      </c>
      <c r="AH286" s="250">
        <f>AVERAGE('WetLitterbags placem_collection'!S67,'WetLitterbags placem_collection'!U67)</f>
        <v>32.299999999999997</v>
      </c>
      <c r="AI286">
        <f>AVERAGE('WetLitterbags placem_collection'!R67,'WetLitterbags placem_collection'!T67)</f>
        <v>22.75</v>
      </c>
      <c r="AJ286">
        <f>INDEX(Coordinates!$B$2:$B$197,MATCH(G286,Coordinates!$J$2:$J$197,0))</f>
        <v>-3.2993960379999998</v>
      </c>
      <c r="AK286">
        <f>INDEX(Coordinates!$C$2:$C$197,MATCH(G286,Coordinates!$J$2:$J$197,0))</f>
        <v>34.848240959999998</v>
      </c>
      <c r="AL286" t="str">
        <f>IF(ISNUMBER(SEARCH("C", 'WetLitterbags placem_collection'!W67)),"YES","")</f>
        <v/>
      </c>
      <c r="AM286" t="str">
        <f>IF(ISNUMBER(SEARCH("H", 'WetLitterbags placem_collection'!W67)),"YES","")</f>
        <v/>
      </c>
      <c r="AN286" t="str">
        <f>IF(ISNUMBER(SEARCH("R", 'WetLitterbags placem_collection'!W67)),"YES","")</f>
        <v/>
      </c>
    </row>
    <row r="287" spans="1:40" ht="15" customHeight="1">
      <c r="A287" s="268" t="s">
        <v>2460</v>
      </c>
      <c r="B287" s="282">
        <f>'Dry_Litterbag Placem_Collection'!A68</f>
        <v>66</v>
      </c>
      <c r="C287" s="282" t="str">
        <f>'Dry_Litterbag Placem_Collection'!B68</f>
        <v>Maswa</v>
      </c>
      <c r="D287" s="282" t="s">
        <v>2677</v>
      </c>
      <c r="E287" s="282" t="s">
        <v>2679</v>
      </c>
      <c r="F287" s="282">
        <v>1</v>
      </c>
      <c r="G287" s="283" t="str">
        <f>'Dry_Litterbag Placem_Collection'!C68</f>
        <v>Dry_W1_T2</v>
      </c>
      <c r="H287" s="284" t="s">
        <v>2559</v>
      </c>
      <c r="I287" s="292" t="s">
        <v>298</v>
      </c>
      <c r="J287" s="233" t="str">
        <f>'WetLitterbags placem_collection'!M68</f>
        <v>R150</v>
      </c>
      <c r="K287" s="235">
        <f>IFERROR(INDEX('Green_rooibos initial weight'!$C$5:$C$1749,MATCH(J287, 'Green_rooibos initial weight'!$A$5:$A$1749,0)),"")</f>
        <v>2.1469999999999998</v>
      </c>
      <c r="L287" s="235">
        <f t="shared" si="30"/>
        <v>1.8971999999999998</v>
      </c>
      <c r="M287" s="235">
        <f>AVERAGE('Ashed teabags wet'!$J$814:$J$816)</f>
        <v>2.2816647271287041</v>
      </c>
      <c r="N287" s="235">
        <f t="shared" si="31"/>
        <v>1.853912256796914</v>
      </c>
      <c r="O287" s="235">
        <f>IF(IFERROR(INDEX('Both teabags AfterWet'!$D$1:$D$839,MATCH(J287,'Both teabags AfterWet'!$B$1:$B$839,0)),"")="","",(IFERROR(INDEX('Both teabags AfterWet'!$D$1:$D$839,MATCH(J287,'Both teabags AfterWet'!$B$1:$B$839,0)),"")))</f>
        <v>0.21360000000000001</v>
      </c>
      <c r="P287" s="235">
        <f t="shared" si="32"/>
        <v>6.3E-2</v>
      </c>
      <c r="Q287" s="235" t="str">
        <f>IFERROR(INDEX('Ashed teabags wet'!$J$2:$J$825,MATCH(J287,'Ashed teabags wet'!$B$2:$B$825,0)),"")</f>
        <v/>
      </c>
      <c r="R287" s="235" t="str">
        <f t="shared" si="36"/>
        <v/>
      </c>
      <c r="S287" s="236">
        <f>'WetLitterbags placem_collection'!E68</f>
        <v>42767</v>
      </c>
      <c r="T287" s="236">
        <f>IF('WetLitterbags placem_collection'!G68="","",'WetLitterbags placem_collection'!G68)</f>
        <v>42818</v>
      </c>
      <c r="U287" s="237">
        <f t="shared" si="33"/>
        <v>51</v>
      </c>
      <c r="V287" s="235">
        <f t="shared" si="34"/>
        <v>1.8341999999999998</v>
      </c>
      <c r="W287" s="235" t="str">
        <f t="shared" si="35"/>
        <v/>
      </c>
      <c r="X287">
        <f>IFERROR(INDEX(Rainfall_Wet!$O$2:$O$217,MATCH(B287, Rainfall_Wet!$A$2:$A$217,0)),"")</f>
        <v>185.630065823</v>
      </c>
      <c r="Y287" s="241">
        <v>47.96</v>
      </c>
      <c r="Z287" s="241">
        <v>22.919999999999995</v>
      </c>
      <c r="AA287" s="241">
        <v>29.120000000000012</v>
      </c>
      <c r="AB287" s="242" t="s">
        <v>2691</v>
      </c>
      <c r="AC287" s="241">
        <v>3.8831936914736298</v>
      </c>
      <c r="AD287">
        <f>IF('WetLitterbags placem_collection'!AB68="","",'WetLitterbags placem_collection'!AB68)</f>
        <v>8</v>
      </c>
      <c r="AE287">
        <f>IF('WetLitterbags placem_collection'!Z68="","",'WetLitterbags placem_collection'!Z68)</f>
        <v>19.8</v>
      </c>
      <c r="AF287" s="256" t="str">
        <f>IF('WetLitterbags placem_collection'!AA68="","",'WetLitterbags placem_collection'!AA68)</f>
        <v>O</v>
      </c>
      <c r="AG287">
        <f>IF('WetLitterbags placem_collection'!AC68="","",'WetLitterbags placem_collection'!AC68)</f>
        <v>1</v>
      </c>
      <c r="AH287" s="250">
        <f>AVERAGE('WetLitterbags placem_collection'!S68,'WetLitterbags placem_collection'!U68)</f>
        <v>30.6</v>
      </c>
      <c r="AI287">
        <f>AVERAGE('WetLitterbags placem_collection'!R68,'WetLitterbags placem_collection'!T68)</f>
        <v>21.95</v>
      </c>
      <c r="AJ287">
        <f>INDEX(Coordinates!$B$2:$B$197,MATCH(G287,Coordinates!$J$2:$J$197,0))</f>
        <v>-3.2993090340000002</v>
      </c>
      <c r="AK287">
        <f>INDEX(Coordinates!$C$2:$C$197,MATCH(G287,Coordinates!$J$2:$J$197,0))</f>
        <v>34.848404989999999</v>
      </c>
      <c r="AL287" t="str">
        <f>IF(ISNUMBER(SEARCH("C", 'WetLitterbags placem_collection'!W68)),"YES","")</f>
        <v/>
      </c>
      <c r="AM287" t="str">
        <f>IF(ISNUMBER(SEARCH("H", 'WetLitterbags placem_collection'!W68)),"YES","")</f>
        <v>YES</v>
      </c>
      <c r="AN287" t="str">
        <f>IF(ISNUMBER(SEARCH("R", 'WetLitterbags placem_collection'!W68)),"YES","")</f>
        <v/>
      </c>
    </row>
    <row r="288" spans="1:40" ht="15" customHeight="1">
      <c r="A288" s="268" t="s">
        <v>2460</v>
      </c>
      <c r="B288" s="282">
        <f>'Dry_Litterbag Placem_Collection'!A69</f>
        <v>67</v>
      </c>
      <c r="C288" s="282" t="str">
        <f>'Dry_Litterbag Placem_Collection'!B69</f>
        <v>Maswa</v>
      </c>
      <c r="D288" s="282" t="s">
        <v>2677</v>
      </c>
      <c r="E288" s="282" t="s">
        <v>2679</v>
      </c>
      <c r="F288" s="282">
        <v>1</v>
      </c>
      <c r="G288" s="283" t="str">
        <f>'Dry_Litterbag Placem_Collection'!C69</f>
        <v>Dry_W1_T3</v>
      </c>
      <c r="H288" s="284" t="s">
        <v>2559</v>
      </c>
      <c r="I288" s="292" t="s">
        <v>298</v>
      </c>
      <c r="J288" s="233" t="str">
        <f>'WetLitterbags placem_collection'!M69</f>
        <v>R165</v>
      </c>
      <c r="K288" s="235">
        <f>IFERROR(INDEX('Green_rooibos initial weight'!$C$5:$C$1749,MATCH(J288, 'Green_rooibos initial weight'!$A$5:$A$1749,0)),"")</f>
        <v>2.169</v>
      </c>
      <c r="L288" s="235">
        <f t="shared" si="30"/>
        <v>1.9192</v>
      </c>
      <c r="M288" s="235">
        <f>AVERAGE('Ashed teabags wet'!$J$814:$J$816)</f>
        <v>2.2816647271287041</v>
      </c>
      <c r="N288" s="235">
        <f t="shared" si="31"/>
        <v>1.8754102905569459</v>
      </c>
      <c r="O288" s="235">
        <f>IF(IFERROR(INDEX('Both teabags AfterWet'!$D$1:$D$839,MATCH(J288,'Both teabags AfterWet'!$B$1:$B$839,0)),"")="","",(IFERROR(INDEX('Both teabags AfterWet'!$D$1:$D$839,MATCH(J288,'Both teabags AfterWet'!$B$1:$B$839,0)),"")))</f>
        <v>1.4942</v>
      </c>
      <c r="P288" s="235">
        <f t="shared" si="32"/>
        <v>1.3435999999999999</v>
      </c>
      <c r="Q288" s="235">
        <f>IFERROR(INDEX('Ashed teabags wet'!$J$2:$J$825,MATCH(J288,'Ashed teabags wet'!$B$2:$B$825,0)),"")</f>
        <v>4.9107142857138548</v>
      </c>
      <c r="R288" s="235">
        <f t="shared" si="36"/>
        <v>1.2776196428571485</v>
      </c>
      <c r="S288" s="236">
        <f>'WetLitterbags placem_collection'!E69</f>
        <v>42767</v>
      </c>
      <c r="T288" s="236">
        <f>IF('WetLitterbags placem_collection'!G69="","",'WetLitterbags placem_collection'!G69)</f>
        <v>42818</v>
      </c>
      <c r="U288" s="237">
        <f t="shared" si="33"/>
        <v>51</v>
      </c>
      <c r="V288" s="235">
        <f t="shared" si="34"/>
        <v>0.57560000000000011</v>
      </c>
      <c r="W288" s="235">
        <f t="shared" si="35"/>
        <v>0.5977906476997974</v>
      </c>
      <c r="X288">
        <f>IFERROR(INDEX(Rainfall_Wet!$O$2:$O$217,MATCH(B288, Rainfall_Wet!$A$2:$A$217,0)),"")</f>
        <v>185.630065823</v>
      </c>
      <c r="Y288" s="241">
        <v>47.96</v>
      </c>
      <c r="Z288" s="241">
        <v>22.919999999999995</v>
      </c>
      <c r="AA288" s="241">
        <v>29.120000000000012</v>
      </c>
      <c r="AB288" s="242" t="s">
        <v>2691</v>
      </c>
      <c r="AC288" s="241">
        <v>4.8831936914736298</v>
      </c>
      <c r="AD288">
        <f>IF('WetLitterbags placem_collection'!AB69="","",'WetLitterbags placem_collection'!AB69)</f>
        <v>5.5</v>
      </c>
      <c r="AE288">
        <f>IF('WetLitterbags placem_collection'!Z69="","",'WetLitterbags placem_collection'!Z69)</f>
        <v>5.5</v>
      </c>
      <c r="AF288" s="256" t="str">
        <f>IF('WetLitterbags placem_collection'!AA69="","",'WetLitterbags placem_collection'!AA69)</f>
        <v>O</v>
      </c>
      <c r="AG288">
        <f>IF('WetLitterbags placem_collection'!AC69="","",'WetLitterbags placem_collection'!AC69)</f>
        <v>1</v>
      </c>
      <c r="AH288" s="250">
        <f>AVERAGE('WetLitterbags placem_collection'!S69,'WetLitterbags placem_collection'!U69)</f>
        <v>29.9</v>
      </c>
      <c r="AI288">
        <f>AVERAGE('WetLitterbags placem_collection'!R69,'WetLitterbags placem_collection'!T69)</f>
        <v>20.7</v>
      </c>
      <c r="AJ288">
        <f>INDEX(Coordinates!$B$2:$B$197,MATCH(G288,Coordinates!$J$2:$J$197,0))</f>
        <v>-3.299434008</v>
      </c>
      <c r="AK288">
        <f>INDEX(Coordinates!$C$2:$C$197,MATCH(G288,Coordinates!$J$2:$J$197,0))</f>
        <v>34.848514960000003</v>
      </c>
      <c r="AL288" t="str">
        <f>IF(ISNUMBER(SEARCH("C", 'WetLitterbags placem_collection'!W69)),"YES","")</f>
        <v/>
      </c>
      <c r="AM288" t="str">
        <f>IF(ISNUMBER(SEARCH("H", 'WetLitterbags placem_collection'!W69)),"YES","")</f>
        <v/>
      </c>
      <c r="AN288" t="str">
        <f>IF(ISNUMBER(SEARCH("R", 'WetLitterbags placem_collection'!W69)),"YES","")</f>
        <v/>
      </c>
    </row>
    <row r="289" spans="1:40" ht="15" customHeight="1">
      <c r="A289" s="268" t="s">
        <v>2460</v>
      </c>
      <c r="B289" s="282">
        <f>'Dry_Litterbag Placem_Collection'!A70</f>
        <v>68</v>
      </c>
      <c r="C289" s="282" t="str">
        <f>'Dry_Litterbag Placem_Collection'!B70</f>
        <v>Maswa</v>
      </c>
      <c r="D289" s="282" t="s">
        <v>2677</v>
      </c>
      <c r="E289" s="282" t="s">
        <v>2679</v>
      </c>
      <c r="F289" s="282">
        <v>1</v>
      </c>
      <c r="G289" s="283" t="str">
        <f>'Dry_Litterbag Placem_Collection'!C70</f>
        <v>Dry_W1_T4</v>
      </c>
      <c r="H289" s="284" t="s">
        <v>2559</v>
      </c>
      <c r="I289" s="292" t="s">
        <v>298</v>
      </c>
      <c r="J289" s="233" t="str">
        <f>'WetLitterbags placem_collection'!M70</f>
        <v>R129</v>
      </c>
      <c r="K289" s="235">
        <f>IFERROR(INDEX('Green_rooibos initial weight'!$C$5:$C$1749,MATCH(J289, 'Green_rooibos initial weight'!$A$5:$A$1749,0)),"")</f>
        <v>2.2829999999999999</v>
      </c>
      <c r="L289" s="235">
        <f t="shared" si="30"/>
        <v>2.0331999999999999</v>
      </c>
      <c r="M289" s="235">
        <f>AVERAGE('Ashed teabags wet'!$J$814:$J$816)</f>
        <v>2.2816647271287041</v>
      </c>
      <c r="N289" s="235">
        <f t="shared" si="31"/>
        <v>1.9868091927680191</v>
      </c>
      <c r="O289" s="235">
        <f>IF(IFERROR(INDEX('Both teabags AfterWet'!$D$1:$D$839,MATCH(J289,'Both teabags AfterWet'!$B$1:$B$839,0)),"")="","",(IFERROR(INDEX('Both teabags AfterWet'!$D$1:$D$839,MATCH(J289,'Both teabags AfterWet'!$B$1:$B$839,0)),"")))</f>
        <v>1.885</v>
      </c>
      <c r="P289" s="235">
        <f t="shared" si="32"/>
        <v>1.7343999999999999</v>
      </c>
      <c r="Q289" s="235">
        <f>IFERROR(INDEX('Ashed teabags wet'!$J$2:$J$825,MATCH(J289,'Ashed teabags wet'!$B$2:$B$825,0)),"")</f>
        <v>14.637752587481726</v>
      </c>
      <c r="R289" s="235">
        <f t="shared" si="36"/>
        <v>1.4805228191227169</v>
      </c>
      <c r="S289" s="236">
        <f>'WetLitterbags placem_collection'!E70</f>
        <v>42767</v>
      </c>
      <c r="T289" s="236">
        <f>IF('WetLitterbags placem_collection'!G70="","",'WetLitterbags placem_collection'!G70)</f>
        <v>42818</v>
      </c>
      <c r="U289" s="237">
        <f t="shared" si="33"/>
        <v>51</v>
      </c>
      <c r="V289" s="235">
        <f t="shared" si="34"/>
        <v>0.29879999999999995</v>
      </c>
      <c r="W289" s="235">
        <f t="shared" si="35"/>
        <v>0.50628637364530227</v>
      </c>
      <c r="X289">
        <f>IFERROR(INDEX(Rainfall_Wet!$O$2:$O$217,MATCH(B289, Rainfall_Wet!$A$2:$A$217,0)),"")</f>
        <v>185.630065823</v>
      </c>
      <c r="Y289" s="241">
        <v>47.96</v>
      </c>
      <c r="Z289" s="241">
        <v>22.919999999999995</v>
      </c>
      <c r="AA289" s="241">
        <v>29.120000000000012</v>
      </c>
      <c r="AB289" s="242" t="s">
        <v>2691</v>
      </c>
      <c r="AC289" s="241">
        <v>5.8831936914736298</v>
      </c>
      <c r="AD289">
        <f>IF('WetLitterbags placem_collection'!AB70="","",'WetLitterbags placem_collection'!AB70)</f>
        <v>9.6999999999999993</v>
      </c>
      <c r="AE289">
        <f>IF('WetLitterbags placem_collection'!Z70="","",'WetLitterbags placem_collection'!Z70)</f>
        <v>23.4</v>
      </c>
      <c r="AF289" s="256" t="str">
        <f>IF('WetLitterbags placem_collection'!AA70="","",'WetLitterbags placem_collection'!AA70)</f>
        <v>O</v>
      </c>
      <c r="AG289">
        <f>IF('WetLitterbags placem_collection'!AC70="","",'WetLitterbags placem_collection'!AC70)</f>
        <v>1</v>
      </c>
      <c r="AH289" s="250">
        <f>AVERAGE('WetLitterbags placem_collection'!S70,'WetLitterbags placem_collection'!U70)</f>
        <v>29.85</v>
      </c>
      <c r="AI289">
        <f>AVERAGE('WetLitterbags placem_collection'!R70,'WetLitterbags placem_collection'!T70)</f>
        <v>21.2</v>
      </c>
      <c r="AJ289">
        <f>INDEX(Coordinates!$B$2:$B$197,MATCH(G289,Coordinates!$J$2:$J$197,0))</f>
        <v>-3.2991180099999999</v>
      </c>
      <c r="AK289">
        <f>INDEX(Coordinates!$C$2:$C$197,MATCH(G289,Coordinates!$J$2:$J$197,0))</f>
        <v>34.84824699</v>
      </c>
      <c r="AL289" t="str">
        <f>IF(ISNUMBER(SEARCH("C", 'WetLitterbags placem_collection'!W70)),"YES","")</f>
        <v/>
      </c>
      <c r="AM289" t="str">
        <f>IF(ISNUMBER(SEARCH("H", 'WetLitterbags placem_collection'!W70)),"YES","")</f>
        <v/>
      </c>
      <c r="AN289" t="str">
        <f>IF(ISNUMBER(SEARCH("R", 'WetLitterbags placem_collection'!W70)),"YES","")</f>
        <v/>
      </c>
    </row>
    <row r="290" spans="1:40" ht="15" customHeight="1">
      <c r="A290" s="268" t="s">
        <v>2460</v>
      </c>
      <c r="B290" s="282">
        <f>'Dry_Litterbag Placem_Collection'!A71</f>
        <v>69</v>
      </c>
      <c r="C290" s="282" t="str">
        <f>'Dry_Litterbag Placem_Collection'!B71</f>
        <v>Maswa</v>
      </c>
      <c r="D290" s="282" t="s">
        <v>2677</v>
      </c>
      <c r="E290" s="282" t="s">
        <v>2679</v>
      </c>
      <c r="F290" s="282">
        <v>1</v>
      </c>
      <c r="G290" s="283" t="str">
        <f>'Dry_Litterbag Placem_Collection'!C71</f>
        <v>Dry_W1_T5</v>
      </c>
      <c r="H290" s="284" t="s">
        <v>2559</v>
      </c>
      <c r="I290" s="292" t="s">
        <v>298</v>
      </c>
      <c r="J290" s="233" t="str">
        <f>'WetLitterbags placem_collection'!M71</f>
        <v>R414</v>
      </c>
      <c r="K290" s="235">
        <f>IFERROR(INDEX('Green_rooibos initial weight'!$C$5:$C$1749,MATCH(J290, 'Green_rooibos initial weight'!$A$5:$A$1749,0)),"")</f>
        <v>2.1349999999999998</v>
      </c>
      <c r="L290" s="235">
        <f t="shared" si="30"/>
        <v>1.8851999999999998</v>
      </c>
      <c r="M290" s="235">
        <f>AVERAGE('Ashed teabags wet'!$J$814:$J$816)</f>
        <v>2.2816647271287041</v>
      </c>
      <c r="N290" s="235">
        <f t="shared" si="31"/>
        <v>1.8421860565641694</v>
      </c>
      <c r="O290" s="235">
        <f>IF(IFERROR(INDEX('Both teabags AfterWet'!$D$1:$D$839,MATCH(J290,'Both teabags AfterWet'!$B$1:$B$839,0)),"")="","",(IFERROR(INDEX('Both teabags AfterWet'!$D$1:$D$839,MATCH(J290,'Both teabags AfterWet'!$B$1:$B$839,0)),"")))</f>
        <v>2.403</v>
      </c>
      <c r="P290" s="235">
        <f t="shared" si="32"/>
        <v>2.2524000000000002</v>
      </c>
      <c r="Q290" s="235">
        <f>IFERROR(INDEX('Ashed teabags wet'!$J$2:$J$825,MATCH(J290,'Ashed teabags wet'!$B$2:$B$825,0)),"")</f>
        <v>16.515513126491193</v>
      </c>
      <c r="R290" s="235">
        <f t="shared" si="36"/>
        <v>1.8804045823389126</v>
      </c>
      <c r="S290" s="236">
        <f>'WetLitterbags placem_collection'!E71</f>
        <v>42767</v>
      </c>
      <c r="T290" s="236">
        <f>IF('WetLitterbags placem_collection'!G71="","",'WetLitterbags placem_collection'!G71)</f>
        <v>42818</v>
      </c>
      <c r="U290" s="237">
        <f t="shared" si="33"/>
        <v>51</v>
      </c>
      <c r="V290" s="235">
        <f t="shared" si="34"/>
        <v>-0.36720000000000041</v>
      </c>
      <c r="W290" s="235">
        <f t="shared" si="35"/>
        <v>-3.8218525774743162E-2</v>
      </c>
      <c r="X290">
        <f>IFERROR(INDEX(Rainfall_Wet!$O$2:$O$217,MATCH(B290, Rainfall_Wet!$A$2:$A$217,0)),"")</f>
        <v>185.630065823</v>
      </c>
      <c r="Y290" s="241">
        <v>47.96</v>
      </c>
      <c r="Z290" s="241">
        <v>22.919999999999995</v>
      </c>
      <c r="AA290" s="241">
        <v>29.120000000000012</v>
      </c>
      <c r="AB290" s="242" t="s">
        <v>2691</v>
      </c>
      <c r="AC290" s="241">
        <v>6.8831936914736298</v>
      </c>
      <c r="AD290">
        <f>IF('WetLitterbags placem_collection'!AB71="","",'WetLitterbags placem_collection'!AB71)</f>
        <v>14.4</v>
      </c>
      <c r="AE290">
        <f>IF('WetLitterbags placem_collection'!Z71="","",'WetLitterbags placem_collection'!Z71)</f>
        <v>24.4</v>
      </c>
      <c r="AF290" s="256" t="str">
        <f>IF('WetLitterbags placem_collection'!AA71="","",'WetLitterbags placem_collection'!AA71)</f>
        <v>O</v>
      </c>
      <c r="AG290">
        <f>IF('WetLitterbags placem_collection'!AC71="","",'WetLitterbags placem_collection'!AC71)</f>
        <v>1</v>
      </c>
      <c r="AH290" s="250">
        <f>AVERAGE('WetLitterbags placem_collection'!S71,'WetLitterbags placem_collection'!U71)</f>
        <v>31.25</v>
      </c>
      <c r="AI290">
        <f>AVERAGE('WetLitterbags placem_collection'!R71,'WetLitterbags placem_collection'!T71)</f>
        <v>23.450000000000003</v>
      </c>
      <c r="AJ290">
        <f>INDEX(Coordinates!$B$2:$B$197,MATCH(G290,Coordinates!$J$2:$J$197,0))</f>
        <v>-3.2993180030000002</v>
      </c>
      <c r="AK290">
        <f>INDEX(Coordinates!$C$2:$C$197,MATCH(G290,Coordinates!$J$2:$J$197,0))</f>
        <v>34.848235010000003</v>
      </c>
      <c r="AL290" t="str">
        <f>IF(ISNUMBER(SEARCH("C", 'WetLitterbags placem_collection'!W71)),"YES","")</f>
        <v/>
      </c>
      <c r="AM290" t="str">
        <f>IF(ISNUMBER(SEARCH("H", 'WetLitterbags placem_collection'!W71)),"YES","")</f>
        <v/>
      </c>
      <c r="AN290" t="str">
        <f>IF(ISNUMBER(SEARCH("R", 'WetLitterbags placem_collection'!W71)),"YES","")</f>
        <v/>
      </c>
    </row>
    <row r="291" spans="1:40" ht="15" customHeight="1">
      <c r="A291" s="268" t="s">
        <v>2460</v>
      </c>
      <c r="B291" s="282">
        <f>'Dry_Litterbag Placem_Collection'!A72</f>
        <v>70</v>
      </c>
      <c r="C291" s="282" t="str">
        <f>'Dry_Litterbag Placem_Collection'!B72</f>
        <v>Maswa</v>
      </c>
      <c r="D291" s="282" t="s">
        <v>2677</v>
      </c>
      <c r="E291" s="282" t="s">
        <v>2679</v>
      </c>
      <c r="F291" s="282">
        <v>1</v>
      </c>
      <c r="G291" s="283" t="str">
        <f>'Dry_Litterbag Placem_Collection'!C72</f>
        <v>Dry_W1_T6</v>
      </c>
      <c r="H291" s="284" t="s">
        <v>2559</v>
      </c>
      <c r="I291" s="292" t="s">
        <v>298</v>
      </c>
      <c r="J291" s="233" t="str">
        <f>'WetLitterbags placem_collection'!M72</f>
        <v>R151</v>
      </c>
      <c r="K291" s="235">
        <f>IFERROR(INDEX('Green_rooibos initial weight'!$C$5:$C$1749,MATCH(J291, 'Green_rooibos initial weight'!$A$5:$A$1749,0)),"")</f>
        <v>2.1920000000000002</v>
      </c>
      <c r="L291" s="235">
        <f t="shared" si="30"/>
        <v>1.9422000000000001</v>
      </c>
      <c r="M291" s="235">
        <f>AVERAGE('Ashed teabags wet'!$J$814:$J$816)</f>
        <v>2.2816647271287041</v>
      </c>
      <c r="N291" s="235">
        <f t="shared" si="31"/>
        <v>1.8978855076697065</v>
      </c>
      <c r="O291" s="235">
        <f>IF(IFERROR(INDEX('Both teabags AfterWet'!$D$1:$D$839,MATCH(J291,'Both teabags AfterWet'!$B$1:$B$839,0)),"")="","",(IFERROR(INDEX('Both teabags AfterWet'!$D$1:$D$839,MATCH(J291,'Both teabags AfterWet'!$B$1:$B$839,0)),"")))</f>
        <v>1.536</v>
      </c>
      <c r="P291" s="235">
        <f t="shared" si="32"/>
        <v>1.3854</v>
      </c>
      <c r="Q291" s="235">
        <f>IFERROR(INDEX('Ashed teabags wet'!$J$2:$J$825,MATCH(J291,'Ashed teabags wet'!$B$2:$B$825,0)),"")</f>
        <v>89.048562933597623</v>
      </c>
      <c r="R291" s="235">
        <f t="shared" si="36"/>
        <v>0.15172120911793852</v>
      </c>
      <c r="S291" s="236">
        <f>'WetLitterbags placem_collection'!E72</f>
        <v>42767</v>
      </c>
      <c r="T291" s="236">
        <f>IF('WetLitterbags placem_collection'!G72="","",'WetLitterbags placem_collection'!G72)</f>
        <v>42818</v>
      </c>
      <c r="U291" s="237">
        <f t="shared" si="33"/>
        <v>51</v>
      </c>
      <c r="V291" s="235">
        <f t="shared" si="34"/>
        <v>0.55680000000000018</v>
      </c>
      <c r="W291" s="235">
        <f t="shared" si="35"/>
        <v>1.746164298551768</v>
      </c>
      <c r="X291">
        <f>IFERROR(INDEX(Rainfall_Wet!$O$2:$O$217,MATCH(B291, Rainfall_Wet!$A$2:$A$217,0)),"")</f>
        <v>185.630065823</v>
      </c>
      <c r="Y291" s="241">
        <v>47.96</v>
      </c>
      <c r="Z291" s="241">
        <v>22.919999999999995</v>
      </c>
      <c r="AA291" s="241">
        <v>29.120000000000012</v>
      </c>
      <c r="AB291" s="242" t="s">
        <v>2691</v>
      </c>
      <c r="AC291" s="241">
        <v>7.8831936914736298</v>
      </c>
      <c r="AD291">
        <f>IF('WetLitterbags placem_collection'!AB72="","",'WetLitterbags placem_collection'!AB72)</f>
        <v>15</v>
      </c>
      <c r="AE291">
        <f>IF('WetLitterbags placem_collection'!Z72="","",'WetLitterbags placem_collection'!Z72)</f>
        <v>28</v>
      </c>
      <c r="AF291" s="256" t="str">
        <f>IF('WetLitterbags placem_collection'!AA72="","",'WetLitterbags placem_collection'!AA72)</f>
        <v>O</v>
      </c>
      <c r="AG291">
        <f>IF('WetLitterbags placem_collection'!AC72="","",'WetLitterbags placem_collection'!AC72)</f>
        <v>0</v>
      </c>
      <c r="AH291" s="250">
        <f>AVERAGE('WetLitterbags placem_collection'!S72,'WetLitterbags placem_collection'!U72)</f>
        <v>32.15</v>
      </c>
      <c r="AI291">
        <f>AVERAGE('WetLitterbags placem_collection'!R72,'WetLitterbags placem_collection'!T72)</f>
        <v>23.7</v>
      </c>
      <c r="AJ291">
        <f>INDEX(Coordinates!$B$2:$B$197,MATCH(G291,Coordinates!$J$2:$J$197,0))</f>
        <v>-3.299381034</v>
      </c>
      <c r="AK291">
        <f>INDEX(Coordinates!$C$2:$C$197,MATCH(G291,Coordinates!$J$2:$J$197,0))</f>
        <v>34.848312040000003</v>
      </c>
      <c r="AL291" t="str">
        <f>IF(ISNUMBER(SEARCH("C", 'WetLitterbags placem_collection'!W72)),"YES","")</f>
        <v>YES</v>
      </c>
      <c r="AM291" t="str">
        <f>IF(ISNUMBER(SEARCH("H", 'WetLitterbags placem_collection'!W72)),"YES","")</f>
        <v>YES</v>
      </c>
      <c r="AN291" t="str">
        <f>IF(ISNUMBER(SEARCH("R", 'WetLitterbags placem_collection'!W72)),"YES","")</f>
        <v>YES</v>
      </c>
    </row>
    <row r="292" spans="1:40" ht="15" customHeight="1">
      <c r="A292" s="268" t="s">
        <v>2460</v>
      </c>
      <c r="B292" s="282">
        <f>'Dry_Litterbag Placem_Collection'!A73</f>
        <v>71</v>
      </c>
      <c r="C292" s="282" t="str">
        <f>'Dry_Litterbag Placem_Collection'!B73</f>
        <v>Maswa</v>
      </c>
      <c r="D292" s="282" t="s">
        <v>2677</v>
      </c>
      <c r="E292" s="282" t="s">
        <v>2679</v>
      </c>
      <c r="F292" s="282">
        <v>1</v>
      </c>
      <c r="G292" s="283" t="str">
        <f>'Dry_Litterbag Placem_Collection'!C73</f>
        <v>Dry_W1_T7</v>
      </c>
      <c r="H292" s="284" t="s">
        <v>2559</v>
      </c>
      <c r="I292" s="292" t="s">
        <v>298</v>
      </c>
      <c r="J292" s="233" t="str">
        <f>'WetLitterbags placem_collection'!M73</f>
        <v>R95</v>
      </c>
      <c r="K292" s="235">
        <f>IFERROR(INDEX('Green_rooibos initial weight'!$C$5:$C$1749,MATCH(J292, 'Green_rooibos initial weight'!$A$5:$A$1749,0)),"")</f>
        <v>2.2160000000000002</v>
      </c>
      <c r="L292" s="235">
        <f t="shared" si="30"/>
        <v>1.9662000000000002</v>
      </c>
      <c r="M292" s="235">
        <f>AVERAGE('Ashed teabags wet'!$J$814:$J$816)</f>
        <v>2.2816647271287041</v>
      </c>
      <c r="N292" s="235">
        <f t="shared" si="31"/>
        <v>1.9213379081351956</v>
      </c>
      <c r="O292" s="235">
        <f>IF(IFERROR(INDEX('Both teabags AfterWet'!$D$1:$D$839,MATCH(J292,'Both teabags AfterWet'!$B$1:$B$839,0)),"")="","",(IFERROR(INDEX('Both teabags AfterWet'!$D$1:$D$839,MATCH(J292,'Both teabags AfterWet'!$B$1:$B$839,0)),"")))</f>
        <v>1.6388</v>
      </c>
      <c r="P292" s="235">
        <f t="shared" si="32"/>
        <v>1.4882</v>
      </c>
      <c r="Q292" s="235">
        <f>IFERROR(INDEX('Ashed teabags wet'!$J$2:$J$825,MATCH(J292,'Ashed teabags wet'!$B$2:$B$825,0)),"")</f>
        <v>3.275434243175928</v>
      </c>
      <c r="R292" s="235">
        <f t="shared" si="36"/>
        <v>1.4394549875930558</v>
      </c>
      <c r="S292" s="236">
        <f>'WetLitterbags placem_collection'!E73</f>
        <v>42767</v>
      </c>
      <c r="T292" s="236">
        <f>IF('WetLitterbags placem_collection'!G73="","",'WetLitterbags placem_collection'!G73)</f>
        <v>42818</v>
      </c>
      <c r="U292" s="237">
        <f t="shared" si="33"/>
        <v>51</v>
      </c>
      <c r="V292" s="235">
        <f t="shared" si="34"/>
        <v>0.4780000000000002</v>
      </c>
      <c r="W292" s="235">
        <f t="shared" si="35"/>
        <v>0.48188292054213977</v>
      </c>
      <c r="X292">
        <f>IFERROR(INDEX(Rainfall_Wet!$O$2:$O$217,MATCH(B292, Rainfall_Wet!$A$2:$A$217,0)),"")</f>
        <v>185.630065823</v>
      </c>
      <c r="Y292" s="241">
        <v>47.96</v>
      </c>
      <c r="Z292" s="241">
        <v>22.919999999999995</v>
      </c>
      <c r="AA292" s="241">
        <v>29.120000000000012</v>
      </c>
      <c r="AB292" s="242" t="s">
        <v>2691</v>
      </c>
      <c r="AC292" s="241">
        <v>8.8831936914736307</v>
      </c>
      <c r="AD292">
        <f>IF('WetLitterbags placem_collection'!AB73="","",'WetLitterbags placem_collection'!AB73)</f>
        <v>15.5</v>
      </c>
      <c r="AE292">
        <f>IF('WetLitterbags placem_collection'!Z73="","",'WetLitterbags placem_collection'!Z73)</f>
        <v>32</v>
      </c>
      <c r="AF292" s="256" t="str">
        <f>IF('WetLitterbags placem_collection'!AA73="","",'WetLitterbags placem_collection'!AA73)</f>
        <v>O</v>
      </c>
      <c r="AG292">
        <f>IF('WetLitterbags placem_collection'!AC73="","",'WetLitterbags placem_collection'!AC73)</f>
        <v>1</v>
      </c>
      <c r="AH292" s="250">
        <f>AVERAGE('WetLitterbags placem_collection'!S73,'WetLitterbags placem_collection'!U73)</f>
        <v>29.35</v>
      </c>
      <c r="AI292">
        <f>AVERAGE('WetLitterbags placem_collection'!R73,'WetLitterbags placem_collection'!T73)</f>
        <v>21.95</v>
      </c>
      <c r="AJ292">
        <f>INDEX(Coordinates!$B$2:$B$197,MATCH(G292,Coordinates!$J$2:$J$197,0))</f>
        <v>-3.2992429849999998</v>
      </c>
      <c r="AK292">
        <f>INDEX(Coordinates!$C$2:$C$197,MATCH(G292,Coordinates!$J$2:$J$197,0))</f>
        <v>34.847900989999999</v>
      </c>
      <c r="AL292" t="str">
        <f>IF(ISNUMBER(SEARCH("C", 'WetLitterbags placem_collection'!W73)),"YES","")</f>
        <v/>
      </c>
      <c r="AM292" t="str">
        <f>IF(ISNUMBER(SEARCH("H", 'WetLitterbags placem_collection'!W73)),"YES","")</f>
        <v/>
      </c>
      <c r="AN292" t="str">
        <f>IF(ISNUMBER(SEARCH("R", 'WetLitterbags placem_collection'!W73)),"YES","")</f>
        <v>YES</v>
      </c>
    </row>
    <row r="293" spans="1:40" ht="15" customHeight="1">
      <c r="A293" s="268" t="s">
        <v>2460</v>
      </c>
      <c r="B293" s="282">
        <f>'Dry_Litterbag Placem_Collection'!A74</f>
        <v>72</v>
      </c>
      <c r="C293" s="282" t="str">
        <f>'Dry_Litterbag Placem_Collection'!B74</f>
        <v>Maswa</v>
      </c>
      <c r="D293" s="282" t="s">
        <v>2677</v>
      </c>
      <c r="E293" s="282" t="s">
        <v>2679</v>
      </c>
      <c r="F293" s="282">
        <v>1</v>
      </c>
      <c r="G293" s="283" t="str">
        <f>'Dry_Litterbag Placem_Collection'!C74</f>
        <v>Dry_W1_T8</v>
      </c>
      <c r="H293" s="284" t="s">
        <v>2559</v>
      </c>
      <c r="I293" s="292" t="s">
        <v>298</v>
      </c>
      <c r="J293" s="233" t="str">
        <f>'WetLitterbags placem_collection'!M74</f>
        <v>R546</v>
      </c>
      <c r="K293" s="235">
        <f>IFERROR(INDEX('Green_rooibos initial weight'!$C$5:$C$1749,MATCH(J293, 'Green_rooibos initial weight'!$A$5:$A$1749,0)),"")</f>
        <v>2.2250000000000001</v>
      </c>
      <c r="L293" s="235">
        <f t="shared" si="30"/>
        <v>1.9752000000000001</v>
      </c>
      <c r="M293" s="235">
        <f>AVERAGE('Ashed teabags wet'!$J$814:$J$816)</f>
        <v>2.2816647271287041</v>
      </c>
      <c r="N293" s="235">
        <f t="shared" si="31"/>
        <v>1.9301325583097539</v>
      </c>
      <c r="O293" s="235" t="str">
        <f>IF(IFERROR(INDEX('Both teabags AfterWet'!$D$1:$D$839,MATCH(J293,'Both teabags AfterWet'!$B$1:$B$839,0)),"")="","",(IFERROR(INDEX('Both teabags AfterWet'!$D$1:$D$839,MATCH(J293,'Both teabags AfterWet'!$B$1:$B$839,0)),"")))</f>
        <v/>
      </c>
      <c r="P293" s="235" t="str">
        <f t="shared" si="32"/>
        <v/>
      </c>
      <c r="Q293" s="235">
        <f>IFERROR(INDEX('Ashed teabags wet'!$J$2:$J$825,MATCH(J293,'Ashed teabags wet'!$B$2:$B$825,0)),"")</f>
        <v>5.6566650270533065</v>
      </c>
      <c r="R293" s="235" t="str">
        <f t="shared" si="36"/>
        <v/>
      </c>
      <c r="S293" s="236">
        <f>'WetLitterbags placem_collection'!E74</f>
        <v>42767</v>
      </c>
      <c r="T293" s="236">
        <f>IF('WetLitterbags placem_collection'!G74="","",'WetLitterbags placem_collection'!G74)</f>
        <v>42818</v>
      </c>
      <c r="U293" s="237">
        <f t="shared" si="33"/>
        <v>51</v>
      </c>
      <c r="V293" s="235" t="str">
        <f t="shared" si="34"/>
        <v/>
      </c>
      <c r="W293" s="235" t="str">
        <f t="shared" si="35"/>
        <v/>
      </c>
      <c r="X293">
        <f>IFERROR(INDEX(Rainfall_Wet!$O$2:$O$217,MATCH(B293, Rainfall_Wet!$A$2:$A$217,0)),"")</f>
        <v>185.630065823</v>
      </c>
      <c r="Y293" s="241">
        <v>47.96</v>
      </c>
      <c r="Z293" s="241">
        <v>22.919999999999995</v>
      </c>
      <c r="AA293" s="241">
        <v>29.120000000000012</v>
      </c>
      <c r="AB293" s="242" t="s">
        <v>2691</v>
      </c>
      <c r="AC293" s="241">
        <v>9.8831936914736307</v>
      </c>
      <c r="AD293">
        <f>IF('WetLitterbags placem_collection'!AB74="","",'WetLitterbags placem_collection'!AB74)</f>
        <v>2.6</v>
      </c>
      <c r="AE293">
        <f>IF('WetLitterbags placem_collection'!Z74="","",'WetLitterbags placem_collection'!Z74)</f>
        <v>44</v>
      </c>
      <c r="AF293" s="256" t="str">
        <f>IF('WetLitterbags placem_collection'!AA74="","",'WetLitterbags placem_collection'!AA74)</f>
        <v>O</v>
      </c>
      <c r="AG293">
        <f>IF('WetLitterbags placem_collection'!AC74="","",'WetLitterbags placem_collection'!AC74)</f>
        <v>1</v>
      </c>
      <c r="AH293" s="250">
        <f>AVERAGE('WetLitterbags placem_collection'!S74,'WetLitterbags placem_collection'!U74)</f>
        <v>32</v>
      </c>
      <c r="AI293">
        <f>AVERAGE('WetLitterbags placem_collection'!R74,'WetLitterbags placem_collection'!T74)</f>
        <v>21.9</v>
      </c>
      <c r="AJ293">
        <f>INDEX(Coordinates!$B$2:$B$197,MATCH(G293,Coordinates!$J$2:$J$197,0))</f>
        <v>-3.2996540329999999</v>
      </c>
      <c r="AK293">
        <f>INDEX(Coordinates!$C$2:$C$197,MATCH(G293,Coordinates!$J$2:$J$197,0))</f>
        <v>34.848151020000003</v>
      </c>
      <c r="AL293" t="str">
        <f>IF(ISNUMBER(SEARCH("C", 'WetLitterbags placem_collection'!W74)),"YES","")</f>
        <v/>
      </c>
      <c r="AM293" t="str">
        <f>IF(ISNUMBER(SEARCH("H", 'WetLitterbags placem_collection'!W74)),"YES","")</f>
        <v/>
      </c>
      <c r="AN293" t="str">
        <f>IF(ISNUMBER(SEARCH("R", 'WetLitterbags placem_collection'!W74)),"YES","")</f>
        <v/>
      </c>
    </row>
    <row r="294" spans="1:40" ht="15" customHeight="1">
      <c r="A294" s="268" t="s">
        <v>2460</v>
      </c>
      <c r="B294" s="282">
        <f>'Dry_Litterbag Placem_Collection'!A75</f>
        <v>73</v>
      </c>
      <c r="C294" s="282" t="str">
        <f>'Dry_Litterbag Placem_Collection'!B75</f>
        <v>Maswa</v>
      </c>
      <c r="D294" s="282" t="s">
        <v>2677</v>
      </c>
      <c r="E294" s="282" t="s">
        <v>2679</v>
      </c>
      <c r="F294" s="282">
        <v>2</v>
      </c>
      <c r="G294" s="283" t="str">
        <f>'Dry_Litterbag Placem_Collection'!C75</f>
        <v>Dry_W2_T1</v>
      </c>
      <c r="H294" s="284" t="s">
        <v>2559</v>
      </c>
      <c r="I294" s="292" t="s">
        <v>298</v>
      </c>
      <c r="J294" s="233" t="str">
        <f>'WetLitterbags placem_collection'!M75</f>
        <v>R438</v>
      </c>
      <c r="K294" s="235">
        <f>IFERROR(INDEX('Green_rooibos initial weight'!$C$5:$C$1749,MATCH(J294, 'Green_rooibos initial weight'!$A$5:$A$1749,0)),"")</f>
        <v>2.1829999999999998</v>
      </c>
      <c r="L294" s="235">
        <f t="shared" si="30"/>
        <v>1.9331999999999998</v>
      </c>
      <c r="M294" s="235">
        <f>AVERAGE('Ashed teabags wet'!$J$814:$J$816)</f>
        <v>2.2816647271287041</v>
      </c>
      <c r="N294" s="235">
        <f t="shared" si="31"/>
        <v>1.8890908574951477</v>
      </c>
      <c r="O294" s="235">
        <f>IF(IFERROR(INDEX('Both teabags AfterWet'!$D$1:$D$839,MATCH(J294,'Both teabags AfterWet'!$B$1:$B$839,0)),"")="","",(IFERROR(INDEX('Both teabags AfterWet'!$D$1:$D$839,MATCH(J294,'Both teabags AfterWet'!$B$1:$B$839,0)),"")))</f>
        <v>0.17480000000000001</v>
      </c>
      <c r="P294" s="235">
        <f t="shared" si="32"/>
        <v>2.4199999999999999E-2</v>
      </c>
      <c r="Q294" s="235" t="str">
        <f>IFERROR(INDEX('Ashed teabags wet'!$J$2:$J$825,MATCH(J294,'Ashed teabags wet'!$B$2:$B$825,0)),"")</f>
        <v/>
      </c>
      <c r="R294" s="235" t="str">
        <f t="shared" si="36"/>
        <v/>
      </c>
      <c r="S294" s="236">
        <f>'WetLitterbags placem_collection'!E75</f>
        <v>42767</v>
      </c>
      <c r="T294" s="236">
        <f>IF('WetLitterbags placem_collection'!G75="","",'WetLitterbags placem_collection'!G75)</f>
        <v>42818</v>
      </c>
      <c r="U294" s="237">
        <f t="shared" si="33"/>
        <v>51</v>
      </c>
      <c r="V294" s="235">
        <f t="shared" si="34"/>
        <v>1.9089999999999998</v>
      </c>
      <c r="W294" s="235" t="str">
        <f t="shared" si="35"/>
        <v/>
      </c>
      <c r="X294">
        <f>IFERROR(INDEX(Rainfall_Wet!$O$2:$O$217,MATCH(B294, Rainfall_Wet!$A$2:$A$217,0)),"")</f>
        <v>185.630065823</v>
      </c>
      <c r="Y294" s="241">
        <v>45.272914521112256</v>
      </c>
      <c r="Z294" s="241">
        <v>23.604531410916575</v>
      </c>
      <c r="AA294" s="241">
        <v>31.122554067971166</v>
      </c>
      <c r="AB294" s="242" t="s">
        <v>2691</v>
      </c>
      <c r="AC294" s="241">
        <v>2.0547560374568752</v>
      </c>
      <c r="AD294">
        <f>IF('WetLitterbags placem_collection'!AB75="","",'WetLitterbags placem_collection'!AB75)</f>
        <v>9.1</v>
      </c>
      <c r="AE294">
        <f>IF('WetLitterbags placem_collection'!Z75="","",'WetLitterbags placem_collection'!Z75)</f>
        <v>10</v>
      </c>
      <c r="AF294" s="256" t="str">
        <f>IF('WetLitterbags placem_collection'!AA75="","",'WetLitterbags placem_collection'!AA75)</f>
        <v>M</v>
      </c>
      <c r="AG294">
        <f>IF('WetLitterbags placem_collection'!AC75="","",'WetLitterbags placem_collection'!AC75)</f>
        <v>1</v>
      </c>
      <c r="AH294" s="250">
        <f>AVERAGE('WetLitterbags placem_collection'!S75,'WetLitterbags placem_collection'!U75)</f>
        <v>27.85</v>
      </c>
      <c r="AI294">
        <f>AVERAGE('WetLitterbags placem_collection'!R75,'WetLitterbags placem_collection'!T75)</f>
        <v>26.15</v>
      </c>
      <c r="AJ294">
        <f>INDEX(Coordinates!$B$2:$B$197,MATCH(G294,Coordinates!$J$2:$J$197,0))</f>
        <v>-3.3025860229999999</v>
      </c>
      <c r="AK294">
        <f>INDEX(Coordinates!$C$2:$C$197,MATCH(G294,Coordinates!$J$2:$J$197,0))</f>
        <v>34.848048009999999</v>
      </c>
      <c r="AL294" t="str">
        <f>IF(ISNUMBER(SEARCH("C", 'WetLitterbags placem_collection'!W75)),"YES","")</f>
        <v/>
      </c>
      <c r="AM294" t="str">
        <f>IF(ISNUMBER(SEARCH("H", 'WetLitterbags placem_collection'!W75)),"YES","")</f>
        <v>YES</v>
      </c>
      <c r="AN294" t="str">
        <f>IF(ISNUMBER(SEARCH("R", 'WetLitterbags placem_collection'!W75)),"YES","")</f>
        <v>YES</v>
      </c>
    </row>
    <row r="295" spans="1:40" ht="15" customHeight="1">
      <c r="A295" s="268" t="s">
        <v>2460</v>
      </c>
      <c r="B295" s="282">
        <f>'Dry_Litterbag Placem_Collection'!A76</f>
        <v>74</v>
      </c>
      <c r="C295" s="282" t="str">
        <f>'Dry_Litterbag Placem_Collection'!B76</f>
        <v>Maswa</v>
      </c>
      <c r="D295" s="282" t="s">
        <v>2677</v>
      </c>
      <c r="E295" s="282" t="s">
        <v>2679</v>
      </c>
      <c r="F295" s="282">
        <v>2</v>
      </c>
      <c r="G295" s="283" t="str">
        <f>'Dry_Litterbag Placem_Collection'!C76</f>
        <v>Dry_W2_T2</v>
      </c>
      <c r="H295" s="284" t="s">
        <v>2559</v>
      </c>
      <c r="I295" s="292" t="s">
        <v>298</v>
      </c>
      <c r="J295" s="233" t="str">
        <f>'WetLitterbags placem_collection'!M76</f>
        <v>R122</v>
      </c>
      <c r="K295" s="235">
        <f>IFERROR(INDEX('Green_rooibos initial weight'!$C$5:$C$1749,MATCH(J295, 'Green_rooibos initial weight'!$A$5:$A$1749,0)),"")</f>
        <v>2.2189999999999999</v>
      </c>
      <c r="L295" s="235">
        <f t="shared" si="30"/>
        <v>1.9691999999999998</v>
      </c>
      <c r="M295" s="235">
        <f>AVERAGE('Ashed teabags wet'!$J$814:$J$816)</f>
        <v>2.2816647271287041</v>
      </c>
      <c r="N295" s="235">
        <f t="shared" si="31"/>
        <v>1.9242694581933815</v>
      </c>
      <c r="O295" s="235">
        <f>IF(IFERROR(INDEX('Both teabags AfterWet'!$D$1:$D$839,MATCH(J295,'Both teabags AfterWet'!$B$1:$B$839,0)),"")="","",(IFERROR(INDEX('Both teabags AfterWet'!$D$1:$D$839,MATCH(J295,'Both teabags AfterWet'!$B$1:$B$839,0)),"")))</f>
        <v>0.35499999999999998</v>
      </c>
      <c r="P295" s="235">
        <f t="shared" si="32"/>
        <v>0.20439999999999997</v>
      </c>
      <c r="Q295" s="235" t="str">
        <f>IFERROR(INDEX('Ashed teabags wet'!$J$2:$J$825,MATCH(J295,'Ashed teabags wet'!$B$2:$B$825,0)),"")</f>
        <v/>
      </c>
      <c r="R295" s="235" t="str">
        <f t="shared" si="36"/>
        <v/>
      </c>
      <c r="S295" s="236">
        <f>'WetLitterbags placem_collection'!E76</f>
        <v>42767</v>
      </c>
      <c r="T295" s="236">
        <f>IF('WetLitterbags placem_collection'!G76="","",'WetLitterbags placem_collection'!G76)</f>
        <v>42818</v>
      </c>
      <c r="U295" s="237">
        <f t="shared" si="33"/>
        <v>51</v>
      </c>
      <c r="V295" s="235">
        <f t="shared" si="34"/>
        <v>1.7647999999999999</v>
      </c>
      <c r="W295" s="235" t="str">
        <f t="shared" si="35"/>
        <v/>
      </c>
      <c r="X295">
        <f>IFERROR(INDEX(Rainfall_Wet!$O$2:$O$217,MATCH(B295, Rainfall_Wet!$A$2:$A$217,0)),"")</f>
        <v>185.630065823</v>
      </c>
      <c r="Y295" s="241">
        <v>45.272914521112256</v>
      </c>
      <c r="Z295" s="241">
        <v>23.604531410916575</v>
      </c>
      <c r="AA295" s="241">
        <v>31.122554067971166</v>
      </c>
      <c r="AB295" s="242" t="s">
        <v>2691</v>
      </c>
      <c r="AC295" s="241">
        <v>3.0547560374568801</v>
      </c>
      <c r="AD295">
        <f>IF('WetLitterbags placem_collection'!AB76="","",'WetLitterbags placem_collection'!AB76)</f>
        <v>7.7</v>
      </c>
      <c r="AE295">
        <f>IF('WetLitterbags placem_collection'!Z76="","",'WetLitterbags placem_collection'!Z76)</f>
        <v>9.4</v>
      </c>
      <c r="AF295" s="256" t="str">
        <f>IF('WetLitterbags placem_collection'!AA76="","",'WetLitterbags placem_collection'!AA76)</f>
        <v>M</v>
      </c>
      <c r="AG295">
        <f>IF('WetLitterbags placem_collection'!AC76="","",'WetLitterbags placem_collection'!AC76)</f>
        <v>1</v>
      </c>
      <c r="AH295" s="250">
        <f>AVERAGE('WetLitterbags placem_collection'!S76,'WetLitterbags placem_collection'!U76)</f>
        <v>24.65</v>
      </c>
      <c r="AI295">
        <f>AVERAGE('WetLitterbags placem_collection'!R76,'WetLitterbags placem_collection'!T76)</f>
        <v>24.35</v>
      </c>
      <c r="AJ295">
        <f>INDEX(Coordinates!$B$2:$B$197,MATCH(G295,Coordinates!$J$2:$J$197,0))</f>
        <v>-3.3025779759999998</v>
      </c>
      <c r="AK295">
        <f>INDEX(Coordinates!$C$2:$C$197,MATCH(G295,Coordinates!$J$2:$J$197,0))</f>
        <v>34.848041969999997</v>
      </c>
      <c r="AL295" t="str">
        <f>IF(ISNUMBER(SEARCH("C", 'WetLitterbags placem_collection'!W76)),"YES","")</f>
        <v>YES</v>
      </c>
      <c r="AM295" t="str">
        <f>IF(ISNUMBER(SEARCH("H", 'WetLitterbags placem_collection'!W76)),"YES","")</f>
        <v>YES</v>
      </c>
      <c r="AN295" t="str">
        <f>IF(ISNUMBER(SEARCH("R", 'WetLitterbags placem_collection'!W76)),"YES","")</f>
        <v/>
      </c>
    </row>
    <row r="296" spans="1:40" ht="15" customHeight="1">
      <c r="A296" s="268" t="s">
        <v>2460</v>
      </c>
      <c r="B296" s="282">
        <f>'Dry_Litterbag Placem_Collection'!A77</f>
        <v>75</v>
      </c>
      <c r="C296" s="282" t="str">
        <f>'Dry_Litterbag Placem_Collection'!B77</f>
        <v>Maswa</v>
      </c>
      <c r="D296" s="282" t="s">
        <v>2677</v>
      </c>
      <c r="E296" s="282" t="s">
        <v>2679</v>
      </c>
      <c r="F296" s="282">
        <v>2</v>
      </c>
      <c r="G296" s="283" t="str">
        <f>'Dry_Litterbag Placem_Collection'!C77</f>
        <v>Dry_W2_T3</v>
      </c>
      <c r="H296" s="284" t="s">
        <v>2559</v>
      </c>
      <c r="I296" s="292" t="s">
        <v>298</v>
      </c>
      <c r="J296" s="233" t="str">
        <f>'WetLitterbags placem_collection'!M77</f>
        <v>R404</v>
      </c>
      <c r="K296" s="235">
        <f>IFERROR(INDEX('Green_rooibos initial weight'!$C$5:$C$1749,MATCH(J296, 'Green_rooibos initial weight'!$A$5:$A$1749,0)),"")</f>
        <v>2.1779999999999999</v>
      </c>
      <c r="L296" s="235">
        <f t="shared" si="30"/>
        <v>1.9281999999999999</v>
      </c>
      <c r="M296" s="235">
        <f>AVERAGE('Ashed teabags wet'!$J$814:$J$816)</f>
        <v>2.2816647271287041</v>
      </c>
      <c r="N296" s="235">
        <f t="shared" si="31"/>
        <v>1.8842049407315042</v>
      </c>
      <c r="O296" s="235">
        <f>IF(IFERROR(INDEX('Both teabags AfterWet'!$D$1:$D$839,MATCH(J296,'Both teabags AfterWet'!$B$1:$B$839,0)),"")="","",(IFERROR(INDEX('Both teabags AfterWet'!$D$1:$D$839,MATCH(J296,'Both teabags AfterWet'!$B$1:$B$839,0)),"")))</f>
        <v>0.15579999999999999</v>
      </c>
      <c r="P296" s="235">
        <f t="shared" si="32"/>
        <v>5.1999999999999824E-3</v>
      </c>
      <c r="Q296" s="235" t="str">
        <f>IFERROR(INDEX('Ashed teabags wet'!$J$2:$J$825,MATCH(J296,'Ashed teabags wet'!$B$2:$B$825,0)),"")</f>
        <v/>
      </c>
      <c r="R296" s="235" t="str">
        <f t="shared" si="36"/>
        <v/>
      </c>
      <c r="S296" s="236">
        <f>'WetLitterbags placem_collection'!E77</f>
        <v>42767</v>
      </c>
      <c r="T296" s="236">
        <f>IF('WetLitterbags placem_collection'!G77="","",'WetLitterbags placem_collection'!G77)</f>
        <v>42818</v>
      </c>
      <c r="U296" s="237">
        <f t="shared" si="33"/>
        <v>51</v>
      </c>
      <c r="V296" s="235">
        <f t="shared" si="34"/>
        <v>1.923</v>
      </c>
      <c r="W296" s="235" t="str">
        <f t="shared" si="35"/>
        <v/>
      </c>
      <c r="X296">
        <f>IFERROR(INDEX(Rainfall_Wet!$O$2:$O$217,MATCH(B296, Rainfall_Wet!$A$2:$A$217,0)),"")</f>
        <v>185.630065823</v>
      </c>
      <c r="Y296" s="241">
        <v>45.272914521112256</v>
      </c>
      <c r="Z296" s="241">
        <v>23.604531410916575</v>
      </c>
      <c r="AA296" s="241">
        <v>31.122554067971166</v>
      </c>
      <c r="AB296" s="242" t="s">
        <v>2691</v>
      </c>
      <c r="AC296" s="241">
        <v>4.0547560374568796</v>
      </c>
      <c r="AD296">
        <f>IF('WetLitterbags placem_collection'!AB77="","",'WetLitterbags placem_collection'!AB77)</f>
        <v>6.1</v>
      </c>
      <c r="AE296">
        <f>IF('WetLitterbags placem_collection'!Z77="","",'WetLitterbags placem_collection'!Z77)</f>
        <v>13.8</v>
      </c>
      <c r="AF296" s="256" t="str">
        <f>IF('WetLitterbags placem_collection'!AA77="","",'WetLitterbags placem_collection'!AA77)</f>
        <v>O</v>
      </c>
      <c r="AG296">
        <f>IF('WetLitterbags placem_collection'!AC77="","",'WetLitterbags placem_collection'!AC77)</f>
        <v>0</v>
      </c>
      <c r="AH296" s="250">
        <f>AVERAGE('WetLitterbags placem_collection'!S77,'WetLitterbags placem_collection'!U77)</f>
        <v>27.150000000000002</v>
      </c>
      <c r="AI296">
        <f>AVERAGE('WetLitterbags placem_collection'!R77,'WetLitterbags placem_collection'!T77)</f>
        <v>25.65</v>
      </c>
      <c r="AJ296">
        <f>INDEX(Coordinates!$B$2:$B$197,MATCH(G296,Coordinates!$J$2:$J$197,0))</f>
        <v>-3.302687025</v>
      </c>
      <c r="AK296">
        <f>INDEX(Coordinates!$C$2:$C$197,MATCH(G296,Coordinates!$J$2:$J$197,0))</f>
        <v>34.847926970000003</v>
      </c>
      <c r="AL296" t="str">
        <f>IF(ISNUMBER(SEARCH("C", 'WetLitterbags placem_collection'!W77)),"YES","")</f>
        <v/>
      </c>
      <c r="AM296" t="str">
        <f>IF(ISNUMBER(SEARCH("H", 'WetLitterbags placem_collection'!W77)),"YES","")</f>
        <v>YES</v>
      </c>
      <c r="AN296" t="str">
        <f>IF(ISNUMBER(SEARCH("R", 'WetLitterbags placem_collection'!W77)),"YES","")</f>
        <v>YES</v>
      </c>
    </row>
    <row r="297" spans="1:40" ht="15" customHeight="1">
      <c r="A297" s="268" t="s">
        <v>2460</v>
      </c>
      <c r="B297" s="282">
        <f>'Dry_Litterbag Placem_Collection'!A78</f>
        <v>76</v>
      </c>
      <c r="C297" s="282" t="str">
        <f>'Dry_Litterbag Placem_Collection'!B78</f>
        <v>Maswa</v>
      </c>
      <c r="D297" s="282" t="s">
        <v>2677</v>
      </c>
      <c r="E297" s="282" t="s">
        <v>2679</v>
      </c>
      <c r="F297" s="282">
        <v>2</v>
      </c>
      <c r="G297" s="283" t="str">
        <f>'Dry_Litterbag Placem_Collection'!C78</f>
        <v>Dry_W2_T4</v>
      </c>
      <c r="H297" s="284" t="s">
        <v>2559</v>
      </c>
      <c r="I297" s="292" t="s">
        <v>298</v>
      </c>
      <c r="J297" s="233" t="str">
        <f>'WetLitterbags placem_collection'!M78</f>
        <v>R501</v>
      </c>
      <c r="K297" s="235">
        <f>IFERROR(INDEX('Green_rooibos initial weight'!$C$5:$C$1749,MATCH(J297, 'Green_rooibos initial weight'!$A$5:$A$1749,0)),"")</f>
        <v>2.1379999999999999</v>
      </c>
      <c r="L297" s="235">
        <f t="shared" si="30"/>
        <v>1.8881999999999999</v>
      </c>
      <c r="M297" s="235">
        <f>AVERAGE('Ashed teabags wet'!$J$814:$J$816)</f>
        <v>2.2816647271287041</v>
      </c>
      <c r="N297" s="235">
        <f t="shared" si="31"/>
        <v>1.8451176066223556</v>
      </c>
      <c r="O297" s="235">
        <f>IF(IFERROR(INDEX('Both teabags AfterWet'!$D$1:$D$839,MATCH(J297,'Both teabags AfterWet'!$B$1:$B$839,0)),"")="","",(IFERROR(INDEX('Both teabags AfterWet'!$D$1:$D$839,MATCH(J297,'Both teabags AfterWet'!$B$1:$B$839,0)),"")))</f>
        <v>0.29499999999999998</v>
      </c>
      <c r="P297" s="235">
        <f t="shared" si="32"/>
        <v>0.14439999999999997</v>
      </c>
      <c r="Q297" s="235">
        <f>IFERROR(INDEX('Ashed teabags wet'!$J$2:$J$825,MATCH(J297,'Ashed teabags wet'!$B$2:$B$825,0)),"")</f>
        <v>84.313725490194741</v>
      </c>
      <c r="R297" s="235">
        <f t="shared" si="36"/>
        <v>2.2650980392158779E-2</v>
      </c>
      <c r="S297" s="236">
        <f>'WetLitterbags placem_collection'!E78</f>
        <v>42767</v>
      </c>
      <c r="T297" s="236">
        <f>IF('WetLitterbags placem_collection'!G78="","",'WetLitterbags placem_collection'!G78)</f>
        <v>42818</v>
      </c>
      <c r="U297" s="237">
        <f t="shared" si="33"/>
        <v>51</v>
      </c>
      <c r="V297" s="235">
        <f t="shared" si="34"/>
        <v>1.7437999999999998</v>
      </c>
      <c r="W297" s="235">
        <f t="shared" si="35"/>
        <v>1.8224666262301967</v>
      </c>
      <c r="X297">
        <f>IFERROR(INDEX(Rainfall_Wet!$O$2:$O$217,MATCH(B297, Rainfall_Wet!$A$2:$A$217,0)),"")</f>
        <v>185.630065823</v>
      </c>
      <c r="Y297" s="241">
        <v>45.272914521112256</v>
      </c>
      <c r="Z297" s="241">
        <v>23.604531410916575</v>
      </c>
      <c r="AA297" s="241">
        <v>31.122554067971166</v>
      </c>
      <c r="AB297" s="242" t="s">
        <v>2691</v>
      </c>
      <c r="AC297" s="241">
        <v>5.0547560374568796</v>
      </c>
      <c r="AD297">
        <f>IF('WetLitterbags placem_collection'!AB78="","",'WetLitterbags placem_collection'!AB78)</f>
        <v>6.7</v>
      </c>
      <c r="AE297">
        <f>IF('WetLitterbags placem_collection'!Z78="","",'WetLitterbags placem_collection'!Z78)</f>
        <v>19.3</v>
      </c>
      <c r="AF297" s="256" t="str">
        <f>IF('WetLitterbags placem_collection'!AA78="","",'WetLitterbags placem_collection'!AA78)</f>
        <v>M</v>
      </c>
      <c r="AG297">
        <f>IF('WetLitterbags placem_collection'!AC78="","",'WetLitterbags placem_collection'!AC78)</f>
        <v>1</v>
      </c>
      <c r="AH297" s="250">
        <f>AVERAGE('WetLitterbags placem_collection'!S78,'WetLitterbags placem_collection'!U78)</f>
        <v>26.8</v>
      </c>
      <c r="AI297">
        <f>AVERAGE('WetLitterbags placem_collection'!R78,'WetLitterbags placem_collection'!T78)</f>
        <v>23.7</v>
      </c>
      <c r="AJ297">
        <f>INDEX(Coordinates!$B$2:$B$197,MATCH(G297,Coordinates!$J$2:$J$197,0))</f>
        <v>-3.3024560190000001</v>
      </c>
      <c r="AK297">
        <f>INDEX(Coordinates!$C$2:$C$197,MATCH(G297,Coordinates!$J$2:$J$197,0))</f>
        <v>34.847871990000002</v>
      </c>
      <c r="AL297" t="str">
        <f>IF(ISNUMBER(SEARCH("C", 'WetLitterbags placem_collection'!W78)),"YES","")</f>
        <v/>
      </c>
      <c r="AM297" t="str">
        <f>IF(ISNUMBER(SEARCH("H", 'WetLitterbags placem_collection'!W78)),"YES","")</f>
        <v>YES</v>
      </c>
      <c r="AN297" t="str">
        <f>IF(ISNUMBER(SEARCH("R", 'WetLitterbags placem_collection'!W78)),"YES","")</f>
        <v/>
      </c>
    </row>
    <row r="298" spans="1:40" ht="15" customHeight="1">
      <c r="A298" s="268" t="s">
        <v>2460</v>
      </c>
      <c r="B298" s="282">
        <f>'Dry_Litterbag Placem_Collection'!A79</f>
        <v>77</v>
      </c>
      <c r="C298" s="282" t="str">
        <f>'Dry_Litterbag Placem_Collection'!B79</f>
        <v>Maswa</v>
      </c>
      <c r="D298" s="282" t="s">
        <v>2677</v>
      </c>
      <c r="E298" s="282" t="s">
        <v>2679</v>
      </c>
      <c r="F298" s="282">
        <v>2</v>
      </c>
      <c r="G298" s="283" t="str">
        <f>'Dry_Litterbag Placem_Collection'!C79</f>
        <v>Dry_W2_T5</v>
      </c>
      <c r="H298" s="284" t="s">
        <v>2559</v>
      </c>
      <c r="I298" s="292" t="s">
        <v>298</v>
      </c>
      <c r="J298" s="233" t="str">
        <f>'WetLitterbags placem_collection'!M79</f>
        <v>R137</v>
      </c>
      <c r="K298" s="235">
        <f>IFERROR(INDEX('Green_rooibos initial weight'!$C$5:$C$1749,MATCH(J298, 'Green_rooibos initial weight'!$A$5:$A$1749,0)),"")</f>
        <v>2.198</v>
      </c>
      <c r="L298" s="235">
        <f t="shared" si="30"/>
        <v>1.9481999999999999</v>
      </c>
      <c r="M298" s="235">
        <f>AVERAGE('Ashed teabags wet'!$J$814:$J$816)</f>
        <v>2.2816647271287041</v>
      </c>
      <c r="N298" s="235">
        <f t="shared" si="31"/>
        <v>1.9037486077860786</v>
      </c>
      <c r="O298" s="235">
        <f>IF(IFERROR(INDEX('Both teabags AfterWet'!$D$1:$D$839,MATCH(J298,'Both teabags AfterWet'!$B$1:$B$839,0)),"")="","",(IFERROR(INDEX('Both teabags AfterWet'!$D$1:$D$839,MATCH(J298,'Both teabags AfterWet'!$B$1:$B$839,0)),"")))</f>
        <v>1.698</v>
      </c>
      <c r="P298" s="235">
        <f t="shared" si="32"/>
        <v>1.5473999999999999</v>
      </c>
      <c r="Q298" s="235">
        <f>IFERROR(INDEX('Ashed teabags wet'!$J$2:$J$825,MATCH(J298,'Ashed teabags wet'!$B$2:$B$825,0)),"")</f>
        <v>11.808300395256206</v>
      </c>
      <c r="R298" s="235">
        <f t="shared" si="36"/>
        <v>1.3646783596838055</v>
      </c>
      <c r="S298" s="236">
        <f>'WetLitterbags placem_collection'!E79</f>
        <v>42767</v>
      </c>
      <c r="T298" s="236">
        <f>IF('WetLitterbags placem_collection'!G79="","",'WetLitterbags placem_collection'!G79)</f>
        <v>42818</v>
      </c>
      <c r="U298" s="237">
        <f t="shared" si="33"/>
        <v>51</v>
      </c>
      <c r="V298" s="235">
        <f t="shared" si="34"/>
        <v>0.40080000000000005</v>
      </c>
      <c r="W298" s="235">
        <f t="shared" si="35"/>
        <v>0.53907024810227311</v>
      </c>
      <c r="X298">
        <f>IFERROR(INDEX(Rainfall_Wet!$O$2:$O$217,MATCH(B298, Rainfall_Wet!$A$2:$A$217,0)),"")</f>
        <v>185.630065823</v>
      </c>
      <c r="Y298" s="241">
        <v>45.272914521112256</v>
      </c>
      <c r="Z298" s="241">
        <v>23.604531410916575</v>
      </c>
      <c r="AA298" s="241">
        <v>31.122554067971166</v>
      </c>
      <c r="AB298" s="242" t="s">
        <v>2691</v>
      </c>
      <c r="AC298" s="241">
        <v>6.0547560374568796</v>
      </c>
      <c r="AD298">
        <f>IF('WetLitterbags placem_collection'!AB79="","",'WetLitterbags placem_collection'!AB79)</f>
        <v>3.1</v>
      </c>
      <c r="AE298">
        <f>IF('WetLitterbags placem_collection'!Z79="","",'WetLitterbags placem_collection'!Z79)</f>
        <v>9.8000000000000007</v>
      </c>
      <c r="AF298" s="256" t="str">
        <f>IF('WetLitterbags placem_collection'!AA79="","",'WetLitterbags placem_collection'!AA79)</f>
        <v>O</v>
      </c>
      <c r="AG298">
        <f>IF('WetLitterbags placem_collection'!AC79="","",'WetLitterbags placem_collection'!AC79)</f>
        <v>1</v>
      </c>
      <c r="AH298" s="250">
        <f>AVERAGE('WetLitterbags placem_collection'!S79,'WetLitterbags placem_collection'!U79)</f>
        <v>25.950000000000003</v>
      </c>
      <c r="AI298">
        <f>AVERAGE('WetLitterbags placem_collection'!R79,'WetLitterbags placem_collection'!T79)</f>
        <v>25.950000000000003</v>
      </c>
      <c r="AJ298">
        <f>INDEX(Coordinates!$B$2:$B$197,MATCH(G298,Coordinates!$J$2:$J$197,0))</f>
        <v>-3.3023280279999998</v>
      </c>
      <c r="AK298">
        <f>INDEX(Coordinates!$C$2:$C$197,MATCH(G298,Coordinates!$J$2:$J$197,0))</f>
        <v>34.848223019999999</v>
      </c>
      <c r="AL298" t="str">
        <f>IF(ISNUMBER(SEARCH("C", 'WetLitterbags placem_collection'!W79)),"YES","")</f>
        <v/>
      </c>
      <c r="AM298" t="str">
        <f>IF(ISNUMBER(SEARCH("H", 'WetLitterbags placem_collection'!W79)),"YES","")</f>
        <v/>
      </c>
      <c r="AN298" t="str">
        <f>IF(ISNUMBER(SEARCH("R", 'WetLitterbags placem_collection'!W79)),"YES","")</f>
        <v>YES</v>
      </c>
    </row>
    <row r="299" spans="1:40" ht="15" customHeight="1">
      <c r="A299" s="268" t="s">
        <v>2460</v>
      </c>
      <c r="B299" s="282">
        <f>'Dry_Litterbag Placem_Collection'!A80</f>
        <v>78</v>
      </c>
      <c r="C299" s="282" t="str">
        <f>'Dry_Litterbag Placem_Collection'!B80</f>
        <v>Maswa</v>
      </c>
      <c r="D299" s="282" t="s">
        <v>2677</v>
      </c>
      <c r="E299" s="282" t="s">
        <v>2679</v>
      </c>
      <c r="F299" s="282">
        <v>2</v>
      </c>
      <c r="G299" s="283" t="str">
        <f>'Dry_Litterbag Placem_Collection'!C80</f>
        <v>Dry_W2_T6</v>
      </c>
      <c r="H299" s="284" t="s">
        <v>2559</v>
      </c>
      <c r="I299" s="292" t="s">
        <v>298</v>
      </c>
      <c r="J299" s="233" t="str">
        <f>'WetLitterbags placem_collection'!M80</f>
        <v>R278</v>
      </c>
      <c r="K299" s="235">
        <f>IFERROR(INDEX('Green_rooibos initial weight'!$C$5:$C$1749,MATCH(J299, 'Green_rooibos initial weight'!$A$5:$A$1749,0)),"")</f>
        <v>2.198</v>
      </c>
      <c r="L299" s="235">
        <f t="shared" si="30"/>
        <v>1.9481999999999999</v>
      </c>
      <c r="M299" s="235">
        <f>AVERAGE('Ashed teabags wet'!$J$814:$J$816)</f>
        <v>2.2816647271287041</v>
      </c>
      <c r="N299" s="235">
        <f t="shared" si="31"/>
        <v>1.9037486077860786</v>
      </c>
      <c r="O299" s="235">
        <f>IF(IFERROR(INDEX('Both teabags AfterWet'!$D$1:$D$839,MATCH(J299,'Both teabags AfterWet'!$B$1:$B$839,0)),"")="","",(IFERROR(INDEX('Both teabags AfterWet'!$D$1:$D$839,MATCH(J299,'Both teabags AfterWet'!$B$1:$B$839,0)),"")))</f>
        <v>1.6845000000000001</v>
      </c>
      <c r="P299" s="235">
        <f t="shared" si="32"/>
        <v>1.5339</v>
      </c>
      <c r="Q299" s="235" t="str">
        <f>IFERROR(INDEX('Ashed teabags wet'!$J$2:$J$825,MATCH(J299,'Ashed teabags wet'!$B$2:$B$825,0)),"")</f>
        <v/>
      </c>
      <c r="R299" s="235" t="str">
        <f t="shared" si="36"/>
        <v/>
      </c>
      <c r="S299" s="236">
        <f>'WetLitterbags placem_collection'!E80</f>
        <v>42767</v>
      </c>
      <c r="T299" s="236">
        <f>IF('WetLitterbags placem_collection'!G80="","",'WetLitterbags placem_collection'!G80)</f>
        <v>42818</v>
      </c>
      <c r="U299" s="237">
        <f t="shared" si="33"/>
        <v>51</v>
      </c>
      <c r="V299" s="235">
        <f t="shared" si="34"/>
        <v>0.41429999999999989</v>
      </c>
      <c r="W299" s="235" t="str">
        <f t="shared" si="35"/>
        <v/>
      </c>
      <c r="X299">
        <f>IFERROR(INDEX(Rainfall_Wet!$O$2:$O$217,MATCH(B299, Rainfall_Wet!$A$2:$A$217,0)),"")</f>
        <v>185.630065823</v>
      </c>
      <c r="Y299" s="241">
        <v>45.272914521112256</v>
      </c>
      <c r="Z299" s="241">
        <v>23.604531410916575</v>
      </c>
      <c r="AA299" s="241">
        <v>31.122554067971166</v>
      </c>
      <c r="AB299" s="242" t="s">
        <v>2691</v>
      </c>
      <c r="AC299" s="241">
        <v>7.0547560374568796</v>
      </c>
      <c r="AD299">
        <f>IF('WetLitterbags placem_collection'!AB80="","",'WetLitterbags placem_collection'!AB80)</f>
        <v>10.4</v>
      </c>
      <c r="AE299">
        <f>IF('WetLitterbags placem_collection'!Z80="","",'WetLitterbags placem_collection'!Z80)</f>
        <v>15.4</v>
      </c>
      <c r="AF299" s="256" t="str">
        <f>IF('WetLitterbags placem_collection'!AA80="","",'WetLitterbags placem_collection'!AA80)</f>
        <v>M</v>
      </c>
      <c r="AG299">
        <f>IF('WetLitterbags placem_collection'!AC80="","",'WetLitterbags placem_collection'!AC80)</f>
        <v>1</v>
      </c>
      <c r="AH299" s="250">
        <f>AVERAGE('WetLitterbags placem_collection'!S80,'WetLitterbags placem_collection'!U80)</f>
        <v>24.15</v>
      </c>
      <c r="AI299">
        <f>AVERAGE('WetLitterbags placem_collection'!R80,'WetLitterbags placem_collection'!T80)</f>
        <v>27.75</v>
      </c>
      <c r="AJ299">
        <f>INDEX(Coordinates!$B$2:$B$197,MATCH(G299,Coordinates!$J$2:$J$197,0))</f>
        <v>-3.3025680020000001</v>
      </c>
      <c r="AK299">
        <f>INDEX(Coordinates!$C$2:$C$197,MATCH(G299,Coordinates!$J$2:$J$197,0))</f>
        <v>34.848167029999999</v>
      </c>
      <c r="AL299" t="str">
        <f>IF(ISNUMBER(SEARCH("C", 'WetLitterbags placem_collection'!W80)),"YES","")</f>
        <v/>
      </c>
      <c r="AM299" t="str">
        <f>IF(ISNUMBER(SEARCH("H", 'WetLitterbags placem_collection'!W80)),"YES","")</f>
        <v/>
      </c>
      <c r="AN299" t="str">
        <f>IF(ISNUMBER(SEARCH("R", 'WetLitterbags placem_collection'!W80)),"YES","")</f>
        <v>YES</v>
      </c>
    </row>
    <row r="300" spans="1:40" ht="15" customHeight="1">
      <c r="A300" s="268" t="s">
        <v>2460</v>
      </c>
      <c r="B300" s="282">
        <f>'Dry_Litterbag Placem_Collection'!A81</f>
        <v>79</v>
      </c>
      <c r="C300" s="282" t="str">
        <f>'Dry_Litterbag Placem_Collection'!B81</f>
        <v>Maswa</v>
      </c>
      <c r="D300" s="282" t="s">
        <v>2677</v>
      </c>
      <c r="E300" s="282" t="s">
        <v>2679</v>
      </c>
      <c r="F300" s="282">
        <v>2</v>
      </c>
      <c r="G300" s="283" t="str">
        <f>'Dry_Litterbag Placem_Collection'!C81</f>
        <v>Dry_W2_T7</v>
      </c>
      <c r="H300" s="284" t="s">
        <v>2559</v>
      </c>
      <c r="I300" s="292" t="s">
        <v>298</v>
      </c>
      <c r="J300" s="233" t="str">
        <f>'WetLitterbags placem_collection'!M81</f>
        <v>R235</v>
      </c>
      <c r="K300" s="235">
        <f>IFERROR(INDEX('Green_rooibos initial weight'!$C$5:$C$1749,MATCH(J300, 'Green_rooibos initial weight'!$A$5:$A$1749,0)),"")</f>
        <v>2.169</v>
      </c>
      <c r="L300" s="235">
        <f t="shared" si="30"/>
        <v>1.9192</v>
      </c>
      <c r="M300" s="235">
        <f>AVERAGE('Ashed teabags wet'!$J$814:$J$816)</f>
        <v>2.2816647271287041</v>
      </c>
      <c r="N300" s="235">
        <f t="shared" si="31"/>
        <v>1.8754102905569459</v>
      </c>
      <c r="O300" s="235">
        <f>IF(IFERROR(INDEX('Both teabags AfterWet'!$D$1:$D$839,MATCH(J300,'Both teabags AfterWet'!$B$1:$B$839,0)),"")="","",(IFERROR(INDEX('Both teabags AfterWet'!$D$1:$D$839,MATCH(J300,'Both teabags AfterWet'!$B$1:$B$839,0)),"")))</f>
        <v>1.5528</v>
      </c>
      <c r="P300" s="235">
        <f t="shared" si="32"/>
        <v>1.4021999999999999</v>
      </c>
      <c r="Q300" s="235">
        <f>IFERROR(INDEX('Ashed teabags wet'!$J$2:$J$825,MATCH(J300,'Ashed teabags wet'!$B$2:$B$825,0)),"")</f>
        <v>8.7084148727974071</v>
      </c>
      <c r="R300" s="235">
        <f t="shared" si="36"/>
        <v>1.2800906066536346</v>
      </c>
      <c r="S300" s="236">
        <f>'WetLitterbags placem_collection'!E81</f>
        <v>42767</v>
      </c>
      <c r="T300" s="236">
        <f>IF('WetLitterbags placem_collection'!G81="","",'WetLitterbags placem_collection'!G81)</f>
        <v>42818</v>
      </c>
      <c r="U300" s="237">
        <f t="shared" si="33"/>
        <v>51</v>
      </c>
      <c r="V300" s="235">
        <f t="shared" si="34"/>
        <v>0.51700000000000013</v>
      </c>
      <c r="W300" s="235">
        <f t="shared" si="35"/>
        <v>0.59531968390331125</v>
      </c>
      <c r="X300">
        <f>IFERROR(INDEX(Rainfall_Wet!$O$2:$O$217,MATCH(B300, Rainfall_Wet!$A$2:$A$217,0)),"")</f>
        <v>185.630065823</v>
      </c>
      <c r="Y300" s="241">
        <v>45.272914521112256</v>
      </c>
      <c r="Z300" s="241">
        <v>23.604531410916575</v>
      </c>
      <c r="AA300" s="241">
        <v>31.122554067971166</v>
      </c>
      <c r="AB300" s="242" t="s">
        <v>2691</v>
      </c>
      <c r="AC300" s="241">
        <v>8.0547560374568796</v>
      </c>
      <c r="AD300">
        <f>IF('WetLitterbags placem_collection'!AB81="","",'WetLitterbags placem_collection'!AB81)</f>
        <v>3</v>
      </c>
      <c r="AE300">
        <f>IF('WetLitterbags placem_collection'!Z81="","",'WetLitterbags placem_collection'!Z81)</f>
        <v>5</v>
      </c>
      <c r="AF300" s="256" t="str">
        <f>IF('WetLitterbags placem_collection'!AA81="","",'WetLitterbags placem_collection'!AA81)</f>
        <v>G</v>
      </c>
      <c r="AG300">
        <f>IF('WetLitterbags placem_collection'!AC81="","",'WetLitterbags placem_collection'!AC81)</f>
        <v>1</v>
      </c>
      <c r="AH300" s="250">
        <f>AVERAGE('WetLitterbags placem_collection'!S81,'WetLitterbags placem_collection'!U81)</f>
        <v>26.9</v>
      </c>
      <c r="AI300">
        <f>AVERAGE('WetLitterbags placem_collection'!R81,'WetLitterbags placem_collection'!T81)</f>
        <v>26.25</v>
      </c>
      <c r="AJ300">
        <f>INDEX(Coordinates!$B$2:$B$197,MATCH(G300,Coordinates!$J$2:$J$197,0))</f>
        <v>-3.3026270100000001</v>
      </c>
      <c r="AK300">
        <f>INDEX(Coordinates!$C$2:$C$197,MATCH(G300,Coordinates!$J$2:$J$197,0))</f>
        <v>34.84840801</v>
      </c>
      <c r="AL300" t="str">
        <f>IF(ISNUMBER(SEARCH("C", 'WetLitterbags placem_collection'!W81)),"YES","")</f>
        <v/>
      </c>
      <c r="AM300" t="str">
        <f>IF(ISNUMBER(SEARCH("H", 'WetLitterbags placem_collection'!W81)),"YES","")</f>
        <v/>
      </c>
      <c r="AN300" t="str">
        <f>IF(ISNUMBER(SEARCH("R", 'WetLitterbags placem_collection'!W81)),"YES","")</f>
        <v>YES</v>
      </c>
    </row>
    <row r="301" spans="1:40" ht="15" customHeight="1">
      <c r="A301" s="268" t="s">
        <v>2460</v>
      </c>
      <c r="B301" s="282">
        <f>'Dry_Litterbag Placem_Collection'!A82</f>
        <v>80</v>
      </c>
      <c r="C301" s="282" t="str">
        <f>'Dry_Litterbag Placem_Collection'!B82</f>
        <v>Maswa</v>
      </c>
      <c r="D301" s="282" t="s">
        <v>2677</v>
      </c>
      <c r="E301" s="282" t="s">
        <v>2679</v>
      </c>
      <c r="F301" s="282">
        <v>2</v>
      </c>
      <c r="G301" s="283" t="str">
        <f>'Dry_Litterbag Placem_Collection'!C82</f>
        <v>Dry_W2_T8</v>
      </c>
      <c r="H301" s="284" t="s">
        <v>2559</v>
      </c>
      <c r="I301" s="292" t="s">
        <v>298</v>
      </c>
      <c r="J301" s="233" t="str">
        <f>'WetLitterbags placem_collection'!M82</f>
        <v>R181</v>
      </c>
      <c r="K301" s="235">
        <f>IFERROR(INDEX('Green_rooibos initial weight'!$C$5:$C$1749,MATCH(J301, 'Green_rooibos initial weight'!$A$5:$A$1749,0)),"")</f>
        <v>2.1749999999999998</v>
      </c>
      <c r="L301" s="235">
        <f t="shared" si="30"/>
        <v>1.9251999999999998</v>
      </c>
      <c r="M301" s="235">
        <f>AVERAGE('Ashed teabags wet'!$J$814:$J$816)</f>
        <v>2.2816647271287041</v>
      </c>
      <c r="N301" s="235">
        <f t="shared" si="31"/>
        <v>1.8812733906733179</v>
      </c>
      <c r="O301" s="235">
        <f>IF(IFERROR(INDEX('Both teabags AfterWet'!$D$1:$D$839,MATCH(J301,'Both teabags AfterWet'!$B$1:$B$839,0)),"")="","",(IFERROR(INDEX('Both teabags AfterWet'!$D$1:$D$839,MATCH(J301,'Both teabags AfterWet'!$B$1:$B$839,0)),"")))</f>
        <v>0.23799999999999999</v>
      </c>
      <c r="P301" s="235">
        <f t="shared" si="32"/>
        <v>8.7399999999999978E-2</v>
      </c>
      <c r="Q301" s="235" t="str">
        <f>IFERROR(INDEX('Ashed teabags wet'!$J$2:$J$825,MATCH(J301,'Ashed teabags wet'!$B$2:$B$825,0)),"")</f>
        <v/>
      </c>
      <c r="R301" s="235" t="str">
        <f t="shared" si="36"/>
        <v/>
      </c>
      <c r="S301" s="236">
        <f>'WetLitterbags placem_collection'!E82</f>
        <v>42767</v>
      </c>
      <c r="T301" s="236">
        <f>IF('WetLitterbags placem_collection'!G82="","",'WetLitterbags placem_collection'!G82)</f>
        <v>42818</v>
      </c>
      <c r="U301" s="237">
        <f t="shared" si="33"/>
        <v>51</v>
      </c>
      <c r="V301" s="235">
        <f t="shared" si="34"/>
        <v>1.8377999999999999</v>
      </c>
      <c r="W301" s="235" t="str">
        <f t="shared" si="35"/>
        <v/>
      </c>
      <c r="X301">
        <f>IFERROR(INDEX(Rainfall_Wet!$O$2:$O$217,MATCH(B301, Rainfall_Wet!$A$2:$A$217,0)),"")</f>
        <v>185.630065823</v>
      </c>
      <c r="Y301" s="241">
        <v>45.272914521112256</v>
      </c>
      <c r="Z301" s="241">
        <v>23.604531410916575</v>
      </c>
      <c r="AA301" s="241">
        <v>31.122554067971166</v>
      </c>
      <c r="AB301" s="242" t="s">
        <v>2691</v>
      </c>
      <c r="AC301" s="241">
        <v>9.0547560374568796</v>
      </c>
      <c r="AD301">
        <f>IF('WetLitterbags placem_collection'!AB82="","",'WetLitterbags placem_collection'!AB82)</f>
        <v>2.7</v>
      </c>
      <c r="AE301">
        <f>IF('WetLitterbags placem_collection'!Z82="","",'WetLitterbags placem_collection'!Z82)</f>
        <v>12.4</v>
      </c>
      <c r="AF301" s="256" t="str">
        <f>IF('WetLitterbags placem_collection'!AA82="","",'WetLitterbags placem_collection'!AA82)</f>
        <v>O</v>
      </c>
      <c r="AG301">
        <f>IF('WetLitterbags placem_collection'!AC82="","",'WetLitterbags placem_collection'!AC82)</f>
        <v>1</v>
      </c>
      <c r="AH301" s="250">
        <f>AVERAGE('WetLitterbags placem_collection'!S82,'WetLitterbags placem_collection'!U82)</f>
        <v>28.55</v>
      </c>
      <c r="AI301">
        <f>AVERAGE('WetLitterbags placem_collection'!R82,'WetLitterbags placem_collection'!T82)</f>
        <v>27.450000000000003</v>
      </c>
      <c r="AJ301">
        <f>INDEX(Coordinates!$B$2:$B$197,MATCH(G301,Coordinates!$J$2:$J$197,0))</f>
        <v>-3.3028539920000002</v>
      </c>
      <c r="AK301">
        <f>INDEX(Coordinates!$C$2:$C$197,MATCH(G301,Coordinates!$J$2:$J$197,0))</f>
        <v>34.847988999999998</v>
      </c>
      <c r="AL301" t="str">
        <f>IF(ISNUMBER(SEARCH("C", 'WetLitterbags placem_collection'!W82)),"YES","")</f>
        <v/>
      </c>
      <c r="AM301" t="str">
        <f>IF(ISNUMBER(SEARCH("H", 'WetLitterbags placem_collection'!W82)),"YES","")</f>
        <v>YES</v>
      </c>
      <c r="AN301" t="str">
        <f>IF(ISNUMBER(SEARCH("R", 'WetLitterbags placem_collection'!W82)),"YES","")</f>
        <v/>
      </c>
    </row>
    <row r="302" spans="1:40" ht="15" customHeight="1">
      <c r="A302" s="268" t="s">
        <v>2460</v>
      </c>
      <c r="B302" s="282">
        <f>'Dry_Litterbag Placem_Collection'!A83</f>
        <v>81</v>
      </c>
      <c r="C302" s="282" t="str">
        <f>'Dry_Litterbag Placem_Collection'!B83</f>
        <v>Maswa</v>
      </c>
      <c r="D302" s="282" t="s">
        <v>2677</v>
      </c>
      <c r="E302" s="282" t="s">
        <v>2679</v>
      </c>
      <c r="F302" s="282">
        <v>3</v>
      </c>
      <c r="G302" s="283" t="str">
        <f>'Dry_Litterbag Placem_Collection'!C83</f>
        <v>Dry_W3_T1</v>
      </c>
      <c r="H302" s="284" t="s">
        <v>2559</v>
      </c>
      <c r="I302" s="292" t="s">
        <v>298</v>
      </c>
      <c r="J302" s="233" t="str">
        <f>'WetLitterbags placem_collection'!M83</f>
        <v>R187</v>
      </c>
      <c r="K302" s="235">
        <f>IFERROR(INDEX('Green_rooibos initial weight'!$C$5:$C$1749,MATCH(J302, 'Green_rooibos initial weight'!$A$5:$A$1749,0)),"")</f>
        <v>2.2210000000000001</v>
      </c>
      <c r="L302" s="235">
        <f t="shared" si="30"/>
        <v>1.9712000000000001</v>
      </c>
      <c r="M302" s="235">
        <f>AVERAGE('Ashed teabags wet'!$J$814:$J$816)</f>
        <v>2.2816647271287041</v>
      </c>
      <c r="N302" s="235">
        <f t="shared" si="31"/>
        <v>1.926223824898839</v>
      </c>
      <c r="O302" s="235">
        <f>IF(IFERROR(INDEX('Both teabags AfterWet'!$D$1:$D$839,MATCH(J302,'Both teabags AfterWet'!$B$1:$B$839,0)),"")="","",(IFERROR(INDEX('Both teabags AfterWet'!$D$1:$D$839,MATCH(J302,'Both teabags AfterWet'!$B$1:$B$839,0)),"")))</f>
        <v>1.8420000000000001</v>
      </c>
      <c r="P302" s="235">
        <f t="shared" si="32"/>
        <v>1.6914</v>
      </c>
      <c r="Q302" s="235">
        <f>IFERROR(INDEX('Ashed teabags wet'!$J$2:$J$825,MATCH(J302,'Ashed teabags wet'!$B$2:$B$825,0)),"")</f>
        <v>4.2141794744665662</v>
      </c>
      <c r="R302" s="235">
        <f t="shared" si="36"/>
        <v>1.6201213683688724</v>
      </c>
      <c r="S302" s="236">
        <f>'WetLitterbags placem_collection'!E83</f>
        <v>42767</v>
      </c>
      <c r="T302" s="236">
        <f>IF('WetLitterbags placem_collection'!G83="","",'WetLitterbags placem_collection'!G83)</f>
        <v>42818</v>
      </c>
      <c r="U302" s="237">
        <f t="shared" si="33"/>
        <v>51</v>
      </c>
      <c r="V302" s="235">
        <f t="shared" si="34"/>
        <v>0.27980000000000005</v>
      </c>
      <c r="W302" s="235">
        <f t="shared" si="35"/>
        <v>0.30610245652996659</v>
      </c>
      <c r="X302">
        <f>IFERROR(INDEX(Rainfall_Wet!$O$2:$O$217,MATCH(B302, Rainfall_Wet!$A$2:$A$217,0)),"")</f>
        <v>185.01185076100001</v>
      </c>
      <c r="Y302" s="241">
        <v>38.691629007962128</v>
      </c>
      <c r="Z302" s="241">
        <v>26.81299763288143</v>
      </c>
      <c r="AA302" s="241">
        <v>34.495373359156439</v>
      </c>
      <c r="AB302" s="242" t="s">
        <v>2693</v>
      </c>
      <c r="AC302" s="241">
        <v>2.5483587974371611</v>
      </c>
      <c r="AD302">
        <f>IF('WetLitterbags placem_collection'!AB83="","",'WetLitterbags placem_collection'!AB83)</f>
        <v>6.2</v>
      </c>
      <c r="AE302">
        <f>IF('WetLitterbags placem_collection'!Z83="","",'WetLitterbags placem_collection'!Z83)</f>
        <v>13.3</v>
      </c>
      <c r="AF302" s="256" t="str">
        <f>IF('WetLitterbags placem_collection'!AA83="","",'WetLitterbags placem_collection'!AA83)</f>
        <v>O</v>
      </c>
      <c r="AG302">
        <f>IF('WetLitterbags placem_collection'!AC83="","",'WetLitterbags placem_collection'!AC83)</f>
        <v>0</v>
      </c>
      <c r="AH302" s="250">
        <f>AVERAGE('WetLitterbags placem_collection'!S83,'WetLitterbags placem_collection'!U83)</f>
        <v>26.35</v>
      </c>
      <c r="AI302">
        <f>AVERAGE('WetLitterbags placem_collection'!R83,'WetLitterbags placem_collection'!T83)</f>
        <v>26.65</v>
      </c>
      <c r="AJ302">
        <f>INDEX(Coordinates!$B$2:$B$197,MATCH(G302,Coordinates!$J$2:$J$197,0))</f>
        <v>-3.2957159630000001</v>
      </c>
      <c r="AK302">
        <f>INDEX(Coordinates!$C$2:$C$197,MATCH(G302,Coordinates!$J$2:$J$197,0))</f>
        <v>34.852460999999998</v>
      </c>
      <c r="AL302" t="str">
        <f>IF(ISNUMBER(SEARCH("C", 'WetLitterbags placem_collection'!W83)),"YES","")</f>
        <v/>
      </c>
      <c r="AM302" t="str">
        <f>IF(ISNUMBER(SEARCH("H", 'WetLitterbags placem_collection'!W83)),"YES","")</f>
        <v/>
      </c>
      <c r="AN302" t="str">
        <f>IF(ISNUMBER(SEARCH("R", 'WetLitterbags placem_collection'!W83)),"YES","")</f>
        <v/>
      </c>
    </row>
    <row r="303" spans="1:40" ht="15" customHeight="1">
      <c r="A303" s="268" t="s">
        <v>2460</v>
      </c>
      <c r="B303" s="282">
        <f>'Dry_Litterbag Placem_Collection'!A84</f>
        <v>82</v>
      </c>
      <c r="C303" s="282" t="str">
        <f>'Dry_Litterbag Placem_Collection'!B84</f>
        <v>Maswa</v>
      </c>
      <c r="D303" s="282" t="s">
        <v>2677</v>
      </c>
      <c r="E303" s="282" t="s">
        <v>2679</v>
      </c>
      <c r="F303" s="282">
        <v>3</v>
      </c>
      <c r="G303" s="283" t="str">
        <f>'Dry_Litterbag Placem_Collection'!C84</f>
        <v>Dry_W3_T2</v>
      </c>
      <c r="H303" s="284" t="s">
        <v>2559</v>
      </c>
      <c r="I303" s="292" t="s">
        <v>298</v>
      </c>
      <c r="J303" s="233" t="str">
        <f>'WetLitterbags placem_collection'!M84</f>
        <v>R83</v>
      </c>
      <c r="K303" s="235">
        <f>IFERROR(INDEX('Green_rooibos initial weight'!$C$5:$C$1749,MATCH(J303, 'Green_rooibos initial weight'!$A$5:$A$1749,0)),"")</f>
        <v>2.0390000000000001</v>
      </c>
      <c r="L303" s="235">
        <f t="shared" si="30"/>
        <v>1.7892000000000001</v>
      </c>
      <c r="M303" s="235">
        <f>AVERAGE('Ashed teabags wet'!$J$814:$J$816)</f>
        <v>2.2816647271287041</v>
      </c>
      <c r="N303" s="235">
        <f t="shared" si="31"/>
        <v>1.7483764547022134</v>
      </c>
      <c r="O303" s="235">
        <f>IF(IFERROR(INDEX('Both teabags AfterWet'!$D$1:$D$839,MATCH(J303,'Both teabags AfterWet'!$B$1:$B$839,0)),"")="","",(IFERROR(INDEX('Both teabags AfterWet'!$D$1:$D$839,MATCH(J303,'Both teabags AfterWet'!$B$1:$B$839,0)),"")))</f>
        <v>1.5940000000000001</v>
      </c>
      <c r="P303" s="235">
        <f t="shared" si="32"/>
        <v>1.4434</v>
      </c>
      <c r="Q303" s="235">
        <f>IFERROR(INDEX('Ashed teabags wet'!$J$2:$J$825,MATCH(J303,'Ashed teabags wet'!$B$2:$B$825,0)),"")</f>
        <v>4.9489795918371247</v>
      </c>
      <c r="R303" s="235">
        <f t="shared" si="36"/>
        <v>1.371966428571423</v>
      </c>
      <c r="S303" s="236">
        <f>'WetLitterbags placem_collection'!E84</f>
        <v>42767</v>
      </c>
      <c r="T303" s="236">
        <f>IF('WetLitterbags placem_collection'!G84="","",'WetLitterbags placem_collection'!G84)</f>
        <v>42819</v>
      </c>
      <c r="U303" s="237">
        <f t="shared" si="33"/>
        <v>52</v>
      </c>
      <c r="V303" s="235">
        <f t="shared" si="34"/>
        <v>0.34580000000000011</v>
      </c>
      <c r="W303" s="235">
        <f t="shared" si="35"/>
        <v>0.37641002613079033</v>
      </c>
      <c r="X303">
        <f>IFERROR(INDEX(Rainfall_Wet!$O$2:$O$217,MATCH(B303, Rainfall_Wet!$A$2:$A$217,0)),"")</f>
        <v>194.93009798400001</v>
      </c>
      <c r="Y303" s="241">
        <v>38.691629007962128</v>
      </c>
      <c r="Z303" s="241">
        <v>26.81299763288143</v>
      </c>
      <c r="AA303" s="241">
        <v>34.495373359156439</v>
      </c>
      <c r="AB303" s="242" t="s">
        <v>2693</v>
      </c>
      <c r="AC303" s="241">
        <v>3.5483587974371602</v>
      </c>
      <c r="AD303">
        <f>IF('WetLitterbags placem_collection'!AB84="","",'WetLitterbags placem_collection'!AB84)</f>
        <v>2.4</v>
      </c>
      <c r="AE303">
        <f>IF('WetLitterbags placem_collection'!Z84="","",'WetLitterbags placem_collection'!Z84)</f>
        <v>16.600000000000001</v>
      </c>
      <c r="AF303" s="256" t="str">
        <f>IF('WetLitterbags placem_collection'!AA84="","",'WetLitterbags placem_collection'!AA84)</f>
        <v>O</v>
      </c>
      <c r="AG303" t="str">
        <f>IF('WetLitterbags placem_collection'!AC84="","",'WetLitterbags placem_collection'!AC84)</f>
        <v/>
      </c>
      <c r="AH303" s="250">
        <f>AVERAGE('WetLitterbags placem_collection'!S84,'WetLitterbags placem_collection'!U84)</f>
        <v>26.6</v>
      </c>
      <c r="AI303">
        <f>AVERAGE('WetLitterbags placem_collection'!R84,'WetLitterbags placem_collection'!T84)</f>
        <v>23.05</v>
      </c>
      <c r="AJ303">
        <f>INDEX(Coordinates!$B$2:$B$197,MATCH(G303,Coordinates!$J$2:$J$197,0))</f>
        <v>-3.2957230040000001</v>
      </c>
      <c r="AK303">
        <f>INDEX(Coordinates!$C$2:$C$197,MATCH(G303,Coordinates!$J$2:$J$197,0))</f>
        <v>34.852416990000002</v>
      </c>
      <c r="AL303" t="str">
        <f>IF(ISNUMBER(SEARCH("C", 'WetLitterbags placem_collection'!W84)),"YES","")</f>
        <v/>
      </c>
      <c r="AM303" t="str">
        <f>IF(ISNUMBER(SEARCH("H", 'WetLitterbags placem_collection'!W84)),"YES","")</f>
        <v>YES</v>
      </c>
      <c r="AN303" t="str">
        <f>IF(ISNUMBER(SEARCH("R", 'WetLitterbags placem_collection'!W84)),"YES","")</f>
        <v>YES</v>
      </c>
    </row>
    <row r="304" spans="1:40" ht="15" customHeight="1">
      <c r="A304" s="268" t="s">
        <v>2460</v>
      </c>
      <c r="B304" s="282">
        <f>'Dry_Litterbag Placem_Collection'!A85</f>
        <v>83</v>
      </c>
      <c r="C304" s="282" t="str">
        <f>'Dry_Litterbag Placem_Collection'!B85</f>
        <v>Maswa</v>
      </c>
      <c r="D304" s="282" t="s">
        <v>2677</v>
      </c>
      <c r="E304" s="282" t="s">
        <v>2679</v>
      </c>
      <c r="F304" s="282">
        <v>3</v>
      </c>
      <c r="G304" s="283" t="str">
        <f>'Dry_Litterbag Placem_Collection'!C85</f>
        <v>Dry_W3_T3</v>
      </c>
      <c r="H304" s="284" t="s">
        <v>2559</v>
      </c>
      <c r="I304" s="292" t="s">
        <v>298</v>
      </c>
      <c r="J304" s="233" t="str">
        <f>'WetLitterbags placem_collection'!M85</f>
        <v>R134</v>
      </c>
      <c r="K304" s="235">
        <f>IFERROR(INDEX('Green_rooibos initial weight'!$C$5:$C$1749,MATCH(J304, 'Green_rooibos initial weight'!$A$5:$A$1749,0)),"")</f>
        <v>2.21</v>
      </c>
      <c r="L304" s="235">
        <f t="shared" si="30"/>
        <v>1.9601999999999999</v>
      </c>
      <c r="M304" s="235">
        <f>AVERAGE('Ashed teabags wet'!$J$814:$J$816)</f>
        <v>2.2816647271287041</v>
      </c>
      <c r="N304" s="235">
        <f t="shared" si="31"/>
        <v>1.9154748080188231</v>
      </c>
      <c r="O304" s="235">
        <f>IF(IFERROR(INDEX('Both teabags AfterWet'!$D$1:$D$839,MATCH(J304,'Both teabags AfterWet'!$B$1:$B$839,0)),"")="","",(IFERROR(INDEX('Both teabags AfterWet'!$D$1:$D$839,MATCH(J304,'Both teabags AfterWet'!$B$1:$B$839,0)),"")))</f>
        <v>0.98799999999999999</v>
      </c>
      <c r="P304" s="235">
        <f t="shared" si="32"/>
        <v>0.83739999999999992</v>
      </c>
      <c r="Q304" s="235">
        <f>IFERROR(INDEX('Ashed teabags wet'!$J$2:$J$825,MATCH(J304,'Ashed teabags wet'!$B$2:$B$825,0)),"")</f>
        <v>61.99804113614087</v>
      </c>
      <c r="R304" s="235">
        <f t="shared" si="36"/>
        <v>0.31822840352595638</v>
      </c>
      <c r="S304" s="236">
        <f>'WetLitterbags placem_collection'!E85</f>
        <v>42767</v>
      </c>
      <c r="T304" s="236">
        <f>IF('WetLitterbags placem_collection'!G85="","",'WetLitterbags placem_collection'!G85)</f>
        <v>42819</v>
      </c>
      <c r="U304" s="237">
        <f t="shared" si="33"/>
        <v>52</v>
      </c>
      <c r="V304" s="235">
        <f t="shared" si="34"/>
        <v>1.1228</v>
      </c>
      <c r="W304" s="235">
        <f t="shared" si="35"/>
        <v>1.5972464044928667</v>
      </c>
      <c r="X304">
        <f>IFERROR(INDEX(Rainfall_Wet!$O$2:$O$217,MATCH(B304, Rainfall_Wet!$A$2:$A$217,0)),"")</f>
        <v>194.93009798400001</v>
      </c>
      <c r="Y304" s="241">
        <v>38.691629007962128</v>
      </c>
      <c r="Z304" s="241">
        <v>26.81299763288143</v>
      </c>
      <c r="AA304" s="241">
        <v>34.495373359156439</v>
      </c>
      <c r="AB304" s="242" t="s">
        <v>2693</v>
      </c>
      <c r="AC304" s="241">
        <v>4.5483587974371602</v>
      </c>
      <c r="AD304">
        <f>IF('WetLitterbags placem_collection'!AB85="","",'WetLitterbags placem_collection'!AB85)</f>
        <v>6.4</v>
      </c>
      <c r="AE304">
        <f>IF('WetLitterbags placem_collection'!Z85="","",'WetLitterbags placem_collection'!Z85)</f>
        <v>42</v>
      </c>
      <c r="AF304" s="256" t="str">
        <f>IF('WetLitterbags placem_collection'!AA85="","",'WetLitterbags placem_collection'!AA85)</f>
        <v>M</v>
      </c>
      <c r="AG304">
        <f>IF('WetLitterbags placem_collection'!AC85="","",'WetLitterbags placem_collection'!AC85)</f>
        <v>1</v>
      </c>
      <c r="AH304" s="250">
        <f>AVERAGE('WetLitterbags placem_collection'!S85,'WetLitterbags placem_collection'!U85)</f>
        <v>30.099999999999998</v>
      </c>
      <c r="AI304">
        <f>AVERAGE('WetLitterbags placem_collection'!R85,'WetLitterbags placem_collection'!T85)</f>
        <v>25.05</v>
      </c>
      <c r="AJ304">
        <f>INDEX(Coordinates!$B$2:$B$197,MATCH(G304,Coordinates!$J$2:$J$197,0))</f>
        <v>-3.2957430369999998</v>
      </c>
      <c r="AK304">
        <f>INDEX(Coordinates!$C$2:$C$197,MATCH(G304,Coordinates!$J$2:$J$197,0))</f>
        <v>34.852309030000001</v>
      </c>
      <c r="AL304" t="str">
        <f>IF(ISNUMBER(SEARCH("C", 'WetLitterbags placem_collection'!W85)),"YES","")</f>
        <v/>
      </c>
      <c r="AM304" t="str">
        <f>IF(ISNUMBER(SEARCH("H", 'WetLitterbags placem_collection'!W85)),"YES","")</f>
        <v>YES</v>
      </c>
      <c r="AN304" t="str">
        <f>IF(ISNUMBER(SEARCH("R", 'WetLitterbags placem_collection'!W85)),"YES","")</f>
        <v/>
      </c>
    </row>
    <row r="305" spans="1:40" ht="15" customHeight="1">
      <c r="A305" s="268" t="s">
        <v>2460</v>
      </c>
      <c r="B305" s="282">
        <f>'Dry_Litterbag Placem_Collection'!A86</f>
        <v>84</v>
      </c>
      <c r="C305" s="282" t="str">
        <f>'Dry_Litterbag Placem_Collection'!B86</f>
        <v>Maswa</v>
      </c>
      <c r="D305" s="282" t="s">
        <v>2677</v>
      </c>
      <c r="E305" s="282" t="s">
        <v>2679</v>
      </c>
      <c r="F305" s="282">
        <v>3</v>
      </c>
      <c r="G305" s="283" t="str">
        <f>'Dry_Litterbag Placem_Collection'!C86</f>
        <v>Dry_W3_T4</v>
      </c>
      <c r="H305" s="284" t="s">
        <v>2559</v>
      </c>
      <c r="I305" s="292" t="s">
        <v>298</v>
      </c>
      <c r="J305" s="233" t="str">
        <f>'WetLitterbags placem_collection'!M86</f>
        <v>R49</v>
      </c>
      <c r="K305" s="235">
        <f>IFERROR(INDEX('Green_rooibos initial weight'!$C$5:$C$1749,MATCH(J305, 'Green_rooibos initial weight'!$A$5:$A$1749,0)),"")</f>
        <v>2.2999999999999998</v>
      </c>
      <c r="L305" s="235">
        <f t="shared" si="30"/>
        <v>2.0501999999999998</v>
      </c>
      <c r="M305" s="235">
        <f>AVERAGE('Ashed teabags wet'!$J$814:$J$816)</f>
        <v>2.2816647271287041</v>
      </c>
      <c r="N305" s="235">
        <f t="shared" si="31"/>
        <v>2.0034213097644069</v>
      </c>
      <c r="O305" s="235">
        <f>IF(IFERROR(INDEX('Both teabags AfterWet'!$D$1:$D$839,MATCH(J305,'Both teabags AfterWet'!$B$1:$B$839,0)),"")="","",(IFERROR(INDEX('Both teabags AfterWet'!$D$1:$D$839,MATCH(J305,'Both teabags AfterWet'!$B$1:$B$839,0)),"")))</f>
        <v>1.6379999999999999</v>
      </c>
      <c r="P305" s="235">
        <f t="shared" si="32"/>
        <v>1.4873999999999998</v>
      </c>
      <c r="Q305" s="235">
        <f>IFERROR(INDEX('Ashed teabags wet'!$J$2:$J$825,MATCH(J305,'Ashed teabags wet'!$B$2:$B$825,0)),"")</f>
        <v>8.8249634324722646</v>
      </c>
      <c r="R305" s="235">
        <f t="shared" si="36"/>
        <v>1.3561374939054074</v>
      </c>
      <c r="S305" s="236">
        <f>'WetLitterbags placem_collection'!E86</f>
        <v>42767</v>
      </c>
      <c r="T305" s="236">
        <f>IF('WetLitterbags placem_collection'!G86="","",'WetLitterbags placem_collection'!G86)</f>
        <v>42819</v>
      </c>
      <c r="U305" s="237">
        <f t="shared" si="33"/>
        <v>52</v>
      </c>
      <c r="V305" s="235">
        <f t="shared" si="34"/>
        <v>0.56279999999999997</v>
      </c>
      <c r="W305" s="235">
        <f t="shared" si="35"/>
        <v>0.64728381585899952</v>
      </c>
      <c r="X305">
        <f>IFERROR(INDEX(Rainfall_Wet!$O$2:$O$217,MATCH(B305, Rainfall_Wet!$A$2:$A$217,0)),"")</f>
        <v>194.93009798400001</v>
      </c>
      <c r="Y305" s="241">
        <v>38.691629007962128</v>
      </c>
      <c r="Z305" s="241">
        <v>26.81299763288143</v>
      </c>
      <c r="AA305" s="241">
        <v>34.495373359156439</v>
      </c>
      <c r="AB305" s="242" t="s">
        <v>2693</v>
      </c>
      <c r="AC305" s="241">
        <v>5.5483587974371602</v>
      </c>
      <c r="AD305">
        <f>IF('WetLitterbags placem_collection'!AB86="","",'WetLitterbags placem_collection'!AB86)</f>
        <v>5.5</v>
      </c>
      <c r="AE305">
        <f>IF('WetLitterbags placem_collection'!Z86="","",'WetLitterbags placem_collection'!Z86)</f>
        <v>55.8</v>
      </c>
      <c r="AF305" s="256" t="str">
        <f>IF('WetLitterbags placem_collection'!AA86="","",'WetLitterbags placem_collection'!AA86)</f>
        <v>M</v>
      </c>
      <c r="AG305">
        <f>IF('WetLitterbags placem_collection'!AC86="","",'WetLitterbags placem_collection'!AC86)</f>
        <v>1</v>
      </c>
      <c r="AH305" s="250">
        <f>AVERAGE('WetLitterbags placem_collection'!S86,'WetLitterbags placem_collection'!U86)</f>
        <v>27.75</v>
      </c>
      <c r="AI305">
        <f>AVERAGE('WetLitterbags placem_collection'!R86,'WetLitterbags placem_collection'!T86)</f>
        <v>23.6</v>
      </c>
      <c r="AJ305">
        <f>INDEX(Coordinates!$B$2:$B$197,MATCH(G305,Coordinates!$J$2:$J$197,0))</f>
        <v>-3.295795005</v>
      </c>
      <c r="AK305">
        <f>INDEX(Coordinates!$C$2:$C$197,MATCH(G305,Coordinates!$J$2:$J$197,0))</f>
        <v>34.85232001</v>
      </c>
      <c r="AL305" t="str">
        <f>IF(ISNUMBER(SEARCH("C", 'WetLitterbags placem_collection'!W86)),"YES","")</f>
        <v/>
      </c>
      <c r="AM305" t="str">
        <f>IF(ISNUMBER(SEARCH("H", 'WetLitterbags placem_collection'!W86)),"YES","")</f>
        <v/>
      </c>
      <c r="AN305" t="str">
        <f>IF(ISNUMBER(SEARCH("R", 'WetLitterbags placem_collection'!W86)),"YES","")</f>
        <v>YES</v>
      </c>
    </row>
    <row r="306" spans="1:40" ht="15" customHeight="1">
      <c r="A306" s="268" t="s">
        <v>2460</v>
      </c>
      <c r="B306" s="282">
        <f>'Dry_Litterbag Placem_Collection'!A87</f>
        <v>85</v>
      </c>
      <c r="C306" s="282" t="str">
        <f>'Dry_Litterbag Placem_Collection'!B87</f>
        <v>Maswa</v>
      </c>
      <c r="D306" s="282" t="s">
        <v>2677</v>
      </c>
      <c r="E306" s="282" t="s">
        <v>2679</v>
      </c>
      <c r="F306" s="282">
        <v>3</v>
      </c>
      <c r="G306" s="283" t="str">
        <f>'Dry_Litterbag Placem_Collection'!C87</f>
        <v>Dry_W3_T5</v>
      </c>
      <c r="H306" s="284" t="s">
        <v>2559</v>
      </c>
      <c r="I306" s="292" t="s">
        <v>298</v>
      </c>
      <c r="J306" s="233" t="str">
        <f>'WetLitterbags placem_collection'!M87</f>
        <v>R315</v>
      </c>
      <c r="K306" s="235">
        <f>IFERROR(INDEX('Green_rooibos initial weight'!$C$5:$C$1749,MATCH(J306, 'Green_rooibos initial weight'!$A$5:$A$1749,0)),"")</f>
        <v>2.2440000000000002</v>
      </c>
      <c r="L306" s="235">
        <f t="shared" si="30"/>
        <v>1.9942000000000002</v>
      </c>
      <c r="M306" s="235">
        <f>AVERAGE('Ashed teabags wet'!$J$814:$J$816)</f>
        <v>2.2816647271287041</v>
      </c>
      <c r="N306" s="235">
        <f t="shared" si="31"/>
        <v>1.9486990420115995</v>
      </c>
      <c r="O306" s="235">
        <f>IF(IFERROR(INDEX('Both teabags AfterWet'!$D$1:$D$839,MATCH(J306,'Both teabags AfterWet'!$B$1:$B$839,0)),"")="","",(IFERROR(INDEX('Both teabags AfterWet'!$D$1:$D$839,MATCH(J306,'Both teabags AfterWet'!$B$1:$B$839,0)),"")))</f>
        <v>1.4850000000000001</v>
      </c>
      <c r="P306" s="235">
        <f t="shared" si="32"/>
        <v>1.3344</v>
      </c>
      <c r="Q306" s="235">
        <f>IFERROR(INDEX('Ashed teabags wet'!$J$2:$J$825,MATCH(J306,'Ashed teabags wet'!$B$2:$B$825,0)),"")</f>
        <v>10.368550368550631</v>
      </c>
      <c r="R306" s="235">
        <f t="shared" si="36"/>
        <v>1.1960420638820604</v>
      </c>
      <c r="S306" s="236">
        <f>'WetLitterbags placem_collection'!E87</f>
        <v>42767</v>
      </c>
      <c r="T306" s="236">
        <f>IF('WetLitterbags placem_collection'!G87="","",'WetLitterbags placem_collection'!G87)</f>
        <v>42819</v>
      </c>
      <c r="U306" s="237">
        <f t="shared" si="33"/>
        <v>52</v>
      </c>
      <c r="V306" s="235">
        <f t="shared" si="34"/>
        <v>0.65980000000000016</v>
      </c>
      <c r="W306" s="235">
        <f t="shared" si="35"/>
        <v>0.75265697812953913</v>
      </c>
      <c r="X306">
        <f>IFERROR(INDEX(Rainfall_Wet!$O$2:$O$217,MATCH(B306, Rainfall_Wet!$A$2:$A$217,0)),"")</f>
        <v>194.93009798400001</v>
      </c>
      <c r="Y306" s="241">
        <v>38.691629007962128</v>
      </c>
      <c r="Z306" s="241">
        <v>26.81299763288143</v>
      </c>
      <c r="AA306" s="241">
        <v>34.495373359156439</v>
      </c>
      <c r="AB306" s="242" t="s">
        <v>2693</v>
      </c>
      <c r="AC306" s="241">
        <v>6.5483587974371602</v>
      </c>
      <c r="AD306">
        <f>IF('WetLitterbags placem_collection'!AB87="","",'WetLitterbags placem_collection'!AB87)</f>
        <v>8.6</v>
      </c>
      <c r="AE306">
        <f>IF('WetLitterbags placem_collection'!Z87="","",'WetLitterbags placem_collection'!Z87)</f>
        <v>3.8</v>
      </c>
      <c r="AF306" s="256" t="str">
        <f>IF('WetLitterbags placem_collection'!AA87="","",'WetLitterbags placem_collection'!AA87)</f>
        <v>O</v>
      </c>
      <c r="AG306">
        <f>IF('WetLitterbags placem_collection'!AC87="","",'WetLitterbags placem_collection'!AC87)</f>
        <v>0</v>
      </c>
      <c r="AH306" s="250">
        <f>AVERAGE('WetLitterbags placem_collection'!S87,'WetLitterbags placem_collection'!U87)</f>
        <v>26.55</v>
      </c>
      <c r="AI306">
        <f>AVERAGE('WetLitterbags placem_collection'!R87,'WetLitterbags placem_collection'!T87)</f>
        <v>23.15</v>
      </c>
      <c r="AJ306">
        <f>INDEX(Coordinates!$B$2:$B$197,MATCH(G306,Coordinates!$J$2:$J$197,0))</f>
        <v>-3.2957100119999998</v>
      </c>
      <c r="AK306">
        <f>INDEX(Coordinates!$C$2:$C$197,MATCH(G306,Coordinates!$J$2:$J$197,0))</f>
        <v>34.852283970000002</v>
      </c>
      <c r="AL306" t="str">
        <f>IF(ISNUMBER(SEARCH("C", 'WetLitterbags placem_collection'!W87)),"YES","")</f>
        <v>YES</v>
      </c>
      <c r="AM306" t="str">
        <f>IF(ISNUMBER(SEARCH("H", 'WetLitterbags placem_collection'!W87)),"YES","")</f>
        <v>YES</v>
      </c>
      <c r="AN306" t="str">
        <f>IF(ISNUMBER(SEARCH("R", 'WetLitterbags placem_collection'!W87)),"YES","")</f>
        <v>YES</v>
      </c>
    </row>
    <row r="307" spans="1:40" ht="15" customHeight="1">
      <c r="A307" s="268" t="s">
        <v>2460</v>
      </c>
      <c r="B307" s="282">
        <f>'Dry_Litterbag Placem_Collection'!A88</f>
        <v>86</v>
      </c>
      <c r="C307" s="282" t="str">
        <f>'Dry_Litterbag Placem_Collection'!B88</f>
        <v>Maswa</v>
      </c>
      <c r="D307" s="282" t="s">
        <v>2677</v>
      </c>
      <c r="E307" s="282" t="s">
        <v>2679</v>
      </c>
      <c r="F307" s="282">
        <v>3</v>
      </c>
      <c r="G307" s="283" t="str">
        <f>'Dry_Litterbag Placem_Collection'!C88</f>
        <v>Dry_W3_T6</v>
      </c>
      <c r="H307" s="284" t="s">
        <v>2559</v>
      </c>
      <c r="I307" s="292" t="s">
        <v>298</v>
      </c>
      <c r="J307" s="233" t="str">
        <f>'WetLitterbags placem_collection'!M88</f>
        <v>R1</v>
      </c>
      <c r="K307" s="235">
        <f>IFERROR(INDEX('Green_rooibos initial weight'!$C$5:$C$1749,MATCH(J307, 'Green_rooibos initial weight'!$A$5:$A$1749,0)),"")</f>
        <v>2.2109999999999999</v>
      </c>
      <c r="L307" s="235">
        <f t="shared" si="30"/>
        <v>1.9611999999999998</v>
      </c>
      <c r="M307" s="235">
        <f>AVERAGE('Ashed teabags wet'!$J$814:$J$816)</f>
        <v>2.2816647271287041</v>
      </c>
      <c r="N307" s="235">
        <f t="shared" si="31"/>
        <v>1.9164519913715516</v>
      </c>
      <c r="O307" s="235">
        <f>IF(IFERROR(INDEX('Both teabags AfterWet'!$D$1:$D$839,MATCH(J307,'Both teabags AfterWet'!$B$1:$B$839,0)),"")="","",(IFERROR(INDEX('Both teabags AfterWet'!$D$1:$D$839,MATCH(J307,'Both teabags AfterWet'!$B$1:$B$839,0)),"")))</f>
        <v>0.38169999999999998</v>
      </c>
      <c r="P307" s="235">
        <f t="shared" si="32"/>
        <v>0.23109999999999997</v>
      </c>
      <c r="Q307" s="235" t="str">
        <f>IFERROR(INDEX('Ashed teabags wet'!$J$2:$J$825,MATCH(J307,'Ashed teabags wet'!$B$2:$B$825,0)),"")</f>
        <v/>
      </c>
      <c r="R307" s="235" t="str">
        <f t="shared" si="36"/>
        <v/>
      </c>
      <c r="S307" s="236">
        <f>'WetLitterbags placem_collection'!E88</f>
        <v>42767</v>
      </c>
      <c r="T307" s="236">
        <f>IF('WetLitterbags placem_collection'!G88="","",'WetLitterbags placem_collection'!G88)</f>
        <v>42819</v>
      </c>
      <c r="U307" s="237">
        <f t="shared" si="33"/>
        <v>52</v>
      </c>
      <c r="V307" s="235">
        <f t="shared" si="34"/>
        <v>1.7300999999999997</v>
      </c>
      <c r="W307" s="235" t="str">
        <f t="shared" si="35"/>
        <v/>
      </c>
      <c r="X307">
        <f>IFERROR(INDEX(Rainfall_Wet!$O$2:$O$217,MATCH(B307, Rainfall_Wet!$A$2:$A$217,0)),"")</f>
        <v>194.93009798400001</v>
      </c>
      <c r="Y307" s="241">
        <v>38.691629007962128</v>
      </c>
      <c r="Z307" s="241">
        <v>26.81299763288143</v>
      </c>
      <c r="AA307" s="241">
        <v>34.495373359156439</v>
      </c>
      <c r="AB307" s="242" t="s">
        <v>2693</v>
      </c>
      <c r="AC307" s="241">
        <v>7.5483587974371602</v>
      </c>
      <c r="AD307">
        <f>IF('WetLitterbags placem_collection'!AB88="","",'WetLitterbags placem_collection'!AB88)</f>
        <v>3.7</v>
      </c>
      <c r="AE307">
        <f>IF('WetLitterbags placem_collection'!Z88="","",'WetLitterbags placem_collection'!Z88)</f>
        <v>7.5</v>
      </c>
      <c r="AF307" s="256" t="str">
        <f>IF('WetLitterbags placem_collection'!AA88="","",'WetLitterbags placem_collection'!AA88)</f>
        <v>O</v>
      </c>
      <c r="AG307">
        <f>IF('WetLitterbags placem_collection'!AC88="","",'WetLitterbags placem_collection'!AC88)</f>
        <v>0</v>
      </c>
      <c r="AH307" s="250">
        <f>AVERAGE('WetLitterbags placem_collection'!S88,'WetLitterbags placem_collection'!U88)</f>
        <v>24.05</v>
      </c>
      <c r="AI307">
        <f>AVERAGE('WetLitterbags placem_collection'!R88,'WetLitterbags placem_collection'!T88)</f>
        <v>25.799999999999997</v>
      </c>
      <c r="AJ307">
        <f>INDEX(Coordinates!$B$2:$B$197,MATCH(G307,Coordinates!$J$2:$J$197,0))</f>
        <v>-3.2956140399999998</v>
      </c>
      <c r="AK307">
        <f>INDEX(Coordinates!$C$2:$C$197,MATCH(G307,Coordinates!$J$2:$J$197,0))</f>
        <v>34.852137030000002</v>
      </c>
      <c r="AL307" t="str">
        <f>IF(ISNUMBER(SEARCH("C", 'WetLitterbags placem_collection'!W88)),"YES","")</f>
        <v>YES</v>
      </c>
      <c r="AM307" t="str">
        <f>IF(ISNUMBER(SEARCH("H", 'WetLitterbags placem_collection'!W88)),"YES","")</f>
        <v>YES</v>
      </c>
      <c r="AN307" t="str">
        <f>IF(ISNUMBER(SEARCH("R", 'WetLitterbags placem_collection'!W88)),"YES","")</f>
        <v>YES</v>
      </c>
    </row>
    <row r="308" spans="1:40" ht="15" customHeight="1">
      <c r="A308" s="268" t="s">
        <v>2460</v>
      </c>
      <c r="B308" s="282">
        <f>'Dry_Litterbag Placem_Collection'!A89</f>
        <v>87</v>
      </c>
      <c r="C308" s="282" t="str">
        <f>'Dry_Litterbag Placem_Collection'!B89</f>
        <v>Maswa</v>
      </c>
      <c r="D308" s="282" t="s">
        <v>2677</v>
      </c>
      <c r="E308" s="282" t="s">
        <v>2679</v>
      </c>
      <c r="F308" s="282">
        <v>3</v>
      </c>
      <c r="G308" s="283" t="str">
        <f>'Dry_Litterbag Placem_Collection'!C89</f>
        <v>Dry_W3_T7</v>
      </c>
      <c r="H308" s="284" t="s">
        <v>2559</v>
      </c>
      <c r="I308" s="292" t="s">
        <v>298</v>
      </c>
      <c r="J308" s="233" t="str">
        <f>'WetLitterbags placem_collection'!M89</f>
        <v>R408</v>
      </c>
      <c r="K308" s="235">
        <f>IFERROR(INDEX('Green_rooibos initial weight'!$C$5:$C$1749,MATCH(J308, 'Green_rooibos initial weight'!$A$5:$A$1749,0)),"")</f>
        <v>2.2480000000000002</v>
      </c>
      <c r="L308" s="235">
        <f t="shared" si="30"/>
        <v>1.9982000000000002</v>
      </c>
      <c r="M308" s="235">
        <f>AVERAGE('Ashed teabags wet'!$J$814:$J$816)</f>
        <v>2.2816647271287041</v>
      </c>
      <c r="N308" s="235">
        <f t="shared" si="31"/>
        <v>1.9526077754225144</v>
      </c>
      <c r="O308" s="235">
        <f>IF(IFERROR(INDEX('Both teabags AfterWet'!$D$1:$D$839,MATCH(J308,'Both teabags AfterWet'!$B$1:$B$839,0)),"")="","",(IFERROR(INDEX('Both teabags AfterWet'!$D$1:$D$839,MATCH(J308,'Both teabags AfterWet'!$B$1:$B$839,0)),"")))</f>
        <v>0.3599</v>
      </c>
      <c r="P308" s="235">
        <f t="shared" si="32"/>
        <v>0.20929999999999999</v>
      </c>
      <c r="Q308" s="235" t="str">
        <f>IFERROR(INDEX('Ashed teabags wet'!$J$2:$J$825,MATCH(J308,'Ashed teabags wet'!$B$2:$B$825,0)),"")</f>
        <v/>
      </c>
      <c r="R308" s="235" t="str">
        <f t="shared" si="36"/>
        <v/>
      </c>
      <c r="S308" s="236">
        <f>'WetLitterbags placem_collection'!E89</f>
        <v>42767</v>
      </c>
      <c r="T308" s="236">
        <f>IF('WetLitterbags placem_collection'!G89="","",'WetLitterbags placem_collection'!G89)</f>
        <v>42819</v>
      </c>
      <c r="U308" s="237">
        <f t="shared" si="33"/>
        <v>52</v>
      </c>
      <c r="V308" s="235">
        <f t="shared" si="34"/>
        <v>1.7889000000000002</v>
      </c>
      <c r="W308" s="235" t="str">
        <f t="shared" si="35"/>
        <v/>
      </c>
      <c r="X308">
        <f>IFERROR(INDEX(Rainfall_Wet!$O$2:$O$217,MATCH(B308, Rainfall_Wet!$A$2:$A$217,0)),"")</f>
        <v>194.93009798400001</v>
      </c>
      <c r="Y308" s="241">
        <v>38.691629007962128</v>
      </c>
      <c r="Z308" s="241">
        <v>26.81299763288143</v>
      </c>
      <c r="AA308" s="241">
        <v>34.495373359156439</v>
      </c>
      <c r="AB308" s="242" t="s">
        <v>2693</v>
      </c>
      <c r="AC308" s="241">
        <v>8.5483587974371602</v>
      </c>
      <c r="AD308">
        <f>IF('WetLitterbags placem_collection'!AB89="","",'WetLitterbags placem_collection'!AB89)</f>
        <v>7.5</v>
      </c>
      <c r="AE308">
        <f>IF('WetLitterbags placem_collection'!Z89="","",'WetLitterbags placem_collection'!Z89)</f>
        <v>12.6</v>
      </c>
      <c r="AF308" s="256" t="str">
        <f>IF('WetLitterbags placem_collection'!AA89="","",'WetLitterbags placem_collection'!AA89)</f>
        <v>O</v>
      </c>
      <c r="AG308">
        <f>IF('WetLitterbags placem_collection'!AC89="","",'WetLitterbags placem_collection'!AC89)</f>
        <v>1</v>
      </c>
      <c r="AH308" s="250">
        <f>AVERAGE('WetLitterbags placem_collection'!S89,'WetLitterbags placem_collection'!U89)</f>
        <v>25.85</v>
      </c>
      <c r="AI308">
        <f>AVERAGE('WetLitterbags placem_collection'!R89,'WetLitterbags placem_collection'!T89)</f>
        <v>21.55</v>
      </c>
      <c r="AJ308">
        <f>INDEX(Coordinates!$B$2:$B$197,MATCH(G308,Coordinates!$J$2:$J$197,0))</f>
        <v>-3.295904975</v>
      </c>
      <c r="AK308">
        <f>INDEX(Coordinates!$C$2:$C$197,MATCH(G308,Coordinates!$J$2:$J$197,0))</f>
        <v>34.852136029999997</v>
      </c>
      <c r="AL308" t="str">
        <f>IF(ISNUMBER(SEARCH("C", 'WetLitterbags placem_collection'!W89)),"YES","")</f>
        <v>YES</v>
      </c>
      <c r="AM308" t="str">
        <f>IF(ISNUMBER(SEARCH("H", 'WetLitterbags placem_collection'!W89)),"YES","")</f>
        <v/>
      </c>
      <c r="AN308" t="str">
        <f>IF(ISNUMBER(SEARCH("R", 'WetLitterbags placem_collection'!W89)),"YES","")</f>
        <v>YES</v>
      </c>
    </row>
    <row r="309" spans="1:40" ht="15" customHeight="1">
      <c r="A309" s="268" t="s">
        <v>2460</v>
      </c>
      <c r="B309" s="282">
        <f>'Dry_Litterbag Placem_Collection'!A90</f>
        <v>88</v>
      </c>
      <c r="C309" s="282" t="str">
        <f>'Dry_Litterbag Placem_Collection'!B90</f>
        <v>Maswa</v>
      </c>
      <c r="D309" s="282" t="s">
        <v>2677</v>
      </c>
      <c r="E309" s="282" t="s">
        <v>2679</v>
      </c>
      <c r="F309" s="282">
        <v>3</v>
      </c>
      <c r="G309" s="283" t="str">
        <f>'Dry_Litterbag Placem_Collection'!C90</f>
        <v>Dry_W3_T8</v>
      </c>
      <c r="H309" s="284" t="s">
        <v>2559</v>
      </c>
      <c r="I309" s="292" t="s">
        <v>298</v>
      </c>
      <c r="J309" s="233" t="str">
        <f>'WetLitterbags placem_collection'!M90</f>
        <v>R385</v>
      </c>
      <c r="K309" s="235">
        <f>IFERROR(INDEX('Green_rooibos initial weight'!$C$5:$C$1749,MATCH(J309, 'Green_rooibos initial weight'!$A$5:$A$1749,0)),"")</f>
        <v>2.2559999999999998</v>
      </c>
      <c r="L309" s="235">
        <f t="shared" si="30"/>
        <v>2.0061999999999998</v>
      </c>
      <c r="M309" s="235">
        <f>AVERAGE('Ashed teabags wet'!$J$814:$J$816)</f>
        <v>2.2816647271287041</v>
      </c>
      <c r="N309" s="235">
        <f t="shared" si="31"/>
        <v>1.9604252422443438</v>
      </c>
      <c r="O309" s="235" t="str">
        <f>IF(IFERROR(INDEX('Both teabags AfterWet'!$D$1:$D$839,MATCH(J309,'Both teabags AfterWet'!$B$1:$B$839,0)),"")="","",(IFERROR(INDEX('Both teabags AfterWet'!$D$1:$D$839,MATCH(J309,'Both teabags AfterWet'!$B$1:$B$839,0)),"")))</f>
        <v/>
      </c>
      <c r="P309" s="235" t="str">
        <f t="shared" si="32"/>
        <v/>
      </c>
      <c r="Q309" s="235" t="str">
        <f>IFERROR(INDEX('Ashed teabags wet'!$J$2:$J$825,MATCH(J309,'Ashed teabags wet'!$B$2:$B$825,0)),"")</f>
        <v/>
      </c>
      <c r="R309" s="235" t="str">
        <f t="shared" si="36"/>
        <v/>
      </c>
      <c r="S309" s="236">
        <f>'WetLitterbags placem_collection'!E90</f>
        <v>42767</v>
      </c>
      <c r="T309" s="236" t="str">
        <f>IF('WetLitterbags placem_collection'!G90="","",'WetLitterbags placem_collection'!G90)</f>
        <v/>
      </c>
      <c r="U309" s="237" t="str">
        <f t="shared" si="33"/>
        <v/>
      </c>
      <c r="V309" s="235" t="str">
        <f t="shared" si="34"/>
        <v/>
      </c>
      <c r="W309" s="235" t="str">
        <f t="shared" si="35"/>
        <v/>
      </c>
      <c r="X309" t="str">
        <f>IFERROR(INDEX(Rainfall_Wet!$O$2:$O$217,MATCH(B309, Rainfall_Wet!$A$2:$A$217,0)),"")</f>
        <v/>
      </c>
      <c r="Y309" s="241">
        <v>38.691629007962128</v>
      </c>
      <c r="Z309" s="241">
        <v>26.81299763288143</v>
      </c>
      <c r="AA309" s="241">
        <v>34.495373359156439</v>
      </c>
      <c r="AB309" s="242" t="s">
        <v>2693</v>
      </c>
      <c r="AC309" s="241">
        <v>9.5483587974371602</v>
      </c>
      <c r="AD309" t="str">
        <f>IF('WetLitterbags placem_collection'!AB90="","",'WetLitterbags placem_collection'!AB90)</f>
        <v/>
      </c>
      <c r="AE309" t="str">
        <f>IF('WetLitterbags placem_collection'!Z90="","",'WetLitterbags placem_collection'!Z90)</f>
        <v/>
      </c>
      <c r="AF309" s="256" t="str">
        <f>IF('WetLitterbags placem_collection'!AA90="","",'WetLitterbags placem_collection'!AA90)</f>
        <v/>
      </c>
      <c r="AG309" t="str">
        <f>IF('WetLitterbags placem_collection'!AC90="","",'WetLitterbags placem_collection'!AC90)</f>
        <v/>
      </c>
      <c r="AH309" s="250">
        <f>AVERAGE('WetLitterbags placem_collection'!S90,'WetLitterbags placem_collection'!U90)</f>
        <v>29.7</v>
      </c>
      <c r="AI309">
        <f>AVERAGE('WetLitterbags placem_collection'!R90,'WetLitterbags placem_collection'!T90)</f>
        <v>21.4</v>
      </c>
      <c r="AJ309">
        <f>INDEX(Coordinates!$B$2:$B$197,MATCH(G309,Coordinates!$J$2:$J$197,0))</f>
        <v>-3.2959530039999998</v>
      </c>
      <c r="AK309">
        <f>INDEX(Coordinates!$C$2:$C$197,MATCH(G309,Coordinates!$J$2:$J$197,0))</f>
        <v>34.85242504</v>
      </c>
      <c r="AL309" t="str">
        <f>IF(ISNUMBER(SEARCH("C", 'WetLitterbags placem_collection'!W90)),"YES","")</f>
        <v/>
      </c>
      <c r="AM309" t="str">
        <f>IF(ISNUMBER(SEARCH("H", 'WetLitterbags placem_collection'!W90)),"YES","")</f>
        <v/>
      </c>
      <c r="AN309" t="str">
        <f>IF(ISNUMBER(SEARCH("R", 'WetLitterbags placem_collection'!W90)),"YES","")</f>
        <v/>
      </c>
    </row>
    <row r="310" spans="1:40" ht="15" customHeight="1">
      <c r="A310" s="268" t="s">
        <v>2460</v>
      </c>
      <c r="B310" s="282">
        <f>'Dry_Litterbag Placem_Collection'!A91</f>
        <v>89</v>
      </c>
      <c r="C310" s="282" t="str">
        <f>'Dry_Litterbag Placem_Collection'!B91</f>
        <v>Maswa</v>
      </c>
      <c r="D310" s="282" t="s">
        <v>2677</v>
      </c>
      <c r="E310" s="282" t="s">
        <v>2679</v>
      </c>
      <c r="F310" s="282">
        <v>4</v>
      </c>
      <c r="G310" s="283" t="str">
        <f>'Dry_Litterbag Placem_Collection'!C91</f>
        <v>Dry_W4_T1</v>
      </c>
      <c r="H310" s="284" t="s">
        <v>2559</v>
      </c>
      <c r="I310" s="292" t="s">
        <v>298</v>
      </c>
      <c r="J310" s="233" t="str">
        <f>'WetLitterbags placem_collection'!M91</f>
        <v>R196</v>
      </c>
      <c r="K310" s="235">
        <f>IFERROR(INDEX('Green_rooibos initial weight'!$C$5:$C$1749,MATCH(J310, 'Green_rooibos initial weight'!$A$5:$A$1749,0)),"")</f>
        <v>2.242</v>
      </c>
      <c r="L310" s="235">
        <f t="shared" si="30"/>
        <v>1.9922</v>
      </c>
      <c r="M310" s="235">
        <f>AVERAGE('Ashed teabags wet'!$J$814:$J$816)</f>
        <v>2.2816647271287041</v>
      </c>
      <c r="N310" s="235">
        <f t="shared" si="31"/>
        <v>1.9467446753061419</v>
      </c>
      <c r="O310" s="235">
        <f>IF(IFERROR(INDEX('Both teabags AfterWet'!$D$1:$D$839,MATCH(J310,'Both teabags AfterWet'!$B$1:$B$839,0)),"")="","",(IFERROR(INDEX('Both teabags AfterWet'!$D$1:$D$839,MATCH(J310,'Both teabags AfterWet'!$B$1:$B$839,0)),"")))</f>
        <v>0.17399999999999999</v>
      </c>
      <c r="P310" s="235">
        <f t="shared" si="32"/>
        <v>2.3399999999999976E-2</v>
      </c>
      <c r="Q310" s="235" t="str">
        <f>IFERROR(INDEX('Ashed teabags wet'!$J$2:$J$825,MATCH(J310,'Ashed teabags wet'!$B$2:$B$825,0)),"")</f>
        <v/>
      </c>
      <c r="R310" s="235" t="str">
        <f t="shared" si="36"/>
        <v/>
      </c>
      <c r="S310" s="236">
        <f>'WetLitterbags placem_collection'!E91</f>
        <v>42767</v>
      </c>
      <c r="T310" s="236">
        <f>IF('WetLitterbags placem_collection'!G91="","",'WetLitterbags placem_collection'!G91)</f>
        <v>42819</v>
      </c>
      <c r="U310" s="237">
        <f t="shared" si="33"/>
        <v>52</v>
      </c>
      <c r="V310" s="235">
        <f t="shared" si="34"/>
        <v>1.9687999999999999</v>
      </c>
      <c r="W310" s="235" t="str">
        <f t="shared" si="35"/>
        <v/>
      </c>
      <c r="X310">
        <f>IFERROR(INDEX(Rainfall_Wet!$O$2:$O$217,MATCH(B310, Rainfall_Wet!$A$2:$A$217,0)),"")</f>
        <v>194.93009798400001</v>
      </c>
      <c r="Y310" s="241">
        <v>28.145762029394</v>
      </c>
      <c r="Z310" s="241">
        <v>25.085564727199518</v>
      </c>
      <c r="AA310" s="241">
        <v>46.768673243406489</v>
      </c>
      <c r="AB310" s="242" t="s">
        <v>2688</v>
      </c>
      <c r="AC310" s="241">
        <v>2.1716214884179394</v>
      </c>
      <c r="AD310">
        <f>IF('WetLitterbags placem_collection'!AB91="","",'WetLitterbags placem_collection'!AB91)</f>
        <v>7.3</v>
      </c>
      <c r="AE310">
        <f>IF('WetLitterbags placem_collection'!Z91="","",'WetLitterbags placem_collection'!Z91)</f>
        <v>35.799999999999997</v>
      </c>
      <c r="AF310" s="256" t="str">
        <f>IF('WetLitterbags placem_collection'!AA91="","",'WetLitterbags placem_collection'!AA91)</f>
        <v>O</v>
      </c>
      <c r="AG310">
        <f>IF('WetLitterbags placem_collection'!AC91="","",'WetLitterbags placem_collection'!AC91)</f>
        <v>0</v>
      </c>
      <c r="AH310" s="250">
        <f>AVERAGE('WetLitterbags placem_collection'!S91,'WetLitterbags placem_collection'!U91)</f>
        <v>20.95</v>
      </c>
      <c r="AI310">
        <f>AVERAGE('WetLitterbags placem_collection'!R91,'WetLitterbags placem_collection'!T91)</f>
        <v>24.45</v>
      </c>
      <c r="AJ310">
        <f>INDEX(Coordinates!$B$2:$B$197,MATCH(G310,Coordinates!$J$2:$J$197,0))</f>
        <v>-3.2966709980000002</v>
      </c>
      <c r="AK310">
        <f>INDEX(Coordinates!$C$2:$C$197,MATCH(G310,Coordinates!$J$2:$J$197,0))</f>
        <v>34.854407019999996</v>
      </c>
      <c r="AL310" t="str">
        <f>IF(ISNUMBER(SEARCH("C", 'WetLitterbags placem_collection'!W91)),"YES","")</f>
        <v/>
      </c>
      <c r="AM310" t="str">
        <f>IF(ISNUMBER(SEARCH("H", 'WetLitterbags placem_collection'!W91)),"YES","")</f>
        <v>YES</v>
      </c>
      <c r="AN310" t="str">
        <f>IF(ISNUMBER(SEARCH("R", 'WetLitterbags placem_collection'!W91)),"YES","")</f>
        <v>YES</v>
      </c>
    </row>
    <row r="311" spans="1:40" ht="15" customHeight="1">
      <c r="A311" s="268" t="s">
        <v>2460</v>
      </c>
      <c r="B311" s="282">
        <f>'Dry_Litterbag Placem_Collection'!A92</f>
        <v>90</v>
      </c>
      <c r="C311" s="282" t="str">
        <f>'Dry_Litterbag Placem_Collection'!B92</f>
        <v>Maswa</v>
      </c>
      <c r="D311" s="282" t="s">
        <v>2677</v>
      </c>
      <c r="E311" s="282" t="s">
        <v>2679</v>
      </c>
      <c r="F311" s="282">
        <v>4</v>
      </c>
      <c r="G311" s="283" t="str">
        <f>'Dry_Litterbag Placem_Collection'!C92</f>
        <v>Dry_W4_T2</v>
      </c>
      <c r="H311" s="284" t="s">
        <v>2559</v>
      </c>
      <c r="I311" s="292" t="s">
        <v>298</v>
      </c>
      <c r="J311" s="233" t="str">
        <f>'WetLitterbags placem_collection'!M92</f>
        <v>R94</v>
      </c>
      <c r="K311" s="235">
        <f>IFERROR(INDEX('Green_rooibos initial weight'!$C$5:$C$1749,MATCH(J311, 'Green_rooibos initial weight'!$A$5:$A$1749,0)),"")</f>
        <v>2.2770000000000001</v>
      </c>
      <c r="L311" s="235">
        <f t="shared" si="30"/>
        <v>2.0272000000000001</v>
      </c>
      <c r="M311" s="235">
        <f>AVERAGE('Ashed teabags wet'!$J$814:$J$816)</f>
        <v>2.2816647271287041</v>
      </c>
      <c r="N311" s="235">
        <f t="shared" si="31"/>
        <v>1.9809460926516471</v>
      </c>
      <c r="O311" s="235">
        <f>IF(IFERROR(INDEX('Both teabags AfterWet'!$D$1:$D$839,MATCH(J311,'Both teabags AfterWet'!$B$1:$B$839,0)),"")="","",(IFERROR(INDEX('Both teabags AfterWet'!$D$1:$D$839,MATCH(J311,'Both teabags AfterWet'!$B$1:$B$839,0)),"")))</f>
        <v>1.7455000000000001</v>
      </c>
      <c r="P311" s="235">
        <f t="shared" si="32"/>
        <v>1.5949</v>
      </c>
      <c r="Q311" s="235">
        <f>IFERROR(INDEX('Ashed teabags wet'!$J$2:$J$825,MATCH(J311,'Ashed teabags wet'!$B$2:$B$825,0)),"")</f>
        <v>4.0694789081900105</v>
      </c>
      <c r="R311" s="235">
        <f t="shared" si="36"/>
        <v>1.5299958808932774</v>
      </c>
      <c r="S311" s="236">
        <f>'WetLitterbags placem_collection'!E92</f>
        <v>42767</v>
      </c>
      <c r="T311" s="236">
        <f>IF('WetLitterbags placem_collection'!G92="","",'WetLitterbags placem_collection'!G92)</f>
        <v>42819</v>
      </c>
      <c r="U311" s="237">
        <f t="shared" si="33"/>
        <v>52</v>
      </c>
      <c r="V311" s="235">
        <f t="shared" si="34"/>
        <v>0.43230000000000013</v>
      </c>
      <c r="W311" s="235">
        <f t="shared" si="35"/>
        <v>0.45095021175836969</v>
      </c>
      <c r="X311">
        <f>IFERROR(INDEX(Rainfall_Wet!$O$2:$O$217,MATCH(B311, Rainfall_Wet!$A$2:$A$217,0)),"")</f>
        <v>194.93009798400001</v>
      </c>
      <c r="Y311" s="241">
        <v>28.145762029394</v>
      </c>
      <c r="Z311" s="241">
        <v>25.085564727199518</v>
      </c>
      <c r="AA311" s="241">
        <v>46.768673243406489</v>
      </c>
      <c r="AB311" s="242" t="s">
        <v>2688</v>
      </c>
      <c r="AC311" s="241">
        <v>3.1716214884179399</v>
      </c>
      <c r="AD311">
        <f>IF('WetLitterbags placem_collection'!AB92="","",'WetLitterbags placem_collection'!AB92)</f>
        <v>7.7</v>
      </c>
      <c r="AE311">
        <f>IF('WetLitterbags placem_collection'!Z92="","",'WetLitterbags placem_collection'!Z92)</f>
        <v>30.4</v>
      </c>
      <c r="AF311" s="256" t="str">
        <f>IF('WetLitterbags placem_collection'!AA92="","",'WetLitterbags placem_collection'!AA92)</f>
        <v>O</v>
      </c>
      <c r="AG311">
        <f>IF('WetLitterbags placem_collection'!AC92="","",'WetLitterbags placem_collection'!AC92)</f>
        <v>0</v>
      </c>
      <c r="AH311" s="250">
        <f>AVERAGE('WetLitterbags placem_collection'!S92,'WetLitterbags placem_collection'!U92)</f>
        <v>27.5</v>
      </c>
      <c r="AI311">
        <f>AVERAGE('WetLitterbags placem_collection'!R92,'WetLitterbags placem_collection'!T92)</f>
        <v>23.85</v>
      </c>
      <c r="AJ311">
        <f>INDEX(Coordinates!$B$2:$B$197,MATCH(G311,Coordinates!$J$2:$J$197,0))</f>
        <v>-3.2966860009999999</v>
      </c>
      <c r="AK311">
        <f>INDEX(Coordinates!$C$2:$C$197,MATCH(G311,Coordinates!$J$2:$J$197,0))</f>
        <v>34.854371989999997</v>
      </c>
      <c r="AL311" t="str">
        <f>IF(ISNUMBER(SEARCH("C", 'WetLitterbags placem_collection'!W92)),"YES","")</f>
        <v/>
      </c>
      <c r="AM311" t="str">
        <f>IF(ISNUMBER(SEARCH("H", 'WetLitterbags placem_collection'!W92)),"YES","")</f>
        <v/>
      </c>
      <c r="AN311" t="str">
        <f>IF(ISNUMBER(SEARCH("R", 'WetLitterbags placem_collection'!W92)),"YES","")</f>
        <v>YES</v>
      </c>
    </row>
    <row r="312" spans="1:40" ht="15" customHeight="1">
      <c r="A312" s="268" t="s">
        <v>2460</v>
      </c>
      <c r="B312" s="282">
        <f>'Dry_Litterbag Placem_Collection'!A93</f>
        <v>91</v>
      </c>
      <c r="C312" s="282" t="str">
        <f>'Dry_Litterbag Placem_Collection'!B93</f>
        <v>Maswa</v>
      </c>
      <c r="D312" s="282" t="s">
        <v>2677</v>
      </c>
      <c r="E312" s="282" t="s">
        <v>2679</v>
      </c>
      <c r="F312" s="282">
        <v>4</v>
      </c>
      <c r="G312" s="283" t="str">
        <f>'Dry_Litterbag Placem_Collection'!C93</f>
        <v>Dry_W4_T3</v>
      </c>
      <c r="H312" s="284" t="s">
        <v>2559</v>
      </c>
      <c r="I312" s="292" t="s">
        <v>298</v>
      </c>
      <c r="J312" s="233" t="str">
        <f>'WetLitterbags placem_collection'!M93</f>
        <v>R343</v>
      </c>
      <c r="K312" s="235">
        <f>IFERROR(INDEX('Green_rooibos initial weight'!$C$5:$C$1749,MATCH(J312, 'Green_rooibos initial weight'!$A$5:$A$1749,0)),"")</f>
        <v>2.2429999999999999</v>
      </c>
      <c r="L312" s="235">
        <f t="shared" si="30"/>
        <v>1.9931999999999999</v>
      </c>
      <c r="M312" s="235">
        <f>AVERAGE('Ashed teabags wet'!$J$814:$J$816)</f>
        <v>2.2816647271287041</v>
      </c>
      <c r="N312" s="235">
        <f t="shared" si="31"/>
        <v>1.9477218586588705</v>
      </c>
      <c r="O312" s="235">
        <f>IF(IFERROR(INDEX('Both teabags AfterWet'!$D$1:$D$839,MATCH(J312,'Both teabags AfterWet'!$B$1:$B$839,0)),"")="","",(IFERROR(INDEX('Both teabags AfterWet'!$D$1:$D$839,MATCH(J312,'Both teabags AfterWet'!$B$1:$B$839,0)),"")))</f>
        <v>0.16200000000000001</v>
      </c>
      <c r="P312" s="235">
        <f t="shared" si="32"/>
        <v>1.1399999999999993E-2</v>
      </c>
      <c r="Q312" s="235">
        <f>IFERROR(INDEX('Ashed teabags wet'!$J$2:$J$825,MATCH(J312,'Ashed teabags wet'!$B$2:$B$825,0)),"")</f>
        <v>83.97683397683403</v>
      </c>
      <c r="R312" s="235">
        <f t="shared" si="36"/>
        <v>1.8266409266409194E-3</v>
      </c>
      <c r="S312" s="236">
        <f>'WetLitterbags placem_collection'!E93</f>
        <v>42767</v>
      </c>
      <c r="T312" s="236">
        <f>IF('WetLitterbags placem_collection'!G93="","",'WetLitterbags placem_collection'!G93)</f>
        <v>42819</v>
      </c>
      <c r="U312" s="237">
        <f t="shared" si="33"/>
        <v>52</v>
      </c>
      <c r="V312" s="235">
        <f t="shared" si="34"/>
        <v>1.9817999999999998</v>
      </c>
      <c r="W312" s="235">
        <f t="shared" si="35"/>
        <v>1.9458952177322295</v>
      </c>
      <c r="X312">
        <f>IFERROR(INDEX(Rainfall_Wet!$O$2:$O$217,MATCH(B312, Rainfall_Wet!$A$2:$A$217,0)),"")</f>
        <v>194.93009798400001</v>
      </c>
      <c r="Y312" s="241">
        <v>28.145762029394</v>
      </c>
      <c r="Z312" s="241">
        <v>25.085564727199518</v>
      </c>
      <c r="AA312" s="241">
        <v>46.768673243406489</v>
      </c>
      <c r="AB312" s="242" t="s">
        <v>2688</v>
      </c>
      <c r="AC312" s="241">
        <v>4.1716214884179399</v>
      </c>
      <c r="AD312">
        <f>IF('WetLitterbags placem_collection'!AB93="","",'WetLitterbags placem_collection'!AB93)</f>
        <v>6.1</v>
      </c>
      <c r="AE312">
        <f>IF('WetLitterbags placem_collection'!Z93="","",'WetLitterbags placem_collection'!Z93)</f>
        <v>39.4</v>
      </c>
      <c r="AF312" s="256" t="str">
        <f>IF('WetLitterbags placem_collection'!AA93="","",'WetLitterbags placem_collection'!AA93)</f>
        <v>O</v>
      </c>
      <c r="AG312">
        <f>IF('WetLitterbags placem_collection'!AC93="","",'WetLitterbags placem_collection'!AC93)</f>
        <v>1</v>
      </c>
      <c r="AH312" s="250">
        <f>AVERAGE('WetLitterbags placem_collection'!S93,'WetLitterbags placem_collection'!U93)</f>
        <v>26.4</v>
      </c>
      <c r="AI312">
        <f>AVERAGE('WetLitterbags placem_collection'!R93,'WetLitterbags placem_collection'!T93)</f>
        <v>24.35</v>
      </c>
      <c r="AJ312">
        <f>INDEX(Coordinates!$B$2:$B$197,MATCH(G312,Coordinates!$J$2:$J$197,0))</f>
        <v>-3.2966180239999998</v>
      </c>
      <c r="AK312">
        <f>INDEX(Coordinates!$C$2:$C$197,MATCH(G312,Coordinates!$J$2:$J$197,0))</f>
        <v>34.854464020000002</v>
      </c>
      <c r="AL312" t="str">
        <f>IF(ISNUMBER(SEARCH("C", 'WetLitterbags placem_collection'!W93)),"YES","")</f>
        <v>YES</v>
      </c>
      <c r="AM312" t="str">
        <f>IF(ISNUMBER(SEARCH("H", 'WetLitterbags placem_collection'!W93)),"YES","")</f>
        <v>YES</v>
      </c>
      <c r="AN312" t="str">
        <f>IF(ISNUMBER(SEARCH("R", 'WetLitterbags placem_collection'!W93)),"YES","")</f>
        <v/>
      </c>
    </row>
    <row r="313" spans="1:40" ht="15" customHeight="1">
      <c r="A313" s="268" t="s">
        <v>2460</v>
      </c>
      <c r="B313" s="282">
        <f>'Dry_Litterbag Placem_Collection'!A94</f>
        <v>92</v>
      </c>
      <c r="C313" s="282" t="str">
        <f>'Dry_Litterbag Placem_Collection'!B94</f>
        <v>Maswa</v>
      </c>
      <c r="D313" s="282" t="s">
        <v>2677</v>
      </c>
      <c r="E313" s="282" t="s">
        <v>2679</v>
      </c>
      <c r="F313" s="282">
        <v>4</v>
      </c>
      <c r="G313" s="283" t="str">
        <f>'Dry_Litterbag Placem_Collection'!C94</f>
        <v>Dry_W4_T4</v>
      </c>
      <c r="H313" s="284" t="s">
        <v>2559</v>
      </c>
      <c r="I313" s="292" t="s">
        <v>298</v>
      </c>
      <c r="J313" s="233" t="str">
        <f>'WetLitterbags placem_collection'!M94</f>
        <v>R445</v>
      </c>
      <c r="K313" s="235">
        <f>IFERROR(INDEX('Green_rooibos initial weight'!$C$5:$C$1749,MATCH(J313, 'Green_rooibos initial weight'!$A$5:$A$1749,0)),"")</f>
        <v>2.2389999999999999</v>
      </c>
      <c r="L313" s="235">
        <f t="shared" si="30"/>
        <v>1.9891999999999999</v>
      </c>
      <c r="M313" s="235">
        <f>AVERAGE('Ashed teabags wet'!$J$814:$J$816)</f>
        <v>2.2816647271287041</v>
      </c>
      <c r="N313" s="235">
        <f t="shared" si="31"/>
        <v>1.9438131252479556</v>
      </c>
      <c r="O313" s="235">
        <f>IF(IFERROR(INDEX('Both teabags AfterWet'!$D$1:$D$839,MATCH(J313,'Both teabags AfterWet'!$B$1:$B$839,0)),"")="","",(IFERROR(INDEX('Both teabags AfterWet'!$D$1:$D$839,MATCH(J313,'Both teabags AfterWet'!$B$1:$B$839,0)),"")))</f>
        <v>0.31</v>
      </c>
      <c r="P313" s="235">
        <f t="shared" si="32"/>
        <v>0.15939999999999999</v>
      </c>
      <c r="Q313" s="235" t="str">
        <f>IFERROR(INDEX('Ashed teabags wet'!$J$2:$J$825,MATCH(J313,'Ashed teabags wet'!$B$2:$B$825,0)),"")</f>
        <v/>
      </c>
      <c r="R313" s="235" t="str">
        <f t="shared" si="36"/>
        <v/>
      </c>
      <c r="S313" s="236">
        <f>'WetLitterbags placem_collection'!E94</f>
        <v>42767</v>
      </c>
      <c r="T313" s="236">
        <f>IF('WetLitterbags placem_collection'!G94="","",'WetLitterbags placem_collection'!G94)</f>
        <v>42819</v>
      </c>
      <c r="U313" s="237">
        <f t="shared" si="33"/>
        <v>52</v>
      </c>
      <c r="V313" s="235">
        <f t="shared" si="34"/>
        <v>1.8297999999999999</v>
      </c>
      <c r="W313" s="235" t="str">
        <f t="shared" si="35"/>
        <v/>
      </c>
      <c r="X313">
        <f>IFERROR(INDEX(Rainfall_Wet!$O$2:$O$217,MATCH(B313, Rainfall_Wet!$A$2:$A$217,0)),"")</f>
        <v>194.93009798400001</v>
      </c>
      <c r="Y313" s="241">
        <v>28.145762029394</v>
      </c>
      <c r="Z313" s="241">
        <v>25.085564727199518</v>
      </c>
      <c r="AA313" s="241">
        <v>46.768673243406489</v>
      </c>
      <c r="AB313" s="242" t="s">
        <v>2688</v>
      </c>
      <c r="AC313" s="241">
        <v>5.1716214884179399</v>
      </c>
      <c r="AD313">
        <f>IF('WetLitterbags placem_collection'!AB94="","",'WetLitterbags placem_collection'!AB94)</f>
        <v>7.7</v>
      </c>
      <c r="AE313">
        <f>IF('WetLitterbags placem_collection'!Z94="","",'WetLitterbags placem_collection'!Z94)</f>
        <v>24.8</v>
      </c>
      <c r="AF313" s="256" t="str">
        <f>IF('WetLitterbags placem_collection'!AA94="","",'WetLitterbags placem_collection'!AA94)</f>
        <v>O</v>
      </c>
      <c r="AG313">
        <f>IF('WetLitterbags placem_collection'!AC94="","",'WetLitterbags placem_collection'!AC94)</f>
        <v>1</v>
      </c>
      <c r="AH313" s="250">
        <f>AVERAGE('WetLitterbags placem_collection'!S94,'WetLitterbags placem_collection'!U94)</f>
        <v>26.45</v>
      </c>
      <c r="AI313">
        <f>AVERAGE('WetLitterbags placem_collection'!R94,'WetLitterbags placem_collection'!T94)</f>
        <v>22.6</v>
      </c>
      <c r="AJ313">
        <f>INDEX(Coordinates!$B$2:$B$197,MATCH(G313,Coordinates!$J$2:$J$197,0))</f>
        <v>-3.2965539860000002</v>
      </c>
      <c r="AK313">
        <f>INDEX(Coordinates!$C$2:$C$197,MATCH(G313,Coordinates!$J$2:$J$197,0))</f>
        <v>34.854455969999997</v>
      </c>
      <c r="AL313" t="str">
        <f>IF(ISNUMBER(SEARCH("C", 'WetLitterbags placem_collection'!W94)),"YES","")</f>
        <v>YES</v>
      </c>
      <c r="AM313" t="str">
        <f>IF(ISNUMBER(SEARCH("H", 'WetLitterbags placem_collection'!W94)),"YES","")</f>
        <v>YES</v>
      </c>
      <c r="AN313" t="str">
        <f>IF(ISNUMBER(SEARCH("R", 'WetLitterbags placem_collection'!W94)),"YES","")</f>
        <v/>
      </c>
    </row>
    <row r="314" spans="1:40" ht="15" customHeight="1">
      <c r="A314" s="268" t="s">
        <v>2460</v>
      </c>
      <c r="B314" s="282">
        <f>'Dry_Litterbag Placem_Collection'!A95</f>
        <v>93</v>
      </c>
      <c r="C314" s="282" t="str">
        <f>'Dry_Litterbag Placem_Collection'!B95</f>
        <v>Maswa</v>
      </c>
      <c r="D314" s="282" t="s">
        <v>2677</v>
      </c>
      <c r="E314" s="282" t="s">
        <v>2679</v>
      </c>
      <c r="F314" s="282">
        <v>4</v>
      </c>
      <c r="G314" s="283" t="str">
        <f>'Dry_Litterbag Placem_Collection'!C95</f>
        <v>Dry_W4_T5</v>
      </c>
      <c r="H314" s="284" t="s">
        <v>2559</v>
      </c>
      <c r="I314" s="292" t="s">
        <v>298</v>
      </c>
      <c r="J314" s="233" t="str">
        <f>'WetLitterbags placem_collection'!M95</f>
        <v>R12</v>
      </c>
      <c r="K314" s="235">
        <f>IFERROR(INDEX('Green_rooibos initial weight'!$C$5:$C$1749,MATCH(J314, 'Green_rooibos initial weight'!$A$5:$A$1749,0)),"")</f>
        <v>2.1709999999999998</v>
      </c>
      <c r="L314" s="235">
        <f t="shared" si="30"/>
        <v>1.9211999999999998</v>
      </c>
      <c r="M314" s="235">
        <f>AVERAGE('Ashed teabags wet'!$J$814:$J$816)</f>
        <v>2.2816647271287041</v>
      </c>
      <c r="N314" s="235">
        <f t="shared" si="31"/>
        <v>1.8773646572624032</v>
      </c>
      <c r="O314" s="235">
        <f>IF(IFERROR(INDEX('Both teabags AfterWet'!$D$1:$D$839,MATCH(J314,'Both teabags AfterWet'!$B$1:$B$839,0)),"")="","",(IFERROR(INDEX('Both teabags AfterWet'!$D$1:$D$839,MATCH(J314,'Both teabags AfterWet'!$B$1:$B$839,0)),"")))</f>
        <v>0.17</v>
      </c>
      <c r="P314" s="235">
        <f t="shared" si="32"/>
        <v>1.9400000000000001E-2</v>
      </c>
      <c r="Q314" s="235" t="str">
        <f>IFERROR(INDEX('Ashed teabags wet'!$J$2:$J$825,MATCH(J314,'Ashed teabags wet'!$B$2:$B$825,0)),"")</f>
        <v/>
      </c>
      <c r="R314" s="235" t="str">
        <f t="shared" si="36"/>
        <v/>
      </c>
      <c r="S314" s="236">
        <f>'WetLitterbags placem_collection'!E95</f>
        <v>42767</v>
      </c>
      <c r="T314" s="236">
        <f>IF('WetLitterbags placem_collection'!G95="","",'WetLitterbags placem_collection'!G95)</f>
        <v>42819</v>
      </c>
      <c r="U314" s="237">
        <f t="shared" si="33"/>
        <v>52</v>
      </c>
      <c r="V314" s="235">
        <f t="shared" si="34"/>
        <v>1.9017999999999997</v>
      </c>
      <c r="W314" s="235" t="str">
        <f t="shared" si="35"/>
        <v/>
      </c>
      <c r="X314">
        <f>IFERROR(INDEX(Rainfall_Wet!$O$2:$O$217,MATCH(B314, Rainfall_Wet!$A$2:$A$217,0)),"")</f>
        <v>194.93009798400001</v>
      </c>
      <c r="Y314" s="241">
        <v>28.145762029394</v>
      </c>
      <c r="Z314" s="241">
        <v>25.085564727199518</v>
      </c>
      <c r="AA314" s="241">
        <v>46.768673243406489</v>
      </c>
      <c r="AB314" s="242" t="s">
        <v>2688</v>
      </c>
      <c r="AC314" s="241">
        <v>6.1716214884179399</v>
      </c>
      <c r="AD314">
        <f>IF('WetLitterbags placem_collection'!AB95="","",'WetLitterbags placem_collection'!AB95)</f>
        <v>6.6</v>
      </c>
      <c r="AE314">
        <f>IF('WetLitterbags placem_collection'!Z95="","",'WetLitterbags placem_collection'!Z95)</f>
        <v>40</v>
      </c>
      <c r="AF314" s="256" t="str">
        <f>IF('WetLitterbags placem_collection'!AA95="","",'WetLitterbags placem_collection'!AA95)</f>
        <v>O</v>
      </c>
      <c r="AG314">
        <f>IF('WetLitterbags placem_collection'!AC95="","",'WetLitterbags placem_collection'!AC95)</f>
        <v>1</v>
      </c>
      <c r="AH314" s="250">
        <f>AVERAGE('WetLitterbags placem_collection'!S95,'WetLitterbags placem_collection'!U95)</f>
        <v>25.25</v>
      </c>
      <c r="AI314">
        <f>AVERAGE('WetLitterbags placem_collection'!R95,'WetLitterbags placem_collection'!T95)</f>
        <v>23.5</v>
      </c>
      <c r="AJ314">
        <f>INDEX(Coordinates!$B$2:$B$197,MATCH(G314,Coordinates!$J$2:$J$197,0))</f>
        <v>-3.2964789680000002</v>
      </c>
      <c r="AK314">
        <f>INDEX(Coordinates!$C$2:$C$197,MATCH(G314,Coordinates!$J$2:$J$197,0))</f>
        <v>34.854331000000002</v>
      </c>
      <c r="AL314" t="str">
        <f>IF(ISNUMBER(SEARCH("C", 'WetLitterbags placem_collection'!W95)),"YES","")</f>
        <v/>
      </c>
      <c r="AM314" t="str">
        <f>IF(ISNUMBER(SEARCH("H", 'WetLitterbags placem_collection'!W95)),"YES","")</f>
        <v>YES</v>
      </c>
      <c r="AN314" t="str">
        <f>IF(ISNUMBER(SEARCH("R", 'WetLitterbags placem_collection'!W95)),"YES","")</f>
        <v/>
      </c>
    </row>
    <row r="315" spans="1:40" ht="15" customHeight="1">
      <c r="A315" s="268" t="s">
        <v>2460</v>
      </c>
      <c r="B315" s="282">
        <f>'Dry_Litterbag Placem_Collection'!A96</f>
        <v>94</v>
      </c>
      <c r="C315" s="282" t="str">
        <f>'Dry_Litterbag Placem_Collection'!B96</f>
        <v>Maswa</v>
      </c>
      <c r="D315" s="282" t="s">
        <v>2677</v>
      </c>
      <c r="E315" s="282" t="s">
        <v>2679</v>
      </c>
      <c r="F315" s="282">
        <v>4</v>
      </c>
      <c r="G315" s="283" t="str">
        <f>'Dry_Litterbag Placem_Collection'!C96</f>
        <v>Dry_W4_T6</v>
      </c>
      <c r="H315" s="284" t="s">
        <v>2559</v>
      </c>
      <c r="I315" s="292" t="s">
        <v>298</v>
      </c>
      <c r="J315" s="233" t="str">
        <f>'WetLitterbags placem_collection'!M96</f>
        <v>R244</v>
      </c>
      <c r="K315" s="235">
        <f>IFERROR(INDEX('Green_rooibos initial weight'!$C$5:$C$1749,MATCH(J315, 'Green_rooibos initial weight'!$A$5:$A$1749,0)),"")</f>
        <v>2.2490000000000001</v>
      </c>
      <c r="L315" s="235">
        <f t="shared" si="30"/>
        <v>1.9992000000000001</v>
      </c>
      <c r="M315" s="235">
        <f>AVERAGE('Ashed teabags wet'!$J$814:$J$816)</f>
        <v>2.2816647271287041</v>
      </c>
      <c r="N315" s="235">
        <f t="shared" si="31"/>
        <v>1.953584958775243</v>
      </c>
      <c r="O315" s="235" t="str">
        <f>IF(IFERROR(INDEX('Both teabags AfterWet'!$D$1:$D$839,MATCH(J315,'Both teabags AfterWet'!$B$1:$B$839,0)),"")="","",(IFERROR(INDEX('Both teabags AfterWet'!$D$1:$D$839,MATCH(J315,'Both teabags AfterWet'!$B$1:$B$839,0)),"")))</f>
        <v/>
      </c>
      <c r="P315" s="235" t="str">
        <f t="shared" si="32"/>
        <v/>
      </c>
      <c r="Q315" s="235" t="str">
        <f>IFERROR(INDEX('Ashed teabags wet'!$J$2:$J$825,MATCH(J315,'Ashed teabags wet'!$B$2:$B$825,0)),"")</f>
        <v/>
      </c>
      <c r="R315" s="235" t="str">
        <f t="shared" si="36"/>
        <v/>
      </c>
      <c r="S315" s="236">
        <f>'WetLitterbags placem_collection'!E96</f>
        <v>42767</v>
      </c>
      <c r="T315" s="236" t="str">
        <f>IF('WetLitterbags placem_collection'!G96="","",'WetLitterbags placem_collection'!G96)</f>
        <v/>
      </c>
      <c r="U315" s="237" t="str">
        <f t="shared" si="33"/>
        <v/>
      </c>
      <c r="V315" s="235" t="str">
        <f t="shared" si="34"/>
        <v/>
      </c>
      <c r="W315" s="235" t="str">
        <f t="shared" si="35"/>
        <v/>
      </c>
      <c r="X315" t="str">
        <f>IFERROR(INDEX(Rainfall_Wet!$O$2:$O$217,MATCH(B315, Rainfall_Wet!$A$2:$A$217,0)),"")</f>
        <v/>
      </c>
      <c r="Y315" s="241">
        <v>28.145762029394</v>
      </c>
      <c r="Z315" s="241">
        <v>25.085564727199518</v>
      </c>
      <c r="AA315" s="241">
        <v>46.768673243406489</v>
      </c>
      <c r="AB315" s="242" t="s">
        <v>2688</v>
      </c>
      <c r="AC315" s="241">
        <v>7.1716214884179399</v>
      </c>
      <c r="AD315" t="str">
        <f>IF('WetLitterbags placem_collection'!AB96="","",'WetLitterbags placem_collection'!AB96)</f>
        <v/>
      </c>
      <c r="AE315" t="str">
        <f>IF('WetLitterbags placem_collection'!Z96="","",'WetLitterbags placem_collection'!Z96)</f>
        <v/>
      </c>
      <c r="AF315" s="256" t="str">
        <f>IF('WetLitterbags placem_collection'!AA96="","",'WetLitterbags placem_collection'!AA96)</f>
        <v/>
      </c>
      <c r="AG315" t="str">
        <f>IF('WetLitterbags placem_collection'!AC96="","",'WetLitterbags placem_collection'!AC96)</f>
        <v/>
      </c>
      <c r="AH315" s="250">
        <f>AVERAGE('WetLitterbags placem_collection'!S96,'WetLitterbags placem_collection'!U96)</f>
        <v>36.200000000000003</v>
      </c>
      <c r="AI315">
        <f>AVERAGE('WetLitterbags placem_collection'!R96,'WetLitterbags placem_collection'!T96)</f>
        <v>22</v>
      </c>
      <c r="AJ315">
        <f>INDEX(Coordinates!$B$2:$B$197,MATCH(G315,Coordinates!$J$2:$J$197,0))</f>
        <v>-3.2964649700000002</v>
      </c>
      <c r="AK315">
        <f>INDEX(Coordinates!$C$2:$C$197,MATCH(G315,Coordinates!$J$2:$J$197,0))</f>
        <v>34.854340970000003</v>
      </c>
      <c r="AL315" t="str">
        <f>IF(ISNUMBER(SEARCH("C", 'WetLitterbags placem_collection'!W96)),"YES","")</f>
        <v/>
      </c>
      <c r="AM315" t="str">
        <f>IF(ISNUMBER(SEARCH("H", 'WetLitterbags placem_collection'!W96)),"YES","")</f>
        <v/>
      </c>
      <c r="AN315" t="str">
        <f>IF(ISNUMBER(SEARCH("R", 'WetLitterbags placem_collection'!W96)),"YES","")</f>
        <v/>
      </c>
    </row>
    <row r="316" spans="1:40" ht="15" customHeight="1">
      <c r="A316" s="268" t="s">
        <v>2460</v>
      </c>
      <c r="B316" s="282">
        <f>'Dry_Litterbag Placem_Collection'!A97</f>
        <v>95</v>
      </c>
      <c r="C316" s="282" t="str">
        <f>'Dry_Litterbag Placem_Collection'!B97</f>
        <v>Maswa</v>
      </c>
      <c r="D316" s="282" t="s">
        <v>2677</v>
      </c>
      <c r="E316" s="282" t="s">
        <v>2679</v>
      </c>
      <c r="F316" s="282">
        <v>4</v>
      </c>
      <c r="G316" s="283" t="str">
        <f>'Dry_Litterbag Placem_Collection'!C97</f>
        <v>Dry_W4_T7</v>
      </c>
      <c r="H316" s="284" t="s">
        <v>2559</v>
      </c>
      <c r="I316" s="292" t="s">
        <v>298</v>
      </c>
      <c r="J316" s="233" t="str">
        <f>'WetLitterbags placem_collection'!M97</f>
        <v>R360</v>
      </c>
      <c r="K316" s="235">
        <f>IFERROR(INDEX('Green_rooibos initial weight'!$C$5:$C$1749,MATCH(J316, 'Green_rooibos initial weight'!$A$5:$A$1749,0)),"")</f>
        <v>2.206</v>
      </c>
      <c r="L316" s="235">
        <f t="shared" si="30"/>
        <v>1.9561999999999999</v>
      </c>
      <c r="M316" s="235">
        <f>AVERAGE('Ashed teabags wet'!$J$814:$J$816)</f>
        <v>2.2816647271287041</v>
      </c>
      <c r="N316" s="235">
        <f t="shared" si="31"/>
        <v>1.9115660746079082</v>
      </c>
      <c r="O316" s="235">
        <f>IF(IFERROR(INDEX('Both teabags AfterWet'!$D$1:$D$839,MATCH(J316,'Both teabags AfterWet'!$B$1:$B$839,0)),"")="","",(IFERROR(INDEX('Both teabags AfterWet'!$D$1:$D$839,MATCH(J316,'Both teabags AfterWet'!$B$1:$B$839,0)),"")))</f>
        <v>0.45800000000000002</v>
      </c>
      <c r="P316" s="235">
        <f t="shared" si="32"/>
        <v>0.30740000000000001</v>
      </c>
      <c r="Q316" s="235">
        <f>IFERROR(INDEX('Ashed teabags wet'!$J$2:$J$825,MATCH(J316,'Ashed teabags wet'!$B$2:$B$825,0)),"")</f>
        <v>89.327146171693883</v>
      </c>
      <c r="R316" s="235">
        <f t="shared" si="36"/>
        <v>3.2808352668213026E-2</v>
      </c>
      <c r="S316" s="236">
        <f>'WetLitterbags placem_collection'!E97</f>
        <v>42767</v>
      </c>
      <c r="T316" s="236">
        <f>IF('WetLitterbags placem_collection'!G97="","",'WetLitterbags placem_collection'!G97)</f>
        <v>42819</v>
      </c>
      <c r="U316" s="237">
        <f t="shared" si="33"/>
        <v>52</v>
      </c>
      <c r="V316" s="235">
        <f t="shared" si="34"/>
        <v>1.6488</v>
      </c>
      <c r="W316" s="235">
        <f t="shared" si="35"/>
        <v>1.8787577219396951</v>
      </c>
      <c r="X316">
        <f>IFERROR(INDEX(Rainfall_Wet!$O$2:$O$217,MATCH(B316, Rainfall_Wet!$A$2:$A$217,0)),"")</f>
        <v>194.93009798400001</v>
      </c>
      <c r="Y316" s="241">
        <v>28.145762029394</v>
      </c>
      <c r="Z316" s="241">
        <v>25.085564727199518</v>
      </c>
      <c r="AA316" s="241">
        <v>46.768673243406489</v>
      </c>
      <c r="AB316" s="242" t="s">
        <v>2688</v>
      </c>
      <c r="AC316" s="241">
        <v>8.1716214884179408</v>
      </c>
      <c r="AD316">
        <f>IF('WetLitterbags placem_collection'!AB97="","",'WetLitterbags placem_collection'!AB97)</f>
        <v>5.4</v>
      </c>
      <c r="AE316">
        <f>IF('WetLitterbags placem_collection'!Z97="","",'WetLitterbags placem_collection'!Z97)</f>
        <v>15.2</v>
      </c>
      <c r="AF316" s="256" t="str">
        <f>IF('WetLitterbags placem_collection'!AA97="","",'WetLitterbags placem_collection'!AA97)</f>
        <v>O</v>
      </c>
      <c r="AG316">
        <f>IF('WetLitterbags placem_collection'!AC97="","",'WetLitterbags placem_collection'!AC97)</f>
        <v>0</v>
      </c>
      <c r="AH316" s="250">
        <f>AVERAGE('WetLitterbags placem_collection'!S97,'WetLitterbags placem_collection'!U97)</f>
        <v>28.85</v>
      </c>
      <c r="AI316">
        <f>AVERAGE('WetLitterbags placem_collection'!R97,'WetLitterbags placem_collection'!T97)</f>
        <v>23.2</v>
      </c>
      <c r="AJ316">
        <f>INDEX(Coordinates!$B$2:$B$197,MATCH(G316,Coordinates!$J$2:$J$197,0))</f>
        <v>-3.296725983</v>
      </c>
      <c r="AK316">
        <f>INDEX(Coordinates!$C$2:$C$197,MATCH(G316,Coordinates!$J$2:$J$197,0))</f>
        <v>34.854216000000001</v>
      </c>
      <c r="AL316" t="str">
        <f>IF(ISNUMBER(SEARCH("C", 'WetLitterbags placem_collection'!W97)),"YES","")</f>
        <v/>
      </c>
      <c r="AM316" t="str">
        <f>IF(ISNUMBER(SEARCH("H", 'WetLitterbags placem_collection'!W97)),"YES","")</f>
        <v>YES</v>
      </c>
      <c r="AN316" t="str">
        <f>IF(ISNUMBER(SEARCH("R", 'WetLitterbags placem_collection'!W97)),"YES","")</f>
        <v>YES</v>
      </c>
    </row>
    <row r="317" spans="1:40" ht="15" customHeight="1">
      <c r="A317" s="268" t="s">
        <v>2460</v>
      </c>
      <c r="B317" s="282">
        <f>'Dry_Litterbag Placem_Collection'!A98</f>
        <v>96</v>
      </c>
      <c r="C317" s="282" t="str">
        <f>'Dry_Litterbag Placem_Collection'!B98</f>
        <v>Maswa</v>
      </c>
      <c r="D317" s="282" t="s">
        <v>2677</v>
      </c>
      <c r="E317" s="282" t="s">
        <v>2679</v>
      </c>
      <c r="F317" s="282">
        <v>4</v>
      </c>
      <c r="G317" s="283" t="str">
        <f>'Dry_Litterbag Placem_Collection'!C98</f>
        <v>Dry_W4_T8</v>
      </c>
      <c r="H317" s="284" t="s">
        <v>2559</v>
      </c>
      <c r="I317" s="292" t="s">
        <v>298</v>
      </c>
      <c r="J317" s="233" t="str">
        <f>'WetLitterbags placem_collection'!M98</f>
        <v>R318</v>
      </c>
      <c r="K317" s="235">
        <f>IFERROR(INDEX('Green_rooibos initial weight'!$C$5:$C$1749,MATCH(J317, 'Green_rooibos initial weight'!$A$5:$A$1749,0)),"")</f>
        <v>2.23</v>
      </c>
      <c r="L317" s="235">
        <f t="shared" si="30"/>
        <v>1.9802</v>
      </c>
      <c r="M317" s="235">
        <f>AVERAGE('Ashed teabags wet'!$J$814:$J$816)</f>
        <v>2.2816647271287041</v>
      </c>
      <c r="N317" s="235">
        <f t="shared" si="31"/>
        <v>1.9350184750733974</v>
      </c>
      <c r="O317" s="235">
        <f>IF(IFERROR(INDEX('Both teabags AfterWet'!$D$1:$D$839,MATCH(J317,'Both teabags AfterWet'!$B$1:$B$839,0)),"")="","",(IFERROR(INDEX('Both teabags AfterWet'!$D$1:$D$839,MATCH(J317,'Both teabags AfterWet'!$B$1:$B$839,0)),"")))</f>
        <v>1.748</v>
      </c>
      <c r="P317" s="235">
        <f t="shared" si="32"/>
        <v>1.5973999999999999</v>
      </c>
      <c r="Q317" s="235">
        <f>IFERROR(INDEX('Ashed teabags wet'!$J$2:$J$825,MATCH(J317,'Ashed teabags wet'!$B$2:$B$825,0)),"")</f>
        <v>11.127670144063339</v>
      </c>
      <c r="R317" s="235">
        <f t="shared" si="36"/>
        <v>1.4196465971187322</v>
      </c>
      <c r="S317" s="236">
        <f>'WetLitterbags placem_collection'!E98</f>
        <v>42767</v>
      </c>
      <c r="T317" s="236">
        <f>IF('WetLitterbags placem_collection'!G98="","",'WetLitterbags placem_collection'!G98)</f>
        <v>42819</v>
      </c>
      <c r="U317" s="237">
        <f t="shared" si="33"/>
        <v>52</v>
      </c>
      <c r="V317" s="235">
        <f t="shared" si="34"/>
        <v>0.38280000000000003</v>
      </c>
      <c r="W317" s="235">
        <f t="shared" si="35"/>
        <v>0.51537187795466521</v>
      </c>
      <c r="X317">
        <f>IFERROR(INDEX(Rainfall_Wet!$O$2:$O$217,MATCH(B317, Rainfall_Wet!$A$2:$A$217,0)),"")</f>
        <v>194.93009798400001</v>
      </c>
      <c r="Y317" s="241">
        <v>28.145762029394</v>
      </c>
      <c r="Z317" s="241">
        <v>25.085564727199518</v>
      </c>
      <c r="AA317" s="241">
        <v>46.768673243406489</v>
      </c>
      <c r="AB317" s="242" t="s">
        <v>2688</v>
      </c>
      <c r="AC317" s="241">
        <v>9.1716214884179408</v>
      </c>
      <c r="AD317">
        <f>IF('WetLitterbags placem_collection'!AB98="","",'WetLitterbags placem_collection'!AB98)</f>
        <v>4</v>
      </c>
      <c r="AE317">
        <f>IF('WetLitterbags placem_collection'!Z98="","",'WetLitterbags placem_collection'!Z98)</f>
        <v>34.4</v>
      </c>
      <c r="AF317" s="256" t="str">
        <f>IF('WetLitterbags placem_collection'!AA98="","",'WetLitterbags placem_collection'!AA98)</f>
        <v>O</v>
      </c>
      <c r="AG317">
        <f>IF('WetLitterbags placem_collection'!AC98="","",'WetLitterbags placem_collection'!AC98)</f>
        <v>0</v>
      </c>
      <c r="AH317" s="250">
        <f>AVERAGE('WetLitterbags placem_collection'!S98,'WetLitterbags placem_collection'!U98)</f>
        <v>16.799999999999997</v>
      </c>
      <c r="AI317">
        <f>AVERAGE('WetLitterbags placem_collection'!R98,'WetLitterbags placem_collection'!T98)</f>
        <v>24.3</v>
      </c>
      <c r="AJ317">
        <f>INDEX(Coordinates!$B$2:$B$197,MATCH(G317,Coordinates!$J$2:$J$197,0))</f>
        <v>-3.2968360369999998</v>
      </c>
      <c r="AK317">
        <f>INDEX(Coordinates!$C$2:$C$197,MATCH(G317,Coordinates!$J$2:$J$197,0))</f>
        <v>34.854462009999999</v>
      </c>
      <c r="AL317" t="str">
        <f>IF(ISNUMBER(SEARCH("C", 'WetLitterbags placem_collection'!W98)),"YES","")</f>
        <v>YES</v>
      </c>
      <c r="AM317" t="str">
        <f>IF(ISNUMBER(SEARCH("H", 'WetLitterbags placem_collection'!W98)),"YES","")</f>
        <v>YES</v>
      </c>
      <c r="AN317" t="str">
        <f>IF(ISNUMBER(SEARCH("R", 'WetLitterbags placem_collection'!W98)),"YES","")</f>
        <v/>
      </c>
    </row>
    <row r="318" spans="1:40" ht="15" customHeight="1">
      <c r="A318" s="268" t="s">
        <v>2460</v>
      </c>
      <c r="B318" s="282">
        <f>'Dry_Litterbag Placem_Collection'!A99</f>
        <v>97</v>
      </c>
      <c r="C318" s="282" t="str">
        <f>'Dry_Litterbag Placem_Collection'!B99</f>
        <v xml:space="preserve">Mwantimba
</v>
      </c>
      <c r="D318" s="282" t="s">
        <v>2677</v>
      </c>
      <c r="E318" s="282" t="s">
        <v>2678</v>
      </c>
      <c r="F318" s="282">
        <v>1</v>
      </c>
      <c r="G318" s="283" t="str">
        <f>'Dry_Litterbag Placem_Collection'!C99</f>
        <v>Wet_Ag1_T1</v>
      </c>
      <c r="H318" s="284" t="s">
        <v>2559</v>
      </c>
      <c r="I318" s="292" t="s">
        <v>298</v>
      </c>
      <c r="J318" s="233" t="str">
        <f>'WetLitterbags placem_collection'!M99</f>
        <v>R518</v>
      </c>
      <c r="K318" s="235">
        <f>IFERROR(INDEX('Green_rooibos initial weight'!$C$5:$C$1749,MATCH(J318, 'Green_rooibos initial weight'!$A$5:$A$1749,0)),"")</f>
        <v>2.198</v>
      </c>
      <c r="L318" s="235">
        <f t="shared" si="30"/>
        <v>1.9481999999999999</v>
      </c>
      <c r="M318" s="235">
        <f>AVERAGE('Ashed teabags wet'!$J$814:$J$816)</f>
        <v>2.2816647271287041</v>
      </c>
      <c r="N318" s="235">
        <f t="shared" si="31"/>
        <v>1.9037486077860786</v>
      </c>
      <c r="O318" s="235" t="str">
        <f>IF(IFERROR(INDEX('Both teabags AfterWet'!$D$1:$D$839,MATCH(J318,'Both teabags AfterWet'!$B$1:$B$839,0)),"")="","",(IFERROR(INDEX('Both teabags AfterWet'!$D$1:$D$839,MATCH(J318,'Both teabags AfterWet'!$B$1:$B$839,0)),"")))</f>
        <v/>
      </c>
      <c r="P318" s="235" t="str">
        <f t="shared" si="32"/>
        <v/>
      </c>
      <c r="Q318" s="235" t="str">
        <f>IFERROR(INDEX('Ashed teabags wet'!$J$2:$J$825,MATCH(J318,'Ashed teabags wet'!$B$2:$B$825,0)),"")</f>
        <v/>
      </c>
      <c r="R318" s="235" t="str">
        <f t="shared" si="36"/>
        <v/>
      </c>
      <c r="S318" s="236">
        <f>'WetLitterbags placem_collection'!E99</f>
        <v>42762</v>
      </c>
      <c r="T318" s="236">
        <f>IF('WetLitterbags placem_collection'!G99="","",'WetLitterbags placem_collection'!G99)</f>
        <v>42816</v>
      </c>
      <c r="U318" s="237">
        <f t="shared" si="33"/>
        <v>54</v>
      </c>
      <c r="V318" s="235" t="str">
        <f t="shared" si="34"/>
        <v/>
      </c>
      <c r="W318" s="235" t="str">
        <f t="shared" si="35"/>
        <v/>
      </c>
      <c r="X318">
        <f>IFERROR(INDEX(Rainfall_Wet!$O$2:$O$217,MATCH(B318, Rainfall_Wet!$A$2:$A$217,0)),"")</f>
        <v>206.85140822299999</v>
      </c>
      <c r="Y318" s="241">
        <v>45.96</v>
      </c>
      <c r="Z318" s="241">
        <v>14.920000000000003</v>
      </c>
      <c r="AA318" s="241">
        <v>39.119999999999997</v>
      </c>
      <c r="AB318" s="242" t="s">
        <v>2691</v>
      </c>
      <c r="AC318" s="241">
        <v>2.0374568753080333</v>
      </c>
      <c r="AD318">
        <f>IF('WetLitterbags placem_collection'!AB99="","",'WetLitterbags placem_collection'!AB99)</f>
        <v>2.4</v>
      </c>
      <c r="AE318">
        <f>IF('WetLitterbags placem_collection'!Z99="","",'WetLitterbags placem_collection'!Z99)</f>
        <v>8.9</v>
      </c>
      <c r="AF318" s="256" t="str">
        <f>IF('WetLitterbags placem_collection'!AA99="","",'WetLitterbags placem_collection'!AA99)</f>
        <v>G</v>
      </c>
      <c r="AG318">
        <f>IF('WetLitterbags placem_collection'!AC99="","",'WetLitterbags placem_collection'!AC99)</f>
        <v>1</v>
      </c>
      <c r="AH318" s="250">
        <f>AVERAGE('WetLitterbags placem_collection'!S99,'WetLitterbags placem_collection'!U99)</f>
        <v>19.25</v>
      </c>
      <c r="AI318">
        <f>AVERAGE('WetLitterbags placem_collection'!R99,'WetLitterbags placem_collection'!T99)</f>
        <v>28.75</v>
      </c>
      <c r="AJ318">
        <f>INDEX(Coordinates!$B$2:$B$197,MATCH(G318,Coordinates!$J$2:$J$197,0))</f>
        <v>-2.3691620310000001</v>
      </c>
      <c r="AK318">
        <f>INDEX(Coordinates!$C$2:$C$197,MATCH(G318,Coordinates!$J$2:$J$197,0))</f>
        <v>34.06028104</v>
      </c>
      <c r="AL318" t="str">
        <f>IF(ISNUMBER(SEARCH("C", 'WetLitterbags placem_collection'!W99)),"YES","")</f>
        <v>YES</v>
      </c>
      <c r="AM318" t="str">
        <f>IF(ISNUMBER(SEARCH("H", 'WetLitterbags placem_collection'!W99)),"YES","")</f>
        <v>YES</v>
      </c>
      <c r="AN318" t="str">
        <f>IF(ISNUMBER(SEARCH("R", 'WetLitterbags placem_collection'!W99)),"YES","")</f>
        <v/>
      </c>
    </row>
    <row r="319" spans="1:40" ht="15" customHeight="1">
      <c r="A319" s="268" t="s">
        <v>2460</v>
      </c>
      <c r="B319" s="282">
        <f>'Dry_Litterbag Placem_Collection'!A100</f>
        <v>98</v>
      </c>
      <c r="C319" s="282" t="str">
        <f>'Dry_Litterbag Placem_Collection'!B100</f>
        <v xml:space="preserve">Mwantimba
</v>
      </c>
      <c r="D319" s="282" t="s">
        <v>2677</v>
      </c>
      <c r="E319" s="282" t="s">
        <v>2678</v>
      </c>
      <c r="F319" s="282">
        <v>1</v>
      </c>
      <c r="G319" s="283" t="str">
        <f>'Dry_Litterbag Placem_Collection'!C100</f>
        <v>Wet_Ag1_T2</v>
      </c>
      <c r="H319" s="284" t="s">
        <v>2559</v>
      </c>
      <c r="I319" s="292" t="s">
        <v>298</v>
      </c>
      <c r="J319" s="233" t="str">
        <f>'WetLitterbags placem_collection'!M100</f>
        <v>R489</v>
      </c>
      <c r="K319" s="235">
        <f>IFERROR(INDEX('Green_rooibos initial weight'!$C$5:$C$1749,MATCH(J319, 'Green_rooibos initial weight'!$A$5:$A$1749,0)),"")</f>
        <v>2.157</v>
      </c>
      <c r="L319" s="235">
        <f t="shared" si="30"/>
        <v>1.9072</v>
      </c>
      <c r="M319" s="235">
        <f>AVERAGE('Ashed teabags wet'!$J$814:$J$816)</f>
        <v>2.2816647271287041</v>
      </c>
      <c r="N319" s="235">
        <f t="shared" si="31"/>
        <v>1.8636840903242013</v>
      </c>
      <c r="O319" s="235">
        <f>IF(IFERROR(INDEX('Both teabags AfterWet'!$D$1:$D$839,MATCH(J319,'Both teabags AfterWet'!$B$1:$B$839,0)),"")="","",(IFERROR(INDEX('Both teabags AfterWet'!$D$1:$D$839,MATCH(J319,'Both teabags AfterWet'!$B$1:$B$839,0)),"")))</f>
        <v>1.5389999999999999</v>
      </c>
      <c r="P319" s="235">
        <f t="shared" si="32"/>
        <v>1.3883999999999999</v>
      </c>
      <c r="Q319" s="235">
        <f>IFERROR(INDEX('Ashed teabags wet'!$J$2:$J$825,MATCH(J319,'Ashed teabags wet'!$B$2:$B$825,0)),"")</f>
        <v>12.679544328875947</v>
      </c>
      <c r="R319" s="235">
        <f t="shared" si="36"/>
        <v>1.2123572065378863</v>
      </c>
      <c r="S319" s="236">
        <f>'WetLitterbags placem_collection'!E100</f>
        <v>42762</v>
      </c>
      <c r="T319" s="236">
        <f>IF('WetLitterbags placem_collection'!G100="","",'WetLitterbags placem_collection'!G100)</f>
        <v>42816</v>
      </c>
      <c r="U319" s="237">
        <f t="shared" si="33"/>
        <v>54</v>
      </c>
      <c r="V319" s="235">
        <f t="shared" si="34"/>
        <v>0.51880000000000015</v>
      </c>
      <c r="W319" s="235">
        <f t="shared" si="35"/>
        <v>0.65132688378631509</v>
      </c>
      <c r="X319">
        <f>IFERROR(INDEX(Rainfall_Wet!$O$2:$O$217,MATCH(B319, Rainfall_Wet!$A$2:$A$217,0)),"")</f>
        <v>206.85140822299999</v>
      </c>
      <c r="Y319" s="241">
        <v>45.96</v>
      </c>
      <c r="Z319" s="241">
        <v>14.920000000000003</v>
      </c>
      <c r="AA319" s="241">
        <v>39.119999999999997</v>
      </c>
      <c r="AB319" s="242" t="s">
        <v>2691</v>
      </c>
      <c r="AC319" s="241">
        <v>3.0374568753080302</v>
      </c>
      <c r="AD319">
        <f>IF('WetLitterbags placem_collection'!AB100="","",'WetLitterbags placem_collection'!AB100)</f>
        <v>7.8</v>
      </c>
      <c r="AE319">
        <f>IF('WetLitterbags placem_collection'!Z100="","",'WetLitterbags placem_collection'!Z100)</f>
        <v>4.45</v>
      </c>
      <c r="AF319" s="256" t="str">
        <f>IF('WetLitterbags placem_collection'!AA100="","",'WetLitterbags placem_collection'!AA100)</f>
        <v>G</v>
      </c>
      <c r="AG319">
        <f>IF('WetLitterbags placem_collection'!AC100="","",'WetLitterbags placem_collection'!AC100)</f>
        <v>1</v>
      </c>
      <c r="AH319" s="250">
        <f>AVERAGE('WetLitterbags placem_collection'!S100,'WetLitterbags placem_collection'!U100)</f>
        <v>22.25</v>
      </c>
      <c r="AI319">
        <f>AVERAGE('WetLitterbags placem_collection'!R100,'WetLitterbags placem_collection'!T100)</f>
        <v>29.85</v>
      </c>
      <c r="AJ319">
        <f>INDEX(Coordinates!$B$2:$B$197,MATCH(G319,Coordinates!$J$2:$J$197,0))</f>
        <v>-2.3692249790000002</v>
      </c>
      <c r="AK319">
        <f>INDEX(Coordinates!$C$2:$C$197,MATCH(G319,Coordinates!$J$2:$J$197,0))</f>
        <v>34.060285989999997</v>
      </c>
      <c r="AL319" t="str">
        <f>IF(ISNUMBER(SEARCH("C", 'WetLitterbags placem_collection'!W100)),"YES","")</f>
        <v/>
      </c>
      <c r="AM319" t="str">
        <f>IF(ISNUMBER(SEARCH("H", 'WetLitterbags placem_collection'!W100)),"YES","")</f>
        <v/>
      </c>
      <c r="AN319" t="str">
        <f>IF(ISNUMBER(SEARCH("R", 'WetLitterbags placem_collection'!W100)),"YES","")</f>
        <v/>
      </c>
    </row>
    <row r="320" spans="1:40" ht="15" customHeight="1">
      <c r="A320" s="268" t="s">
        <v>2460</v>
      </c>
      <c r="B320" s="282">
        <f>'Dry_Litterbag Placem_Collection'!A101</f>
        <v>99</v>
      </c>
      <c r="C320" s="282" t="str">
        <f>'Dry_Litterbag Placem_Collection'!B101</f>
        <v xml:space="preserve">Mwantimba
</v>
      </c>
      <c r="D320" s="282" t="s">
        <v>2677</v>
      </c>
      <c r="E320" s="282" t="s">
        <v>2678</v>
      </c>
      <c r="F320" s="282">
        <v>1</v>
      </c>
      <c r="G320" s="283" t="str">
        <f>'Dry_Litterbag Placem_Collection'!C101</f>
        <v>Wet_Ag1_T3</v>
      </c>
      <c r="H320" s="284" t="s">
        <v>2559</v>
      </c>
      <c r="I320" s="292" t="s">
        <v>298</v>
      </c>
      <c r="J320" s="233" t="str">
        <f>'WetLitterbags placem_collection'!M101</f>
        <v>R549</v>
      </c>
      <c r="K320" s="235">
        <f>IFERROR(INDEX('Green_rooibos initial weight'!$C$5:$C$1749,MATCH(J320, 'Green_rooibos initial weight'!$A$5:$A$1749,0)),"")</f>
        <v>2.2320000000000002</v>
      </c>
      <c r="L320" s="235">
        <f t="shared" si="30"/>
        <v>1.9822000000000002</v>
      </c>
      <c r="M320" s="235">
        <f>AVERAGE('Ashed teabags wet'!$J$814:$J$816)</f>
        <v>2.2816647271287041</v>
      </c>
      <c r="N320" s="235">
        <f t="shared" si="31"/>
        <v>1.936972841778855</v>
      </c>
      <c r="O320" s="235">
        <f>IF(IFERROR(INDEX('Both teabags AfterWet'!$D$1:$D$839,MATCH(J320,'Both teabags AfterWet'!$B$1:$B$839,0)),"")="","",(IFERROR(INDEX('Both teabags AfterWet'!$D$1:$D$839,MATCH(J320,'Both teabags AfterWet'!$B$1:$B$839,0)),"")))</f>
        <v>1.5992</v>
      </c>
      <c r="P320" s="235">
        <f t="shared" si="32"/>
        <v>1.4485999999999999</v>
      </c>
      <c r="Q320" s="235">
        <f>IFERROR(INDEX('Ashed teabags wet'!$J$2:$J$825,MATCH(J320,'Ashed teabags wet'!$B$2:$B$825,0)),"")</f>
        <v>3.4003831417629944</v>
      </c>
      <c r="R320" s="235">
        <f t="shared" si="36"/>
        <v>1.3993420498084213</v>
      </c>
      <c r="S320" s="236">
        <f>'WetLitterbags placem_collection'!E101</f>
        <v>42762</v>
      </c>
      <c r="T320" s="236">
        <f>IF('WetLitterbags placem_collection'!G101="","",'WetLitterbags placem_collection'!G101)</f>
        <v>42816</v>
      </c>
      <c r="U320" s="237">
        <f t="shared" si="33"/>
        <v>54</v>
      </c>
      <c r="V320" s="235">
        <f t="shared" si="34"/>
        <v>0.5336000000000003</v>
      </c>
      <c r="W320" s="235">
        <f t="shared" si="35"/>
        <v>0.53763079197043373</v>
      </c>
      <c r="X320">
        <f>IFERROR(INDEX(Rainfall_Wet!$O$2:$O$217,MATCH(B320, Rainfall_Wet!$A$2:$A$217,0)),"")</f>
        <v>206.85140822299999</v>
      </c>
      <c r="Y320" s="241">
        <v>45.96</v>
      </c>
      <c r="Z320" s="241">
        <v>14.920000000000003</v>
      </c>
      <c r="AA320" s="241">
        <v>39.119999999999997</v>
      </c>
      <c r="AB320" s="242" t="s">
        <v>2691</v>
      </c>
      <c r="AC320" s="241">
        <v>4.0374568753080302</v>
      </c>
      <c r="AD320">
        <f>IF('WetLitterbags placem_collection'!AB101="","",'WetLitterbags placem_collection'!AB101)</f>
        <v>5.0999999999999996</v>
      </c>
      <c r="AE320">
        <f>IF('WetLitterbags placem_collection'!Z101="","",'WetLitterbags placem_collection'!Z101)</f>
        <v>2.2999999999999998</v>
      </c>
      <c r="AF320" s="256" t="str">
        <f>IF('WetLitterbags placem_collection'!AA101="","",'WetLitterbags placem_collection'!AA101)</f>
        <v>G</v>
      </c>
      <c r="AG320">
        <f>IF('WetLitterbags placem_collection'!AC101="","",'WetLitterbags placem_collection'!AC101)</f>
        <v>0</v>
      </c>
      <c r="AH320" s="250">
        <f>AVERAGE('WetLitterbags placem_collection'!S101,'WetLitterbags placem_collection'!U101)</f>
        <v>17.95</v>
      </c>
      <c r="AI320">
        <f>AVERAGE('WetLitterbags placem_collection'!R101,'WetLitterbags placem_collection'!T101)</f>
        <v>30.85</v>
      </c>
      <c r="AJ320">
        <f>INDEX(Coordinates!$B$2:$B$197,MATCH(G320,Coordinates!$J$2:$J$197,0))</f>
        <v>-2.369284993</v>
      </c>
      <c r="AK320">
        <f>INDEX(Coordinates!$C$2:$C$197,MATCH(G320,Coordinates!$J$2:$J$197,0))</f>
        <v>34.06028104</v>
      </c>
      <c r="AL320" t="str">
        <f>IF(ISNUMBER(SEARCH("C", 'WetLitterbags placem_collection'!W101)),"YES","")</f>
        <v/>
      </c>
      <c r="AM320" t="str">
        <f>IF(ISNUMBER(SEARCH("H", 'WetLitterbags placem_collection'!W101)),"YES","")</f>
        <v/>
      </c>
      <c r="AN320" t="str">
        <f>IF(ISNUMBER(SEARCH("R", 'WetLitterbags placem_collection'!W101)),"YES","")</f>
        <v>YES</v>
      </c>
    </row>
    <row r="321" spans="1:40" ht="15" customHeight="1">
      <c r="A321" s="268" t="s">
        <v>2460</v>
      </c>
      <c r="B321" s="282">
        <f>'Dry_Litterbag Placem_Collection'!A102</f>
        <v>100</v>
      </c>
      <c r="C321" s="282" t="str">
        <f>'Dry_Litterbag Placem_Collection'!B102</f>
        <v xml:space="preserve">Mwantimba
</v>
      </c>
      <c r="D321" s="282" t="s">
        <v>2677</v>
      </c>
      <c r="E321" s="282" t="s">
        <v>2678</v>
      </c>
      <c r="F321" s="282">
        <v>1</v>
      </c>
      <c r="G321" s="283" t="str">
        <f>'Dry_Litterbag Placem_Collection'!C102</f>
        <v>Wet_Ag1_T4</v>
      </c>
      <c r="H321" s="284" t="s">
        <v>2559</v>
      </c>
      <c r="I321" s="292" t="s">
        <v>298</v>
      </c>
      <c r="J321" s="233" t="str">
        <f>'WetLitterbags placem_collection'!M102</f>
        <v>R500</v>
      </c>
      <c r="K321" s="235">
        <f>IFERROR(INDEX('Green_rooibos initial weight'!$C$5:$C$1749,MATCH(J321, 'Green_rooibos initial weight'!$A$5:$A$1749,0)),"")</f>
        <v>2.2069999999999999</v>
      </c>
      <c r="L321" s="235">
        <f t="shared" si="30"/>
        <v>1.9571999999999998</v>
      </c>
      <c r="M321" s="235">
        <f>AVERAGE('Ashed teabags wet'!$J$814:$J$816)</f>
        <v>2.2816647271287041</v>
      </c>
      <c r="N321" s="235">
        <f t="shared" si="31"/>
        <v>1.9125432579606367</v>
      </c>
      <c r="O321" s="235">
        <f>IF(IFERROR(INDEX('Both teabags AfterWet'!$D$1:$D$839,MATCH(J321,'Both teabags AfterWet'!$B$1:$B$839,0)),"")="","",(IFERROR(INDEX('Both teabags AfterWet'!$D$1:$D$839,MATCH(J321,'Both teabags AfterWet'!$B$1:$B$839,0)),"")))</f>
        <v>1.764</v>
      </c>
      <c r="P321" s="235">
        <f t="shared" si="32"/>
        <v>1.6133999999999999</v>
      </c>
      <c r="Q321" s="235">
        <f>IFERROR(INDEX('Ashed teabags wet'!$J$2:$J$825,MATCH(J321,'Ashed teabags wet'!$B$2:$B$825,0)),"")</f>
        <v>22.316525212181858</v>
      </c>
      <c r="R321" s="235">
        <f t="shared" si="36"/>
        <v>1.2533451822266579</v>
      </c>
      <c r="S321" s="236">
        <f>'WetLitterbags placem_collection'!E102</f>
        <v>42762</v>
      </c>
      <c r="T321" s="236">
        <f>IF('WetLitterbags placem_collection'!G102="","",'WetLitterbags placem_collection'!G102)</f>
        <v>42816</v>
      </c>
      <c r="U321" s="237">
        <f t="shared" si="33"/>
        <v>54</v>
      </c>
      <c r="V321" s="235">
        <f t="shared" si="34"/>
        <v>0.34379999999999988</v>
      </c>
      <c r="W321" s="235">
        <f t="shared" si="35"/>
        <v>0.65919807573397882</v>
      </c>
      <c r="X321">
        <f>IFERROR(INDEX(Rainfall_Wet!$O$2:$O$217,MATCH(B321, Rainfall_Wet!$A$2:$A$217,0)),"")</f>
        <v>206.85140822299999</v>
      </c>
      <c r="Y321" s="241">
        <v>45.96</v>
      </c>
      <c r="Z321" s="241">
        <v>14.920000000000003</v>
      </c>
      <c r="AA321" s="241">
        <v>39.119999999999997</v>
      </c>
      <c r="AB321" s="242" t="s">
        <v>2691</v>
      </c>
      <c r="AC321" s="241">
        <v>5.0374568753080302</v>
      </c>
      <c r="AD321">
        <f>IF('WetLitterbags placem_collection'!AB102="","",'WetLitterbags placem_collection'!AB102)</f>
        <v>1.6</v>
      </c>
      <c r="AE321">
        <f>IF('WetLitterbags placem_collection'!Z102="","",'WetLitterbags placem_collection'!Z102)</f>
        <v>15</v>
      </c>
      <c r="AF321" s="256" t="str">
        <f>IF('WetLitterbags placem_collection'!AA102="","",'WetLitterbags placem_collection'!AA102)</f>
        <v>G</v>
      </c>
      <c r="AG321">
        <f>IF('WetLitterbags placem_collection'!AC102="","",'WetLitterbags placem_collection'!AC102)</f>
        <v>1</v>
      </c>
      <c r="AH321" s="250">
        <f>AVERAGE('WetLitterbags placem_collection'!S102,'WetLitterbags placem_collection'!U102)</f>
        <v>16.5</v>
      </c>
      <c r="AI321">
        <f>AVERAGE('WetLitterbags placem_collection'!R102,'WetLitterbags placem_collection'!T102)</f>
        <v>29.85</v>
      </c>
      <c r="AJ321">
        <f>INDEX(Coordinates!$B$2:$B$197,MATCH(G321,Coordinates!$J$2:$J$197,0))</f>
        <v>-2.3691989950000001</v>
      </c>
      <c r="AK321">
        <f>INDEX(Coordinates!$C$2:$C$197,MATCH(G321,Coordinates!$J$2:$J$197,0))</f>
        <v>34.060208029999998</v>
      </c>
      <c r="AL321" t="str">
        <f>IF(ISNUMBER(SEARCH("C", 'WetLitterbags placem_collection'!W102)),"YES","")</f>
        <v>YES</v>
      </c>
      <c r="AM321" t="str">
        <f>IF(ISNUMBER(SEARCH("H", 'WetLitterbags placem_collection'!W102)),"YES","")</f>
        <v>YES</v>
      </c>
      <c r="AN321" t="str">
        <f>IF(ISNUMBER(SEARCH("R", 'WetLitterbags placem_collection'!W102)),"YES","")</f>
        <v/>
      </c>
    </row>
    <row r="322" spans="1:40" ht="15" customHeight="1">
      <c r="A322" s="268" t="s">
        <v>2460</v>
      </c>
      <c r="B322" s="282">
        <f>'Dry_Litterbag Placem_Collection'!A103</f>
        <v>101</v>
      </c>
      <c r="C322" s="282" t="str">
        <f>'Dry_Litterbag Placem_Collection'!B103</f>
        <v xml:space="preserve">Mwantimba
</v>
      </c>
      <c r="D322" s="282" t="s">
        <v>2677</v>
      </c>
      <c r="E322" s="282" t="s">
        <v>2678</v>
      </c>
      <c r="F322" s="282">
        <v>1</v>
      </c>
      <c r="G322" s="283" t="str">
        <f>'Dry_Litterbag Placem_Collection'!C103</f>
        <v>Wet_Ag1_T5</v>
      </c>
      <c r="H322" s="284" t="s">
        <v>2559</v>
      </c>
      <c r="I322" s="292" t="s">
        <v>298</v>
      </c>
      <c r="J322" s="233" t="str">
        <f>'WetLitterbags placem_collection'!M103</f>
        <v>R482</v>
      </c>
      <c r="K322" s="235">
        <f>IFERROR(INDEX('Green_rooibos initial weight'!$C$5:$C$1749,MATCH(J322, 'Green_rooibos initial weight'!$A$5:$A$1749,0)),"")</f>
        <v>2.17</v>
      </c>
      <c r="L322" s="235">
        <f t="shared" si="30"/>
        <v>1.9201999999999999</v>
      </c>
      <c r="M322" s="235">
        <f>AVERAGE('Ashed teabags wet'!$J$814:$J$816)</f>
        <v>2.2816647271287041</v>
      </c>
      <c r="N322" s="235">
        <f t="shared" si="31"/>
        <v>1.8763874739096746</v>
      </c>
      <c r="O322" s="235">
        <f>IF(IFERROR(INDEX('Both teabags AfterWet'!$D$1:$D$839,MATCH(J322,'Both teabags AfterWet'!$B$1:$B$839,0)),"")="","",(IFERROR(INDEX('Both teabags AfterWet'!$D$1:$D$839,MATCH(J322,'Both teabags AfterWet'!$B$1:$B$839,0)),"")))</f>
        <v>1.6348</v>
      </c>
      <c r="P322" s="235">
        <f t="shared" si="32"/>
        <v>1.4842</v>
      </c>
      <c r="Q322" s="235">
        <f>IFERROR(INDEX('Ashed teabags wet'!$J$2:$J$825,MATCH(J322,'Ashed teabags wet'!$B$2:$B$825,0)),"")</f>
        <v>8.9805825242718385</v>
      </c>
      <c r="R322" s="235">
        <f t="shared" si="36"/>
        <v>1.3509101941747574</v>
      </c>
      <c r="S322" s="236">
        <f>'WetLitterbags placem_collection'!E103</f>
        <v>42762</v>
      </c>
      <c r="T322" s="236">
        <f>IF('WetLitterbags placem_collection'!G103="","",'WetLitterbags placem_collection'!G103)</f>
        <v>42816</v>
      </c>
      <c r="U322" s="237">
        <f t="shared" si="33"/>
        <v>54</v>
      </c>
      <c r="V322" s="235">
        <f t="shared" si="34"/>
        <v>0.43599999999999994</v>
      </c>
      <c r="W322" s="235">
        <f t="shared" si="35"/>
        <v>0.5254772797349172</v>
      </c>
      <c r="X322">
        <f>IFERROR(INDEX(Rainfall_Wet!$O$2:$O$217,MATCH(B322, Rainfall_Wet!$A$2:$A$217,0)),"")</f>
        <v>206.85140822299999</v>
      </c>
      <c r="Y322" s="241">
        <v>45.96</v>
      </c>
      <c r="Z322" s="241">
        <v>14.920000000000003</v>
      </c>
      <c r="AA322" s="241">
        <v>39.119999999999997</v>
      </c>
      <c r="AB322" s="242" t="s">
        <v>2691</v>
      </c>
      <c r="AC322" s="241">
        <v>6.0374568753080302</v>
      </c>
      <c r="AD322">
        <f>IF('WetLitterbags placem_collection'!AB103="","",'WetLitterbags placem_collection'!AB103)</f>
        <v>4.3499999999999996</v>
      </c>
      <c r="AE322">
        <f>IF('WetLitterbags placem_collection'!Z103="","",'WetLitterbags placem_collection'!Z103)</f>
        <v>17</v>
      </c>
      <c r="AF322" s="256" t="str">
        <f>IF('WetLitterbags placem_collection'!AA103="","",'WetLitterbags placem_collection'!AA103)</f>
        <v>G</v>
      </c>
      <c r="AG322">
        <f>IF('WetLitterbags placem_collection'!AC103="","",'WetLitterbags placem_collection'!AC103)</f>
        <v>1</v>
      </c>
      <c r="AH322" s="250">
        <f>AVERAGE('WetLitterbags placem_collection'!S103,'WetLitterbags placem_collection'!U103)</f>
        <v>22.549999999999997</v>
      </c>
      <c r="AI322">
        <f>AVERAGE('WetLitterbags placem_collection'!R103,'WetLitterbags placem_collection'!T103)</f>
        <v>31.150000000000002</v>
      </c>
      <c r="AJ322">
        <f>INDEX(Coordinates!$B$2:$B$197,MATCH(G322,Coordinates!$J$2:$J$197,0))</f>
        <v>-2.3691900260000001</v>
      </c>
      <c r="AK322">
        <f>INDEX(Coordinates!$C$2:$C$197,MATCH(G322,Coordinates!$J$2:$J$197,0))</f>
        <v>34.060177019999998</v>
      </c>
      <c r="AL322" t="str">
        <f>IF(ISNUMBER(SEARCH("C", 'WetLitterbags placem_collection'!W103)),"YES","")</f>
        <v/>
      </c>
      <c r="AM322" t="str">
        <f>IF(ISNUMBER(SEARCH("H", 'WetLitterbags placem_collection'!W103)),"YES","")</f>
        <v/>
      </c>
      <c r="AN322" t="str">
        <f>IF(ISNUMBER(SEARCH("R", 'WetLitterbags placem_collection'!W103)),"YES","")</f>
        <v/>
      </c>
    </row>
    <row r="323" spans="1:40" ht="15" customHeight="1">
      <c r="A323" s="268" t="s">
        <v>2460</v>
      </c>
      <c r="B323" s="282">
        <f>'Dry_Litterbag Placem_Collection'!A104</f>
        <v>102</v>
      </c>
      <c r="C323" s="282" t="str">
        <f>'Dry_Litterbag Placem_Collection'!B104</f>
        <v xml:space="preserve">Mwantimba
</v>
      </c>
      <c r="D323" s="282" t="s">
        <v>2677</v>
      </c>
      <c r="E323" s="282" t="s">
        <v>2678</v>
      </c>
      <c r="F323" s="282">
        <v>1</v>
      </c>
      <c r="G323" s="283" t="str">
        <f>'Dry_Litterbag Placem_Collection'!C104</f>
        <v>Wet_Ag1_T6</v>
      </c>
      <c r="H323" s="284" t="s">
        <v>2559</v>
      </c>
      <c r="I323" s="292" t="s">
        <v>298</v>
      </c>
      <c r="J323" s="233" t="str">
        <f>'WetLitterbags placem_collection'!M104</f>
        <v>R569</v>
      </c>
      <c r="K323" s="235">
        <f>IFERROR(INDEX('Green_rooibos initial weight'!$C$5:$C$1749,MATCH(J323, 'Green_rooibos initial weight'!$A$5:$A$1749,0)),"")</f>
        <v>2.0960000000000001</v>
      </c>
      <c r="L323" s="235">
        <f t="shared" ref="L323:L386" si="37">K323-($BG$7+$BG$8)</f>
        <v>1.8462000000000001</v>
      </c>
      <c r="M323" s="235">
        <f>AVERAGE('Ashed teabags wet'!$J$814:$J$816)</f>
        <v>2.2816647271287041</v>
      </c>
      <c r="N323" s="235">
        <f t="shared" ref="N323:N386" si="38">IFERROR(L323-(M323/100)*L323,"")</f>
        <v>1.80407590580775</v>
      </c>
      <c r="O323" s="235">
        <f>IF(IFERROR(INDEX('Both teabags AfterWet'!$D$1:$D$839,MATCH(J323,'Both teabags AfterWet'!$B$1:$B$839,0)),"")="","",(IFERROR(INDEX('Both teabags AfterWet'!$D$1:$D$839,MATCH(J323,'Both teabags AfterWet'!$B$1:$B$839,0)),"")))</f>
        <v>1.655</v>
      </c>
      <c r="P323" s="235">
        <f t="shared" ref="P323:P386" si="39">IFERROR(IF(O323&gt;0,O323-($BG$7),""),"")</f>
        <v>1.5044</v>
      </c>
      <c r="Q323" s="235">
        <f>IFERROR(INDEX('Ashed teabags wet'!$J$2:$J$825,MATCH(J323,'Ashed teabags wet'!$B$2:$B$825,0)),"")</f>
        <v>6.4211050273764974</v>
      </c>
      <c r="R323" s="235">
        <f t="shared" si="36"/>
        <v>1.4078008959681478</v>
      </c>
      <c r="S323" s="236">
        <f>'WetLitterbags placem_collection'!E104</f>
        <v>42762</v>
      </c>
      <c r="T323" s="236">
        <f>IF('WetLitterbags placem_collection'!G104="","",'WetLitterbags placem_collection'!G104)</f>
        <v>42816</v>
      </c>
      <c r="U323" s="237">
        <f t="shared" ref="U323:U386" si="40">IFERROR(T323-S323,"")</f>
        <v>54</v>
      </c>
      <c r="V323" s="235">
        <f t="shared" ref="V323:V386" si="41">IFERROR(L323-P323,"")</f>
        <v>0.3418000000000001</v>
      </c>
      <c r="W323" s="235">
        <f t="shared" ref="W323:W386" si="42">IFERROR(N323-R323,"")</f>
        <v>0.39627500983960218</v>
      </c>
      <c r="X323">
        <f>IFERROR(INDEX(Rainfall_Wet!$O$2:$O$217,MATCH(B323, Rainfall_Wet!$A$2:$A$217,0)),"")</f>
        <v>206.85140822299999</v>
      </c>
      <c r="Y323" s="241">
        <v>45.96</v>
      </c>
      <c r="Z323" s="241">
        <v>14.920000000000003</v>
      </c>
      <c r="AA323" s="241">
        <v>39.119999999999997</v>
      </c>
      <c r="AB323" s="242" t="s">
        <v>2691</v>
      </c>
      <c r="AC323" s="241">
        <v>7.0374568753080302</v>
      </c>
      <c r="AD323">
        <f>IF('WetLitterbags placem_collection'!AB104="","",'WetLitterbags placem_collection'!AB104)</f>
        <v>7.7</v>
      </c>
      <c r="AE323">
        <f>IF('WetLitterbags placem_collection'!Z104="","",'WetLitterbags placem_collection'!Z104)</f>
        <v>21</v>
      </c>
      <c r="AF323" s="256" t="str">
        <f>IF('WetLitterbags placem_collection'!AA104="","",'WetLitterbags placem_collection'!AA104)</f>
        <v>G</v>
      </c>
      <c r="AG323">
        <f>IF('WetLitterbags placem_collection'!AC104="","",'WetLitterbags placem_collection'!AC104)</f>
        <v>1</v>
      </c>
      <c r="AH323" s="250">
        <f>AVERAGE('WetLitterbags placem_collection'!S104,'WetLitterbags placem_collection'!U104)</f>
        <v>21.099999999999998</v>
      </c>
      <c r="AI323">
        <f>AVERAGE('WetLitterbags placem_collection'!R104,'WetLitterbags placem_collection'!T104)</f>
        <v>31.8</v>
      </c>
      <c r="AJ323">
        <f>INDEX(Coordinates!$B$2:$B$197,MATCH(G323,Coordinates!$J$2:$J$197,0))</f>
        <v>-2.3691350409999998</v>
      </c>
      <c r="AK323">
        <f>INDEX(Coordinates!$C$2:$C$197,MATCH(G323,Coordinates!$J$2:$J$197,0))</f>
        <v>34.06018297</v>
      </c>
      <c r="AL323" t="str">
        <f>IF(ISNUMBER(SEARCH("C", 'WetLitterbags placem_collection'!W104)),"YES","")</f>
        <v/>
      </c>
      <c r="AM323" t="str">
        <f>IF(ISNUMBER(SEARCH("H", 'WetLitterbags placem_collection'!W104)),"YES","")</f>
        <v/>
      </c>
      <c r="AN323" t="str">
        <f>IF(ISNUMBER(SEARCH("R", 'WetLitterbags placem_collection'!W104)),"YES","")</f>
        <v/>
      </c>
    </row>
    <row r="324" spans="1:40" ht="15" customHeight="1">
      <c r="A324" s="268" t="s">
        <v>2460</v>
      </c>
      <c r="B324" s="282">
        <f>'Dry_Litterbag Placem_Collection'!A105</f>
        <v>103</v>
      </c>
      <c r="C324" s="282" t="str">
        <f>'Dry_Litterbag Placem_Collection'!B105</f>
        <v xml:space="preserve">Mwantimba
</v>
      </c>
      <c r="D324" s="282" t="s">
        <v>2677</v>
      </c>
      <c r="E324" s="282" t="s">
        <v>2678</v>
      </c>
      <c r="F324" s="282">
        <v>1</v>
      </c>
      <c r="G324" s="283" t="str">
        <f>'Dry_Litterbag Placem_Collection'!C105</f>
        <v>Wet_Ag1_T7</v>
      </c>
      <c r="H324" s="284" t="s">
        <v>2559</v>
      </c>
      <c r="I324" s="292" t="s">
        <v>298</v>
      </c>
      <c r="J324" s="233" t="str">
        <f>'WetLitterbags placem_collection'!M105</f>
        <v>R430</v>
      </c>
      <c r="K324" s="235">
        <f>IFERROR(INDEX('Green_rooibos initial weight'!$C$5:$C$1749,MATCH(J324, 'Green_rooibos initial weight'!$A$5:$A$1749,0)),"")</f>
        <v>2.1829999999999998</v>
      </c>
      <c r="L324" s="235">
        <f t="shared" si="37"/>
        <v>1.9331999999999998</v>
      </c>
      <c r="M324" s="235">
        <f>AVERAGE('Ashed teabags wet'!$J$814:$J$816)</f>
        <v>2.2816647271287041</v>
      </c>
      <c r="N324" s="235">
        <f t="shared" si="38"/>
        <v>1.8890908574951477</v>
      </c>
      <c r="O324" s="235">
        <f>IF(IFERROR(INDEX('Both teabags AfterWet'!$D$1:$D$839,MATCH(J324,'Both teabags AfterWet'!$B$1:$B$839,0)),"")="","",(IFERROR(INDEX('Both teabags AfterWet'!$D$1:$D$839,MATCH(J324,'Both teabags AfterWet'!$B$1:$B$839,0)),"")))</f>
        <v>1.629</v>
      </c>
      <c r="P324" s="235">
        <f t="shared" si="39"/>
        <v>1.4783999999999999</v>
      </c>
      <c r="Q324" s="235">
        <f>IFERROR(INDEX('Ashed teabags wet'!$J$2:$J$825,MATCH(J324,'Ashed teabags wet'!$B$2:$B$825,0)),"")</f>
        <v>4.7409579667641673</v>
      </c>
      <c r="R324" s="235">
        <f t="shared" si="36"/>
        <v>1.4083096774193584</v>
      </c>
      <c r="S324" s="236">
        <f>'WetLitterbags placem_collection'!E105</f>
        <v>42762</v>
      </c>
      <c r="T324" s="236">
        <f>IF('WetLitterbags placem_collection'!G105="","",'WetLitterbags placem_collection'!G105)</f>
        <v>42816</v>
      </c>
      <c r="U324" s="237">
        <f t="shared" si="40"/>
        <v>54</v>
      </c>
      <c r="V324" s="235">
        <f t="shared" si="41"/>
        <v>0.45479999999999987</v>
      </c>
      <c r="W324" s="235">
        <f t="shared" si="42"/>
        <v>0.48078118007578929</v>
      </c>
      <c r="X324">
        <f>IFERROR(INDEX(Rainfall_Wet!$O$2:$O$217,MATCH(B324, Rainfall_Wet!$A$2:$A$217,0)),"")</f>
        <v>206.85140822299999</v>
      </c>
      <c r="Y324" s="241">
        <v>45.96</v>
      </c>
      <c r="Z324" s="241">
        <v>14.920000000000003</v>
      </c>
      <c r="AA324" s="241">
        <v>39.119999999999997</v>
      </c>
      <c r="AB324" s="242" t="s">
        <v>2691</v>
      </c>
      <c r="AC324" s="241">
        <v>8.0374568753080293</v>
      </c>
      <c r="AD324">
        <f>IF('WetLitterbags placem_collection'!AB105="","",'WetLitterbags placem_collection'!AB105)</f>
        <v>3.25</v>
      </c>
      <c r="AE324">
        <f>IF('WetLitterbags placem_collection'!Z105="","",'WetLitterbags placem_collection'!Z105)</f>
        <v>16</v>
      </c>
      <c r="AF324" s="256" t="str">
        <f>IF('WetLitterbags placem_collection'!AA105="","",'WetLitterbags placem_collection'!AA105)</f>
        <v>G</v>
      </c>
      <c r="AG324">
        <f>IF('WetLitterbags placem_collection'!AC105="","",'WetLitterbags placem_collection'!AC105)</f>
        <v>1</v>
      </c>
      <c r="AH324" s="250">
        <f>AVERAGE('WetLitterbags placem_collection'!S105,'WetLitterbags placem_collection'!U105)</f>
        <v>20.450000000000003</v>
      </c>
      <c r="AI324">
        <f>AVERAGE('WetLitterbags placem_collection'!R105,'WetLitterbags placem_collection'!T105)</f>
        <v>30.25</v>
      </c>
      <c r="AJ324">
        <f>INDEX(Coordinates!$B$2:$B$197,MATCH(G324,Coordinates!$J$2:$J$197,0))</f>
        <v>-2.3691330289999999</v>
      </c>
      <c r="AK324">
        <f>INDEX(Coordinates!$C$2:$C$197,MATCH(G324,Coordinates!$J$2:$J$197,0))</f>
        <v>34.060233009999997</v>
      </c>
      <c r="AL324" t="str">
        <f>IF(ISNUMBER(SEARCH("C", 'WetLitterbags placem_collection'!W105)),"YES","")</f>
        <v/>
      </c>
      <c r="AM324" t="str">
        <f>IF(ISNUMBER(SEARCH("H", 'WetLitterbags placem_collection'!W105)),"YES","")</f>
        <v/>
      </c>
      <c r="AN324" t="str">
        <f>IF(ISNUMBER(SEARCH("R", 'WetLitterbags placem_collection'!W105)),"YES","")</f>
        <v/>
      </c>
    </row>
    <row r="325" spans="1:40" ht="15" customHeight="1">
      <c r="A325" s="268" t="s">
        <v>2460</v>
      </c>
      <c r="B325" s="282">
        <f>'Dry_Litterbag Placem_Collection'!A106</f>
        <v>104</v>
      </c>
      <c r="C325" s="282" t="str">
        <f>'Dry_Litterbag Placem_Collection'!B106</f>
        <v xml:space="preserve">Mwantimba
</v>
      </c>
      <c r="D325" s="282" t="s">
        <v>2677</v>
      </c>
      <c r="E325" s="282" t="s">
        <v>2678</v>
      </c>
      <c r="F325" s="282">
        <v>1</v>
      </c>
      <c r="G325" s="283" t="str">
        <f>'Dry_Litterbag Placem_Collection'!C106</f>
        <v>Wet_Ag1_T8</v>
      </c>
      <c r="H325" s="284" t="s">
        <v>2559</v>
      </c>
      <c r="I325" s="292" t="s">
        <v>298</v>
      </c>
      <c r="J325" s="233" t="str">
        <f>'WetLitterbags placem_collection'!M106</f>
        <v>R577</v>
      </c>
      <c r="K325" s="235">
        <f>IFERROR(INDEX('Green_rooibos initial weight'!$C$5:$C$1749,MATCH(J325, 'Green_rooibos initial weight'!$A$5:$A$1749,0)),"")</f>
        <v>2.0859999999999999</v>
      </c>
      <c r="L325" s="235">
        <f t="shared" si="37"/>
        <v>1.8361999999999998</v>
      </c>
      <c r="M325" s="235">
        <f>AVERAGE('Ashed teabags wet'!$J$814:$J$816)</f>
        <v>2.2816647271287041</v>
      </c>
      <c r="N325" s="235">
        <f t="shared" si="38"/>
        <v>1.7943040722804626</v>
      </c>
      <c r="O325" s="235">
        <f>IF(IFERROR(INDEX('Both teabags AfterWet'!$D$1:$D$839,MATCH(J325,'Both teabags AfterWet'!$B$1:$B$839,0)),"")="","",(IFERROR(INDEX('Both teabags AfterWet'!$D$1:$D$839,MATCH(J325,'Both teabags AfterWet'!$B$1:$B$839,0)),"")))</f>
        <v>1.4470000000000001</v>
      </c>
      <c r="P325" s="235">
        <f t="shared" si="39"/>
        <v>1.2964</v>
      </c>
      <c r="Q325" s="235">
        <f>IFERROR(INDEX('Ashed teabags wet'!$J$2:$J$825,MATCH(J325,'Ashed teabags wet'!$B$2:$B$825,0)),"")</f>
        <v>6.3583815028902215</v>
      </c>
      <c r="R325" s="235">
        <f t="shared" si="36"/>
        <v>1.2139699421965311</v>
      </c>
      <c r="S325" s="236">
        <f>'WetLitterbags placem_collection'!E106</f>
        <v>42762</v>
      </c>
      <c r="T325" s="236">
        <f>IF('WetLitterbags placem_collection'!G106="","",'WetLitterbags placem_collection'!G106)</f>
        <v>42816</v>
      </c>
      <c r="U325" s="237">
        <f t="shared" si="40"/>
        <v>54</v>
      </c>
      <c r="V325" s="235">
        <f t="shared" si="41"/>
        <v>0.53979999999999984</v>
      </c>
      <c r="W325" s="235">
        <f t="shared" si="42"/>
        <v>0.58033413008393153</v>
      </c>
      <c r="X325">
        <f>IFERROR(INDEX(Rainfall_Wet!$O$2:$O$217,MATCH(B325, Rainfall_Wet!$A$2:$A$217,0)),"")</f>
        <v>206.85140822299999</v>
      </c>
      <c r="Y325" s="241">
        <v>45.96</v>
      </c>
      <c r="Z325" s="241">
        <v>14.920000000000003</v>
      </c>
      <c r="AA325" s="241">
        <v>39.119999999999997</v>
      </c>
      <c r="AB325" s="242" t="s">
        <v>2691</v>
      </c>
      <c r="AC325" s="241">
        <v>9.0374568753080293</v>
      </c>
      <c r="AD325">
        <f>IF('WetLitterbags placem_collection'!AB106="","",'WetLitterbags placem_collection'!AB106)</f>
        <v>10.5</v>
      </c>
      <c r="AE325">
        <f>IF('WetLitterbags placem_collection'!Z106="","",'WetLitterbags placem_collection'!Z106)</f>
        <v>17</v>
      </c>
      <c r="AF325" s="256" t="str">
        <f>IF('WetLitterbags placem_collection'!AA106="","",'WetLitterbags placem_collection'!AA106)</f>
        <v>G</v>
      </c>
      <c r="AG325">
        <f>IF('WetLitterbags placem_collection'!AC106="","",'WetLitterbags placem_collection'!AC106)</f>
        <v>1</v>
      </c>
      <c r="AH325" s="250">
        <f>AVERAGE('WetLitterbags placem_collection'!S106,'WetLitterbags placem_collection'!U106)</f>
        <v>21.6</v>
      </c>
      <c r="AI325">
        <f>AVERAGE('WetLitterbags placem_collection'!R106,'WetLitterbags placem_collection'!T106)</f>
        <v>29.3</v>
      </c>
      <c r="AJ325">
        <f>INDEX(Coordinates!$B$2:$B$197,MATCH(G325,Coordinates!$J$2:$J$197,0))</f>
        <v>-2.3692910280000001</v>
      </c>
      <c r="AK325">
        <f>INDEX(Coordinates!$C$2:$C$197,MATCH(G325,Coordinates!$J$2:$J$197,0))</f>
        <v>34.06016202</v>
      </c>
      <c r="AL325" t="str">
        <f>IF(ISNUMBER(SEARCH("C", 'WetLitterbags placem_collection'!W106)),"YES","")</f>
        <v/>
      </c>
      <c r="AM325" t="str">
        <f>IF(ISNUMBER(SEARCH("H", 'WetLitterbags placem_collection'!W106)),"YES","")</f>
        <v/>
      </c>
      <c r="AN325" t="str">
        <f>IF(ISNUMBER(SEARCH("R", 'WetLitterbags placem_collection'!W106)),"YES","")</f>
        <v/>
      </c>
    </row>
    <row r="326" spans="1:40" ht="15" customHeight="1">
      <c r="A326" s="268" t="s">
        <v>2460</v>
      </c>
      <c r="B326" s="282">
        <f>'Dry_Litterbag Placem_Collection'!A107</f>
        <v>105</v>
      </c>
      <c r="C326" s="282" t="str">
        <f>'Dry_Litterbag Placem_Collection'!B107</f>
        <v xml:space="preserve">Mwantimba
</v>
      </c>
      <c r="D326" s="282" t="s">
        <v>2677</v>
      </c>
      <c r="E326" s="282" t="s">
        <v>2678</v>
      </c>
      <c r="F326" s="282">
        <v>2</v>
      </c>
      <c r="G326" s="283" t="str">
        <f>'Dry_Litterbag Placem_Collection'!C107</f>
        <v>Wet_Ag2_T1</v>
      </c>
      <c r="H326" s="284" t="s">
        <v>2559</v>
      </c>
      <c r="I326" s="292" t="s">
        <v>298</v>
      </c>
      <c r="J326" s="233" t="str">
        <f>'WetLitterbags placem_collection'!M107</f>
        <v>R548</v>
      </c>
      <c r="K326" s="235">
        <f>IFERROR(INDEX('Green_rooibos initial weight'!$C$5:$C$1749,MATCH(J326, 'Green_rooibos initial weight'!$A$5:$A$1749,0)),"")</f>
        <v>2.1920000000000002</v>
      </c>
      <c r="L326" s="235">
        <f t="shared" si="37"/>
        <v>1.9422000000000001</v>
      </c>
      <c r="M326" s="235">
        <f>AVERAGE('Ashed teabags wet'!$J$814:$J$816)</f>
        <v>2.2816647271287041</v>
      </c>
      <c r="N326" s="235">
        <f t="shared" si="38"/>
        <v>1.8978855076697065</v>
      </c>
      <c r="O326" s="235">
        <f>IF(IFERROR(INDEX('Both teabags AfterWet'!$D$1:$D$839,MATCH(J326,'Both teabags AfterWet'!$B$1:$B$839,0)),"")="","",(IFERROR(INDEX('Both teabags AfterWet'!$D$1:$D$839,MATCH(J326,'Both teabags AfterWet'!$B$1:$B$839,0)),"")))</f>
        <v>1.859</v>
      </c>
      <c r="P326" s="235">
        <f t="shared" si="39"/>
        <v>1.7083999999999999</v>
      </c>
      <c r="Q326" s="235">
        <f>IFERROR(INDEX('Ashed teabags wet'!$J$2:$J$825,MATCH(J326,'Ashed teabags wet'!$B$2:$B$825,0)),"")</f>
        <v>16.476991588322143</v>
      </c>
      <c r="R326" s="235">
        <f t="shared" si="36"/>
        <v>1.4269070757051043</v>
      </c>
      <c r="S326" s="236">
        <f>'WetLitterbags placem_collection'!E107</f>
        <v>42762</v>
      </c>
      <c r="T326" s="236">
        <f>IF('WetLitterbags placem_collection'!G107="","",'WetLitterbags placem_collection'!G107)</f>
        <v>42816</v>
      </c>
      <c r="U326" s="237">
        <f t="shared" si="40"/>
        <v>54</v>
      </c>
      <c r="V326" s="235">
        <f t="shared" si="41"/>
        <v>0.23380000000000023</v>
      </c>
      <c r="W326" s="235">
        <f t="shared" si="42"/>
        <v>0.47097843196460221</v>
      </c>
      <c r="X326">
        <f>IFERROR(INDEX(Rainfall_Wet!$O$2:$O$217,MATCH(B326, Rainfall_Wet!$A$2:$A$217,0)),"")</f>
        <v>206.85140822299999</v>
      </c>
      <c r="Y326" s="241">
        <v>34.344660194174757</v>
      </c>
      <c r="Z326" s="241">
        <v>19.22727272727273</v>
      </c>
      <c r="AA326" s="241">
        <v>46.428067078552509</v>
      </c>
      <c r="AB326" s="242" t="s">
        <v>2688</v>
      </c>
      <c r="AC326" s="241">
        <v>1.7452932479053718</v>
      </c>
      <c r="AD326">
        <f>IF('WetLitterbags placem_collection'!AB107="","",'WetLitterbags placem_collection'!AB107)</f>
        <v>5.5</v>
      </c>
      <c r="AE326">
        <f>IF('WetLitterbags placem_collection'!Z107="","",'WetLitterbags placem_collection'!Z107)</f>
        <v>23.5</v>
      </c>
      <c r="AF326" s="256" t="str">
        <f>IF('WetLitterbags placem_collection'!AA107="","",'WetLitterbags placem_collection'!AA107)</f>
        <v>M</v>
      </c>
      <c r="AG326">
        <f>IF('WetLitterbags placem_collection'!AC107="","",'WetLitterbags placem_collection'!AC107)</f>
        <v>0</v>
      </c>
      <c r="AH326" s="250">
        <f>AVERAGE('WetLitterbags placem_collection'!S107,'WetLitterbags placem_collection'!U107)</f>
        <v>11.350000000000001</v>
      </c>
      <c r="AI326">
        <f>AVERAGE('WetLitterbags placem_collection'!R107,'WetLitterbags placem_collection'!T107)</f>
        <v>32.150000000000006</v>
      </c>
      <c r="AJ326">
        <f>INDEX(Coordinates!$B$2:$B$197,MATCH(G326,Coordinates!$J$2:$J$197,0))</f>
        <v>-2.3698080240000001</v>
      </c>
      <c r="AK326">
        <f>INDEX(Coordinates!$C$2:$C$197,MATCH(G326,Coordinates!$J$2:$J$197,0))</f>
        <v>34.059671010000002</v>
      </c>
      <c r="AL326" t="str">
        <f>IF(ISNUMBER(SEARCH("C", 'WetLitterbags placem_collection'!W107)),"YES","")</f>
        <v/>
      </c>
      <c r="AM326" t="str">
        <f>IF(ISNUMBER(SEARCH("H", 'WetLitterbags placem_collection'!W107)),"YES","")</f>
        <v/>
      </c>
      <c r="AN326" t="str">
        <f>IF(ISNUMBER(SEARCH("R", 'WetLitterbags placem_collection'!W107)),"YES","")</f>
        <v>YES</v>
      </c>
    </row>
    <row r="327" spans="1:40" ht="15" customHeight="1">
      <c r="A327" s="268" t="s">
        <v>2460</v>
      </c>
      <c r="B327" s="282">
        <f>'Dry_Litterbag Placem_Collection'!A108</f>
        <v>106</v>
      </c>
      <c r="C327" s="282" t="str">
        <f>'Dry_Litterbag Placem_Collection'!B108</f>
        <v xml:space="preserve">Mwantimba
</v>
      </c>
      <c r="D327" s="282" t="s">
        <v>2677</v>
      </c>
      <c r="E327" s="282" t="s">
        <v>2678</v>
      </c>
      <c r="F327" s="282">
        <v>2</v>
      </c>
      <c r="G327" s="283" t="str">
        <f>'Dry_Litterbag Placem_Collection'!C108</f>
        <v>Wet_Ag2_T2</v>
      </c>
      <c r="H327" s="284" t="s">
        <v>2559</v>
      </c>
      <c r="I327" s="292" t="s">
        <v>298</v>
      </c>
      <c r="J327" s="233" t="str">
        <f>'WetLitterbags placem_collection'!M108</f>
        <v>R590</v>
      </c>
      <c r="K327" s="235">
        <f>IFERROR(INDEX('Green_rooibos initial weight'!$C$5:$C$1749,MATCH(J327, 'Green_rooibos initial weight'!$A$5:$A$1749,0)),"")</f>
        <v>2.218</v>
      </c>
      <c r="L327" s="235">
        <f t="shared" si="37"/>
        <v>1.9681999999999999</v>
      </c>
      <c r="M327" s="235">
        <f>AVERAGE('Ashed teabags wet'!$J$814:$J$816)</f>
        <v>2.2816647271287041</v>
      </c>
      <c r="N327" s="235">
        <f t="shared" si="38"/>
        <v>1.9232922748406529</v>
      </c>
      <c r="O327" s="235">
        <f>IF(IFERROR(INDEX('Both teabags AfterWet'!$D$1:$D$839,MATCH(J327,'Both teabags AfterWet'!$B$1:$B$839,0)),"")="","",(IFERROR(INDEX('Both teabags AfterWet'!$D$1:$D$839,MATCH(J327,'Both teabags AfterWet'!$B$1:$B$839,0)),"")))</f>
        <v>1.7769999999999999</v>
      </c>
      <c r="P327" s="235">
        <f t="shared" si="39"/>
        <v>1.6263999999999998</v>
      </c>
      <c r="Q327" s="235">
        <f>IFERROR(INDEX('Ashed teabags wet'!$J$2:$J$825,MATCH(J327,'Ashed teabags wet'!$B$2:$B$825,0)),"")</f>
        <v>10.077145612343887</v>
      </c>
      <c r="R327" s="235">
        <f t="shared" si="36"/>
        <v>1.4625053037608389</v>
      </c>
      <c r="S327" s="236">
        <f>'WetLitterbags placem_collection'!E108</f>
        <v>42762</v>
      </c>
      <c r="T327" s="236">
        <f>IF('WetLitterbags placem_collection'!G108="","",'WetLitterbags placem_collection'!G108)</f>
        <v>42816</v>
      </c>
      <c r="U327" s="237">
        <f t="shared" si="40"/>
        <v>54</v>
      </c>
      <c r="V327" s="235">
        <f t="shared" si="41"/>
        <v>0.3418000000000001</v>
      </c>
      <c r="W327" s="235">
        <f t="shared" si="42"/>
        <v>0.46078697107981403</v>
      </c>
      <c r="X327">
        <f>IFERROR(INDEX(Rainfall_Wet!$O$2:$O$217,MATCH(B327, Rainfall_Wet!$A$2:$A$217,0)),"")</f>
        <v>206.85140822299999</v>
      </c>
      <c r="Y327" s="241">
        <v>34.344660194174757</v>
      </c>
      <c r="Z327" s="241">
        <v>19.22727272727273</v>
      </c>
      <c r="AA327" s="241">
        <v>46.428067078552509</v>
      </c>
      <c r="AB327" s="242" t="s">
        <v>2688</v>
      </c>
      <c r="AC327" s="241">
        <v>2.7452932479053702</v>
      </c>
      <c r="AD327">
        <f>IF('WetLitterbags placem_collection'!AB108="","",'WetLitterbags placem_collection'!AB108)</f>
        <v>8.6</v>
      </c>
      <c r="AE327">
        <f>IF('WetLitterbags placem_collection'!Z108="","",'WetLitterbags placem_collection'!Z108)</f>
        <v>17</v>
      </c>
      <c r="AF327" s="256" t="str">
        <f>IF('WetLitterbags placem_collection'!AA108="","",'WetLitterbags placem_collection'!AA108)</f>
        <v>M</v>
      </c>
      <c r="AG327">
        <f>IF('WetLitterbags placem_collection'!AC108="","",'WetLitterbags placem_collection'!AC108)</f>
        <v>0</v>
      </c>
      <c r="AH327" s="250">
        <f>AVERAGE('WetLitterbags placem_collection'!S108,'WetLitterbags placem_collection'!U108)</f>
        <v>12.4</v>
      </c>
      <c r="AI327">
        <f>AVERAGE('WetLitterbags placem_collection'!R108,'WetLitterbags placem_collection'!T108)</f>
        <v>32.950000000000003</v>
      </c>
      <c r="AJ327">
        <f>INDEX(Coordinates!$B$2:$B$197,MATCH(G327,Coordinates!$J$2:$J$197,0))</f>
        <v>-2.3697620069999998</v>
      </c>
      <c r="AK327">
        <f>INDEX(Coordinates!$C$2:$C$197,MATCH(G327,Coordinates!$J$2:$J$197,0))</f>
        <v>34.059730010000003</v>
      </c>
      <c r="AL327" t="str">
        <f>IF(ISNUMBER(SEARCH("C", 'WetLitterbags placem_collection'!W108)),"YES","")</f>
        <v/>
      </c>
      <c r="AM327" t="str">
        <f>IF(ISNUMBER(SEARCH("H", 'WetLitterbags placem_collection'!W108)),"YES","")</f>
        <v/>
      </c>
      <c r="AN327" t="str">
        <f>IF(ISNUMBER(SEARCH("R", 'WetLitterbags placem_collection'!W108)),"YES","")</f>
        <v>YES</v>
      </c>
    </row>
    <row r="328" spans="1:40" ht="15" customHeight="1">
      <c r="A328" s="268" t="s">
        <v>2460</v>
      </c>
      <c r="B328" s="282">
        <f>'Dry_Litterbag Placem_Collection'!A109</f>
        <v>107</v>
      </c>
      <c r="C328" s="282" t="str">
        <f>'Dry_Litterbag Placem_Collection'!B109</f>
        <v xml:space="preserve">Mwantimba
</v>
      </c>
      <c r="D328" s="282" t="s">
        <v>2677</v>
      </c>
      <c r="E328" s="282" t="s">
        <v>2678</v>
      </c>
      <c r="F328" s="282">
        <v>2</v>
      </c>
      <c r="G328" s="283" t="str">
        <f>'Dry_Litterbag Placem_Collection'!C109</f>
        <v>Wet_Ag2_T3</v>
      </c>
      <c r="H328" s="284" t="s">
        <v>2559</v>
      </c>
      <c r="I328" s="292" t="s">
        <v>298</v>
      </c>
      <c r="J328" s="233" t="str">
        <f>'WetLitterbags placem_collection'!M109</f>
        <v>R574</v>
      </c>
      <c r="K328" s="235">
        <f>IFERROR(INDEX('Green_rooibos initial weight'!$C$5:$C$1749,MATCH(J328, 'Green_rooibos initial weight'!$A$5:$A$1749,0)),"")</f>
        <v>2.16</v>
      </c>
      <c r="L328" s="235">
        <f t="shared" si="37"/>
        <v>1.9102000000000001</v>
      </c>
      <c r="M328" s="235">
        <f>AVERAGE('Ashed teabags wet'!$J$814:$J$816)</f>
        <v>2.2816647271287041</v>
      </c>
      <c r="N328" s="235">
        <f t="shared" si="38"/>
        <v>1.8666156403823877</v>
      </c>
      <c r="O328" s="235">
        <f>IF(IFERROR(INDEX('Both teabags AfterWet'!$D$1:$D$839,MATCH(J328,'Both teabags AfterWet'!$B$1:$B$839,0)),"")="","",(IFERROR(INDEX('Both teabags AfterWet'!$D$1:$D$839,MATCH(J328,'Both teabags AfterWet'!$B$1:$B$839,0)),"")))</f>
        <v>1.706</v>
      </c>
      <c r="P328" s="235">
        <f t="shared" si="39"/>
        <v>1.5553999999999999</v>
      </c>
      <c r="Q328" s="235">
        <f>IFERROR(INDEX('Ashed teabags wet'!$J$2:$J$825,MATCH(J328,'Ashed teabags wet'!$B$2:$B$825,0)),"")</f>
        <v>6.0532687651327608</v>
      </c>
      <c r="R328" s="235">
        <f t="shared" si="36"/>
        <v>1.461247457627125</v>
      </c>
      <c r="S328" s="236">
        <f>'WetLitterbags placem_collection'!E109</f>
        <v>42762</v>
      </c>
      <c r="T328" s="236">
        <f>IF('WetLitterbags placem_collection'!G109="","",'WetLitterbags placem_collection'!G109)</f>
        <v>42816</v>
      </c>
      <c r="U328" s="237">
        <f t="shared" si="40"/>
        <v>54</v>
      </c>
      <c r="V328" s="235">
        <f t="shared" si="41"/>
        <v>0.35480000000000023</v>
      </c>
      <c r="W328" s="235">
        <f t="shared" si="42"/>
        <v>0.40536818275526265</v>
      </c>
      <c r="X328">
        <f>IFERROR(INDEX(Rainfall_Wet!$O$2:$O$217,MATCH(B328, Rainfall_Wet!$A$2:$A$217,0)),"")</f>
        <v>206.85140822299999</v>
      </c>
      <c r="Y328" s="241">
        <v>34.344660194174757</v>
      </c>
      <c r="Z328" s="241">
        <v>19.22727272727273</v>
      </c>
      <c r="AA328" s="241">
        <v>46.428067078552509</v>
      </c>
      <c r="AB328" s="242" t="s">
        <v>2688</v>
      </c>
      <c r="AC328" s="241">
        <v>3.7452932479053702</v>
      </c>
      <c r="AD328">
        <f>IF('WetLitterbags placem_collection'!AB109="","",'WetLitterbags placem_collection'!AB109)</f>
        <v>3.85</v>
      </c>
      <c r="AE328">
        <f>IF('WetLitterbags placem_collection'!Z109="","",'WetLitterbags placem_collection'!Z109)</f>
        <v>15.5</v>
      </c>
      <c r="AF328" s="256" t="str">
        <f>IF('WetLitterbags placem_collection'!AA109="","",'WetLitterbags placem_collection'!AA109)</f>
        <v>M</v>
      </c>
      <c r="AG328">
        <f>IF('WetLitterbags placem_collection'!AC109="","",'WetLitterbags placem_collection'!AC109)</f>
        <v>0</v>
      </c>
      <c r="AH328" s="250">
        <f>AVERAGE('WetLitterbags placem_collection'!S109,'WetLitterbags placem_collection'!U109)</f>
        <v>11.299999999999999</v>
      </c>
      <c r="AI328">
        <f>AVERAGE('WetLitterbags placem_collection'!R109,'WetLitterbags placem_collection'!T109)</f>
        <v>32.450000000000003</v>
      </c>
      <c r="AJ328">
        <f>INDEX(Coordinates!$B$2:$B$197,MATCH(G328,Coordinates!$J$2:$J$197,0))</f>
        <v>-2.3698409649999999</v>
      </c>
      <c r="AK328">
        <f>INDEX(Coordinates!$C$2:$C$197,MATCH(G328,Coordinates!$J$2:$J$197,0))</f>
        <v>34.059814000000003</v>
      </c>
      <c r="AL328" t="str">
        <f>IF(ISNUMBER(SEARCH("C", 'WetLitterbags placem_collection'!W109)),"YES","")</f>
        <v/>
      </c>
      <c r="AM328" t="str">
        <f>IF(ISNUMBER(SEARCH("H", 'WetLitterbags placem_collection'!W109)),"YES","")</f>
        <v/>
      </c>
      <c r="AN328" t="str">
        <f>IF(ISNUMBER(SEARCH("R", 'WetLitterbags placem_collection'!W109)),"YES","")</f>
        <v/>
      </c>
    </row>
    <row r="329" spans="1:40" ht="15" customHeight="1">
      <c r="A329" s="268" t="s">
        <v>2460</v>
      </c>
      <c r="B329" s="282">
        <f>'Dry_Litterbag Placem_Collection'!A110</f>
        <v>108</v>
      </c>
      <c r="C329" s="282" t="str">
        <f>'Dry_Litterbag Placem_Collection'!B110</f>
        <v xml:space="preserve">Mwantimba
</v>
      </c>
      <c r="D329" s="282" t="s">
        <v>2677</v>
      </c>
      <c r="E329" s="282" t="s">
        <v>2678</v>
      </c>
      <c r="F329" s="282">
        <v>2</v>
      </c>
      <c r="G329" s="283" t="str">
        <f>'Dry_Litterbag Placem_Collection'!C110</f>
        <v>Wet_Ag2_T4</v>
      </c>
      <c r="H329" s="284" t="s">
        <v>2559</v>
      </c>
      <c r="I329" s="292" t="s">
        <v>298</v>
      </c>
      <c r="J329" s="233" t="str">
        <f>'WetLitterbags placem_collection'!M110</f>
        <v>R8</v>
      </c>
      <c r="K329" s="235">
        <f>IFERROR(INDEX('Green_rooibos initial weight'!$C$5:$C$1749,MATCH(J329, 'Green_rooibos initial weight'!$A$5:$A$1749,0)),"")</f>
        <v>2.23</v>
      </c>
      <c r="L329" s="235">
        <f t="shared" si="37"/>
        <v>1.9802</v>
      </c>
      <c r="M329" s="235">
        <f>AVERAGE('Ashed teabags wet'!$J$814:$J$816)</f>
        <v>2.2816647271287041</v>
      </c>
      <c r="N329" s="235">
        <f t="shared" si="38"/>
        <v>1.9350184750733974</v>
      </c>
      <c r="O329" s="235">
        <f>IF(IFERROR(INDEX('Both teabags AfterWet'!$D$1:$D$839,MATCH(J329,'Both teabags AfterWet'!$B$1:$B$839,0)),"")="","",(IFERROR(INDEX('Both teabags AfterWet'!$D$1:$D$839,MATCH(J329,'Both teabags AfterWet'!$B$1:$B$839,0)),"")))</f>
        <v>1.536</v>
      </c>
      <c r="P329" s="235">
        <f t="shared" si="39"/>
        <v>1.3854</v>
      </c>
      <c r="Q329" s="235">
        <f>IFERROR(INDEX('Ashed teabags wet'!$J$2:$J$825,MATCH(J329,'Ashed teabags wet'!$B$2:$B$825,0)),"")</f>
        <v>8.2171314741042973</v>
      </c>
      <c r="R329" s="235">
        <f t="shared" si="36"/>
        <v>1.2715598605577589</v>
      </c>
      <c r="S329" s="236">
        <f>'WetLitterbags placem_collection'!E110</f>
        <v>42762</v>
      </c>
      <c r="T329" s="236">
        <f>IF('WetLitterbags placem_collection'!G110="","",'WetLitterbags placem_collection'!G110)</f>
        <v>42816</v>
      </c>
      <c r="U329" s="237">
        <f t="shared" si="40"/>
        <v>54</v>
      </c>
      <c r="V329" s="235">
        <f t="shared" si="41"/>
        <v>0.5948</v>
      </c>
      <c r="W329" s="235">
        <f t="shared" si="42"/>
        <v>0.66345861451563848</v>
      </c>
      <c r="X329">
        <f>IFERROR(INDEX(Rainfall_Wet!$O$2:$O$217,MATCH(B329, Rainfall_Wet!$A$2:$A$217,0)),"")</f>
        <v>206.85140822299999</v>
      </c>
      <c r="Y329" s="241">
        <v>34.344660194174757</v>
      </c>
      <c r="Z329" s="241">
        <v>19.22727272727273</v>
      </c>
      <c r="AA329" s="241">
        <v>46.428067078552509</v>
      </c>
      <c r="AB329" s="242" t="s">
        <v>2688</v>
      </c>
      <c r="AC329" s="241">
        <v>4.7452932479053702</v>
      </c>
      <c r="AD329">
        <f>IF('WetLitterbags placem_collection'!AB110="","",'WetLitterbags placem_collection'!AB110)</f>
        <v>9.6999999999999993</v>
      </c>
      <c r="AE329">
        <f>IF('WetLitterbags placem_collection'!Z110="","",'WetLitterbags placem_collection'!Z110)</f>
        <v>22.5</v>
      </c>
      <c r="AF329" s="256" t="str">
        <f>IF('WetLitterbags placem_collection'!AA110="","",'WetLitterbags placem_collection'!AA110)</f>
        <v>M</v>
      </c>
      <c r="AG329">
        <f>IF('WetLitterbags placem_collection'!AC110="","",'WetLitterbags placem_collection'!AC110)</f>
        <v>0</v>
      </c>
      <c r="AH329" s="250">
        <f>AVERAGE('WetLitterbags placem_collection'!S110,'WetLitterbags placem_collection'!U110)</f>
        <v>15.1</v>
      </c>
      <c r="AI329">
        <f>AVERAGE('WetLitterbags placem_collection'!R110,'WetLitterbags placem_collection'!T110)</f>
        <v>31.55</v>
      </c>
      <c r="AJ329">
        <f>INDEX(Coordinates!$B$2:$B$197,MATCH(G329,Coordinates!$J$2:$J$197,0))</f>
        <v>-2.3698620030000002</v>
      </c>
      <c r="AK329">
        <f>INDEX(Coordinates!$C$2:$C$197,MATCH(G329,Coordinates!$J$2:$J$197,0))</f>
        <v>34.059759020000001</v>
      </c>
      <c r="AL329" t="str">
        <f>IF(ISNUMBER(SEARCH("C", 'WetLitterbags placem_collection'!W110)),"YES","")</f>
        <v/>
      </c>
      <c r="AM329" t="str">
        <f>IF(ISNUMBER(SEARCH("H", 'WetLitterbags placem_collection'!W110)),"YES","")</f>
        <v>YES</v>
      </c>
      <c r="AN329" t="str">
        <f>IF(ISNUMBER(SEARCH("R", 'WetLitterbags placem_collection'!W110)),"YES","")</f>
        <v/>
      </c>
    </row>
    <row r="330" spans="1:40" ht="15" customHeight="1">
      <c r="A330" s="268" t="s">
        <v>2460</v>
      </c>
      <c r="B330" s="282">
        <f>'Dry_Litterbag Placem_Collection'!A111</f>
        <v>109</v>
      </c>
      <c r="C330" s="282" t="str">
        <f>'Dry_Litterbag Placem_Collection'!B111</f>
        <v xml:space="preserve">Mwantimba
</v>
      </c>
      <c r="D330" s="282" t="s">
        <v>2677</v>
      </c>
      <c r="E330" s="282" t="s">
        <v>2678</v>
      </c>
      <c r="F330" s="282">
        <v>2</v>
      </c>
      <c r="G330" s="283" t="str">
        <f>'Dry_Litterbag Placem_Collection'!C111</f>
        <v>Wet_Ag2_T5</v>
      </c>
      <c r="H330" s="284" t="s">
        <v>2559</v>
      </c>
      <c r="I330" s="292" t="s">
        <v>298</v>
      </c>
      <c r="J330" s="233" t="str">
        <f>'WetLitterbags placem_collection'!M111</f>
        <v>R552</v>
      </c>
      <c r="K330" s="235">
        <f>IFERROR(INDEX('Green_rooibos initial weight'!$C$5:$C$1749,MATCH(J330, 'Green_rooibos initial weight'!$A$5:$A$1749,0)),"")</f>
        <v>2.222</v>
      </c>
      <c r="L330" s="235">
        <f t="shared" si="37"/>
        <v>1.9722</v>
      </c>
      <c r="M330" s="235">
        <f>AVERAGE('Ashed teabags wet'!$J$814:$J$816)</f>
        <v>2.2816647271287041</v>
      </c>
      <c r="N330" s="235">
        <f t="shared" si="38"/>
        <v>1.9272010082515676</v>
      </c>
      <c r="O330" s="235">
        <f>IF(IFERROR(INDEX('Both teabags AfterWet'!$D$1:$D$839,MATCH(J330,'Both teabags AfterWet'!$B$1:$B$839,0)),"")="","",(IFERROR(INDEX('Both teabags AfterWet'!$D$1:$D$839,MATCH(J330,'Both teabags AfterWet'!$B$1:$B$839,0)),"")))</f>
        <v>1.7532000000000001</v>
      </c>
      <c r="P330" s="235">
        <f t="shared" si="39"/>
        <v>1.6026</v>
      </c>
      <c r="Q330" s="235">
        <f>IFERROR(INDEX('Ashed teabags wet'!$J$2:$J$825,MATCH(J330,'Ashed teabags wet'!$B$2:$B$825,0)),"")</f>
        <v>9.2346938775513898</v>
      </c>
      <c r="R330" s="235">
        <f t="shared" si="36"/>
        <v>1.4546047959183614</v>
      </c>
      <c r="S330" s="236">
        <f>'WetLitterbags placem_collection'!E111</f>
        <v>42762</v>
      </c>
      <c r="T330" s="236">
        <f>IF('WetLitterbags placem_collection'!G111="","",'WetLitterbags placem_collection'!G111)</f>
        <v>42816</v>
      </c>
      <c r="U330" s="237">
        <f t="shared" si="40"/>
        <v>54</v>
      </c>
      <c r="V330" s="235">
        <f t="shared" si="41"/>
        <v>0.36959999999999993</v>
      </c>
      <c r="W330" s="235">
        <f t="shared" si="42"/>
        <v>0.47259621233320614</v>
      </c>
      <c r="X330">
        <f>IFERROR(INDEX(Rainfall_Wet!$O$2:$O$217,MATCH(B330, Rainfall_Wet!$A$2:$A$217,0)),"")</f>
        <v>206.85140822299999</v>
      </c>
      <c r="Y330" s="241">
        <v>34.344660194174757</v>
      </c>
      <c r="Z330" s="241">
        <v>19.22727272727273</v>
      </c>
      <c r="AA330" s="241">
        <v>46.428067078552509</v>
      </c>
      <c r="AB330" s="242" t="s">
        <v>2688</v>
      </c>
      <c r="AC330" s="241">
        <v>5.7452932479053702</v>
      </c>
      <c r="AD330">
        <f>IF('WetLitterbags placem_collection'!AB111="","",'WetLitterbags placem_collection'!AB111)</f>
        <v>10.5</v>
      </c>
      <c r="AE330">
        <f>IF('WetLitterbags placem_collection'!Z111="","",'WetLitterbags placem_collection'!Z111)</f>
        <v>22.5</v>
      </c>
      <c r="AF330" s="256" t="str">
        <f>IF('WetLitterbags placem_collection'!AA111="","",'WetLitterbags placem_collection'!AA111)</f>
        <v>M</v>
      </c>
      <c r="AG330">
        <f>IF('WetLitterbags placem_collection'!AC111="","",'WetLitterbags placem_collection'!AC111)</f>
        <v>0</v>
      </c>
      <c r="AH330" s="250">
        <f>AVERAGE('WetLitterbags placem_collection'!S111,'WetLitterbags placem_collection'!U111)</f>
        <v>9</v>
      </c>
      <c r="AI330">
        <f>AVERAGE('WetLitterbags placem_collection'!R111,'WetLitterbags placem_collection'!T111)</f>
        <v>33.5</v>
      </c>
      <c r="AJ330">
        <f>INDEX(Coordinates!$B$2:$B$197,MATCH(G330,Coordinates!$J$2:$J$197,0))</f>
        <v>-2.3698390370000002</v>
      </c>
      <c r="AK330">
        <f>INDEX(Coordinates!$C$2:$C$197,MATCH(G330,Coordinates!$J$2:$J$197,0))</f>
        <v>34.059714</v>
      </c>
      <c r="AL330" t="str">
        <f>IF(ISNUMBER(SEARCH("C", 'WetLitterbags placem_collection'!W111)),"YES","")</f>
        <v/>
      </c>
      <c r="AM330" t="str">
        <f>IF(ISNUMBER(SEARCH("H", 'WetLitterbags placem_collection'!W111)),"YES","")</f>
        <v/>
      </c>
      <c r="AN330" t="str">
        <f>IF(ISNUMBER(SEARCH("R", 'WetLitterbags placem_collection'!W111)),"YES","")</f>
        <v/>
      </c>
    </row>
    <row r="331" spans="1:40" ht="15" customHeight="1">
      <c r="A331" s="268" t="s">
        <v>2460</v>
      </c>
      <c r="B331" s="282">
        <f>'Dry_Litterbag Placem_Collection'!A112</f>
        <v>110</v>
      </c>
      <c r="C331" s="282" t="str">
        <f>'Dry_Litterbag Placem_Collection'!B112</f>
        <v xml:space="preserve">Mwantimba
</v>
      </c>
      <c r="D331" s="282" t="s">
        <v>2677</v>
      </c>
      <c r="E331" s="282" t="s">
        <v>2678</v>
      </c>
      <c r="F331" s="282">
        <v>2</v>
      </c>
      <c r="G331" s="283" t="str">
        <f>'Dry_Litterbag Placem_Collection'!C112</f>
        <v>Wet_Ag2_T6</v>
      </c>
      <c r="H331" s="284" t="s">
        <v>2559</v>
      </c>
      <c r="I331" s="292" t="s">
        <v>298</v>
      </c>
      <c r="J331" s="233" t="str">
        <f>'WetLitterbags placem_collection'!M112</f>
        <v>R462</v>
      </c>
      <c r="K331" s="235">
        <f>IFERROR(INDEX('Green_rooibos initial weight'!$C$5:$C$1749,MATCH(J331, 'Green_rooibos initial weight'!$A$5:$A$1749,0)),"")</f>
        <v>2.226</v>
      </c>
      <c r="L331" s="235">
        <f t="shared" si="37"/>
        <v>1.9762</v>
      </c>
      <c r="M331" s="235">
        <f>AVERAGE('Ashed teabags wet'!$J$814:$J$816)</f>
        <v>2.2816647271287041</v>
      </c>
      <c r="N331" s="235">
        <f t="shared" si="38"/>
        <v>1.9311097416624825</v>
      </c>
      <c r="O331" s="235">
        <f>IF(IFERROR(INDEX('Both teabags AfterWet'!$D$1:$D$839,MATCH(J331,'Both teabags AfterWet'!$B$1:$B$839,0)),"")="","",(IFERROR(INDEX('Both teabags AfterWet'!$D$1:$D$839,MATCH(J331,'Both teabags AfterWet'!$B$1:$B$839,0)),"")))</f>
        <v>1.5465</v>
      </c>
      <c r="P331" s="235">
        <f t="shared" si="39"/>
        <v>1.3958999999999999</v>
      </c>
      <c r="Q331" s="235">
        <f>IFERROR(INDEX('Ashed teabags wet'!$J$2:$J$825,MATCH(J331,'Ashed teabags wet'!$B$2:$B$825,0)),"")</f>
        <v>7.3158914728682047</v>
      </c>
      <c r="R331" s="235">
        <f t="shared" ref="R331:R394" si="43">IFERROR(P331-(Q331/100)*P331,"")</f>
        <v>1.2937774709302325</v>
      </c>
      <c r="S331" s="236">
        <f>'WetLitterbags placem_collection'!E112</f>
        <v>42762</v>
      </c>
      <c r="T331" s="236">
        <f>IF('WetLitterbags placem_collection'!G112="","",'WetLitterbags placem_collection'!G112)</f>
        <v>42816</v>
      </c>
      <c r="U331" s="237">
        <f t="shared" si="40"/>
        <v>54</v>
      </c>
      <c r="V331" s="235">
        <f t="shared" si="41"/>
        <v>0.58030000000000004</v>
      </c>
      <c r="W331" s="235">
        <f t="shared" si="42"/>
        <v>0.63733227073224996</v>
      </c>
      <c r="X331">
        <f>IFERROR(INDEX(Rainfall_Wet!$O$2:$O$217,MATCH(B331, Rainfall_Wet!$A$2:$A$217,0)),"")</f>
        <v>206.85140822299999</v>
      </c>
      <c r="Y331" s="241">
        <v>34.344660194174757</v>
      </c>
      <c r="Z331" s="241">
        <v>19.22727272727273</v>
      </c>
      <c r="AA331" s="241">
        <v>46.428067078552509</v>
      </c>
      <c r="AB331" s="242" t="s">
        <v>2688</v>
      </c>
      <c r="AC331" s="241">
        <v>6.7452932479053702</v>
      </c>
      <c r="AD331">
        <f>IF('WetLitterbags placem_collection'!AB112="","",'WetLitterbags placem_collection'!AB112)</f>
        <v>5.75</v>
      </c>
      <c r="AE331">
        <f>IF('WetLitterbags placem_collection'!Z112="","",'WetLitterbags placem_collection'!Z112)</f>
        <v>22.5</v>
      </c>
      <c r="AF331" s="256" t="str">
        <f>IF('WetLitterbags placem_collection'!AA112="","",'WetLitterbags placem_collection'!AA112)</f>
        <v>M</v>
      </c>
      <c r="AG331">
        <f>IF('WetLitterbags placem_collection'!AC112="","",'WetLitterbags placem_collection'!AC112)</f>
        <v>0</v>
      </c>
      <c r="AH331" s="250">
        <f>AVERAGE('WetLitterbags placem_collection'!S112,'WetLitterbags placem_collection'!U112)</f>
        <v>16.950000000000003</v>
      </c>
      <c r="AI331">
        <f>AVERAGE('WetLitterbags placem_collection'!R112,'WetLitterbags placem_collection'!T112)</f>
        <v>30.5</v>
      </c>
      <c r="AJ331">
        <f>INDEX(Coordinates!$B$2:$B$197,MATCH(G331,Coordinates!$J$2:$J$197,0))</f>
        <v>-2.3697549659999999</v>
      </c>
      <c r="AK331">
        <f>INDEX(Coordinates!$C$2:$C$197,MATCH(G331,Coordinates!$J$2:$J$197,0))</f>
        <v>34.059668989999999</v>
      </c>
      <c r="AL331" t="str">
        <f>IF(ISNUMBER(SEARCH("C", 'WetLitterbags placem_collection'!W112)),"YES","")</f>
        <v/>
      </c>
      <c r="AM331" t="str">
        <f>IF(ISNUMBER(SEARCH("H", 'WetLitterbags placem_collection'!W112)),"YES","")</f>
        <v/>
      </c>
      <c r="AN331" t="str">
        <f>IF(ISNUMBER(SEARCH("R", 'WetLitterbags placem_collection'!W112)),"YES","")</f>
        <v/>
      </c>
    </row>
    <row r="332" spans="1:40" ht="15" customHeight="1">
      <c r="A332" s="268" t="s">
        <v>2460</v>
      </c>
      <c r="B332" s="282">
        <f>'Dry_Litterbag Placem_Collection'!A113</f>
        <v>111</v>
      </c>
      <c r="C332" s="282" t="str">
        <f>'Dry_Litterbag Placem_Collection'!B113</f>
        <v xml:space="preserve">Mwantimba
</v>
      </c>
      <c r="D332" s="282" t="s">
        <v>2677</v>
      </c>
      <c r="E332" s="282" t="s">
        <v>2678</v>
      </c>
      <c r="F332" s="282">
        <v>2</v>
      </c>
      <c r="G332" s="283" t="str">
        <f>'Dry_Litterbag Placem_Collection'!C113</f>
        <v>Wet_Ag2_T7</v>
      </c>
      <c r="H332" s="284" t="s">
        <v>2559</v>
      </c>
      <c r="I332" s="292" t="s">
        <v>298</v>
      </c>
      <c r="J332" s="233" t="str">
        <f>'WetLitterbags placem_collection'!M113</f>
        <v>R505</v>
      </c>
      <c r="K332" s="235">
        <f>IFERROR(INDEX('Green_rooibos initial weight'!$C$5:$C$1749,MATCH(J332, 'Green_rooibos initial weight'!$A$5:$A$1749,0)),"")</f>
        <v>2.198</v>
      </c>
      <c r="L332" s="235">
        <f t="shared" si="37"/>
        <v>1.9481999999999999</v>
      </c>
      <c r="M332" s="235">
        <f>AVERAGE('Ashed teabags wet'!$J$814:$J$816)</f>
        <v>2.2816647271287041</v>
      </c>
      <c r="N332" s="235">
        <f t="shared" si="38"/>
        <v>1.9037486077860786</v>
      </c>
      <c r="O332" s="235">
        <f>IF(IFERROR(INDEX('Both teabags AfterWet'!$D$1:$D$839,MATCH(J332,'Both teabags AfterWet'!$B$1:$B$839,0)),"")="","",(IFERROR(INDEX('Both teabags AfterWet'!$D$1:$D$839,MATCH(J332,'Both teabags AfterWet'!$B$1:$B$839,0)),"")))</f>
        <v>1.673</v>
      </c>
      <c r="P332" s="235">
        <f t="shared" si="39"/>
        <v>1.5224</v>
      </c>
      <c r="Q332" s="235">
        <f>IFERROR(INDEX('Ashed teabags wet'!$J$2:$J$825,MATCH(J332,'Ashed teabags wet'!$B$2:$B$825,0)),"")</f>
        <v>8.7623762376235934</v>
      </c>
      <c r="R332" s="235">
        <f t="shared" si="43"/>
        <v>1.3890015841584185</v>
      </c>
      <c r="S332" s="236">
        <f>'WetLitterbags placem_collection'!E113</f>
        <v>42762</v>
      </c>
      <c r="T332" s="236">
        <f>IF('WetLitterbags placem_collection'!G113="","",'WetLitterbags placem_collection'!G113)</f>
        <v>42816</v>
      </c>
      <c r="U332" s="237">
        <f t="shared" si="40"/>
        <v>54</v>
      </c>
      <c r="V332" s="235">
        <f t="shared" si="41"/>
        <v>0.42579999999999996</v>
      </c>
      <c r="W332" s="235">
        <f t="shared" si="42"/>
        <v>0.51474702362766012</v>
      </c>
      <c r="X332">
        <f>IFERROR(INDEX(Rainfall_Wet!$O$2:$O$217,MATCH(B332, Rainfall_Wet!$A$2:$A$217,0)),"")</f>
        <v>206.85140822299999</v>
      </c>
      <c r="Y332" s="241">
        <v>34.344660194174757</v>
      </c>
      <c r="Z332" s="241">
        <v>19.22727272727273</v>
      </c>
      <c r="AA332" s="241">
        <v>46.428067078552509</v>
      </c>
      <c r="AB332" s="242" t="s">
        <v>2688</v>
      </c>
      <c r="AC332" s="241">
        <v>7.7452932479053702</v>
      </c>
      <c r="AD332">
        <f>IF('WetLitterbags placem_collection'!AB113="","",'WetLitterbags placem_collection'!AB113)</f>
        <v>6.1</v>
      </c>
      <c r="AE332">
        <f>IF('WetLitterbags placem_collection'!Z113="","",'WetLitterbags placem_collection'!Z113)</f>
        <v>26</v>
      </c>
      <c r="AF332" s="256" t="str">
        <f>IF('WetLitterbags placem_collection'!AA113="","",'WetLitterbags placem_collection'!AA113)</f>
        <v>M</v>
      </c>
      <c r="AG332">
        <f>IF('WetLitterbags placem_collection'!AC113="","",'WetLitterbags placem_collection'!AC113)</f>
        <v>0</v>
      </c>
      <c r="AH332" s="250">
        <f>AVERAGE('WetLitterbags placem_collection'!S113,'WetLitterbags placem_collection'!U113)</f>
        <v>11.1</v>
      </c>
      <c r="AI332">
        <f>AVERAGE('WetLitterbags placem_collection'!R113,'WetLitterbags placem_collection'!T113)</f>
        <v>32.65</v>
      </c>
      <c r="AJ332">
        <f>INDEX(Coordinates!$B$2:$B$197,MATCH(G332,Coordinates!$J$2:$J$197,0))</f>
        <v>-2.3697330060000001</v>
      </c>
      <c r="AK332">
        <f>INDEX(Coordinates!$C$2:$C$197,MATCH(G332,Coordinates!$J$2:$J$197,0))</f>
        <v>34.059615010000002</v>
      </c>
      <c r="AL332" t="str">
        <f>IF(ISNUMBER(SEARCH("C", 'WetLitterbags placem_collection'!W113)),"YES","")</f>
        <v/>
      </c>
      <c r="AM332" t="str">
        <f>IF(ISNUMBER(SEARCH("H", 'WetLitterbags placem_collection'!W113)),"YES","")</f>
        <v/>
      </c>
      <c r="AN332" t="str">
        <f>IF(ISNUMBER(SEARCH("R", 'WetLitterbags placem_collection'!W113)),"YES","")</f>
        <v/>
      </c>
    </row>
    <row r="333" spans="1:40" ht="15" customHeight="1">
      <c r="A333" s="268" t="s">
        <v>2460</v>
      </c>
      <c r="B333" s="282">
        <f>'Dry_Litterbag Placem_Collection'!A114</f>
        <v>112</v>
      </c>
      <c r="C333" s="282" t="str">
        <f>'Dry_Litterbag Placem_Collection'!B114</f>
        <v xml:space="preserve">Mwantimba
</v>
      </c>
      <c r="D333" s="282" t="s">
        <v>2677</v>
      </c>
      <c r="E333" s="282" t="s">
        <v>2678</v>
      </c>
      <c r="F333" s="282">
        <v>2</v>
      </c>
      <c r="G333" s="283" t="str">
        <f>'Dry_Litterbag Placem_Collection'!C114</f>
        <v>Wet_Ag2_T8</v>
      </c>
      <c r="H333" s="284" t="s">
        <v>2559</v>
      </c>
      <c r="I333" s="292" t="s">
        <v>298</v>
      </c>
      <c r="J333" s="233" t="str">
        <f>'WetLitterbags placem_collection'!M114</f>
        <v>R41</v>
      </c>
      <c r="K333" s="235">
        <f>IFERROR(INDEX('Green_rooibos initial weight'!$C$5:$C$1749,MATCH(J333, 'Green_rooibos initial weight'!$A$5:$A$1749,0)),"")</f>
        <v>2.2010000000000001</v>
      </c>
      <c r="L333" s="235">
        <f t="shared" si="37"/>
        <v>1.9512</v>
      </c>
      <c r="M333" s="235">
        <f>AVERAGE('Ashed teabags wet'!$J$814:$J$816)</f>
        <v>2.2816647271287041</v>
      </c>
      <c r="N333" s="235">
        <f t="shared" si="38"/>
        <v>1.9066801578442647</v>
      </c>
      <c r="O333" s="235">
        <f>IF(IFERROR(INDEX('Both teabags AfterWet'!$D$1:$D$839,MATCH(J333,'Both teabags AfterWet'!$B$1:$B$839,0)),"")="","",(IFERROR(INDEX('Both teabags AfterWet'!$D$1:$D$839,MATCH(J333,'Both teabags AfterWet'!$B$1:$B$839,0)),"")))</f>
        <v>1.6910000000000001</v>
      </c>
      <c r="P333" s="235">
        <f t="shared" si="39"/>
        <v>1.5404</v>
      </c>
      <c r="Q333" s="235">
        <f>IFERROR(INDEX('Ashed teabags wet'!$J$2:$J$825,MATCH(J333,'Ashed teabags wet'!$B$2:$B$825,0)),"")</f>
        <v>6.9995105237407165</v>
      </c>
      <c r="R333" s="235">
        <f t="shared" si="43"/>
        <v>1.432579539892298</v>
      </c>
      <c r="S333" s="236">
        <f>'WetLitterbags placem_collection'!E114</f>
        <v>42762</v>
      </c>
      <c r="T333" s="236">
        <f>IF('WetLitterbags placem_collection'!G114="","",'WetLitterbags placem_collection'!G114)</f>
        <v>42816</v>
      </c>
      <c r="U333" s="237">
        <f t="shared" si="40"/>
        <v>54</v>
      </c>
      <c r="V333" s="235">
        <f t="shared" si="41"/>
        <v>0.41080000000000005</v>
      </c>
      <c r="W333" s="235">
        <f t="shared" si="42"/>
        <v>0.47410061795196667</v>
      </c>
      <c r="X333">
        <f>IFERROR(INDEX(Rainfall_Wet!$O$2:$O$217,MATCH(B333, Rainfall_Wet!$A$2:$A$217,0)),"")</f>
        <v>206.85140822299999</v>
      </c>
      <c r="Y333" s="241">
        <v>34.344660194174757</v>
      </c>
      <c r="Z333" s="241">
        <v>19.22727272727273</v>
      </c>
      <c r="AA333" s="241">
        <v>46.428067078552509</v>
      </c>
      <c r="AB333" s="242" t="s">
        <v>2688</v>
      </c>
      <c r="AC333" s="241">
        <v>8.7452932479053693</v>
      </c>
      <c r="AD333">
        <f>IF('WetLitterbags placem_collection'!AB114="","",'WetLitterbags placem_collection'!AB114)</f>
        <v>11.5</v>
      </c>
      <c r="AE333">
        <f>IF('WetLitterbags placem_collection'!Z114="","",'WetLitterbags placem_collection'!Z114)</f>
        <v>15</v>
      </c>
      <c r="AF333" s="256" t="str">
        <f>IF('WetLitterbags placem_collection'!AA114="","",'WetLitterbags placem_collection'!AA114)</f>
        <v>M</v>
      </c>
      <c r="AG333">
        <f>IF('WetLitterbags placem_collection'!AC114="","",'WetLitterbags placem_collection'!AC114)</f>
        <v>0</v>
      </c>
      <c r="AH333" s="250">
        <f>AVERAGE('WetLitterbags placem_collection'!S114,'WetLitterbags placem_collection'!U114)</f>
        <v>15.2</v>
      </c>
      <c r="AI333">
        <f>AVERAGE('WetLitterbags placem_collection'!R114,'WetLitterbags placem_collection'!T114)</f>
        <v>31.450000000000003</v>
      </c>
      <c r="AJ333">
        <f>INDEX(Coordinates!$B$2:$B$197,MATCH(G333,Coordinates!$J$2:$J$197,0))</f>
        <v>-2.36967098</v>
      </c>
      <c r="AK333">
        <f>INDEX(Coordinates!$C$2:$C$197,MATCH(G333,Coordinates!$J$2:$J$197,0))</f>
        <v>34.059735959999998</v>
      </c>
      <c r="AL333" t="str">
        <f>IF(ISNUMBER(SEARCH("C", 'WetLitterbags placem_collection'!W114)),"YES","")</f>
        <v/>
      </c>
      <c r="AM333" t="str">
        <f>IF(ISNUMBER(SEARCH("H", 'WetLitterbags placem_collection'!W114)),"YES","")</f>
        <v/>
      </c>
      <c r="AN333" t="str">
        <f>IF(ISNUMBER(SEARCH("R", 'WetLitterbags placem_collection'!W114)),"YES","")</f>
        <v>YES</v>
      </c>
    </row>
    <row r="334" spans="1:40" ht="15" customHeight="1">
      <c r="A334" s="268" t="s">
        <v>2460</v>
      </c>
      <c r="B334" s="282">
        <f>'Dry_Litterbag Placem_Collection'!A115</f>
        <v>113</v>
      </c>
      <c r="C334" s="282" t="str">
        <f>'Dry_Litterbag Placem_Collection'!B115</f>
        <v xml:space="preserve">Mwantimba
</v>
      </c>
      <c r="D334" s="282" t="s">
        <v>2677</v>
      </c>
      <c r="E334" s="282" t="s">
        <v>2678</v>
      </c>
      <c r="F334" s="282">
        <v>3</v>
      </c>
      <c r="G334" s="283" t="str">
        <f>'Dry_Litterbag Placem_Collection'!C115</f>
        <v>Wet_Ag3_T1</v>
      </c>
      <c r="H334" s="284" t="s">
        <v>2559</v>
      </c>
      <c r="I334" s="292" t="s">
        <v>298</v>
      </c>
      <c r="J334" s="233" t="str">
        <f>'WetLitterbags placem_collection'!M115</f>
        <v>R428</v>
      </c>
      <c r="K334" s="235">
        <f>IFERROR(INDEX('Green_rooibos initial weight'!$C$5:$C$1749,MATCH(J334, 'Green_rooibos initial weight'!$A$5:$A$1749,0)),"")</f>
        <v>2.202</v>
      </c>
      <c r="L334" s="235">
        <f t="shared" si="37"/>
        <v>1.9521999999999999</v>
      </c>
      <c r="M334" s="235">
        <f>AVERAGE('Ashed teabags wet'!$J$814:$J$816)</f>
        <v>2.2816647271287041</v>
      </c>
      <c r="N334" s="235">
        <f t="shared" si="38"/>
        <v>1.9076573411969935</v>
      </c>
      <c r="O334" s="235">
        <f>IF(IFERROR(INDEX('Both teabags AfterWet'!$D$1:$D$839,MATCH(J334,'Both teabags AfterWet'!$B$1:$B$839,0)),"")="","",(IFERROR(INDEX('Both teabags AfterWet'!$D$1:$D$839,MATCH(J334,'Both teabags AfterWet'!$B$1:$B$839,0)),"")))</f>
        <v>1.768</v>
      </c>
      <c r="P334" s="235">
        <f t="shared" si="39"/>
        <v>1.6173999999999999</v>
      </c>
      <c r="Q334" s="235">
        <f>IFERROR(INDEX('Ashed teabags wet'!$J$2:$J$825,MATCH(J334,'Ashed teabags wet'!$B$2:$B$825,0)),"")</f>
        <v>90.530490827962367</v>
      </c>
      <c r="R334" s="235">
        <f t="shared" si="43"/>
        <v>0.15315984134853666</v>
      </c>
      <c r="S334" s="236">
        <f>'WetLitterbags placem_collection'!E115</f>
        <v>42762</v>
      </c>
      <c r="T334" s="236">
        <f>IF('WetLitterbags placem_collection'!G115="","",'WetLitterbags placem_collection'!G115)</f>
        <v>42816</v>
      </c>
      <c r="U334" s="237">
        <f t="shared" si="40"/>
        <v>54</v>
      </c>
      <c r="V334" s="235">
        <f t="shared" si="41"/>
        <v>0.33479999999999999</v>
      </c>
      <c r="W334" s="235">
        <f t="shared" si="42"/>
        <v>1.7544974998484568</v>
      </c>
      <c r="X334">
        <f>IFERROR(INDEX(Rainfall_Wet!$O$2:$O$217,MATCH(B334, Rainfall_Wet!$A$2:$A$217,0)),"")</f>
        <v>206.85140822299999</v>
      </c>
      <c r="Y334" s="241">
        <v>27.96</v>
      </c>
      <c r="Z334" s="241">
        <v>4.9200000000000017</v>
      </c>
      <c r="AA334" s="241">
        <v>67.12</v>
      </c>
      <c r="AB334" s="242" t="s">
        <v>2688</v>
      </c>
      <c r="AC334" s="241">
        <v>0.88610152784622953</v>
      </c>
      <c r="AD334">
        <f>IF('WetLitterbags placem_collection'!AB115="","",'WetLitterbags placem_collection'!AB115)</f>
        <v>26</v>
      </c>
      <c r="AE334">
        <f>IF('WetLitterbags placem_collection'!Z115="","",'WetLitterbags placem_collection'!Z115)</f>
        <v>88.5</v>
      </c>
      <c r="AF334" s="256" t="str">
        <f>IF('WetLitterbags placem_collection'!AA115="","",'WetLitterbags placem_collection'!AA115)</f>
        <v>G</v>
      </c>
      <c r="AG334">
        <f>IF('WetLitterbags placem_collection'!AC115="","",'WetLitterbags placem_collection'!AC115)</f>
        <v>0</v>
      </c>
      <c r="AH334" s="250">
        <f>AVERAGE('WetLitterbags placem_collection'!S115,'WetLitterbags placem_collection'!U115)</f>
        <v>8.6999999999999993</v>
      </c>
      <c r="AI334">
        <f>AVERAGE('WetLitterbags placem_collection'!R115,'WetLitterbags placem_collection'!T115)</f>
        <v>32.4</v>
      </c>
      <c r="AJ334">
        <f>INDEX(Coordinates!$B$2:$B$197,MATCH(G334,Coordinates!$J$2:$J$197,0))</f>
        <v>-2.3487199940000001</v>
      </c>
      <c r="AK334">
        <f>INDEX(Coordinates!$C$2:$C$197,MATCH(G334,Coordinates!$J$2:$J$197,0))</f>
        <v>34.051391029999998</v>
      </c>
      <c r="AL334" t="str">
        <f>IF(ISNUMBER(SEARCH("C", 'WetLitterbags placem_collection'!W115)),"YES","")</f>
        <v/>
      </c>
      <c r="AM334" t="str">
        <f>IF(ISNUMBER(SEARCH("H", 'WetLitterbags placem_collection'!W115)),"YES","")</f>
        <v>YES</v>
      </c>
      <c r="AN334" t="str">
        <f>IF(ISNUMBER(SEARCH("R", 'WetLitterbags placem_collection'!W115)),"YES","")</f>
        <v>YES</v>
      </c>
    </row>
    <row r="335" spans="1:40" ht="15" customHeight="1">
      <c r="A335" s="268" t="s">
        <v>2460</v>
      </c>
      <c r="B335" s="282">
        <f>'Dry_Litterbag Placem_Collection'!A116</f>
        <v>114</v>
      </c>
      <c r="C335" s="282" t="str">
        <f>'Dry_Litterbag Placem_Collection'!B116</f>
        <v xml:space="preserve">Mwantimba
</v>
      </c>
      <c r="D335" s="282" t="s">
        <v>2677</v>
      </c>
      <c r="E335" s="282" t="s">
        <v>2678</v>
      </c>
      <c r="F335" s="282">
        <v>3</v>
      </c>
      <c r="G335" s="283" t="str">
        <f>'Dry_Litterbag Placem_Collection'!C116</f>
        <v>Wet_Ag3_T2</v>
      </c>
      <c r="H335" s="284" t="s">
        <v>2559</v>
      </c>
      <c r="I335" s="292" t="s">
        <v>298</v>
      </c>
      <c r="J335" s="233" t="str">
        <f>'WetLitterbags placem_collection'!M116</f>
        <v>R601</v>
      </c>
      <c r="K335" s="235">
        <f>IFERROR(INDEX('Green_rooibos initial weight'!$C$5:$C$1749,MATCH(J335, 'Green_rooibos initial weight'!$A$5:$A$1749,0)),"")</f>
        <v>2.198</v>
      </c>
      <c r="L335" s="235">
        <f t="shared" si="37"/>
        <v>1.9481999999999999</v>
      </c>
      <c r="M335" s="235">
        <f>AVERAGE('Ashed teabags wet'!$J$814:$J$816)</f>
        <v>2.2816647271287041</v>
      </c>
      <c r="N335" s="235">
        <f t="shared" si="38"/>
        <v>1.9037486077860786</v>
      </c>
      <c r="O335" s="235">
        <f>IF(IFERROR(INDEX('Both teabags AfterWet'!$D$1:$D$839,MATCH(J335,'Both teabags AfterWet'!$B$1:$B$839,0)),"")="","",(IFERROR(INDEX('Both teabags AfterWet'!$D$1:$D$839,MATCH(J335,'Both teabags AfterWet'!$B$1:$B$839,0)),"")))</f>
        <v>2.7930000000000001</v>
      </c>
      <c r="P335" s="235">
        <f t="shared" si="39"/>
        <v>2.6424000000000003</v>
      </c>
      <c r="Q335" s="235">
        <f>IFERROR(INDEX('Ashed teabags wet'!$J$2:$J$825,MATCH(J335,'Ashed teabags wet'!$B$2:$B$825,0)),"")</f>
        <v>95.101842870998382</v>
      </c>
      <c r="R335" s="235">
        <f t="shared" si="43"/>
        <v>0.12942890397673867</v>
      </c>
      <c r="S335" s="236">
        <f>'WetLitterbags placem_collection'!E116</f>
        <v>42762</v>
      </c>
      <c r="T335" s="236">
        <f>IF('WetLitterbags placem_collection'!G116="","",'WetLitterbags placem_collection'!G116)</f>
        <v>42816</v>
      </c>
      <c r="U335" s="237">
        <f t="shared" si="40"/>
        <v>54</v>
      </c>
      <c r="V335" s="235">
        <f t="shared" si="41"/>
        <v>-0.69420000000000037</v>
      </c>
      <c r="W335" s="235">
        <f t="shared" si="42"/>
        <v>1.7743197038093399</v>
      </c>
      <c r="X335">
        <f>IFERROR(INDEX(Rainfall_Wet!$O$2:$O$217,MATCH(B335, Rainfall_Wet!$A$2:$A$217,0)),"")</f>
        <v>206.85140822299999</v>
      </c>
      <c r="Y335" s="241">
        <v>27.96</v>
      </c>
      <c r="Z335" s="241">
        <v>4.9200000000000017</v>
      </c>
      <c r="AA335" s="241">
        <v>67.12</v>
      </c>
      <c r="AB335" s="242" t="s">
        <v>2688</v>
      </c>
      <c r="AC335" s="241">
        <v>1.8861015278462301</v>
      </c>
      <c r="AD335">
        <f>IF('WetLitterbags placem_collection'!AB116="","",'WetLitterbags placem_collection'!AB116)</f>
        <v>16.5</v>
      </c>
      <c r="AE335">
        <f>IF('WetLitterbags placem_collection'!Z116="","",'WetLitterbags placem_collection'!Z116)</f>
        <v>87.5</v>
      </c>
      <c r="AF335" s="256" t="str">
        <f>IF('WetLitterbags placem_collection'!AA116="","",'WetLitterbags placem_collection'!AA116)</f>
        <v>G</v>
      </c>
      <c r="AG335">
        <f>IF('WetLitterbags placem_collection'!AC116="","",'WetLitterbags placem_collection'!AC116)</f>
        <v>0</v>
      </c>
      <c r="AH335" s="250">
        <f>AVERAGE('WetLitterbags placem_collection'!S116,'WetLitterbags placem_collection'!U116)</f>
        <v>12.899999999999999</v>
      </c>
      <c r="AI335">
        <f>AVERAGE('WetLitterbags placem_collection'!R116,'WetLitterbags placem_collection'!T116)</f>
        <v>30.450000000000003</v>
      </c>
      <c r="AJ335">
        <f>INDEX(Coordinates!$B$2:$B$197,MATCH(G335,Coordinates!$J$2:$J$197,0))</f>
        <v>-2.348716976</v>
      </c>
      <c r="AK335">
        <f>INDEX(Coordinates!$C$2:$C$197,MATCH(G335,Coordinates!$J$2:$J$197,0))</f>
        <v>34.051484989999999</v>
      </c>
      <c r="AL335" t="str">
        <f>IF(ISNUMBER(SEARCH("C", 'WetLitterbags placem_collection'!W116)),"YES","")</f>
        <v/>
      </c>
      <c r="AM335" t="str">
        <f>IF(ISNUMBER(SEARCH("H", 'WetLitterbags placem_collection'!W116)),"YES","")</f>
        <v>YES</v>
      </c>
      <c r="AN335" t="str">
        <f>IF(ISNUMBER(SEARCH("R", 'WetLitterbags placem_collection'!W116)),"YES","")</f>
        <v>YES</v>
      </c>
    </row>
    <row r="336" spans="1:40" ht="15" customHeight="1">
      <c r="A336" s="268" t="s">
        <v>2460</v>
      </c>
      <c r="B336" s="282">
        <f>'Dry_Litterbag Placem_Collection'!A117</f>
        <v>115</v>
      </c>
      <c r="C336" s="282" t="str">
        <f>'Dry_Litterbag Placem_Collection'!B117</f>
        <v xml:space="preserve">Mwantimba
</v>
      </c>
      <c r="D336" s="282" t="s">
        <v>2677</v>
      </c>
      <c r="E336" s="282" t="s">
        <v>2678</v>
      </c>
      <c r="F336" s="282">
        <v>3</v>
      </c>
      <c r="G336" s="283" t="str">
        <f>'Dry_Litterbag Placem_Collection'!C117</f>
        <v>Wet_Ag3_T3</v>
      </c>
      <c r="H336" s="284" t="s">
        <v>2559</v>
      </c>
      <c r="I336" s="292" t="s">
        <v>298</v>
      </c>
      <c r="J336" s="233" t="str">
        <f>'WetLitterbags placem_collection'!M117</f>
        <v>R553</v>
      </c>
      <c r="K336" s="235">
        <f>IFERROR(INDEX('Green_rooibos initial weight'!$C$5:$C$1749,MATCH(J336, 'Green_rooibos initial weight'!$A$5:$A$1749,0)),"")</f>
        <v>2.1949999999999998</v>
      </c>
      <c r="L336" s="235">
        <f t="shared" si="37"/>
        <v>1.9451999999999998</v>
      </c>
      <c r="M336" s="235">
        <f>AVERAGE('Ashed teabags wet'!$J$814:$J$816)</f>
        <v>2.2816647271287041</v>
      </c>
      <c r="N336" s="235">
        <f t="shared" si="38"/>
        <v>1.9008170577278922</v>
      </c>
      <c r="O336" s="235">
        <f>IF(IFERROR(INDEX('Both teabags AfterWet'!$D$1:$D$839,MATCH(J336,'Both teabags AfterWet'!$B$1:$B$839,0)),"")="","",(IFERROR(INDEX('Both teabags AfterWet'!$D$1:$D$839,MATCH(J336,'Both teabags AfterWet'!$B$1:$B$839,0)),"")))</f>
        <v>0.99990000000000001</v>
      </c>
      <c r="P336" s="235">
        <f t="shared" si="39"/>
        <v>0.84929999999999994</v>
      </c>
      <c r="Q336" s="235">
        <f>IFERROR(INDEX('Ashed teabags wet'!$J$2:$J$825,MATCH(J336,'Ashed teabags wet'!$B$2:$B$825,0)),"")</f>
        <v>91.722365038559602</v>
      </c>
      <c r="R336" s="235">
        <f t="shared" si="43"/>
        <v>7.0301953727513244E-2</v>
      </c>
      <c r="S336" s="236">
        <f>'WetLitterbags placem_collection'!E117</f>
        <v>42762</v>
      </c>
      <c r="T336" s="236">
        <f>IF('WetLitterbags placem_collection'!G117="","",'WetLitterbags placem_collection'!G117)</f>
        <v>42816</v>
      </c>
      <c r="U336" s="237">
        <f t="shared" si="40"/>
        <v>54</v>
      </c>
      <c r="V336" s="235">
        <f t="shared" si="41"/>
        <v>1.0958999999999999</v>
      </c>
      <c r="W336" s="235">
        <f t="shared" si="42"/>
        <v>1.8305151040003791</v>
      </c>
      <c r="X336">
        <f>IFERROR(INDEX(Rainfall_Wet!$O$2:$O$217,MATCH(B336, Rainfall_Wet!$A$2:$A$217,0)),"")</f>
        <v>206.85140822299999</v>
      </c>
      <c r="Y336" s="241">
        <v>27.96</v>
      </c>
      <c r="Z336" s="241">
        <v>4.9200000000000017</v>
      </c>
      <c r="AA336" s="241">
        <v>67.12</v>
      </c>
      <c r="AB336" s="242" t="s">
        <v>2688</v>
      </c>
      <c r="AC336" s="241">
        <v>2.8861015278462299</v>
      </c>
      <c r="AD336">
        <f>IF('WetLitterbags placem_collection'!AB117="","",'WetLitterbags placem_collection'!AB117)</f>
        <v>19</v>
      </c>
      <c r="AE336">
        <f>IF('WetLitterbags placem_collection'!Z117="","",'WetLitterbags placem_collection'!Z117)</f>
        <v>79.5</v>
      </c>
      <c r="AF336" s="256" t="str">
        <f>IF('WetLitterbags placem_collection'!AA117="","",'WetLitterbags placem_collection'!AA117)</f>
        <v>G</v>
      </c>
      <c r="AG336">
        <f>IF('WetLitterbags placem_collection'!AC117="","",'WetLitterbags placem_collection'!AC117)</f>
        <v>1</v>
      </c>
      <c r="AH336" s="250">
        <f>AVERAGE('WetLitterbags placem_collection'!S117,'WetLitterbags placem_collection'!U117)</f>
        <v>9.9499999999999993</v>
      </c>
      <c r="AI336">
        <f>AVERAGE('WetLitterbags placem_collection'!R117,'WetLitterbags placem_collection'!T117)</f>
        <v>31.7</v>
      </c>
      <c r="AJ336">
        <f>INDEX(Coordinates!$B$2:$B$197,MATCH(G336,Coordinates!$J$2:$J$197,0))</f>
        <v>-2.3487800079999999</v>
      </c>
      <c r="AK336">
        <f>INDEX(Coordinates!$C$2:$C$197,MATCH(G336,Coordinates!$J$2:$J$197,0))</f>
        <v>34.051495969999998</v>
      </c>
      <c r="AL336" t="str">
        <f>IF(ISNUMBER(SEARCH("C", 'WetLitterbags placem_collection'!W117)),"YES","")</f>
        <v/>
      </c>
      <c r="AM336" t="str">
        <f>IF(ISNUMBER(SEARCH("H", 'WetLitterbags placem_collection'!W117)),"YES","")</f>
        <v>YES</v>
      </c>
      <c r="AN336" t="str">
        <f>IF(ISNUMBER(SEARCH("R", 'WetLitterbags placem_collection'!W117)),"YES","")</f>
        <v>YES</v>
      </c>
    </row>
    <row r="337" spans="1:40" ht="15" customHeight="1">
      <c r="A337" s="268" t="s">
        <v>2460</v>
      </c>
      <c r="B337" s="282">
        <f>'Dry_Litterbag Placem_Collection'!A118</f>
        <v>116</v>
      </c>
      <c r="C337" s="282" t="str">
        <f>'Dry_Litterbag Placem_Collection'!B118</f>
        <v xml:space="preserve">Mwantimba
</v>
      </c>
      <c r="D337" s="282" t="s">
        <v>2677</v>
      </c>
      <c r="E337" s="282" t="s">
        <v>2678</v>
      </c>
      <c r="F337" s="282">
        <v>3</v>
      </c>
      <c r="G337" s="283" t="str">
        <f>'Dry_Litterbag Placem_Collection'!C118</f>
        <v>Wet_Ag3_T4</v>
      </c>
      <c r="H337" s="284" t="s">
        <v>2559</v>
      </c>
      <c r="I337" s="292" t="s">
        <v>298</v>
      </c>
      <c r="J337" s="233" t="str">
        <f>'WetLitterbags placem_collection'!M118</f>
        <v>R459</v>
      </c>
      <c r="K337" s="235">
        <f>IFERROR(INDEX('Green_rooibos initial weight'!$C$5:$C$1749,MATCH(J337, 'Green_rooibos initial weight'!$A$5:$A$1749,0)),"")</f>
        <v>2.2090000000000001</v>
      </c>
      <c r="L337" s="235">
        <f t="shared" si="37"/>
        <v>1.9592000000000001</v>
      </c>
      <c r="M337" s="235">
        <f>AVERAGE('Ashed teabags wet'!$J$814:$J$816)</f>
        <v>2.2816647271287041</v>
      </c>
      <c r="N337" s="235">
        <f t="shared" si="38"/>
        <v>1.9144976246660945</v>
      </c>
      <c r="O337" s="235">
        <f>IF(IFERROR(INDEX('Both teabags AfterWet'!$D$1:$D$839,MATCH(J337,'Both teabags AfterWet'!$B$1:$B$839,0)),"")="","",(IFERROR(INDEX('Both teabags AfterWet'!$D$1:$D$839,MATCH(J337,'Both teabags AfterWet'!$B$1:$B$839,0)),"")))</f>
        <v>0.68710000000000004</v>
      </c>
      <c r="P337" s="235">
        <f t="shared" si="39"/>
        <v>0.53649999999999998</v>
      </c>
      <c r="Q337" s="235">
        <f>IFERROR(INDEX('Ashed teabags wet'!$J$2:$J$825,MATCH(J337,'Ashed teabags wet'!$B$2:$B$825,0)),"")</f>
        <v>84.783689706613757</v>
      </c>
      <c r="R337" s="235">
        <f t="shared" si="43"/>
        <v>8.1635504724017205E-2</v>
      </c>
      <c r="S337" s="236">
        <f>'WetLitterbags placem_collection'!E118</f>
        <v>42762</v>
      </c>
      <c r="T337" s="236">
        <f>IF('WetLitterbags placem_collection'!G118="","",'WetLitterbags placem_collection'!G118)</f>
        <v>42816</v>
      </c>
      <c r="U337" s="237">
        <f t="shared" si="40"/>
        <v>54</v>
      </c>
      <c r="V337" s="235">
        <f t="shared" si="41"/>
        <v>1.4227000000000001</v>
      </c>
      <c r="W337" s="235">
        <f t="shared" si="42"/>
        <v>1.8328621199420774</v>
      </c>
      <c r="X337">
        <f>IFERROR(INDEX(Rainfall_Wet!$O$2:$O$217,MATCH(B337, Rainfall_Wet!$A$2:$A$217,0)),"")</f>
        <v>206.85140822299999</v>
      </c>
      <c r="Y337" s="241">
        <v>27.96</v>
      </c>
      <c r="Z337" s="241">
        <v>4.9200000000000017</v>
      </c>
      <c r="AA337" s="241">
        <v>67.12</v>
      </c>
      <c r="AB337" s="242" t="s">
        <v>2688</v>
      </c>
      <c r="AC337" s="241">
        <v>3.8861015278462299</v>
      </c>
      <c r="AD337">
        <f>IF('WetLitterbags placem_collection'!AB118="","",'WetLitterbags placem_collection'!AB118)</f>
        <v>22.5</v>
      </c>
      <c r="AE337">
        <f>IF('WetLitterbags placem_collection'!Z118="","",'WetLitterbags placem_collection'!Z118)</f>
        <v>76</v>
      </c>
      <c r="AF337" s="256" t="str">
        <f>IF('WetLitterbags placem_collection'!AA118="","",'WetLitterbags placem_collection'!AA118)</f>
        <v>G</v>
      </c>
      <c r="AG337">
        <f>IF('WetLitterbags placem_collection'!AC118="","",'WetLitterbags placem_collection'!AC118)</f>
        <v>1</v>
      </c>
      <c r="AH337" s="250">
        <f>AVERAGE('WetLitterbags placem_collection'!S118,'WetLitterbags placem_collection'!U118)</f>
        <v>8.75</v>
      </c>
      <c r="AI337">
        <f>AVERAGE('WetLitterbags placem_collection'!R118,'WetLitterbags placem_collection'!T118)</f>
        <v>25.6</v>
      </c>
      <c r="AJ337">
        <f>INDEX(Coordinates!$B$2:$B$197,MATCH(G337,Coordinates!$J$2:$J$197,0))</f>
        <v>-2.3488120270000001</v>
      </c>
      <c r="AK337">
        <f>INDEX(Coordinates!$C$2:$C$197,MATCH(G337,Coordinates!$J$2:$J$197,0))</f>
        <v>34.05146697</v>
      </c>
      <c r="AL337" t="str">
        <f>IF(ISNUMBER(SEARCH("C", 'WetLitterbags placem_collection'!W118)),"YES","")</f>
        <v/>
      </c>
      <c r="AM337" t="str">
        <f>IF(ISNUMBER(SEARCH("H", 'WetLitterbags placem_collection'!W118)),"YES","")</f>
        <v>YES</v>
      </c>
      <c r="AN337" t="str">
        <f>IF(ISNUMBER(SEARCH("R", 'WetLitterbags placem_collection'!W118)),"YES","")</f>
        <v>YES</v>
      </c>
    </row>
    <row r="338" spans="1:40" ht="15" customHeight="1">
      <c r="A338" s="268" t="s">
        <v>2460</v>
      </c>
      <c r="B338" s="282">
        <f>'Dry_Litterbag Placem_Collection'!A119</f>
        <v>117</v>
      </c>
      <c r="C338" s="282" t="str">
        <f>'Dry_Litterbag Placem_Collection'!B119</f>
        <v xml:space="preserve">Mwantimba
</v>
      </c>
      <c r="D338" s="282" t="s">
        <v>2677</v>
      </c>
      <c r="E338" s="282" t="s">
        <v>2678</v>
      </c>
      <c r="F338" s="282">
        <v>3</v>
      </c>
      <c r="G338" s="283" t="str">
        <f>'Dry_Litterbag Placem_Collection'!C119</f>
        <v>Wet_Ag3_T5</v>
      </c>
      <c r="H338" s="284" t="s">
        <v>2559</v>
      </c>
      <c r="I338" s="292" t="s">
        <v>298</v>
      </c>
      <c r="J338" s="233" t="str">
        <f>'WetLitterbags placem_collection'!M119</f>
        <v>R511</v>
      </c>
      <c r="K338" s="235">
        <f>IFERROR(INDEX('Green_rooibos initial weight'!$C$5:$C$1749,MATCH(J338, 'Green_rooibos initial weight'!$A$5:$A$1749,0)),"")</f>
        <v>2.1779999999999999</v>
      </c>
      <c r="L338" s="235">
        <f t="shared" si="37"/>
        <v>1.9281999999999999</v>
      </c>
      <c r="M338" s="235">
        <f>AVERAGE('Ashed teabags wet'!$J$814:$J$816)</f>
        <v>2.2816647271287041</v>
      </c>
      <c r="N338" s="235">
        <f t="shared" si="38"/>
        <v>1.8842049407315042</v>
      </c>
      <c r="O338" s="235">
        <f>IF(IFERROR(INDEX('Both teabags AfterWet'!$D$1:$D$839,MATCH(J338,'Both teabags AfterWet'!$B$1:$B$839,0)),"")="","",(IFERROR(INDEX('Both teabags AfterWet'!$D$1:$D$839,MATCH(J338,'Both teabags AfterWet'!$B$1:$B$839,0)),"")))</f>
        <v>0.39700000000000002</v>
      </c>
      <c r="P338" s="235">
        <f t="shared" si="39"/>
        <v>0.24640000000000001</v>
      </c>
      <c r="Q338" s="235">
        <f>IFERROR(INDEX('Ashed teabags wet'!$J$2:$J$825,MATCH(J338,'Ashed teabags wet'!$B$2:$B$825,0)),"")</f>
        <v>90.300678952473106</v>
      </c>
      <c r="R338" s="235">
        <f t="shared" si="43"/>
        <v>2.3899127061106279E-2</v>
      </c>
      <c r="S338" s="236">
        <f>'WetLitterbags placem_collection'!E119</f>
        <v>42762</v>
      </c>
      <c r="T338" s="236">
        <f>IF('WetLitterbags placem_collection'!G119="","",'WetLitterbags placem_collection'!G119)</f>
        <v>42816</v>
      </c>
      <c r="U338" s="237">
        <f t="shared" si="40"/>
        <v>54</v>
      </c>
      <c r="V338" s="235">
        <f t="shared" si="41"/>
        <v>1.6818</v>
      </c>
      <c r="W338" s="235">
        <f t="shared" si="42"/>
        <v>1.860305813670398</v>
      </c>
      <c r="X338">
        <f>IFERROR(INDEX(Rainfall_Wet!$O$2:$O$217,MATCH(B338, Rainfall_Wet!$A$2:$A$217,0)),"")</f>
        <v>206.85140822299999</v>
      </c>
      <c r="Y338" s="241">
        <v>27.96</v>
      </c>
      <c r="Z338" s="241">
        <v>4.9200000000000017</v>
      </c>
      <c r="AA338" s="241">
        <v>67.12</v>
      </c>
      <c r="AB338" s="242" t="s">
        <v>2688</v>
      </c>
      <c r="AC338" s="241">
        <v>4.8861015278462299</v>
      </c>
      <c r="AD338">
        <f>IF('WetLitterbags placem_collection'!AB119="","",'WetLitterbags placem_collection'!AB119)</f>
        <v>23.5</v>
      </c>
      <c r="AE338">
        <f>IF('WetLitterbags placem_collection'!Z119="","",'WetLitterbags placem_collection'!Z119)</f>
        <v>76</v>
      </c>
      <c r="AF338" s="256" t="str">
        <f>IF('WetLitterbags placem_collection'!AA119="","",'WetLitterbags placem_collection'!AA119)</f>
        <v>G</v>
      </c>
      <c r="AG338">
        <f>IF('WetLitterbags placem_collection'!AC119="","",'WetLitterbags placem_collection'!AC119)</f>
        <v>1</v>
      </c>
      <c r="AH338" s="250">
        <f>AVERAGE('WetLitterbags placem_collection'!S119,'WetLitterbags placem_collection'!U119)</f>
        <v>5.6999999999999993</v>
      </c>
      <c r="AI338">
        <f>AVERAGE('WetLitterbags placem_collection'!R119,'WetLitterbags placem_collection'!T119)</f>
        <v>31.75</v>
      </c>
      <c r="AJ338">
        <f>INDEX(Coordinates!$B$2:$B$197,MATCH(G338,Coordinates!$J$2:$J$197,0))</f>
        <v>-2.348814961</v>
      </c>
      <c r="AK338">
        <f>INDEX(Coordinates!$C$2:$C$197,MATCH(G338,Coordinates!$J$2:$J$197,0))</f>
        <v>34.051439979999998</v>
      </c>
      <c r="AL338" t="str">
        <f>IF(ISNUMBER(SEARCH("C", 'WetLitterbags placem_collection'!W119)),"YES","")</f>
        <v/>
      </c>
      <c r="AM338" t="str">
        <f>IF(ISNUMBER(SEARCH("H", 'WetLitterbags placem_collection'!W119)),"YES","")</f>
        <v>YES</v>
      </c>
      <c r="AN338" t="str">
        <f>IF(ISNUMBER(SEARCH("R", 'WetLitterbags placem_collection'!W119)),"YES","")</f>
        <v>YES</v>
      </c>
    </row>
    <row r="339" spans="1:40" ht="15" customHeight="1">
      <c r="A339" s="268" t="s">
        <v>2460</v>
      </c>
      <c r="B339" s="282">
        <f>'Dry_Litterbag Placem_Collection'!A120</f>
        <v>118</v>
      </c>
      <c r="C339" s="282" t="str">
        <f>'Dry_Litterbag Placem_Collection'!B120</f>
        <v xml:space="preserve">Mwantimba
</v>
      </c>
      <c r="D339" s="282" t="s">
        <v>2677</v>
      </c>
      <c r="E339" s="282" t="s">
        <v>2678</v>
      </c>
      <c r="F339" s="282">
        <v>3</v>
      </c>
      <c r="G339" s="283" t="str">
        <f>'Dry_Litterbag Placem_Collection'!C120</f>
        <v>Wet_Ag3_T6</v>
      </c>
      <c r="H339" s="284" t="s">
        <v>2559</v>
      </c>
      <c r="I339" s="292" t="s">
        <v>298</v>
      </c>
      <c r="J339" s="233" t="str">
        <f>'WetLitterbags placem_collection'!M120</f>
        <v>R495</v>
      </c>
      <c r="K339" s="235">
        <f>IFERROR(INDEX('Green_rooibos initial weight'!$C$5:$C$1749,MATCH(J339, 'Green_rooibos initial weight'!$A$5:$A$1749,0)),"")</f>
        <v>2.25</v>
      </c>
      <c r="L339" s="235">
        <f t="shared" si="37"/>
        <v>2.0002</v>
      </c>
      <c r="M339" s="235">
        <f>AVERAGE('Ashed teabags wet'!$J$814:$J$816)</f>
        <v>2.2816647271287041</v>
      </c>
      <c r="N339" s="235">
        <f t="shared" si="38"/>
        <v>1.9545621421279717</v>
      </c>
      <c r="O339" s="235">
        <f>IF(IFERROR(INDEX('Both teabags AfterWet'!$D$1:$D$839,MATCH(J339,'Both teabags AfterWet'!$B$1:$B$839,0)),"")="","",(IFERROR(INDEX('Both teabags AfterWet'!$D$1:$D$839,MATCH(J339,'Both teabags AfterWet'!$B$1:$B$839,0)),"")))</f>
        <v>1.468</v>
      </c>
      <c r="P339" s="235">
        <f t="shared" si="39"/>
        <v>1.3173999999999999</v>
      </c>
      <c r="Q339" s="235">
        <f>IFERROR(INDEX('Ashed teabags wet'!$J$2:$J$825,MATCH(J339,'Ashed teabags wet'!$B$2:$B$825,0)),"")</f>
        <v>90.558576371725209</v>
      </c>
      <c r="R339" s="235">
        <f t="shared" si="43"/>
        <v>0.12438131487889215</v>
      </c>
      <c r="S339" s="236">
        <f>'WetLitterbags placem_collection'!E120</f>
        <v>42762</v>
      </c>
      <c r="T339" s="236">
        <f>IF('WetLitterbags placem_collection'!G120="","",'WetLitterbags placem_collection'!G120)</f>
        <v>42816</v>
      </c>
      <c r="U339" s="237">
        <f t="shared" si="40"/>
        <v>54</v>
      </c>
      <c r="V339" s="235">
        <f t="shared" si="41"/>
        <v>0.68280000000000007</v>
      </c>
      <c r="W339" s="235">
        <f t="shared" si="42"/>
        <v>1.8301808272490796</v>
      </c>
      <c r="X339">
        <f>IFERROR(INDEX(Rainfall_Wet!$O$2:$O$217,MATCH(B339, Rainfall_Wet!$A$2:$A$217,0)),"")</f>
        <v>206.85140822299999</v>
      </c>
      <c r="Y339" s="241">
        <v>27.96</v>
      </c>
      <c r="Z339" s="241">
        <v>4.9200000000000017</v>
      </c>
      <c r="AA339" s="241">
        <v>67.12</v>
      </c>
      <c r="AB339" s="242" t="s">
        <v>2688</v>
      </c>
      <c r="AC339" s="241">
        <v>5.8861015278462299</v>
      </c>
      <c r="AD339">
        <f>IF('WetLitterbags placem_collection'!AB120="","",'WetLitterbags placem_collection'!AB120)</f>
        <v>17.5</v>
      </c>
      <c r="AE339">
        <f>IF('WetLitterbags placem_collection'!Z120="","",'WetLitterbags placem_collection'!Z120)</f>
        <v>70.5</v>
      </c>
      <c r="AF339" s="256" t="str">
        <f>IF('WetLitterbags placem_collection'!AA120="","",'WetLitterbags placem_collection'!AA120)</f>
        <v>G</v>
      </c>
      <c r="AG339">
        <f>IF('WetLitterbags placem_collection'!AC120="","",'WetLitterbags placem_collection'!AC120)</f>
        <v>1</v>
      </c>
      <c r="AH339" s="250">
        <f>AVERAGE('WetLitterbags placem_collection'!S120,'WetLitterbags placem_collection'!U120)</f>
        <v>10.7</v>
      </c>
      <c r="AI339">
        <f>AVERAGE('WetLitterbags placem_collection'!R120,'WetLitterbags placem_collection'!T120)</f>
        <v>30.85</v>
      </c>
      <c r="AJ339">
        <f>INDEX(Coordinates!$B$2:$B$197,MATCH(G339,Coordinates!$J$2:$J$197,0))</f>
        <v>-2.3488729629999998</v>
      </c>
      <c r="AK339">
        <f>INDEX(Coordinates!$C$2:$C$197,MATCH(G339,Coordinates!$J$2:$J$197,0))</f>
        <v>34.051454980000003</v>
      </c>
      <c r="AL339" t="str">
        <f>IF(ISNUMBER(SEARCH("C", 'WetLitterbags placem_collection'!W120)),"YES","")</f>
        <v/>
      </c>
      <c r="AM339" t="str">
        <f>IF(ISNUMBER(SEARCH("H", 'WetLitterbags placem_collection'!W120)),"YES","")</f>
        <v>YES</v>
      </c>
      <c r="AN339" t="str">
        <f>IF(ISNUMBER(SEARCH("R", 'WetLitterbags placem_collection'!W120)),"YES","")</f>
        <v/>
      </c>
    </row>
    <row r="340" spans="1:40" ht="15" customHeight="1">
      <c r="A340" s="268" t="s">
        <v>2460</v>
      </c>
      <c r="B340" s="282">
        <f>'Dry_Litterbag Placem_Collection'!A121</f>
        <v>119</v>
      </c>
      <c r="C340" s="282" t="str">
        <f>'Dry_Litterbag Placem_Collection'!B121</f>
        <v xml:space="preserve">Mwantimba
</v>
      </c>
      <c r="D340" s="282" t="s">
        <v>2677</v>
      </c>
      <c r="E340" s="282" t="s">
        <v>2678</v>
      </c>
      <c r="F340" s="282">
        <v>3</v>
      </c>
      <c r="G340" s="283" t="str">
        <f>'Dry_Litterbag Placem_Collection'!C121</f>
        <v>Wet_Ag3_T7</v>
      </c>
      <c r="H340" s="284" t="s">
        <v>2559</v>
      </c>
      <c r="I340" s="292" t="s">
        <v>298</v>
      </c>
      <c r="J340" s="233" t="str">
        <f>'WetLitterbags placem_collection'!M121</f>
        <v>R584</v>
      </c>
      <c r="K340" s="235">
        <f>IFERROR(INDEX('Green_rooibos initial weight'!$C$5:$C$1749,MATCH(J340, 'Green_rooibos initial weight'!$A$5:$A$1749,0)),"")</f>
        <v>2.2170000000000001</v>
      </c>
      <c r="L340" s="235">
        <f t="shared" si="37"/>
        <v>1.9672000000000001</v>
      </c>
      <c r="M340" s="235">
        <f>AVERAGE('Ashed teabags wet'!$J$814:$J$816)</f>
        <v>2.2816647271287041</v>
      </c>
      <c r="N340" s="235">
        <f t="shared" si="38"/>
        <v>1.9223150914879241</v>
      </c>
      <c r="O340" s="235">
        <f>IF(IFERROR(INDEX('Both teabags AfterWet'!$D$1:$D$839,MATCH(J340,'Both teabags AfterWet'!$B$1:$B$839,0)),"")="","",(IFERROR(INDEX('Both teabags AfterWet'!$D$1:$D$839,MATCH(J340,'Both teabags AfterWet'!$B$1:$B$839,0)),"")))</f>
        <v>0.435</v>
      </c>
      <c r="P340" s="235">
        <f t="shared" si="39"/>
        <v>0.28439999999999999</v>
      </c>
      <c r="Q340" s="235" t="str">
        <f>IFERROR(INDEX('Ashed teabags wet'!$J$2:$J$825,MATCH(J340,'Ashed teabags wet'!$B$2:$B$825,0)),"")</f>
        <v/>
      </c>
      <c r="R340" s="235" t="str">
        <f t="shared" si="43"/>
        <v/>
      </c>
      <c r="S340" s="236">
        <f>'WetLitterbags placem_collection'!E121</f>
        <v>42762</v>
      </c>
      <c r="T340" s="236">
        <f>IF('WetLitterbags placem_collection'!G121="","",'WetLitterbags placem_collection'!G121)</f>
        <v>42816</v>
      </c>
      <c r="U340" s="237">
        <f t="shared" si="40"/>
        <v>54</v>
      </c>
      <c r="V340" s="235">
        <f t="shared" si="41"/>
        <v>1.6828000000000001</v>
      </c>
      <c r="W340" s="235" t="str">
        <f t="shared" si="42"/>
        <v/>
      </c>
      <c r="X340">
        <f>IFERROR(INDEX(Rainfall_Wet!$O$2:$O$217,MATCH(B340, Rainfall_Wet!$A$2:$A$217,0)),"")</f>
        <v>206.85140822299999</v>
      </c>
      <c r="Y340" s="241">
        <v>27.96</v>
      </c>
      <c r="Z340" s="241">
        <v>4.9200000000000017</v>
      </c>
      <c r="AA340" s="241">
        <v>67.12</v>
      </c>
      <c r="AB340" s="242" t="s">
        <v>2688</v>
      </c>
      <c r="AC340" s="241">
        <v>6.8861015278462299</v>
      </c>
      <c r="AD340">
        <f>IF('WetLitterbags placem_collection'!AB121="","",'WetLitterbags placem_collection'!AB121)</f>
        <v>18.5</v>
      </c>
      <c r="AE340">
        <f>IF('WetLitterbags placem_collection'!Z121="","",'WetLitterbags placem_collection'!Z121)</f>
        <v>74.5</v>
      </c>
      <c r="AF340" s="256" t="str">
        <f>IF('WetLitterbags placem_collection'!AA121="","",'WetLitterbags placem_collection'!AA121)</f>
        <v>G</v>
      </c>
      <c r="AG340">
        <f>IF('WetLitterbags placem_collection'!AC121="","",'WetLitterbags placem_collection'!AC121)</f>
        <v>1</v>
      </c>
      <c r="AH340" s="250">
        <f>AVERAGE('WetLitterbags placem_collection'!S121,'WetLitterbags placem_collection'!U121)</f>
        <v>11.05</v>
      </c>
      <c r="AI340">
        <f>AVERAGE('WetLitterbags placem_collection'!R121,'WetLitterbags placem_collection'!T121)</f>
        <v>30.450000000000003</v>
      </c>
      <c r="AJ340">
        <f>INDEX(Coordinates!$B$2:$B$197,MATCH(G340,Coordinates!$J$2:$J$197,0))</f>
        <v>-2.3488589659999999</v>
      </c>
      <c r="AK340">
        <f>INDEX(Coordinates!$C$2:$C$197,MATCH(G340,Coordinates!$J$2:$J$197,0))</f>
        <v>34.051389010000001</v>
      </c>
      <c r="AL340" t="str">
        <f>IF(ISNUMBER(SEARCH("C", 'WetLitterbags placem_collection'!W121)),"YES","")</f>
        <v/>
      </c>
      <c r="AM340" t="str">
        <f>IF(ISNUMBER(SEARCH("H", 'WetLitterbags placem_collection'!W121)),"YES","")</f>
        <v>YES</v>
      </c>
      <c r="AN340" t="str">
        <f>IF(ISNUMBER(SEARCH("R", 'WetLitterbags placem_collection'!W121)),"YES","")</f>
        <v/>
      </c>
    </row>
    <row r="341" spans="1:40" ht="15" customHeight="1">
      <c r="A341" s="268" t="s">
        <v>2460</v>
      </c>
      <c r="B341" s="282">
        <f>'Dry_Litterbag Placem_Collection'!A122</f>
        <v>120</v>
      </c>
      <c r="C341" s="282" t="str">
        <f>'Dry_Litterbag Placem_Collection'!B122</f>
        <v xml:space="preserve">Mwantimba
</v>
      </c>
      <c r="D341" s="282" t="s">
        <v>2677</v>
      </c>
      <c r="E341" s="282" t="s">
        <v>2678</v>
      </c>
      <c r="F341" s="282">
        <v>3</v>
      </c>
      <c r="G341" s="283" t="str">
        <f>'Dry_Litterbag Placem_Collection'!C122</f>
        <v>Wet_Ag3_T8</v>
      </c>
      <c r="H341" s="284" t="s">
        <v>2559</v>
      </c>
      <c r="I341" s="292" t="s">
        <v>298</v>
      </c>
      <c r="J341" s="233" t="str">
        <f>'WetLitterbags placem_collection'!M122</f>
        <v>R454</v>
      </c>
      <c r="K341" s="235">
        <f>IFERROR(INDEX('Green_rooibos initial weight'!$C$5:$C$1749,MATCH(J341, 'Green_rooibos initial weight'!$A$5:$A$1749,0)),"")</f>
        <v>2.1819999999999999</v>
      </c>
      <c r="L341" s="235">
        <f t="shared" si="37"/>
        <v>1.9321999999999999</v>
      </c>
      <c r="M341" s="235">
        <f>AVERAGE('Ashed teabags wet'!$J$814:$J$816)</f>
        <v>2.2816647271287041</v>
      </c>
      <c r="N341" s="235">
        <f t="shared" si="38"/>
        <v>1.8881136741424192</v>
      </c>
      <c r="O341" s="235">
        <f>IF(IFERROR(INDEX('Both teabags AfterWet'!$D$1:$D$839,MATCH(J341,'Both teabags AfterWet'!$B$1:$B$839,0)),"")="","",(IFERROR(INDEX('Both teabags AfterWet'!$D$1:$D$839,MATCH(J341,'Both teabags AfterWet'!$B$1:$B$839,0)),"")))</f>
        <v>0.3876</v>
      </c>
      <c r="P341" s="235">
        <f t="shared" si="39"/>
        <v>0.23699999999999999</v>
      </c>
      <c r="Q341" s="235" t="str">
        <f>IFERROR(INDEX('Ashed teabags wet'!$J$2:$J$825,MATCH(J341,'Ashed teabags wet'!$B$2:$B$825,0)),"")</f>
        <v/>
      </c>
      <c r="R341" s="235" t="str">
        <f t="shared" si="43"/>
        <v/>
      </c>
      <c r="S341" s="236">
        <f>'WetLitterbags placem_collection'!E122</f>
        <v>42762</v>
      </c>
      <c r="T341" s="236">
        <f>IF('WetLitterbags placem_collection'!G122="","",'WetLitterbags placem_collection'!G122)</f>
        <v>42816</v>
      </c>
      <c r="U341" s="237">
        <f t="shared" si="40"/>
        <v>54</v>
      </c>
      <c r="V341" s="235">
        <f t="shared" si="41"/>
        <v>1.6951999999999998</v>
      </c>
      <c r="W341" s="235" t="str">
        <f t="shared" si="42"/>
        <v/>
      </c>
      <c r="X341">
        <f>IFERROR(INDEX(Rainfall_Wet!$O$2:$O$217,MATCH(B341, Rainfall_Wet!$A$2:$A$217,0)),"")</f>
        <v>206.85140822299999</v>
      </c>
      <c r="Y341" s="241">
        <v>27.96</v>
      </c>
      <c r="Z341" s="241">
        <v>4.9200000000000017</v>
      </c>
      <c r="AA341" s="241">
        <v>67.12</v>
      </c>
      <c r="AB341" s="242" t="s">
        <v>2688</v>
      </c>
      <c r="AC341" s="241">
        <v>7.8861015278462299</v>
      </c>
      <c r="AD341">
        <f>IF('WetLitterbags placem_collection'!AB122="","",'WetLitterbags placem_collection'!AB122)</f>
        <v>19</v>
      </c>
      <c r="AE341">
        <f>IF('WetLitterbags placem_collection'!Z122="","",'WetLitterbags placem_collection'!Z122)</f>
        <v>98.5</v>
      </c>
      <c r="AF341" s="256" t="str">
        <f>IF('WetLitterbags placem_collection'!AA122="","",'WetLitterbags placem_collection'!AA122)</f>
        <v>G</v>
      </c>
      <c r="AG341">
        <f>IF('WetLitterbags placem_collection'!AC122="","",'WetLitterbags placem_collection'!AC122)</f>
        <v>0</v>
      </c>
      <c r="AH341" s="250">
        <f>AVERAGE('WetLitterbags placem_collection'!S122,'WetLitterbags placem_collection'!U122)</f>
        <v>14.95</v>
      </c>
      <c r="AI341">
        <f>AVERAGE('WetLitterbags placem_collection'!R122,'WetLitterbags placem_collection'!T122)</f>
        <v>30.299999999999997</v>
      </c>
      <c r="AJ341">
        <f>INDEX(Coordinates!$B$2:$B$197,MATCH(G341,Coordinates!$J$2:$J$197,0))</f>
        <v>-2.3486449760000001</v>
      </c>
      <c r="AK341">
        <f>INDEX(Coordinates!$C$2:$C$197,MATCH(G341,Coordinates!$J$2:$J$197,0))</f>
        <v>34.051495969999998</v>
      </c>
      <c r="AL341" t="str">
        <f>IF(ISNUMBER(SEARCH("C", 'WetLitterbags placem_collection'!W122)),"YES","")</f>
        <v/>
      </c>
      <c r="AM341" t="str">
        <f>IF(ISNUMBER(SEARCH("H", 'WetLitterbags placem_collection'!W122)),"YES","")</f>
        <v>YES</v>
      </c>
      <c r="AN341" t="str">
        <f>IF(ISNUMBER(SEARCH("R", 'WetLitterbags placem_collection'!W122)),"YES","")</f>
        <v/>
      </c>
    </row>
    <row r="342" spans="1:40" ht="15" customHeight="1">
      <c r="A342" s="268" t="s">
        <v>2460</v>
      </c>
      <c r="B342" s="282">
        <f>'Dry_Litterbag Placem_Collection'!A123</f>
        <v>121</v>
      </c>
      <c r="C342" s="282" t="str">
        <f>'Dry_Litterbag Placem_Collection'!B123</f>
        <v xml:space="preserve">Mwantimba
</v>
      </c>
      <c r="D342" s="282" t="s">
        <v>2677</v>
      </c>
      <c r="E342" s="282" t="s">
        <v>2678</v>
      </c>
      <c r="F342" s="282">
        <v>4</v>
      </c>
      <c r="G342" s="283" t="str">
        <f>'Dry_Litterbag Placem_Collection'!C123</f>
        <v>Wet_Ag4_T1</v>
      </c>
      <c r="H342" s="284" t="s">
        <v>2559</v>
      </c>
      <c r="I342" s="292" t="s">
        <v>298</v>
      </c>
      <c r="J342" s="233" t="str">
        <f>'WetLitterbags placem_collection'!M123</f>
        <v>R532</v>
      </c>
      <c r="K342" s="235">
        <f>IFERROR(INDEX('Green_rooibos initial weight'!$C$5:$C$1749,MATCH(J342, 'Green_rooibos initial weight'!$A$5:$A$1749,0)),"")</f>
        <v>2.19</v>
      </c>
      <c r="L342" s="235">
        <f t="shared" si="37"/>
        <v>1.9401999999999999</v>
      </c>
      <c r="M342" s="235">
        <f>AVERAGE('Ashed teabags wet'!$J$814:$J$816)</f>
        <v>2.2816647271287041</v>
      </c>
      <c r="N342" s="235">
        <f t="shared" si="38"/>
        <v>1.8959311409642488</v>
      </c>
      <c r="O342" s="235">
        <f>IF(IFERROR(INDEX('Both teabags AfterWet'!$D$1:$D$839,MATCH(J342,'Both teabags AfterWet'!$B$1:$B$839,0)),"")="","",(IFERROR(INDEX('Both teabags AfterWet'!$D$1:$D$839,MATCH(J342,'Both teabags AfterWet'!$B$1:$B$839,0)),"")))</f>
        <v>1.7050000000000001</v>
      </c>
      <c r="P342" s="235">
        <f t="shared" si="39"/>
        <v>1.5544</v>
      </c>
      <c r="Q342" s="235">
        <f>IFERROR(INDEX('Ashed teabags wet'!$J$2:$J$825,MATCH(J342,'Ashed teabags wet'!$B$2:$B$825,0)),"")</f>
        <v>7.423795476892864</v>
      </c>
      <c r="R342" s="235">
        <f t="shared" si="43"/>
        <v>1.4390045231071773</v>
      </c>
      <c r="S342" s="236">
        <f>'WetLitterbags placem_collection'!E123</f>
        <v>42762</v>
      </c>
      <c r="T342" s="236">
        <f>IF('WetLitterbags placem_collection'!G123="","",'WetLitterbags placem_collection'!G123)</f>
        <v>42816</v>
      </c>
      <c r="U342" s="237">
        <f t="shared" si="40"/>
        <v>54</v>
      </c>
      <c r="V342" s="235">
        <f t="shared" si="41"/>
        <v>0.38579999999999992</v>
      </c>
      <c r="W342" s="235">
        <f t="shared" si="42"/>
        <v>0.45692661785707145</v>
      </c>
      <c r="X342">
        <f>IFERROR(INDEX(Rainfall_Wet!$O$2:$O$217,MATCH(B342, Rainfall_Wet!$A$2:$A$217,0)),"")</f>
        <v>206.85140822299999</v>
      </c>
      <c r="Y342" s="241">
        <v>17.96</v>
      </c>
      <c r="Z342" s="241">
        <v>4.9199999999999982</v>
      </c>
      <c r="AA342" s="241">
        <v>77.12</v>
      </c>
      <c r="AB342" s="242" t="s">
        <v>2689</v>
      </c>
      <c r="AC342" s="241">
        <v>2.0220798422868409</v>
      </c>
      <c r="AD342">
        <f>IF('WetLitterbags placem_collection'!AB123="","",'WetLitterbags placem_collection'!AB123)</f>
        <v>9.65</v>
      </c>
      <c r="AE342">
        <f>IF('WetLitterbags placem_collection'!Z123="","",'WetLitterbags placem_collection'!Z123)</f>
        <v>63</v>
      </c>
      <c r="AF342" s="256" t="str">
        <f>IF('WetLitterbags placem_collection'!AA123="","",'WetLitterbags placem_collection'!AA123)</f>
        <v>G</v>
      </c>
      <c r="AG342">
        <f>IF('WetLitterbags placem_collection'!AC123="","",'WetLitterbags placem_collection'!AC123)</f>
        <v>0</v>
      </c>
      <c r="AH342" s="250">
        <f>AVERAGE('WetLitterbags placem_collection'!S123,'WetLitterbags placem_collection'!U123)</f>
        <v>9.5500000000000007</v>
      </c>
      <c r="AI342">
        <f>AVERAGE('WetLitterbags placem_collection'!R123,'WetLitterbags placem_collection'!T123)</f>
        <v>30.75</v>
      </c>
      <c r="AJ342">
        <f>INDEX(Coordinates!$B$2:$B$197,MATCH(G342,Coordinates!$J$2:$J$197,0))</f>
        <v>-2.3492639789999998</v>
      </c>
      <c r="AK342">
        <f>INDEX(Coordinates!$C$2:$C$197,MATCH(G342,Coordinates!$J$2:$J$197,0))</f>
        <v>34.051464029999998</v>
      </c>
      <c r="AL342" t="str">
        <f>IF(ISNUMBER(SEARCH("C", 'WetLitterbags placem_collection'!W123)),"YES","")</f>
        <v>YES</v>
      </c>
      <c r="AM342" t="str">
        <f>IF(ISNUMBER(SEARCH("H", 'WetLitterbags placem_collection'!W123)),"YES","")</f>
        <v/>
      </c>
      <c r="AN342" t="str">
        <f>IF(ISNUMBER(SEARCH("R", 'WetLitterbags placem_collection'!W123)),"YES","")</f>
        <v>YES</v>
      </c>
    </row>
    <row r="343" spans="1:40" ht="15" customHeight="1">
      <c r="A343" s="268" t="s">
        <v>2460</v>
      </c>
      <c r="B343" s="282">
        <f>'Dry_Litterbag Placem_Collection'!A124</f>
        <v>122</v>
      </c>
      <c r="C343" s="282" t="str">
        <f>'Dry_Litterbag Placem_Collection'!B124</f>
        <v xml:space="preserve">Mwantimba
</v>
      </c>
      <c r="D343" s="282" t="s">
        <v>2677</v>
      </c>
      <c r="E343" s="282" t="s">
        <v>2678</v>
      </c>
      <c r="F343" s="282">
        <v>4</v>
      </c>
      <c r="G343" s="283" t="str">
        <f>'Dry_Litterbag Placem_Collection'!C124</f>
        <v>Wet_Ag4_T2</v>
      </c>
      <c r="H343" s="284" t="s">
        <v>2559</v>
      </c>
      <c r="I343" s="292" t="s">
        <v>298</v>
      </c>
      <c r="J343" s="233" t="str">
        <f>'WetLitterbags placem_collection'!M124</f>
        <v>R11</v>
      </c>
      <c r="K343" s="235">
        <f>IFERROR(INDEX('Green_rooibos initial weight'!$C$5:$C$1749,MATCH(J343, 'Green_rooibos initial weight'!$A$5:$A$1749,0)),"")</f>
        <v>2.2160000000000002</v>
      </c>
      <c r="L343" s="235">
        <f t="shared" si="37"/>
        <v>1.9662000000000002</v>
      </c>
      <c r="M343" s="235">
        <f>AVERAGE('Ashed teabags wet'!$J$814:$J$816)</f>
        <v>2.2816647271287041</v>
      </c>
      <c r="N343" s="235">
        <f t="shared" si="38"/>
        <v>1.9213379081351956</v>
      </c>
      <c r="O343" s="235">
        <f>IF(IFERROR(INDEX('Both teabags AfterWet'!$D$1:$D$839,MATCH(J343,'Both teabags AfterWet'!$B$1:$B$839,0)),"")="","",(IFERROR(INDEX('Both teabags AfterWet'!$D$1:$D$839,MATCH(J343,'Both teabags AfterWet'!$B$1:$B$839,0)),"")))</f>
        <v>1.25</v>
      </c>
      <c r="P343" s="235">
        <f t="shared" si="39"/>
        <v>1.0993999999999999</v>
      </c>
      <c r="Q343" s="235">
        <f>IFERROR(INDEX('Ashed teabags wet'!$J$2:$J$825,MATCH(J343,'Ashed teabags wet'!$B$2:$B$825,0)),"")</f>
        <v>8.4720121028745492</v>
      </c>
      <c r="R343" s="235">
        <f t="shared" si="43"/>
        <v>1.0062586989409972</v>
      </c>
      <c r="S343" s="236">
        <f>'WetLitterbags placem_collection'!E124</f>
        <v>42762</v>
      </c>
      <c r="T343" s="236">
        <f>IF('WetLitterbags placem_collection'!G124="","",'WetLitterbags placem_collection'!G124)</f>
        <v>42816</v>
      </c>
      <c r="U343" s="237">
        <f t="shared" si="40"/>
        <v>54</v>
      </c>
      <c r="V343" s="235">
        <f t="shared" si="41"/>
        <v>0.86680000000000024</v>
      </c>
      <c r="W343" s="235">
        <f t="shared" si="42"/>
        <v>0.91507920919419838</v>
      </c>
      <c r="X343">
        <f>IFERROR(INDEX(Rainfall_Wet!$O$2:$O$217,MATCH(B343, Rainfall_Wet!$A$2:$A$217,0)),"")</f>
        <v>206.85140822299999</v>
      </c>
      <c r="Y343" s="241">
        <v>17.96</v>
      </c>
      <c r="Z343" s="241">
        <v>4.9199999999999982</v>
      </c>
      <c r="AA343" s="241">
        <v>77.12</v>
      </c>
      <c r="AB343" s="242" t="s">
        <v>2689</v>
      </c>
      <c r="AC343" s="241">
        <v>3.02207984228684</v>
      </c>
      <c r="AD343">
        <f>IF('WetLitterbags placem_collection'!AB124="","",'WetLitterbags placem_collection'!AB124)</f>
        <v>3.1</v>
      </c>
      <c r="AE343">
        <f>IF('WetLitterbags placem_collection'!Z124="","",'WetLitterbags placem_collection'!Z124)</f>
        <v>53</v>
      </c>
      <c r="AF343" s="256" t="str">
        <f>IF('WetLitterbags placem_collection'!AA124="","",'WetLitterbags placem_collection'!AA124)</f>
        <v>G</v>
      </c>
      <c r="AG343">
        <f>IF('WetLitterbags placem_collection'!AC124="","",'WetLitterbags placem_collection'!AC124)</f>
        <v>0</v>
      </c>
      <c r="AH343" s="250">
        <f>AVERAGE('WetLitterbags placem_collection'!S124,'WetLitterbags placem_collection'!U124)</f>
        <v>11.8</v>
      </c>
      <c r="AI343">
        <f>AVERAGE('WetLitterbags placem_collection'!R124,'WetLitterbags placem_collection'!T124)</f>
        <v>30.650000000000002</v>
      </c>
      <c r="AJ343">
        <f>INDEX(Coordinates!$B$2:$B$197,MATCH(G343,Coordinates!$J$2:$J$197,0))</f>
        <v>-2.34923196</v>
      </c>
      <c r="AK343">
        <f>INDEX(Coordinates!$C$2:$C$197,MATCH(G343,Coordinates!$J$2:$J$197,0))</f>
        <v>34.051422039999999</v>
      </c>
      <c r="AL343" t="str">
        <f>IF(ISNUMBER(SEARCH("C", 'WetLitterbags placem_collection'!W124)),"YES","")</f>
        <v/>
      </c>
      <c r="AM343" t="str">
        <f>IF(ISNUMBER(SEARCH("H", 'WetLitterbags placem_collection'!W124)),"YES","")</f>
        <v/>
      </c>
      <c r="AN343" t="str">
        <f>IF(ISNUMBER(SEARCH("R", 'WetLitterbags placem_collection'!W124)),"YES","")</f>
        <v>YES</v>
      </c>
    </row>
    <row r="344" spans="1:40" ht="15" customHeight="1">
      <c r="A344" s="268" t="s">
        <v>2460</v>
      </c>
      <c r="B344" s="282">
        <f>'Dry_Litterbag Placem_Collection'!A125</f>
        <v>123</v>
      </c>
      <c r="C344" s="282" t="str">
        <f>'Dry_Litterbag Placem_Collection'!B125</f>
        <v xml:space="preserve">Mwantimba
</v>
      </c>
      <c r="D344" s="282" t="s">
        <v>2677</v>
      </c>
      <c r="E344" s="282" t="s">
        <v>2678</v>
      </c>
      <c r="F344" s="282">
        <v>4</v>
      </c>
      <c r="G344" s="283" t="str">
        <f>'Dry_Litterbag Placem_Collection'!C125</f>
        <v>Wet_Ag4_T3</v>
      </c>
      <c r="H344" s="284" t="s">
        <v>2559</v>
      </c>
      <c r="I344" s="292" t="s">
        <v>298</v>
      </c>
      <c r="J344" s="233" t="str">
        <f>'WetLitterbags placem_collection'!M125</f>
        <v>R575</v>
      </c>
      <c r="K344" s="235">
        <f>IFERROR(INDEX('Green_rooibos initial weight'!$C$5:$C$1749,MATCH(J344, 'Green_rooibos initial weight'!$A$5:$A$1749,0)),"")</f>
        <v>2.0990000000000002</v>
      </c>
      <c r="L344" s="235">
        <f t="shared" si="37"/>
        <v>1.8492000000000002</v>
      </c>
      <c r="M344" s="235">
        <f>AVERAGE('Ashed teabags wet'!$J$814:$J$816)</f>
        <v>2.2816647271287041</v>
      </c>
      <c r="N344" s="235">
        <f t="shared" si="38"/>
        <v>1.8070074558659361</v>
      </c>
      <c r="O344" s="235">
        <f>IF(IFERROR(INDEX('Both teabags AfterWet'!$D$1:$D$839,MATCH(J344,'Both teabags AfterWet'!$B$1:$B$839,0)),"")="","",(IFERROR(INDEX('Both teabags AfterWet'!$D$1:$D$839,MATCH(J344,'Both teabags AfterWet'!$B$1:$B$839,0)),"")))</f>
        <v>1.6872</v>
      </c>
      <c r="P344" s="235">
        <f t="shared" si="39"/>
        <v>1.5366</v>
      </c>
      <c r="Q344" s="235">
        <f>IFERROR(INDEX('Ashed teabags wet'!$J$2:$J$825,MATCH(J344,'Ashed teabags wet'!$B$2:$B$825,0)),"")</f>
        <v>26.082677165354383</v>
      </c>
      <c r="R344" s="235">
        <f t="shared" si="43"/>
        <v>1.1358135826771645</v>
      </c>
      <c r="S344" s="236">
        <f>'WetLitterbags placem_collection'!E125</f>
        <v>42762</v>
      </c>
      <c r="T344" s="236">
        <f>IF('WetLitterbags placem_collection'!G125="","",'WetLitterbags placem_collection'!G125)</f>
        <v>42816</v>
      </c>
      <c r="U344" s="237">
        <f t="shared" si="40"/>
        <v>54</v>
      </c>
      <c r="V344" s="235">
        <f t="shared" si="41"/>
        <v>0.31260000000000021</v>
      </c>
      <c r="W344" s="235">
        <f t="shared" si="42"/>
        <v>0.67119387318877166</v>
      </c>
      <c r="X344">
        <f>IFERROR(INDEX(Rainfall_Wet!$O$2:$O$217,MATCH(B344, Rainfall_Wet!$A$2:$A$217,0)),"")</f>
        <v>206.85140822299999</v>
      </c>
      <c r="Y344" s="241">
        <v>17.96</v>
      </c>
      <c r="Z344" s="241">
        <v>4.9199999999999982</v>
      </c>
      <c r="AA344" s="241">
        <v>77.12</v>
      </c>
      <c r="AB344" s="242" t="s">
        <v>2689</v>
      </c>
      <c r="AC344" s="241">
        <v>4.02207984228684</v>
      </c>
      <c r="AD344">
        <f>IF('WetLitterbags placem_collection'!AB125="","",'WetLitterbags placem_collection'!AB125)</f>
        <v>3.9</v>
      </c>
      <c r="AE344">
        <f>IF('WetLitterbags placem_collection'!Z125="","",'WetLitterbags placem_collection'!Z125)</f>
        <v>51</v>
      </c>
      <c r="AF344" s="256" t="str">
        <f>IF('WetLitterbags placem_collection'!AA125="","",'WetLitterbags placem_collection'!AA125)</f>
        <v>G</v>
      </c>
      <c r="AG344">
        <f>IF('WetLitterbags placem_collection'!AC125="","",'WetLitterbags placem_collection'!AC125)</f>
        <v>1</v>
      </c>
      <c r="AH344" s="250">
        <f>AVERAGE('WetLitterbags placem_collection'!S125,'WetLitterbags placem_collection'!U125)</f>
        <v>13.2</v>
      </c>
      <c r="AI344">
        <f>AVERAGE('WetLitterbags placem_collection'!R125,'WetLitterbags placem_collection'!T125)</f>
        <v>31.85</v>
      </c>
      <c r="AJ344">
        <f>INDEX(Coordinates!$B$2:$B$197,MATCH(G344,Coordinates!$J$2:$J$197,0))</f>
        <v>-2.3492390009999999</v>
      </c>
      <c r="AK344">
        <f>INDEX(Coordinates!$C$2:$C$197,MATCH(G344,Coordinates!$J$2:$J$197,0))</f>
        <v>34.051304020000003</v>
      </c>
      <c r="AL344" t="str">
        <f>IF(ISNUMBER(SEARCH("C", 'WetLitterbags placem_collection'!W125)),"YES","")</f>
        <v>YES</v>
      </c>
      <c r="AM344" t="str">
        <f>IF(ISNUMBER(SEARCH("H", 'WetLitterbags placem_collection'!W125)),"YES","")</f>
        <v>YES</v>
      </c>
      <c r="AN344" t="str">
        <f>IF(ISNUMBER(SEARCH("R", 'WetLitterbags placem_collection'!W125)),"YES","")</f>
        <v/>
      </c>
    </row>
    <row r="345" spans="1:40" ht="15" customHeight="1">
      <c r="A345" s="268" t="s">
        <v>2460</v>
      </c>
      <c r="B345" s="282">
        <f>'Dry_Litterbag Placem_Collection'!A126</f>
        <v>124</v>
      </c>
      <c r="C345" s="282" t="str">
        <f>'Dry_Litterbag Placem_Collection'!B126</f>
        <v xml:space="preserve">Mwantimba
</v>
      </c>
      <c r="D345" s="282" t="s">
        <v>2677</v>
      </c>
      <c r="E345" s="282" t="s">
        <v>2678</v>
      </c>
      <c r="F345" s="282">
        <v>4</v>
      </c>
      <c r="G345" s="283" t="str">
        <f>'Dry_Litterbag Placem_Collection'!C126</f>
        <v>Wet_Ag4_T4</v>
      </c>
      <c r="H345" s="284" t="s">
        <v>2559</v>
      </c>
      <c r="I345" s="292" t="s">
        <v>298</v>
      </c>
      <c r="J345" s="233" t="str">
        <f>'WetLitterbags placem_collection'!M126</f>
        <v>R39</v>
      </c>
      <c r="K345" s="235">
        <f>IFERROR(INDEX('Green_rooibos initial weight'!$C$5:$C$1749,MATCH(J345, 'Green_rooibos initial weight'!$A$5:$A$1749,0)),"")</f>
        <v>2.1429999999999998</v>
      </c>
      <c r="L345" s="235">
        <f t="shared" si="37"/>
        <v>1.8931999999999998</v>
      </c>
      <c r="M345" s="235">
        <f>AVERAGE('Ashed teabags wet'!$J$814:$J$816)</f>
        <v>2.2816647271287041</v>
      </c>
      <c r="N345" s="235">
        <f t="shared" si="38"/>
        <v>1.850003523385999</v>
      </c>
      <c r="O345" s="235">
        <f>IF(IFERROR(INDEX('Both teabags AfterWet'!$D$1:$D$839,MATCH(J345,'Both teabags AfterWet'!$B$1:$B$839,0)),"")="","",(IFERROR(INDEX('Both teabags AfterWet'!$D$1:$D$839,MATCH(J345,'Both teabags AfterWet'!$B$1:$B$839,0)),"")))</f>
        <v>1.4910000000000001</v>
      </c>
      <c r="P345" s="235">
        <f t="shared" si="39"/>
        <v>1.3404</v>
      </c>
      <c r="Q345" s="235">
        <f>IFERROR(INDEX('Ashed teabags wet'!$J$2:$J$825,MATCH(J345,'Ashed teabags wet'!$B$2:$B$825,0)),"")</f>
        <v>7.1782178217821846</v>
      </c>
      <c r="R345" s="235">
        <f t="shared" si="43"/>
        <v>1.2441831683168316</v>
      </c>
      <c r="S345" s="236">
        <f>'WetLitterbags placem_collection'!E126</f>
        <v>42762</v>
      </c>
      <c r="T345" s="236">
        <f>IF('WetLitterbags placem_collection'!G126="","",'WetLitterbags placem_collection'!G126)</f>
        <v>42816</v>
      </c>
      <c r="U345" s="237">
        <f t="shared" si="40"/>
        <v>54</v>
      </c>
      <c r="V345" s="235">
        <f t="shared" si="41"/>
        <v>0.55279999999999974</v>
      </c>
      <c r="W345" s="235">
        <f t="shared" si="42"/>
        <v>0.60582035506916743</v>
      </c>
      <c r="X345">
        <f>IFERROR(INDEX(Rainfall_Wet!$O$2:$O$217,MATCH(B345, Rainfall_Wet!$A$2:$A$217,0)),"")</f>
        <v>206.85140822299999</v>
      </c>
      <c r="Y345" s="241">
        <v>17.96</v>
      </c>
      <c r="Z345" s="241">
        <v>4.9199999999999982</v>
      </c>
      <c r="AA345" s="241">
        <v>77.12</v>
      </c>
      <c r="AB345" s="242" t="s">
        <v>2689</v>
      </c>
      <c r="AC345" s="241">
        <v>5.02207984228684</v>
      </c>
      <c r="AD345">
        <f>IF('WetLitterbags placem_collection'!AB126="","",'WetLitterbags placem_collection'!AB126)</f>
        <v>5.45</v>
      </c>
      <c r="AE345">
        <f>IF('WetLitterbags placem_collection'!Z126="","",'WetLitterbags placem_collection'!Z126)</f>
        <v>47</v>
      </c>
      <c r="AF345" s="256" t="str">
        <f>IF('WetLitterbags placem_collection'!AA126="","",'WetLitterbags placem_collection'!AA126)</f>
        <v>G</v>
      </c>
      <c r="AG345">
        <f>IF('WetLitterbags placem_collection'!AC126="","",'WetLitterbags placem_collection'!AC126)</f>
        <v>1</v>
      </c>
      <c r="AH345" s="250">
        <f>AVERAGE('WetLitterbags placem_collection'!S126,'WetLitterbags placem_collection'!U126)</f>
        <v>18.2</v>
      </c>
      <c r="AI345">
        <f>AVERAGE('WetLitterbags placem_collection'!R126,'WetLitterbags placem_collection'!T126)</f>
        <v>31.1</v>
      </c>
      <c r="AJ345">
        <f>INDEX(Coordinates!$B$2:$B$197,MATCH(G345,Coordinates!$J$2:$J$197,0))</f>
        <v>-2.3492799889999998</v>
      </c>
      <c r="AK345">
        <f>INDEX(Coordinates!$C$2:$C$197,MATCH(G345,Coordinates!$J$2:$J$197,0))</f>
        <v>34.051280970000001</v>
      </c>
      <c r="AL345" t="str">
        <f>IF(ISNUMBER(SEARCH("C", 'WetLitterbags placem_collection'!W126)),"YES","")</f>
        <v/>
      </c>
      <c r="AM345" t="str">
        <f>IF(ISNUMBER(SEARCH("H", 'WetLitterbags placem_collection'!W126)),"YES","")</f>
        <v/>
      </c>
      <c r="AN345" t="str">
        <f>IF(ISNUMBER(SEARCH("R", 'WetLitterbags placem_collection'!W126)),"YES","")</f>
        <v>YES</v>
      </c>
    </row>
    <row r="346" spans="1:40" ht="15" customHeight="1">
      <c r="A346" s="268" t="s">
        <v>2460</v>
      </c>
      <c r="B346" s="282">
        <f>'Dry_Litterbag Placem_Collection'!A127</f>
        <v>125</v>
      </c>
      <c r="C346" s="282" t="str">
        <f>'Dry_Litterbag Placem_Collection'!B127</f>
        <v xml:space="preserve">Mwantimba
</v>
      </c>
      <c r="D346" s="282" t="s">
        <v>2677</v>
      </c>
      <c r="E346" s="282" t="s">
        <v>2678</v>
      </c>
      <c r="F346" s="282">
        <v>4</v>
      </c>
      <c r="G346" s="283" t="str">
        <f>'Dry_Litterbag Placem_Collection'!C127</f>
        <v>Wet_Ag4_T5</v>
      </c>
      <c r="H346" s="284" t="s">
        <v>2559</v>
      </c>
      <c r="I346" s="292" t="s">
        <v>298</v>
      </c>
      <c r="J346" s="233" t="str">
        <f>'WetLitterbags placem_collection'!M127</f>
        <v>R560</v>
      </c>
      <c r="K346" s="235">
        <f>IFERROR(INDEX('Green_rooibos initial weight'!$C$5:$C$1749,MATCH(J346, 'Green_rooibos initial weight'!$A$5:$A$1749,0)),"")</f>
        <v>2.157</v>
      </c>
      <c r="L346" s="235">
        <f t="shared" si="37"/>
        <v>1.9072</v>
      </c>
      <c r="M346" s="235">
        <f>AVERAGE('Ashed teabags wet'!$J$814:$J$816)</f>
        <v>2.2816647271287041</v>
      </c>
      <c r="N346" s="235">
        <f t="shared" si="38"/>
        <v>1.8636840903242013</v>
      </c>
      <c r="O346" s="235">
        <f>IF(IFERROR(INDEX('Both teabags AfterWet'!$D$1:$D$839,MATCH(J346,'Both teabags AfterWet'!$B$1:$B$839,0)),"")="","",(IFERROR(INDEX('Both teabags AfterWet'!$D$1:$D$839,MATCH(J346,'Both teabags AfterWet'!$B$1:$B$839,0)),"")))</f>
        <v>1.254</v>
      </c>
      <c r="P346" s="235">
        <f t="shared" si="39"/>
        <v>1.1033999999999999</v>
      </c>
      <c r="Q346" s="235">
        <f>IFERROR(INDEX('Ashed teabags wet'!$J$2:$J$825,MATCH(J346,'Ashed teabags wet'!$B$2:$B$825,0)),"")</f>
        <v>92.570579494799119</v>
      </c>
      <c r="R346" s="235">
        <f t="shared" si="43"/>
        <v>8.1976225854386575E-2</v>
      </c>
      <c r="S346" s="236">
        <f>'WetLitterbags placem_collection'!E127</f>
        <v>42762</v>
      </c>
      <c r="T346" s="236">
        <f>IF('WetLitterbags placem_collection'!G127="","",'WetLitterbags placem_collection'!G127)</f>
        <v>42816</v>
      </c>
      <c r="U346" s="237">
        <f t="shared" si="40"/>
        <v>54</v>
      </c>
      <c r="V346" s="235">
        <f t="shared" si="41"/>
        <v>0.80380000000000007</v>
      </c>
      <c r="W346" s="235">
        <f t="shared" si="42"/>
        <v>1.7817078644698148</v>
      </c>
      <c r="X346">
        <f>IFERROR(INDEX(Rainfall_Wet!$O$2:$O$217,MATCH(B346, Rainfall_Wet!$A$2:$A$217,0)),"")</f>
        <v>206.85140822299999</v>
      </c>
      <c r="Y346" s="241">
        <v>17.96</v>
      </c>
      <c r="Z346" s="241">
        <v>4.9199999999999982</v>
      </c>
      <c r="AA346" s="241">
        <v>77.12</v>
      </c>
      <c r="AB346" s="242" t="s">
        <v>2689</v>
      </c>
      <c r="AC346" s="241">
        <v>6.02207984228684</v>
      </c>
      <c r="AD346">
        <f>IF('WetLitterbags placem_collection'!AB127="","",'WetLitterbags placem_collection'!AB127)</f>
        <v>9.3000000000000007</v>
      </c>
      <c r="AE346">
        <f>IF('WetLitterbags placem_collection'!Z127="","",'WetLitterbags placem_collection'!Z127)</f>
        <v>43</v>
      </c>
      <c r="AF346" s="256" t="str">
        <f>IF('WetLitterbags placem_collection'!AA127="","",'WetLitterbags placem_collection'!AA127)</f>
        <v>G</v>
      </c>
      <c r="AG346">
        <f>IF('WetLitterbags placem_collection'!AC127="","",'WetLitterbags placem_collection'!AC127)</f>
        <v>1</v>
      </c>
      <c r="AH346" s="250">
        <f>AVERAGE('WetLitterbags placem_collection'!S127,'WetLitterbags placem_collection'!U127)</f>
        <v>19.25</v>
      </c>
      <c r="AI346">
        <f>AVERAGE('WetLitterbags placem_collection'!R127,'WetLitterbags placem_collection'!T127)</f>
        <v>32.049999999999997</v>
      </c>
      <c r="AJ346">
        <f>INDEX(Coordinates!$B$2:$B$197,MATCH(G346,Coordinates!$J$2:$J$197,0))</f>
        <v>-2.3493320400000002</v>
      </c>
      <c r="AK346">
        <f>INDEX(Coordinates!$C$2:$C$197,MATCH(G346,Coordinates!$J$2:$J$197,0))</f>
        <v>34.051321960000003</v>
      </c>
      <c r="AL346" t="str">
        <f>IF(ISNUMBER(SEARCH("C", 'WetLitterbags placem_collection'!W127)),"YES","")</f>
        <v/>
      </c>
      <c r="AM346" t="str">
        <f>IF(ISNUMBER(SEARCH("H", 'WetLitterbags placem_collection'!W127)),"YES","")</f>
        <v>YES</v>
      </c>
      <c r="AN346" t="str">
        <f>IF(ISNUMBER(SEARCH("R", 'WetLitterbags placem_collection'!W127)),"YES","")</f>
        <v>YES</v>
      </c>
    </row>
    <row r="347" spans="1:40" ht="15" customHeight="1">
      <c r="A347" s="268" t="s">
        <v>2460</v>
      </c>
      <c r="B347" s="282">
        <f>'Dry_Litterbag Placem_Collection'!A128</f>
        <v>126</v>
      </c>
      <c r="C347" s="282" t="str">
        <f>'Dry_Litterbag Placem_Collection'!B128</f>
        <v xml:space="preserve">Mwantimba
</v>
      </c>
      <c r="D347" s="282" t="s">
        <v>2677</v>
      </c>
      <c r="E347" s="282" t="s">
        <v>2678</v>
      </c>
      <c r="F347" s="282">
        <v>4</v>
      </c>
      <c r="G347" s="283" t="str">
        <f>'Dry_Litterbag Placem_Collection'!C128</f>
        <v>Wet_Ag4_T6</v>
      </c>
      <c r="H347" s="284" t="s">
        <v>2559</v>
      </c>
      <c r="I347" s="292" t="s">
        <v>298</v>
      </c>
      <c r="J347" s="233" t="str">
        <f>'WetLitterbags placem_collection'!M128</f>
        <v>R562</v>
      </c>
      <c r="K347" s="235">
        <f>IFERROR(INDEX('Green_rooibos initial weight'!$C$5:$C$1749,MATCH(J347, 'Green_rooibos initial weight'!$A$5:$A$1749,0)),"")</f>
        <v>2.2810000000000001</v>
      </c>
      <c r="L347" s="235">
        <f t="shared" si="37"/>
        <v>2.0312000000000001</v>
      </c>
      <c r="M347" s="235">
        <f>AVERAGE('Ashed teabags wet'!$J$814:$J$816)</f>
        <v>2.2816647271287041</v>
      </c>
      <c r="N347" s="235">
        <f t="shared" si="38"/>
        <v>1.9848548260625618</v>
      </c>
      <c r="O347" s="235">
        <f>IF(IFERROR(INDEX('Both teabags AfterWet'!$D$1:$D$839,MATCH(J347,'Both teabags AfterWet'!$B$1:$B$839,0)),"")="","",(IFERROR(INDEX('Both teabags AfterWet'!$D$1:$D$839,MATCH(J347,'Both teabags AfterWet'!$B$1:$B$839,0)),"")))</f>
        <v>0.17599999999999999</v>
      </c>
      <c r="P347" s="235">
        <f t="shared" si="39"/>
        <v>2.5399999999999978E-2</v>
      </c>
      <c r="Q347" s="235" t="str">
        <f>IFERROR(INDEX('Ashed teabags wet'!$J$2:$J$825,MATCH(J347,'Ashed teabags wet'!$B$2:$B$825,0)),"")</f>
        <v/>
      </c>
      <c r="R347" s="235" t="str">
        <f t="shared" si="43"/>
        <v/>
      </c>
      <c r="S347" s="236">
        <f>'WetLitterbags placem_collection'!E128</f>
        <v>42762</v>
      </c>
      <c r="T347" s="236">
        <f>IF('WetLitterbags placem_collection'!G128="","",'WetLitterbags placem_collection'!G128)</f>
        <v>42816</v>
      </c>
      <c r="U347" s="237">
        <f t="shared" si="40"/>
        <v>54</v>
      </c>
      <c r="V347" s="235">
        <f t="shared" si="41"/>
        <v>2.0058000000000002</v>
      </c>
      <c r="W347" s="235" t="str">
        <f t="shared" si="42"/>
        <v/>
      </c>
      <c r="X347">
        <f>IFERROR(INDEX(Rainfall_Wet!$O$2:$O$217,MATCH(B347, Rainfall_Wet!$A$2:$A$217,0)),"")</f>
        <v>206.85140822299999</v>
      </c>
      <c r="Y347" s="241">
        <v>17.96</v>
      </c>
      <c r="Z347" s="241">
        <v>4.9199999999999982</v>
      </c>
      <c r="AA347" s="241">
        <v>77.12</v>
      </c>
      <c r="AB347" s="242" t="s">
        <v>2689</v>
      </c>
      <c r="AC347" s="241">
        <v>7.02207984228684</v>
      </c>
      <c r="AD347">
        <f>IF('WetLitterbags placem_collection'!AB128="","",'WetLitterbags placem_collection'!AB128)</f>
        <v>10.85</v>
      </c>
      <c r="AE347">
        <f>IF('WetLitterbags placem_collection'!Z128="","",'WetLitterbags placem_collection'!Z128)</f>
        <v>40</v>
      </c>
      <c r="AF347" s="256" t="str">
        <f>IF('WetLitterbags placem_collection'!AA128="","",'WetLitterbags placem_collection'!AA128)</f>
        <v>G</v>
      </c>
      <c r="AG347">
        <f>IF('WetLitterbags placem_collection'!AC128="","",'WetLitterbags placem_collection'!AC128)</f>
        <v>1</v>
      </c>
      <c r="AH347" s="250">
        <f>AVERAGE('WetLitterbags placem_collection'!S128,'WetLitterbags placem_collection'!U128)</f>
        <v>16.649999999999999</v>
      </c>
      <c r="AI347">
        <f>AVERAGE('WetLitterbags placem_collection'!R128,'WetLitterbags placem_collection'!T128)</f>
        <v>32</v>
      </c>
      <c r="AJ347">
        <f>INDEX(Coordinates!$B$2:$B$197,MATCH(G347,Coordinates!$J$2:$J$197,0))</f>
        <v>-2.3493509829999999</v>
      </c>
      <c r="AK347">
        <f>INDEX(Coordinates!$C$2:$C$197,MATCH(G347,Coordinates!$J$2:$J$197,0))</f>
        <v>34.051332019999997</v>
      </c>
      <c r="AL347" t="str">
        <f>IF(ISNUMBER(SEARCH("C", 'WetLitterbags placem_collection'!W128)),"YES","")</f>
        <v/>
      </c>
      <c r="AM347" t="str">
        <f>IF(ISNUMBER(SEARCH("H", 'WetLitterbags placem_collection'!W128)),"YES","")</f>
        <v/>
      </c>
      <c r="AN347" t="str">
        <f>IF(ISNUMBER(SEARCH("R", 'WetLitterbags placem_collection'!W128)),"YES","")</f>
        <v/>
      </c>
    </row>
    <row r="348" spans="1:40" ht="15" customHeight="1">
      <c r="A348" s="268" t="s">
        <v>2460</v>
      </c>
      <c r="B348" s="282">
        <f>'Dry_Litterbag Placem_Collection'!A129</f>
        <v>127</v>
      </c>
      <c r="C348" s="282" t="str">
        <f>'Dry_Litterbag Placem_Collection'!B129</f>
        <v xml:space="preserve">Mwantimba
</v>
      </c>
      <c r="D348" s="282" t="s">
        <v>2677</v>
      </c>
      <c r="E348" s="282" t="s">
        <v>2678</v>
      </c>
      <c r="F348" s="282">
        <v>4</v>
      </c>
      <c r="G348" s="283" t="str">
        <f>'Dry_Litterbag Placem_Collection'!C129</f>
        <v>Wet_Ag4_T7</v>
      </c>
      <c r="H348" s="284" t="s">
        <v>2559</v>
      </c>
      <c r="I348" s="292" t="s">
        <v>298</v>
      </c>
      <c r="J348" s="233" t="str">
        <f>'WetLitterbags placem_collection'!M129</f>
        <v>R506</v>
      </c>
      <c r="K348" s="235">
        <f>IFERROR(INDEX('Green_rooibos initial weight'!$C$5:$C$1749,MATCH(J348, 'Green_rooibos initial weight'!$A$5:$A$1749,0)),"")</f>
        <v>2.1579999999999999</v>
      </c>
      <c r="L348" s="235">
        <f t="shared" si="37"/>
        <v>1.9081999999999999</v>
      </c>
      <c r="M348" s="235">
        <f>AVERAGE('Ashed teabags wet'!$J$814:$J$816)</f>
        <v>2.2816647271287041</v>
      </c>
      <c r="N348" s="235">
        <f t="shared" si="38"/>
        <v>1.8646612736769299</v>
      </c>
      <c r="O348" s="235">
        <f>IF(IFERROR(INDEX('Both teabags AfterWet'!$D$1:$D$839,MATCH(J348,'Both teabags AfterWet'!$B$1:$B$839,0)),"")="","",(IFERROR(INDEX('Both teabags AfterWet'!$D$1:$D$839,MATCH(J348,'Both teabags AfterWet'!$B$1:$B$839,0)),"")))</f>
        <v>1.4710000000000001</v>
      </c>
      <c r="P348" s="235">
        <f t="shared" si="39"/>
        <v>1.3204</v>
      </c>
      <c r="Q348" s="235">
        <f>IFERROR(INDEX('Ashed teabags wet'!$J$2:$J$825,MATCH(J348,'Ashed teabags wet'!$B$2:$B$825,0)),"")</f>
        <v>5.8622374206153776</v>
      </c>
      <c r="R348" s="235">
        <f t="shared" si="43"/>
        <v>1.2429950170981945</v>
      </c>
      <c r="S348" s="236">
        <f>'WetLitterbags placem_collection'!E129</f>
        <v>42762</v>
      </c>
      <c r="T348" s="236">
        <f>IF('WetLitterbags placem_collection'!G129="","",'WetLitterbags placem_collection'!G129)</f>
        <v>42816</v>
      </c>
      <c r="U348" s="237">
        <f t="shared" si="40"/>
        <v>54</v>
      </c>
      <c r="V348" s="235">
        <f t="shared" si="41"/>
        <v>0.58779999999999988</v>
      </c>
      <c r="W348" s="235">
        <f t="shared" si="42"/>
        <v>0.62166625657873542</v>
      </c>
      <c r="X348">
        <f>IFERROR(INDEX(Rainfall_Wet!$O$2:$O$217,MATCH(B348, Rainfall_Wet!$A$2:$A$217,0)),"")</f>
        <v>206.85140822299999</v>
      </c>
      <c r="Y348" s="241">
        <v>17.96</v>
      </c>
      <c r="Z348" s="241">
        <v>4.9199999999999982</v>
      </c>
      <c r="AA348" s="241">
        <v>77.12</v>
      </c>
      <c r="AB348" s="242" t="s">
        <v>2689</v>
      </c>
      <c r="AC348" s="241">
        <v>8.0220798422868391</v>
      </c>
      <c r="AD348">
        <f>IF('WetLitterbags placem_collection'!AB129="","",'WetLitterbags placem_collection'!AB129)</f>
        <v>5.35</v>
      </c>
      <c r="AE348">
        <f>IF('WetLitterbags placem_collection'!Z129="","",'WetLitterbags placem_collection'!Z129)</f>
        <v>58</v>
      </c>
      <c r="AF348" s="256" t="str">
        <f>IF('WetLitterbags placem_collection'!AA129="","",'WetLitterbags placem_collection'!AA129)</f>
        <v>G</v>
      </c>
      <c r="AG348">
        <f>IF('WetLitterbags placem_collection'!AC129="","",'WetLitterbags placem_collection'!AC129)</f>
        <v>1</v>
      </c>
      <c r="AH348" s="250">
        <f>AVERAGE('WetLitterbags placem_collection'!S129,'WetLitterbags placem_collection'!U129)</f>
        <v>15.8</v>
      </c>
      <c r="AI348">
        <f>AVERAGE('WetLitterbags placem_collection'!R129,'WetLitterbags placem_collection'!T129)</f>
        <v>31.55</v>
      </c>
      <c r="AJ348">
        <f>INDEX(Coordinates!$B$2:$B$197,MATCH(G348,Coordinates!$J$2:$J$197,0))</f>
        <v>-2.3491850219999999</v>
      </c>
      <c r="AK348">
        <f>INDEX(Coordinates!$C$2:$C$197,MATCH(G348,Coordinates!$J$2:$J$197,0))</f>
        <v>34.051264959999997</v>
      </c>
      <c r="AL348" t="str">
        <f>IF(ISNUMBER(SEARCH("C", 'WetLitterbags placem_collection'!W129)),"YES","")</f>
        <v/>
      </c>
      <c r="AM348" t="str">
        <f>IF(ISNUMBER(SEARCH("H", 'WetLitterbags placem_collection'!W129)),"YES","")</f>
        <v/>
      </c>
      <c r="AN348" t="str">
        <f>IF(ISNUMBER(SEARCH("R", 'WetLitterbags placem_collection'!W129)),"YES","")</f>
        <v/>
      </c>
    </row>
    <row r="349" spans="1:40" ht="15" customHeight="1">
      <c r="A349" s="268" t="s">
        <v>2460</v>
      </c>
      <c r="B349" s="282">
        <f>'Dry_Litterbag Placem_Collection'!A130</f>
        <v>128</v>
      </c>
      <c r="C349" s="282" t="str">
        <f>'Dry_Litterbag Placem_Collection'!B130</f>
        <v xml:space="preserve">Mwantimba
</v>
      </c>
      <c r="D349" s="282" t="s">
        <v>2677</v>
      </c>
      <c r="E349" s="282" t="s">
        <v>2678</v>
      </c>
      <c r="F349" s="282">
        <v>4</v>
      </c>
      <c r="G349" s="283" t="str">
        <f>'Dry_Litterbag Placem_Collection'!C130</f>
        <v>Wet_Ag4_T8</v>
      </c>
      <c r="H349" s="284" t="s">
        <v>2559</v>
      </c>
      <c r="I349" s="292" t="s">
        <v>298</v>
      </c>
      <c r="J349" s="233" t="str">
        <f>'WetLitterbags placem_collection'!M130</f>
        <v>R554</v>
      </c>
      <c r="K349" s="235">
        <f>IFERROR(INDEX('Green_rooibos initial weight'!$C$5:$C$1749,MATCH(J349, 'Green_rooibos initial weight'!$A$5:$A$1749,0)),"")</f>
        <v>2.1779999999999999</v>
      </c>
      <c r="L349" s="235">
        <f t="shared" si="37"/>
        <v>1.9281999999999999</v>
      </c>
      <c r="M349" s="235">
        <f>AVERAGE('Ashed teabags wet'!$J$814:$J$816)</f>
        <v>2.2816647271287041</v>
      </c>
      <c r="N349" s="235">
        <f t="shared" si="38"/>
        <v>1.8842049407315042</v>
      </c>
      <c r="O349" s="235">
        <f>IF(IFERROR(INDEX('Both teabags AfterWet'!$D$1:$D$839,MATCH(J349,'Both teabags AfterWet'!$B$1:$B$839,0)),"")="","",(IFERROR(INDEX('Both teabags AfterWet'!$D$1:$D$839,MATCH(J349,'Both teabags AfterWet'!$B$1:$B$839,0)),"")))</f>
        <v>2.5259999999999998</v>
      </c>
      <c r="P349" s="235">
        <f t="shared" si="39"/>
        <v>2.3754</v>
      </c>
      <c r="Q349" s="235">
        <f>IFERROR(INDEX('Ashed teabags wet'!$J$2:$J$825,MATCH(J349,'Ashed teabags wet'!$B$2:$B$825,0)),"")</f>
        <v>66.458433445459406</v>
      </c>
      <c r="R349" s="235">
        <f t="shared" si="43"/>
        <v>0.79674637193655728</v>
      </c>
      <c r="S349" s="236">
        <f>'WetLitterbags placem_collection'!E130</f>
        <v>42762</v>
      </c>
      <c r="T349" s="236">
        <f>IF('WetLitterbags placem_collection'!G130="","",'WetLitterbags placem_collection'!G130)</f>
        <v>42816</v>
      </c>
      <c r="U349" s="237">
        <f t="shared" si="40"/>
        <v>54</v>
      </c>
      <c r="V349" s="235">
        <f t="shared" si="41"/>
        <v>-0.44720000000000004</v>
      </c>
      <c r="W349" s="235">
        <f t="shared" si="42"/>
        <v>1.087458568794947</v>
      </c>
      <c r="X349">
        <f>IFERROR(INDEX(Rainfall_Wet!$O$2:$O$217,MATCH(B349, Rainfall_Wet!$A$2:$A$217,0)),"")</f>
        <v>206.85140822299999</v>
      </c>
      <c r="Y349" s="241">
        <v>17.96</v>
      </c>
      <c r="Z349" s="241">
        <v>4.9199999999999982</v>
      </c>
      <c r="AA349" s="241">
        <v>77.12</v>
      </c>
      <c r="AB349" s="242" t="s">
        <v>2689</v>
      </c>
      <c r="AC349" s="241">
        <v>9.0220798422868391</v>
      </c>
      <c r="AD349">
        <f>IF('WetLitterbags placem_collection'!AB130="","",'WetLitterbags placem_collection'!AB130)</f>
        <v>10.9</v>
      </c>
      <c r="AE349">
        <f>IF('WetLitterbags placem_collection'!Z130="","",'WetLitterbags placem_collection'!Z130)</f>
        <v>44</v>
      </c>
      <c r="AF349" s="256" t="str">
        <f>IF('WetLitterbags placem_collection'!AA130="","",'WetLitterbags placem_collection'!AA130)</f>
        <v>G</v>
      </c>
      <c r="AG349">
        <f>IF('WetLitterbags placem_collection'!AC130="","",'WetLitterbags placem_collection'!AC130)</f>
        <v>0</v>
      </c>
      <c r="AH349" s="250">
        <f>AVERAGE('WetLitterbags placem_collection'!S130,'WetLitterbags placem_collection'!U130)</f>
        <v>8.15</v>
      </c>
      <c r="AI349">
        <f>AVERAGE('WetLitterbags placem_collection'!R130,'WetLitterbags placem_collection'!T130)</f>
        <v>31.650000000000002</v>
      </c>
      <c r="AJ349">
        <f>INDEX(Coordinates!$B$2:$B$197,MATCH(G349,Coordinates!$J$2:$J$197,0))</f>
        <v>-2.3493099960000001</v>
      </c>
      <c r="AK349">
        <f>INDEX(Coordinates!$C$2:$C$197,MATCH(G349,Coordinates!$J$2:$J$197,0))</f>
        <v>34.05141802</v>
      </c>
      <c r="AL349" t="str">
        <f>IF(ISNUMBER(SEARCH("C", 'WetLitterbags placem_collection'!W130)),"YES","")</f>
        <v>YES</v>
      </c>
      <c r="AM349" t="str">
        <f>IF(ISNUMBER(SEARCH("H", 'WetLitterbags placem_collection'!W130)),"YES","")</f>
        <v>YES</v>
      </c>
      <c r="AN349" t="str">
        <f>IF(ISNUMBER(SEARCH("R", 'WetLitterbags placem_collection'!W130)),"YES","")</f>
        <v>YES</v>
      </c>
    </row>
    <row r="350" spans="1:40" ht="15" customHeight="1">
      <c r="A350" s="268" t="s">
        <v>2460</v>
      </c>
      <c r="B350" s="282">
        <f>'Dry_Litterbag Placem_Collection'!A131</f>
        <v>129</v>
      </c>
      <c r="C350" s="282" t="str">
        <f>'Dry_Litterbag Placem_Collection'!B131</f>
        <v xml:space="preserve">Mwantimba
</v>
      </c>
      <c r="D350" s="282" t="s">
        <v>2677</v>
      </c>
      <c r="E350" s="282" t="s">
        <v>20</v>
      </c>
      <c r="F350" s="282">
        <v>1</v>
      </c>
      <c r="G350" s="283" t="str">
        <f>'Dry_Litterbag Placem_Collection'!C131</f>
        <v>Wet_P1_T1</v>
      </c>
      <c r="H350" s="284" t="s">
        <v>2559</v>
      </c>
      <c r="I350" s="292" t="s">
        <v>298</v>
      </c>
      <c r="J350" s="233" t="str">
        <f>'WetLitterbags placem_collection'!M131</f>
        <v>R46</v>
      </c>
      <c r="K350" s="235">
        <f>IFERROR(INDEX('Green_rooibos initial weight'!$C$5:$C$1749,MATCH(J350, 'Green_rooibos initial weight'!$A$5:$A$1749,0)),"")</f>
        <v>2.2890000000000001</v>
      </c>
      <c r="L350" s="235">
        <f t="shared" si="37"/>
        <v>2.0392000000000001</v>
      </c>
      <c r="M350" s="235">
        <f>AVERAGE('Ashed teabags wet'!$J$814:$J$816)</f>
        <v>2.2816647271287041</v>
      </c>
      <c r="N350" s="235">
        <f t="shared" si="38"/>
        <v>1.9926722928843916</v>
      </c>
      <c r="O350" s="235">
        <f>IF(IFERROR(INDEX('Both teabags AfterWet'!$D$1:$D$839,MATCH(J350,'Both teabags AfterWet'!$B$1:$B$839,0)),"")="","",(IFERROR(INDEX('Both teabags AfterWet'!$D$1:$D$839,MATCH(J350,'Both teabags AfterWet'!$B$1:$B$839,0)),"")))</f>
        <v>0.48970000000000002</v>
      </c>
      <c r="P350" s="235">
        <f t="shared" si="39"/>
        <v>0.33910000000000001</v>
      </c>
      <c r="Q350" s="235" t="str">
        <f>IFERROR(INDEX('Ashed teabags wet'!$J$2:$J$825,MATCH(J350,'Ashed teabags wet'!$B$2:$B$825,0)),"")</f>
        <v/>
      </c>
      <c r="R350" s="235" t="str">
        <f t="shared" si="43"/>
        <v/>
      </c>
      <c r="S350" s="236">
        <f>'WetLitterbags placem_collection'!E131</f>
        <v>42762</v>
      </c>
      <c r="T350" s="236">
        <f>IF('WetLitterbags placem_collection'!G131="","",'WetLitterbags placem_collection'!G131)</f>
        <v>42816</v>
      </c>
      <c r="U350" s="237">
        <f t="shared" si="40"/>
        <v>54</v>
      </c>
      <c r="V350" s="235">
        <f t="shared" si="41"/>
        <v>1.7001000000000002</v>
      </c>
      <c r="W350" s="235" t="str">
        <f t="shared" si="42"/>
        <v/>
      </c>
      <c r="X350">
        <f>IFERROR(INDEX(Rainfall_Wet!$O$2:$O$217,MATCH(B350, Rainfall_Wet!$A$2:$A$217,0)),"")</f>
        <v>206.85140822299999</v>
      </c>
      <c r="Y350" s="241">
        <v>31.214836424255054</v>
      </c>
      <c r="Z350" s="241">
        <v>11.377370285476141</v>
      </c>
      <c r="AA350" s="241">
        <v>57.407793290268799</v>
      </c>
      <c r="AB350" s="242" t="s">
        <v>2688</v>
      </c>
      <c r="AC350" s="241">
        <v>1.7337604731394776</v>
      </c>
      <c r="AD350">
        <f>IF('WetLitterbags placem_collection'!AB131="","",'WetLitterbags placem_collection'!AB131)</f>
        <v>2.4</v>
      </c>
      <c r="AE350">
        <f>IF('WetLitterbags placem_collection'!Z131="","",'WetLitterbags placem_collection'!Z131)</f>
        <v>2.4</v>
      </c>
      <c r="AF350" s="256" t="str">
        <f>IF('WetLitterbags placem_collection'!AA131="","",'WetLitterbags placem_collection'!AA131)</f>
        <v>O</v>
      </c>
      <c r="AG350">
        <f>IF('WetLitterbags placem_collection'!AC131="","",'WetLitterbags placem_collection'!AC131)</f>
        <v>1</v>
      </c>
      <c r="AH350" s="250">
        <f>AVERAGE('WetLitterbags placem_collection'!S131,'WetLitterbags placem_collection'!U131)</f>
        <v>15.05</v>
      </c>
      <c r="AI350">
        <f>AVERAGE('WetLitterbags placem_collection'!R131,'WetLitterbags placem_collection'!T131)</f>
        <v>28</v>
      </c>
      <c r="AJ350">
        <f>INDEX(Coordinates!$B$2:$B$197,MATCH(G350,Coordinates!$J$2:$J$197,0))</f>
        <v>-2.3503360249999998</v>
      </c>
      <c r="AK350">
        <f>INDEX(Coordinates!$C$2:$C$197,MATCH(G350,Coordinates!$J$2:$J$197,0))</f>
        <v>34.049662009999999</v>
      </c>
      <c r="AL350" t="str">
        <f>IF(ISNUMBER(SEARCH("C", 'WetLitterbags placem_collection'!W131)),"YES","")</f>
        <v/>
      </c>
      <c r="AM350" t="str">
        <f>IF(ISNUMBER(SEARCH("H", 'WetLitterbags placem_collection'!W131)),"YES","")</f>
        <v>YES</v>
      </c>
      <c r="AN350" t="str">
        <f>IF(ISNUMBER(SEARCH("R", 'WetLitterbags placem_collection'!W131)),"YES","")</f>
        <v/>
      </c>
    </row>
    <row r="351" spans="1:40" ht="15" customHeight="1">
      <c r="A351" s="268" t="s">
        <v>2460</v>
      </c>
      <c r="B351" s="282">
        <f>'Dry_Litterbag Placem_Collection'!A132</f>
        <v>130</v>
      </c>
      <c r="C351" s="282" t="str">
        <f>'Dry_Litterbag Placem_Collection'!B132</f>
        <v xml:space="preserve">Mwantimba
</v>
      </c>
      <c r="D351" s="282" t="s">
        <v>2677</v>
      </c>
      <c r="E351" s="282" t="s">
        <v>20</v>
      </c>
      <c r="F351" s="282">
        <v>1</v>
      </c>
      <c r="G351" s="283" t="str">
        <f>'Dry_Litterbag Placem_Collection'!C132</f>
        <v>Wet_P1_T2</v>
      </c>
      <c r="H351" s="284" t="s">
        <v>2559</v>
      </c>
      <c r="I351" s="292" t="s">
        <v>298</v>
      </c>
      <c r="J351" s="233" t="str">
        <f>'WetLitterbags placem_collection'!M132</f>
        <v>R585</v>
      </c>
      <c r="K351" s="235">
        <f>IFERROR(INDEX('Green_rooibos initial weight'!$C$5:$C$1749,MATCH(J351, 'Green_rooibos initial weight'!$A$5:$A$1749,0)),"")</f>
        <v>2.17</v>
      </c>
      <c r="L351" s="235">
        <f t="shared" si="37"/>
        <v>1.9201999999999999</v>
      </c>
      <c r="M351" s="235">
        <f>AVERAGE('Ashed teabags wet'!$J$814:$J$816)</f>
        <v>2.2816647271287041</v>
      </c>
      <c r="N351" s="235">
        <f t="shared" si="38"/>
        <v>1.8763874739096746</v>
      </c>
      <c r="O351" s="235">
        <f>IF(IFERROR(INDEX('Both teabags AfterWet'!$D$1:$D$839,MATCH(J351,'Both teabags AfterWet'!$B$1:$B$839,0)),"")="","",(IFERROR(INDEX('Both teabags AfterWet'!$D$1:$D$839,MATCH(J351,'Both teabags AfterWet'!$B$1:$B$839,0)),"")))</f>
        <v>1.6379999999999999</v>
      </c>
      <c r="P351" s="235">
        <f t="shared" si="39"/>
        <v>1.4873999999999998</v>
      </c>
      <c r="Q351" s="235">
        <f>IFERROR(INDEX('Ashed teabags wet'!$J$2:$J$825,MATCH(J351,'Ashed teabags wet'!$B$2:$B$825,0)),"")</f>
        <v>4.8913043478256997</v>
      </c>
      <c r="R351" s="235">
        <f t="shared" si="43"/>
        <v>1.4146467391304405</v>
      </c>
      <c r="S351" s="236">
        <f>'WetLitterbags placem_collection'!E132</f>
        <v>42762</v>
      </c>
      <c r="T351" s="236">
        <f>IF('WetLitterbags placem_collection'!G132="","",'WetLitterbags placem_collection'!G132)</f>
        <v>42816</v>
      </c>
      <c r="U351" s="237">
        <f t="shared" si="40"/>
        <v>54</v>
      </c>
      <c r="V351" s="235">
        <f t="shared" si="41"/>
        <v>0.43280000000000007</v>
      </c>
      <c r="W351" s="235">
        <f t="shared" si="42"/>
        <v>0.46174073477923416</v>
      </c>
      <c r="X351">
        <f>IFERROR(INDEX(Rainfall_Wet!$O$2:$O$217,MATCH(B351, Rainfall_Wet!$A$2:$A$217,0)),"")</f>
        <v>206.85140822299999</v>
      </c>
      <c r="Y351" s="241">
        <v>31.214836424255054</v>
      </c>
      <c r="Z351" s="241">
        <v>11.377370285476141</v>
      </c>
      <c r="AA351" s="241">
        <v>57.407793290268799</v>
      </c>
      <c r="AB351" s="242" t="s">
        <v>2688</v>
      </c>
      <c r="AC351" s="241">
        <v>2.7337604731394798</v>
      </c>
      <c r="AD351">
        <f>IF('WetLitterbags placem_collection'!AB132="","",'WetLitterbags placem_collection'!AB132)</f>
        <v>2.1</v>
      </c>
      <c r="AE351">
        <f>IF('WetLitterbags placem_collection'!Z132="","",'WetLitterbags placem_collection'!Z132)</f>
        <v>3.5</v>
      </c>
      <c r="AF351" s="256" t="str">
        <f>IF('WetLitterbags placem_collection'!AA132="","",'WetLitterbags placem_collection'!AA132)</f>
        <v>O</v>
      </c>
      <c r="AG351">
        <f>IF('WetLitterbags placem_collection'!AC132="","",'WetLitterbags placem_collection'!AC132)</f>
        <v>0</v>
      </c>
      <c r="AH351" s="250">
        <f>AVERAGE('WetLitterbags placem_collection'!S132,'WetLitterbags placem_collection'!U132)</f>
        <v>16.3</v>
      </c>
      <c r="AI351">
        <f>AVERAGE('WetLitterbags placem_collection'!R132,'WetLitterbags placem_collection'!T132)</f>
        <v>28.5</v>
      </c>
      <c r="AJ351">
        <f>INDEX(Coordinates!$B$2:$B$197,MATCH(G351,Coordinates!$J$2:$J$197,0))</f>
        <v>-2.3503729889999998</v>
      </c>
      <c r="AK351">
        <f>INDEX(Coordinates!$C$2:$C$197,MATCH(G351,Coordinates!$J$2:$J$197,0))</f>
        <v>34.049626969999998</v>
      </c>
      <c r="AL351" t="str">
        <f>IF(ISNUMBER(SEARCH("C", 'WetLitterbags placem_collection'!W132)),"YES","")</f>
        <v/>
      </c>
      <c r="AM351" t="str">
        <f>IF(ISNUMBER(SEARCH("H", 'WetLitterbags placem_collection'!W132)),"YES","")</f>
        <v/>
      </c>
      <c r="AN351" t="str">
        <f>IF(ISNUMBER(SEARCH("R", 'WetLitterbags placem_collection'!W132)),"YES","")</f>
        <v/>
      </c>
    </row>
    <row r="352" spans="1:40" ht="15" customHeight="1">
      <c r="A352" s="268" t="s">
        <v>2460</v>
      </c>
      <c r="B352" s="282">
        <f>'Dry_Litterbag Placem_Collection'!A133</f>
        <v>131</v>
      </c>
      <c r="C352" s="282" t="str">
        <f>'Dry_Litterbag Placem_Collection'!B133</f>
        <v xml:space="preserve">Mwantimba
</v>
      </c>
      <c r="D352" s="282" t="s">
        <v>2677</v>
      </c>
      <c r="E352" s="282" t="s">
        <v>20</v>
      </c>
      <c r="F352" s="282">
        <v>1</v>
      </c>
      <c r="G352" s="283" t="str">
        <f>'Dry_Litterbag Placem_Collection'!C133</f>
        <v>Wet_P1_T3</v>
      </c>
      <c r="H352" s="284" t="s">
        <v>2559</v>
      </c>
      <c r="I352" s="292" t="s">
        <v>298</v>
      </c>
      <c r="J352" s="233" t="str">
        <f>'WetLitterbags placem_collection'!M133</f>
        <v>R476</v>
      </c>
      <c r="K352" s="235">
        <f>IFERROR(INDEX('Green_rooibos initial weight'!$C$5:$C$1749,MATCH(J352, 'Green_rooibos initial weight'!$A$5:$A$1749,0)),"")</f>
        <v>2.2429999999999999</v>
      </c>
      <c r="L352" s="235">
        <f t="shared" si="37"/>
        <v>1.9931999999999999</v>
      </c>
      <c r="M352" s="235">
        <f>AVERAGE('Ashed teabags wet'!$J$814:$J$816)</f>
        <v>2.2816647271287041</v>
      </c>
      <c r="N352" s="235">
        <f t="shared" si="38"/>
        <v>1.9477218586588705</v>
      </c>
      <c r="O352" s="235">
        <f>IF(IFERROR(INDEX('Both teabags AfterWet'!$D$1:$D$839,MATCH(J352,'Both teabags AfterWet'!$B$1:$B$839,0)),"")="","",(IFERROR(INDEX('Both teabags AfterWet'!$D$1:$D$839,MATCH(J352,'Both teabags AfterWet'!$B$1:$B$839,0)),"")))</f>
        <v>0.64019999999999999</v>
      </c>
      <c r="P352" s="235">
        <f t="shared" si="39"/>
        <v>0.48959999999999998</v>
      </c>
      <c r="Q352" s="235" t="str">
        <f>IFERROR(INDEX('Ashed teabags wet'!$J$2:$J$825,MATCH(J352,'Ashed teabags wet'!$B$2:$B$825,0)),"")</f>
        <v/>
      </c>
      <c r="R352" s="235" t="str">
        <f t="shared" si="43"/>
        <v/>
      </c>
      <c r="S352" s="236">
        <f>'WetLitterbags placem_collection'!E133</f>
        <v>42762</v>
      </c>
      <c r="T352" s="236">
        <f>IF('WetLitterbags placem_collection'!G133="","",'WetLitterbags placem_collection'!G133)</f>
        <v>42816</v>
      </c>
      <c r="U352" s="237">
        <f t="shared" si="40"/>
        <v>54</v>
      </c>
      <c r="V352" s="235">
        <f t="shared" si="41"/>
        <v>1.5035999999999998</v>
      </c>
      <c r="W352" s="235" t="str">
        <f t="shared" si="42"/>
        <v/>
      </c>
      <c r="X352">
        <f>IFERROR(INDEX(Rainfall_Wet!$O$2:$O$217,MATCH(B352, Rainfall_Wet!$A$2:$A$217,0)),"")</f>
        <v>206.85140822299999</v>
      </c>
      <c r="Y352" s="241">
        <v>31.214836424255054</v>
      </c>
      <c r="Z352" s="241">
        <v>11.377370285476141</v>
      </c>
      <c r="AA352" s="241">
        <v>57.407793290268799</v>
      </c>
      <c r="AB352" s="242" t="s">
        <v>2688</v>
      </c>
      <c r="AC352" s="241">
        <v>3.7337604731394798</v>
      </c>
      <c r="AD352">
        <f>IF('WetLitterbags placem_collection'!AB133="","",'WetLitterbags placem_collection'!AB133)</f>
        <v>4.5</v>
      </c>
      <c r="AE352">
        <f>IF('WetLitterbags placem_collection'!Z133="","",'WetLitterbags placem_collection'!Z133)</f>
        <v>7.5</v>
      </c>
      <c r="AF352" s="256" t="str">
        <f>IF('WetLitterbags placem_collection'!AA133="","",'WetLitterbags placem_collection'!AA133)</f>
        <v>O</v>
      </c>
      <c r="AG352">
        <f>IF('WetLitterbags placem_collection'!AC133="","",'WetLitterbags placem_collection'!AC133)</f>
        <v>0</v>
      </c>
      <c r="AH352" s="250">
        <f>AVERAGE('WetLitterbags placem_collection'!S133,'WetLitterbags placem_collection'!U133)</f>
        <v>9.3000000000000007</v>
      </c>
      <c r="AI352">
        <f>AVERAGE('WetLitterbags placem_collection'!R133,'WetLitterbags placem_collection'!T133)</f>
        <v>28.950000000000003</v>
      </c>
      <c r="AJ352">
        <f>INDEX(Coordinates!$B$2:$B$197,MATCH(G352,Coordinates!$J$2:$J$197,0))</f>
        <v>-2.3503259660000002</v>
      </c>
      <c r="AK352">
        <f>INDEX(Coordinates!$C$2:$C$197,MATCH(G352,Coordinates!$J$2:$J$197,0))</f>
        <v>34.049616999999998</v>
      </c>
      <c r="AL352" t="str">
        <f>IF(ISNUMBER(SEARCH("C", 'WetLitterbags placem_collection'!W133)),"YES","")</f>
        <v>YES</v>
      </c>
      <c r="AM352" t="str">
        <f>IF(ISNUMBER(SEARCH("H", 'WetLitterbags placem_collection'!W133)),"YES","")</f>
        <v>YES</v>
      </c>
      <c r="AN352" t="str">
        <f>IF(ISNUMBER(SEARCH("R", 'WetLitterbags placem_collection'!W133)),"YES","")</f>
        <v/>
      </c>
    </row>
    <row r="353" spans="1:40" ht="15" customHeight="1">
      <c r="A353" s="268" t="s">
        <v>2460</v>
      </c>
      <c r="B353" s="282">
        <f>'Dry_Litterbag Placem_Collection'!A134</f>
        <v>132</v>
      </c>
      <c r="C353" s="282" t="str">
        <f>'Dry_Litterbag Placem_Collection'!B134</f>
        <v xml:space="preserve">Mwantimba
</v>
      </c>
      <c r="D353" s="282" t="s">
        <v>2677</v>
      </c>
      <c r="E353" s="282" t="s">
        <v>20</v>
      </c>
      <c r="F353" s="282">
        <v>1</v>
      </c>
      <c r="G353" s="283" t="str">
        <f>'Dry_Litterbag Placem_Collection'!C134</f>
        <v>Wet_P1_T4</v>
      </c>
      <c r="H353" s="284" t="s">
        <v>2559</v>
      </c>
      <c r="I353" s="292" t="s">
        <v>298</v>
      </c>
      <c r="J353" s="233" t="str">
        <f>'WetLitterbags placem_collection'!M134</f>
        <v>R536</v>
      </c>
      <c r="K353" s="235">
        <f>IFERROR(INDEX('Green_rooibos initial weight'!$C$5:$C$1749,MATCH(J353, 'Green_rooibos initial weight'!$A$5:$A$1749,0)),"")</f>
        <v>2.1970000000000001</v>
      </c>
      <c r="L353" s="235">
        <f t="shared" si="37"/>
        <v>1.9472</v>
      </c>
      <c r="M353" s="235">
        <f>AVERAGE('Ashed teabags wet'!$J$814:$J$816)</f>
        <v>2.2816647271287041</v>
      </c>
      <c r="N353" s="235">
        <f t="shared" si="38"/>
        <v>1.90277142443335</v>
      </c>
      <c r="O353" s="235">
        <f>IF(IFERROR(INDEX('Both teabags AfterWet'!$D$1:$D$839,MATCH(J353,'Both teabags AfterWet'!$B$1:$B$839,0)),"")="","",(IFERROR(INDEX('Both teabags AfterWet'!$D$1:$D$839,MATCH(J353,'Both teabags AfterWet'!$B$1:$B$839,0)),"")))</f>
        <v>1.593</v>
      </c>
      <c r="P353" s="235">
        <f t="shared" si="39"/>
        <v>1.4423999999999999</v>
      </c>
      <c r="Q353" s="235">
        <f>IFERROR(INDEX('Ashed teabags wet'!$J$2:$J$825,MATCH(J353,'Ashed teabags wet'!$B$2:$B$825,0)),"")</f>
        <v>91.768144179250029</v>
      </c>
      <c r="R353" s="235">
        <f t="shared" si="43"/>
        <v>0.11873628835849748</v>
      </c>
      <c r="S353" s="236">
        <f>'WetLitterbags placem_collection'!E134</f>
        <v>42762</v>
      </c>
      <c r="T353" s="236">
        <f>IF('WetLitterbags placem_collection'!G134="","",'WetLitterbags placem_collection'!G134)</f>
        <v>42816</v>
      </c>
      <c r="U353" s="237">
        <f t="shared" si="40"/>
        <v>54</v>
      </c>
      <c r="V353" s="235">
        <f t="shared" si="41"/>
        <v>0.50480000000000014</v>
      </c>
      <c r="W353" s="235">
        <f t="shared" si="42"/>
        <v>1.7840351360748525</v>
      </c>
      <c r="X353">
        <f>IFERROR(INDEX(Rainfall_Wet!$O$2:$O$217,MATCH(B353, Rainfall_Wet!$A$2:$A$217,0)),"")</f>
        <v>206.85140822299999</v>
      </c>
      <c r="Y353" s="241">
        <v>31.214836424255054</v>
      </c>
      <c r="Z353" s="241">
        <v>11.377370285476141</v>
      </c>
      <c r="AA353" s="241">
        <v>57.407793290268799</v>
      </c>
      <c r="AB353" s="242" t="s">
        <v>2688</v>
      </c>
      <c r="AC353" s="241">
        <v>4.7337604731394798</v>
      </c>
      <c r="AD353">
        <f>IF('WetLitterbags placem_collection'!AB134="","",'WetLitterbags placem_collection'!AB134)</f>
        <v>0.7</v>
      </c>
      <c r="AE353">
        <f>IF('WetLitterbags placem_collection'!Z134="","",'WetLitterbags placem_collection'!Z134)</f>
        <v>9.8000000000000007</v>
      </c>
      <c r="AF353" s="256" t="str">
        <f>IF('WetLitterbags placem_collection'!AA134="","",'WetLitterbags placem_collection'!AA134)</f>
        <v>G</v>
      </c>
      <c r="AG353">
        <f>IF('WetLitterbags placem_collection'!AC134="","",'WetLitterbags placem_collection'!AC134)</f>
        <v>1</v>
      </c>
      <c r="AH353" s="250">
        <f>AVERAGE('WetLitterbags placem_collection'!S134,'WetLitterbags placem_collection'!U134)</f>
        <v>18.55</v>
      </c>
      <c r="AI353">
        <f>AVERAGE('WetLitterbags placem_collection'!R134,'WetLitterbags placem_collection'!T134)</f>
        <v>28.95</v>
      </c>
      <c r="AJ353">
        <f>INDEX(Coordinates!$B$2:$B$197,MATCH(G353,Coordinates!$J$2:$J$197,0))</f>
        <v>-2.3504800260000001</v>
      </c>
      <c r="AK353">
        <f>INDEX(Coordinates!$C$2:$C$197,MATCH(G353,Coordinates!$J$2:$J$197,0))</f>
        <v>34.049551030000003</v>
      </c>
      <c r="AL353" t="str">
        <f>IF(ISNUMBER(SEARCH("C", 'WetLitterbags placem_collection'!W134)),"YES","")</f>
        <v>YES</v>
      </c>
      <c r="AM353" t="str">
        <f>IF(ISNUMBER(SEARCH("H", 'WetLitterbags placem_collection'!W134)),"YES","")</f>
        <v>YES</v>
      </c>
      <c r="AN353" t="str">
        <f>IF(ISNUMBER(SEARCH("R", 'WetLitterbags placem_collection'!W134)),"YES","")</f>
        <v/>
      </c>
    </row>
    <row r="354" spans="1:40" ht="15" customHeight="1">
      <c r="A354" s="268" t="s">
        <v>2460</v>
      </c>
      <c r="B354" s="282">
        <f>'Dry_Litterbag Placem_Collection'!A135</f>
        <v>133</v>
      </c>
      <c r="C354" s="282" t="str">
        <f>'Dry_Litterbag Placem_Collection'!B135</f>
        <v xml:space="preserve">Mwantimba
</v>
      </c>
      <c r="D354" s="282" t="s">
        <v>2677</v>
      </c>
      <c r="E354" s="282" t="s">
        <v>20</v>
      </c>
      <c r="F354" s="282">
        <v>1</v>
      </c>
      <c r="G354" s="283" t="str">
        <f>'Dry_Litterbag Placem_Collection'!C135</f>
        <v>Wet_P1_T5</v>
      </c>
      <c r="H354" s="284" t="s">
        <v>2559</v>
      </c>
      <c r="I354" s="292" t="s">
        <v>298</v>
      </c>
      <c r="J354" s="233" t="str">
        <f>'WetLitterbags placem_collection'!M135</f>
        <v>R524</v>
      </c>
      <c r="K354" s="235">
        <f>IFERROR(INDEX('Green_rooibos initial weight'!$C$5:$C$1749,MATCH(J354, 'Green_rooibos initial weight'!$A$5:$A$1749,0)),"")</f>
        <v>2.1080000000000001</v>
      </c>
      <c r="L354" s="235">
        <f t="shared" si="37"/>
        <v>1.8582000000000001</v>
      </c>
      <c r="M354" s="235">
        <f>AVERAGE('Ashed teabags wet'!$J$814:$J$816)</f>
        <v>2.2816647271287041</v>
      </c>
      <c r="N354" s="235">
        <f t="shared" si="38"/>
        <v>1.8158021060404945</v>
      </c>
      <c r="O354" s="235">
        <f>IF(IFERROR(INDEX('Both teabags AfterWet'!$D$1:$D$839,MATCH(J354,'Both teabags AfterWet'!$B$1:$B$839,0)),"")="","",(IFERROR(INDEX('Both teabags AfterWet'!$D$1:$D$839,MATCH(J354,'Both teabags AfterWet'!$B$1:$B$839,0)),"")))</f>
        <v>1.5687</v>
      </c>
      <c r="P354" s="235">
        <f t="shared" si="39"/>
        <v>1.4180999999999999</v>
      </c>
      <c r="Q354" s="235">
        <f>IFERROR(INDEX('Ashed teabags wet'!$J$2:$J$825,MATCH(J354,'Ashed teabags wet'!$B$2:$B$825,0)),"")</f>
        <v>2.521432173474186</v>
      </c>
      <c r="R354" s="235">
        <f t="shared" si="43"/>
        <v>1.3823435703479625</v>
      </c>
      <c r="S354" s="236">
        <f>'WetLitterbags placem_collection'!E135</f>
        <v>42762</v>
      </c>
      <c r="T354" s="236">
        <f>IF('WetLitterbags placem_collection'!G135="","",'WetLitterbags placem_collection'!G135)</f>
        <v>42816</v>
      </c>
      <c r="U354" s="237">
        <f t="shared" si="40"/>
        <v>54</v>
      </c>
      <c r="V354" s="235">
        <f t="shared" si="41"/>
        <v>0.44010000000000016</v>
      </c>
      <c r="W354" s="235">
        <f t="shared" si="42"/>
        <v>0.43345853569253201</v>
      </c>
      <c r="X354">
        <f>IFERROR(INDEX(Rainfall_Wet!$O$2:$O$217,MATCH(B354, Rainfall_Wet!$A$2:$A$217,0)),"")</f>
        <v>206.85140822299999</v>
      </c>
      <c r="Y354" s="241">
        <v>31.214836424255054</v>
      </c>
      <c r="Z354" s="241">
        <v>11.377370285476141</v>
      </c>
      <c r="AA354" s="241">
        <v>57.407793290268799</v>
      </c>
      <c r="AB354" s="242" t="s">
        <v>2688</v>
      </c>
      <c r="AC354" s="241">
        <v>5.7337604731394798</v>
      </c>
      <c r="AD354">
        <f>IF('WetLitterbags placem_collection'!AB135="","",'WetLitterbags placem_collection'!AB135)</f>
        <v>2.2000000000000002</v>
      </c>
      <c r="AE354">
        <f>IF('WetLitterbags placem_collection'!Z135="","",'WetLitterbags placem_collection'!Z135)</f>
        <v>10</v>
      </c>
      <c r="AF354" s="256" t="str">
        <f>IF('WetLitterbags placem_collection'!AA135="","",'WetLitterbags placem_collection'!AA135)</f>
        <v>O</v>
      </c>
      <c r="AG354">
        <f>IF('WetLitterbags placem_collection'!AC135="","",'WetLitterbags placem_collection'!AC135)</f>
        <v>1</v>
      </c>
      <c r="AH354" s="250">
        <f>AVERAGE('WetLitterbags placem_collection'!S135,'WetLitterbags placem_collection'!U135)</f>
        <v>13.399999999999999</v>
      </c>
      <c r="AI354">
        <f>AVERAGE('WetLitterbags placem_collection'!R135,'WetLitterbags placem_collection'!T135)</f>
        <v>31.349999999999998</v>
      </c>
      <c r="AJ354">
        <f>INDEX(Coordinates!$B$2:$B$197,MATCH(G354,Coordinates!$J$2:$J$197,0))</f>
        <v>-2.350474996</v>
      </c>
      <c r="AK354">
        <f>INDEX(Coordinates!$C$2:$C$197,MATCH(G354,Coordinates!$J$2:$J$197,0))</f>
        <v>34.049801979999998</v>
      </c>
      <c r="AL354" t="str">
        <f>IF(ISNUMBER(SEARCH("C", 'WetLitterbags placem_collection'!W135)),"YES","")</f>
        <v/>
      </c>
      <c r="AM354" t="str">
        <f>IF(ISNUMBER(SEARCH("H", 'WetLitterbags placem_collection'!W135)),"YES","")</f>
        <v/>
      </c>
      <c r="AN354" t="str">
        <f>IF(ISNUMBER(SEARCH("R", 'WetLitterbags placem_collection'!W135)),"YES","")</f>
        <v/>
      </c>
    </row>
    <row r="355" spans="1:40" ht="15" customHeight="1">
      <c r="A355" s="268" t="s">
        <v>2460</v>
      </c>
      <c r="B355" s="282">
        <f>'Dry_Litterbag Placem_Collection'!A136</f>
        <v>134</v>
      </c>
      <c r="C355" s="282" t="str">
        <f>'Dry_Litterbag Placem_Collection'!B136</f>
        <v xml:space="preserve">Mwantimba
</v>
      </c>
      <c r="D355" s="282" t="s">
        <v>2677</v>
      </c>
      <c r="E355" s="282" t="s">
        <v>20</v>
      </c>
      <c r="F355" s="282">
        <v>1</v>
      </c>
      <c r="G355" s="283" t="str">
        <f>'Dry_Litterbag Placem_Collection'!C136</f>
        <v>Wet_P1_T6</v>
      </c>
      <c r="H355" s="284" t="s">
        <v>2559</v>
      </c>
      <c r="I355" s="292" t="s">
        <v>298</v>
      </c>
      <c r="J355" s="233" t="str">
        <f>'WetLitterbags placem_collection'!M136</f>
        <v>R600</v>
      </c>
      <c r="K355" s="235">
        <f>IFERROR(INDEX('Green_rooibos initial weight'!$C$5:$C$1749,MATCH(J355, 'Green_rooibos initial weight'!$A$5:$A$1749,0)),"")</f>
        <v>2.2440000000000002</v>
      </c>
      <c r="L355" s="235">
        <f t="shared" si="37"/>
        <v>1.9942000000000002</v>
      </c>
      <c r="M355" s="235">
        <f>AVERAGE('Ashed teabags wet'!$J$814:$J$816)</f>
        <v>2.2816647271287041</v>
      </c>
      <c r="N355" s="235">
        <f t="shared" si="38"/>
        <v>1.9486990420115995</v>
      </c>
      <c r="O355" s="235">
        <f>IF(IFERROR(INDEX('Both teabags AfterWet'!$D$1:$D$839,MATCH(J355,'Both teabags AfterWet'!$B$1:$B$839,0)),"")="","",(IFERROR(INDEX('Both teabags AfterWet'!$D$1:$D$839,MATCH(J355,'Both teabags AfterWet'!$B$1:$B$839,0)),"")))</f>
        <v>1.4419999999999999</v>
      </c>
      <c r="P355" s="235">
        <f t="shared" si="39"/>
        <v>1.2913999999999999</v>
      </c>
      <c r="Q355" s="235">
        <f>IFERROR(INDEX('Ashed teabags wet'!$J$2:$J$825,MATCH(J355,'Ashed teabags wet'!$B$2:$B$825,0)),"")</f>
        <v>7.2860635696819331</v>
      </c>
      <c r="R355" s="235">
        <f t="shared" si="43"/>
        <v>1.1973077750611274</v>
      </c>
      <c r="S355" s="236">
        <f>'WetLitterbags placem_collection'!E136</f>
        <v>42762</v>
      </c>
      <c r="T355" s="236">
        <f>IF('WetLitterbags placem_collection'!G136="","",'WetLitterbags placem_collection'!G136)</f>
        <v>42816</v>
      </c>
      <c r="U355" s="237">
        <f t="shared" si="40"/>
        <v>54</v>
      </c>
      <c r="V355" s="235">
        <f t="shared" si="41"/>
        <v>0.70280000000000031</v>
      </c>
      <c r="W355" s="235">
        <f t="shared" si="42"/>
        <v>0.75139126695047209</v>
      </c>
      <c r="X355">
        <f>IFERROR(INDEX(Rainfall_Wet!$O$2:$O$217,MATCH(B355, Rainfall_Wet!$A$2:$A$217,0)),"")</f>
        <v>206.85140822299999</v>
      </c>
      <c r="Y355" s="241">
        <v>31.214836424255054</v>
      </c>
      <c r="Z355" s="241">
        <v>11.377370285476141</v>
      </c>
      <c r="AA355" s="241">
        <v>57.407793290268799</v>
      </c>
      <c r="AB355" s="242" t="s">
        <v>2688</v>
      </c>
      <c r="AC355" s="241">
        <v>6.7337604731394798</v>
      </c>
      <c r="AD355">
        <f>IF('WetLitterbags placem_collection'!AB136="","",'WetLitterbags placem_collection'!AB136)</f>
        <v>1.1000000000000001</v>
      </c>
      <c r="AE355">
        <f>IF('WetLitterbags placem_collection'!Z136="","",'WetLitterbags placem_collection'!Z136)</f>
        <v>15.4</v>
      </c>
      <c r="AF355" s="256" t="str">
        <f>IF('WetLitterbags placem_collection'!AA136="","",'WetLitterbags placem_collection'!AA136)</f>
        <v>O</v>
      </c>
      <c r="AG355">
        <f>IF('WetLitterbags placem_collection'!AC136="","",'WetLitterbags placem_collection'!AC136)</f>
        <v>1</v>
      </c>
      <c r="AH355" s="250">
        <f>AVERAGE('WetLitterbags placem_collection'!S136,'WetLitterbags placem_collection'!U136)</f>
        <v>12.7</v>
      </c>
      <c r="AI355">
        <f>AVERAGE('WetLitterbags placem_collection'!R136,'WetLitterbags placem_collection'!T136)</f>
        <v>30.15</v>
      </c>
      <c r="AJ355">
        <f>INDEX(Coordinates!$B$2:$B$197,MATCH(G355,Coordinates!$J$2:$J$197,0))</f>
        <v>-2.3503559730000001</v>
      </c>
      <c r="AK355">
        <f>INDEX(Coordinates!$C$2:$C$197,MATCH(G355,Coordinates!$J$2:$J$197,0))</f>
        <v>34.049800980000001</v>
      </c>
      <c r="AL355" t="str">
        <f>IF(ISNUMBER(SEARCH("C", 'WetLitterbags placem_collection'!W136)),"YES","")</f>
        <v/>
      </c>
      <c r="AM355" t="str">
        <f>IF(ISNUMBER(SEARCH("H", 'WetLitterbags placem_collection'!W136)),"YES","")</f>
        <v/>
      </c>
      <c r="AN355" t="str">
        <f>IF(ISNUMBER(SEARCH("R", 'WetLitterbags placem_collection'!W136)),"YES","")</f>
        <v/>
      </c>
    </row>
    <row r="356" spans="1:40" ht="15" customHeight="1">
      <c r="A356" s="268" t="s">
        <v>2460</v>
      </c>
      <c r="B356" s="282">
        <f>'Dry_Litterbag Placem_Collection'!A137</f>
        <v>135</v>
      </c>
      <c r="C356" s="282" t="str">
        <f>'Dry_Litterbag Placem_Collection'!B137</f>
        <v xml:space="preserve">Mwantimba
</v>
      </c>
      <c r="D356" s="282" t="s">
        <v>2677</v>
      </c>
      <c r="E356" s="282" t="s">
        <v>20</v>
      </c>
      <c r="F356" s="282">
        <v>1</v>
      </c>
      <c r="G356" s="283" t="str">
        <f>'Dry_Litterbag Placem_Collection'!C137</f>
        <v>Wet_P1_T7</v>
      </c>
      <c r="H356" s="284" t="s">
        <v>2559</v>
      </c>
      <c r="I356" s="292" t="s">
        <v>298</v>
      </c>
      <c r="J356" s="233" t="str">
        <f>'WetLitterbags placem_collection'!M137</f>
        <v>R432</v>
      </c>
      <c r="K356" s="235">
        <f>IFERROR(INDEX('Green_rooibos initial weight'!$C$5:$C$1749,MATCH(J356, 'Green_rooibos initial weight'!$A$5:$A$1749,0)),"")</f>
        <v>2.2240000000000002</v>
      </c>
      <c r="L356" s="235">
        <f t="shared" si="37"/>
        <v>1.9742000000000002</v>
      </c>
      <c r="M356" s="235">
        <f>AVERAGE('Ashed teabags wet'!$J$814:$J$816)</f>
        <v>2.2816647271287041</v>
      </c>
      <c r="N356" s="235">
        <f t="shared" si="38"/>
        <v>1.9291553749570254</v>
      </c>
      <c r="O356" s="235">
        <f>IF(IFERROR(INDEX('Both teabags AfterWet'!$D$1:$D$839,MATCH(J356,'Both teabags AfterWet'!$B$1:$B$839,0)),"")="","",(IFERROR(INDEX('Both teabags AfterWet'!$D$1:$D$839,MATCH(J356,'Both teabags AfterWet'!$B$1:$B$839,0)),"")))</f>
        <v>1.6830000000000001</v>
      </c>
      <c r="P356" s="235">
        <f t="shared" si="39"/>
        <v>1.5324</v>
      </c>
      <c r="Q356" s="235">
        <f>IFERROR(INDEX('Ashed teabags wet'!$J$2:$J$825,MATCH(J356,'Ashed teabags wet'!$B$2:$B$825,0)),"")</f>
        <v>13.470757430488819</v>
      </c>
      <c r="R356" s="235">
        <f t="shared" si="43"/>
        <v>1.3259741131351892</v>
      </c>
      <c r="S356" s="236">
        <f>'WetLitterbags placem_collection'!E137</f>
        <v>42762</v>
      </c>
      <c r="T356" s="236">
        <f>IF('WetLitterbags placem_collection'!G137="","",'WetLitterbags placem_collection'!G137)</f>
        <v>42816</v>
      </c>
      <c r="U356" s="237">
        <f t="shared" si="40"/>
        <v>54</v>
      </c>
      <c r="V356" s="235">
        <f t="shared" si="41"/>
        <v>0.44180000000000019</v>
      </c>
      <c r="W356" s="235">
        <f t="shared" si="42"/>
        <v>0.60318126182183618</v>
      </c>
      <c r="X356">
        <f>IFERROR(INDEX(Rainfall_Wet!$O$2:$O$217,MATCH(B356, Rainfall_Wet!$A$2:$A$217,0)),"")</f>
        <v>206.85140822299999</v>
      </c>
      <c r="Y356" s="241">
        <v>31.214836424255054</v>
      </c>
      <c r="Z356" s="241">
        <v>11.377370285476141</v>
      </c>
      <c r="AA356" s="241">
        <v>57.407793290268799</v>
      </c>
      <c r="AB356" s="242" t="s">
        <v>2688</v>
      </c>
      <c r="AC356" s="241">
        <v>7.7337604731394798</v>
      </c>
      <c r="AD356">
        <f>IF('WetLitterbags placem_collection'!AB137="","",'WetLitterbags placem_collection'!AB137)</f>
        <v>2.1</v>
      </c>
      <c r="AE356">
        <f>IF('WetLitterbags placem_collection'!Z137="","",'WetLitterbags placem_collection'!Z137)</f>
        <v>5.6</v>
      </c>
      <c r="AF356" s="256" t="str">
        <f>IF('WetLitterbags placem_collection'!AA137="","",'WetLitterbags placem_collection'!AA137)</f>
        <v>O</v>
      </c>
      <c r="AG356">
        <f>IF('WetLitterbags placem_collection'!AC137="","",'WetLitterbags placem_collection'!AC137)</f>
        <v>1</v>
      </c>
      <c r="AH356" s="250">
        <f>AVERAGE('WetLitterbags placem_collection'!S137,'WetLitterbags placem_collection'!U137)</f>
        <v>14.5</v>
      </c>
      <c r="AI356">
        <f>AVERAGE('WetLitterbags placem_collection'!R137,'WetLitterbags placem_collection'!T137)</f>
        <v>29.65</v>
      </c>
      <c r="AJ356">
        <f>INDEX(Coordinates!$B$2:$B$197,MATCH(G356,Coordinates!$J$2:$J$197,0))</f>
        <v>-2.3503589909999998</v>
      </c>
      <c r="AK356">
        <f>INDEX(Coordinates!$C$2:$C$197,MATCH(G356,Coordinates!$J$2:$J$197,0))</f>
        <v>34.049719000000003</v>
      </c>
      <c r="AL356" t="str">
        <f>IF(ISNUMBER(SEARCH("C", 'WetLitterbags placem_collection'!W137)),"YES","")</f>
        <v/>
      </c>
      <c r="AM356" t="str">
        <f>IF(ISNUMBER(SEARCH("H", 'WetLitterbags placem_collection'!W137)),"YES","")</f>
        <v/>
      </c>
      <c r="AN356" t="str">
        <f>IF(ISNUMBER(SEARCH("R", 'WetLitterbags placem_collection'!W137)),"YES","")</f>
        <v>YES</v>
      </c>
    </row>
    <row r="357" spans="1:40" ht="15" customHeight="1">
      <c r="A357" s="268" t="s">
        <v>2460</v>
      </c>
      <c r="B357" s="282">
        <f>'Dry_Litterbag Placem_Collection'!A138</f>
        <v>136</v>
      </c>
      <c r="C357" s="282" t="str">
        <f>'Dry_Litterbag Placem_Collection'!B138</f>
        <v xml:space="preserve">Mwantimba
</v>
      </c>
      <c r="D357" s="282" t="s">
        <v>2677</v>
      </c>
      <c r="E357" s="282" t="s">
        <v>20</v>
      </c>
      <c r="F357" s="282">
        <v>1</v>
      </c>
      <c r="G357" s="283" t="str">
        <f>'Dry_Litterbag Placem_Collection'!C138</f>
        <v>Wet_P1_T8</v>
      </c>
      <c r="H357" s="284" t="s">
        <v>2559</v>
      </c>
      <c r="I357" s="292" t="s">
        <v>298</v>
      </c>
      <c r="J357" s="233" t="str">
        <f>'WetLitterbags placem_collection'!M138</f>
        <v>R474</v>
      </c>
      <c r="K357" s="235">
        <f>IFERROR(INDEX('Green_rooibos initial weight'!$C$5:$C$1749,MATCH(J357, 'Green_rooibos initial weight'!$A$5:$A$1749,0)),"")</f>
        <v>2.258</v>
      </c>
      <c r="L357" s="235">
        <f t="shared" si="37"/>
        <v>2.0082</v>
      </c>
      <c r="M357" s="235">
        <f>AVERAGE('Ashed teabags wet'!$J$814:$J$816)</f>
        <v>2.2816647271287041</v>
      </c>
      <c r="N357" s="235">
        <f t="shared" si="38"/>
        <v>1.9623796089498013</v>
      </c>
      <c r="O357" s="235">
        <f>IF(IFERROR(INDEX('Both teabags AfterWet'!$D$1:$D$839,MATCH(J357,'Both teabags AfterWet'!$B$1:$B$839,0)),"")="","",(IFERROR(INDEX('Both teabags AfterWet'!$D$1:$D$839,MATCH(J357,'Both teabags AfterWet'!$B$1:$B$839,0)),"")))</f>
        <v>1.5827</v>
      </c>
      <c r="P357" s="235">
        <f t="shared" si="39"/>
        <v>1.4320999999999999</v>
      </c>
      <c r="Q357" s="235">
        <f>IFERROR(INDEX('Ashed teabags wet'!$J$2:$J$825,MATCH(J357,'Ashed teabags wet'!$B$2:$B$825,0)),"")</f>
        <v>5.0395256916988718</v>
      </c>
      <c r="R357" s="235">
        <f t="shared" si="43"/>
        <v>1.3599289525691804</v>
      </c>
      <c r="S357" s="236">
        <f>'WetLitterbags placem_collection'!E138</f>
        <v>42762</v>
      </c>
      <c r="T357" s="236">
        <f>IF('WetLitterbags placem_collection'!G138="","",'WetLitterbags placem_collection'!G138)</f>
        <v>42816</v>
      </c>
      <c r="U357" s="237">
        <f t="shared" si="40"/>
        <v>54</v>
      </c>
      <c r="V357" s="235">
        <f t="shared" si="41"/>
        <v>0.57610000000000006</v>
      </c>
      <c r="W357" s="235">
        <f t="shared" si="42"/>
        <v>0.6024506563806209</v>
      </c>
      <c r="X357">
        <f>IFERROR(INDEX(Rainfall_Wet!$O$2:$O$217,MATCH(B357, Rainfall_Wet!$A$2:$A$217,0)),"")</f>
        <v>206.85140822299999</v>
      </c>
      <c r="Y357" s="241">
        <v>31.214836424255054</v>
      </c>
      <c r="Z357" s="241">
        <v>11.377370285476141</v>
      </c>
      <c r="AA357" s="241">
        <v>57.407793290268799</v>
      </c>
      <c r="AB357" s="242" t="s">
        <v>2688</v>
      </c>
      <c r="AC357" s="241">
        <v>8.7337604731394798</v>
      </c>
      <c r="AD357">
        <f>IF('WetLitterbags placem_collection'!AB138="","",'WetLitterbags placem_collection'!AB138)</f>
        <v>2.2999999999999998</v>
      </c>
      <c r="AE357">
        <f>IF('WetLitterbags placem_collection'!Z138="","",'WetLitterbags placem_collection'!Z138)</f>
        <v>16.3</v>
      </c>
      <c r="AF357" s="256" t="str">
        <f>IF('WetLitterbags placem_collection'!AA138="","",'WetLitterbags placem_collection'!AA138)</f>
        <v>G</v>
      </c>
      <c r="AG357">
        <f>IF('WetLitterbags placem_collection'!AC138="","",'WetLitterbags placem_collection'!AC138)</f>
        <v>1</v>
      </c>
      <c r="AH357" s="250">
        <f>AVERAGE('WetLitterbags placem_collection'!S138,'WetLitterbags placem_collection'!U138)</f>
        <v>14.65</v>
      </c>
      <c r="AI357">
        <f>AVERAGE('WetLitterbags placem_collection'!R138,'WetLitterbags placem_collection'!T138)</f>
        <v>30.6</v>
      </c>
      <c r="AJ357">
        <f>INDEX(Coordinates!$B$2:$B$197,MATCH(G357,Coordinates!$J$2:$J$197,0))</f>
        <v>-2.3502159960000002</v>
      </c>
      <c r="AK357">
        <f>INDEX(Coordinates!$C$2:$C$197,MATCH(G357,Coordinates!$J$2:$J$197,0))</f>
        <v>34.049822020000001</v>
      </c>
      <c r="AL357" t="str">
        <f>IF(ISNUMBER(SEARCH("C", 'WetLitterbags placem_collection'!W138)),"YES","")</f>
        <v/>
      </c>
      <c r="AM357" t="str">
        <f>IF(ISNUMBER(SEARCH("H", 'WetLitterbags placem_collection'!W138)),"YES","")</f>
        <v/>
      </c>
      <c r="AN357" t="str">
        <f>IF(ISNUMBER(SEARCH("R", 'WetLitterbags placem_collection'!W138)),"YES","")</f>
        <v>YES</v>
      </c>
    </row>
    <row r="358" spans="1:40" ht="15" customHeight="1">
      <c r="A358" s="268" t="s">
        <v>2460</v>
      </c>
      <c r="B358" s="282">
        <f>'Dry_Litterbag Placem_Collection'!A139</f>
        <v>137</v>
      </c>
      <c r="C358" s="282" t="str">
        <f>'Dry_Litterbag Placem_Collection'!B139</f>
        <v xml:space="preserve">Mwantimba
</v>
      </c>
      <c r="D358" s="282" t="s">
        <v>2677</v>
      </c>
      <c r="E358" s="282" t="s">
        <v>20</v>
      </c>
      <c r="F358" s="282">
        <v>2</v>
      </c>
      <c r="G358" s="283" t="str">
        <f>'Dry_Litterbag Placem_Collection'!C139</f>
        <v>Wet_P2_T1</v>
      </c>
      <c r="H358" s="284" t="s">
        <v>2559</v>
      </c>
      <c r="I358" s="292" t="s">
        <v>298</v>
      </c>
      <c r="J358" s="233" t="str">
        <f>'WetLitterbags placem_collection'!M139</f>
        <v>R34</v>
      </c>
      <c r="K358" s="235">
        <f>IFERROR(INDEX('Green_rooibos initial weight'!$C$5:$C$1749,MATCH(J358, 'Green_rooibos initial weight'!$A$5:$A$1749,0)),"")</f>
        <v>2.1349999999999998</v>
      </c>
      <c r="L358" s="235">
        <f t="shared" si="37"/>
        <v>1.8851999999999998</v>
      </c>
      <c r="M358" s="235">
        <f>AVERAGE('Ashed teabags wet'!$J$814:$J$816)</f>
        <v>2.2816647271287041</v>
      </c>
      <c r="N358" s="235">
        <f t="shared" si="38"/>
        <v>1.8421860565641694</v>
      </c>
      <c r="O358" s="235">
        <f>IF(IFERROR(INDEX('Both teabags AfterWet'!$D$1:$D$839,MATCH(J358,'Both teabags AfterWet'!$B$1:$B$839,0)),"")="","",(IFERROR(INDEX('Both teabags AfterWet'!$D$1:$D$839,MATCH(J358,'Both teabags AfterWet'!$B$1:$B$839,0)),"")))</f>
        <v>1.571</v>
      </c>
      <c r="P358" s="235">
        <f t="shared" si="39"/>
        <v>1.4203999999999999</v>
      </c>
      <c r="Q358" s="235">
        <f>IFERROR(INDEX('Ashed teabags wet'!$J$2:$J$825,MATCH(J358,'Ashed teabags wet'!$B$2:$B$825,0)),"")</f>
        <v>7.897334649555618</v>
      </c>
      <c r="R358" s="235">
        <f t="shared" si="43"/>
        <v>1.3082262586377118</v>
      </c>
      <c r="S358" s="236">
        <f>'WetLitterbags placem_collection'!E139</f>
        <v>42762</v>
      </c>
      <c r="T358" s="236">
        <f>IF('WetLitterbags placem_collection'!G139="","",'WetLitterbags placem_collection'!G139)</f>
        <v>42816</v>
      </c>
      <c r="U358" s="237">
        <f t="shared" si="40"/>
        <v>54</v>
      </c>
      <c r="V358" s="235">
        <f t="shared" si="41"/>
        <v>0.46479999999999988</v>
      </c>
      <c r="W358" s="235">
        <f t="shared" si="42"/>
        <v>0.53395979792645765</v>
      </c>
      <c r="X358">
        <f>IFERROR(INDEX(Rainfall_Wet!$O$2:$O$217,MATCH(B358, Rainfall_Wet!$A$2:$A$217,0)),"")</f>
        <v>206.85140822299999</v>
      </c>
      <c r="Y358" s="241">
        <v>33.96</v>
      </c>
      <c r="Z358" s="241">
        <v>8.9200000000000017</v>
      </c>
      <c r="AA358" s="241">
        <v>57.12</v>
      </c>
      <c r="AB358" s="242" t="s">
        <v>2688</v>
      </c>
      <c r="AC358" s="241">
        <v>2.072055199605717</v>
      </c>
      <c r="AD358">
        <f>IF('WetLitterbags placem_collection'!AB139="","",'WetLitterbags placem_collection'!AB139)</f>
        <v>1.2</v>
      </c>
      <c r="AE358">
        <f>IF('WetLitterbags placem_collection'!Z139="","",'WetLitterbags placem_collection'!Z139)</f>
        <v>32.4</v>
      </c>
      <c r="AF358" s="256" t="str">
        <f>IF('WetLitterbags placem_collection'!AA139="","",'WetLitterbags placem_collection'!AA139)</f>
        <v>G</v>
      </c>
      <c r="AG358">
        <f>IF('WetLitterbags placem_collection'!AC139="","",'WetLitterbags placem_collection'!AC139)</f>
        <v>1</v>
      </c>
      <c r="AH358" s="250">
        <f>AVERAGE('WetLitterbags placem_collection'!S139,'WetLitterbags placem_collection'!U139)</f>
        <v>15.5</v>
      </c>
      <c r="AI358">
        <f>AVERAGE('WetLitterbags placem_collection'!R139,'WetLitterbags placem_collection'!T139)</f>
        <v>28.5</v>
      </c>
      <c r="AJ358">
        <f>INDEX(Coordinates!$B$2:$B$197,MATCH(G358,Coordinates!$J$2:$J$197,0))</f>
        <v>-2.348596025</v>
      </c>
      <c r="AK358">
        <f>INDEX(Coordinates!$C$2:$C$197,MATCH(G358,Coordinates!$J$2:$J$197,0))</f>
        <v>34.050070959999999</v>
      </c>
      <c r="AL358" t="str">
        <f>IF(ISNUMBER(SEARCH("C", 'WetLitterbags placem_collection'!W139)),"YES","")</f>
        <v>YES</v>
      </c>
      <c r="AM358" t="str">
        <f>IF(ISNUMBER(SEARCH("H", 'WetLitterbags placem_collection'!W139)),"YES","")</f>
        <v/>
      </c>
      <c r="AN358" t="str">
        <f>IF(ISNUMBER(SEARCH("R", 'WetLitterbags placem_collection'!W139)),"YES","")</f>
        <v/>
      </c>
    </row>
    <row r="359" spans="1:40" ht="15" customHeight="1">
      <c r="A359" s="268" t="s">
        <v>2460</v>
      </c>
      <c r="B359" s="282">
        <f>'Dry_Litterbag Placem_Collection'!A140</f>
        <v>138</v>
      </c>
      <c r="C359" s="282" t="str">
        <f>'Dry_Litterbag Placem_Collection'!B140</f>
        <v xml:space="preserve">Mwantimba
</v>
      </c>
      <c r="D359" s="282" t="s">
        <v>2677</v>
      </c>
      <c r="E359" s="282" t="s">
        <v>20</v>
      </c>
      <c r="F359" s="282">
        <v>2</v>
      </c>
      <c r="G359" s="283" t="str">
        <f>'Dry_Litterbag Placem_Collection'!C140</f>
        <v>Wet_P2_T2</v>
      </c>
      <c r="H359" s="284" t="s">
        <v>2559</v>
      </c>
      <c r="I359" s="292" t="s">
        <v>298</v>
      </c>
      <c r="J359" s="233" t="str">
        <f>'WetLitterbags placem_collection'!M140</f>
        <v>R426</v>
      </c>
      <c r="K359" s="235">
        <f>IFERROR(INDEX('Green_rooibos initial weight'!$C$5:$C$1749,MATCH(J359, 'Green_rooibos initial weight'!$A$5:$A$1749,0)),"")</f>
        <v>2.153</v>
      </c>
      <c r="L359" s="235">
        <f t="shared" si="37"/>
        <v>1.9032</v>
      </c>
      <c r="M359" s="235">
        <f>AVERAGE('Ashed teabags wet'!$J$814:$J$816)</f>
        <v>2.2816647271287041</v>
      </c>
      <c r="N359" s="235">
        <f t="shared" si="38"/>
        <v>1.8597753569132864</v>
      </c>
      <c r="O359" s="235">
        <f>IF(IFERROR(INDEX('Both teabags AfterWet'!$D$1:$D$839,MATCH(J359,'Both teabags AfterWet'!$B$1:$B$839,0)),"")="","",(IFERROR(INDEX('Both teabags AfterWet'!$D$1:$D$839,MATCH(J359,'Both teabags AfterWet'!$B$1:$B$839,0)),"")))</f>
        <v>1.613</v>
      </c>
      <c r="P359" s="235">
        <f t="shared" si="39"/>
        <v>1.4623999999999999</v>
      </c>
      <c r="Q359" s="235">
        <f>IFERROR(INDEX('Ashed teabags wet'!$J$2:$J$825,MATCH(J359,'Ashed teabags wet'!$B$2:$B$825,0)),"")</f>
        <v>4.7996041563577378</v>
      </c>
      <c r="R359" s="235">
        <f t="shared" si="43"/>
        <v>1.3922105888174243</v>
      </c>
      <c r="S359" s="236">
        <f>'WetLitterbags placem_collection'!E140</f>
        <v>42762</v>
      </c>
      <c r="T359" s="236">
        <f>IF('WetLitterbags placem_collection'!G140="","",'WetLitterbags placem_collection'!G140)</f>
        <v>42816</v>
      </c>
      <c r="U359" s="237">
        <f t="shared" si="40"/>
        <v>54</v>
      </c>
      <c r="V359" s="235">
        <f t="shared" si="41"/>
        <v>0.44080000000000008</v>
      </c>
      <c r="W359" s="235">
        <f t="shared" si="42"/>
        <v>0.46756476809586212</v>
      </c>
      <c r="X359">
        <f>IFERROR(INDEX(Rainfall_Wet!$O$2:$O$217,MATCH(B359, Rainfall_Wet!$A$2:$A$217,0)),"")</f>
        <v>206.85140822299999</v>
      </c>
      <c r="Y359" s="241">
        <v>33.96</v>
      </c>
      <c r="Z359" s="241">
        <v>8.9200000000000017</v>
      </c>
      <c r="AA359" s="241">
        <v>57.12</v>
      </c>
      <c r="AB359" s="242" t="s">
        <v>2688</v>
      </c>
      <c r="AC359" s="241">
        <v>3.0720551996057202</v>
      </c>
      <c r="AD359">
        <f>IF('WetLitterbags placem_collection'!AB140="","",'WetLitterbags placem_collection'!AB140)</f>
        <v>2.8</v>
      </c>
      <c r="AE359">
        <f>IF('WetLitterbags placem_collection'!Z140="","",'WetLitterbags placem_collection'!Z140)</f>
        <v>26.4</v>
      </c>
      <c r="AF359" s="256" t="str">
        <f>IF('WetLitterbags placem_collection'!AA140="","",'WetLitterbags placem_collection'!AA140)</f>
        <v>G</v>
      </c>
      <c r="AG359">
        <f>IF('WetLitterbags placem_collection'!AC140="","",'WetLitterbags placem_collection'!AC140)</f>
        <v>1</v>
      </c>
      <c r="AH359" s="250">
        <f>AVERAGE('WetLitterbags placem_collection'!S140,'WetLitterbags placem_collection'!U140)</f>
        <v>15.5</v>
      </c>
      <c r="AI359">
        <f>AVERAGE('WetLitterbags placem_collection'!R140,'WetLitterbags placem_collection'!T140)</f>
        <v>29.35</v>
      </c>
      <c r="AJ359">
        <f>INDEX(Coordinates!$B$2:$B$197,MATCH(G359,Coordinates!$J$2:$J$197,0))</f>
        <v>-2.3485449790000001</v>
      </c>
      <c r="AK359">
        <f>INDEX(Coordinates!$C$2:$C$197,MATCH(G359,Coordinates!$J$2:$J$197,0))</f>
        <v>34.050146980000001</v>
      </c>
      <c r="AL359" t="str">
        <f>IF(ISNUMBER(SEARCH("C", 'WetLitterbags placem_collection'!W140)),"YES","")</f>
        <v/>
      </c>
      <c r="AM359" t="str">
        <f>IF(ISNUMBER(SEARCH("H", 'WetLitterbags placem_collection'!W140)),"YES","")</f>
        <v/>
      </c>
      <c r="AN359" t="str">
        <f>IF(ISNUMBER(SEARCH("R", 'WetLitterbags placem_collection'!W140)),"YES","")</f>
        <v/>
      </c>
    </row>
    <row r="360" spans="1:40" ht="15" customHeight="1">
      <c r="A360" s="268" t="s">
        <v>2460</v>
      </c>
      <c r="B360" s="282">
        <f>'Dry_Litterbag Placem_Collection'!A141</f>
        <v>139</v>
      </c>
      <c r="C360" s="282" t="str">
        <f>'Dry_Litterbag Placem_Collection'!B141</f>
        <v xml:space="preserve">Mwantimba
</v>
      </c>
      <c r="D360" s="282" t="s">
        <v>2677</v>
      </c>
      <c r="E360" s="282" t="s">
        <v>20</v>
      </c>
      <c r="F360" s="282">
        <v>2</v>
      </c>
      <c r="G360" s="283" t="str">
        <f>'Dry_Litterbag Placem_Collection'!C141</f>
        <v>Wet_P2_T3</v>
      </c>
      <c r="H360" s="284" t="s">
        <v>2559</v>
      </c>
      <c r="I360" s="292" t="s">
        <v>298</v>
      </c>
      <c r="J360" s="233" t="str">
        <f>'WetLitterbags placem_collection'!M141</f>
        <v>R563</v>
      </c>
      <c r="K360" s="235">
        <f>IFERROR(INDEX('Green_rooibos initial weight'!$C$5:$C$1749,MATCH(J360, 'Green_rooibos initial weight'!$A$5:$A$1749,0)),"")</f>
        <v>2.1150000000000002</v>
      </c>
      <c r="L360" s="235">
        <f t="shared" si="37"/>
        <v>1.8652000000000002</v>
      </c>
      <c r="M360" s="235">
        <f>AVERAGE('Ashed teabags wet'!$J$814:$J$816)</f>
        <v>2.2816647271287041</v>
      </c>
      <c r="N360" s="235">
        <f t="shared" si="38"/>
        <v>1.8226423895095956</v>
      </c>
      <c r="O360" s="235">
        <f>IF(IFERROR(INDEX('Both teabags AfterWet'!$D$1:$D$839,MATCH(J360,'Both teabags AfterWet'!$B$1:$B$839,0)),"")="","",(IFERROR(INDEX('Both teabags AfterWet'!$D$1:$D$839,MATCH(J360,'Both teabags AfterWet'!$B$1:$B$839,0)),"")))</f>
        <v>2.5009999999999999</v>
      </c>
      <c r="P360" s="235">
        <f t="shared" si="39"/>
        <v>2.3504</v>
      </c>
      <c r="Q360" s="235">
        <f>IFERROR(INDEX('Ashed teabags wet'!$J$2:$J$825,MATCH(J360,'Ashed teabags wet'!$B$2:$B$825,0)),"")</f>
        <v>90.192212912765001</v>
      </c>
      <c r="R360" s="235">
        <f t="shared" si="43"/>
        <v>0.23052222769837138</v>
      </c>
      <c r="S360" s="236">
        <f>'WetLitterbags placem_collection'!E141</f>
        <v>42762</v>
      </c>
      <c r="T360" s="236">
        <f>IF('WetLitterbags placem_collection'!G141="","",'WetLitterbags placem_collection'!G141)</f>
        <v>42816</v>
      </c>
      <c r="U360" s="237">
        <f t="shared" si="40"/>
        <v>54</v>
      </c>
      <c r="V360" s="235">
        <f t="shared" si="41"/>
        <v>-0.48519999999999985</v>
      </c>
      <c r="W360" s="235">
        <f t="shared" si="42"/>
        <v>1.5921201618112242</v>
      </c>
      <c r="X360">
        <f>IFERROR(INDEX(Rainfall_Wet!$O$2:$O$217,MATCH(B360, Rainfall_Wet!$A$2:$A$217,0)),"")</f>
        <v>206.85140822299999</v>
      </c>
      <c r="Y360" s="241">
        <v>33.96</v>
      </c>
      <c r="Z360" s="241">
        <v>8.9200000000000017</v>
      </c>
      <c r="AA360" s="241">
        <v>57.12</v>
      </c>
      <c r="AB360" s="242" t="s">
        <v>2688</v>
      </c>
      <c r="AC360" s="241">
        <v>4.0720551996057202</v>
      </c>
      <c r="AD360">
        <f>IF('WetLitterbags placem_collection'!AB141="","",'WetLitterbags placem_collection'!AB141)</f>
        <v>5.7</v>
      </c>
      <c r="AE360">
        <f>IF('WetLitterbags placem_collection'!Z141="","",'WetLitterbags placem_collection'!Z141)</f>
        <v>19.399999999999999</v>
      </c>
      <c r="AF360" s="256" t="str">
        <f>IF('WetLitterbags placem_collection'!AA141="","",'WetLitterbags placem_collection'!AA141)</f>
        <v>G</v>
      </c>
      <c r="AG360">
        <f>IF('WetLitterbags placem_collection'!AC141="","",'WetLitterbags placem_collection'!AC141)</f>
        <v>1</v>
      </c>
      <c r="AH360" s="250">
        <f>AVERAGE('WetLitterbags placem_collection'!S141,'WetLitterbags placem_collection'!U141)</f>
        <v>16.850000000000001</v>
      </c>
      <c r="AI360">
        <f>AVERAGE('WetLitterbags placem_collection'!R141,'WetLitterbags placem_collection'!T141)</f>
        <v>28.65</v>
      </c>
      <c r="AJ360">
        <f>INDEX(Coordinates!$B$2:$B$197,MATCH(G360,Coordinates!$J$2:$J$197,0))</f>
        <v>-2.3487209990000002</v>
      </c>
      <c r="AK360">
        <f>INDEX(Coordinates!$C$2:$C$197,MATCH(G360,Coordinates!$J$2:$J$197,0))</f>
        <v>34.050128039999997</v>
      </c>
      <c r="AL360" t="str">
        <f>IF(ISNUMBER(SEARCH("C", 'WetLitterbags placem_collection'!W141)),"YES","")</f>
        <v>YES</v>
      </c>
      <c r="AM360" t="str">
        <f>IF(ISNUMBER(SEARCH("H", 'WetLitterbags placem_collection'!W141)),"YES","")</f>
        <v>YES</v>
      </c>
      <c r="AN360" t="str">
        <f>IF(ISNUMBER(SEARCH("R", 'WetLitterbags placem_collection'!W141)),"YES","")</f>
        <v>YES</v>
      </c>
    </row>
    <row r="361" spans="1:40" ht="15" customHeight="1">
      <c r="A361" s="268" t="s">
        <v>2460</v>
      </c>
      <c r="B361" s="282">
        <f>'Dry_Litterbag Placem_Collection'!A142</f>
        <v>140</v>
      </c>
      <c r="C361" s="282" t="str">
        <f>'Dry_Litterbag Placem_Collection'!B142</f>
        <v xml:space="preserve">Mwantimba
</v>
      </c>
      <c r="D361" s="282" t="s">
        <v>2677</v>
      </c>
      <c r="E361" s="282" t="s">
        <v>20</v>
      </c>
      <c r="F361" s="282">
        <v>2</v>
      </c>
      <c r="G361" s="283" t="str">
        <f>'Dry_Litterbag Placem_Collection'!C142</f>
        <v>Wet_P2_T4</v>
      </c>
      <c r="H361" s="284" t="s">
        <v>2559</v>
      </c>
      <c r="I361" s="292" t="s">
        <v>298</v>
      </c>
      <c r="J361" s="233" t="str">
        <f>'WetLitterbags placem_collection'!M142</f>
        <v>R535</v>
      </c>
      <c r="K361" s="235">
        <f>IFERROR(INDEX('Green_rooibos initial weight'!$C$5:$C$1749,MATCH(J361, 'Green_rooibos initial weight'!$A$5:$A$1749,0)),"")</f>
        <v>2.1259999999999999</v>
      </c>
      <c r="L361" s="235">
        <f t="shared" si="37"/>
        <v>1.8761999999999999</v>
      </c>
      <c r="M361" s="235">
        <f>AVERAGE('Ashed teabags wet'!$J$814:$J$816)</f>
        <v>2.2816647271287041</v>
      </c>
      <c r="N361" s="235">
        <f t="shared" si="38"/>
        <v>1.8333914063896111</v>
      </c>
      <c r="O361" s="235">
        <f>IF(IFERROR(INDEX('Both teabags AfterWet'!$D$1:$D$839,MATCH(J361,'Both teabags AfterWet'!$B$1:$B$839,0)),"")="","",(IFERROR(INDEX('Both teabags AfterWet'!$D$1:$D$839,MATCH(J361,'Both teabags AfterWet'!$B$1:$B$839,0)),"")))</f>
        <v>1.5517000000000001</v>
      </c>
      <c r="P361" s="235">
        <f t="shared" si="39"/>
        <v>1.4011</v>
      </c>
      <c r="Q361" s="235">
        <f>IFERROR(INDEX('Ashed teabags wet'!$J$2:$J$825,MATCH(J361,'Ashed teabags wet'!$B$2:$B$825,0)),"")</f>
        <v>6.5646594274426793</v>
      </c>
      <c r="R361" s="235">
        <f t="shared" si="43"/>
        <v>1.3091225567621005</v>
      </c>
      <c r="S361" s="236">
        <f>'WetLitterbags placem_collection'!E142</f>
        <v>42762</v>
      </c>
      <c r="T361" s="236">
        <f>IF('WetLitterbags placem_collection'!G142="","",'WetLitterbags placem_collection'!G142)</f>
        <v>42816</v>
      </c>
      <c r="U361" s="237">
        <f t="shared" si="40"/>
        <v>54</v>
      </c>
      <c r="V361" s="235">
        <f t="shared" si="41"/>
        <v>0.47509999999999986</v>
      </c>
      <c r="W361" s="235">
        <f t="shared" si="42"/>
        <v>0.52426884962751052</v>
      </c>
      <c r="X361">
        <f>IFERROR(INDEX(Rainfall_Wet!$O$2:$O$217,MATCH(B361, Rainfall_Wet!$A$2:$A$217,0)),"")</f>
        <v>206.85140822299999</v>
      </c>
      <c r="Y361" s="241">
        <v>33.96</v>
      </c>
      <c r="Z361" s="241">
        <v>8.9200000000000017</v>
      </c>
      <c r="AA361" s="241">
        <v>57.12</v>
      </c>
      <c r="AB361" s="242" t="s">
        <v>2688</v>
      </c>
      <c r="AC361" s="241">
        <v>5.0720551996057202</v>
      </c>
      <c r="AD361">
        <f>IF('WetLitterbags placem_collection'!AB142="","",'WetLitterbags placem_collection'!AB142)</f>
        <v>1.4</v>
      </c>
      <c r="AE361">
        <f>IF('WetLitterbags placem_collection'!Z142="","",'WetLitterbags placem_collection'!Z142)</f>
        <v>33.4</v>
      </c>
      <c r="AF361" s="256" t="str">
        <f>IF('WetLitterbags placem_collection'!AA142="","",'WetLitterbags placem_collection'!AA142)</f>
        <v>G</v>
      </c>
      <c r="AG361">
        <f>IF('WetLitterbags placem_collection'!AC142="","",'WetLitterbags placem_collection'!AC142)</f>
        <v>1</v>
      </c>
      <c r="AH361" s="250">
        <f>AVERAGE('WetLitterbags placem_collection'!S142,'WetLitterbags placem_collection'!U142)</f>
        <v>11.55</v>
      </c>
      <c r="AI361">
        <f>AVERAGE('WetLitterbags placem_collection'!R142,'WetLitterbags placem_collection'!T142)</f>
        <v>30.85</v>
      </c>
      <c r="AJ361">
        <f>INDEX(Coordinates!$B$2:$B$197,MATCH(G361,Coordinates!$J$2:$J$197,0))</f>
        <v>-2.3486250270000002</v>
      </c>
      <c r="AK361">
        <f>INDEX(Coordinates!$C$2:$C$197,MATCH(G361,Coordinates!$J$2:$J$197,0))</f>
        <v>34.050070959999999</v>
      </c>
      <c r="AL361" t="str">
        <f>IF(ISNUMBER(SEARCH("C", 'WetLitterbags placem_collection'!W142)),"YES","")</f>
        <v/>
      </c>
      <c r="AM361" t="str">
        <f>IF(ISNUMBER(SEARCH("H", 'WetLitterbags placem_collection'!W142)),"YES","")</f>
        <v/>
      </c>
      <c r="AN361" t="str">
        <f>IF(ISNUMBER(SEARCH("R", 'WetLitterbags placem_collection'!W142)),"YES","")</f>
        <v>YES</v>
      </c>
    </row>
    <row r="362" spans="1:40" ht="15" customHeight="1">
      <c r="A362" s="268" t="s">
        <v>2460</v>
      </c>
      <c r="B362" s="282">
        <f>'Dry_Litterbag Placem_Collection'!A143</f>
        <v>141</v>
      </c>
      <c r="C362" s="282" t="str">
        <f>'Dry_Litterbag Placem_Collection'!B143</f>
        <v xml:space="preserve">Mwantimba
</v>
      </c>
      <c r="D362" s="282" t="s">
        <v>2677</v>
      </c>
      <c r="E362" s="282" t="s">
        <v>20</v>
      </c>
      <c r="F362" s="282">
        <v>2</v>
      </c>
      <c r="G362" s="283" t="str">
        <f>'Dry_Litterbag Placem_Collection'!C143</f>
        <v>Wet_P2_T5</v>
      </c>
      <c r="H362" s="284" t="s">
        <v>2559</v>
      </c>
      <c r="I362" s="292" t="s">
        <v>298</v>
      </c>
      <c r="J362" s="233" t="str">
        <f>'WetLitterbags placem_collection'!M143</f>
        <v>R581</v>
      </c>
      <c r="K362" s="235">
        <f>IFERROR(INDEX('Green_rooibos initial weight'!$C$5:$C$1749,MATCH(J362, 'Green_rooibos initial weight'!$A$5:$A$1749,0)),"")</f>
        <v>2.069</v>
      </c>
      <c r="L362" s="235">
        <f t="shared" si="37"/>
        <v>1.8191999999999999</v>
      </c>
      <c r="M362" s="235">
        <f>AVERAGE('Ashed teabags wet'!$J$814:$J$816)</f>
        <v>2.2816647271287041</v>
      </c>
      <c r="N362" s="235">
        <f t="shared" si="38"/>
        <v>1.7776919552840746</v>
      </c>
      <c r="O362" s="235">
        <f>IF(IFERROR(INDEX('Both teabags AfterWet'!$D$1:$D$839,MATCH(J362,'Both teabags AfterWet'!$B$1:$B$839,0)),"")="","",(IFERROR(INDEX('Both teabags AfterWet'!$D$1:$D$839,MATCH(J362,'Both teabags AfterWet'!$B$1:$B$839,0)),"")))</f>
        <v>1.2849999999999999</v>
      </c>
      <c r="P362" s="235">
        <f t="shared" si="39"/>
        <v>1.1343999999999999</v>
      </c>
      <c r="Q362" s="235">
        <f>IFERROR(INDEX('Ashed teabags wet'!$J$2:$J$825,MATCH(J362,'Ashed teabags wet'!$B$2:$B$825,0)),"")</f>
        <v>87.823960880195301</v>
      </c>
      <c r="R362" s="235">
        <f t="shared" si="43"/>
        <v>0.13812498777506443</v>
      </c>
      <c r="S362" s="236">
        <f>'WetLitterbags placem_collection'!E143</f>
        <v>42762</v>
      </c>
      <c r="T362" s="236">
        <f>IF('WetLitterbags placem_collection'!G143="","",'WetLitterbags placem_collection'!G143)</f>
        <v>42816</v>
      </c>
      <c r="U362" s="237">
        <f t="shared" si="40"/>
        <v>54</v>
      </c>
      <c r="V362" s="235">
        <f t="shared" si="41"/>
        <v>0.68480000000000008</v>
      </c>
      <c r="W362" s="235">
        <f t="shared" si="42"/>
        <v>1.6395669675090101</v>
      </c>
      <c r="X362">
        <f>IFERROR(INDEX(Rainfall_Wet!$O$2:$O$217,MATCH(B362, Rainfall_Wet!$A$2:$A$217,0)),"")</f>
        <v>206.85140822299999</v>
      </c>
      <c r="Y362" s="241">
        <v>33.96</v>
      </c>
      <c r="Z362" s="241">
        <v>8.9200000000000017</v>
      </c>
      <c r="AA362" s="241">
        <v>57.12</v>
      </c>
      <c r="AB362" s="242" t="s">
        <v>2688</v>
      </c>
      <c r="AC362" s="241">
        <v>6.0720551996057202</v>
      </c>
      <c r="AD362">
        <f>IF('WetLitterbags placem_collection'!AB143="","",'WetLitterbags placem_collection'!AB143)</f>
        <v>1.4</v>
      </c>
      <c r="AE362">
        <f>IF('WetLitterbags placem_collection'!Z143="","",'WetLitterbags placem_collection'!Z143)</f>
        <v>28.4</v>
      </c>
      <c r="AF362" s="256" t="str">
        <f>IF('WetLitterbags placem_collection'!AA143="","",'WetLitterbags placem_collection'!AA143)</f>
        <v>G</v>
      </c>
      <c r="AG362">
        <f>IF('WetLitterbags placem_collection'!AC143="","",'WetLitterbags placem_collection'!AC143)</f>
        <v>1</v>
      </c>
      <c r="AH362" s="250">
        <f>AVERAGE('WetLitterbags placem_collection'!S143,'WetLitterbags placem_collection'!U143)</f>
        <v>9.6999999999999993</v>
      </c>
      <c r="AI362">
        <f>AVERAGE('WetLitterbags placem_collection'!R143,'WetLitterbags placem_collection'!T143)</f>
        <v>30.75</v>
      </c>
      <c r="AJ362">
        <f>INDEX(Coordinates!$B$2:$B$197,MATCH(G362,Coordinates!$J$2:$J$197,0))</f>
        <v>-2.3486060000000002</v>
      </c>
      <c r="AK362">
        <f>INDEX(Coordinates!$C$2:$C$197,MATCH(G362,Coordinates!$J$2:$J$197,0))</f>
        <v>34.050010020000002</v>
      </c>
      <c r="AL362" t="str">
        <f>IF(ISNUMBER(SEARCH("C", 'WetLitterbags placem_collection'!W143)),"YES","")</f>
        <v>YES</v>
      </c>
      <c r="AM362" t="str">
        <f>IF(ISNUMBER(SEARCH("H", 'WetLitterbags placem_collection'!W143)),"YES","")</f>
        <v>YES</v>
      </c>
      <c r="AN362" t="str">
        <f>IF(ISNUMBER(SEARCH("R", 'WetLitterbags placem_collection'!W143)),"YES","")</f>
        <v>YES</v>
      </c>
    </row>
    <row r="363" spans="1:40" ht="15" customHeight="1">
      <c r="A363" s="268" t="s">
        <v>2460</v>
      </c>
      <c r="B363" s="282">
        <f>'Dry_Litterbag Placem_Collection'!A144</f>
        <v>142</v>
      </c>
      <c r="C363" s="282" t="str">
        <f>'Dry_Litterbag Placem_Collection'!B144</f>
        <v xml:space="preserve">Mwantimba
</v>
      </c>
      <c r="D363" s="282" t="s">
        <v>2677</v>
      </c>
      <c r="E363" s="282" t="s">
        <v>20</v>
      </c>
      <c r="F363" s="282">
        <v>2</v>
      </c>
      <c r="G363" s="283" t="str">
        <f>'Dry_Litterbag Placem_Collection'!C144</f>
        <v>Wet_P2_T6</v>
      </c>
      <c r="H363" s="284" t="s">
        <v>2559</v>
      </c>
      <c r="I363" s="292" t="s">
        <v>298</v>
      </c>
      <c r="J363" s="233" t="str">
        <f>'WetLitterbags placem_collection'!M144</f>
        <v>R460</v>
      </c>
      <c r="K363" s="235">
        <f>IFERROR(INDEX('Green_rooibos initial weight'!$C$5:$C$1749,MATCH(J363, 'Green_rooibos initial weight'!$A$5:$A$1749,0)),"")</f>
        <v>2.1659999999999999</v>
      </c>
      <c r="L363" s="235">
        <f t="shared" si="37"/>
        <v>1.9161999999999999</v>
      </c>
      <c r="M363" s="235">
        <f>AVERAGE('Ashed teabags wet'!$J$814:$J$816)</f>
        <v>2.2816647271287041</v>
      </c>
      <c r="N363" s="235">
        <f t="shared" si="38"/>
        <v>1.8724787404987597</v>
      </c>
      <c r="O363" s="235">
        <f>IF(IFERROR(INDEX('Both teabags AfterWet'!$D$1:$D$839,MATCH(J363,'Both teabags AfterWet'!$B$1:$B$839,0)),"")="","",(IFERROR(INDEX('Both teabags AfterWet'!$D$1:$D$839,MATCH(J363,'Both teabags AfterWet'!$B$1:$B$839,0)),"")))</f>
        <v>0.14299999999999999</v>
      </c>
      <c r="P363" s="235">
        <f t="shared" si="39"/>
        <v>-7.6000000000000234E-3</v>
      </c>
      <c r="Q363" s="235" t="str">
        <f>IFERROR(INDEX('Ashed teabags wet'!$J$2:$J$825,MATCH(J363,'Ashed teabags wet'!$B$2:$B$825,0)),"")</f>
        <v/>
      </c>
      <c r="R363" s="235" t="str">
        <f t="shared" si="43"/>
        <v/>
      </c>
      <c r="S363" s="236">
        <f>'WetLitterbags placem_collection'!E144</f>
        <v>42762</v>
      </c>
      <c r="T363" s="236">
        <f>IF('WetLitterbags placem_collection'!G144="","",'WetLitterbags placem_collection'!G144)</f>
        <v>42816</v>
      </c>
      <c r="U363" s="237">
        <f t="shared" si="40"/>
        <v>54</v>
      </c>
      <c r="V363" s="235">
        <f t="shared" si="41"/>
        <v>1.9238</v>
      </c>
      <c r="W363" s="235" t="str">
        <f t="shared" si="42"/>
        <v/>
      </c>
      <c r="X363">
        <f>IFERROR(INDEX(Rainfall_Wet!$O$2:$O$217,MATCH(B363, Rainfall_Wet!$A$2:$A$217,0)),"")</f>
        <v>206.85140822299999</v>
      </c>
      <c r="Y363" s="241">
        <v>33.96</v>
      </c>
      <c r="Z363" s="241">
        <v>8.9200000000000017</v>
      </c>
      <c r="AA363" s="241">
        <v>57.12</v>
      </c>
      <c r="AB363" s="242" t="s">
        <v>2688</v>
      </c>
      <c r="AC363" s="241">
        <v>7.0720551996057202</v>
      </c>
      <c r="AD363">
        <f>IF('WetLitterbags placem_collection'!AB144="","",'WetLitterbags placem_collection'!AB144)</f>
        <v>1.7</v>
      </c>
      <c r="AE363">
        <f>IF('WetLitterbags placem_collection'!Z144="","",'WetLitterbags placem_collection'!Z144)</f>
        <v>33.799999999999997</v>
      </c>
      <c r="AF363" s="256" t="str">
        <f>IF('WetLitterbags placem_collection'!AA144="","",'WetLitterbags placem_collection'!AA144)</f>
        <v>G</v>
      </c>
      <c r="AG363">
        <f>IF('WetLitterbags placem_collection'!AC144="","",'WetLitterbags placem_collection'!AC144)</f>
        <v>1</v>
      </c>
      <c r="AH363" s="250">
        <f>AVERAGE('WetLitterbags placem_collection'!S144,'WetLitterbags placem_collection'!U144)</f>
        <v>15.5</v>
      </c>
      <c r="AI363">
        <f>AVERAGE('WetLitterbags placem_collection'!R144,'WetLitterbags placem_collection'!T144)</f>
        <v>28.75</v>
      </c>
      <c r="AJ363">
        <f>INDEX(Coordinates!$B$2:$B$197,MATCH(G363,Coordinates!$J$2:$J$197,0))</f>
        <v>-2.348618992</v>
      </c>
      <c r="AK363">
        <f>INDEX(Coordinates!$C$2:$C$197,MATCH(G363,Coordinates!$J$2:$J$197,0))</f>
        <v>34.049996030000003</v>
      </c>
      <c r="AL363" t="str">
        <f>IF(ISNUMBER(SEARCH("C", 'WetLitterbags placem_collection'!W144)),"YES","")</f>
        <v/>
      </c>
      <c r="AM363" t="str">
        <f>IF(ISNUMBER(SEARCH("H", 'WetLitterbags placem_collection'!W144)),"YES","")</f>
        <v>YES</v>
      </c>
      <c r="AN363" t="str">
        <f>IF(ISNUMBER(SEARCH("R", 'WetLitterbags placem_collection'!W144)),"YES","")</f>
        <v/>
      </c>
    </row>
    <row r="364" spans="1:40" ht="15" customHeight="1">
      <c r="A364" s="268" t="s">
        <v>2460</v>
      </c>
      <c r="B364" s="282">
        <f>'Dry_Litterbag Placem_Collection'!A145</f>
        <v>143</v>
      </c>
      <c r="C364" s="282" t="str">
        <f>'Dry_Litterbag Placem_Collection'!B145</f>
        <v xml:space="preserve">Mwantimba
</v>
      </c>
      <c r="D364" s="282" t="s">
        <v>2677</v>
      </c>
      <c r="E364" s="282" t="s">
        <v>20</v>
      </c>
      <c r="F364" s="282">
        <v>2</v>
      </c>
      <c r="G364" s="283" t="str">
        <f>'Dry_Litterbag Placem_Collection'!C145</f>
        <v>Wet_P2_T7</v>
      </c>
      <c r="H364" s="284" t="s">
        <v>2559</v>
      </c>
      <c r="I364" s="292" t="s">
        <v>298</v>
      </c>
      <c r="J364" s="233" t="str">
        <f>'WetLitterbags placem_collection'!M145</f>
        <v>R456</v>
      </c>
      <c r="K364" s="235">
        <f>IFERROR(INDEX('Green_rooibos initial weight'!$C$5:$C$1749,MATCH(J364, 'Green_rooibos initial weight'!$A$5:$A$1749,0)),"")</f>
        <v>2.23</v>
      </c>
      <c r="L364" s="235">
        <f t="shared" si="37"/>
        <v>1.9802</v>
      </c>
      <c r="M364" s="235">
        <f>AVERAGE('Ashed teabags wet'!$J$814:$J$816)</f>
        <v>2.2816647271287041</v>
      </c>
      <c r="N364" s="235">
        <f t="shared" si="38"/>
        <v>1.9350184750733974</v>
      </c>
      <c r="O364" s="235">
        <f>IF(IFERROR(INDEX('Both teabags AfterWet'!$D$1:$D$839,MATCH(J364,'Both teabags AfterWet'!$B$1:$B$839,0)),"")="","",(IFERROR(INDEX('Both teabags AfterWet'!$D$1:$D$839,MATCH(J364,'Both teabags AfterWet'!$B$1:$B$839,0)),"")))</f>
        <v>1.6178999999999999</v>
      </c>
      <c r="P364" s="235">
        <f t="shared" si="39"/>
        <v>1.4672999999999998</v>
      </c>
      <c r="Q364" s="235">
        <f>IFERROR(INDEX('Ashed teabags wet'!$J$2:$J$825,MATCH(J364,'Ashed teabags wet'!$B$2:$B$825,0)),"")</f>
        <v>1.7996108949419758</v>
      </c>
      <c r="R364" s="235">
        <f t="shared" si="43"/>
        <v>1.4408943093385163</v>
      </c>
      <c r="S364" s="236">
        <f>'WetLitterbags placem_collection'!E145</f>
        <v>42762</v>
      </c>
      <c r="T364" s="236">
        <f>IF('WetLitterbags placem_collection'!G145="","",'WetLitterbags placem_collection'!G145)</f>
        <v>42816</v>
      </c>
      <c r="U364" s="237">
        <f t="shared" si="40"/>
        <v>54</v>
      </c>
      <c r="V364" s="235">
        <f t="shared" si="41"/>
        <v>0.51290000000000013</v>
      </c>
      <c r="W364" s="235">
        <f t="shared" si="42"/>
        <v>0.49412416573488116</v>
      </c>
      <c r="X364">
        <f>IFERROR(INDEX(Rainfall_Wet!$O$2:$O$217,MATCH(B364, Rainfall_Wet!$A$2:$A$217,0)),"")</f>
        <v>206.85140822299999</v>
      </c>
      <c r="Y364" s="241">
        <v>33.96</v>
      </c>
      <c r="Z364" s="241">
        <v>8.9200000000000017</v>
      </c>
      <c r="AA364" s="241">
        <v>57.12</v>
      </c>
      <c r="AB364" s="242" t="s">
        <v>2688</v>
      </c>
      <c r="AC364" s="241">
        <v>8.0720551996057193</v>
      </c>
      <c r="AD364">
        <f>IF('WetLitterbags placem_collection'!AB145="","",'WetLitterbags placem_collection'!AB145)</f>
        <v>2</v>
      </c>
      <c r="AE364">
        <f>IF('WetLitterbags placem_collection'!Z145="","",'WetLitterbags placem_collection'!Z145)</f>
        <v>23.4</v>
      </c>
      <c r="AF364" s="256" t="str">
        <f>IF('WetLitterbags placem_collection'!AA145="","",'WetLitterbags placem_collection'!AA145)</f>
        <v>G</v>
      </c>
      <c r="AG364">
        <f>IF('WetLitterbags placem_collection'!AC145="","",'WetLitterbags placem_collection'!AC145)</f>
        <v>1</v>
      </c>
      <c r="AH364" s="250">
        <f>AVERAGE('WetLitterbags placem_collection'!S145,'WetLitterbags placem_collection'!U145)</f>
        <v>14.5</v>
      </c>
      <c r="AI364">
        <f>AVERAGE('WetLitterbags placem_collection'!R145,'WetLitterbags placem_collection'!T145)</f>
        <v>30.9</v>
      </c>
      <c r="AJ364">
        <f>INDEX(Coordinates!$B$2:$B$197,MATCH(G364,Coordinates!$J$2:$J$197,0))</f>
        <v>-2.3484970349999998</v>
      </c>
      <c r="AK364">
        <f>INDEX(Coordinates!$C$2:$C$197,MATCH(G364,Coordinates!$J$2:$J$197,0))</f>
        <v>34.049979010000001</v>
      </c>
      <c r="AL364" t="str">
        <f>IF(ISNUMBER(SEARCH("C", 'WetLitterbags placem_collection'!W145)),"YES","")</f>
        <v/>
      </c>
      <c r="AM364" t="str">
        <f>IF(ISNUMBER(SEARCH("H", 'WetLitterbags placem_collection'!W145)),"YES","")</f>
        <v/>
      </c>
      <c r="AN364" t="str">
        <f>IF(ISNUMBER(SEARCH("R", 'WetLitterbags placem_collection'!W145)),"YES","")</f>
        <v/>
      </c>
    </row>
    <row r="365" spans="1:40" ht="15" customHeight="1">
      <c r="A365" s="268" t="s">
        <v>2460</v>
      </c>
      <c r="B365" s="282">
        <f>'Dry_Litterbag Placem_Collection'!A146</f>
        <v>144</v>
      </c>
      <c r="C365" s="282" t="str">
        <f>'Dry_Litterbag Placem_Collection'!B146</f>
        <v xml:space="preserve">Mwantimba
</v>
      </c>
      <c r="D365" s="282" t="s">
        <v>2677</v>
      </c>
      <c r="E365" s="282" t="s">
        <v>20</v>
      </c>
      <c r="F365" s="282">
        <v>2</v>
      </c>
      <c r="G365" s="283" t="str">
        <f>'Dry_Litterbag Placem_Collection'!C146</f>
        <v>Wet_P2_T8</v>
      </c>
      <c r="H365" s="284" t="s">
        <v>2559</v>
      </c>
      <c r="I365" s="292" t="s">
        <v>298</v>
      </c>
      <c r="J365" s="233" t="str">
        <f>'WetLitterbags placem_collection'!M146</f>
        <v>R571</v>
      </c>
      <c r="K365" s="235">
        <f>IFERROR(INDEX('Green_rooibos initial weight'!$C$5:$C$1749,MATCH(J365, 'Green_rooibos initial weight'!$A$5:$A$1749,0)),"")</f>
        <v>2.117</v>
      </c>
      <c r="L365" s="235">
        <f t="shared" si="37"/>
        <v>1.8672</v>
      </c>
      <c r="M365" s="235">
        <f>AVERAGE('Ashed teabags wet'!$J$814:$J$816)</f>
        <v>2.2816647271287041</v>
      </c>
      <c r="N365" s="235">
        <f t="shared" si="38"/>
        <v>1.8245967562150529</v>
      </c>
      <c r="O365" s="235">
        <f>IF(IFERROR(INDEX('Both teabags AfterWet'!$D$1:$D$839,MATCH(J365,'Both teabags AfterWet'!$B$1:$B$839,0)),"")="","",(IFERROR(INDEX('Both teabags AfterWet'!$D$1:$D$839,MATCH(J365,'Both teabags AfterWet'!$B$1:$B$839,0)),"")))</f>
        <v>1.365</v>
      </c>
      <c r="P365" s="235">
        <f t="shared" si="39"/>
        <v>1.2143999999999999</v>
      </c>
      <c r="Q365" s="235">
        <f>IFERROR(INDEX('Ashed teabags wet'!$J$2:$J$825,MATCH(J365,'Ashed teabags wet'!$B$2:$B$825,0)),"")</f>
        <v>77.783132530120469</v>
      </c>
      <c r="R365" s="235">
        <f t="shared" si="43"/>
        <v>0.26980163855421702</v>
      </c>
      <c r="S365" s="236">
        <f>'WetLitterbags placem_collection'!E146</f>
        <v>42762</v>
      </c>
      <c r="T365" s="236">
        <f>IF('WetLitterbags placem_collection'!G146="","",'WetLitterbags placem_collection'!G146)</f>
        <v>42816</v>
      </c>
      <c r="U365" s="237">
        <f t="shared" si="40"/>
        <v>54</v>
      </c>
      <c r="V365" s="235">
        <f t="shared" si="41"/>
        <v>0.65280000000000005</v>
      </c>
      <c r="W365" s="235">
        <f t="shared" si="42"/>
        <v>1.5547951176608359</v>
      </c>
      <c r="X365">
        <f>IFERROR(INDEX(Rainfall_Wet!$O$2:$O$217,MATCH(B365, Rainfall_Wet!$A$2:$A$217,0)),"")</f>
        <v>206.85140822299999</v>
      </c>
      <c r="Y365" s="241">
        <v>33.96</v>
      </c>
      <c r="Z365" s="241">
        <v>8.9200000000000017</v>
      </c>
      <c r="AA365" s="241">
        <v>57.12</v>
      </c>
      <c r="AB365" s="242" t="s">
        <v>2688</v>
      </c>
      <c r="AC365" s="241">
        <v>9.0720551996057193</v>
      </c>
      <c r="AD365">
        <f>IF('WetLitterbags placem_collection'!AB146="","",'WetLitterbags placem_collection'!AB146)</f>
        <v>2.5</v>
      </c>
      <c r="AE365">
        <f>IF('WetLitterbags placem_collection'!Z146="","",'WetLitterbags placem_collection'!Z146)</f>
        <v>19.8</v>
      </c>
      <c r="AF365" s="256" t="str">
        <f>IF('WetLitterbags placem_collection'!AA146="","",'WetLitterbags placem_collection'!AA146)</f>
        <v>G</v>
      </c>
      <c r="AG365">
        <f>IF('WetLitterbags placem_collection'!AC146="","",'WetLitterbags placem_collection'!AC146)</f>
        <v>1</v>
      </c>
      <c r="AH365" s="250">
        <f>AVERAGE('WetLitterbags placem_collection'!S146,'WetLitterbags placem_collection'!U146)</f>
        <v>17.149999999999999</v>
      </c>
      <c r="AI365">
        <f>AVERAGE('WetLitterbags placem_collection'!R146,'WetLitterbags placem_collection'!T146)</f>
        <v>31.4</v>
      </c>
      <c r="AJ365">
        <f>INDEX(Coordinates!$B$2:$B$197,MATCH(G365,Coordinates!$J$2:$J$197,0))</f>
        <v>-2.3486560399999998</v>
      </c>
      <c r="AK365">
        <f>INDEX(Coordinates!$C$2:$C$197,MATCH(G365,Coordinates!$J$2:$J$197,0))</f>
        <v>34.049895020000001</v>
      </c>
      <c r="AL365" t="str">
        <f>IF(ISNUMBER(SEARCH("C", 'WetLitterbags placem_collection'!W146)),"YES","")</f>
        <v/>
      </c>
      <c r="AM365" t="str">
        <f>IF(ISNUMBER(SEARCH("H", 'WetLitterbags placem_collection'!W146)),"YES","")</f>
        <v>YES</v>
      </c>
      <c r="AN365" t="str">
        <f>IF(ISNUMBER(SEARCH("R", 'WetLitterbags placem_collection'!W146)),"YES","")</f>
        <v/>
      </c>
    </row>
    <row r="366" spans="1:40" ht="15" customHeight="1">
      <c r="A366" s="268" t="s">
        <v>2460</v>
      </c>
      <c r="B366" s="282">
        <f>'Dry_Litterbag Placem_Collection'!A147</f>
        <v>145</v>
      </c>
      <c r="C366" s="282" t="str">
        <f>'Dry_Litterbag Placem_Collection'!B147</f>
        <v xml:space="preserve">Mwantimba
</v>
      </c>
      <c r="D366" s="282" t="s">
        <v>2677</v>
      </c>
      <c r="E366" s="282" t="s">
        <v>20</v>
      </c>
      <c r="F366" s="282">
        <v>3</v>
      </c>
      <c r="G366" s="283" t="str">
        <f>'Dry_Litterbag Placem_Collection'!C147</f>
        <v>Wet_P3_T1</v>
      </c>
      <c r="H366" s="284" t="s">
        <v>2559</v>
      </c>
      <c r="I366" s="292" t="s">
        <v>298</v>
      </c>
      <c r="J366" s="233" t="str">
        <f>'WetLitterbags placem_collection'!M147</f>
        <v>R27</v>
      </c>
      <c r="K366" s="235">
        <f>IFERROR(INDEX('Green_rooibos initial weight'!$C$5:$C$1749,MATCH(J366, 'Green_rooibos initial weight'!$A$5:$A$1749,0)),"")</f>
        <v>2.0550000000000002</v>
      </c>
      <c r="L366" s="235">
        <f t="shared" si="37"/>
        <v>1.8052000000000001</v>
      </c>
      <c r="M366" s="235">
        <f>AVERAGE('Ashed teabags wet'!$J$814:$J$816)</f>
        <v>2.2816647271287041</v>
      </c>
      <c r="N366" s="235">
        <f t="shared" si="38"/>
        <v>1.7640113883458728</v>
      </c>
      <c r="O366" s="235">
        <f>IF(IFERROR(INDEX('Both teabags AfterWet'!$D$1:$D$839,MATCH(J366,'Both teabags AfterWet'!$B$1:$B$839,0)),"")="","",(IFERROR(INDEX('Both teabags AfterWet'!$D$1:$D$839,MATCH(J366,'Both teabags AfterWet'!$B$1:$B$839,0)),"")))</f>
        <v>1.6830000000000001</v>
      </c>
      <c r="P366" s="235">
        <f t="shared" si="39"/>
        <v>1.5324</v>
      </c>
      <c r="Q366" s="235">
        <f>IFERROR(INDEX('Ashed teabags wet'!$J$2:$J$825,MATCH(J366,'Ashed teabags wet'!$B$2:$B$825,0)),"")</f>
        <v>8.5603112840463975</v>
      </c>
      <c r="R366" s="235">
        <f t="shared" si="43"/>
        <v>1.4012217898832731</v>
      </c>
      <c r="S366" s="236">
        <f>'WetLitterbags placem_collection'!E147</f>
        <v>42762</v>
      </c>
      <c r="T366" s="236">
        <f>IF('WetLitterbags placem_collection'!G147="","",'WetLitterbags placem_collection'!G147)</f>
        <v>42815</v>
      </c>
      <c r="U366" s="237">
        <f t="shared" si="40"/>
        <v>53</v>
      </c>
      <c r="V366" s="235">
        <f t="shared" si="41"/>
        <v>0.27280000000000015</v>
      </c>
      <c r="W366" s="235">
        <f t="shared" si="42"/>
        <v>0.36278959846259973</v>
      </c>
      <c r="X366">
        <f>IFERROR(INDEX(Rainfall_Wet!$O$2:$O$217,MATCH(B366, Rainfall_Wet!$A$2:$A$217,0)),"")</f>
        <v>205.76139209600001</v>
      </c>
      <c r="Y366" s="241">
        <v>39.96</v>
      </c>
      <c r="Z366" s="241">
        <v>12.920000000000002</v>
      </c>
      <c r="AA366" s="241">
        <v>47.12</v>
      </c>
      <c r="AB366" s="242" t="s">
        <v>2692</v>
      </c>
      <c r="AC366" s="241">
        <v>1.6549531789058647</v>
      </c>
      <c r="AD366">
        <f>IF('WetLitterbags placem_collection'!AB147="","",'WetLitterbags placem_collection'!AB147)</f>
        <v>3.95</v>
      </c>
      <c r="AE366">
        <f>IF('WetLitterbags placem_collection'!Z147="","",'WetLitterbags placem_collection'!Z147)</f>
        <v>13</v>
      </c>
      <c r="AF366" s="256" t="str">
        <f>IF('WetLitterbags placem_collection'!AA147="","",'WetLitterbags placem_collection'!AA147)</f>
        <v>O</v>
      </c>
      <c r="AG366">
        <f>IF('WetLitterbags placem_collection'!AC147="","",'WetLitterbags placem_collection'!AC147)</f>
        <v>0</v>
      </c>
      <c r="AH366" s="250">
        <f>AVERAGE('WetLitterbags placem_collection'!S147,'WetLitterbags placem_collection'!U147)</f>
        <v>27.200000000000003</v>
      </c>
      <c r="AI366">
        <f>AVERAGE('WetLitterbags placem_collection'!R147,'WetLitterbags placem_collection'!T147)</f>
        <v>30.9</v>
      </c>
      <c r="AJ366">
        <f>INDEX(Coordinates!$B$2:$B$197,MATCH(G366,Coordinates!$J$2:$J$197,0))</f>
        <v>-2.3675269729999999</v>
      </c>
      <c r="AK366">
        <f>INDEX(Coordinates!$C$2:$C$197,MATCH(G366,Coordinates!$J$2:$J$197,0))</f>
        <v>34.06035799</v>
      </c>
      <c r="AL366" t="str">
        <f>IF(ISNUMBER(SEARCH("C", 'WetLitterbags placem_collection'!W147)),"YES","")</f>
        <v/>
      </c>
      <c r="AM366" t="str">
        <f>IF(ISNUMBER(SEARCH("H", 'WetLitterbags placem_collection'!W147)),"YES","")</f>
        <v/>
      </c>
      <c r="AN366" t="str">
        <f>IF(ISNUMBER(SEARCH("R", 'WetLitterbags placem_collection'!W147)),"YES","")</f>
        <v/>
      </c>
    </row>
    <row r="367" spans="1:40" ht="15" customHeight="1">
      <c r="A367" s="268" t="s">
        <v>2460</v>
      </c>
      <c r="B367" s="282">
        <f>'Dry_Litterbag Placem_Collection'!A148</f>
        <v>146</v>
      </c>
      <c r="C367" s="282" t="str">
        <f>'Dry_Litterbag Placem_Collection'!B148</f>
        <v xml:space="preserve">Mwantimba
</v>
      </c>
      <c r="D367" s="282" t="s">
        <v>2677</v>
      </c>
      <c r="E367" s="282" t="s">
        <v>20</v>
      </c>
      <c r="F367" s="282">
        <v>3</v>
      </c>
      <c r="G367" s="283" t="str">
        <f>'Dry_Litterbag Placem_Collection'!C148</f>
        <v>Wet_P3_T2</v>
      </c>
      <c r="H367" s="284" t="s">
        <v>2559</v>
      </c>
      <c r="I367" s="292" t="s">
        <v>298</v>
      </c>
      <c r="J367" s="233" t="str">
        <f>'WetLitterbags placem_collection'!M148</f>
        <v>R492</v>
      </c>
      <c r="K367" s="235">
        <f>IFERROR(INDEX('Green_rooibos initial weight'!$C$5:$C$1749,MATCH(J367, 'Green_rooibos initial weight'!$A$5:$A$1749,0)),"")</f>
        <v>2.2519999999999998</v>
      </c>
      <c r="L367" s="235">
        <f t="shared" si="37"/>
        <v>2.0021999999999998</v>
      </c>
      <c r="M367" s="235">
        <f>AVERAGE('Ashed teabags wet'!$J$814:$J$816)</f>
        <v>2.2816647271287041</v>
      </c>
      <c r="N367" s="235">
        <f t="shared" si="38"/>
        <v>1.9565165088334289</v>
      </c>
      <c r="O367" s="235">
        <f>IF(IFERROR(INDEX('Both teabags AfterWet'!$D$1:$D$839,MATCH(J367,'Both teabags AfterWet'!$B$1:$B$839,0)),"")="","",(IFERROR(INDEX('Both teabags AfterWet'!$D$1:$D$839,MATCH(J367,'Both teabags AfterWet'!$B$1:$B$839,0)),"")))</f>
        <v>1.6579999999999999</v>
      </c>
      <c r="P367" s="235">
        <f t="shared" si="39"/>
        <v>1.5073999999999999</v>
      </c>
      <c r="Q367" s="235">
        <f>IFERROR(INDEX('Ashed teabags wet'!$J$2:$J$825,MATCH(J367,'Ashed teabags wet'!$B$2:$B$825,0)),"")</f>
        <v>4.0599323344614637</v>
      </c>
      <c r="R367" s="235">
        <f t="shared" si="43"/>
        <v>1.4462005799903277</v>
      </c>
      <c r="S367" s="236">
        <f>'WetLitterbags placem_collection'!E148</f>
        <v>42762</v>
      </c>
      <c r="T367" s="236">
        <f>IF('WetLitterbags placem_collection'!G148="","",'WetLitterbags placem_collection'!G148)</f>
        <v>42815</v>
      </c>
      <c r="U367" s="237">
        <f t="shared" si="40"/>
        <v>53</v>
      </c>
      <c r="V367" s="235">
        <f t="shared" si="41"/>
        <v>0.49479999999999991</v>
      </c>
      <c r="W367" s="235">
        <f t="shared" si="42"/>
        <v>0.51031592884310117</v>
      </c>
      <c r="X367">
        <f>IFERROR(INDEX(Rainfall_Wet!$O$2:$O$217,MATCH(B367, Rainfall_Wet!$A$2:$A$217,0)),"")</f>
        <v>205.76139209600001</v>
      </c>
      <c r="Y367" s="241">
        <v>39.96</v>
      </c>
      <c r="Z367" s="241">
        <v>12.920000000000002</v>
      </c>
      <c r="AA367" s="241">
        <v>47.12</v>
      </c>
      <c r="AB367" s="242" t="s">
        <v>2692</v>
      </c>
      <c r="AC367" s="241">
        <v>2.6549531789058598</v>
      </c>
      <c r="AD367">
        <f>IF('WetLitterbags placem_collection'!AB148="","",'WetLitterbags placem_collection'!AB148)</f>
        <v>2.75</v>
      </c>
      <c r="AE367">
        <f>IF('WetLitterbags placem_collection'!Z148="","",'WetLitterbags placem_collection'!Z148)</f>
        <v>17.7</v>
      </c>
      <c r="AF367" s="256" t="str">
        <f>IF('WetLitterbags placem_collection'!AA148="","",'WetLitterbags placem_collection'!AA148)</f>
        <v>O</v>
      </c>
      <c r="AG367">
        <f>IF('WetLitterbags placem_collection'!AC148="","",'WetLitterbags placem_collection'!AC148)</f>
        <v>1</v>
      </c>
      <c r="AH367" s="250">
        <f>AVERAGE('WetLitterbags placem_collection'!S148,'WetLitterbags placem_collection'!U148)</f>
        <v>22.65</v>
      </c>
      <c r="AI367">
        <f>AVERAGE('WetLitterbags placem_collection'!R148,'WetLitterbags placem_collection'!T148)</f>
        <v>30.549999999999997</v>
      </c>
      <c r="AJ367">
        <f>INDEX(Coordinates!$B$2:$B$197,MATCH(G367,Coordinates!$J$2:$J$197,0))</f>
        <v>-2.3675380370000001</v>
      </c>
      <c r="AK367">
        <f>INDEX(Coordinates!$C$2:$C$197,MATCH(G367,Coordinates!$J$2:$J$197,0))</f>
        <v>34.060381960000001</v>
      </c>
      <c r="AL367" t="str">
        <f>IF(ISNUMBER(SEARCH("C", 'WetLitterbags placem_collection'!W148)),"YES","")</f>
        <v/>
      </c>
      <c r="AM367" t="str">
        <f>IF(ISNUMBER(SEARCH("H", 'WetLitterbags placem_collection'!W148)),"YES","")</f>
        <v/>
      </c>
      <c r="AN367" t="str">
        <f>IF(ISNUMBER(SEARCH("R", 'WetLitterbags placem_collection'!W148)),"YES","")</f>
        <v/>
      </c>
    </row>
    <row r="368" spans="1:40" ht="15" customHeight="1">
      <c r="A368" s="268" t="s">
        <v>2460</v>
      </c>
      <c r="B368" s="282">
        <f>'Dry_Litterbag Placem_Collection'!A149</f>
        <v>147</v>
      </c>
      <c r="C368" s="282" t="str">
        <f>'Dry_Litterbag Placem_Collection'!B149</f>
        <v xml:space="preserve">Mwantimba
</v>
      </c>
      <c r="D368" s="282" t="s">
        <v>2677</v>
      </c>
      <c r="E368" s="282" t="s">
        <v>20</v>
      </c>
      <c r="F368" s="282">
        <v>3</v>
      </c>
      <c r="G368" s="283" t="str">
        <f>'Dry_Litterbag Placem_Collection'!C149</f>
        <v>Wet_P3_T3</v>
      </c>
      <c r="H368" s="284" t="s">
        <v>2559</v>
      </c>
      <c r="I368" s="292" t="s">
        <v>298</v>
      </c>
      <c r="J368" s="233" t="str">
        <f>'WetLitterbags placem_collection'!M149</f>
        <v>R573</v>
      </c>
      <c r="K368" s="235">
        <f>IFERROR(INDEX('Green_rooibos initial weight'!$C$5:$C$1749,MATCH(J368, 'Green_rooibos initial weight'!$A$5:$A$1749,0)),"")</f>
        <v>2.097</v>
      </c>
      <c r="L368" s="235">
        <f t="shared" si="37"/>
        <v>1.8472</v>
      </c>
      <c r="M368" s="235">
        <f>AVERAGE('Ashed teabags wet'!$J$814:$J$816)</f>
        <v>2.2816647271287041</v>
      </c>
      <c r="N368" s="235">
        <f t="shared" si="38"/>
        <v>1.8050530891604786</v>
      </c>
      <c r="O368" s="235">
        <f>IF(IFERROR(INDEX('Both teabags AfterWet'!$D$1:$D$839,MATCH(J368,'Both teabags AfterWet'!$B$1:$B$839,0)),"")="","",(IFERROR(INDEX('Both teabags AfterWet'!$D$1:$D$839,MATCH(J368,'Both teabags AfterWet'!$B$1:$B$839,0)),"")))</f>
        <v>1.746</v>
      </c>
      <c r="P368" s="235">
        <f t="shared" si="39"/>
        <v>1.5953999999999999</v>
      </c>
      <c r="Q368" s="235">
        <f>IFERROR(INDEX('Ashed teabags wet'!$J$2:$J$825,MATCH(J368,'Ashed teabags wet'!$B$2:$B$825,0)),"")</f>
        <v>8.8007736943911006</v>
      </c>
      <c r="R368" s="235">
        <f t="shared" si="43"/>
        <v>1.4549924564796843</v>
      </c>
      <c r="S368" s="236">
        <f>'WetLitterbags placem_collection'!E149</f>
        <v>42762</v>
      </c>
      <c r="T368" s="236">
        <f>IF('WetLitterbags placem_collection'!G149="","",'WetLitterbags placem_collection'!G149)</f>
        <v>42816</v>
      </c>
      <c r="U368" s="237">
        <f t="shared" si="40"/>
        <v>54</v>
      </c>
      <c r="V368" s="235">
        <f t="shared" si="41"/>
        <v>0.25180000000000002</v>
      </c>
      <c r="W368" s="235">
        <f t="shared" si="42"/>
        <v>0.35006063268079424</v>
      </c>
      <c r="X368">
        <f>IFERROR(INDEX(Rainfall_Wet!$O$2:$O$217,MATCH(B368, Rainfall_Wet!$A$2:$A$217,0)),"")</f>
        <v>206.85140822299999</v>
      </c>
      <c r="Y368" s="241">
        <v>39.96</v>
      </c>
      <c r="Z368" s="241">
        <v>12.920000000000002</v>
      </c>
      <c r="AA368" s="241">
        <v>47.12</v>
      </c>
      <c r="AB368" s="242" t="s">
        <v>2692</v>
      </c>
      <c r="AC368" s="241">
        <v>3.6549531789058598</v>
      </c>
      <c r="AD368">
        <f>IF('WetLitterbags placem_collection'!AB149="","",'WetLitterbags placem_collection'!AB149)</f>
        <v>3.6</v>
      </c>
      <c r="AE368">
        <f>IF('WetLitterbags placem_collection'!Z149="","",'WetLitterbags placem_collection'!Z149)</f>
        <v>19</v>
      </c>
      <c r="AF368" s="256" t="str">
        <f>IF('WetLitterbags placem_collection'!AA149="","",'WetLitterbags placem_collection'!AA149)</f>
        <v>M</v>
      </c>
      <c r="AG368">
        <f>IF('WetLitterbags placem_collection'!AC149="","",'WetLitterbags placem_collection'!AC149)</f>
        <v>1</v>
      </c>
      <c r="AH368" s="250">
        <f>AVERAGE('WetLitterbags placem_collection'!S149,'WetLitterbags placem_collection'!U149)</f>
        <v>23.35</v>
      </c>
      <c r="AI368">
        <f>AVERAGE('WetLitterbags placem_collection'!R149,'WetLitterbags placem_collection'!T149)</f>
        <v>29.9</v>
      </c>
      <c r="AJ368">
        <f>INDEX(Coordinates!$B$2:$B$197,MATCH(G368,Coordinates!$J$2:$J$197,0))</f>
        <v>-2.3675780180000001</v>
      </c>
      <c r="AK368">
        <f>INDEX(Coordinates!$C$2:$C$197,MATCH(G368,Coordinates!$J$2:$J$197,0))</f>
        <v>34.060323029999999</v>
      </c>
      <c r="AL368" t="str">
        <f>IF(ISNUMBER(SEARCH("C", 'WetLitterbags placem_collection'!W149)),"YES","")</f>
        <v/>
      </c>
      <c r="AM368" t="str">
        <f>IF(ISNUMBER(SEARCH("H", 'WetLitterbags placem_collection'!W149)),"YES","")</f>
        <v/>
      </c>
      <c r="AN368" t="str">
        <f>IF(ISNUMBER(SEARCH("R", 'WetLitterbags placem_collection'!W149)),"YES","")</f>
        <v/>
      </c>
    </row>
    <row r="369" spans="1:40" ht="15" customHeight="1">
      <c r="A369" s="268" t="s">
        <v>2460</v>
      </c>
      <c r="B369" s="282">
        <f>'Dry_Litterbag Placem_Collection'!A150</f>
        <v>148</v>
      </c>
      <c r="C369" s="282" t="str">
        <f>'Dry_Litterbag Placem_Collection'!B150</f>
        <v xml:space="preserve">Mwantimba
</v>
      </c>
      <c r="D369" s="282" t="s">
        <v>2677</v>
      </c>
      <c r="E369" s="282" t="s">
        <v>20</v>
      </c>
      <c r="F369" s="282">
        <v>3</v>
      </c>
      <c r="G369" s="283" t="str">
        <f>'Dry_Litterbag Placem_Collection'!C150</f>
        <v>Wet_P3_T4</v>
      </c>
      <c r="H369" s="284" t="s">
        <v>2559</v>
      </c>
      <c r="I369" s="292" t="s">
        <v>298</v>
      </c>
      <c r="J369" s="233" t="str">
        <f>'WetLitterbags placem_collection'!M150</f>
        <v>R472</v>
      </c>
      <c r="K369" s="235">
        <f>IFERROR(INDEX('Green_rooibos initial weight'!$C$5:$C$1749,MATCH(J369, 'Green_rooibos initial weight'!$A$5:$A$1749,0)),"")</f>
        <v>2.2679999999999998</v>
      </c>
      <c r="L369" s="235">
        <f t="shared" si="37"/>
        <v>2.0181999999999998</v>
      </c>
      <c r="M369" s="235">
        <f>AVERAGE('Ashed teabags wet'!$J$814:$J$816)</f>
        <v>2.2816647271287041</v>
      </c>
      <c r="N369" s="235">
        <f t="shared" si="38"/>
        <v>1.9721514424770883</v>
      </c>
      <c r="O369" s="235">
        <f>IF(IFERROR(INDEX('Both teabags AfterWet'!$D$1:$D$839,MATCH(J369,'Both teabags AfterWet'!$B$1:$B$839,0)),"")="","",(IFERROR(INDEX('Both teabags AfterWet'!$D$1:$D$839,MATCH(J369,'Both teabags AfterWet'!$B$1:$B$839,0)),"")))</f>
        <v>0.37559999999999999</v>
      </c>
      <c r="P369" s="235">
        <f t="shared" si="39"/>
        <v>0.22499999999999998</v>
      </c>
      <c r="Q369" s="235" t="str">
        <f>IFERROR(INDEX('Ashed teabags wet'!$J$2:$J$825,MATCH(J369,'Ashed teabags wet'!$B$2:$B$825,0)),"")</f>
        <v/>
      </c>
      <c r="R369" s="235" t="str">
        <f t="shared" si="43"/>
        <v/>
      </c>
      <c r="S369" s="236">
        <f>'WetLitterbags placem_collection'!E150</f>
        <v>42762</v>
      </c>
      <c r="T369" s="236">
        <f>IF('WetLitterbags placem_collection'!G150="","",'WetLitterbags placem_collection'!G150)</f>
        <v>42816</v>
      </c>
      <c r="U369" s="237">
        <f t="shared" si="40"/>
        <v>54</v>
      </c>
      <c r="V369" s="235">
        <f t="shared" si="41"/>
        <v>1.7931999999999997</v>
      </c>
      <c r="W369" s="235" t="str">
        <f t="shared" si="42"/>
        <v/>
      </c>
      <c r="X369">
        <f>IFERROR(INDEX(Rainfall_Wet!$O$2:$O$217,MATCH(B369, Rainfall_Wet!$A$2:$A$217,0)),"")</f>
        <v>206.85140822299999</v>
      </c>
      <c r="Y369" s="241">
        <v>39.96</v>
      </c>
      <c r="Z369" s="241">
        <v>12.920000000000002</v>
      </c>
      <c r="AA369" s="241">
        <v>47.12</v>
      </c>
      <c r="AB369" s="242" t="s">
        <v>2692</v>
      </c>
      <c r="AC369" s="241">
        <v>4.6549531789058696</v>
      </c>
      <c r="AD369">
        <f>IF('WetLitterbags placem_collection'!AB150="","",'WetLitterbags placem_collection'!AB150)</f>
        <v>4.9000000000000004</v>
      </c>
      <c r="AE369">
        <f>IF('WetLitterbags placem_collection'!Z150="","",'WetLitterbags placem_collection'!Z150)</f>
        <v>17.489999999999998</v>
      </c>
      <c r="AF369" s="256" t="str">
        <f>IF('WetLitterbags placem_collection'!AA150="","",'WetLitterbags placem_collection'!AA150)</f>
        <v>M</v>
      </c>
      <c r="AG369">
        <f>IF('WetLitterbags placem_collection'!AC150="","",'WetLitterbags placem_collection'!AC150)</f>
        <v>1</v>
      </c>
      <c r="AH369" s="250">
        <f>AVERAGE('WetLitterbags placem_collection'!S150,'WetLitterbags placem_collection'!U150)</f>
        <v>28.2</v>
      </c>
      <c r="AI369">
        <f>AVERAGE('WetLitterbags placem_collection'!R150,'WetLitterbags placem_collection'!T150)</f>
        <v>25.299999999999997</v>
      </c>
      <c r="AJ369">
        <f>INDEX(Coordinates!$B$2:$B$197,MATCH(G369,Coordinates!$J$2:$J$197,0))</f>
        <v>-2.3676269689999998</v>
      </c>
      <c r="AK369">
        <f>INDEX(Coordinates!$C$2:$C$197,MATCH(G369,Coordinates!$J$2:$J$197,0))</f>
        <v>34.060310960000002</v>
      </c>
      <c r="AL369" t="str">
        <f>IF(ISNUMBER(SEARCH("C", 'WetLitterbags placem_collection'!W150)),"YES","")</f>
        <v/>
      </c>
      <c r="AM369" t="str">
        <f>IF(ISNUMBER(SEARCH("H", 'WetLitterbags placem_collection'!W150)),"YES","")</f>
        <v>YES</v>
      </c>
      <c r="AN369" t="str">
        <f>IF(ISNUMBER(SEARCH("R", 'WetLitterbags placem_collection'!W150)),"YES","")</f>
        <v/>
      </c>
    </row>
    <row r="370" spans="1:40" ht="15" customHeight="1">
      <c r="A370" s="268" t="s">
        <v>2460</v>
      </c>
      <c r="B370" s="282">
        <f>'Dry_Litterbag Placem_Collection'!A151</f>
        <v>149</v>
      </c>
      <c r="C370" s="282" t="str">
        <f>'Dry_Litterbag Placem_Collection'!B151</f>
        <v xml:space="preserve">Mwantimba
</v>
      </c>
      <c r="D370" s="282" t="s">
        <v>2677</v>
      </c>
      <c r="E370" s="282" t="s">
        <v>20</v>
      </c>
      <c r="F370" s="282">
        <v>3</v>
      </c>
      <c r="G370" s="283" t="str">
        <f>'Dry_Litterbag Placem_Collection'!C151</f>
        <v>Wet_P3_T5</v>
      </c>
      <c r="H370" s="284" t="s">
        <v>2559</v>
      </c>
      <c r="I370" s="292" t="s">
        <v>298</v>
      </c>
      <c r="J370" s="233" t="str">
        <f>'WetLitterbags placem_collection'!M151</f>
        <v>R545</v>
      </c>
      <c r="K370" s="235">
        <f>IFERROR(INDEX('Green_rooibos initial weight'!$C$5:$C$1749,MATCH(J370, 'Green_rooibos initial weight'!$A$5:$A$1749,0)),"")</f>
        <v>2.2280000000000002</v>
      </c>
      <c r="L370" s="235">
        <f t="shared" si="37"/>
        <v>1.9782000000000002</v>
      </c>
      <c r="M370" s="235">
        <f>AVERAGE('Ashed teabags wet'!$J$814:$J$816)</f>
        <v>2.2816647271287041</v>
      </c>
      <c r="N370" s="235">
        <f t="shared" si="38"/>
        <v>1.9330641083679401</v>
      </c>
      <c r="O370" s="235">
        <f>IF(IFERROR(INDEX('Both teabags AfterWet'!$D$1:$D$839,MATCH(J370,'Both teabags AfterWet'!$B$1:$B$839,0)),"")="","",(IFERROR(INDEX('Both teabags AfterWet'!$D$1:$D$839,MATCH(J370,'Both teabags AfterWet'!$B$1:$B$839,0)),"")))</f>
        <v>1.7096</v>
      </c>
      <c r="P370" s="235">
        <f t="shared" si="39"/>
        <v>1.5589999999999999</v>
      </c>
      <c r="Q370" s="235">
        <f>IFERROR(INDEX('Ashed teabags wet'!$J$2:$J$825,MATCH(J370,'Ashed teabags wet'!$B$2:$B$825,0)),"")</f>
        <v>8.8976767177461902</v>
      </c>
      <c r="R370" s="235">
        <f t="shared" si="43"/>
        <v>1.4202852199703369</v>
      </c>
      <c r="S370" s="236">
        <f>'WetLitterbags placem_collection'!E151</f>
        <v>42762</v>
      </c>
      <c r="T370" s="236">
        <f>IF('WetLitterbags placem_collection'!G151="","",'WetLitterbags placem_collection'!G151)</f>
        <v>42816</v>
      </c>
      <c r="U370" s="237">
        <f t="shared" si="40"/>
        <v>54</v>
      </c>
      <c r="V370" s="235">
        <f t="shared" si="41"/>
        <v>0.41920000000000024</v>
      </c>
      <c r="W370" s="235">
        <f t="shared" si="42"/>
        <v>0.51277888839760322</v>
      </c>
      <c r="X370">
        <f>IFERROR(INDEX(Rainfall_Wet!$O$2:$O$217,MATCH(B370, Rainfall_Wet!$A$2:$A$217,0)),"")</f>
        <v>206.85140822299999</v>
      </c>
      <c r="Y370" s="241">
        <v>39.96</v>
      </c>
      <c r="Z370" s="241">
        <v>12.920000000000002</v>
      </c>
      <c r="AA370" s="241">
        <v>47.12</v>
      </c>
      <c r="AB370" s="242" t="s">
        <v>2692</v>
      </c>
      <c r="AC370" s="241">
        <v>5.6549531789058696</v>
      </c>
      <c r="AD370">
        <f>IF('WetLitterbags placem_collection'!AB151="","",'WetLitterbags placem_collection'!AB151)</f>
        <v>2.8</v>
      </c>
      <c r="AE370">
        <f>IF('WetLitterbags placem_collection'!Z151="","",'WetLitterbags placem_collection'!Z151)</f>
        <v>13</v>
      </c>
      <c r="AF370" s="256" t="str">
        <f>IF('WetLitterbags placem_collection'!AA151="","",'WetLitterbags placem_collection'!AA151)</f>
        <v>M</v>
      </c>
      <c r="AG370">
        <f>IF('WetLitterbags placem_collection'!AC151="","",'WetLitterbags placem_collection'!AC151)</f>
        <v>1</v>
      </c>
      <c r="AH370" s="250">
        <f>AVERAGE('WetLitterbags placem_collection'!S151,'WetLitterbags placem_collection'!U151)</f>
        <v>25.4</v>
      </c>
      <c r="AI370">
        <f>AVERAGE('WetLitterbags placem_collection'!R151,'WetLitterbags placem_collection'!T151)</f>
        <v>26.9</v>
      </c>
      <c r="AJ370">
        <f>INDEX(Coordinates!$B$2:$B$197,MATCH(G370,Coordinates!$J$2:$J$197,0))</f>
        <v>-2.3677179960000001</v>
      </c>
      <c r="AK370">
        <f>INDEX(Coordinates!$C$2:$C$197,MATCH(G370,Coordinates!$J$2:$J$197,0))</f>
        <v>34.060324960000003</v>
      </c>
      <c r="AL370" t="str">
        <f>IF(ISNUMBER(SEARCH("C", 'WetLitterbags placem_collection'!W151)),"YES","")</f>
        <v/>
      </c>
      <c r="AM370" t="str">
        <f>IF(ISNUMBER(SEARCH("H", 'WetLitterbags placem_collection'!W151)),"YES","")</f>
        <v/>
      </c>
      <c r="AN370" t="str">
        <f>IF(ISNUMBER(SEARCH("R", 'WetLitterbags placem_collection'!W151)),"YES","")</f>
        <v/>
      </c>
    </row>
    <row r="371" spans="1:40" ht="15" customHeight="1">
      <c r="A371" s="268" t="s">
        <v>2460</v>
      </c>
      <c r="B371" s="282">
        <f>'Dry_Litterbag Placem_Collection'!A152</f>
        <v>150</v>
      </c>
      <c r="C371" s="282" t="str">
        <f>'Dry_Litterbag Placem_Collection'!B152</f>
        <v xml:space="preserve">Mwantimba
</v>
      </c>
      <c r="D371" s="282" t="s">
        <v>2677</v>
      </c>
      <c r="E371" s="282" t="s">
        <v>20</v>
      </c>
      <c r="F371" s="282">
        <v>3</v>
      </c>
      <c r="G371" s="283" t="str">
        <f>'Dry_Litterbag Placem_Collection'!C152</f>
        <v>Wet_P3_T6</v>
      </c>
      <c r="H371" s="284" t="s">
        <v>2559</v>
      </c>
      <c r="I371" s="292" t="s">
        <v>298</v>
      </c>
      <c r="J371" s="233" t="str">
        <f>'WetLitterbags placem_collection'!M152</f>
        <v>R7</v>
      </c>
      <c r="K371" s="235">
        <f>IFERROR(INDEX('Green_rooibos initial weight'!$C$5:$C$1749,MATCH(J371, 'Green_rooibos initial weight'!$A$5:$A$1749,0)),"")</f>
        <v>2.2090000000000001</v>
      </c>
      <c r="L371" s="235">
        <f t="shared" si="37"/>
        <v>1.9592000000000001</v>
      </c>
      <c r="M371" s="235">
        <f>AVERAGE('Ashed teabags wet'!$J$814:$J$816)</f>
        <v>2.2816647271287041</v>
      </c>
      <c r="N371" s="235">
        <f t="shared" si="38"/>
        <v>1.9144976246660945</v>
      </c>
      <c r="O371" s="235">
        <f>IF(IFERROR(INDEX('Both teabags AfterWet'!$D$1:$D$839,MATCH(J371,'Both teabags AfterWet'!$B$1:$B$839,0)),"")="","",(IFERROR(INDEX('Both teabags AfterWet'!$D$1:$D$839,MATCH(J371,'Both teabags AfterWet'!$B$1:$B$839,0)),"")))</f>
        <v>1.718</v>
      </c>
      <c r="P371" s="235">
        <f t="shared" si="39"/>
        <v>1.5673999999999999</v>
      </c>
      <c r="Q371" s="235">
        <f>IFERROR(INDEX('Ashed teabags wet'!$J$2:$J$825,MATCH(J371,'Ashed teabags wet'!$B$2:$B$825,0)),"")</f>
        <v>10.190151145782695</v>
      </c>
      <c r="R371" s="235">
        <f t="shared" si="43"/>
        <v>1.4076795709410019</v>
      </c>
      <c r="S371" s="236">
        <f>'WetLitterbags placem_collection'!E152</f>
        <v>42762</v>
      </c>
      <c r="T371" s="236">
        <f>IF('WetLitterbags placem_collection'!G152="","",'WetLitterbags placem_collection'!G152)</f>
        <v>42816</v>
      </c>
      <c r="U371" s="237">
        <f t="shared" si="40"/>
        <v>54</v>
      </c>
      <c r="V371" s="235">
        <f t="shared" si="41"/>
        <v>0.39180000000000015</v>
      </c>
      <c r="W371" s="235">
        <f t="shared" si="42"/>
        <v>0.50681805372509259</v>
      </c>
      <c r="X371">
        <f>IFERROR(INDEX(Rainfall_Wet!$O$2:$O$217,MATCH(B371, Rainfall_Wet!$A$2:$A$217,0)),"")</f>
        <v>206.85140822299999</v>
      </c>
      <c r="Y371" s="241">
        <v>39.96</v>
      </c>
      <c r="Z371" s="241">
        <v>12.920000000000002</v>
      </c>
      <c r="AA371" s="241">
        <v>47.12</v>
      </c>
      <c r="AB371" s="242" t="s">
        <v>2692</v>
      </c>
      <c r="AC371" s="241">
        <v>6.6549531789058696</v>
      </c>
      <c r="AD371">
        <f>IF('WetLitterbags placem_collection'!AB152="","",'WetLitterbags placem_collection'!AB152)</f>
        <v>2.75</v>
      </c>
      <c r="AE371">
        <f>IF('WetLitterbags placem_collection'!Z152="","",'WetLitterbags placem_collection'!Z152)</f>
        <v>19</v>
      </c>
      <c r="AF371" s="256" t="str">
        <f>IF('WetLitterbags placem_collection'!AA152="","",'WetLitterbags placem_collection'!AA152)</f>
        <v>O</v>
      </c>
      <c r="AG371">
        <f>IF('WetLitterbags placem_collection'!AC152="","",'WetLitterbags placem_collection'!AC152)</f>
        <v>0</v>
      </c>
      <c r="AH371" s="250">
        <f>AVERAGE('WetLitterbags placem_collection'!S152,'WetLitterbags placem_collection'!U152)</f>
        <v>22.55</v>
      </c>
      <c r="AI371">
        <f>AVERAGE('WetLitterbags placem_collection'!R152,'WetLitterbags placem_collection'!T152)</f>
        <v>24.75</v>
      </c>
      <c r="AJ371">
        <f>INDEX(Coordinates!$B$2:$B$197,MATCH(G371,Coordinates!$J$2:$J$197,0))</f>
        <v>-2.3675230329999999</v>
      </c>
      <c r="AK371">
        <f>INDEX(Coordinates!$C$2:$C$197,MATCH(G371,Coordinates!$J$2:$J$197,0))</f>
        <v>34.060512969999998</v>
      </c>
      <c r="AL371" t="str">
        <f>IF(ISNUMBER(SEARCH("C", 'WetLitterbags placem_collection'!W152)),"YES","")</f>
        <v/>
      </c>
      <c r="AM371" t="str">
        <f>IF(ISNUMBER(SEARCH("H", 'WetLitterbags placem_collection'!W152)),"YES","")</f>
        <v/>
      </c>
      <c r="AN371" t="str">
        <f>IF(ISNUMBER(SEARCH("R", 'WetLitterbags placem_collection'!W152)),"YES","")</f>
        <v/>
      </c>
    </row>
    <row r="372" spans="1:40" ht="15" customHeight="1">
      <c r="A372" s="268" t="s">
        <v>2460</v>
      </c>
      <c r="B372" s="282">
        <f>'Dry_Litterbag Placem_Collection'!A153</f>
        <v>151</v>
      </c>
      <c r="C372" s="282" t="str">
        <f>'Dry_Litterbag Placem_Collection'!B153</f>
        <v xml:space="preserve">Mwantimba
</v>
      </c>
      <c r="D372" s="282" t="s">
        <v>2677</v>
      </c>
      <c r="E372" s="282" t="s">
        <v>20</v>
      </c>
      <c r="F372" s="282">
        <v>3</v>
      </c>
      <c r="G372" s="283" t="str">
        <f>'Dry_Litterbag Placem_Collection'!C153</f>
        <v>Wet_P3_T7</v>
      </c>
      <c r="H372" s="284" t="s">
        <v>2559</v>
      </c>
      <c r="I372" s="292" t="s">
        <v>298</v>
      </c>
      <c r="J372" s="233" t="str">
        <f>'WetLitterbags placem_collection'!M153</f>
        <v>R447</v>
      </c>
      <c r="K372" s="235">
        <f>IFERROR(INDEX('Green_rooibos initial weight'!$C$5:$C$1749,MATCH(J372, 'Green_rooibos initial weight'!$A$5:$A$1749,0)),"")</f>
        <v>2.206</v>
      </c>
      <c r="L372" s="235">
        <f t="shared" si="37"/>
        <v>1.9561999999999999</v>
      </c>
      <c r="M372" s="235">
        <f>AVERAGE('Ashed teabags wet'!$J$814:$J$816)</f>
        <v>2.2816647271287041</v>
      </c>
      <c r="N372" s="235">
        <f t="shared" si="38"/>
        <v>1.9115660746079082</v>
      </c>
      <c r="O372" s="235">
        <f>IF(IFERROR(INDEX('Both teabags AfterWet'!$D$1:$D$839,MATCH(J372,'Both teabags AfterWet'!$B$1:$B$839,0)),"")="","",(IFERROR(INDEX('Both teabags AfterWet'!$D$1:$D$839,MATCH(J372,'Both teabags AfterWet'!$B$1:$B$839,0)),"")))</f>
        <v>1.782</v>
      </c>
      <c r="P372" s="235">
        <f t="shared" si="39"/>
        <v>1.6314</v>
      </c>
      <c r="Q372" s="235">
        <f>IFERROR(INDEX('Ashed teabags wet'!$J$2:$J$825,MATCH(J372,'Ashed teabags wet'!$B$2:$B$825,0)),"")</f>
        <v>6.4642507345735885</v>
      </c>
      <c r="R372" s="235">
        <f t="shared" si="43"/>
        <v>1.5259422135161664</v>
      </c>
      <c r="S372" s="236">
        <f>'WetLitterbags placem_collection'!E153</f>
        <v>42762</v>
      </c>
      <c r="T372" s="236">
        <f>IF('WetLitterbags placem_collection'!G153="","",'WetLitterbags placem_collection'!G153)</f>
        <v>42816</v>
      </c>
      <c r="U372" s="237">
        <f t="shared" si="40"/>
        <v>54</v>
      </c>
      <c r="V372" s="235">
        <f t="shared" si="41"/>
        <v>0.32479999999999998</v>
      </c>
      <c r="W372" s="235">
        <f t="shared" si="42"/>
        <v>0.38562386109174174</v>
      </c>
      <c r="X372">
        <f>IFERROR(INDEX(Rainfall_Wet!$O$2:$O$217,MATCH(B372, Rainfall_Wet!$A$2:$A$217,0)),"")</f>
        <v>206.85140822299999</v>
      </c>
      <c r="Y372" s="241">
        <v>39.96</v>
      </c>
      <c r="Z372" s="241">
        <v>12.920000000000002</v>
      </c>
      <c r="AA372" s="241">
        <v>47.12</v>
      </c>
      <c r="AB372" s="242" t="s">
        <v>2692</v>
      </c>
      <c r="AC372" s="241">
        <v>7.6549531789058696</v>
      </c>
      <c r="AD372">
        <f>IF('WetLitterbags placem_collection'!AB153="","",'WetLitterbags placem_collection'!AB153)</f>
        <v>1.4</v>
      </c>
      <c r="AE372">
        <f>IF('WetLitterbags placem_collection'!Z153="","",'WetLitterbags placem_collection'!Z153)</f>
        <v>7.9</v>
      </c>
      <c r="AF372" s="256" t="str">
        <f>IF('WetLitterbags placem_collection'!AA153="","",'WetLitterbags placem_collection'!AA153)</f>
        <v>O</v>
      </c>
      <c r="AG372">
        <f>IF('WetLitterbags placem_collection'!AC153="","",'WetLitterbags placem_collection'!AC153)</f>
        <v>1</v>
      </c>
      <c r="AH372" s="250">
        <f>AVERAGE('WetLitterbags placem_collection'!S153,'WetLitterbags placem_collection'!U153)</f>
        <v>26.049999999999997</v>
      </c>
      <c r="AI372">
        <f>AVERAGE('WetLitterbags placem_collection'!R153,'WetLitterbags placem_collection'!T153)</f>
        <v>26.5</v>
      </c>
      <c r="AJ372">
        <f>INDEX(Coordinates!$B$2:$B$197,MATCH(G372,Coordinates!$J$2:$J$197,0))</f>
        <v>-2.3673460070000001</v>
      </c>
      <c r="AK372">
        <f>INDEX(Coordinates!$C$2:$C$197,MATCH(G372,Coordinates!$J$2:$J$197,0))</f>
        <v>34.060310039999997</v>
      </c>
      <c r="AL372" t="str">
        <f>IF(ISNUMBER(SEARCH("C", 'WetLitterbags placem_collection'!W153)),"YES","")</f>
        <v/>
      </c>
      <c r="AM372" t="str">
        <f>IF(ISNUMBER(SEARCH("H", 'WetLitterbags placem_collection'!W153)),"YES","")</f>
        <v/>
      </c>
      <c r="AN372" t="str">
        <f>IF(ISNUMBER(SEARCH("R", 'WetLitterbags placem_collection'!W153)),"YES","")</f>
        <v/>
      </c>
    </row>
    <row r="373" spans="1:40" ht="15" customHeight="1">
      <c r="A373" s="268" t="s">
        <v>2460</v>
      </c>
      <c r="B373" s="282">
        <f>'Dry_Litterbag Placem_Collection'!A154</f>
        <v>152</v>
      </c>
      <c r="C373" s="282" t="str">
        <f>'Dry_Litterbag Placem_Collection'!B154</f>
        <v xml:space="preserve">Mwantimba
</v>
      </c>
      <c r="D373" s="282" t="s">
        <v>2677</v>
      </c>
      <c r="E373" s="282" t="s">
        <v>20</v>
      </c>
      <c r="F373" s="282">
        <v>3</v>
      </c>
      <c r="G373" s="283" t="str">
        <f>'Dry_Litterbag Placem_Collection'!C154</f>
        <v>Wet_P3_T8</v>
      </c>
      <c r="H373" s="284" t="s">
        <v>2559</v>
      </c>
      <c r="I373" s="292" t="s">
        <v>298</v>
      </c>
      <c r="J373" s="233" t="str">
        <f>'WetLitterbags placem_collection'!M154</f>
        <v>R591</v>
      </c>
      <c r="K373" s="235">
        <f>IFERROR(INDEX('Green_rooibos initial weight'!$C$5:$C$1749,MATCH(J373, 'Green_rooibos initial weight'!$A$5:$A$1749,0)),"")</f>
        <v>2.2599999999999998</v>
      </c>
      <c r="L373" s="235">
        <f t="shared" si="37"/>
        <v>2.0101999999999998</v>
      </c>
      <c r="M373" s="235">
        <f>AVERAGE('Ashed teabags wet'!$J$814:$J$816)</f>
        <v>2.2816647271287041</v>
      </c>
      <c r="N373" s="235">
        <f t="shared" si="38"/>
        <v>1.9643339756552585</v>
      </c>
      <c r="O373" s="235">
        <f>IF(IFERROR(INDEX('Both teabags AfterWet'!$D$1:$D$839,MATCH(J373,'Both teabags AfterWet'!$B$1:$B$839,0)),"")="","",(IFERROR(INDEX('Both teabags AfterWet'!$D$1:$D$839,MATCH(J373,'Both teabags AfterWet'!$B$1:$B$839,0)),"")))</f>
        <v>1.6958</v>
      </c>
      <c r="P373" s="235">
        <f t="shared" si="39"/>
        <v>1.5451999999999999</v>
      </c>
      <c r="Q373" s="235">
        <f>IFERROR(INDEX('Ashed teabags wet'!$J$2:$J$825,MATCH(J373,'Ashed teabags wet'!$B$2:$B$825,0)),"")</f>
        <v>6.0969755160831145</v>
      </c>
      <c r="R373" s="235">
        <f t="shared" si="43"/>
        <v>1.4509895343254837</v>
      </c>
      <c r="S373" s="236">
        <f>'WetLitterbags placem_collection'!E154</f>
        <v>42762</v>
      </c>
      <c r="T373" s="236">
        <f>IF('WetLitterbags placem_collection'!G154="","",'WetLitterbags placem_collection'!G154)</f>
        <v>42816</v>
      </c>
      <c r="U373" s="237">
        <f t="shared" si="40"/>
        <v>54</v>
      </c>
      <c r="V373" s="235">
        <f t="shared" si="41"/>
        <v>0.46499999999999986</v>
      </c>
      <c r="W373" s="235">
        <f t="shared" si="42"/>
        <v>0.51334444132977475</v>
      </c>
      <c r="X373">
        <f>IFERROR(INDEX(Rainfall_Wet!$O$2:$O$217,MATCH(B373, Rainfall_Wet!$A$2:$A$217,0)),"")</f>
        <v>206.85140822299999</v>
      </c>
      <c r="Y373" s="241">
        <v>39.96</v>
      </c>
      <c r="Z373" s="241">
        <v>12.920000000000002</v>
      </c>
      <c r="AA373" s="241">
        <v>47.12</v>
      </c>
      <c r="AB373" s="242" t="s">
        <v>2692</v>
      </c>
      <c r="AC373" s="241">
        <v>8.6549531789058705</v>
      </c>
      <c r="AD373">
        <f>IF('WetLitterbags placem_collection'!AB154="","",'WetLitterbags placem_collection'!AB154)</f>
        <v>2.2000000000000002</v>
      </c>
      <c r="AE373">
        <f>IF('WetLitterbags placem_collection'!Z154="","",'WetLitterbags placem_collection'!Z154)</f>
        <v>15</v>
      </c>
      <c r="AF373" s="256" t="str">
        <f>IF('WetLitterbags placem_collection'!AA154="","",'WetLitterbags placem_collection'!AA154)</f>
        <v>M</v>
      </c>
      <c r="AG373">
        <f>IF('WetLitterbags placem_collection'!AC154="","",'WetLitterbags placem_collection'!AC154)</f>
        <v>0</v>
      </c>
      <c r="AH373" s="250">
        <f>AVERAGE('WetLitterbags placem_collection'!S154,'WetLitterbags placem_collection'!U154)</f>
        <v>18.8</v>
      </c>
      <c r="AI373">
        <f>AVERAGE('WetLitterbags placem_collection'!R154,'WetLitterbags placem_collection'!T154)</f>
        <v>23.7</v>
      </c>
      <c r="AJ373">
        <f>INDEX(Coordinates!$B$2:$B$197,MATCH(G373,Coordinates!$J$2:$J$197,0))</f>
        <v>-2.367543988</v>
      </c>
      <c r="AK373">
        <f>INDEX(Coordinates!$C$2:$C$197,MATCH(G373,Coordinates!$J$2:$J$197,0))</f>
        <v>34.060168969999999</v>
      </c>
      <c r="AL373" t="str">
        <f>IF(ISNUMBER(SEARCH("C", 'WetLitterbags placem_collection'!W154)),"YES","")</f>
        <v/>
      </c>
      <c r="AM373" t="str">
        <f>IF(ISNUMBER(SEARCH("H", 'WetLitterbags placem_collection'!W154)),"YES","")</f>
        <v/>
      </c>
      <c r="AN373" t="str">
        <f>IF(ISNUMBER(SEARCH("R", 'WetLitterbags placem_collection'!W154)),"YES","")</f>
        <v>YES</v>
      </c>
    </row>
    <row r="374" spans="1:40" ht="15" customHeight="1">
      <c r="A374" s="268" t="s">
        <v>2460</v>
      </c>
      <c r="B374" s="282">
        <f>'Dry_Litterbag Placem_Collection'!A155</f>
        <v>153</v>
      </c>
      <c r="C374" s="282" t="str">
        <f>'Dry_Litterbag Placem_Collection'!B155</f>
        <v xml:space="preserve">Mwantimba
</v>
      </c>
      <c r="D374" s="282" t="s">
        <v>2677</v>
      </c>
      <c r="E374" s="282" t="s">
        <v>20</v>
      </c>
      <c r="F374" s="282">
        <v>4</v>
      </c>
      <c r="G374" s="283" t="str">
        <f>'Dry_Litterbag Placem_Collection'!C155</f>
        <v>Wet_P4_T1</v>
      </c>
      <c r="H374" s="284" t="s">
        <v>2559</v>
      </c>
      <c r="I374" s="292" t="s">
        <v>298</v>
      </c>
      <c r="J374" s="233" t="str">
        <f>'WetLitterbags placem_collection'!M155</f>
        <v>R479</v>
      </c>
      <c r="K374" s="235">
        <f>IFERROR(INDEX('Green_rooibos initial weight'!$C$5:$C$1749,MATCH(J374, 'Green_rooibos initial weight'!$A$5:$A$1749,0)),"")</f>
        <v>2.2749999999999999</v>
      </c>
      <c r="L374" s="235">
        <f t="shared" si="37"/>
        <v>2.0251999999999999</v>
      </c>
      <c r="M374" s="235">
        <f>AVERAGE('Ashed teabags wet'!$J$814:$J$816)</f>
        <v>2.2816647271287041</v>
      </c>
      <c r="N374" s="235">
        <f t="shared" si="38"/>
        <v>1.9789917259461893</v>
      </c>
      <c r="O374" s="235">
        <f>IF(IFERROR(INDEX('Both teabags AfterWet'!$D$1:$D$839,MATCH(J374,'Both teabags AfterWet'!$B$1:$B$839,0)),"")="","",(IFERROR(INDEX('Both teabags AfterWet'!$D$1:$D$839,MATCH(J374,'Both teabags AfterWet'!$B$1:$B$839,0)),"")))</f>
        <v>1.2541</v>
      </c>
      <c r="P374" s="235">
        <f t="shared" si="39"/>
        <v>1.1034999999999999</v>
      </c>
      <c r="Q374" s="235">
        <f>IFERROR(INDEX('Ashed teabags wet'!$J$2:$J$825,MATCH(J374,'Ashed teabags wet'!$B$2:$B$825,0)),"")</f>
        <v>77.007481296757646</v>
      </c>
      <c r="R374" s="235">
        <f t="shared" si="43"/>
        <v>0.25372244389027931</v>
      </c>
      <c r="S374" s="236">
        <f>'WetLitterbags placem_collection'!E155</f>
        <v>42762</v>
      </c>
      <c r="T374" s="236">
        <f>IF('WetLitterbags placem_collection'!G155="","",'WetLitterbags placem_collection'!G155)</f>
        <v>42816</v>
      </c>
      <c r="U374" s="237">
        <f t="shared" si="40"/>
        <v>54</v>
      </c>
      <c r="V374" s="235">
        <f t="shared" si="41"/>
        <v>0.92169999999999996</v>
      </c>
      <c r="W374" s="235">
        <f t="shared" si="42"/>
        <v>1.7252692820559101</v>
      </c>
      <c r="X374">
        <f>IFERROR(INDEX(Rainfall_Wet!$O$2:$O$217,MATCH(B374, Rainfall_Wet!$A$2:$A$217,0)),"")</f>
        <v>206.85140822299999</v>
      </c>
      <c r="Y374" s="241">
        <v>27.96</v>
      </c>
      <c r="Z374" s="241">
        <v>4.9200000000000017</v>
      </c>
      <c r="AA374" s="241">
        <v>67.12</v>
      </c>
      <c r="AB374" s="242" t="s">
        <v>2688</v>
      </c>
      <c r="AC374" s="241">
        <v>1.0437161163134547</v>
      </c>
      <c r="AD374">
        <f>IF('WetLitterbags placem_collection'!AB155="","",'WetLitterbags placem_collection'!AB155)</f>
        <v>2.1</v>
      </c>
      <c r="AE374">
        <f>IF('WetLitterbags placem_collection'!Z155="","",'WetLitterbags placem_collection'!Z155)</f>
        <v>16.399999999999999</v>
      </c>
      <c r="AF374" s="256" t="str">
        <f>IF('WetLitterbags placem_collection'!AA155="","",'WetLitterbags placem_collection'!AA155)</f>
        <v>G</v>
      </c>
      <c r="AG374">
        <f>IF('WetLitterbags placem_collection'!AC155="","",'WetLitterbags placem_collection'!AC155)</f>
        <v>0</v>
      </c>
      <c r="AH374" s="250">
        <f>AVERAGE('WetLitterbags placem_collection'!S155,'WetLitterbags placem_collection'!U155)</f>
        <v>21.35</v>
      </c>
      <c r="AI374">
        <f>AVERAGE('WetLitterbags placem_collection'!R155,'WetLitterbags placem_collection'!T155)</f>
        <v>26.700000000000003</v>
      </c>
      <c r="AJ374">
        <f>INDEX(Coordinates!$B$2:$B$197,MATCH(G374,Coordinates!$J$2:$J$197,0))</f>
        <v>-2.3676780150000001</v>
      </c>
      <c r="AK374">
        <f>INDEX(Coordinates!$C$2:$C$197,MATCH(G374,Coordinates!$J$2:$J$197,0))</f>
        <v>34.05937797</v>
      </c>
      <c r="AL374" t="str">
        <f>IF(ISNUMBER(SEARCH("C", 'WetLitterbags placem_collection'!W155)),"YES","")</f>
        <v/>
      </c>
      <c r="AM374" t="str">
        <f>IF(ISNUMBER(SEARCH("H", 'WetLitterbags placem_collection'!W155)),"YES","")</f>
        <v>YES</v>
      </c>
      <c r="AN374" t="str">
        <f>IF(ISNUMBER(SEARCH("R", 'WetLitterbags placem_collection'!W155)),"YES","")</f>
        <v>YES</v>
      </c>
    </row>
    <row r="375" spans="1:40" ht="15" customHeight="1">
      <c r="A375" s="268" t="s">
        <v>2460</v>
      </c>
      <c r="B375" s="282">
        <f>'Dry_Litterbag Placem_Collection'!A156</f>
        <v>154</v>
      </c>
      <c r="C375" s="282" t="str">
        <f>'Dry_Litterbag Placem_Collection'!B156</f>
        <v xml:space="preserve">Mwantimba
</v>
      </c>
      <c r="D375" s="282" t="s">
        <v>2677</v>
      </c>
      <c r="E375" s="282" t="s">
        <v>20</v>
      </c>
      <c r="F375" s="282">
        <v>4</v>
      </c>
      <c r="G375" s="283" t="str">
        <f>'Dry_Litterbag Placem_Collection'!C156</f>
        <v>Wet_P4_T2</v>
      </c>
      <c r="H375" s="284" t="s">
        <v>2559</v>
      </c>
      <c r="I375" s="292" t="s">
        <v>298</v>
      </c>
      <c r="J375" s="233" t="str">
        <f>'WetLitterbags placem_collection'!M156</f>
        <v>R493</v>
      </c>
      <c r="K375" s="235">
        <f>IFERROR(INDEX('Green_rooibos initial weight'!$C$5:$C$1749,MATCH(J375, 'Green_rooibos initial weight'!$A$5:$A$1749,0)),"")</f>
        <v>2.2410000000000001</v>
      </c>
      <c r="L375" s="235">
        <f t="shared" si="37"/>
        <v>1.9912000000000001</v>
      </c>
      <c r="M375" s="235">
        <f>AVERAGE('Ashed teabags wet'!$J$814:$J$816)</f>
        <v>2.2816647271287041</v>
      </c>
      <c r="N375" s="235">
        <f t="shared" si="38"/>
        <v>1.9457674919534134</v>
      </c>
      <c r="O375" s="235">
        <f>IF(IFERROR(INDEX('Both teabags AfterWet'!$D$1:$D$839,MATCH(J375,'Both teabags AfterWet'!$B$1:$B$839,0)),"")="","",(IFERROR(INDEX('Both teabags AfterWet'!$D$1:$D$839,MATCH(J375,'Both teabags AfterWet'!$B$1:$B$839,0)),"")))</f>
        <v>0.69099999999999995</v>
      </c>
      <c r="P375" s="235">
        <f t="shared" si="39"/>
        <v>0.54039999999999999</v>
      </c>
      <c r="Q375" s="235" t="str">
        <f>IFERROR(INDEX('Ashed teabags wet'!$J$2:$J$825,MATCH(J375,'Ashed teabags wet'!$B$2:$B$825,0)),"")</f>
        <v/>
      </c>
      <c r="R375" s="235" t="str">
        <f t="shared" si="43"/>
        <v/>
      </c>
      <c r="S375" s="236">
        <f>'WetLitterbags placem_collection'!E156</f>
        <v>42762</v>
      </c>
      <c r="T375" s="236">
        <f>IF('WetLitterbags placem_collection'!G156="","",'WetLitterbags placem_collection'!G156)</f>
        <v>42816</v>
      </c>
      <c r="U375" s="237">
        <f t="shared" si="40"/>
        <v>54</v>
      </c>
      <c r="V375" s="235">
        <f t="shared" si="41"/>
        <v>1.4508000000000001</v>
      </c>
      <c r="W375" s="235" t="str">
        <f t="shared" si="42"/>
        <v/>
      </c>
      <c r="X375">
        <f>IFERROR(INDEX(Rainfall_Wet!$O$2:$O$217,MATCH(B375, Rainfall_Wet!$A$2:$A$217,0)),"")</f>
        <v>206.85140822299999</v>
      </c>
      <c r="Y375" s="241">
        <v>27.96</v>
      </c>
      <c r="Z375" s="241">
        <v>4.9200000000000017</v>
      </c>
      <c r="AA375" s="241">
        <v>67.12</v>
      </c>
      <c r="AB375" s="242" t="s">
        <v>2688</v>
      </c>
      <c r="AC375" s="241">
        <v>2.0437161163134498</v>
      </c>
      <c r="AD375">
        <f>IF('WetLitterbags placem_collection'!AB156="","",'WetLitterbags placem_collection'!AB156)</f>
        <v>2.15</v>
      </c>
      <c r="AE375">
        <f>IF('WetLitterbags placem_collection'!Z156="","",'WetLitterbags placem_collection'!Z156)</f>
        <v>9</v>
      </c>
      <c r="AF375" s="256" t="str">
        <f>IF('WetLitterbags placem_collection'!AA156="","",'WetLitterbags placem_collection'!AA156)</f>
        <v>G</v>
      </c>
      <c r="AG375">
        <f>IF('WetLitterbags placem_collection'!AC156="","",'WetLitterbags placem_collection'!AC156)</f>
        <v>0</v>
      </c>
      <c r="AH375" s="250">
        <f>AVERAGE('WetLitterbags placem_collection'!S156,'WetLitterbags placem_collection'!U156)</f>
        <v>23.5</v>
      </c>
      <c r="AI375">
        <f>AVERAGE('WetLitterbags placem_collection'!R156,'WetLitterbags placem_collection'!T156)</f>
        <v>25.7</v>
      </c>
      <c r="AJ375">
        <f>INDEX(Coordinates!$B$2:$B$197,MATCH(G375,Coordinates!$J$2:$J$197,0))</f>
        <v>-2.3677299820000002</v>
      </c>
      <c r="AK375">
        <f>INDEX(Coordinates!$C$2:$C$197,MATCH(G375,Coordinates!$J$2:$J$197,0))</f>
        <v>34.059351990000003</v>
      </c>
      <c r="AL375" t="str">
        <f>IF(ISNUMBER(SEARCH("C", 'WetLitterbags placem_collection'!W156)),"YES","")</f>
        <v>YES</v>
      </c>
      <c r="AM375" t="str">
        <f>IF(ISNUMBER(SEARCH("H", 'WetLitterbags placem_collection'!W156)),"YES","")</f>
        <v>YES</v>
      </c>
      <c r="AN375" t="str">
        <f>IF(ISNUMBER(SEARCH("R", 'WetLitterbags placem_collection'!W156)),"YES","")</f>
        <v/>
      </c>
    </row>
    <row r="376" spans="1:40" ht="15" customHeight="1">
      <c r="A376" s="268" t="s">
        <v>2460</v>
      </c>
      <c r="B376" s="282">
        <f>'Dry_Litterbag Placem_Collection'!A157</f>
        <v>155</v>
      </c>
      <c r="C376" s="282" t="str">
        <f>'Dry_Litterbag Placem_Collection'!B157</f>
        <v xml:space="preserve">Mwantimba
</v>
      </c>
      <c r="D376" s="282" t="s">
        <v>2677</v>
      </c>
      <c r="E376" s="282" t="s">
        <v>20</v>
      </c>
      <c r="F376" s="282">
        <v>4</v>
      </c>
      <c r="G376" s="283" t="str">
        <f>'Dry_Litterbag Placem_Collection'!C157</f>
        <v>Wet_P4_T3</v>
      </c>
      <c r="H376" s="284" t="s">
        <v>2559</v>
      </c>
      <c r="I376" s="292" t="s">
        <v>298</v>
      </c>
      <c r="J376" s="233" t="str">
        <f>'WetLitterbags placem_collection'!M157</f>
        <v>R484</v>
      </c>
      <c r="K376" s="235">
        <f>IFERROR(INDEX('Green_rooibos initial weight'!$C$5:$C$1749,MATCH(J376, 'Green_rooibos initial weight'!$A$5:$A$1749,0)),"")</f>
        <v>2.1850000000000001</v>
      </c>
      <c r="L376" s="235">
        <f t="shared" si="37"/>
        <v>1.9352</v>
      </c>
      <c r="M376" s="235">
        <f>AVERAGE('Ashed teabags wet'!$J$814:$J$816)</f>
        <v>2.2816647271287041</v>
      </c>
      <c r="N376" s="235">
        <f t="shared" si="38"/>
        <v>1.8910452242006053</v>
      </c>
      <c r="O376" s="235">
        <f>IF(IFERROR(INDEX('Both teabags AfterWet'!$D$1:$D$839,MATCH(J376,'Both teabags AfterWet'!$B$1:$B$839,0)),"")="","",(IFERROR(INDEX('Both teabags AfterWet'!$D$1:$D$839,MATCH(J376,'Both teabags AfterWet'!$B$1:$B$839,0)),"")))</f>
        <v>1.7509999999999999</v>
      </c>
      <c r="P376" s="235">
        <f t="shared" si="39"/>
        <v>1.6003999999999998</v>
      </c>
      <c r="Q376" s="235">
        <f>IFERROR(INDEX('Ashed teabags wet'!$J$2:$J$825,MATCH(J376,'Ashed teabags wet'!$B$2:$B$825,0)),"")</f>
        <v>9.822309970384735</v>
      </c>
      <c r="R376" s="235">
        <f t="shared" si="43"/>
        <v>1.4432037512339626</v>
      </c>
      <c r="S376" s="236">
        <f>'WetLitterbags placem_collection'!E157</f>
        <v>42762</v>
      </c>
      <c r="T376" s="236">
        <f>IF('WetLitterbags placem_collection'!G157="","",'WetLitterbags placem_collection'!G157)</f>
        <v>42816</v>
      </c>
      <c r="U376" s="237">
        <f t="shared" si="40"/>
        <v>54</v>
      </c>
      <c r="V376" s="235">
        <f t="shared" si="41"/>
        <v>0.33480000000000021</v>
      </c>
      <c r="W376" s="235">
        <f t="shared" si="42"/>
        <v>0.44784147296664267</v>
      </c>
      <c r="X376">
        <f>IFERROR(INDEX(Rainfall_Wet!$O$2:$O$217,MATCH(B376, Rainfall_Wet!$A$2:$A$217,0)),"")</f>
        <v>206.85140822299999</v>
      </c>
      <c r="Y376" s="241">
        <v>27.96</v>
      </c>
      <c r="Z376" s="241">
        <v>4.9200000000000017</v>
      </c>
      <c r="AA376" s="241">
        <v>67.12</v>
      </c>
      <c r="AB376" s="242" t="s">
        <v>2688</v>
      </c>
      <c r="AC376" s="241">
        <v>3.0437161163134498</v>
      </c>
      <c r="AD376">
        <f>IF('WetLitterbags placem_collection'!AB157="","",'WetLitterbags placem_collection'!AB157)</f>
        <v>1.2</v>
      </c>
      <c r="AE376">
        <f>IF('WetLitterbags placem_collection'!Z157="","",'WetLitterbags placem_collection'!Z157)</f>
        <v>11</v>
      </c>
      <c r="AF376" s="256" t="str">
        <f>IF('WetLitterbags placem_collection'!AA157="","",'WetLitterbags placem_collection'!AA157)</f>
        <v>G</v>
      </c>
      <c r="AG376">
        <f>IF('WetLitterbags placem_collection'!AC157="","",'WetLitterbags placem_collection'!AC157)</f>
        <v>0</v>
      </c>
      <c r="AH376" s="250">
        <f>AVERAGE('WetLitterbags placem_collection'!S157,'WetLitterbags placem_collection'!U157)</f>
        <v>23.75</v>
      </c>
      <c r="AI376">
        <f>AVERAGE('WetLitterbags placem_collection'!R157,'WetLitterbags placem_collection'!T157)</f>
        <v>26.799999999999997</v>
      </c>
      <c r="AJ376">
        <f>INDEX(Coordinates!$B$2:$B$197,MATCH(G376,Coordinates!$J$2:$J$197,0))</f>
        <v>-2.3677119609999999</v>
      </c>
      <c r="AK376">
        <f>INDEX(Coordinates!$C$2:$C$197,MATCH(G376,Coordinates!$J$2:$J$197,0))</f>
        <v>34.059339000000001</v>
      </c>
      <c r="AL376" t="str">
        <f>IF(ISNUMBER(SEARCH("C", 'WetLitterbags placem_collection'!W157)),"YES","")</f>
        <v/>
      </c>
      <c r="AM376" t="str">
        <f>IF(ISNUMBER(SEARCH("H", 'WetLitterbags placem_collection'!W157)),"YES","")</f>
        <v/>
      </c>
      <c r="AN376" t="str">
        <f>IF(ISNUMBER(SEARCH("R", 'WetLitterbags placem_collection'!W157)),"YES","")</f>
        <v>YES</v>
      </c>
    </row>
    <row r="377" spans="1:40" ht="15" customHeight="1">
      <c r="A377" s="268" t="s">
        <v>2460</v>
      </c>
      <c r="B377" s="282">
        <f>'Dry_Litterbag Placem_Collection'!A158</f>
        <v>156</v>
      </c>
      <c r="C377" s="282" t="str">
        <f>'Dry_Litterbag Placem_Collection'!B158</f>
        <v xml:space="preserve">Mwantimba
</v>
      </c>
      <c r="D377" s="282" t="s">
        <v>2677</v>
      </c>
      <c r="E377" s="282" t="s">
        <v>20</v>
      </c>
      <c r="F377" s="282">
        <v>4</v>
      </c>
      <c r="G377" s="283" t="str">
        <f>'Dry_Litterbag Placem_Collection'!C158</f>
        <v>Wet_P4_T4</v>
      </c>
      <c r="H377" s="284" t="s">
        <v>2559</v>
      </c>
      <c r="I377" s="292" t="s">
        <v>298</v>
      </c>
      <c r="J377" s="233" t="str">
        <f>'WetLitterbags placem_collection'!M158</f>
        <v>R598</v>
      </c>
      <c r="K377" s="235">
        <f>IFERROR(INDEX('Green_rooibos initial weight'!$C$5:$C$1749,MATCH(J377, 'Green_rooibos initial weight'!$A$5:$A$1749,0)),"")</f>
        <v>2.206</v>
      </c>
      <c r="L377" s="235">
        <f t="shared" si="37"/>
        <v>1.9561999999999999</v>
      </c>
      <c r="M377" s="235">
        <f>AVERAGE('Ashed teabags wet'!$J$814:$J$816)</f>
        <v>2.2816647271287041</v>
      </c>
      <c r="N377" s="235">
        <f t="shared" si="38"/>
        <v>1.9115660746079082</v>
      </c>
      <c r="O377" s="235">
        <f>IF(IFERROR(INDEX('Both teabags AfterWet'!$D$1:$D$839,MATCH(J377,'Both teabags AfterWet'!$B$1:$B$839,0)),"")="","",(IFERROR(INDEX('Both teabags AfterWet'!$D$1:$D$839,MATCH(J377,'Both teabags AfterWet'!$B$1:$B$839,0)),"")))</f>
        <v>1.8080000000000001</v>
      </c>
      <c r="P377" s="235">
        <f t="shared" si="39"/>
        <v>1.6574</v>
      </c>
      <c r="Q377" s="235">
        <f>IFERROR(INDEX('Ashed teabags wet'!$J$2:$J$825,MATCH(J377,'Ashed teabags wet'!$B$2:$B$825,0)),"")</f>
        <v>7.6581027667986037</v>
      </c>
      <c r="R377" s="235">
        <f t="shared" si="43"/>
        <v>1.5304746047430799</v>
      </c>
      <c r="S377" s="236">
        <f>'WetLitterbags placem_collection'!E158</f>
        <v>42762</v>
      </c>
      <c r="T377" s="236">
        <f>IF('WetLitterbags placem_collection'!G158="","",'WetLitterbags placem_collection'!G158)</f>
        <v>42816</v>
      </c>
      <c r="U377" s="237">
        <f t="shared" si="40"/>
        <v>54</v>
      </c>
      <c r="V377" s="235">
        <f t="shared" si="41"/>
        <v>0.29879999999999995</v>
      </c>
      <c r="W377" s="235">
        <f t="shared" si="42"/>
        <v>0.38109146986482823</v>
      </c>
      <c r="X377">
        <f>IFERROR(INDEX(Rainfall_Wet!$O$2:$O$217,MATCH(B377, Rainfall_Wet!$A$2:$A$217,0)),"")</f>
        <v>206.85140822299999</v>
      </c>
      <c r="Y377" s="241">
        <v>27.96</v>
      </c>
      <c r="Z377" s="241">
        <v>4.9200000000000017</v>
      </c>
      <c r="AA377" s="241">
        <v>67.12</v>
      </c>
      <c r="AB377" s="242" t="s">
        <v>2688</v>
      </c>
      <c r="AC377" s="241">
        <v>4.0437161163134503</v>
      </c>
      <c r="AD377">
        <f>IF('WetLitterbags placem_collection'!AB158="","",'WetLitterbags placem_collection'!AB158)</f>
        <v>1.55</v>
      </c>
      <c r="AE377">
        <f>IF('WetLitterbags placem_collection'!Z158="","",'WetLitterbags placem_collection'!Z158)</f>
        <v>9.1</v>
      </c>
      <c r="AF377" s="256" t="str">
        <f>IF('WetLitterbags placem_collection'!AA158="","",'WetLitterbags placem_collection'!AA158)</f>
        <v>O</v>
      </c>
      <c r="AG377">
        <f>IF('WetLitterbags placem_collection'!AC158="","",'WetLitterbags placem_collection'!AC158)</f>
        <v>0</v>
      </c>
      <c r="AH377" s="250">
        <f>AVERAGE('WetLitterbags placem_collection'!S158,'WetLitterbags placem_collection'!U158)</f>
        <v>21.700000000000003</v>
      </c>
      <c r="AI377">
        <f>AVERAGE('WetLitterbags placem_collection'!R158,'WetLitterbags placem_collection'!T158)</f>
        <v>26.95</v>
      </c>
      <c r="AJ377">
        <f>INDEX(Coordinates!$B$2:$B$197,MATCH(G377,Coordinates!$J$2:$J$197,0))</f>
        <v>-2.3676950300000001</v>
      </c>
      <c r="AK377">
        <f>INDEX(Coordinates!$C$2:$C$197,MATCH(G377,Coordinates!$J$2:$J$197,0))</f>
        <v>34.059499010000003</v>
      </c>
      <c r="AL377" t="str">
        <f>IF(ISNUMBER(SEARCH("C", 'WetLitterbags placem_collection'!W158)),"YES","")</f>
        <v/>
      </c>
      <c r="AM377" t="str">
        <f>IF(ISNUMBER(SEARCH("H", 'WetLitterbags placem_collection'!W158)),"YES","")</f>
        <v/>
      </c>
      <c r="AN377" t="str">
        <f>IF(ISNUMBER(SEARCH("R", 'WetLitterbags placem_collection'!W158)),"YES","")</f>
        <v>YES</v>
      </c>
    </row>
    <row r="378" spans="1:40" ht="15" customHeight="1">
      <c r="A378" s="268" t="s">
        <v>2460</v>
      </c>
      <c r="B378" s="282">
        <f>'Dry_Litterbag Placem_Collection'!A159</f>
        <v>157</v>
      </c>
      <c r="C378" s="282" t="str">
        <f>'Dry_Litterbag Placem_Collection'!B159</f>
        <v xml:space="preserve">Mwantimba
</v>
      </c>
      <c r="D378" s="282" t="s">
        <v>2677</v>
      </c>
      <c r="E378" s="282" t="s">
        <v>20</v>
      </c>
      <c r="F378" s="282">
        <v>4</v>
      </c>
      <c r="G378" s="283" t="str">
        <f>'Dry_Litterbag Placem_Collection'!C159</f>
        <v>Wet_P4_T5</v>
      </c>
      <c r="H378" s="284" t="s">
        <v>2559</v>
      </c>
      <c r="I378" s="292" t="s">
        <v>298</v>
      </c>
      <c r="J378" s="233" t="str">
        <f>'WetLitterbags placem_collection'!M159</f>
        <v>R30</v>
      </c>
      <c r="K378" s="235">
        <f>IFERROR(INDEX('Green_rooibos initial weight'!$C$5:$C$1749,MATCH(J378, 'Green_rooibos initial weight'!$A$5:$A$1749,0)),"")</f>
        <v>2.177</v>
      </c>
      <c r="L378" s="235">
        <f t="shared" si="37"/>
        <v>1.9272</v>
      </c>
      <c r="M378" s="235">
        <f>AVERAGE('Ashed teabags wet'!$J$814:$J$816)</f>
        <v>2.2816647271287041</v>
      </c>
      <c r="N378" s="235">
        <f t="shared" si="38"/>
        <v>1.8832277573787757</v>
      </c>
      <c r="O378" s="235">
        <f>IF(IFERROR(INDEX('Both teabags AfterWet'!$D$1:$D$839,MATCH(J378,'Both teabags AfterWet'!$B$1:$B$839,0)),"")="","",(IFERROR(INDEX('Both teabags AfterWet'!$D$1:$D$839,MATCH(J378,'Both teabags AfterWet'!$B$1:$B$839,0)),"")))</f>
        <v>1.825</v>
      </c>
      <c r="P378" s="235">
        <f t="shared" si="39"/>
        <v>1.6743999999999999</v>
      </c>
      <c r="Q378" s="235">
        <f>IFERROR(INDEX('Ashed teabags wet'!$J$2:$J$825,MATCH(J378,'Ashed teabags wet'!$B$2:$B$825,0)),"")</f>
        <v>8.6618004866182261</v>
      </c>
      <c r="R378" s="235">
        <f t="shared" si="43"/>
        <v>1.5293668126520643</v>
      </c>
      <c r="S378" s="236">
        <f>'WetLitterbags placem_collection'!E159</f>
        <v>42762</v>
      </c>
      <c r="T378" s="236">
        <f>IF('WetLitterbags placem_collection'!G159="","",'WetLitterbags placem_collection'!G159)</f>
        <v>42816</v>
      </c>
      <c r="U378" s="237">
        <f t="shared" si="40"/>
        <v>54</v>
      </c>
      <c r="V378" s="235">
        <f t="shared" si="41"/>
        <v>0.25280000000000014</v>
      </c>
      <c r="W378" s="235">
        <f t="shared" si="42"/>
        <v>0.35386094472671137</v>
      </c>
      <c r="X378">
        <f>IFERROR(INDEX(Rainfall_Wet!$O$2:$O$217,MATCH(B378, Rainfall_Wet!$A$2:$A$217,0)),"")</f>
        <v>206.85140822299999</v>
      </c>
      <c r="Y378" s="241">
        <v>27.96</v>
      </c>
      <c r="Z378" s="241">
        <v>4.9200000000000017</v>
      </c>
      <c r="AA378" s="241">
        <v>67.12</v>
      </c>
      <c r="AB378" s="242" t="s">
        <v>2688</v>
      </c>
      <c r="AC378" s="241">
        <v>5.0437161163134503</v>
      </c>
      <c r="AD378">
        <f>IF('WetLitterbags placem_collection'!AB159="","",'WetLitterbags placem_collection'!AB159)</f>
        <v>2.2999999999999998</v>
      </c>
      <c r="AE378">
        <f>IF('WetLitterbags placem_collection'!Z159="","",'WetLitterbags placem_collection'!Z159)</f>
        <v>7.7</v>
      </c>
      <c r="AF378" s="256" t="str">
        <f>IF('WetLitterbags placem_collection'!AA159="","",'WetLitterbags placem_collection'!AA159)</f>
        <v>O</v>
      </c>
      <c r="AG378">
        <f>IF('WetLitterbags placem_collection'!AC159="","",'WetLitterbags placem_collection'!AC159)</f>
        <v>0</v>
      </c>
      <c r="AH378" s="250">
        <f>AVERAGE('WetLitterbags placem_collection'!S159,'WetLitterbags placem_collection'!U159)</f>
        <v>22.6</v>
      </c>
      <c r="AI378">
        <f>AVERAGE('WetLitterbags placem_collection'!R159,'WetLitterbags placem_collection'!T159)</f>
        <v>29.2</v>
      </c>
      <c r="AJ378">
        <f>INDEX(Coordinates!$B$2:$B$197,MATCH(G378,Coordinates!$J$2:$J$197,0))</f>
        <v>-2.3678019830000001</v>
      </c>
      <c r="AK378">
        <f>INDEX(Coordinates!$C$2:$C$197,MATCH(G378,Coordinates!$J$2:$J$197,0))</f>
        <v>34.059521969999999</v>
      </c>
      <c r="AL378" t="str">
        <f>IF(ISNUMBER(SEARCH("C", 'WetLitterbags placem_collection'!W159)),"YES","")</f>
        <v>YES</v>
      </c>
      <c r="AM378" t="str">
        <f>IF(ISNUMBER(SEARCH("H", 'WetLitterbags placem_collection'!W159)),"YES","")</f>
        <v/>
      </c>
      <c r="AN378" t="str">
        <f>IF(ISNUMBER(SEARCH("R", 'WetLitterbags placem_collection'!W159)),"YES","")</f>
        <v>YES</v>
      </c>
    </row>
    <row r="379" spans="1:40" ht="15" customHeight="1">
      <c r="A379" s="268" t="s">
        <v>2460</v>
      </c>
      <c r="B379" s="282">
        <f>'Dry_Litterbag Placem_Collection'!A160</f>
        <v>158</v>
      </c>
      <c r="C379" s="282" t="str">
        <f>'Dry_Litterbag Placem_Collection'!B160</f>
        <v xml:space="preserve">Mwantimba
</v>
      </c>
      <c r="D379" s="282" t="s">
        <v>2677</v>
      </c>
      <c r="E379" s="282" t="s">
        <v>20</v>
      </c>
      <c r="F379" s="282">
        <v>4</v>
      </c>
      <c r="G379" s="283" t="str">
        <f>'Dry_Litterbag Placem_Collection'!C160</f>
        <v>Wet_P4_T6</v>
      </c>
      <c r="H379" s="284" t="s">
        <v>2559</v>
      </c>
      <c r="I379" s="292" t="s">
        <v>298</v>
      </c>
      <c r="J379" s="233" t="str">
        <f>'WetLitterbags placem_collection'!M160</f>
        <v>R16</v>
      </c>
      <c r="K379" s="235">
        <f>IFERROR(INDEX('Green_rooibos initial weight'!$C$5:$C$1749,MATCH(J379, 'Green_rooibos initial weight'!$A$5:$A$1749,0)),"")</f>
        <v>2.2629999999999999</v>
      </c>
      <c r="L379" s="235">
        <f t="shared" si="37"/>
        <v>2.0131999999999999</v>
      </c>
      <c r="M379" s="235">
        <f>AVERAGE('Ashed teabags wet'!$J$814:$J$816)</f>
        <v>2.2816647271287041</v>
      </c>
      <c r="N379" s="235">
        <f t="shared" si="38"/>
        <v>1.9672655257134448</v>
      </c>
      <c r="O379" s="235">
        <f>IF(IFERROR(INDEX('Both teabags AfterWet'!$D$1:$D$839,MATCH(J379,'Both teabags AfterWet'!$B$1:$B$839,0)),"")="","",(IFERROR(INDEX('Both teabags AfterWet'!$D$1:$D$839,MATCH(J379,'Both teabags AfterWet'!$B$1:$B$839,0)),"")))</f>
        <v>1.786</v>
      </c>
      <c r="P379" s="235">
        <f t="shared" si="39"/>
        <v>1.6354</v>
      </c>
      <c r="Q379" s="235">
        <f>IFERROR(INDEX('Ashed teabags wet'!$J$2:$J$825,MATCH(J379,'Ashed teabags wet'!$B$2:$B$825,0)),"")</f>
        <v>4.8505634492893828</v>
      </c>
      <c r="R379" s="235">
        <f t="shared" si="43"/>
        <v>1.5560738853503213</v>
      </c>
      <c r="S379" s="236">
        <f>'WetLitterbags placem_collection'!E160</f>
        <v>42762</v>
      </c>
      <c r="T379" s="236">
        <f>IF('WetLitterbags placem_collection'!G160="","",'WetLitterbags placem_collection'!G160)</f>
        <v>42816</v>
      </c>
      <c r="U379" s="237">
        <f t="shared" si="40"/>
        <v>54</v>
      </c>
      <c r="V379" s="235">
        <f t="shared" si="41"/>
        <v>0.37779999999999991</v>
      </c>
      <c r="W379" s="235">
        <f t="shared" si="42"/>
        <v>0.4111916403631235</v>
      </c>
      <c r="X379">
        <f>IFERROR(INDEX(Rainfall_Wet!$O$2:$O$217,MATCH(B379, Rainfall_Wet!$A$2:$A$217,0)),"")</f>
        <v>206.85140822299999</v>
      </c>
      <c r="Y379" s="241">
        <v>27.96</v>
      </c>
      <c r="Z379" s="241">
        <v>4.9200000000000017</v>
      </c>
      <c r="AA379" s="241">
        <v>67.12</v>
      </c>
      <c r="AB379" s="242" t="s">
        <v>2688</v>
      </c>
      <c r="AC379" s="241">
        <v>6.0437161163134503</v>
      </c>
      <c r="AD379">
        <f>IF('WetLitterbags placem_collection'!AB160="","",'WetLitterbags placem_collection'!AB160)</f>
        <v>1.9</v>
      </c>
      <c r="AE379">
        <f>IF('WetLitterbags placem_collection'!Z160="","",'WetLitterbags placem_collection'!Z160)</f>
        <v>4.3</v>
      </c>
      <c r="AF379" s="256" t="str">
        <f>IF('WetLitterbags placem_collection'!AA160="","",'WetLitterbags placem_collection'!AA160)</f>
        <v>O</v>
      </c>
      <c r="AG379">
        <f>IF('WetLitterbags placem_collection'!AC160="","",'WetLitterbags placem_collection'!AC160)</f>
        <v>0</v>
      </c>
      <c r="AH379" s="250">
        <f>AVERAGE('WetLitterbags placem_collection'!S160,'WetLitterbags placem_collection'!U160)</f>
        <v>22.45</v>
      </c>
      <c r="AI379">
        <f>AVERAGE('WetLitterbags placem_collection'!R160,'WetLitterbags placem_collection'!T160)</f>
        <v>26.35</v>
      </c>
      <c r="AJ379">
        <f>INDEX(Coordinates!$B$2:$B$197,MATCH(G379,Coordinates!$J$2:$J$197,0))</f>
        <v>-2.3679270410000002</v>
      </c>
      <c r="AK379">
        <f>INDEX(Coordinates!$C$2:$C$197,MATCH(G379,Coordinates!$J$2:$J$197,0))</f>
        <v>34.059300020000002</v>
      </c>
      <c r="AL379" t="str">
        <f>IF(ISNUMBER(SEARCH("C", 'WetLitterbags placem_collection'!W160)),"YES","")</f>
        <v/>
      </c>
      <c r="AM379" t="str">
        <f>IF(ISNUMBER(SEARCH("H", 'WetLitterbags placem_collection'!W160)),"YES","")</f>
        <v/>
      </c>
      <c r="AN379" t="str">
        <f>IF(ISNUMBER(SEARCH("R", 'WetLitterbags placem_collection'!W160)),"YES","")</f>
        <v>YES</v>
      </c>
    </row>
    <row r="380" spans="1:40" ht="15" customHeight="1">
      <c r="A380" s="268" t="s">
        <v>2460</v>
      </c>
      <c r="B380" s="282">
        <f>'Dry_Litterbag Placem_Collection'!A161</f>
        <v>159</v>
      </c>
      <c r="C380" s="282" t="str">
        <f>'Dry_Litterbag Placem_Collection'!B161</f>
        <v xml:space="preserve">Mwantimba
</v>
      </c>
      <c r="D380" s="282" t="s">
        <v>2677</v>
      </c>
      <c r="E380" s="282" t="s">
        <v>20</v>
      </c>
      <c r="F380" s="282">
        <v>4</v>
      </c>
      <c r="G380" s="283" t="str">
        <f>'Dry_Litterbag Placem_Collection'!C161</f>
        <v>Wet_P4_T7</v>
      </c>
      <c r="H380" s="284" t="s">
        <v>2559</v>
      </c>
      <c r="I380" s="292" t="s">
        <v>298</v>
      </c>
      <c r="J380" s="233" t="str">
        <f>'WetLitterbags placem_collection'!M161</f>
        <v>R499</v>
      </c>
      <c r="K380" s="235">
        <f>IFERROR(INDEX('Green_rooibos initial weight'!$C$5:$C$1749,MATCH(J380, 'Green_rooibos initial weight'!$A$5:$A$1749,0)),"")</f>
        <v>2.194</v>
      </c>
      <c r="L380" s="235">
        <f t="shared" si="37"/>
        <v>1.9441999999999999</v>
      </c>
      <c r="M380" s="235">
        <f>AVERAGE('Ashed teabags wet'!$J$814:$J$816)</f>
        <v>2.2816647271287041</v>
      </c>
      <c r="N380" s="235">
        <f t="shared" si="38"/>
        <v>1.8998398743751637</v>
      </c>
      <c r="O380" s="235" t="str">
        <f>IF(IFERROR(INDEX('Both teabags AfterWet'!$D$1:$D$839,MATCH(J380,'Both teabags AfterWet'!$B$1:$B$839,0)),"")="","",(IFERROR(INDEX('Both teabags AfterWet'!$D$1:$D$839,MATCH(J380,'Both teabags AfterWet'!$B$1:$B$839,0)),"")))</f>
        <v/>
      </c>
      <c r="P380" s="235" t="str">
        <f t="shared" si="39"/>
        <v/>
      </c>
      <c r="Q380" s="235" t="str">
        <f>IFERROR(INDEX('Ashed teabags wet'!$J$2:$J$825,MATCH(J380,'Ashed teabags wet'!$B$2:$B$825,0)),"")</f>
        <v/>
      </c>
      <c r="R380" s="235" t="str">
        <f t="shared" si="43"/>
        <v/>
      </c>
      <c r="S380" s="236">
        <f>'WetLitterbags placem_collection'!E161</f>
        <v>42762</v>
      </c>
      <c r="T380" s="236">
        <f>IF('WetLitterbags placem_collection'!G161="","",'WetLitterbags placem_collection'!G161)</f>
        <v>42816</v>
      </c>
      <c r="U380" s="237">
        <f t="shared" si="40"/>
        <v>54</v>
      </c>
      <c r="V380" s="235" t="str">
        <f t="shared" si="41"/>
        <v/>
      </c>
      <c r="W380" s="235" t="str">
        <f t="shared" si="42"/>
        <v/>
      </c>
      <c r="X380">
        <f>IFERROR(INDEX(Rainfall_Wet!$O$2:$O$217,MATCH(B380, Rainfall_Wet!$A$2:$A$217,0)),"")</f>
        <v>206.85140822299999</v>
      </c>
      <c r="Y380" s="241">
        <v>27.96</v>
      </c>
      <c r="Z380" s="241">
        <v>4.9200000000000017</v>
      </c>
      <c r="AA380" s="241">
        <v>67.12</v>
      </c>
      <c r="AB380" s="242" t="s">
        <v>2688</v>
      </c>
      <c r="AC380" s="241">
        <v>7.0437161163134503</v>
      </c>
      <c r="AD380">
        <f>IF('WetLitterbags placem_collection'!AB161="","",'WetLitterbags placem_collection'!AB161)</f>
        <v>2.65</v>
      </c>
      <c r="AE380">
        <f>IF('WetLitterbags placem_collection'!Z161="","",'WetLitterbags placem_collection'!Z161)</f>
        <v>0</v>
      </c>
      <c r="AF380" s="256" t="str">
        <f>IF('WetLitterbags placem_collection'!AA161="","",'WetLitterbags placem_collection'!AA161)</f>
        <v>G</v>
      </c>
      <c r="AG380">
        <f>IF('WetLitterbags placem_collection'!AC161="","",'WetLitterbags placem_collection'!AC161)</f>
        <v>1</v>
      </c>
      <c r="AH380" s="250">
        <f>AVERAGE('WetLitterbags placem_collection'!S161,'WetLitterbags placem_collection'!U161)</f>
        <v>14.4</v>
      </c>
      <c r="AI380">
        <f>AVERAGE('WetLitterbags placem_collection'!R161,'WetLitterbags placem_collection'!T161)</f>
        <v>28</v>
      </c>
      <c r="AJ380">
        <f>INDEX(Coordinates!$B$2:$B$197,MATCH(G380,Coordinates!$J$2:$J$197,0))</f>
        <v>-2.3676829599999998</v>
      </c>
      <c r="AK380">
        <f>INDEX(Coordinates!$C$2:$C$197,MATCH(G380,Coordinates!$J$2:$J$197,0))</f>
        <v>34.059236990000002</v>
      </c>
      <c r="AL380" t="str">
        <f>IF(ISNUMBER(SEARCH("C", 'WetLitterbags placem_collection'!W161)),"YES","")</f>
        <v/>
      </c>
      <c r="AM380" t="str">
        <f>IF(ISNUMBER(SEARCH("H", 'WetLitterbags placem_collection'!W161)),"YES","")</f>
        <v/>
      </c>
      <c r="AN380" t="str">
        <f>IF(ISNUMBER(SEARCH("R", 'WetLitterbags placem_collection'!W161)),"YES","")</f>
        <v/>
      </c>
    </row>
    <row r="381" spans="1:40" ht="15" customHeight="1">
      <c r="A381" s="268" t="s">
        <v>2460</v>
      </c>
      <c r="B381" s="282">
        <f>'Dry_Litterbag Placem_Collection'!A162</f>
        <v>160</v>
      </c>
      <c r="C381" s="282" t="str">
        <f>'Dry_Litterbag Placem_Collection'!B162</f>
        <v xml:space="preserve">Mwantimba
</v>
      </c>
      <c r="D381" s="282" t="s">
        <v>2677</v>
      </c>
      <c r="E381" s="282" t="s">
        <v>20</v>
      </c>
      <c r="F381" s="282">
        <v>4</v>
      </c>
      <c r="G381" s="283" t="str">
        <f>'Dry_Litterbag Placem_Collection'!C162</f>
        <v>Wet_P4_T8</v>
      </c>
      <c r="H381" s="284" t="s">
        <v>2559</v>
      </c>
      <c r="I381" s="292" t="s">
        <v>298</v>
      </c>
      <c r="J381" s="233" t="str">
        <f>'WetLitterbags placem_collection'!M162</f>
        <v>R421</v>
      </c>
      <c r="K381" s="235">
        <f>IFERROR(INDEX('Green_rooibos initial weight'!$C$5:$C$1749,MATCH(J381, 'Green_rooibos initial weight'!$A$5:$A$1749,0)),"")</f>
        <v>2.2170000000000001</v>
      </c>
      <c r="L381" s="235">
        <f t="shared" si="37"/>
        <v>1.9672000000000001</v>
      </c>
      <c r="M381" s="235">
        <f>AVERAGE('Ashed teabags wet'!$J$814:$J$816)</f>
        <v>2.2816647271287041</v>
      </c>
      <c r="N381" s="235">
        <f t="shared" si="38"/>
        <v>1.9223150914879241</v>
      </c>
      <c r="O381" s="235">
        <f>IF(IFERROR(INDEX('Both teabags AfterWet'!$D$1:$D$839,MATCH(J381,'Both teabags AfterWet'!$B$1:$B$839,0)),"")="","",(IFERROR(INDEX('Both teabags AfterWet'!$D$1:$D$839,MATCH(J381,'Both teabags AfterWet'!$B$1:$B$839,0)),"")))</f>
        <v>1.744</v>
      </c>
      <c r="P381" s="235">
        <f t="shared" si="39"/>
        <v>1.5933999999999999</v>
      </c>
      <c r="Q381" s="235">
        <f>IFERROR(INDEX('Ashed teabags wet'!$J$2:$J$825,MATCH(J381,'Ashed teabags wet'!$B$2:$B$825,0)),"")</f>
        <v>4.8926610084872157</v>
      </c>
      <c r="R381" s="235">
        <f t="shared" si="43"/>
        <v>1.5154403394907647</v>
      </c>
      <c r="S381" s="236">
        <f>'WetLitterbags placem_collection'!E162</f>
        <v>42762</v>
      </c>
      <c r="T381" s="236">
        <f>IF('WetLitterbags placem_collection'!G162="","",'WetLitterbags placem_collection'!G162)</f>
        <v>42816</v>
      </c>
      <c r="U381" s="237">
        <f t="shared" si="40"/>
        <v>54</v>
      </c>
      <c r="V381" s="235">
        <f t="shared" si="41"/>
        <v>0.37380000000000013</v>
      </c>
      <c r="W381" s="235">
        <f t="shared" si="42"/>
        <v>0.40687475199715939</v>
      </c>
      <c r="X381">
        <f>IFERROR(INDEX(Rainfall_Wet!$O$2:$O$217,MATCH(B381, Rainfall_Wet!$A$2:$A$217,0)),"")</f>
        <v>206.85140822299999</v>
      </c>
      <c r="Y381" s="241">
        <v>27.96</v>
      </c>
      <c r="Z381" s="241">
        <v>4.9200000000000017</v>
      </c>
      <c r="AA381" s="241">
        <v>67.12</v>
      </c>
      <c r="AB381" s="242" t="s">
        <v>2688</v>
      </c>
      <c r="AC381" s="241">
        <v>8.0437161163134494</v>
      </c>
      <c r="AD381">
        <f>IF('WetLitterbags placem_collection'!AB162="","",'WetLitterbags placem_collection'!AB162)</f>
        <v>0.8</v>
      </c>
      <c r="AE381">
        <f>IF('WetLitterbags placem_collection'!Z162="","",'WetLitterbags placem_collection'!Z162)</f>
        <v>10.8</v>
      </c>
      <c r="AF381" s="256" t="str">
        <f>IF('WetLitterbags placem_collection'!AA162="","",'WetLitterbags placem_collection'!AA162)</f>
        <v>O</v>
      </c>
      <c r="AG381">
        <f>IF('WetLitterbags placem_collection'!AC162="","",'WetLitterbags placem_collection'!AC162)</f>
        <v>0</v>
      </c>
      <c r="AH381" s="250">
        <f>AVERAGE('WetLitterbags placem_collection'!S162,'WetLitterbags placem_collection'!U162)</f>
        <v>16.5</v>
      </c>
      <c r="AI381">
        <f>AVERAGE('WetLitterbags placem_collection'!R162,'WetLitterbags placem_collection'!T162)</f>
        <v>27.15</v>
      </c>
      <c r="AJ381">
        <f>INDEX(Coordinates!$B$2:$B$197,MATCH(G381,Coordinates!$J$2:$J$197,0))</f>
        <v>-2.367547005</v>
      </c>
      <c r="AK381">
        <f>INDEX(Coordinates!$C$2:$C$197,MATCH(G381,Coordinates!$J$2:$J$197,0))</f>
        <v>34.059494989999997</v>
      </c>
      <c r="AL381" t="str">
        <f>IF(ISNUMBER(SEARCH("C", 'WetLitterbags placem_collection'!W162)),"YES","")</f>
        <v/>
      </c>
      <c r="AM381" t="str">
        <f>IF(ISNUMBER(SEARCH("H", 'WetLitterbags placem_collection'!W162)),"YES","")</f>
        <v/>
      </c>
      <c r="AN381" t="str">
        <f>IF(ISNUMBER(SEARCH("R", 'WetLitterbags placem_collection'!W162)),"YES","")</f>
        <v>YES</v>
      </c>
    </row>
    <row r="382" spans="1:40" ht="15" customHeight="1">
      <c r="A382" s="268" t="s">
        <v>2460</v>
      </c>
      <c r="B382" s="282">
        <f>'Dry_Litterbag Placem_Collection'!A163</f>
        <v>161</v>
      </c>
      <c r="C382" s="282" t="str">
        <f>'Dry_Litterbag Placem_Collection'!B163</f>
        <v>Handajega</v>
      </c>
      <c r="D382" s="282" t="s">
        <v>2677</v>
      </c>
      <c r="E382" s="282" t="s">
        <v>2679</v>
      </c>
      <c r="F382" s="282">
        <v>1</v>
      </c>
      <c r="G382" s="283" t="str">
        <f>'Dry_Litterbag Placem_Collection'!C163</f>
        <v>Wet_W1_T1</v>
      </c>
      <c r="H382" s="284" t="s">
        <v>2559</v>
      </c>
      <c r="I382" s="292" t="s">
        <v>298</v>
      </c>
      <c r="J382" s="233" t="str">
        <f>'WetLitterbags placem_collection'!M163</f>
        <v>R124</v>
      </c>
      <c r="K382" s="235">
        <f>IFERROR(INDEX('Green_rooibos initial weight'!$C$5:$C$1749,MATCH(J382, 'Green_rooibos initial weight'!$A$5:$A$1749,0)),"")</f>
        <v>2.2120000000000002</v>
      </c>
      <c r="L382" s="235">
        <f t="shared" si="37"/>
        <v>1.9622000000000002</v>
      </c>
      <c r="M382" s="235">
        <f>AVERAGE('Ashed teabags wet'!$J$814:$J$816)</f>
        <v>2.2816647271287041</v>
      </c>
      <c r="N382" s="235">
        <f t="shared" si="38"/>
        <v>1.9174291747242806</v>
      </c>
      <c r="O382" s="235">
        <f>IF(IFERROR(INDEX('Both teabags AfterWet'!$D$1:$D$839,MATCH(J382,'Both teabags AfterWet'!$B$1:$B$839,0)),"")="","",(IFERROR(INDEX('Both teabags AfterWet'!$D$1:$D$839,MATCH(J382,'Both teabags AfterWet'!$B$1:$B$839,0)),"")))</f>
        <v>1.6863999999999999</v>
      </c>
      <c r="P382" s="235">
        <f t="shared" si="39"/>
        <v>1.5357999999999998</v>
      </c>
      <c r="Q382" s="235">
        <f>IFERROR(INDEX('Ashed teabags wet'!$J$2:$J$825,MATCH(J382,'Ashed teabags wet'!$B$2:$B$825,0)),"")</f>
        <v>1.0140028971511033</v>
      </c>
      <c r="R382" s="235">
        <f t="shared" si="43"/>
        <v>1.5202269435055531</v>
      </c>
      <c r="S382" s="236">
        <f>'WetLitterbags placem_collection'!E163</f>
        <v>42763</v>
      </c>
      <c r="T382" s="236">
        <f>IF('WetLitterbags placem_collection'!G163="","",'WetLitterbags placem_collection'!G163)</f>
        <v>42814</v>
      </c>
      <c r="U382" s="237">
        <f t="shared" si="40"/>
        <v>51</v>
      </c>
      <c r="V382" s="235">
        <f t="shared" si="41"/>
        <v>0.42640000000000033</v>
      </c>
      <c r="W382" s="235">
        <f t="shared" si="42"/>
        <v>0.39720223121872755</v>
      </c>
      <c r="X382">
        <f>IFERROR(INDEX(Rainfall_Wet!$O$2:$O$217,MATCH(B382, Rainfall_Wet!$A$2:$A$217,0)),"")</f>
        <v>181.383442621</v>
      </c>
      <c r="Y382" s="241">
        <v>21.96</v>
      </c>
      <c r="Z382" s="241">
        <v>4.9199999999999982</v>
      </c>
      <c r="AA382" s="241">
        <v>73.12</v>
      </c>
      <c r="AB382" s="242" t="s">
        <v>2688</v>
      </c>
      <c r="AC382" s="241">
        <v>1.2416954164613114</v>
      </c>
      <c r="AD382">
        <f>IF('WetLitterbags placem_collection'!AB163="","",'WetLitterbags placem_collection'!AB163)</f>
        <v>7.6</v>
      </c>
      <c r="AE382">
        <f>IF('WetLitterbags placem_collection'!Z163="","",'WetLitterbags placem_collection'!Z163)</f>
        <v>35.799999999999997</v>
      </c>
      <c r="AF382" s="256" t="str">
        <f>IF('WetLitterbags placem_collection'!AA163="","",'WetLitterbags placem_collection'!AA163)</f>
        <v>M</v>
      </c>
      <c r="AG382">
        <f>IF('WetLitterbags placem_collection'!AC163="","",'WetLitterbags placem_collection'!AC163)</f>
        <v>0</v>
      </c>
      <c r="AH382" s="250">
        <f>AVERAGE('WetLitterbags placem_collection'!S163,'WetLitterbags placem_collection'!U163)</f>
        <v>11.100000000000001</v>
      </c>
      <c r="AI382">
        <f>AVERAGE('WetLitterbags placem_collection'!R163,'WetLitterbags placem_collection'!T163)</f>
        <v>33.6</v>
      </c>
      <c r="AJ382">
        <f>INDEX(Coordinates!$B$2:$B$197,MATCH(G382,Coordinates!$J$2:$J$197,0))</f>
        <v>-2.272751033</v>
      </c>
      <c r="AK382">
        <f>INDEX(Coordinates!$C$2:$C$197,MATCH(G382,Coordinates!$J$2:$J$197,0))</f>
        <v>34.023176030000002</v>
      </c>
      <c r="AL382" t="str">
        <f>IF(ISNUMBER(SEARCH("C", 'WetLitterbags placem_collection'!W163)),"YES","")</f>
        <v/>
      </c>
      <c r="AM382" t="str">
        <f>IF(ISNUMBER(SEARCH("H", 'WetLitterbags placem_collection'!W163)),"YES","")</f>
        <v/>
      </c>
      <c r="AN382" t="str">
        <f>IF(ISNUMBER(SEARCH("R", 'WetLitterbags placem_collection'!W163)),"YES","")</f>
        <v/>
      </c>
    </row>
    <row r="383" spans="1:40" ht="15" customHeight="1">
      <c r="A383" s="268" t="s">
        <v>2460</v>
      </c>
      <c r="B383" s="282">
        <f>'Dry_Litterbag Placem_Collection'!A164</f>
        <v>162</v>
      </c>
      <c r="C383" s="282" t="str">
        <f>'Dry_Litterbag Placem_Collection'!B164</f>
        <v>Handajega</v>
      </c>
      <c r="D383" s="282" t="s">
        <v>2677</v>
      </c>
      <c r="E383" s="282" t="s">
        <v>2679</v>
      </c>
      <c r="F383" s="282">
        <v>1</v>
      </c>
      <c r="G383" s="283" t="str">
        <f>'Dry_Litterbag Placem_Collection'!C164</f>
        <v>Wet_W1_T2</v>
      </c>
      <c r="H383" s="284" t="s">
        <v>2559</v>
      </c>
      <c r="I383" s="292" t="s">
        <v>298</v>
      </c>
      <c r="J383" s="233" t="str">
        <f>'WetLitterbags placem_collection'!M164</f>
        <v>R202</v>
      </c>
      <c r="K383" s="235">
        <f>IFERROR(INDEX('Green_rooibos initial weight'!$C$5:$C$1749,MATCH(J383, 'Green_rooibos initial weight'!$A$5:$A$1749,0)),"")</f>
        <v>2.298</v>
      </c>
      <c r="L383" s="235">
        <f t="shared" si="37"/>
        <v>2.0482</v>
      </c>
      <c r="M383" s="235">
        <f>AVERAGE('Ashed teabags wet'!$J$814:$J$816)</f>
        <v>2.2816647271287041</v>
      </c>
      <c r="N383" s="235">
        <f t="shared" si="38"/>
        <v>2.0014669430589498</v>
      </c>
      <c r="O383" s="235">
        <f>IF(IFERROR(INDEX('Both teabags AfterWet'!$D$1:$D$839,MATCH(J383,'Both teabags AfterWet'!$B$1:$B$839,0)),"")="","",(IFERROR(INDEX('Both teabags AfterWet'!$D$1:$D$839,MATCH(J383,'Both teabags AfterWet'!$B$1:$B$839,0)),"")))</f>
        <v>0.52</v>
      </c>
      <c r="P383" s="235">
        <f t="shared" si="39"/>
        <v>0.36940000000000001</v>
      </c>
      <c r="Q383" s="235">
        <f>IFERROR(INDEX('Ashed teabags wet'!$J$2:$J$825,MATCH(J383,'Ashed teabags wet'!$B$2:$B$825,0)),"")</f>
        <v>79.460269865066508</v>
      </c>
      <c r="R383" s="235">
        <f t="shared" si="43"/>
        <v>7.5873763118444293E-2</v>
      </c>
      <c r="S383" s="236">
        <f>'WetLitterbags placem_collection'!E164</f>
        <v>42763</v>
      </c>
      <c r="T383" s="236">
        <f>IF('WetLitterbags placem_collection'!G164="","",'WetLitterbags placem_collection'!G164)</f>
        <v>42814</v>
      </c>
      <c r="U383" s="237">
        <f t="shared" si="40"/>
        <v>51</v>
      </c>
      <c r="V383" s="235">
        <f t="shared" si="41"/>
        <v>1.6788000000000001</v>
      </c>
      <c r="W383" s="235">
        <f t="shared" si="42"/>
        <v>1.9255931799405055</v>
      </c>
      <c r="X383">
        <f>IFERROR(INDEX(Rainfall_Wet!$O$2:$O$217,MATCH(B383, Rainfall_Wet!$A$2:$A$217,0)),"")</f>
        <v>181.383442621</v>
      </c>
      <c r="Y383" s="241">
        <v>21.96</v>
      </c>
      <c r="Z383" s="241">
        <v>4.9199999999999982</v>
      </c>
      <c r="AA383" s="241">
        <v>73.12</v>
      </c>
      <c r="AB383" s="242" t="s">
        <v>2688</v>
      </c>
      <c r="AC383" s="241">
        <v>2.2416954164613099</v>
      </c>
      <c r="AD383">
        <f>IF('WetLitterbags placem_collection'!AB164="","",'WetLitterbags placem_collection'!AB164)</f>
        <v>4.0999999999999996</v>
      </c>
      <c r="AE383">
        <f>IF('WetLitterbags placem_collection'!Z164="","",'WetLitterbags placem_collection'!Z164)</f>
        <v>31.4</v>
      </c>
      <c r="AF383" s="256" t="str">
        <f>IF('WetLitterbags placem_collection'!AA164="","",'WetLitterbags placem_collection'!AA164)</f>
        <v>M</v>
      </c>
      <c r="AG383">
        <f>IF('WetLitterbags placem_collection'!AC164="","",'WetLitterbags placem_collection'!AC164)</f>
        <v>0</v>
      </c>
      <c r="AH383" s="250">
        <f>AVERAGE('WetLitterbags placem_collection'!S164,'WetLitterbags placem_collection'!U164)</f>
        <v>9.35</v>
      </c>
      <c r="AI383">
        <f>AVERAGE('WetLitterbags placem_collection'!R164,'WetLitterbags placem_collection'!T164)</f>
        <v>34.450000000000003</v>
      </c>
      <c r="AJ383">
        <f>INDEX(Coordinates!$B$2:$B$197,MATCH(G383,Coordinates!$J$2:$J$197,0))</f>
        <v>-2.2727060219999999</v>
      </c>
      <c r="AK383">
        <f>INDEX(Coordinates!$C$2:$C$197,MATCH(G383,Coordinates!$J$2:$J$197,0))</f>
        <v>34.023162030000002</v>
      </c>
      <c r="AL383" t="str">
        <f>IF(ISNUMBER(SEARCH("C", 'WetLitterbags placem_collection'!W164)),"YES","")</f>
        <v/>
      </c>
      <c r="AM383" t="str">
        <f>IF(ISNUMBER(SEARCH("H", 'WetLitterbags placem_collection'!W164)),"YES","")</f>
        <v>YES</v>
      </c>
      <c r="AN383" t="str">
        <f>IF(ISNUMBER(SEARCH("R", 'WetLitterbags placem_collection'!W164)),"YES","")</f>
        <v/>
      </c>
    </row>
    <row r="384" spans="1:40" ht="15" customHeight="1">
      <c r="A384" s="268" t="s">
        <v>2460</v>
      </c>
      <c r="B384" s="282">
        <f>'Dry_Litterbag Placem_Collection'!A165</f>
        <v>163</v>
      </c>
      <c r="C384" s="282" t="str">
        <f>'Dry_Litterbag Placem_Collection'!B165</f>
        <v>Handajega</v>
      </c>
      <c r="D384" s="282" t="s">
        <v>2677</v>
      </c>
      <c r="E384" s="282" t="s">
        <v>2679</v>
      </c>
      <c r="F384" s="282">
        <v>1</v>
      </c>
      <c r="G384" s="283" t="str">
        <f>'Dry_Litterbag Placem_Collection'!C165</f>
        <v>Wet_W1_T3</v>
      </c>
      <c r="H384" s="284" t="s">
        <v>2559</v>
      </c>
      <c r="I384" s="292" t="s">
        <v>298</v>
      </c>
      <c r="J384" s="233" t="str">
        <f>'WetLitterbags placem_collection'!M165</f>
        <v>R96</v>
      </c>
      <c r="K384" s="235">
        <f>IFERROR(INDEX('Green_rooibos initial weight'!$C$5:$C$1749,MATCH(J384, 'Green_rooibos initial weight'!$A$5:$A$1749,0)),"")</f>
        <v>2.2309999999999999</v>
      </c>
      <c r="L384" s="235">
        <f t="shared" si="37"/>
        <v>1.9811999999999999</v>
      </c>
      <c r="M384" s="235">
        <f>AVERAGE('Ashed teabags wet'!$J$814:$J$816)</f>
        <v>2.2816647271287041</v>
      </c>
      <c r="N384" s="235">
        <f t="shared" si="38"/>
        <v>1.935995658426126</v>
      </c>
      <c r="O384" s="235">
        <f>IF(IFERROR(INDEX('Both teabags AfterWet'!$D$1:$D$839,MATCH(J384,'Both teabags AfterWet'!$B$1:$B$839,0)),"")="","",(IFERROR(INDEX('Both teabags AfterWet'!$D$1:$D$839,MATCH(J384,'Both teabags AfterWet'!$B$1:$B$839,0)),"")))</f>
        <v>1.696</v>
      </c>
      <c r="P384" s="235">
        <f t="shared" si="39"/>
        <v>1.5453999999999999</v>
      </c>
      <c r="Q384" s="235">
        <f>IFERROR(INDEX('Ashed teabags wet'!$J$2:$J$825,MATCH(J384,'Ashed teabags wet'!$B$2:$B$825,0)),"")</f>
        <v>2.3336643495531879</v>
      </c>
      <c r="R384" s="235">
        <f t="shared" si="43"/>
        <v>1.509335551142005</v>
      </c>
      <c r="S384" s="236">
        <f>'WetLitterbags placem_collection'!E165</f>
        <v>42763</v>
      </c>
      <c r="T384" s="236">
        <f>IF('WetLitterbags placem_collection'!G165="","",'WetLitterbags placem_collection'!G165)</f>
        <v>42814</v>
      </c>
      <c r="U384" s="237">
        <f t="shared" si="40"/>
        <v>51</v>
      </c>
      <c r="V384" s="235">
        <f t="shared" si="41"/>
        <v>0.43579999999999997</v>
      </c>
      <c r="W384" s="235">
        <f t="shared" si="42"/>
        <v>0.42666010728412096</v>
      </c>
      <c r="X384">
        <f>IFERROR(INDEX(Rainfall_Wet!$O$2:$O$217,MATCH(B384, Rainfall_Wet!$A$2:$A$217,0)),"")</f>
        <v>181.383442621</v>
      </c>
      <c r="Y384" s="241">
        <v>21.96</v>
      </c>
      <c r="Z384" s="241">
        <v>4.9199999999999982</v>
      </c>
      <c r="AA384" s="241">
        <v>73.12</v>
      </c>
      <c r="AB384" s="242" t="s">
        <v>2688</v>
      </c>
      <c r="AC384" s="241">
        <v>3.2416954164613099</v>
      </c>
      <c r="AD384">
        <f>IF('WetLitterbags placem_collection'!AB165="","",'WetLitterbags placem_collection'!AB165)</f>
        <v>7.8</v>
      </c>
      <c r="AE384">
        <f>IF('WetLitterbags placem_collection'!Z165="","",'WetLitterbags placem_collection'!Z165)</f>
        <v>28.8</v>
      </c>
      <c r="AF384" s="256" t="str">
        <f>IF('WetLitterbags placem_collection'!AA165="","",'WetLitterbags placem_collection'!AA165)</f>
        <v>M</v>
      </c>
      <c r="AG384">
        <f>IF('WetLitterbags placem_collection'!AC165="","",'WetLitterbags placem_collection'!AC165)</f>
        <v>0</v>
      </c>
      <c r="AH384" s="250">
        <f>AVERAGE('WetLitterbags placem_collection'!S165,'WetLitterbags placem_collection'!U165)</f>
        <v>9.3000000000000007</v>
      </c>
      <c r="AI384">
        <f>AVERAGE('WetLitterbags placem_collection'!R165,'WetLitterbags placem_collection'!T165)</f>
        <v>33.5</v>
      </c>
      <c r="AJ384">
        <f>INDEX(Coordinates!$B$2:$B$197,MATCH(G384,Coordinates!$J$2:$J$197,0))</f>
        <v>-2.2726719919999998</v>
      </c>
      <c r="AK384">
        <f>INDEX(Coordinates!$C$2:$C$197,MATCH(G384,Coordinates!$J$2:$J$197,0))</f>
        <v>34.023210980000002</v>
      </c>
      <c r="AL384" t="str">
        <f>IF(ISNUMBER(SEARCH("C", 'WetLitterbags placem_collection'!W165)),"YES","")</f>
        <v/>
      </c>
      <c r="AM384" t="str">
        <f>IF(ISNUMBER(SEARCH("H", 'WetLitterbags placem_collection'!W165)),"YES","")</f>
        <v/>
      </c>
      <c r="AN384" t="str">
        <f>IF(ISNUMBER(SEARCH("R", 'WetLitterbags placem_collection'!W165)),"YES","")</f>
        <v/>
      </c>
    </row>
    <row r="385" spans="1:40" ht="15" customHeight="1">
      <c r="A385" s="268" t="s">
        <v>2460</v>
      </c>
      <c r="B385" s="282">
        <f>'Dry_Litterbag Placem_Collection'!A166</f>
        <v>164</v>
      </c>
      <c r="C385" s="282" t="str">
        <f>'Dry_Litterbag Placem_Collection'!B166</f>
        <v>Handajega</v>
      </c>
      <c r="D385" s="282" t="s">
        <v>2677</v>
      </c>
      <c r="E385" s="282" t="s">
        <v>2679</v>
      </c>
      <c r="F385" s="282">
        <v>1</v>
      </c>
      <c r="G385" s="283" t="str">
        <f>'Dry_Litterbag Placem_Collection'!C166</f>
        <v>Wet_W1_T4</v>
      </c>
      <c r="H385" s="284" t="s">
        <v>2559</v>
      </c>
      <c r="I385" s="292" t="s">
        <v>298</v>
      </c>
      <c r="J385" s="233" t="str">
        <f>'WetLitterbags placem_collection'!M166</f>
        <v>R317</v>
      </c>
      <c r="K385" s="235">
        <f>IFERROR(INDEX('Green_rooibos initial weight'!$C$5:$C$1749,MATCH(J385, 'Green_rooibos initial weight'!$A$5:$A$1749,0)),"")</f>
        <v>2.2240000000000002</v>
      </c>
      <c r="L385" s="235">
        <f t="shared" si="37"/>
        <v>1.9742000000000002</v>
      </c>
      <c r="M385" s="235">
        <f>AVERAGE('Ashed teabags wet'!$J$814:$J$816)</f>
        <v>2.2816647271287041</v>
      </c>
      <c r="N385" s="235">
        <f t="shared" si="38"/>
        <v>1.9291553749570254</v>
      </c>
      <c r="O385" s="235">
        <f>IF(IFERROR(INDEX('Both teabags AfterWet'!$D$1:$D$839,MATCH(J385,'Both teabags AfterWet'!$B$1:$B$839,0)),"")="","",(IFERROR(INDEX('Both teabags AfterWet'!$D$1:$D$839,MATCH(J385,'Both teabags AfterWet'!$B$1:$B$839,0)),"")))</f>
        <v>1.7210000000000001</v>
      </c>
      <c r="P385" s="235">
        <f t="shared" si="39"/>
        <v>1.5704</v>
      </c>
      <c r="Q385" s="235">
        <f>IFERROR(INDEX('Ashed teabags wet'!$J$2:$J$825,MATCH(J385,'Ashed teabags wet'!$B$2:$B$825,0)),"")</f>
        <v>2.0937188434697482</v>
      </c>
      <c r="R385" s="235">
        <f t="shared" si="43"/>
        <v>1.5375202392821512</v>
      </c>
      <c r="S385" s="236">
        <f>'WetLitterbags placem_collection'!E166</f>
        <v>42763</v>
      </c>
      <c r="T385" s="236">
        <f>IF('WetLitterbags placem_collection'!G166="","",'WetLitterbags placem_collection'!G166)</f>
        <v>42814</v>
      </c>
      <c r="U385" s="237">
        <f t="shared" si="40"/>
        <v>51</v>
      </c>
      <c r="V385" s="235">
        <f t="shared" si="41"/>
        <v>0.40380000000000016</v>
      </c>
      <c r="W385" s="235">
        <f t="shared" si="42"/>
        <v>0.39163513567487418</v>
      </c>
      <c r="X385">
        <f>IFERROR(INDEX(Rainfall_Wet!$O$2:$O$217,MATCH(B385, Rainfall_Wet!$A$2:$A$217,0)),"")</f>
        <v>181.383442621</v>
      </c>
      <c r="Y385" s="241">
        <v>21.96</v>
      </c>
      <c r="Z385" s="241">
        <v>4.9199999999999982</v>
      </c>
      <c r="AA385" s="241">
        <v>73.12</v>
      </c>
      <c r="AB385" s="242" t="s">
        <v>2688</v>
      </c>
      <c r="AC385" s="241">
        <v>4.2416954164613099</v>
      </c>
      <c r="AD385">
        <f>IF('WetLitterbags placem_collection'!AB166="","",'WetLitterbags placem_collection'!AB166)</f>
        <v>9.5</v>
      </c>
      <c r="AE385">
        <f>IF('WetLitterbags placem_collection'!Z166="","",'WetLitterbags placem_collection'!Z166)</f>
        <v>20.8</v>
      </c>
      <c r="AF385" s="256" t="str">
        <f>IF('WetLitterbags placem_collection'!AA166="","",'WetLitterbags placem_collection'!AA166)</f>
        <v>M</v>
      </c>
      <c r="AG385">
        <f>IF('WetLitterbags placem_collection'!AC166="","",'WetLitterbags placem_collection'!AC166)</f>
        <v>0</v>
      </c>
      <c r="AH385" s="250">
        <f>AVERAGE('WetLitterbags placem_collection'!S166,'WetLitterbags placem_collection'!U166)</f>
        <v>9.25</v>
      </c>
      <c r="AI385">
        <f>AVERAGE('WetLitterbags placem_collection'!R166,'WetLitterbags placem_collection'!T166)</f>
        <v>33.799999999999997</v>
      </c>
      <c r="AJ385">
        <f>INDEX(Coordinates!$B$2:$B$197,MATCH(G385,Coordinates!$J$2:$J$197,0))</f>
        <v>-2.2726180130000002</v>
      </c>
      <c r="AK385">
        <f>INDEX(Coordinates!$C$2:$C$197,MATCH(G385,Coordinates!$J$2:$J$197,0))</f>
        <v>34.023212999999998</v>
      </c>
      <c r="AL385" t="str">
        <f>IF(ISNUMBER(SEARCH("C", 'WetLitterbags placem_collection'!W166)),"YES","")</f>
        <v/>
      </c>
      <c r="AM385" t="str">
        <f>IF(ISNUMBER(SEARCH("H", 'WetLitterbags placem_collection'!W166)),"YES","")</f>
        <v/>
      </c>
      <c r="AN385" t="str">
        <f>IF(ISNUMBER(SEARCH("R", 'WetLitterbags placem_collection'!W166)),"YES","")</f>
        <v/>
      </c>
    </row>
    <row r="386" spans="1:40" ht="15" customHeight="1">
      <c r="A386" s="268" t="s">
        <v>2460</v>
      </c>
      <c r="B386" s="282">
        <f>'Dry_Litterbag Placem_Collection'!A167</f>
        <v>165</v>
      </c>
      <c r="C386" s="282" t="str">
        <f>'Dry_Litterbag Placem_Collection'!B167</f>
        <v>Handajega</v>
      </c>
      <c r="D386" s="282" t="s">
        <v>2677</v>
      </c>
      <c r="E386" s="282" t="s">
        <v>2679</v>
      </c>
      <c r="F386" s="282">
        <v>1</v>
      </c>
      <c r="G386" s="283" t="str">
        <f>'Dry_Litterbag Placem_Collection'!C167</f>
        <v>Wet_W1_T5</v>
      </c>
      <c r="H386" s="284" t="s">
        <v>2559</v>
      </c>
      <c r="I386" s="292" t="s">
        <v>298</v>
      </c>
      <c r="J386" s="233" t="str">
        <f>'WetLitterbags placem_collection'!M167</f>
        <v>R331</v>
      </c>
      <c r="K386" s="235">
        <f>IFERROR(INDEX('Green_rooibos initial weight'!$C$5:$C$1749,MATCH(J386, 'Green_rooibos initial weight'!$A$5:$A$1749,0)),"")</f>
        <v>2.2410000000000001</v>
      </c>
      <c r="L386" s="235">
        <f t="shared" si="37"/>
        <v>1.9912000000000001</v>
      </c>
      <c r="M386" s="235">
        <f>AVERAGE('Ashed teabags wet'!$J$814:$J$816)</f>
        <v>2.2816647271287041</v>
      </c>
      <c r="N386" s="235">
        <f t="shared" si="38"/>
        <v>1.9457674919534134</v>
      </c>
      <c r="O386" s="235">
        <f>IF(IFERROR(INDEX('Both teabags AfterWet'!$D$1:$D$839,MATCH(J386,'Both teabags AfterWet'!$B$1:$B$839,0)),"")="","",(IFERROR(INDEX('Both teabags AfterWet'!$D$1:$D$839,MATCH(J386,'Both teabags AfterWet'!$B$1:$B$839,0)),"")))</f>
        <v>1.724</v>
      </c>
      <c r="P386" s="235">
        <f t="shared" si="39"/>
        <v>1.5733999999999999</v>
      </c>
      <c r="Q386" s="235">
        <f>IFERROR(INDEX('Ashed teabags wet'!$J$2:$J$825,MATCH(J386,'Ashed teabags wet'!$B$2:$B$825,0)),"")</f>
        <v>-0.69686411149833305</v>
      </c>
      <c r="R386" s="235">
        <f t="shared" si="43"/>
        <v>1.5843644599303146</v>
      </c>
      <c r="S386" s="236">
        <f>'WetLitterbags placem_collection'!E167</f>
        <v>42763</v>
      </c>
      <c r="T386" s="236">
        <f>IF('WetLitterbags placem_collection'!G167="","",'WetLitterbags placem_collection'!G167)</f>
        <v>42814</v>
      </c>
      <c r="U386" s="237">
        <f t="shared" si="40"/>
        <v>51</v>
      </c>
      <c r="V386" s="235">
        <f t="shared" si="41"/>
        <v>0.41780000000000017</v>
      </c>
      <c r="W386" s="235">
        <f t="shared" si="42"/>
        <v>0.36140303202309876</v>
      </c>
      <c r="X386">
        <f>IFERROR(INDEX(Rainfall_Wet!$O$2:$O$217,MATCH(B386, Rainfall_Wet!$A$2:$A$217,0)),"")</f>
        <v>181.383442621</v>
      </c>
      <c r="Y386" s="241">
        <v>21.96</v>
      </c>
      <c r="Z386" s="241">
        <v>4.9199999999999982</v>
      </c>
      <c r="AA386" s="241">
        <v>73.12</v>
      </c>
      <c r="AB386" s="242" t="s">
        <v>2688</v>
      </c>
      <c r="AC386" s="241">
        <v>5.2416954164613099</v>
      </c>
      <c r="AD386">
        <f>IF('WetLitterbags placem_collection'!AB167="","",'WetLitterbags placem_collection'!AB167)</f>
        <v>10.4</v>
      </c>
      <c r="AE386">
        <f>IF('WetLitterbags placem_collection'!Z167="","",'WetLitterbags placem_collection'!Z167)</f>
        <v>13.8</v>
      </c>
      <c r="AF386" s="256" t="str">
        <f>IF('WetLitterbags placem_collection'!AA167="","",'WetLitterbags placem_collection'!AA167)</f>
        <v>M</v>
      </c>
      <c r="AG386">
        <f>IF('WetLitterbags placem_collection'!AC167="","",'WetLitterbags placem_collection'!AC167)</f>
        <v>0</v>
      </c>
      <c r="AH386" s="250">
        <f>AVERAGE('WetLitterbags placem_collection'!S167,'WetLitterbags placem_collection'!U167)</f>
        <v>12</v>
      </c>
      <c r="AI386">
        <f>AVERAGE('WetLitterbags placem_collection'!R167,'WetLitterbags placem_collection'!T167)</f>
        <v>31.5</v>
      </c>
      <c r="AJ386">
        <f>INDEX(Coordinates!$B$2:$B$197,MATCH(G386,Coordinates!$J$2:$J$197,0))</f>
        <v>-2.2724750170000001</v>
      </c>
      <c r="AK386">
        <f>INDEX(Coordinates!$C$2:$C$197,MATCH(G386,Coordinates!$J$2:$J$197,0))</f>
        <v>34.02334501</v>
      </c>
      <c r="AL386" t="str">
        <f>IF(ISNUMBER(SEARCH("C", 'WetLitterbags placem_collection'!W167)),"YES","")</f>
        <v/>
      </c>
      <c r="AM386" t="str">
        <f>IF(ISNUMBER(SEARCH("H", 'WetLitterbags placem_collection'!W167)),"YES","")</f>
        <v>YES</v>
      </c>
      <c r="AN386" t="str">
        <f>IF(ISNUMBER(SEARCH("R", 'WetLitterbags placem_collection'!W167)),"YES","")</f>
        <v/>
      </c>
    </row>
    <row r="387" spans="1:40" ht="15" customHeight="1">
      <c r="A387" s="268" t="s">
        <v>2460</v>
      </c>
      <c r="B387" s="282">
        <f>'Dry_Litterbag Placem_Collection'!A168</f>
        <v>166</v>
      </c>
      <c r="C387" s="282" t="str">
        <f>'Dry_Litterbag Placem_Collection'!B168</f>
        <v>Handajega</v>
      </c>
      <c r="D387" s="282" t="s">
        <v>2677</v>
      </c>
      <c r="E387" s="282" t="s">
        <v>2679</v>
      </c>
      <c r="F387" s="282">
        <v>1</v>
      </c>
      <c r="G387" s="283" t="str">
        <f>'Dry_Litterbag Placem_Collection'!C168</f>
        <v>Wet_W1_T6</v>
      </c>
      <c r="H387" s="284" t="s">
        <v>2559</v>
      </c>
      <c r="I387" s="292" t="s">
        <v>298</v>
      </c>
      <c r="J387" s="233" t="str">
        <f>'WetLitterbags placem_collection'!M168</f>
        <v>R287</v>
      </c>
      <c r="K387" s="235">
        <f>IFERROR(INDEX('Green_rooibos initial weight'!$C$5:$C$1749,MATCH(J387, 'Green_rooibos initial weight'!$A$5:$A$1749,0)),"")</f>
        <v>2.1960000000000002</v>
      </c>
      <c r="L387" s="235">
        <f t="shared" ref="L387:L450" si="44">K387-($BG$7+$BG$8)</f>
        <v>1.9462000000000002</v>
      </c>
      <c r="M387" s="235">
        <f>AVERAGE('Ashed teabags wet'!$J$814:$J$816)</f>
        <v>2.2816647271287041</v>
      </c>
      <c r="N387" s="235">
        <f t="shared" ref="N387:N450" si="45">IFERROR(L387-(M387/100)*L387,"")</f>
        <v>1.9017942410806212</v>
      </c>
      <c r="O387" s="235">
        <f>IF(IFERROR(INDEX('Both teabags AfterWet'!$D$1:$D$839,MATCH(J387,'Both teabags AfterWet'!$B$1:$B$839,0)),"")="","",(IFERROR(INDEX('Both teabags AfterWet'!$D$1:$D$839,MATCH(J387,'Both teabags AfterWet'!$B$1:$B$839,0)),"")))</f>
        <v>1.6496999999999999</v>
      </c>
      <c r="P387" s="235">
        <f t="shared" ref="P387:P450" si="46">IFERROR(IF(O387&gt;0,O387-($BG$7),""),"")</f>
        <v>1.4990999999999999</v>
      </c>
      <c r="Q387" s="235">
        <f>IFERROR(INDEX('Ashed teabags wet'!$J$2:$J$825,MATCH(J387,'Ashed teabags wet'!$B$2:$B$825,0)),"")</f>
        <v>1.9136408243378245</v>
      </c>
      <c r="R387" s="235">
        <f t="shared" si="43"/>
        <v>1.4704126104023516</v>
      </c>
      <c r="S387" s="236">
        <f>'WetLitterbags placem_collection'!E168</f>
        <v>42763</v>
      </c>
      <c r="T387" s="236">
        <f>IF('WetLitterbags placem_collection'!G168="","",'WetLitterbags placem_collection'!G168)</f>
        <v>42814</v>
      </c>
      <c r="U387" s="237">
        <f t="shared" ref="U387:U441" si="47">IFERROR(T387-S387,"")</f>
        <v>51</v>
      </c>
      <c r="V387" s="235">
        <f t="shared" ref="V387:V450" si="48">IFERROR(L387-P387,"")</f>
        <v>0.44710000000000027</v>
      </c>
      <c r="W387" s="235">
        <f t="shared" ref="W387:W450" si="49">IFERROR(N387-R387,"")</f>
        <v>0.43138163067826962</v>
      </c>
      <c r="X387">
        <f>IFERROR(INDEX(Rainfall_Wet!$O$2:$O$217,MATCH(B387, Rainfall_Wet!$A$2:$A$217,0)),"")</f>
        <v>181.383442621</v>
      </c>
      <c r="Y387" s="241">
        <v>21.96</v>
      </c>
      <c r="Z387" s="241">
        <v>4.9199999999999982</v>
      </c>
      <c r="AA387" s="241">
        <v>73.12</v>
      </c>
      <c r="AB387" s="242" t="s">
        <v>2688</v>
      </c>
      <c r="AC387" s="241">
        <v>6.2416954164613099</v>
      </c>
      <c r="AD387">
        <f>IF('WetLitterbags placem_collection'!AB168="","",'WetLitterbags placem_collection'!AB168)</f>
        <v>2.1</v>
      </c>
      <c r="AE387">
        <f>IF('WetLitterbags placem_collection'!Z168="","",'WetLitterbags placem_collection'!Z168)</f>
        <v>4.7</v>
      </c>
      <c r="AF387" s="256" t="str">
        <f>IF('WetLitterbags placem_collection'!AA168="","",'WetLitterbags placem_collection'!AA168)</f>
        <v>M</v>
      </c>
      <c r="AG387">
        <f>IF('WetLitterbags placem_collection'!AC168="","",'WetLitterbags placem_collection'!AC168)</f>
        <v>0</v>
      </c>
      <c r="AH387" s="250">
        <f>AVERAGE('WetLitterbags placem_collection'!S168,'WetLitterbags placem_collection'!U168)</f>
        <v>11</v>
      </c>
      <c r="AI387">
        <f>AVERAGE('WetLitterbags placem_collection'!R168,'WetLitterbags placem_collection'!T168)</f>
        <v>31.5</v>
      </c>
      <c r="AJ387">
        <f>INDEX(Coordinates!$B$2:$B$197,MATCH(G387,Coordinates!$J$2:$J$197,0))</f>
        <v>-2.2725490289999999</v>
      </c>
      <c r="AK387">
        <f>INDEX(Coordinates!$C$2:$C$197,MATCH(G387,Coordinates!$J$2:$J$197,0))</f>
        <v>34.022886020000001</v>
      </c>
      <c r="AL387" t="str">
        <f>IF(ISNUMBER(SEARCH("C", 'WetLitterbags placem_collection'!W168)),"YES","")</f>
        <v/>
      </c>
      <c r="AM387" t="str">
        <f>IF(ISNUMBER(SEARCH("H", 'WetLitterbags placem_collection'!W168)),"YES","")</f>
        <v/>
      </c>
      <c r="AN387" t="str">
        <f>IF(ISNUMBER(SEARCH("R", 'WetLitterbags placem_collection'!W168)),"YES","")</f>
        <v/>
      </c>
    </row>
    <row r="388" spans="1:40" ht="15" customHeight="1">
      <c r="A388" s="268" t="s">
        <v>2460</v>
      </c>
      <c r="B388" s="282">
        <f>'Dry_Litterbag Placem_Collection'!A169</f>
        <v>167</v>
      </c>
      <c r="C388" s="282" t="str">
        <f>'Dry_Litterbag Placem_Collection'!B169</f>
        <v>Handajega</v>
      </c>
      <c r="D388" s="282" t="s">
        <v>2677</v>
      </c>
      <c r="E388" s="282" t="s">
        <v>2679</v>
      </c>
      <c r="F388" s="282">
        <v>1</v>
      </c>
      <c r="G388" s="283" t="str">
        <f>'Dry_Litterbag Placem_Collection'!C169</f>
        <v>Wet_W1_T7</v>
      </c>
      <c r="H388" s="284" t="s">
        <v>2559</v>
      </c>
      <c r="I388" s="292" t="s">
        <v>298</v>
      </c>
      <c r="J388" s="233" t="str">
        <f>'WetLitterbags placem_collection'!M169</f>
        <v>R255</v>
      </c>
      <c r="K388" s="235">
        <f>IFERROR(INDEX('Green_rooibos initial weight'!$C$5:$C$1749,MATCH(J388, 'Green_rooibos initial weight'!$A$5:$A$1749,0)),"")</f>
        <v>2.1859999999999999</v>
      </c>
      <c r="L388" s="235">
        <f t="shared" si="44"/>
        <v>1.9361999999999999</v>
      </c>
      <c r="M388" s="235">
        <f>AVERAGE('Ashed teabags wet'!$J$814:$J$816)</f>
        <v>2.2816647271287041</v>
      </c>
      <c r="N388" s="235">
        <f t="shared" si="45"/>
        <v>1.8920224075533341</v>
      </c>
      <c r="O388" s="235">
        <f>IF(IFERROR(INDEX('Both teabags AfterWet'!$D$1:$D$839,MATCH(J388,'Both teabags AfterWet'!$B$1:$B$839,0)),"")="","",(IFERROR(INDEX('Both teabags AfterWet'!$D$1:$D$839,MATCH(J388,'Both teabags AfterWet'!$B$1:$B$839,0)),"")))</f>
        <v>1.7073</v>
      </c>
      <c r="P388" s="235">
        <f t="shared" si="46"/>
        <v>1.5567</v>
      </c>
      <c r="Q388" s="235">
        <f>IFERROR(INDEX('Ashed teabags wet'!$J$2:$J$825,MATCH(J388,'Ashed teabags wet'!$B$2:$B$825,0)),"")</f>
        <v>1.7424975798647639</v>
      </c>
      <c r="R388" s="235">
        <f t="shared" si="43"/>
        <v>1.5295745401742451</v>
      </c>
      <c r="S388" s="236">
        <f>'WetLitterbags placem_collection'!E169</f>
        <v>42763</v>
      </c>
      <c r="T388" s="236">
        <f>IF('WetLitterbags placem_collection'!G169="","",'WetLitterbags placem_collection'!G169)</f>
        <v>42814</v>
      </c>
      <c r="U388" s="237">
        <f t="shared" si="47"/>
        <v>51</v>
      </c>
      <c r="V388" s="235">
        <f t="shared" si="48"/>
        <v>0.37949999999999995</v>
      </c>
      <c r="W388" s="235">
        <f t="shared" si="49"/>
        <v>0.36244786737908896</v>
      </c>
      <c r="X388">
        <f>IFERROR(INDEX(Rainfall_Wet!$O$2:$O$217,MATCH(B388, Rainfall_Wet!$A$2:$A$217,0)),"")</f>
        <v>181.383442621</v>
      </c>
      <c r="Y388" s="241">
        <v>21.96</v>
      </c>
      <c r="Z388" s="241">
        <v>4.9199999999999982</v>
      </c>
      <c r="AA388" s="241">
        <v>73.12</v>
      </c>
      <c r="AB388" s="242" t="s">
        <v>2688</v>
      </c>
      <c r="AC388" s="241">
        <v>7.2416954164613099</v>
      </c>
      <c r="AD388">
        <f>IF('WetLitterbags placem_collection'!AB169="","",'WetLitterbags placem_collection'!AB169)</f>
        <v>5.6</v>
      </c>
      <c r="AE388">
        <f>IF('WetLitterbags placem_collection'!Z169="","",'WetLitterbags placem_collection'!Z169)</f>
        <v>4.2</v>
      </c>
      <c r="AF388" s="256" t="str">
        <f>IF('WetLitterbags placem_collection'!AA169="","",'WetLitterbags placem_collection'!AA169)</f>
        <v>M</v>
      </c>
      <c r="AG388">
        <f>IF('WetLitterbags placem_collection'!AC169="","",'WetLitterbags placem_collection'!AC169)</f>
        <v>1</v>
      </c>
      <c r="AH388" s="250">
        <f>AVERAGE('WetLitterbags placem_collection'!S169,'WetLitterbags placem_collection'!U169)</f>
        <v>10.45</v>
      </c>
      <c r="AI388">
        <f>AVERAGE('WetLitterbags placem_collection'!R169,'WetLitterbags placem_collection'!T169)</f>
        <v>31</v>
      </c>
      <c r="AJ388">
        <f>INDEX(Coordinates!$B$2:$B$197,MATCH(G388,Coordinates!$J$2:$J$197,0))</f>
        <v>-2.2729950310000002</v>
      </c>
      <c r="AK388">
        <f>INDEX(Coordinates!$C$2:$C$197,MATCH(G388,Coordinates!$J$2:$J$197,0))</f>
        <v>34.022923990000002</v>
      </c>
      <c r="AL388" t="str">
        <f>IF(ISNUMBER(SEARCH("C", 'WetLitterbags placem_collection'!W169)),"YES","")</f>
        <v/>
      </c>
      <c r="AM388" t="str">
        <f>IF(ISNUMBER(SEARCH("H", 'WetLitterbags placem_collection'!W169)),"YES","")</f>
        <v/>
      </c>
      <c r="AN388" t="str">
        <f>IF(ISNUMBER(SEARCH("R", 'WetLitterbags placem_collection'!W169)),"YES","")</f>
        <v/>
      </c>
    </row>
    <row r="389" spans="1:40" ht="15" customHeight="1">
      <c r="A389" s="268" t="s">
        <v>2460</v>
      </c>
      <c r="B389" s="282">
        <f>'Dry_Litterbag Placem_Collection'!A170</f>
        <v>168</v>
      </c>
      <c r="C389" s="282" t="str">
        <f>'Dry_Litterbag Placem_Collection'!B170</f>
        <v>Handajega</v>
      </c>
      <c r="D389" s="282" t="s">
        <v>2677</v>
      </c>
      <c r="E389" s="282" t="s">
        <v>2679</v>
      </c>
      <c r="F389" s="282">
        <v>1</v>
      </c>
      <c r="G389" s="283" t="str">
        <f>'Dry_Litterbag Placem_Collection'!C170</f>
        <v>Wet_W1_T8</v>
      </c>
      <c r="H389" s="284" t="s">
        <v>2559</v>
      </c>
      <c r="I389" s="292" t="s">
        <v>298</v>
      </c>
      <c r="J389" s="233" t="str">
        <f>'WetLitterbags placem_collection'!M170</f>
        <v>R534</v>
      </c>
      <c r="K389" s="235">
        <f>IFERROR(INDEX('Green_rooibos initial weight'!$C$5:$C$1749,MATCH(J389, 'Green_rooibos initial weight'!$A$5:$A$1749,0)),"")</f>
        <v>2.17</v>
      </c>
      <c r="L389" s="235">
        <f t="shared" si="44"/>
        <v>1.9201999999999999</v>
      </c>
      <c r="M389" s="235">
        <f>AVERAGE('Ashed teabags wet'!$J$814:$J$816)</f>
        <v>2.2816647271287041</v>
      </c>
      <c r="N389" s="235">
        <f t="shared" si="45"/>
        <v>1.8763874739096746</v>
      </c>
      <c r="O389" s="235">
        <f>IF(IFERROR(INDEX('Both teabags AfterWet'!$D$1:$D$839,MATCH(J389,'Both teabags AfterWet'!$B$1:$B$839,0)),"")="","",(IFERROR(INDEX('Both teabags AfterWet'!$D$1:$D$839,MATCH(J389,'Both teabags AfterWet'!$B$1:$B$839,0)),"")))</f>
        <v>1.722</v>
      </c>
      <c r="P389" s="235">
        <f t="shared" si="46"/>
        <v>1.5713999999999999</v>
      </c>
      <c r="Q389" s="235">
        <f>IFERROR(INDEX('Ashed teabags wet'!$J$2:$J$825,MATCH(J389,'Ashed teabags wet'!$B$2:$B$825,0)),"")</f>
        <v>1.9733596447958683</v>
      </c>
      <c r="R389" s="235">
        <f t="shared" si="43"/>
        <v>1.5403906265416776</v>
      </c>
      <c r="S389" s="236">
        <f>'WetLitterbags placem_collection'!E170</f>
        <v>42763</v>
      </c>
      <c r="T389" s="236">
        <f>IF('WetLitterbags placem_collection'!G170="","",'WetLitterbags placem_collection'!G170)</f>
        <v>42814</v>
      </c>
      <c r="U389" s="237">
        <f t="shared" si="47"/>
        <v>51</v>
      </c>
      <c r="V389" s="235">
        <f t="shared" si="48"/>
        <v>0.3488</v>
      </c>
      <c r="W389" s="235">
        <f t="shared" si="49"/>
        <v>0.33599684736799706</v>
      </c>
      <c r="X389">
        <f>IFERROR(INDEX(Rainfall_Wet!$O$2:$O$217,MATCH(B389, Rainfall_Wet!$A$2:$A$217,0)),"")</f>
        <v>181.383442621</v>
      </c>
      <c r="Y389" s="241">
        <v>21.96</v>
      </c>
      <c r="Z389" s="241">
        <v>4.9199999999999982</v>
      </c>
      <c r="AA389" s="241">
        <v>73.12</v>
      </c>
      <c r="AB389" s="242" t="s">
        <v>2688</v>
      </c>
      <c r="AC389" s="241">
        <v>8.2416954164613099</v>
      </c>
      <c r="AD389">
        <f>IF('WetLitterbags placem_collection'!AB170="","",'WetLitterbags placem_collection'!AB170)</f>
        <v>2.4</v>
      </c>
      <c r="AE389">
        <f>IF('WetLitterbags placem_collection'!Z170="","",'WetLitterbags placem_collection'!Z170)</f>
        <v>46</v>
      </c>
      <c r="AF389" s="256" t="str">
        <f>IF('WetLitterbags placem_collection'!AA170="","",'WetLitterbags placem_collection'!AA170)</f>
        <v>M</v>
      </c>
      <c r="AG389">
        <f>IF('WetLitterbags placem_collection'!AC170="","",'WetLitterbags placem_collection'!AC170)</f>
        <v>0</v>
      </c>
      <c r="AH389" s="250">
        <f>AVERAGE('WetLitterbags placem_collection'!S170,'WetLitterbags placem_collection'!U170)</f>
        <v>11.25</v>
      </c>
      <c r="AI389">
        <f>AVERAGE('WetLitterbags placem_collection'!R170,'WetLitterbags placem_collection'!T170)</f>
        <v>33.299999999999997</v>
      </c>
      <c r="AJ389">
        <f>INDEX(Coordinates!$B$2:$B$197,MATCH(G389,Coordinates!$J$2:$J$197,0))</f>
        <v>-2.2729129719999999</v>
      </c>
      <c r="AK389">
        <f>INDEX(Coordinates!$C$2:$C$197,MATCH(G389,Coordinates!$J$2:$J$197,0))</f>
        <v>34.023350039999997</v>
      </c>
      <c r="AL389" t="str">
        <f>IF(ISNUMBER(SEARCH("C", 'WetLitterbags placem_collection'!W170)),"YES","")</f>
        <v/>
      </c>
      <c r="AM389" t="str">
        <f>IF(ISNUMBER(SEARCH("H", 'WetLitterbags placem_collection'!W170)),"YES","")</f>
        <v/>
      </c>
      <c r="AN389" t="str">
        <f>IF(ISNUMBER(SEARCH("R", 'WetLitterbags placem_collection'!W170)),"YES","")</f>
        <v/>
      </c>
    </row>
    <row r="390" spans="1:40" ht="15" customHeight="1">
      <c r="A390" s="268" t="s">
        <v>2460</v>
      </c>
      <c r="B390" s="282">
        <f>'Dry_Litterbag Placem_Collection'!A171</f>
        <v>169</v>
      </c>
      <c r="C390" s="282" t="str">
        <f>'Dry_Litterbag Placem_Collection'!B171</f>
        <v>Handajega</v>
      </c>
      <c r="D390" s="282" t="s">
        <v>2677</v>
      </c>
      <c r="E390" s="282" t="s">
        <v>2679</v>
      </c>
      <c r="F390" s="282">
        <v>2</v>
      </c>
      <c r="G390" s="283" t="str">
        <f>'Dry_Litterbag Placem_Collection'!C171</f>
        <v>Wet_W2_T1</v>
      </c>
      <c r="H390" s="284" t="s">
        <v>2559</v>
      </c>
      <c r="I390" s="292" t="s">
        <v>298</v>
      </c>
      <c r="J390" s="233" t="str">
        <f>'WetLitterbags placem_collection'!M171</f>
        <v>R453</v>
      </c>
      <c r="K390" s="235">
        <f>IFERROR(INDEX('Green_rooibos initial weight'!$C$5:$C$1749,MATCH(J390, 'Green_rooibos initial weight'!$A$5:$A$1749,0)),"")</f>
        <v>2.165</v>
      </c>
      <c r="L390" s="235">
        <f t="shared" si="44"/>
        <v>1.9152</v>
      </c>
      <c r="M390" s="235">
        <f>AVERAGE('Ashed teabags wet'!$J$814:$J$816)</f>
        <v>2.2816647271287041</v>
      </c>
      <c r="N390" s="235">
        <f t="shared" si="45"/>
        <v>1.8715015571460312</v>
      </c>
      <c r="O390" s="235">
        <f>IF(IFERROR(INDEX('Both teabags AfterWet'!$D$1:$D$839,MATCH(J390,'Both teabags AfterWet'!$B$1:$B$839,0)),"")="","",(IFERROR(INDEX('Both teabags AfterWet'!$D$1:$D$839,MATCH(J390,'Both teabags AfterWet'!$B$1:$B$839,0)),"")))</f>
        <v>0.14299999999999999</v>
      </c>
      <c r="P390" s="235">
        <f t="shared" si="46"/>
        <v>-7.6000000000000234E-3</v>
      </c>
      <c r="Q390" s="235" t="str">
        <f>IFERROR(INDEX('Ashed teabags wet'!$J$2:$J$825,MATCH(J390,'Ashed teabags wet'!$B$2:$B$825,0)),"")</f>
        <v/>
      </c>
      <c r="R390" s="235" t="str">
        <f t="shared" si="43"/>
        <v/>
      </c>
      <c r="S390" s="236">
        <f>'WetLitterbags placem_collection'!E171</f>
        <v>42763</v>
      </c>
      <c r="T390" s="236">
        <f>IF('WetLitterbags placem_collection'!G171="","",'WetLitterbags placem_collection'!G171)</f>
        <v>42814</v>
      </c>
      <c r="U390" s="237">
        <f t="shared" si="47"/>
        <v>51</v>
      </c>
      <c r="V390" s="235">
        <f t="shared" si="48"/>
        <v>1.9228000000000001</v>
      </c>
      <c r="W390" s="235" t="str">
        <f t="shared" si="49"/>
        <v/>
      </c>
      <c r="X390">
        <f>IFERROR(INDEX(Rainfall_Wet!$O$2:$O$217,MATCH(B390, Rainfall_Wet!$A$2:$A$217,0)),"")</f>
        <v>181.383442621</v>
      </c>
      <c r="Y390" s="241">
        <v>23.96</v>
      </c>
      <c r="Z390" s="241">
        <v>4.9199999999999982</v>
      </c>
      <c r="AA390" s="241">
        <v>71.12</v>
      </c>
      <c r="AB390" s="242" t="s">
        <v>2688</v>
      </c>
      <c r="AC390" s="241">
        <v>3.30913750616067</v>
      </c>
      <c r="AD390">
        <f>IF('WetLitterbags placem_collection'!AB171="","",'WetLitterbags placem_collection'!AB171)</f>
        <v>8.1999999999999993</v>
      </c>
      <c r="AE390">
        <f>IF('WetLitterbags placem_collection'!Z171="","",'WetLitterbags placem_collection'!Z171)</f>
        <v>11.4</v>
      </c>
      <c r="AF390" s="256" t="str">
        <f>IF('WetLitterbags placem_collection'!AA171="","",'WetLitterbags placem_collection'!AA171)</f>
        <v>O</v>
      </c>
      <c r="AG390">
        <f>IF('WetLitterbags placem_collection'!AC171="","",'WetLitterbags placem_collection'!AC171)</f>
        <v>1</v>
      </c>
      <c r="AH390" s="250">
        <f>AVERAGE('WetLitterbags placem_collection'!S171,'WetLitterbags placem_collection'!U171)</f>
        <v>9.65</v>
      </c>
      <c r="AI390">
        <f>AVERAGE('WetLitterbags placem_collection'!R171,'WetLitterbags placem_collection'!T171)</f>
        <v>36.200000000000003</v>
      </c>
      <c r="AJ390">
        <f>INDEX(Coordinates!$B$2:$B$197,MATCH(G390,Coordinates!$J$2:$J$197,0))</f>
        <v>-2.2784290180000002</v>
      </c>
      <c r="AK390">
        <f>INDEX(Coordinates!$C$2:$C$197,MATCH(G390,Coordinates!$J$2:$J$197,0))</f>
        <v>34.024240030000001</v>
      </c>
      <c r="AL390" t="str">
        <f>IF(ISNUMBER(SEARCH("C", 'WetLitterbags placem_collection'!W171)),"YES","")</f>
        <v>YES</v>
      </c>
      <c r="AM390" t="str">
        <f>IF(ISNUMBER(SEARCH("H", 'WetLitterbags placem_collection'!W171)),"YES","")</f>
        <v>YES</v>
      </c>
      <c r="AN390" t="str">
        <f>IF(ISNUMBER(SEARCH("R", 'WetLitterbags placem_collection'!W171)),"YES","")</f>
        <v/>
      </c>
    </row>
    <row r="391" spans="1:40" ht="15" customHeight="1">
      <c r="A391" s="268" t="s">
        <v>2460</v>
      </c>
      <c r="B391" s="282">
        <f>'Dry_Litterbag Placem_Collection'!A172</f>
        <v>170</v>
      </c>
      <c r="C391" s="282" t="str">
        <f>'Dry_Litterbag Placem_Collection'!B172</f>
        <v>Handajega</v>
      </c>
      <c r="D391" s="282" t="s">
        <v>2677</v>
      </c>
      <c r="E391" s="282" t="s">
        <v>2679</v>
      </c>
      <c r="F391" s="282">
        <v>2</v>
      </c>
      <c r="G391" s="283" t="str">
        <f>'Dry_Litterbag Placem_Collection'!C172</f>
        <v>Wet_W2_T2</v>
      </c>
      <c r="H391" s="284" t="s">
        <v>2559</v>
      </c>
      <c r="I391" s="292" t="s">
        <v>298</v>
      </c>
      <c r="J391" s="233" t="str">
        <f>'WetLitterbags placem_collection'!M172</f>
        <v>R330</v>
      </c>
      <c r="K391" s="235">
        <f>IFERROR(INDEX('Green_rooibos initial weight'!$C$5:$C$1749,MATCH(J391, 'Green_rooibos initial weight'!$A$5:$A$1749,0)),"")</f>
        <v>2.12</v>
      </c>
      <c r="L391" s="235">
        <f t="shared" si="44"/>
        <v>1.8702000000000001</v>
      </c>
      <c r="M391" s="235">
        <f>AVERAGE('Ashed teabags wet'!$J$814:$J$816)</f>
        <v>2.2816647271287041</v>
      </c>
      <c r="N391" s="235">
        <f t="shared" si="45"/>
        <v>1.827528306273239</v>
      </c>
      <c r="O391" s="235">
        <f>IF(IFERROR(INDEX('Both teabags AfterWet'!$D$1:$D$839,MATCH(J391,'Both teabags AfterWet'!$B$1:$B$839,0)),"")="","",(IFERROR(INDEX('Both teabags AfterWet'!$D$1:$D$839,MATCH(J391,'Both teabags AfterWet'!$B$1:$B$839,0)),"")))</f>
        <v>1.7769999999999999</v>
      </c>
      <c r="P391" s="235">
        <f t="shared" si="46"/>
        <v>1.6263999999999998</v>
      </c>
      <c r="Q391" s="235">
        <f>IFERROR(INDEX('Ashed teabags wet'!$J$2:$J$825,MATCH(J391,'Ashed teabags wet'!$B$2:$B$825,0)),"")</f>
        <v>2.1642892277422194</v>
      </c>
      <c r="R391" s="235">
        <f t="shared" si="43"/>
        <v>1.5912000000000004</v>
      </c>
      <c r="S391" s="236">
        <f>'WetLitterbags placem_collection'!E172</f>
        <v>42763</v>
      </c>
      <c r="T391" s="236">
        <f>IF('WetLitterbags placem_collection'!G172="","",'WetLitterbags placem_collection'!G172)</f>
        <v>42814</v>
      </c>
      <c r="U391" s="237">
        <f t="shared" si="47"/>
        <v>51</v>
      </c>
      <c r="V391" s="235">
        <f t="shared" si="48"/>
        <v>0.24380000000000024</v>
      </c>
      <c r="W391" s="235">
        <f t="shared" si="49"/>
        <v>0.23632830627323864</v>
      </c>
      <c r="X391">
        <f>IFERROR(INDEX(Rainfall_Wet!$O$2:$O$217,MATCH(B391, Rainfall_Wet!$A$2:$A$217,0)),"")</f>
        <v>181.383442621</v>
      </c>
      <c r="Y391" s="241">
        <v>23.96</v>
      </c>
      <c r="Z391" s="241">
        <v>4.9199999999999982</v>
      </c>
      <c r="AA391" s="241">
        <v>71.12</v>
      </c>
      <c r="AB391" s="242" t="s">
        <v>2688</v>
      </c>
      <c r="AC391" s="241">
        <v>4.3091375061606696</v>
      </c>
      <c r="AD391">
        <f>IF('WetLitterbags placem_collection'!AB172="","",'WetLitterbags placem_collection'!AB172)</f>
        <v>7.7</v>
      </c>
      <c r="AE391">
        <f>IF('WetLitterbags placem_collection'!Z172="","",'WetLitterbags placem_collection'!Z172)</f>
        <v>15.8</v>
      </c>
      <c r="AF391" s="256" t="str">
        <f>IF('WetLitterbags placem_collection'!AA172="","",'WetLitterbags placem_collection'!AA172)</f>
        <v>O</v>
      </c>
      <c r="AG391">
        <f>IF('WetLitterbags placem_collection'!AC172="","",'WetLitterbags placem_collection'!AC172)</f>
        <v>1</v>
      </c>
      <c r="AH391" s="250">
        <f>AVERAGE('WetLitterbags placem_collection'!S172,'WetLitterbags placem_collection'!U172)</f>
        <v>8.1</v>
      </c>
      <c r="AI391">
        <f>AVERAGE('WetLitterbags placem_collection'!R172,'WetLitterbags placem_collection'!T172)</f>
        <v>33.599999999999994</v>
      </c>
      <c r="AJ391">
        <f>INDEX(Coordinates!$B$2:$B$197,MATCH(G391,Coordinates!$J$2:$J$197,0))</f>
        <v>-2.2784629650000001</v>
      </c>
      <c r="AK391">
        <f>INDEX(Coordinates!$C$2:$C$197,MATCH(G391,Coordinates!$J$2:$J$197,0))</f>
        <v>34.024177999999999</v>
      </c>
      <c r="AL391" t="str">
        <f>IF(ISNUMBER(SEARCH("C", 'WetLitterbags placem_collection'!W172)),"YES","")</f>
        <v/>
      </c>
      <c r="AM391" t="str">
        <f>IF(ISNUMBER(SEARCH("H", 'WetLitterbags placem_collection'!W172)),"YES","")</f>
        <v/>
      </c>
      <c r="AN391" t="str">
        <f>IF(ISNUMBER(SEARCH("R", 'WetLitterbags placem_collection'!W172)),"YES","")</f>
        <v/>
      </c>
    </row>
    <row r="392" spans="1:40" ht="15" customHeight="1">
      <c r="A392" s="268" t="s">
        <v>2460</v>
      </c>
      <c r="B392" s="282">
        <f>'Dry_Litterbag Placem_Collection'!A173</f>
        <v>171</v>
      </c>
      <c r="C392" s="282" t="str">
        <f>'Dry_Litterbag Placem_Collection'!B173</f>
        <v>Handajega</v>
      </c>
      <c r="D392" s="282" t="s">
        <v>2677</v>
      </c>
      <c r="E392" s="282" t="s">
        <v>2679</v>
      </c>
      <c r="F392" s="282">
        <v>2</v>
      </c>
      <c r="G392" s="283" t="str">
        <f>'Dry_Litterbag Placem_Collection'!C173</f>
        <v>Wet_W2_T3</v>
      </c>
      <c r="H392" s="284" t="s">
        <v>2559</v>
      </c>
      <c r="I392" s="292" t="s">
        <v>298</v>
      </c>
      <c r="J392" s="233" t="str">
        <f>'WetLitterbags placem_collection'!M173</f>
        <v>R558</v>
      </c>
      <c r="K392" s="235">
        <f>IFERROR(INDEX('Green_rooibos initial weight'!$C$5:$C$1749,MATCH(J392, 'Green_rooibos initial weight'!$A$5:$A$1749,0)),"")</f>
        <v>2.1760000000000002</v>
      </c>
      <c r="L392" s="235">
        <f t="shared" si="44"/>
        <v>1.9262000000000001</v>
      </c>
      <c r="M392" s="235">
        <f>AVERAGE('Ashed teabags wet'!$J$814:$J$816)</f>
        <v>2.2816647271287041</v>
      </c>
      <c r="N392" s="235">
        <f t="shared" si="45"/>
        <v>1.8822505740260471</v>
      </c>
      <c r="O392" s="235">
        <f>IF(IFERROR(INDEX('Both teabags AfterWet'!$D$1:$D$839,MATCH(J392,'Both teabags AfterWet'!$B$1:$B$839,0)),"")="","",(IFERROR(INDEX('Both teabags AfterWet'!$D$1:$D$839,MATCH(J392,'Both teabags AfterWet'!$B$1:$B$839,0)),"")))</f>
        <v>1.61</v>
      </c>
      <c r="P392" s="235">
        <f t="shared" si="46"/>
        <v>1.4594</v>
      </c>
      <c r="Q392" s="235">
        <f>IFERROR(INDEX('Ashed teabags wet'!$J$2:$J$825,MATCH(J392,'Ashed teabags wet'!$B$2:$B$825,0)),"")</f>
        <v>2.9640427599611376</v>
      </c>
      <c r="R392" s="235">
        <f t="shared" si="43"/>
        <v>1.4161427599611272</v>
      </c>
      <c r="S392" s="236">
        <f>'WetLitterbags placem_collection'!E173</f>
        <v>42763</v>
      </c>
      <c r="T392" s="236">
        <f>IF('WetLitterbags placem_collection'!G173="","",'WetLitterbags placem_collection'!G173)</f>
        <v>42814</v>
      </c>
      <c r="U392" s="237">
        <f t="shared" si="47"/>
        <v>51</v>
      </c>
      <c r="V392" s="235">
        <f t="shared" si="48"/>
        <v>0.4668000000000001</v>
      </c>
      <c r="W392" s="235">
        <f t="shared" si="49"/>
        <v>0.46610781406491997</v>
      </c>
      <c r="X392">
        <f>IFERROR(INDEX(Rainfall_Wet!$O$2:$O$217,MATCH(B392, Rainfall_Wet!$A$2:$A$217,0)),"")</f>
        <v>181.383442621</v>
      </c>
      <c r="Y392" s="241">
        <v>23.96</v>
      </c>
      <c r="Z392" s="241">
        <v>4.9199999999999982</v>
      </c>
      <c r="AA392" s="241">
        <v>71.12</v>
      </c>
      <c r="AB392" s="242" t="s">
        <v>2688</v>
      </c>
      <c r="AC392" s="241">
        <v>5.3091375061606696</v>
      </c>
      <c r="AD392">
        <f>IF('WetLitterbags placem_collection'!AB173="","",'WetLitterbags placem_collection'!AB173)</f>
        <v>13.4</v>
      </c>
      <c r="AE392">
        <f>IF('WetLitterbags placem_collection'!Z173="","",'WetLitterbags placem_collection'!Z173)</f>
        <v>7.6</v>
      </c>
      <c r="AF392" s="256" t="str">
        <f>IF('WetLitterbags placem_collection'!AA173="","",'WetLitterbags placem_collection'!AA173)</f>
        <v>O</v>
      </c>
      <c r="AG392">
        <f>IF('WetLitterbags placem_collection'!AC173="","",'WetLitterbags placem_collection'!AC173)</f>
        <v>1</v>
      </c>
      <c r="AH392" s="250">
        <f>AVERAGE('WetLitterbags placem_collection'!S173,'WetLitterbags placem_collection'!U173)</f>
        <v>10.5</v>
      </c>
      <c r="AI392">
        <f>AVERAGE('WetLitterbags placem_collection'!R173,'WetLitterbags placem_collection'!T173)</f>
        <v>34.15</v>
      </c>
      <c r="AJ392">
        <f>INDEX(Coordinates!$B$2:$B$197,MATCH(G392,Coordinates!$J$2:$J$197,0))</f>
        <v>-2.2785389889999998</v>
      </c>
      <c r="AK392">
        <f>INDEX(Coordinates!$C$2:$C$197,MATCH(G392,Coordinates!$J$2:$J$197,0))</f>
        <v>34.024371039999998</v>
      </c>
      <c r="AL392" t="str">
        <f>IF(ISNUMBER(SEARCH("C", 'WetLitterbags placem_collection'!W173)),"YES","")</f>
        <v/>
      </c>
      <c r="AM392" t="str">
        <f>IF(ISNUMBER(SEARCH("H", 'WetLitterbags placem_collection'!W173)),"YES","")</f>
        <v/>
      </c>
      <c r="AN392" t="str">
        <f>IF(ISNUMBER(SEARCH("R", 'WetLitterbags placem_collection'!W173)),"YES","")</f>
        <v/>
      </c>
    </row>
    <row r="393" spans="1:40" ht="15" customHeight="1">
      <c r="A393" s="268" t="s">
        <v>2460</v>
      </c>
      <c r="B393" s="282">
        <f>'Dry_Litterbag Placem_Collection'!A174</f>
        <v>172</v>
      </c>
      <c r="C393" s="282" t="str">
        <f>'Dry_Litterbag Placem_Collection'!B174</f>
        <v>Handajega</v>
      </c>
      <c r="D393" s="282" t="s">
        <v>2677</v>
      </c>
      <c r="E393" s="282" t="s">
        <v>2679</v>
      </c>
      <c r="F393" s="282">
        <v>2</v>
      </c>
      <c r="G393" s="283" t="str">
        <f>'Dry_Litterbag Placem_Collection'!C174</f>
        <v>Wet_W2_T4</v>
      </c>
      <c r="H393" s="284" t="s">
        <v>2559</v>
      </c>
      <c r="I393" s="292" t="s">
        <v>298</v>
      </c>
      <c r="J393" s="233" t="str">
        <f>'WetLitterbags placem_collection'!M174</f>
        <v>R157</v>
      </c>
      <c r="K393" s="235">
        <f>IFERROR(INDEX('Green_rooibos initial weight'!$C$5:$C$1749,MATCH(J393, 'Green_rooibos initial weight'!$A$5:$A$1749,0)),"")</f>
        <v>2.1819999999999999</v>
      </c>
      <c r="L393" s="235">
        <f t="shared" si="44"/>
        <v>1.9321999999999999</v>
      </c>
      <c r="M393" s="235">
        <f>AVERAGE('Ashed teabags wet'!$J$814:$J$816)</f>
        <v>2.2816647271287041</v>
      </c>
      <c r="N393" s="235">
        <f t="shared" si="45"/>
        <v>1.8881136741424192</v>
      </c>
      <c r="O393" s="235">
        <f>IF(IFERROR(INDEX('Both teabags AfterWet'!$D$1:$D$839,MATCH(J393,'Both teabags AfterWet'!$B$1:$B$839,0)),"")="","",(IFERROR(INDEX('Both teabags AfterWet'!$D$1:$D$839,MATCH(J393,'Both teabags AfterWet'!$B$1:$B$839,0)),"")))</f>
        <v>1.6782000000000001</v>
      </c>
      <c r="P393" s="235">
        <f t="shared" si="46"/>
        <v>1.5276000000000001</v>
      </c>
      <c r="Q393" s="235">
        <f>IFERROR(INDEX('Ashed teabags wet'!$J$2:$J$825,MATCH(J393,'Ashed teabags wet'!$B$2:$B$825,0)),"")</f>
        <v>4.6332046332039889</v>
      </c>
      <c r="R393" s="235">
        <f t="shared" si="43"/>
        <v>1.4568231660231759</v>
      </c>
      <c r="S393" s="236">
        <f>'WetLitterbags placem_collection'!E174</f>
        <v>42763</v>
      </c>
      <c r="T393" s="236">
        <f>IF('WetLitterbags placem_collection'!G174="","",'WetLitterbags placem_collection'!G174)</f>
        <v>42814</v>
      </c>
      <c r="U393" s="237">
        <f t="shared" si="47"/>
        <v>51</v>
      </c>
      <c r="V393" s="235">
        <f t="shared" si="48"/>
        <v>0.40459999999999985</v>
      </c>
      <c r="W393" s="235">
        <f t="shared" si="49"/>
        <v>0.4312905081192433</v>
      </c>
      <c r="X393">
        <f>IFERROR(INDEX(Rainfall_Wet!$O$2:$O$217,MATCH(B393, Rainfall_Wet!$A$2:$A$217,0)),"")</f>
        <v>181.383442621</v>
      </c>
      <c r="Y393" s="241">
        <v>23.96</v>
      </c>
      <c r="Z393" s="241">
        <v>4.9199999999999982</v>
      </c>
      <c r="AA393" s="241">
        <v>71.12</v>
      </c>
      <c r="AB393" s="242" t="s">
        <v>2688</v>
      </c>
      <c r="AC393" s="241">
        <v>6.3091375061606696</v>
      </c>
      <c r="AD393">
        <f>IF('WetLitterbags placem_collection'!AB174="","",'WetLitterbags placem_collection'!AB174)</f>
        <v>3.3</v>
      </c>
      <c r="AE393">
        <f>IF('WetLitterbags placem_collection'!Z174="","",'WetLitterbags placem_collection'!Z174)</f>
        <v>28.4</v>
      </c>
      <c r="AF393" s="256" t="str">
        <f>IF('WetLitterbags placem_collection'!AA174="","",'WetLitterbags placem_collection'!AA174)</f>
        <v>G</v>
      </c>
      <c r="AG393">
        <f>IF('WetLitterbags placem_collection'!AC174="","",'WetLitterbags placem_collection'!AC174)</f>
        <v>1</v>
      </c>
      <c r="AH393" s="250">
        <f>AVERAGE('WetLitterbags placem_collection'!S174,'WetLitterbags placem_collection'!U174)</f>
        <v>9.6499999999999986</v>
      </c>
      <c r="AI393">
        <f>AVERAGE('WetLitterbags placem_collection'!R174,'WetLitterbags placem_collection'!T174)</f>
        <v>35.1</v>
      </c>
      <c r="AJ393">
        <f>INDEX(Coordinates!$B$2:$B$197,MATCH(G393,Coordinates!$J$2:$J$197,0))</f>
        <v>-2.2781410160000002</v>
      </c>
      <c r="AK393">
        <f>INDEX(Coordinates!$C$2:$C$197,MATCH(G393,Coordinates!$J$2:$J$197,0))</f>
        <v>34.024136009999999</v>
      </c>
      <c r="AL393" t="str">
        <f>IF(ISNUMBER(SEARCH("C", 'WetLitterbags placem_collection'!W174)),"YES","")</f>
        <v/>
      </c>
      <c r="AM393" t="str">
        <f>IF(ISNUMBER(SEARCH("H", 'WetLitterbags placem_collection'!W174)),"YES","")</f>
        <v/>
      </c>
      <c r="AN393" t="str">
        <f>IF(ISNUMBER(SEARCH("R", 'WetLitterbags placem_collection'!W174)),"YES","")</f>
        <v>YES</v>
      </c>
    </row>
    <row r="394" spans="1:40" ht="15" customHeight="1">
      <c r="A394" s="268" t="s">
        <v>2460</v>
      </c>
      <c r="B394" s="282">
        <f>'Dry_Litterbag Placem_Collection'!A175</f>
        <v>173</v>
      </c>
      <c r="C394" s="282" t="str">
        <f>'Dry_Litterbag Placem_Collection'!B175</f>
        <v>Handajega</v>
      </c>
      <c r="D394" s="282" t="s">
        <v>2677</v>
      </c>
      <c r="E394" s="282" t="s">
        <v>2679</v>
      </c>
      <c r="F394" s="282">
        <v>2</v>
      </c>
      <c r="G394" s="283" t="str">
        <f>'Dry_Litterbag Placem_Collection'!C175</f>
        <v>Wet_W2_T5</v>
      </c>
      <c r="H394" s="284" t="s">
        <v>2559</v>
      </c>
      <c r="I394" s="292" t="s">
        <v>298</v>
      </c>
      <c r="J394" s="233" t="str">
        <f>'WetLitterbags placem_collection'!M175</f>
        <v>R57</v>
      </c>
      <c r="K394" s="235">
        <f>IFERROR(INDEX('Green_rooibos initial weight'!$C$5:$C$1749,MATCH(J394, 'Green_rooibos initial weight'!$A$5:$A$1749,0)),"")</f>
        <v>2.1890000000000001</v>
      </c>
      <c r="L394" s="235">
        <f t="shared" si="44"/>
        <v>1.9392</v>
      </c>
      <c r="M394" s="235">
        <f>AVERAGE('Ashed teabags wet'!$J$814:$J$816)</f>
        <v>2.2816647271287041</v>
      </c>
      <c r="N394" s="235">
        <f t="shared" si="45"/>
        <v>1.8949539576115202</v>
      </c>
      <c r="O394" s="235" t="str">
        <f>IF(IFERROR(INDEX('Both teabags AfterWet'!$D$1:$D$839,MATCH(J394,'Both teabags AfterWet'!$B$1:$B$839,0)),"")="","",(IFERROR(INDEX('Both teabags AfterWet'!$D$1:$D$839,MATCH(J394,'Both teabags AfterWet'!$B$1:$B$839,0)),"")))</f>
        <v/>
      </c>
      <c r="P394" s="235" t="str">
        <f t="shared" si="46"/>
        <v/>
      </c>
      <c r="Q394" s="235" t="str">
        <f>IFERROR(INDEX('Ashed teabags wet'!$J$2:$J$825,MATCH(J394,'Ashed teabags wet'!$B$2:$B$825,0)),"")</f>
        <v/>
      </c>
      <c r="R394" s="235" t="str">
        <f t="shared" si="43"/>
        <v/>
      </c>
      <c r="S394" s="236">
        <f>'WetLitterbags placem_collection'!E175</f>
        <v>42763</v>
      </c>
      <c r="T394" s="236">
        <f>IF('WetLitterbags placem_collection'!G175="","",'WetLitterbags placem_collection'!G175)</f>
        <v>42814</v>
      </c>
      <c r="U394" s="237">
        <f t="shared" si="47"/>
        <v>51</v>
      </c>
      <c r="V394" s="235" t="str">
        <f t="shared" si="48"/>
        <v/>
      </c>
      <c r="W394" s="235" t="str">
        <f t="shared" si="49"/>
        <v/>
      </c>
      <c r="X394">
        <f>IFERROR(INDEX(Rainfall_Wet!$O$2:$O$217,MATCH(B394, Rainfall_Wet!$A$2:$A$217,0)),"")</f>
        <v>181.383442621</v>
      </c>
      <c r="Y394" s="241">
        <v>23.96</v>
      </c>
      <c r="Z394" s="241">
        <v>4.9199999999999982</v>
      </c>
      <c r="AA394" s="241">
        <v>71.12</v>
      </c>
      <c r="AB394" s="242" t="s">
        <v>2688</v>
      </c>
      <c r="AC394" s="241">
        <v>7.3091375061606696</v>
      </c>
      <c r="AD394">
        <f>IF('WetLitterbags placem_collection'!AB175="","",'WetLitterbags placem_collection'!AB175)</f>
        <v>15.4</v>
      </c>
      <c r="AE394">
        <f>IF('WetLitterbags placem_collection'!Z175="","",'WetLitterbags placem_collection'!Z175)</f>
        <v>12.4</v>
      </c>
      <c r="AF394" s="256" t="str">
        <f>IF('WetLitterbags placem_collection'!AA175="","",'WetLitterbags placem_collection'!AA175)</f>
        <v>O</v>
      </c>
      <c r="AG394">
        <f>IF('WetLitterbags placem_collection'!AC175="","",'WetLitterbags placem_collection'!AC175)</f>
        <v>0</v>
      </c>
      <c r="AH394" s="250">
        <f>AVERAGE('WetLitterbags placem_collection'!S175,'WetLitterbags placem_collection'!U175)</f>
        <v>10.450000000000001</v>
      </c>
      <c r="AI394">
        <f>AVERAGE('WetLitterbags placem_collection'!R175,'WetLitterbags placem_collection'!T175)</f>
        <v>36.349999999999994</v>
      </c>
      <c r="AJ394">
        <f>INDEX(Coordinates!$B$2:$B$197,MATCH(G394,Coordinates!$J$2:$J$197,0))</f>
        <v>-2.27856799</v>
      </c>
      <c r="AK394">
        <f>INDEX(Coordinates!$C$2:$C$197,MATCH(G394,Coordinates!$J$2:$J$197,0))</f>
        <v>34.023969970000003</v>
      </c>
      <c r="AL394" t="str">
        <f>IF(ISNUMBER(SEARCH("C", 'WetLitterbags placem_collection'!W175)),"YES","")</f>
        <v>YES</v>
      </c>
      <c r="AM394" t="str">
        <f>IF(ISNUMBER(SEARCH("H", 'WetLitterbags placem_collection'!W175)),"YES","")</f>
        <v>YES</v>
      </c>
      <c r="AN394" t="str">
        <f>IF(ISNUMBER(SEARCH("R", 'WetLitterbags placem_collection'!W175)),"YES","")</f>
        <v/>
      </c>
    </row>
    <row r="395" spans="1:40" ht="15" customHeight="1">
      <c r="A395" s="268" t="s">
        <v>2460</v>
      </c>
      <c r="B395" s="282">
        <f>'Dry_Litterbag Placem_Collection'!A176</f>
        <v>174</v>
      </c>
      <c r="C395" s="282" t="str">
        <f>'Dry_Litterbag Placem_Collection'!B176</f>
        <v>Handajega</v>
      </c>
      <c r="D395" s="282" t="s">
        <v>2677</v>
      </c>
      <c r="E395" s="282" t="s">
        <v>2679</v>
      </c>
      <c r="F395" s="282">
        <v>2</v>
      </c>
      <c r="G395" s="283" t="str">
        <f>'Dry_Litterbag Placem_Collection'!C176</f>
        <v>Wet_W2_T6</v>
      </c>
      <c r="H395" s="284" t="s">
        <v>2559</v>
      </c>
      <c r="I395" s="292" t="s">
        <v>298</v>
      </c>
      <c r="J395" s="233" t="str">
        <f>'WetLitterbags placem_collection'!M176</f>
        <v>R307</v>
      </c>
      <c r="K395" s="235">
        <f>IFERROR(INDEX('Green_rooibos initial weight'!$C$5:$C$1749,MATCH(J395, 'Green_rooibos initial weight'!$A$5:$A$1749,0)),"")</f>
        <v>2.2010000000000001</v>
      </c>
      <c r="L395" s="235">
        <f t="shared" si="44"/>
        <v>1.9512</v>
      </c>
      <c r="M395" s="235">
        <f>AVERAGE('Ashed teabags wet'!$J$814:$J$816)</f>
        <v>2.2816647271287041</v>
      </c>
      <c r="N395" s="235">
        <f t="shared" si="45"/>
        <v>1.9066801578442647</v>
      </c>
      <c r="O395" s="235">
        <f>IF(IFERROR(INDEX('Both teabags AfterWet'!$D$1:$D$839,MATCH(J395,'Both teabags AfterWet'!$B$1:$B$839,0)),"")="","",(IFERROR(INDEX('Both teabags AfterWet'!$D$1:$D$839,MATCH(J395,'Both teabags AfterWet'!$B$1:$B$839,0)),"")))</f>
        <v>1.724</v>
      </c>
      <c r="P395" s="235">
        <f t="shared" si="46"/>
        <v>1.5733999999999999</v>
      </c>
      <c r="Q395" s="235">
        <f>IFERROR(INDEX('Ashed teabags wet'!$J$2:$J$825,MATCH(J395,'Ashed teabags wet'!$B$2:$B$825,0)),"")</f>
        <v>1.5880893300249692</v>
      </c>
      <c r="R395" s="235">
        <f t="shared" ref="R395:R458" si="50">IFERROR(P395-(Q395/100)*P395,"")</f>
        <v>1.5484130024813871</v>
      </c>
      <c r="S395" s="236">
        <f>'WetLitterbags placem_collection'!E176</f>
        <v>42763</v>
      </c>
      <c r="T395" s="236">
        <f>IF('WetLitterbags placem_collection'!G176="","",'WetLitterbags placem_collection'!G176)</f>
        <v>42814</v>
      </c>
      <c r="U395" s="237">
        <f t="shared" si="47"/>
        <v>51</v>
      </c>
      <c r="V395" s="235">
        <f t="shared" si="48"/>
        <v>0.37780000000000014</v>
      </c>
      <c r="W395" s="235">
        <f t="shared" si="49"/>
        <v>0.35826715536287757</v>
      </c>
      <c r="X395">
        <f>IFERROR(INDEX(Rainfall_Wet!$O$2:$O$217,MATCH(B395, Rainfall_Wet!$A$2:$A$217,0)),"")</f>
        <v>181.383442621</v>
      </c>
      <c r="Y395" s="241">
        <v>23.96</v>
      </c>
      <c r="Z395" s="241">
        <v>4.9199999999999982</v>
      </c>
      <c r="AA395" s="241">
        <v>71.12</v>
      </c>
      <c r="AB395" s="242" t="s">
        <v>2688</v>
      </c>
      <c r="AC395" s="241">
        <v>8.3091375061606705</v>
      </c>
      <c r="AD395">
        <f>IF('WetLitterbags placem_collection'!AB176="","",'WetLitterbags placem_collection'!AB176)</f>
        <v>7.4</v>
      </c>
      <c r="AE395">
        <f>IF('WetLitterbags placem_collection'!Z176="","",'WetLitterbags placem_collection'!Z176)</f>
        <v>7.4</v>
      </c>
      <c r="AF395" s="256" t="str">
        <f>IF('WetLitterbags placem_collection'!AA176="","",'WetLitterbags placem_collection'!AA176)</f>
        <v>O</v>
      </c>
      <c r="AG395">
        <f>IF('WetLitterbags placem_collection'!AC176="","",'WetLitterbags placem_collection'!AC176)</f>
        <v>0</v>
      </c>
      <c r="AH395" s="250">
        <f>AVERAGE('WetLitterbags placem_collection'!S176,'WetLitterbags placem_collection'!U176)</f>
        <v>17.75</v>
      </c>
      <c r="AI395">
        <f>AVERAGE('WetLitterbags placem_collection'!R176,'WetLitterbags placem_collection'!T176)</f>
        <v>34.85</v>
      </c>
      <c r="AJ395">
        <f>INDEX(Coordinates!$B$2:$B$197,MATCH(G395,Coordinates!$J$2:$J$197,0))</f>
        <v>-2.2786809780000001</v>
      </c>
      <c r="AK395">
        <f>INDEX(Coordinates!$C$2:$C$197,MATCH(G395,Coordinates!$J$2:$J$197,0))</f>
        <v>34.02434899</v>
      </c>
      <c r="AL395" t="str">
        <f>IF(ISNUMBER(SEARCH("C", 'WetLitterbags placem_collection'!W176)),"YES","")</f>
        <v/>
      </c>
      <c r="AM395" t="str">
        <f>IF(ISNUMBER(SEARCH("H", 'WetLitterbags placem_collection'!W176)),"YES","")</f>
        <v/>
      </c>
      <c r="AN395" t="str">
        <f>IF(ISNUMBER(SEARCH("R", 'WetLitterbags placem_collection'!W176)),"YES","")</f>
        <v>YES</v>
      </c>
    </row>
    <row r="396" spans="1:40" ht="15" customHeight="1">
      <c r="A396" s="268" t="s">
        <v>2460</v>
      </c>
      <c r="B396" s="282">
        <f>'Dry_Litterbag Placem_Collection'!A177</f>
        <v>175</v>
      </c>
      <c r="C396" s="282" t="str">
        <f>'Dry_Litterbag Placem_Collection'!B177</f>
        <v>Handajega</v>
      </c>
      <c r="D396" s="282" t="s">
        <v>2677</v>
      </c>
      <c r="E396" s="282" t="s">
        <v>2679</v>
      </c>
      <c r="F396" s="282">
        <v>2</v>
      </c>
      <c r="G396" s="283" t="str">
        <f>'Dry_Litterbag Placem_Collection'!C177</f>
        <v>Wet_W2_T7</v>
      </c>
      <c r="H396" s="284" t="s">
        <v>2559</v>
      </c>
      <c r="I396" s="292" t="s">
        <v>298</v>
      </c>
      <c r="J396" s="233" t="str">
        <f>'WetLitterbags placem_collection'!M177</f>
        <v>R458</v>
      </c>
      <c r="K396" s="235">
        <f>IFERROR(INDEX('Green_rooibos initial weight'!$C$5:$C$1749,MATCH(J396, 'Green_rooibos initial weight'!$A$5:$A$1749,0)),"")</f>
        <v>2.2370000000000001</v>
      </c>
      <c r="L396" s="235">
        <f t="shared" si="44"/>
        <v>1.9872000000000001</v>
      </c>
      <c r="M396" s="235">
        <f>AVERAGE('Ashed teabags wet'!$J$814:$J$816)</f>
        <v>2.2816647271287041</v>
      </c>
      <c r="N396" s="235">
        <f t="shared" si="45"/>
        <v>1.9418587585424985</v>
      </c>
      <c r="O396" s="235">
        <f>IF(IFERROR(INDEX('Both teabags AfterWet'!$D$1:$D$839,MATCH(J396,'Both teabags AfterWet'!$B$1:$B$839,0)),"")="","",(IFERROR(INDEX('Both teabags AfterWet'!$D$1:$D$839,MATCH(J396,'Both teabags AfterWet'!$B$1:$B$839,0)),"")))</f>
        <v>0.61699999999999999</v>
      </c>
      <c r="P396" s="235">
        <f t="shared" si="46"/>
        <v>0.46639999999999998</v>
      </c>
      <c r="Q396" s="235">
        <f>IFERROR(INDEX('Ashed teabags wet'!$J$2:$J$825,MATCH(J396,'Ashed teabags wet'!$B$2:$B$825,0)),"")</f>
        <v>65.665665665665671</v>
      </c>
      <c r="R396" s="235">
        <f t="shared" si="50"/>
        <v>0.1601353353353353</v>
      </c>
      <c r="S396" s="236">
        <f>'WetLitterbags placem_collection'!E177</f>
        <v>42763</v>
      </c>
      <c r="T396" s="236">
        <f>IF('WetLitterbags placem_collection'!G177="","",'WetLitterbags placem_collection'!G177)</f>
        <v>42814</v>
      </c>
      <c r="U396" s="237">
        <f t="shared" si="47"/>
        <v>51</v>
      </c>
      <c r="V396" s="235">
        <f t="shared" si="48"/>
        <v>1.5208000000000002</v>
      </c>
      <c r="W396" s="235">
        <f t="shared" si="49"/>
        <v>1.781723423207163</v>
      </c>
      <c r="X396">
        <f>IFERROR(INDEX(Rainfall_Wet!$O$2:$O$217,MATCH(B396, Rainfall_Wet!$A$2:$A$217,0)),"")</f>
        <v>181.383442621</v>
      </c>
      <c r="Y396" s="241">
        <v>23.96</v>
      </c>
      <c r="Z396" s="241">
        <v>4.9199999999999982</v>
      </c>
      <c r="AA396" s="241">
        <v>71.12</v>
      </c>
      <c r="AB396" s="242" t="s">
        <v>2688</v>
      </c>
      <c r="AC396" s="241">
        <v>9.3091375061606705</v>
      </c>
      <c r="AD396">
        <f>IF('WetLitterbags placem_collection'!AB177="","",'WetLitterbags placem_collection'!AB177)</f>
        <v>15.4</v>
      </c>
      <c r="AE396">
        <f>IF('WetLitterbags placem_collection'!Z177="","",'WetLitterbags placem_collection'!Z177)</f>
        <v>9.8000000000000007</v>
      </c>
      <c r="AF396" s="256" t="str">
        <f>IF('WetLitterbags placem_collection'!AA177="","",'WetLitterbags placem_collection'!AA177)</f>
        <v>O</v>
      </c>
      <c r="AG396">
        <f>IF('WetLitterbags placem_collection'!AC177="","",'WetLitterbags placem_collection'!AC177)</f>
        <v>1</v>
      </c>
      <c r="AH396" s="250">
        <f>AVERAGE('WetLitterbags placem_collection'!S177,'WetLitterbags placem_collection'!U177)</f>
        <v>11.55</v>
      </c>
      <c r="AI396">
        <f>AVERAGE('WetLitterbags placem_collection'!R177,'WetLitterbags placem_collection'!T177)</f>
        <v>36.25</v>
      </c>
      <c r="AJ396">
        <f>INDEX(Coordinates!$B$2:$B$197,MATCH(G396,Coordinates!$J$2:$J$197,0))</f>
        <v>-2.2784219779999999</v>
      </c>
      <c r="AK396">
        <f>INDEX(Coordinates!$C$2:$C$197,MATCH(G396,Coordinates!$J$2:$J$197,0))</f>
        <v>34.024374979999997</v>
      </c>
      <c r="AL396" t="str">
        <f>IF(ISNUMBER(SEARCH("C", 'WetLitterbags placem_collection'!W177)),"YES","")</f>
        <v>YES</v>
      </c>
      <c r="AM396" t="str">
        <f>IF(ISNUMBER(SEARCH("H", 'WetLitterbags placem_collection'!W177)),"YES","")</f>
        <v>YES</v>
      </c>
      <c r="AN396" t="str">
        <f>IF(ISNUMBER(SEARCH("R", 'WetLitterbags placem_collection'!W177)),"YES","")</f>
        <v/>
      </c>
    </row>
    <row r="397" spans="1:40" ht="15" customHeight="1">
      <c r="A397" s="268" t="s">
        <v>2460</v>
      </c>
      <c r="B397" s="282">
        <f>'Dry_Litterbag Placem_Collection'!A178</f>
        <v>176</v>
      </c>
      <c r="C397" s="282" t="str">
        <f>'Dry_Litterbag Placem_Collection'!B178</f>
        <v>Handajega</v>
      </c>
      <c r="D397" s="282" t="s">
        <v>2677</v>
      </c>
      <c r="E397" s="282" t="s">
        <v>2679</v>
      </c>
      <c r="F397" s="282">
        <v>2</v>
      </c>
      <c r="G397" s="283" t="str">
        <f>'Dry_Litterbag Placem_Collection'!C178</f>
        <v>Wet_W2_T8</v>
      </c>
      <c r="H397" s="284" t="s">
        <v>2559</v>
      </c>
      <c r="I397" s="292" t="s">
        <v>298</v>
      </c>
      <c r="J397" s="233" t="str">
        <f>'WetLitterbags placem_collection'!M178</f>
        <v>R326</v>
      </c>
      <c r="K397" s="235">
        <f>IFERROR(INDEX('Green_rooibos initial weight'!$C$5:$C$1749,MATCH(J397, 'Green_rooibos initial weight'!$A$5:$A$1749,0)),"")</f>
        <v>2.1890000000000001</v>
      </c>
      <c r="L397" s="235">
        <f t="shared" si="44"/>
        <v>1.9392</v>
      </c>
      <c r="M397" s="235">
        <f>AVERAGE('Ashed teabags wet'!$J$814:$J$816)</f>
        <v>2.2816647271287041</v>
      </c>
      <c r="N397" s="235">
        <f t="shared" si="45"/>
        <v>1.8949539576115202</v>
      </c>
      <c r="O397" s="235">
        <f>IF(IFERROR(INDEX('Both teabags AfterWet'!$D$1:$D$839,MATCH(J397,'Both teabags AfterWet'!$B$1:$B$839,0)),"")="","",(IFERROR(INDEX('Both teabags AfterWet'!$D$1:$D$839,MATCH(J397,'Both teabags AfterWet'!$B$1:$B$839,0)),"")))</f>
        <v>1.694</v>
      </c>
      <c r="P397" s="235">
        <f t="shared" si="46"/>
        <v>1.5433999999999999</v>
      </c>
      <c r="Q397" s="235">
        <f>IFERROR(INDEX('Ashed teabags wet'!$J$2:$J$825,MATCH(J397,'Ashed teabags wet'!$B$2:$B$825,0)),"")</f>
        <v>5.9808612440189712</v>
      </c>
      <c r="R397" s="235">
        <f t="shared" si="50"/>
        <v>1.451091387559811</v>
      </c>
      <c r="S397" s="236">
        <f>'WetLitterbags placem_collection'!E178</f>
        <v>42763</v>
      </c>
      <c r="T397" s="236">
        <f>IF('WetLitterbags placem_collection'!G178="","",'WetLitterbags placem_collection'!G178)</f>
        <v>42814</v>
      </c>
      <c r="U397" s="237">
        <f t="shared" si="47"/>
        <v>51</v>
      </c>
      <c r="V397" s="235">
        <f t="shared" si="48"/>
        <v>0.39580000000000015</v>
      </c>
      <c r="W397" s="235">
        <f t="shared" si="49"/>
        <v>0.44386257005170915</v>
      </c>
      <c r="X397">
        <f>IFERROR(INDEX(Rainfall_Wet!$O$2:$O$217,MATCH(B397, Rainfall_Wet!$A$2:$A$217,0)),"")</f>
        <v>181.383442621</v>
      </c>
      <c r="Y397" s="241">
        <v>23.96</v>
      </c>
      <c r="Z397" s="241">
        <v>4.9199999999999982</v>
      </c>
      <c r="AA397" s="241">
        <v>71.12</v>
      </c>
      <c r="AB397" s="242" t="s">
        <v>2688</v>
      </c>
      <c r="AC397" s="241">
        <v>10.309137506160701</v>
      </c>
      <c r="AD397">
        <f>IF('WetLitterbags placem_collection'!AB178="","",'WetLitterbags placem_collection'!AB178)</f>
        <v>6.8</v>
      </c>
      <c r="AE397">
        <f>IF('WetLitterbags placem_collection'!Z178="","",'WetLitterbags placem_collection'!Z178)</f>
        <v>6.9</v>
      </c>
      <c r="AF397" s="256" t="str">
        <f>IF('WetLitterbags placem_collection'!AA178="","",'WetLitterbags placem_collection'!AA178)</f>
        <v>O</v>
      </c>
      <c r="AG397">
        <f>IF('WetLitterbags placem_collection'!AC178="","",'WetLitterbags placem_collection'!AC178)</f>
        <v>0</v>
      </c>
      <c r="AH397" s="250">
        <f>AVERAGE('WetLitterbags placem_collection'!S178,'WetLitterbags placem_collection'!U178)</f>
        <v>11.4</v>
      </c>
      <c r="AI397">
        <f>AVERAGE('WetLitterbags placem_collection'!R178,'WetLitterbags placem_collection'!T178)</f>
        <v>34.15</v>
      </c>
      <c r="AJ397">
        <f>INDEX(Coordinates!$B$2:$B$197,MATCH(G397,Coordinates!$J$2:$J$197,0))</f>
        <v>-2.2782909679999999</v>
      </c>
      <c r="AK397">
        <f>INDEX(Coordinates!$C$2:$C$197,MATCH(G397,Coordinates!$J$2:$J$197,0))</f>
        <v>34.024574970000003</v>
      </c>
      <c r="AL397" t="str">
        <f>IF(ISNUMBER(SEARCH("C", 'WetLitterbags placem_collection'!W178)),"YES","")</f>
        <v/>
      </c>
      <c r="AM397" t="str">
        <f>IF(ISNUMBER(SEARCH("H", 'WetLitterbags placem_collection'!W178)),"YES","")</f>
        <v/>
      </c>
      <c r="AN397" t="str">
        <f>IF(ISNUMBER(SEARCH("R", 'WetLitterbags placem_collection'!W178)),"YES","")</f>
        <v/>
      </c>
    </row>
    <row r="398" spans="1:40" ht="15" customHeight="1">
      <c r="A398" s="268" t="s">
        <v>2460</v>
      </c>
      <c r="B398" s="282">
        <f>'Dry_Litterbag Placem_Collection'!A179</f>
        <v>177</v>
      </c>
      <c r="C398" s="282" t="str">
        <f>'Dry_Litterbag Placem_Collection'!B179</f>
        <v>Handajega</v>
      </c>
      <c r="D398" s="282" t="s">
        <v>2677</v>
      </c>
      <c r="E398" s="282" t="s">
        <v>2679</v>
      </c>
      <c r="F398" s="282">
        <v>3</v>
      </c>
      <c r="G398" s="283" t="str">
        <f>'Dry_Litterbag Placem_Collection'!C179</f>
        <v>Wet_W3_T1</v>
      </c>
      <c r="H398" s="284" t="s">
        <v>2559</v>
      </c>
      <c r="I398" s="292" t="s">
        <v>298</v>
      </c>
      <c r="J398" s="233" t="str">
        <f>'WetLitterbags placem_collection'!M179</f>
        <v>R262</v>
      </c>
      <c r="K398" s="235">
        <f>IFERROR(INDEX('Green_rooibos initial weight'!$C$5:$C$1749,MATCH(J398, 'Green_rooibos initial weight'!$A$5:$A$1749,0)),"")</f>
        <v>2.1949999999999998</v>
      </c>
      <c r="L398" s="235">
        <f t="shared" si="44"/>
        <v>1.9451999999999998</v>
      </c>
      <c r="M398" s="235">
        <f>AVERAGE('Ashed teabags wet'!$J$814:$J$816)</f>
        <v>2.2816647271287041</v>
      </c>
      <c r="N398" s="235">
        <f t="shared" si="45"/>
        <v>1.9008170577278922</v>
      </c>
      <c r="O398" s="235">
        <f>IF(IFERROR(INDEX('Both teabags AfterWet'!$D$1:$D$839,MATCH(J398,'Both teabags AfterWet'!$B$1:$B$839,0)),"")="","",(IFERROR(INDEX('Both teabags AfterWet'!$D$1:$D$839,MATCH(J398,'Both teabags AfterWet'!$B$1:$B$839,0)),"")))</f>
        <v>1.671</v>
      </c>
      <c r="P398" s="235">
        <f t="shared" si="46"/>
        <v>1.5204</v>
      </c>
      <c r="Q398" s="235">
        <f>IFERROR(INDEX('Ashed teabags wet'!$J$2:$J$825,MATCH(J398,'Ashed teabags wet'!$B$2:$B$825,0)),"")</f>
        <v>2.7363184079606433</v>
      </c>
      <c r="R398" s="235">
        <f t="shared" si="50"/>
        <v>1.4787970149253664</v>
      </c>
      <c r="S398" s="236">
        <f>'WetLitterbags placem_collection'!E179</f>
        <v>42763</v>
      </c>
      <c r="T398" s="236">
        <f>IF('WetLitterbags placem_collection'!G179="","",'WetLitterbags placem_collection'!G179)</f>
        <v>42815</v>
      </c>
      <c r="U398" s="237">
        <f t="shared" si="47"/>
        <v>52</v>
      </c>
      <c r="V398" s="235">
        <f t="shared" si="48"/>
        <v>0.42479999999999984</v>
      </c>
      <c r="W398" s="235">
        <f t="shared" si="49"/>
        <v>0.42202004280252581</v>
      </c>
      <c r="X398">
        <f>IFERROR(INDEX(Rainfall_Wet!$O$2:$O$217,MATCH(B398, Rainfall_Wet!$A$2:$A$217,0)),"")</f>
        <v>188.24043152799999</v>
      </c>
      <c r="Y398" s="241">
        <v>25.96</v>
      </c>
      <c r="Z398" s="241">
        <v>8.9200000000000017</v>
      </c>
      <c r="AA398" s="241">
        <v>65.12</v>
      </c>
      <c r="AB398" s="242" t="s">
        <v>2688</v>
      </c>
      <c r="AC398" s="241">
        <v>1.614588467225234</v>
      </c>
      <c r="AD398">
        <f>IF('WetLitterbags placem_collection'!AB179="","",'WetLitterbags placem_collection'!AB179)</f>
        <v>17.8</v>
      </c>
      <c r="AE398">
        <f>IF('WetLitterbags placem_collection'!Z179="","",'WetLitterbags placem_collection'!Z179)</f>
        <v>25.8</v>
      </c>
      <c r="AF398" s="256" t="str">
        <f>IF('WetLitterbags placem_collection'!AA179="","",'WetLitterbags placem_collection'!AA179)</f>
        <v>O</v>
      </c>
      <c r="AG398">
        <f>IF('WetLitterbags placem_collection'!AC179="","",'WetLitterbags placem_collection'!AC179)</f>
        <v>0</v>
      </c>
      <c r="AH398" s="250">
        <f>AVERAGE('WetLitterbags placem_collection'!S179,'WetLitterbags placem_collection'!U179)</f>
        <v>19.200000000000003</v>
      </c>
      <c r="AI398">
        <f>AVERAGE('WetLitterbags placem_collection'!R179,'WetLitterbags placem_collection'!T179)</f>
        <v>32.1</v>
      </c>
      <c r="AJ398">
        <f>INDEX(Coordinates!$B$2:$B$197,MATCH(G398,Coordinates!$J$2:$J$197,0))</f>
        <v>-2.277740026</v>
      </c>
      <c r="AK398">
        <f>INDEX(Coordinates!$C$2:$C$197,MATCH(G398,Coordinates!$J$2:$J$197,0))</f>
        <v>34.027640990000002</v>
      </c>
      <c r="AL398" t="str">
        <f>IF(ISNUMBER(SEARCH("C", 'WetLitterbags placem_collection'!W179)),"YES","")</f>
        <v>YES</v>
      </c>
      <c r="AM398" t="str">
        <f>IF(ISNUMBER(SEARCH("H", 'WetLitterbags placem_collection'!W179)),"YES","")</f>
        <v/>
      </c>
      <c r="AN398" t="str">
        <f>IF(ISNUMBER(SEARCH("R", 'WetLitterbags placem_collection'!W179)),"YES","")</f>
        <v>YES</v>
      </c>
    </row>
    <row r="399" spans="1:40" ht="15" customHeight="1">
      <c r="A399" s="268" t="s">
        <v>2460</v>
      </c>
      <c r="B399" s="282">
        <f>'Dry_Litterbag Placem_Collection'!A180</f>
        <v>178</v>
      </c>
      <c r="C399" s="282" t="str">
        <f>'Dry_Litterbag Placem_Collection'!B180</f>
        <v>Handajega</v>
      </c>
      <c r="D399" s="282" t="s">
        <v>2677</v>
      </c>
      <c r="E399" s="282" t="s">
        <v>2679</v>
      </c>
      <c r="F399" s="282">
        <v>3</v>
      </c>
      <c r="G399" s="283" t="str">
        <f>'Dry_Litterbag Placem_Collection'!C180</f>
        <v>Wet_W3_T2</v>
      </c>
      <c r="H399" s="284" t="s">
        <v>2559</v>
      </c>
      <c r="I399" s="292" t="s">
        <v>298</v>
      </c>
      <c r="J399" s="233" t="str">
        <f>'WetLitterbags placem_collection'!M180</f>
        <v>R309</v>
      </c>
      <c r="K399" s="235">
        <f>IFERROR(INDEX('Green_rooibos initial weight'!$C$5:$C$1749,MATCH(J399, 'Green_rooibos initial weight'!$A$5:$A$1749,0)),"")</f>
        <v>2.1960000000000002</v>
      </c>
      <c r="L399" s="235">
        <f t="shared" si="44"/>
        <v>1.9462000000000002</v>
      </c>
      <c r="M399" s="235">
        <f>AVERAGE('Ashed teabags wet'!$J$814:$J$816)</f>
        <v>2.2816647271287041</v>
      </c>
      <c r="N399" s="235">
        <f t="shared" si="45"/>
        <v>1.9017942410806212</v>
      </c>
      <c r="O399" s="235">
        <f>IF(IFERROR(INDEX('Both teabags AfterWet'!$D$1:$D$839,MATCH(J399,'Both teabags AfterWet'!$B$1:$B$839,0)),"")="","",(IFERROR(INDEX('Both teabags AfterWet'!$D$1:$D$839,MATCH(J399,'Both teabags AfterWet'!$B$1:$B$839,0)),"")))</f>
        <v>1.6866000000000001</v>
      </c>
      <c r="P399" s="235">
        <f t="shared" si="46"/>
        <v>1.536</v>
      </c>
      <c r="Q399" s="235">
        <f>IFERROR(INDEX('Ashed teabags wet'!$J$2:$J$825,MATCH(J399,'Ashed teabags wet'!$B$2:$B$825,0)),"")</f>
        <v>0.87633885102250153</v>
      </c>
      <c r="R399" s="235">
        <f t="shared" si="50"/>
        <v>1.5225394352482944</v>
      </c>
      <c r="S399" s="236">
        <f>'WetLitterbags placem_collection'!E180</f>
        <v>42763</v>
      </c>
      <c r="T399" s="236">
        <f>IF('WetLitterbags placem_collection'!G180="","",'WetLitterbags placem_collection'!G180)</f>
        <v>42815</v>
      </c>
      <c r="U399" s="237">
        <f t="shared" si="47"/>
        <v>52</v>
      </c>
      <c r="V399" s="235">
        <f t="shared" si="48"/>
        <v>0.41020000000000012</v>
      </c>
      <c r="W399" s="235">
        <f t="shared" si="49"/>
        <v>0.37925480583232685</v>
      </c>
      <c r="X399">
        <f>IFERROR(INDEX(Rainfall_Wet!$O$2:$O$217,MATCH(B399, Rainfall_Wet!$A$2:$A$217,0)),"")</f>
        <v>188.24043152799999</v>
      </c>
      <c r="Y399" s="241">
        <v>25.96</v>
      </c>
      <c r="Z399" s="241">
        <v>8.9200000000000017</v>
      </c>
      <c r="AA399" s="241">
        <v>65.12</v>
      </c>
      <c r="AB399" s="242" t="s">
        <v>2688</v>
      </c>
      <c r="AC399" s="241">
        <v>2.61458846722523</v>
      </c>
      <c r="AD399">
        <f>IF('WetLitterbags placem_collection'!AB180="","",'WetLitterbags placem_collection'!AB180)</f>
        <v>15.4</v>
      </c>
      <c r="AE399">
        <f>IF('WetLitterbags placem_collection'!Z180="","",'WetLitterbags placem_collection'!Z180)</f>
        <v>18.8</v>
      </c>
      <c r="AF399" s="256" t="str">
        <f>IF('WetLitterbags placem_collection'!AA180="","",'WetLitterbags placem_collection'!AA180)</f>
        <v>O</v>
      </c>
      <c r="AG399">
        <f>IF('WetLitterbags placem_collection'!AC180="","",'WetLitterbags placem_collection'!AC180)</f>
        <v>1</v>
      </c>
      <c r="AH399" s="250">
        <f>AVERAGE('WetLitterbags placem_collection'!S180,'WetLitterbags placem_collection'!U180)</f>
        <v>17.149999999999999</v>
      </c>
      <c r="AI399">
        <f>AVERAGE('WetLitterbags placem_collection'!R180,'WetLitterbags placem_collection'!T180)</f>
        <v>32.950000000000003</v>
      </c>
      <c r="AJ399">
        <f>INDEX(Coordinates!$B$2:$B$197,MATCH(G399,Coordinates!$J$2:$J$197,0))</f>
        <v>-2.2777889760000001</v>
      </c>
      <c r="AK399">
        <f>INDEX(Coordinates!$C$2:$C$197,MATCH(G399,Coordinates!$J$2:$J$197,0))</f>
        <v>34.027664960000003</v>
      </c>
      <c r="AL399" t="str">
        <f>IF(ISNUMBER(SEARCH("C", 'WetLitterbags placem_collection'!W180)),"YES","")</f>
        <v/>
      </c>
      <c r="AM399" t="str">
        <f>IF(ISNUMBER(SEARCH("H", 'WetLitterbags placem_collection'!W180)),"YES","")</f>
        <v/>
      </c>
      <c r="AN399" t="str">
        <f>IF(ISNUMBER(SEARCH("R", 'WetLitterbags placem_collection'!W180)),"YES","")</f>
        <v/>
      </c>
    </row>
    <row r="400" spans="1:40" ht="15" customHeight="1">
      <c r="A400" s="268" t="s">
        <v>2460</v>
      </c>
      <c r="B400" s="282">
        <f>'Dry_Litterbag Placem_Collection'!A181</f>
        <v>179</v>
      </c>
      <c r="C400" s="282" t="str">
        <f>'Dry_Litterbag Placem_Collection'!B181</f>
        <v>Handajega</v>
      </c>
      <c r="D400" s="282" t="s">
        <v>2677</v>
      </c>
      <c r="E400" s="282" t="s">
        <v>2679</v>
      </c>
      <c r="F400" s="282">
        <v>3</v>
      </c>
      <c r="G400" s="283" t="str">
        <f>'Dry_Litterbag Placem_Collection'!C181</f>
        <v>Wet_W3_T3</v>
      </c>
      <c r="H400" s="284" t="s">
        <v>2559</v>
      </c>
      <c r="I400" s="292" t="s">
        <v>298</v>
      </c>
      <c r="J400" s="233" t="str">
        <f>'WetLitterbags placem_collection'!M181</f>
        <v>R32</v>
      </c>
      <c r="K400" s="235">
        <f>IFERROR(INDEX('Green_rooibos initial weight'!$C$5:$C$1749,MATCH(J400, 'Green_rooibos initial weight'!$A$5:$A$1749,0)),"")</f>
        <v>2.2290000000000001</v>
      </c>
      <c r="L400" s="235">
        <f t="shared" si="44"/>
        <v>1.9792000000000001</v>
      </c>
      <c r="M400" s="235">
        <f>AVERAGE('Ashed teabags wet'!$J$814:$J$816)</f>
        <v>2.2816647271287041</v>
      </c>
      <c r="N400" s="235">
        <f t="shared" si="45"/>
        <v>1.9340412917206689</v>
      </c>
      <c r="O400" s="235">
        <f>IF(IFERROR(INDEX('Both teabags AfterWet'!$D$1:$D$839,MATCH(J400,'Both teabags AfterWet'!$B$1:$B$839,0)),"")="","",(IFERROR(INDEX('Both teabags AfterWet'!$D$1:$D$839,MATCH(J400,'Both teabags AfterWet'!$B$1:$B$839,0)),"")))</f>
        <v>1.6146</v>
      </c>
      <c r="P400" s="235">
        <f t="shared" si="46"/>
        <v>1.464</v>
      </c>
      <c r="Q400" s="235">
        <f>IFERROR(INDEX('Ashed teabags wet'!$J$2:$J$825,MATCH(J400,'Ashed teabags wet'!$B$2:$B$825,0)),"")</f>
        <v>1.8482490272371503</v>
      </c>
      <c r="R400" s="235">
        <f t="shared" si="50"/>
        <v>1.436941634241248</v>
      </c>
      <c r="S400" s="236">
        <f>'WetLitterbags placem_collection'!E181</f>
        <v>42763</v>
      </c>
      <c r="T400" s="236">
        <f>IF('WetLitterbags placem_collection'!G181="","",'WetLitterbags placem_collection'!G181)</f>
        <v>42815</v>
      </c>
      <c r="U400" s="237">
        <f t="shared" si="47"/>
        <v>52</v>
      </c>
      <c r="V400" s="235">
        <f t="shared" si="48"/>
        <v>0.5152000000000001</v>
      </c>
      <c r="W400" s="235">
        <f t="shared" si="49"/>
        <v>0.49709965747942086</v>
      </c>
      <c r="X400">
        <f>IFERROR(INDEX(Rainfall_Wet!$O$2:$O$217,MATCH(B400, Rainfall_Wet!$A$2:$A$217,0)),"")</f>
        <v>188.24043152799999</v>
      </c>
      <c r="Y400" s="241">
        <v>25.96</v>
      </c>
      <c r="Z400" s="241">
        <v>8.9200000000000017</v>
      </c>
      <c r="AA400" s="241">
        <v>65.12</v>
      </c>
      <c r="AB400" s="242" t="s">
        <v>2688</v>
      </c>
      <c r="AC400" s="241">
        <v>3.61458846722523</v>
      </c>
      <c r="AD400">
        <f>IF('WetLitterbags placem_collection'!AB181="","",'WetLitterbags placem_collection'!AB181)</f>
        <v>11.8</v>
      </c>
      <c r="AE400">
        <f>IF('WetLitterbags placem_collection'!Z181="","",'WetLitterbags placem_collection'!Z181)</f>
        <v>15.4</v>
      </c>
      <c r="AF400" s="256" t="str">
        <f>IF('WetLitterbags placem_collection'!AA181="","",'WetLitterbags placem_collection'!AA181)</f>
        <v>O</v>
      </c>
      <c r="AG400">
        <f>IF('WetLitterbags placem_collection'!AC181="","",'WetLitterbags placem_collection'!AC181)</f>
        <v>1</v>
      </c>
      <c r="AH400" s="250">
        <f>AVERAGE('WetLitterbags placem_collection'!S181,'WetLitterbags placem_collection'!U181)</f>
        <v>14.8</v>
      </c>
      <c r="AI400">
        <f>AVERAGE('WetLitterbags placem_collection'!R181,'WetLitterbags placem_collection'!T181)</f>
        <v>32.150000000000006</v>
      </c>
      <c r="AJ400">
        <f>INDEX(Coordinates!$B$2:$B$197,MATCH(G400,Coordinates!$J$2:$J$197,0))</f>
        <v>-2.2778579589999999</v>
      </c>
      <c r="AK400">
        <f>INDEX(Coordinates!$C$2:$C$197,MATCH(G400,Coordinates!$J$2:$J$197,0))</f>
        <v>34.027682980000002</v>
      </c>
      <c r="AL400" t="str">
        <f>IF(ISNUMBER(SEARCH("C", 'WetLitterbags placem_collection'!W181)),"YES","")</f>
        <v/>
      </c>
      <c r="AM400" t="str">
        <f>IF(ISNUMBER(SEARCH("H", 'WetLitterbags placem_collection'!W181)),"YES","")</f>
        <v/>
      </c>
      <c r="AN400" t="str">
        <f>IF(ISNUMBER(SEARCH("R", 'WetLitterbags placem_collection'!W181)),"YES","")</f>
        <v>YES</v>
      </c>
    </row>
    <row r="401" spans="1:40" ht="15" customHeight="1">
      <c r="A401" s="268" t="s">
        <v>2460</v>
      </c>
      <c r="B401" s="282">
        <f>'Dry_Litterbag Placem_Collection'!A182</f>
        <v>180</v>
      </c>
      <c r="C401" s="282" t="str">
        <f>'Dry_Litterbag Placem_Collection'!B182</f>
        <v>Handajega</v>
      </c>
      <c r="D401" s="282" t="s">
        <v>2677</v>
      </c>
      <c r="E401" s="282" t="s">
        <v>2679</v>
      </c>
      <c r="F401" s="282">
        <v>3</v>
      </c>
      <c r="G401" s="283" t="str">
        <f>'Dry_Litterbag Placem_Collection'!C182</f>
        <v>Wet_W3_T4</v>
      </c>
      <c r="H401" s="284" t="s">
        <v>2559</v>
      </c>
      <c r="I401" s="292" t="s">
        <v>298</v>
      </c>
      <c r="J401" s="233" t="str">
        <f>'WetLitterbags placem_collection'!M182</f>
        <v>R268</v>
      </c>
      <c r="K401" s="235">
        <f>IFERROR(INDEX('Green_rooibos initial weight'!$C$5:$C$1749,MATCH(J401, 'Green_rooibos initial weight'!$A$5:$A$1749,0)),"")</f>
        <v>2.1709999999999998</v>
      </c>
      <c r="L401" s="235">
        <f t="shared" si="44"/>
        <v>1.9211999999999998</v>
      </c>
      <c r="M401" s="235">
        <f>AVERAGE('Ashed teabags wet'!$J$814:$J$816)</f>
        <v>2.2816647271287041</v>
      </c>
      <c r="N401" s="235">
        <f t="shared" si="45"/>
        <v>1.8773646572624032</v>
      </c>
      <c r="O401" s="235">
        <f>IF(IFERROR(INDEX('Both teabags AfterWet'!$D$1:$D$839,MATCH(J401,'Both teabags AfterWet'!$B$1:$B$839,0)),"")="","",(IFERROR(INDEX('Both teabags AfterWet'!$D$1:$D$839,MATCH(J401,'Both teabags AfterWet'!$B$1:$B$839,0)),"")))</f>
        <v>1.6403000000000001</v>
      </c>
      <c r="P401" s="235">
        <f t="shared" si="46"/>
        <v>1.4897</v>
      </c>
      <c r="Q401" s="235">
        <f>IFERROR(INDEX('Ashed teabags wet'!$J$2:$J$825,MATCH(J401,'Ashed teabags wet'!$B$2:$B$825,0)),"")</f>
        <v>2.0588235294118782</v>
      </c>
      <c r="R401" s="235">
        <f t="shared" si="50"/>
        <v>1.4590297058823514</v>
      </c>
      <c r="S401" s="236">
        <f>'WetLitterbags placem_collection'!E182</f>
        <v>42763</v>
      </c>
      <c r="T401" s="236">
        <f>IF('WetLitterbags placem_collection'!G182="","",'WetLitterbags placem_collection'!G182)</f>
        <v>42815</v>
      </c>
      <c r="U401" s="237">
        <f t="shared" si="47"/>
        <v>52</v>
      </c>
      <c r="V401" s="235">
        <f t="shared" si="48"/>
        <v>0.43149999999999977</v>
      </c>
      <c r="W401" s="235">
        <f t="shared" si="49"/>
        <v>0.41833495138005183</v>
      </c>
      <c r="X401">
        <f>IFERROR(INDEX(Rainfall_Wet!$O$2:$O$217,MATCH(B401, Rainfall_Wet!$A$2:$A$217,0)),"")</f>
        <v>188.24043152799999</v>
      </c>
      <c r="Y401" s="241">
        <v>25.96</v>
      </c>
      <c r="Z401" s="241">
        <v>8.9200000000000017</v>
      </c>
      <c r="AA401" s="241">
        <v>65.12</v>
      </c>
      <c r="AB401" s="242" t="s">
        <v>2688</v>
      </c>
      <c r="AC401" s="241">
        <v>4.6145884672252304</v>
      </c>
      <c r="AD401">
        <f>IF('WetLitterbags placem_collection'!AB182="","",'WetLitterbags placem_collection'!AB182)</f>
        <v>8.3000000000000007</v>
      </c>
      <c r="AE401">
        <f>IF('WetLitterbags placem_collection'!Z182="","",'WetLitterbags placem_collection'!Z182)</f>
        <v>35</v>
      </c>
      <c r="AF401" s="256" t="str">
        <f>IF('WetLitterbags placem_collection'!AA182="","",'WetLitterbags placem_collection'!AA182)</f>
        <v>O</v>
      </c>
      <c r="AG401">
        <f>IF('WetLitterbags placem_collection'!AC182="","",'WetLitterbags placem_collection'!AC182)</f>
        <v>0</v>
      </c>
      <c r="AH401" s="250">
        <f>AVERAGE('WetLitterbags placem_collection'!S182,'WetLitterbags placem_collection'!U182)</f>
        <v>12.85</v>
      </c>
      <c r="AI401">
        <f>AVERAGE('WetLitterbags placem_collection'!R182,'WetLitterbags placem_collection'!T182)</f>
        <v>32.450000000000003</v>
      </c>
      <c r="AJ401">
        <f>INDEX(Coordinates!$B$2:$B$197,MATCH(G401,Coordinates!$J$2:$J$197,0))</f>
        <v>-2.2780199809999999</v>
      </c>
      <c r="AK401">
        <f>INDEX(Coordinates!$C$2:$C$197,MATCH(G401,Coordinates!$J$2:$J$197,0))</f>
        <v>34.027705019999999</v>
      </c>
      <c r="AL401" t="str">
        <f>IF(ISNUMBER(SEARCH("C", 'WetLitterbags placem_collection'!W182)),"YES","")</f>
        <v/>
      </c>
      <c r="AM401" t="str">
        <f>IF(ISNUMBER(SEARCH("H", 'WetLitterbags placem_collection'!W182)),"YES","")</f>
        <v/>
      </c>
      <c r="AN401" t="str">
        <f>IF(ISNUMBER(SEARCH("R", 'WetLitterbags placem_collection'!W182)),"YES","")</f>
        <v/>
      </c>
    </row>
    <row r="402" spans="1:40" ht="15" customHeight="1">
      <c r="A402" s="268" t="s">
        <v>2460</v>
      </c>
      <c r="B402" s="282">
        <f>'Dry_Litterbag Placem_Collection'!A183</f>
        <v>181</v>
      </c>
      <c r="C402" s="282" t="str">
        <f>'Dry_Litterbag Placem_Collection'!B183</f>
        <v>Handajega</v>
      </c>
      <c r="D402" s="282" t="s">
        <v>2677</v>
      </c>
      <c r="E402" s="282" t="s">
        <v>2679</v>
      </c>
      <c r="F402" s="282">
        <v>3</v>
      </c>
      <c r="G402" s="283" t="str">
        <f>'Dry_Litterbag Placem_Collection'!C183</f>
        <v>Wet_W3_T5</v>
      </c>
      <c r="H402" s="284" t="s">
        <v>2559</v>
      </c>
      <c r="I402" s="292" t="s">
        <v>298</v>
      </c>
      <c r="J402" s="233" t="str">
        <f>'WetLitterbags placem_collection'!M183</f>
        <v>R587</v>
      </c>
      <c r="K402" s="235">
        <f>IFERROR(INDEX('Green_rooibos initial weight'!$C$5:$C$1749,MATCH(J402, 'Green_rooibos initial weight'!$A$5:$A$1749,0)),"")</f>
        <v>2.2250000000000001</v>
      </c>
      <c r="L402" s="235">
        <f t="shared" si="44"/>
        <v>1.9752000000000001</v>
      </c>
      <c r="M402" s="235">
        <f>AVERAGE('Ashed teabags wet'!$J$814:$J$816)</f>
        <v>2.2816647271287041</v>
      </c>
      <c r="N402" s="235">
        <f t="shared" si="45"/>
        <v>1.9301325583097539</v>
      </c>
      <c r="O402" s="235">
        <f>IF(IFERROR(INDEX('Both teabags AfterWet'!$D$1:$D$839,MATCH(J402,'Both teabags AfterWet'!$B$1:$B$839,0)),"")="","",(IFERROR(INDEX('Both teabags AfterWet'!$D$1:$D$839,MATCH(J402,'Both teabags AfterWet'!$B$1:$B$839,0)),"")))</f>
        <v>1.5119</v>
      </c>
      <c r="P402" s="235">
        <f t="shared" si="46"/>
        <v>1.3613</v>
      </c>
      <c r="Q402" s="235">
        <f>IFERROR(INDEX('Ashed teabags wet'!$J$2:$J$825,MATCH(J402,'Ashed teabags wet'!$B$2:$B$825,0)),"")</f>
        <v>1.9743336623894387</v>
      </c>
      <c r="R402" s="235">
        <f t="shared" si="50"/>
        <v>1.3344233958538925</v>
      </c>
      <c r="S402" s="236">
        <f>'WetLitterbags placem_collection'!E183</f>
        <v>42763</v>
      </c>
      <c r="T402" s="236">
        <f>IF('WetLitterbags placem_collection'!G183="","",'WetLitterbags placem_collection'!G183)</f>
        <v>42815</v>
      </c>
      <c r="U402" s="237">
        <f t="shared" si="47"/>
        <v>52</v>
      </c>
      <c r="V402" s="235">
        <f t="shared" si="48"/>
        <v>0.61390000000000011</v>
      </c>
      <c r="W402" s="235">
        <f t="shared" si="49"/>
        <v>0.59570916245586147</v>
      </c>
      <c r="X402">
        <f>IFERROR(INDEX(Rainfall_Wet!$O$2:$O$217,MATCH(B402, Rainfall_Wet!$A$2:$A$217,0)),"")</f>
        <v>188.24043152799999</v>
      </c>
      <c r="Y402" s="241">
        <v>25.96</v>
      </c>
      <c r="Z402" s="241">
        <v>8.9200000000000017</v>
      </c>
      <c r="AA402" s="241">
        <v>65.12</v>
      </c>
      <c r="AB402" s="242" t="s">
        <v>2688</v>
      </c>
      <c r="AC402" s="241">
        <v>5.6145884672252304</v>
      </c>
      <c r="AD402">
        <f>IF('WetLitterbags placem_collection'!AB183="","",'WetLitterbags placem_collection'!AB183)</f>
        <v>11.4</v>
      </c>
      <c r="AE402">
        <f>IF('WetLitterbags placem_collection'!Z183="","",'WetLitterbags placem_collection'!Z183)</f>
        <v>15.8</v>
      </c>
      <c r="AF402" s="256" t="str">
        <f>IF('WetLitterbags placem_collection'!AA183="","",'WetLitterbags placem_collection'!AA183)</f>
        <v>O</v>
      </c>
      <c r="AG402">
        <f>IF('WetLitterbags placem_collection'!AC183="","",'WetLitterbags placem_collection'!AC183)</f>
        <v>1</v>
      </c>
      <c r="AH402" s="250">
        <f>AVERAGE('WetLitterbags placem_collection'!S183,'WetLitterbags placem_collection'!U183)</f>
        <v>13.75</v>
      </c>
      <c r="AI402">
        <f>AVERAGE('WetLitterbags placem_collection'!R183,'WetLitterbags placem_collection'!T183)</f>
        <v>32.650000000000006</v>
      </c>
      <c r="AJ402">
        <f>INDEX(Coordinates!$B$2:$B$197,MATCH(G402,Coordinates!$J$2:$J$197,0))</f>
        <v>-2.2777329850000001</v>
      </c>
      <c r="AK402">
        <f>INDEX(Coordinates!$C$2:$C$197,MATCH(G402,Coordinates!$J$2:$J$197,0))</f>
        <v>34.027422970000003</v>
      </c>
      <c r="AL402" t="str">
        <f>IF(ISNUMBER(SEARCH("C", 'WetLitterbags placem_collection'!W183)),"YES","")</f>
        <v/>
      </c>
      <c r="AM402" t="str">
        <f>IF(ISNUMBER(SEARCH("H", 'WetLitterbags placem_collection'!W183)),"YES","")</f>
        <v/>
      </c>
      <c r="AN402" t="str">
        <f>IF(ISNUMBER(SEARCH("R", 'WetLitterbags placem_collection'!W183)),"YES","")</f>
        <v/>
      </c>
    </row>
    <row r="403" spans="1:40" ht="15" customHeight="1">
      <c r="A403" s="268" t="s">
        <v>2460</v>
      </c>
      <c r="B403" s="282">
        <f>'Dry_Litterbag Placem_Collection'!A184</f>
        <v>182</v>
      </c>
      <c r="C403" s="282" t="str">
        <f>'Dry_Litterbag Placem_Collection'!B184</f>
        <v>Handajega</v>
      </c>
      <c r="D403" s="282" t="s">
        <v>2677</v>
      </c>
      <c r="E403" s="282" t="s">
        <v>2679</v>
      </c>
      <c r="F403" s="282">
        <v>3</v>
      </c>
      <c r="G403" s="283" t="str">
        <f>'Dry_Litterbag Placem_Collection'!C184</f>
        <v>Wet_W3_T6</v>
      </c>
      <c r="H403" s="284" t="s">
        <v>2559</v>
      </c>
      <c r="I403" s="292" t="s">
        <v>298</v>
      </c>
      <c r="J403" s="233" t="str">
        <f>'WetLitterbags placem_collection'!M184</f>
        <v>R444</v>
      </c>
      <c r="K403" s="235">
        <f>IFERROR(INDEX('Green_rooibos initial weight'!$C$5:$C$1749,MATCH(J403, 'Green_rooibos initial weight'!$A$5:$A$1749,0)),"")</f>
        <v>2.2149999999999999</v>
      </c>
      <c r="L403" s="235">
        <f t="shared" si="44"/>
        <v>1.9651999999999998</v>
      </c>
      <c r="M403" s="235">
        <f>AVERAGE('Ashed teabags wet'!$J$814:$J$816)</f>
        <v>2.2816647271287041</v>
      </c>
      <c r="N403" s="235">
        <f t="shared" si="45"/>
        <v>1.9203607247824666</v>
      </c>
      <c r="O403" s="235">
        <f>IF(IFERROR(INDEX('Both teabags AfterWet'!$D$1:$D$839,MATCH(J403,'Both teabags AfterWet'!$B$1:$B$839,0)),"")="","",(IFERROR(INDEX('Both teabags AfterWet'!$D$1:$D$839,MATCH(J403,'Both teabags AfterWet'!$B$1:$B$839,0)),"")))</f>
        <v>1.7522</v>
      </c>
      <c r="P403" s="235">
        <f t="shared" si="46"/>
        <v>1.6015999999999999</v>
      </c>
      <c r="Q403" s="235">
        <f>IFERROR(INDEX('Ashed teabags wet'!$J$2:$J$825,MATCH(J403,'Ashed teabags wet'!$B$2:$B$825,0)),"")</f>
        <v>2.2682445759369214</v>
      </c>
      <c r="R403" s="235">
        <f t="shared" si="50"/>
        <v>1.5652717948717942</v>
      </c>
      <c r="S403" s="236">
        <f>'WetLitterbags placem_collection'!E184</f>
        <v>42763</v>
      </c>
      <c r="T403" s="236">
        <f>IF('WetLitterbags placem_collection'!G184="","",'WetLitterbags placem_collection'!G184)</f>
        <v>42815</v>
      </c>
      <c r="U403" s="237">
        <f t="shared" si="47"/>
        <v>52</v>
      </c>
      <c r="V403" s="235">
        <f t="shared" si="48"/>
        <v>0.36359999999999992</v>
      </c>
      <c r="W403" s="235">
        <f t="shared" si="49"/>
        <v>0.35508892991067231</v>
      </c>
      <c r="X403">
        <f>IFERROR(INDEX(Rainfall_Wet!$O$2:$O$217,MATCH(B403, Rainfall_Wet!$A$2:$A$217,0)),"")</f>
        <v>188.24043152799999</v>
      </c>
      <c r="Y403" s="241">
        <v>25.96</v>
      </c>
      <c r="Z403" s="241">
        <v>8.9200000000000017</v>
      </c>
      <c r="AA403" s="241">
        <v>65.12</v>
      </c>
      <c r="AB403" s="242" t="s">
        <v>2688</v>
      </c>
      <c r="AC403" s="241">
        <v>6.6145884672252304</v>
      </c>
      <c r="AD403">
        <f>IF('WetLitterbags placem_collection'!AB184="","",'WetLitterbags placem_collection'!AB184)</f>
        <v>8.8000000000000007</v>
      </c>
      <c r="AE403">
        <f>IF('WetLitterbags placem_collection'!Z184="","",'WetLitterbags placem_collection'!Z184)</f>
        <v>15.8</v>
      </c>
      <c r="AF403" s="256" t="str">
        <f>IF('WetLitterbags placem_collection'!AA184="","",'WetLitterbags placem_collection'!AA184)</f>
        <v>O</v>
      </c>
      <c r="AG403">
        <f>IF('WetLitterbags placem_collection'!AC184="","",'WetLitterbags placem_collection'!AC184)</f>
        <v>1</v>
      </c>
      <c r="AH403" s="250">
        <f>AVERAGE('WetLitterbags placem_collection'!S184,'WetLitterbags placem_collection'!U184)</f>
        <v>11.55</v>
      </c>
      <c r="AI403">
        <f>AVERAGE('WetLitterbags placem_collection'!R184,'WetLitterbags placem_collection'!T184)</f>
        <v>33.299999999999997</v>
      </c>
      <c r="AJ403">
        <f>INDEX(Coordinates!$B$2:$B$197,MATCH(G403,Coordinates!$J$2:$J$197,0))</f>
        <v>-2.2777009659999998</v>
      </c>
      <c r="AK403">
        <f>INDEX(Coordinates!$C$2:$C$197,MATCH(G403,Coordinates!$J$2:$J$197,0))</f>
        <v>34.027393969999999</v>
      </c>
      <c r="AL403" t="str">
        <f>IF(ISNUMBER(SEARCH("C", 'WetLitterbags placem_collection'!W184)),"YES","")</f>
        <v/>
      </c>
      <c r="AM403" t="str">
        <f>IF(ISNUMBER(SEARCH("H", 'WetLitterbags placem_collection'!W184)),"YES","")</f>
        <v/>
      </c>
      <c r="AN403" t="str">
        <f>IF(ISNUMBER(SEARCH("R", 'WetLitterbags placem_collection'!W184)),"YES","")</f>
        <v/>
      </c>
    </row>
    <row r="404" spans="1:40" ht="15" customHeight="1">
      <c r="A404" s="268" t="s">
        <v>2460</v>
      </c>
      <c r="B404" s="282">
        <f>'Dry_Litterbag Placem_Collection'!A185</f>
        <v>183</v>
      </c>
      <c r="C404" s="282" t="str">
        <f>'Dry_Litterbag Placem_Collection'!B185</f>
        <v>Handajega</v>
      </c>
      <c r="D404" s="282" t="s">
        <v>2677</v>
      </c>
      <c r="E404" s="282" t="s">
        <v>2679</v>
      </c>
      <c r="F404" s="282">
        <v>3</v>
      </c>
      <c r="G404" s="283" t="str">
        <f>'Dry_Litterbag Placem_Collection'!C185</f>
        <v>Wet_W3_T7</v>
      </c>
      <c r="H404" s="284" t="s">
        <v>2559</v>
      </c>
      <c r="I404" s="292" t="s">
        <v>298</v>
      </c>
      <c r="J404" s="233" t="str">
        <f>'WetLitterbags placem_collection'!M185</f>
        <v>R568</v>
      </c>
      <c r="K404" s="235">
        <f>IFERROR(INDEX('Green_rooibos initial weight'!$C$5:$C$1749,MATCH(J404, 'Green_rooibos initial weight'!$A$5:$A$1749,0)),"")</f>
        <v>2.04</v>
      </c>
      <c r="L404" s="235">
        <f t="shared" si="44"/>
        <v>1.7902</v>
      </c>
      <c r="M404" s="235">
        <f>AVERAGE('Ashed teabags wet'!$J$814:$J$816)</f>
        <v>2.2816647271287041</v>
      </c>
      <c r="N404" s="235">
        <f t="shared" si="45"/>
        <v>1.7493536380549419</v>
      </c>
      <c r="O404" s="235">
        <f>IF(IFERROR(INDEX('Both teabags AfterWet'!$D$1:$D$839,MATCH(J404,'Both teabags AfterWet'!$B$1:$B$839,0)),"")="","",(IFERROR(INDEX('Both teabags AfterWet'!$D$1:$D$839,MATCH(J404,'Both teabags AfterWet'!$B$1:$B$839,0)),"")))</f>
        <v>0.30299999999999999</v>
      </c>
      <c r="P404" s="235">
        <f t="shared" si="46"/>
        <v>0.15239999999999998</v>
      </c>
      <c r="Q404" s="235" t="str">
        <f>IFERROR(INDEX('Ashed teabags wet'!$J$2:$J$825,MATCH(J404,'Ashed teabags wet'!$B$2:$B$825,0)),"")</f>
        <v/>
      </c>
      <c r="R404" s="235" t="str">
        <f t="shared" si="50"/>
        <v/>
      </c>
      <c r="S404" s="236">
        <f>'WetLitterbags placem_collection'!E185</f>
        <v>42763</v>
      </c>
      <c r="T404" s="236">
        <f>IF('WetLitterbags placem_collection'!G185="","",'WetLitterbags placem_collection'!G185)</f>
        <v>42815</v>
      </c>
      <c r="U404" s="237">
        <f t="shared" si="47"/>
        <v>52</v>
      </c>
      <c r="V404" s="235">
        <f t="shared" si="48"/>
        <v>1.6377999999999999</v>
      </c>
      <c r="W404" s="235" t="str">
        <f t="shared" si="49"/>
        <v/>
      </c>
      <c r="X404">
        <f>IFERROR(INDEX(Rainfall_Wet!$O$2:$O$217,MATCH(B404, Rainfall_Wet!$A$2:$A$217,0)),"")</f>
        <v>188.24043152799999</v>
      </c>
      <c r="Y404" s="241">
        <v>25.96</v>
      </c>
      <c r="Z404" s="241">
        <v>8.9200000000000017</v>
      </c>
      <c r="AA404" s="241">
        <v>65.12</v>
      </c>
      <c r="AB404" s="242" t="s">
        <v>2688</v>
      </c>
      <c r="AC404" s="241">
        <v>7.6145884672252304</v>
      </c>
      <c r="AD404">
        <f>IF('WetLitterbags placem_collection'!AB185="","",'WetLitterbags placem_collection'!AB185)</f>
        <v>11.4</v>
      </c>
      <c r="AE404">
        <f>IF('WetLitterbags placem_collection'!Z185="","",'WetLitterbags placem_collection'!Z185)</f>
        <v>35.799999999999997</v>
      </c>
      <c r="AF404" s="256" t="str">
        <f>IF('WetLitterbags placem_collection'!AA185="","",'WetLitterbags placem_collection'!AA185)</f>
        <v>G</v>
      </c>
      <c r="AG404">
        <f>IF('WetLitterbags placem_collection'!AC185="","",'WetLitterbags placem_collection'!AC185)</f>
        <v>1</v>
      </c>
      <c r="AH404" s="250">
        <f>AVERAGE('WetLitterbags placem_collection'!S185,'WetLitterbags placem_collection'!U185)</f>
        <v>13.4</v>
      </c>
      <c r="AI404">
        <f>AVERAGE('WetLitterbags placem_collection'!R185,'WetLitterbags placem_collection'!T185)</f>
        <v>33.5</v>
      </c>
      <c r="AJ404">
        <f>INDEX(Coordinates!$B$2:$B$197,MATCH(G404,Coordinates!$J$2:$J$197,0))</f>
        <v>-2.2777790019999999</v>
      </c>
      <c r="AK404">
        <f>INDEX(Coordinates!$C$2:$C$197,MATCH(G404,Coordinates!$J$2:$J$197,0))</f>
        <v>34.028066029999998</v>
      </c>
      <c r="AL404" t="str">
        <f>IF(ISNUMBER(SEARCH("C", 'WetLitterbags placem_collection'!W185)),"YES","")</f>
        <v>YES</v>
      </c>
      <c r="AM404" t="str">
        <f>IF(ISNUMBER(SEARCH("H", 'WetLitterbags placem_collection'!W185)),"YES","")</f>
        <v>YES</v>
      </c>
      <c r="AN404" t="str">
        <f>IF(ISNUMBER(SEARCH("R", 'WetLitterbags placem_collection'!W185)),"YES","")</f>
        <v/>
      </c>
    </row>
    <row r="405" spans="1:40" ht="15" customHeight="1">
      <c r="A405" s="268" t="s">
        <v>2460</v>
      </c>
      <c r="B405" s="282">
        <f>'Dry_Litterbag Placem_Collection'!A186</f>
        <v>184</v>
      </c>
      <c r="C405" s="282" t="str">
        <f>'Dry_Litterbag Placem_Collection'!B186</f>
        <v>Handajega</v>
      </c>
      <c r="D405" s="282" t="s">
        <v>2677</v>
      </c>
      <c r="E405" s="282" t="s">
        <v>2679</v>
      </c>
      <c r="F405" s="282">
        <v>3</v>
      </c>
      <c r="G405" s="283" t="str">
        <f>'Dry_Litterbag Placem_Collection'!C186</f>
        <v>Wet_W3_T8</v>
      </c>
      <c r="H405" s="284" t="s">
        <v>2559</v>
      </c>
      <c r="I405" s="292" t="s">
        <v>298</v>
      </c>
      <c r="J405" s="233" t="str">
        <f>'WetLitterbags placem_collection'!M186</f>
        <v>R541</v>
      </c>
      <c r="K405" s="235">
        <f>IFERROR(INDEX('Green_rooibos initial weight'!$C$5:$C$1749,MATCH(J405, 'Green_rooibos initial weight'!$A$5:$A$1749,0)),"")</f>
        <v>2.226</v>
      </c>
      <c r="L405" s="235">
        <f t="shared" si="44"/>
        <v>1.9762</v>
      </c>
      <c r="M405" s="235">
        <f>AVERAGE('Ashed teabags wet'!$J$814:$J$816)</f>
        <v>2.2816647271287041</v>
      </c>
      <c r="N405" s="235">
        <f t="shared" si="45"/>
        <v>1.9311097416624825</v>
      </c>
      <c r="O405" s="235">
        <f>IF(IFERROR(INDEX('Both teabags AfterWet'!$D$1:$D$839,MATCH(J405,'Both teabags AfterWet'!$B$1:$B$839,0)),"")="","",(IFERROR(INDEX('Both teabags AfterWet'!$D$1:$D$839,MATCH(J405,'Both teabags AfterWet'!$B$1:$B$839,0)),"")))</f>
        <v>1.7278</v>
      </c>
      <c r="P405" s="235">
        <f t="shared" si="46"/>
        <v>1.5771999999999999</v>
      </c>
      <c r="Q405" s="235">
        <f>IFERROR(INDEX('Ashed teabags wet'!$J$2:$J$825,MATCH(J405,'Ashed teabags wet'!$B$2:$B$825,0)),"")</f>
        <v>2.6018654884636851</v>
      </c>
      <c r="R405" s="235">
        <f t="shared" si="50"/>
        <v>1.5361633775159507</v>
      </c>
      <c r="S405" s="236">
        <f>'WetLitterbags placem_collection'!E186</f>
        <v>42763</v>
      </c>
      <c r="T405" s="236">
        <f>IF('WetLitterbags placem_collection'!G186="","",'WetLitterbags placem_collection'!G186)</f>
        <v>42815</v>
      </c>
      <c r="U405" s="237">
        <f t="shared" si="47"/>
        <v>52</v>
      </c>
      <c r="V405" s="235">
        <f t="shared" si="48"/>
        <v>0.39900000000000002</v>
      </c>
      <c r="W405" s="235">
        <f t="shared" si="49"/>
        <v>0.39494636414653184</v>
      </c>
      <c r="X405">
        <f>IFERROR(INDEX(Rainfall_Wet!$O$2:$O$217,MATCH(B405, Rainfall_Wet!$A$2:$A$217,0)),"")</f>
        <v>188.24043152799999</v>
      </c>
      <c r="Y405" s="241">
        <v>25.96</v>
      </c>
      <c r="Z405" s="241">
        <v>8.9200000000000017</v>
      </c>
      <c r="AA405" s="241">
        <v>65.12</v>
      </c>
      <c r="AB405" s="242" t="s">
        <v>2688</v>
      </c>
      <c r="AC405" s="241">
        <v>8.6145884672252304</v>
      </c>
      <c r="AD405">
        <f>IF('WetLitterbags placem_collection'!AB186="","",'WetLitterbags placem_collection'!AB186)</f>
        <v>3.7</v>
      </c>
      <c r="AE405">
        <f>IF('WetLitterbags placem_collection'!Z186="","",'WetLitterbags placem_collection'!Z186)</f>
        <v>16.399999999999999</v>
      </c>
      <c r="AF405" s="256" t="str">
        <f>IF('WetLitterbags placem_collection'!AA186="","",'WetLitterbags placem_collection'!AA186)</f>
        <v>O</v>
      </c>
      <c r="AG405">
        <f>IF('WetLitterbags placem_collection'!AC186="","",'WetLitterbags placem_collection'!AC186)</f>
        <v>0</v>
      </c>
      <c r="AH405" s="250">
        <f>AVERAGE('WetLitterbags placem_collection'!S186,'WetLitterbags placem_collection'!U186)</f>
        <v>13.3</v>
      </c>
      <c r="AI405">
        <f>AVERAGE('WetLitterbags placem_collection'!R186,'WetLitterbags placem_collection'!T186)</f>
        <v>29.950000000000003</v>
      </c>
      <c r="AJ405">
        <f>INDEX(Coordinates!$B$2:$B$197,MATCH(G405,Coordinates!$J$2:$J$197,0))</f>
        <v>-2.2775169829999999</v>
      </c>
      <c r="AK405">
        <f>INDEX(Coordinates!$C$2:$C$197,MATCH(G405,Coordinates!$J$2:$J$197,0))</f>
        <v>34.027766970000002</v>
      </c>
      <c r="AL405" t="str">
        <f>IF(ISNUMBER(SEARCH("C", 'WetLitterbags placem_collection'!W186)),"YES","")</f>
        <v/>
      </c>
      <c r="AM405" t="str">
        <f>IF(ISNUMBER(SEARCH("H", 'WetLitterbags placem_collection'!W186)),"YES","")</f>
        <v/>
      </c>
      <c r="AN405" t="str">
        <f>IF(ISNUMBER(SEARCH("R", 'WetLitterbags placem_collection'!W186)),"YES","")</f>
        <v/>
      </c>
    </row>
    <row r="406" spans="1:40" ht="15" customHeight="1">
      <c r="A406" s="268" t="s">
        <v>2460</v>
      </c>
      <c r="B406" s="282">
        <f>'Dry_Litterbag Placem_Collection'!A187</f>
        <v>185</v>
      </c>
      <c r="C406" s="282" t="str">
        <f>'Dry_Litterbag Placem_Collection'!B187</f>
        <v>Handajega</v>
      </c>
      <c r="D406" s="282" t="s">
        <v>2677</v>
      </c>
      <c r="E406" s="282" t="s">
        <v>2679</v>
      </c>
      <c r="F406" s="282">
        <v>4</v>
      </c>
      <c r="G406" s="283" t="str">
        <f>'Dry_Litterbag Placem_Collection'!C187</f>
        <v>Wet_W4_T1</v>
      </c>
      <c r="H406" s="284" t="s">
        <v>2559</v>
      </c>
      <c r="I406" s="292" t="s">
        <v>298</v>
      </c>
      <c r="J406" s="233" t="str">
        <f>'WetLitterbags placem_collection'!M187</f>
        <v>R51</v>
      </c>
      <c r="K406" s="235">
        <f>IFERROR(INDEX('Green_rooibos initial weight'!$C$5:$C$1749,MATCH(J406, 'Green_rooibos initial weight'!$A$5:$A$1749,0)),"")</f>
        <v>2.3149999999999999</v>
      </c>
      <c r="L406" s="235">
        <f t="shared" si="44"/>
        <v>2.0651999999999999</v>
      </c>
      <c r="M406" s="235">
        <f>AVERAGE('Ashed teabags wet'!$J$814:$J$816)</f>
        <v>2.2816647271287041</v>
      </c>
      <c r="N406" s="235">
        <f t="shared" si="45"/>
        <v>2.0180790600553378</v>
      </c>
      <c r="O406" s="235">
        <f>IF(IFERROR(INDEX('Both teabags AfterWet'!$D$1:$D$839,MATCH(J406,'Both teabags AfterWet'!$B$1:$B$839,0)),"")="","",(IFERROR(INDEX('Both teabags AfterWet'!$D$1:$D$839,MATCH(J406,'Both teabags AfterWet'!$B$1:$B$839,0)),"")))</f>
        <v>1.7762</v>
      </c>
      <c r="P406" s="235">
        <f t="shared" si="46"/>
        <v>1.6255999999999999</v>
      </c>
      <c r="Q406" s="235">
        <f>IFERROR(INDEX('Ashed teabags wet'!$J$2:$J$825,MATCH(J406,'Ashed teabags wet'!$B$2:$B$825,0)),"")</f>
        <v>2.0874751491048897</v>
      </c>
      <c r="R406" s="235">
        <f t="shared" si="50"/>
        <v>1.5916660039761508</v>
      </c>
      <c r="S406" s="236">
        <f>'WetLitterbags placem_collection'!E187</f>
        <v>42763</v>
      </c>
      <c r="T406" s="236">
        <f>IF('WetLitterbags placem_collection'!G187="","",'WetLitterbags placem_collection'!G187)</f>
        <v>42815</v>
      </c>
      <c r="U406" s="237">
        <f t="shared" si="47"/>
        <v>52</v>
      </c>
      <c r="V406" s="235">
        <f t="shared" si="48"/>
        <v>0.43959999999999999</v>
      </c>
      <c r="W406" s="235">
        <f t="shared" si="49"/>
        <v>0.426413056079187</v>
      </c>
      <c r="X406">
        <f>IFERROR(INDEX(Rainfall_Wet!$O$2:$O$217,MATCH(B406, Rainfall_Wet!$A$2:$A$217,0)),"")</f>
        <v>188.24043152799999</v>
      </c>
      <c r="Y406" s="241">
        <v>25.96</v>
      </c>
      <c r="Z406" s="241">
        <v>8.9200000000000017</v>
      </c>
      <c r="AA406" s="241">
        <v>65.12</v>
      </c>
      <c r="AB406" s="242" t="s">
        <v>2688</v>
      </c>
      <c r="AC406" s="241">
        <v>1.6991621488417901</v>
      </c>
      <c r="AD406">
        <f>IF('WetLitterbags placem_collection'!AB187="","",'WetLitterbags placem_collection'!AB187)</f>
        <v>9.8000000000000007</v>
      </c>
      <c r="AE406">
        <f>IF('WetLitterbags placem_collection'!Z187="","",'WetLitterbags placem_collection'!Z187)</f>
        <v>29.4</v>
      </c>
      <c r="AF406" s="256" t="str">
        <f>IF('WetLitterbags placem_collection'!AA187="","",'WetLitterbags placem_collection'!AA187)</f>
        <v>O</v>
      </c>
      <c r="AG406">
        <f>IF('WetLitterbags placem_collection'!AC187="","",'WetLitterbags placem_collection'!AC187)</f>
        <v>0</v>
      </c>
      <c r="AH406" s="250">
        <f>AVERAGE('WetLitterbags placem_collection'!S187,'WetLitterbags placem_collection'!U187)</f>
        <v>17.850000000000001</v>
      </c>
      <c r="AI406">
        <f>AVERAGE('WetLitterbags placem_collection'!R187,'WetLitterbags placem_collection'!T187)</f>
        <v>35.400000000000006</v>
      </c>
      <c r="AJ406">
        <f>INDEX(Coordinates!$B$2:$B$197,MATCH(G406,Coordinates!$J$2:$J$197,0))</f>
        <v>-2.2787330300000002</v>
      </c>
      <c r="AK406">
        <f>INDEX(Coordinates!$C$2:$C$197,MATCH(G406,Coordinates!$J$2:$J$197,0))</f>
        <v>34.032136029999997</v>
      </c>
      <c r="AL406" t="str">
        <f>IF(ISNUMBER(SEARCH("C", 'WetLitterbags placem_collection'!W187)),"YES","")</f>
        <v>YES</v>
      </c>
      <c r="AM406" t="str">
        <f>IF(ISNUMBER(SEARCH("H", 'WetLitterbags placem_collection'!W187)),"YES","")</f>
        <v>YES</v>
      </c>
      <c r="AN406" t="str">
        <f>IF(ISNUMBER(SEARCH("R", 'WetLitterbags placem_collection'!W187)),"YES","")</f>
        <v/>
      </c>
    </row>
    <row r="407" spans="1:40" ht="15" customHeight="1">
      <c r="A407" s="268" t="s">
        <v>2460</v>
      </c>
      <c r="B407" s="282">
        <f>'Dry_Litterbag Placem_Collection'!A188</f>
        <v>186</v>
      </c>
      <c r="C407" s="282" t="str">
        <f>'Dry_Litterbag Placem_Collection'!B188</f>
        <v>Handajega</v>
      </c>
      <c r="D407" s="282" t="s">
        <v>2677</v>
      </c>
      <c r="E407" s="282" t="s">
        <v>2679</v>
      </c>
      <c r="F407" s="282">
        <v>4</v>
      </c>
      <c r="G407" s="283" t="str">
        <f>'Dry_Litterbag Placem_Collection'!C188</f>
        <v>Wet_W4_T2</v>
      </c>
      <c r="H407" s="284" t="s">
        <v>2559</v>
      </c>
      <c r="I407" s="292" t="s">
        <v>298</v>
      </c>
      <c r="J407" s="233" t="str">
        <f>'WetLitterbags placem_collection'!M188</f>
        <v>R557</v>
      </c>
      <c r="K407" s="235">
        <f>IFERROR(INDEX('Green_rooibos initial weight'!$C$5:$C$1749,MATCH(J407, 'Green_rooibos initial weight'!$A$5:$A$1749,0)),"")</f>
        <v>2.2229999999999999</v>
      </c>
      <c r="L407" s="235">
        <f t="shared" si="44"/>
        <v>1.9731999999999998</v>
      </c>
      <c r="M407" s="235">
        <f>AVERAGE('Ashed teabags wet'!$J$814:$J$816)</f>
        <v>2.2816647271287041</v>
      </c>
      <c r="N407" s="235">
        <f t="shared" si="45"/>
        <v>1.9281781916042962</v>
      </c>
      <c r="O407" s="235">
        <f>IF(IFERROR(INDEX('Both teabags AfterWet'!$D$1:$D$839,MATCH(J407,'Both teabags AfterWet'!$B$1:$B$839,0)),"")="","",(IFERROR(INDEX('Both teabags AfterWet'!$D$1:$D$839,MATCH(J407,'Both teabags AfterWet'!$B$1:$B$839,0)),"")))</f>
        <v>1.7509999999999999</v>
      </c>
      <c r="P407" s="235">
        <f t="shared" si="46"/>
        <v>1.6003999999999998</v>
      </c>
      <c r="Q407" s="235">
        <f>IFERROR(INDEX('Ashed teabags wet'!$J$2:$J$825,MATCH(J407,'Ashed teabags wet'!$B$2:$B$825,0)),"")</f>
        <v>2.1547502448572287</v>
      </c>
      <c r="R407" s="235">
        <f t="shared" si="50"/>
        <v>1.5659153770813048</v>
      </c>
      <c r="S407" s="236">
        <f>'WetLitterbags placem_collection'!E188</f>
        <v>42763</v>
      </c>
      <c r="T407" s="236">
        <f>IF('WetLitterbags placem_collection'!G188="","",'WetLitterbags placem_collection'!G188)</f>
        <v>42815</v>
      </c>
      <c r="U407" s="237">
        <f t="shared" si="47"/>
        <v>52</v>
      </c>
      <c r="V407" s="235">
        <f t="shared" si="48"/>
        <v>0.37280000000000002</v>
      </c>
      <c r="W407" s="235">
        <f t="shared" si="49"/>
        <v>0.36226281452299136</v>
      </c>
      <c r="X407">
        <f>IFERROR(INDEX(Rainfall_Wet!$O$2:$O$217,MATCH(B407, Rainfall_Wet!$A$2:$A$217,0)),"")</f>
        <v>188.24043152799999</v>
      </c>
      <c r="Y407" s="241">
        <v>25.96</v>
      </c>
      <c r="Z407" s="241">
        <v>8.9200000000000017</v>
      </c>
      <c r="AA407" s="241">
        <v>65.12</v>
      </c>
      <c r="AB407" s="242" t="s">
        <v>2688</v>
      </c>
      <c r="AC407" s="241">
        <v>2.6991621488417898</v>
      </c>
      <c r="AD407">
        <f>IF('WetLitterbags placem_collection'!AB188="","",'WetLitterbags placem_collection'!AB188)</f>
        <v>11.4</v>
      </c>
      <c r="AE407">
        <f>IF('WetLitterbags placem_collection'!Z188="","",'WetLitterbags placem_collection'!Z188)</f>
        <v>45.4</v>
      </c>
      <c r="AF407" s="256" t="str">
        <f>IF('WetLitterbags placem_collection'!AA188="","",'WetLitterbags placem_collection'!AA188)</f>
        <v>O</v>
      </c>
      <c r="AG407">
        <f>IF('WetLitterbags placem_collection'!AC188="","",'WetLitterbags placem_collection'!AC188)</f>
        <v>0</v>
      </c>
      <c r="AH407" s="250">
        <f>AVERAGE('WetLitterbags placem_collection'!S188,'WetLitterbags placem_collection'!U188)</f>
        <v>16.899999999999999</v>
      </c>
      <c r="AI407">
        <f>AVERAGE('WetLitterbags placem_collection'!R188,'WetLitterbags placem_collection'!T188)</f>
        <v>33.9</v>
      </c>
      <c r="AJ407">
        <f>INDEX(Coordinates!$B$2:$B$197,MATCH(G407,Coordinates!$J$2:$J$197,0))</f>
        <v>-2.278763037</v>
      </c>
      <c r="AK407">
        <f>INDEX(Coordinates!$C$2:$C$197,MATCH(G407,Coordinates!$J$2:$J$197,0))</f>
        <v>34.031974009999999</v>
      </c>
      <c r="AL407" t="str">
        <f>IF(ISNUMBER(SEARCH("C", 'WetLitterbags placem_collection'!W188)),"YES","")</f>
        <v/>
      </c>
      <c r="AM407" t="str">
        <f>IF(ISNUMBER(SEARCH("H", 'WetLitterbags placem_collection'!W188)),"YES","")</f>
        <v>YES</v>
      </c>
      <c r="AN407" t="str">
        <f>IF(ISNUMBER(SEARCH("R", 'WetLitterbags placem_collection'!W188)),"YES","")</f>
        <v/>
      </c>
    </row>
    <row r="408" spans="1:40" ht="15" customHeight="1">
      <c r="A408" s="268" t="s">
        <v>2460</v>
      </c>
      <c r="B408" s="282">
        <f>'Dry_Litterbag Placem_Collection'!A189</f>
        <v>187</v>
      </c>
      <c r="C408" s="282" t="str">
        <f>'Dry_Litterbag Placem_Collection'!B189</f>
        <v>Handajega</v>
      </c>
      <c r="D408" s="282" t="s">
        <v>2677</v>
      </c>
      <c r="E408" s="282" t="s">
        <v>2679</v>
      </c>
      <c r="F408" s="282">
        <v>4</v>
      </c>
      <c r="G408" s="283" t="str">
        <f>'Dry_Litterbag Placem_Collection'!C189</f>
        <v>Wet_W4_T3</v>
      </c>
      <c r="H408" s="284" t="s">
        <v>2559</v>
      </c>
      <c r="I408" s="292" t="s">
        <v>298</v>
      </c>
      <c r="J408" s="233" t="str">
        <f>'WetLitterbags placem_collection'!M189</f>
        <v>R427</v>
      </c>
      <c r="K408" s="235">
        <f>IFERROR(INDEX('Green_rooibos initial weight'!$C$5:$C$1749,MATCH(J408, 'Green_rooibos initial weight'!$A$5:$A$1749,0)),"")</f>
        <v>2.1760000000000002</v>
      </c>
      <c r="L408" s="235">
        <f t="shared" si="44"/>
        <v>1.9262000000000001</v>
      </c>
      <c r="M408" s="235">
        <f>AVERAGE('Ashed teabags wet'!$J$814:$J$816)</f>
        <v>2.2816647271287041</v>
      </c>
      <c r="N408" s="235">
        <f t="shared" si="45"/>
        <v>1.8822505740260471</v>
      </c>
      <c r="O408" s="235">
        <f>IF(IFERROR(INDEX('Both teabags AfterWet'!$D$1:$D$839,MATCH(J408,'Both teabags AfterWet'!$B$1:$B$839,0)),"")="","",(IFERROR(INDEX('Both teabags AfterWet'!$D$1:$D$839,MATCH(J408,'Both teabags AfterWet'!$B$1:$B$839,0)),"")))</f>
        <v>1.6979</v>
      </c>
      <c r="P408" s="235">
        <f t="shared" si="46"/>
        <v>1.5472999999999999</v>
      </c>
      <c r="Q408" s="235">
        <f>IFERROR(INDEX('Ashed teabags wet'!$J$2:$J$825,MATCH(J408,'Ashed teabags wet'!$B$2:$B$825,0)),"")</f>
        <v>1.9455252918283636</v>
      </c>
      <c r="R408" s="235">
        <f t="shared" si="50"/>
        <v>1.5171968871595396</v>
      </c>
      <c r="S408" s="236">
        <f>'WetLitterbags placem_collection'!E189</f>
        <v>42763</v>
      </c>
      <c r="T408" s="236">
        <f>IF('WetLitterbags placem_collection'!G189="","",'WetLitterbags placem_collection'!G189)</f>
        <v>42815</v>
      </c>
      <c r="U408" s="237">
        <f t="shared" si="47"/>
        <v>52</v>
      </c>
      <c r="V408" s="235">
        <f t="shared" si="48"/>
        <v>0.37890000000000024</v>
      </c>
      <c r="W408" s="235">
        <f t="shared" si="49"/>
        <v>0.36505368686650752</v>
      </c>
      <c r="X408">
        <f>IFERROR(INDEX(Rainfall_Wet!$O$2:$O$217,MATCH(B408, Rainfall_Wet!$A$2:$A$217,0)),"")</f>
        <v>188.24043152799999</v>
      </c>
      <c r="Y408" s="241">
        <v>25.96</v>
      </c>
      <c r="Z408" s="241">
        <v>8.9200000000000017</v>
      </c>
      <c r="AA408" s="241">
        <v>65.12</v>
      </c>
      <c r="AB408" s="242" t="s">
        <v>2688</v>
      </c>
      <c r="AC408" s="241">
        <v>3.6991621488417898</v>
      </c>
      <c r="AD408">
        <f>IF('WetLitterbags placem_collection'!AB189="","",'WetLitterbags placem_collection'!AB189)</f>
        <v>0.6</v>
      </c>
      <c r="AE408">
        <f>IF('WetLitterbags placem_collection'!Z189="","",'WetLitterbags placem_collection'!Z189)</f>
        <v>39.4</v>
      </c>
      <c r="AF408" s="256" t="str">
        <f>IF('WetLitterbags placem_collection'!AA189="","",'WetLitterbags placem_collection'!AA189)</f>
        <v>O</v>
      </c>
      <c r="AG408">
        <f>IF('WetLitterbags placem_collection'!AC189="","",'WetLitterbags placem_collection'!AC189)</f>
        <v>1</v>
      </c>
      <c r="AH408" s="250">
        <f>AVERAGE('WetLitterbags placem_collection'!S189,'WetLitterbags placem_collection'!U189)</f>
        <v>14.2</v>
      </c>
      <c r="AI408">
        <f>AVERAGE('WetLitterbags placem_collection'!R189,'WetLitterbags placem_collection'!T189)</f>
        <v>33</v>
      </c>
      <c r="AJ408">
        <f>INDEX(Coordinates!$B$2:$B$197,MATCH(G408,Coordinates!$J$2:$J$197,0))</f>
        <v>-2.2785890289999999</v>
      </c>
      <c r="AK408">
        <f>INDEX(Coordinates!$C$2:$C$197,MATCH(G408,Coordinates!$J$2:$J$197,0))</f>
        <v>34.031841999999997</v>
      </c>
      <c r="AL408" t="str">
        <f>IF(ISNUMBER(SEARCH("C", 'WetLitterbags placem_collection'!W189)),"YES","")</f>
        <v/>
      </c>
      <c r="AM408" t="str">
        <f>IF(ISNUMBER(SEARCH("H", 'WetLitterbags placem_collection'!W189)),"YES","")</f>
        <v/>
      </c>
      <c r="AN408" t="str">
        <f>IF(ISNUMBER(SEARCH("R", 'WetLitterbags placem_collection'!W189)),"YES","")</f>
        <v/>
      </c>
    </row>
    <row r="409" spans="1:40" ht="15" customHeight="1">
      <c r="A409" s="268" t="s">
        <v>2460</v>
      </c>
      <c r="B409" s="282">
        <f>'Dry_Litterbag Placem_Collection'!A190</f>
        <v>188</v>
      </c>
      <c r="C409" s="282" t="str">
        <f>'Dry_Litterbag Placem_Collection'!B190</f>
        <v>Handajega</v>
      </c>
      <c r="D409" s="282" t="s">
        <v>2677</v>
      </c>
      <c r="E409" s="282" t="s">
        <v>2679</v>
      </c>
      <c r="F409" s="282">
        <v>4</v>
      </c>
      <c r="G409" s="283" t="str">
        <f>'Dry_Litterbag Placem_Collection'!C190</f>
        <v>Wet_W4_T4</v>
      </c>
      <c r="H409" s="284" t="s">
        <v>2559</v>
      </c>
      <c r="I409" s="292" t="s">
        <v>298</v>
      </c>
      <c r="J409" s="233" t="str">
        <f>'WetLitterbags placem_collection'!M190</f>
        <v>R523</v>
      </c>
      <c r="K409" s="235">
        <f>IFERROR(INDEX('Green_rooibos initial weight'!$C$5:$C$1749,MATCH(J409, 'Green_rooibos initial weight'!$A$5:$A$1749,0)),"")</f>
        <v>2.1179999999999999</v>
      </c>
      <c r="L409" s="235">
        <f t="shared" si="44"/>
        <v>1.8681999999999999</v>
      </c>
      <c r="M409" s="235">
        <f>AVERAGE('Ashed teabags wet'!$J$814:$J$816)</f>
        <v>2.2816647271287041</v>
      </c>
      <c r="N409" s="235">
        <f t="shared" si="45"/>
        <v>1.8255739395677815</v>
      </c>
      <c r="O409" s="235">
        <f>IF(IFERROR(INDEX('Both teabags AfterWet'!$D$1:$D$839,MATCH(J409,'Both teabags AfterWet'!$B$1:$B$839,0)),"")="","",(IFERROR(INDEX('Both teabags AfterWet'!$D$1:$D$839,MATCH(J409,'Both teabags AfterWet'!$B$1:$B$839,0)),"")))</f>
        <v>1.54</v>
      </c>
      <c r="P409" s="235">
        <f t="shared" si="46"/>
        <v>1.3894</v>
      </c>
      <c r="Q409" s="235">
        <f>IFERROR(INDEX('Ashed teabags wet'!$J$2:$J$825,MATCH(J409,'Ashed teabags wet'!$B$2:$B$825,0)),"")</f>
        <v>2.4709302325582305</v>
      </c>
      <c r="R409" s="235">
        <f t="shared" si="50"/>
        <v>1.3550688953488359</v>
      </c>
      <c r="S409" s="236">
        <f>'WetLitterbags placem_collection'!E190</f>
        <v>42763</v>
      </c>
      <c r="T409" s="236">
        <f>IF('WetLitterbags placem_collection'!G190="","",'WetLitterbags placem_collection'!G190)</f>
        <v>42815</v>
      </c>
      <c r="U409" s="237">
        <f t="shared" si="47"/>
        <v>52</v>
      </c>
      <c r="V409" s="235">
        <f t="shared" si="48"/>
        <v>0.47879999999999989</v>
      </c>
      <c r="W409" s="235">
        <f t="shared" si="49"/>
        <v>0.47050504421894557</v>
      </c>
      <c r="X409">
        <f>IFERROR(INDEX(Rainfall_Wet!$O$2:$O$217,MATCH(B409, Rainfall_Wet!$A$2:$A$217,0)),"")</f>
        <v>188.24043152799999</v>
      </c>
      <c r="Y409" s="241">
        <v>25.96</v>
      </c>
      <c r="Z409" s="241">
        <v>8.9200000000000017</v>
      </c>
      <c r="AA409" s="241">
        <v>65.12</v>
      </c>
      <c r="AB409" s="242" t="s">
        <v>2688</v>
      </c>
      <c r="AC409" s="241">
        <v>4.6991621488417898</v>
      </c>
      <c r="AD409">
        <f>IF('WetLitterbags placem_collection'!AB190="","",'WetLitterbags placem_collection'!AB190)</f>
        <v>2.2999999999999998</v>
      </c>
      <c r="AE409">
        <f>IF('WetLitterbags placem_collection'!Z190="","",'WetLitterbags placem_collection'!Z190)</f>
        <v>14.4</v>
      </c>
      <c r="AF409" s="256" t="str">
        <f>IF('WetLitterbags placem_collection'!AA190="","",'WetLitterbags placem_collection'!AA190)</f>
        <v>O</v>
      </c>
      <c r="AG409">
        <f>IF('WetLitterbags placem_collection'!AC190="","",'WetLitterbags placem_collection'!AC190)</f>
        <v>0</v>
      </c>
      <c r="AH409" s="250">
        <f>AVERAGE('WetLitterbags placem_collection'!S190,'WetLitterbags placem_collection'!U190)</f>
        <v>10.45</v>
      </c>
      <c r="AI409">
        <f>AVERAGE('WetLitterbags placem_collection'!R190,'WetLitterbags placem_collection'!T190)</f>
        <v>34.15</v>
      </c>
      <c r="AJ409">
        <f>INDEX(Coordinates!$B$2:$B$197,MATCH(G409,Coordinates!$J$2:$J$197,0))</f>
        <v>-2.278422983</v>
      </c>
      <c r="AK409">
        <f>INDEX(Coordinates!$C$2:$C$197,MATCH(G409,Coordinates!$J$2:$J$197,0))</f>
        <v>34.032261009999999</v>
      </c>
      <c r="AL409" t="str">
        <f>IF(ISNUMBER(SEARCH("C", 'WetLitterbags placem_collection'!W190)),"YES","")</f>
        <v>YES</v>
      </c>
      <c r="AM409" t="str">
        <f>IF(ISNUMBER(SEARCH("H", 'WetLitterbags placem_collection'!W190)),"YES","")</f>
        <v>YES</v>
      </c>
      <c r="AN409" t="str">
        <f>IF(ISNUMBER(SEARCH("R", 'WetLitterbags placem_collection'!W190)),"YES","")</f>
        <v>YES</v>
      </c>
    </row>
    <row r="410" spans="1:40" ht="15" customHeight="1">
      <c r="A410" s="268" t="s">
        <v>2460</v>
      </c>
      <c r="B410" s="282">
        <f>'Dry_Litterbag Placem_Collection'!A191</f>
        <v>189</v>
      </c>
      <c r="C410" s="282" t="str">
        <f>'Dry_Litterbag Placem_Collection'!B191</f>
        <v>Handajega</v>
      </c>
      <c r="D410" s="282" t="s">
        <v>2677</v>
      </c>
      <c r="E410" s="282" t="s">
        <v>2679</v>
      </c>
      <c r="F410" s="282">
        <v>4</v>
      </c>
      <c r="G410" s="283" t="str">
        <f>'Dry_Litterbag Placem_Collection'!C191</f>
        <v>Wet_W4_T5</v>
      </c>
      <c r="H410" s="284" t="s">
        <v>2559</v>
      </c>
      <c r="I410" s="292" t="s">
        <v>298</v>
      </c>
      <c r="J410" s="233" t="str">
        <f>'WetLitterbags placem_collection'!M191</f>
        <v>R354</v>
      </c>
      <c r="K410" s="235">
        <f>IFERROR(INDEX('Green_rooibos initial weight'!$C$5:$C$1749,MATCH(J410, 'Green_rooibos initial weight'!$A$5:$A$1749,0)),"")</f>
        <v>2.286</v>
      </c>
      <c r="L410" s="235">
        <f t="shared" si="44"/>
        <v>2.0362</v>
      </c>
      <c r="M410" s="235">
        <f>AVERAGE('Ashed teabags wet'!$J$814:$J$816)</f>
        <v>2.2816647271287041</v>
      </c>
      <c r="N410" s="235">
        <f t="shared" si="45"/>
        <v>1.9897407428262053</v>
      </c>
      <c r="O410" s="235">
        <f>IF(IFERROR(INDEX('Both teabags AfterWet'!$D$1:$D$839,MATCH(J410,'Both teabags AfterWet'!$B$1:$B$839,0)),"")="","",(IFERROR(INDEX('Both teabags AfterWet'!$D$1:$D$839,MATCH(J410,'Both teabags AfterWet'!$B$1:$B$839,0)),"")))</f>
        <v>1.7630999999999999</v>
      </c>
      <c r="P410" s="235">
        <f t="shared" si="46"/>
        <v>1.6124999999999998</v>
      </c>
      <c r="Q410" s="235">
        <f>IFERROR(INDEX('Ashed teabags wet'!$J$2:$J$825,MATCH(J410,'Ashed teabags wet'!$B$2:$B$825,0)),"")</f>
        <v>2.4789291026277223</v>
      </c>
      <c r="R410" s="235">
        <f t="shared" si="50"/>
        <v>1.5725272682201279</v>
      </c>
      <c r="S410" s="236">
        <f>'WetLitterbags placem_collection'!E191</f>
        <v>42763</v>
      </c>
      <c r="T410" s="236">
        <f>IF('WetLitterbags placem_collection'!G191="","",'WetLitterbags placem_collection'!G191)</f>
        <v>42815</v>
      </c>
      <c r="U410" s="237">
        <f t="shared" si="47"/>
        <v>52</v>
      </c>
      <c r="V410" s="235">
        <f t="shared" si="48"/>
        <v>0.42370000000000019</v>
      </c>
      <c r="W410" s="235">
        <f t="shared" si="49"/>
        <v>0.41721347460607738</v>
      </c>
      <c r="X410">
        <f>IFERROR(INDEX(Rainfall_Wet!$O$2:$O$217,MATCH(B410, Rainfall_Wet!$A$2:$A$217,0)),"")</f>
        <v>188.24043152799999</v>
      </c>
      <c r="Y410" s="241">
        <v>25.96</v>
      </c>
      <c r="Z410" s="241">
        <v>8.9200000000000017</v>
      </c>
      <c r="AA410" s="241">
        <v>65.12</v>
      </c>
      <c r="AB410" s="242" t="s">
        <v>2688</v>
      </c>
      <c r="AC410" s="241">
        <v>5.6991621488417898</v>
      </c>
      <c r="AD410">
        <f>IF('WetLitterbags placem_collection'!AB191="","",'WetLitterbags placem_collection'!AB191)</f>
        <v>0.6</v>
      </c>
      <c r="AE410">
        <f>IF('WetLitterbags placem_collection'!Z191="","",'WetLitterbags placem_collection'!Z191)</f>
        <v>7</v>
      </c>
      <c r="AF410" s="256" t="str">
        <f>IF('WetLitterbags placem_collection'!AA191="","",'WetLitterbags placem_collection'!AA191)</f>
        <v>O</v>
      </c>
      <c r="AG410">
        <f>IF('WetLitterbags placem_collection'!AC191="","",'WetLitterbags placem_collection'!AC191)</f>
        <v>1</v>
      </c>
      <c r="AH410" s="250">
        <f>AVERAGE('WetLitterbags placem_collection'!S191,'WetLitterbags placem_collection'!U191)</f>
        <v>13.6</v>
      </c>
      <c r="AI410">
        <f>AVERAGE('WetLitterbags placem_collection'!R191,'WetLitterbags placem_collection'!T191)</f>
        <v>30.6</v>
      </c>
      <c r="AJ410">
        <f>INDEX(Coordinates!$B$2:$B$197,MATCH(G410,Coordinates!$J$2:$J$197,0))</f>
        <v>-2.2787580080000001</v>
      </c>
      <c r="AK410">
        <f>INDEX(Coordinates!$C$2:$C$197,MATCH(G410,Coordinates!$J$2:$J$197,0))</f>
        <v>34.032463010000001</v>
      </c>
      <c r="AL410" t="str">
        <f>IF(ISNUMBER(SEARCH("C", 'WetLitterbags placem_collection'!W191)),"YES","")</f>
        <v/>
      </c>
      <c r="AM410" t="str">
        <f>IF(ISNUMBER(SEARCH("H", 'WetLitterbags placem_collection'!W191)),"YES","")</f>
        <v/>
      </c>
      <c r="AN410" t="str">
        <f>IF(ISNUMBER(SEARCH("R", 'WetLitterbags placem_collection'!W191)),"YES","")</f>
        <v>YES</v>
      </c>
    </row>
    <row r="411" spans="1:40" ht="15" customHeight="1">
      <c r="A411" s="268" t="s">
        <v>2460</v>
      </c>
      <c r="B411" s="282">
        <f>'Dry_Litterbag Placem_Collection'!A192</f>
        <v>190</v>
      </c>
      <c r="C411" s="282" t="str">
        <f>'Dry_Litterbag Placem_Collection'!B192</f>
        <v>Handajega</v>
      </c>
      <c r="D411" s="282" t="s">
        <v>2677</v>
      </c>
      <c r="E411" s="282" t="s">
        <v>2679</v>
      </c>
      <c r="F411" s="282">
        <v>4</v>
      </c>
      <c r="G411" s="283" t="str">
        <f>'Dry_Litterbag Placem_Collection'!C192</f>
        <v>Wet_W4_T6</v>
      </c>
      <c r="H411" s="284" t="s">
        <v>2559</v>
      </c>
      <c r="I411" s="292" t="s">
        <v>298</v>
      </c>
      <c r="J411" s="233" t="str">
        <f>'WetLitterbags placem_collection'!M192</f>
        <v>R164</v>
      </c>
      <c r="K411" s="235">
        <f>IFERROR(INDEX('Green_rooibos initial weight'!$C$5:$C$1749,MATCH(J411, 'Green_rooibos initial weight'!$A$5:$A$1749,0)),"")</f>
        <v>2.2040000000000002</v>
      </c>
      <c r="L411" s="235">
        <f t="shared" si="44"/>
        <v>1.9542000000000002</v>
      </c>
      <c r="M411" s="235">
        <f>AVERAGE('Ashed teabags wet'!$J$814:$J$816)</f>
        <v>2.2816647271287041</v>
      </c>
      <c r="N411" s="235">
        <f t="shared" si="45"/>
        <v>1.909611707902451</v>
      </c>
      <c r="O411" s="235">
        <f>IF(IFERROR(INDEX('Both teabags AfterWet'!$D$1:$D$839,MATCH(J411,'Both teabags AfterWet'!$B$1:$B$839,0)),"")="","",(IFERROR(INDEX('Both teabags AfterWet'!$D$1:$D$839,MATCH(J411,'Both teabags AfterWet'!$B$1:$B$839,0)),"")))</f>
        <v>1.6649</v>
      </c>
      <c r="P411" s="235">
        <f t="shared" si="46"/>
        <v>1.5143</v>
      </c>
      <c r="Q411" s="235">
        <f>IFERROR(INDEX('Ashed teabags wet'!$J$2:$J$825,MATCH(J411,'Ashed teabags wet'!$B$2:$B$825,0)),"")</f>
        <v>2.591687041564656</v>
      </c>
      <c r="R411" s="235">
        <f t="shared" si="50"/>
        <v>1.4750540831295864</v>
      </c>
      <c r="S411" s="236">
        <f>'WetLitterbags placem_collection'!E192</f>
        <v>42763</v>
      </c>
      <c r="T411" s="236">
        <f>IF('WetLitterbags placem_collection'!G192="","",'WetLitterbags placem_collection'!G192)</f>
        <v>42815</v>
      </c>
      <c r="U411" s="237">
        <f t="shared" si="47"/>
        <v>52</v>
      </c>
      <c r="V411" s="235">
        <f t="shared" si="48"/>
        <v>0.43990000000000018</v>
      </c>
      <c r="W411" s="235">
        <f t="shared" si="49"/>
        <v>0.43455762477286464</v>
      </c>
      <c r="X411">
        <f>IFERROR(INDEX(Rainfall_Wet!$O$2:$O$217,MATCH(B411, Rainfall_Wet!$A$2:$A$217,0)),"")</f>
        <v>188.24043152799999</v>
      </c>
      <c r="Y411" s="241">
        <v>25.96</v>
      </c>
      <c r="Z411" s="241">
        <v>8.9200000000000017</v>
      </c>
      <c r="AA411" s="241">
        <v>65.12</v>
      </c>
      <c r="AB411" s="242" t="s">
        <v>2688</v>
      </c>
      <c r="AC411" s="241">
        <v>6.6991621488417898</v>
      </c>
      <c r="AD411">
        <f>IF('WetLitterbags placem_collection'!AB192="","",'WetLitterbags placem_collection'!AB192)</f>
        <v>9.5</v>
      </c>
      <c r="AE411">
        <f>IF('WetLitterbags placem_collection'!Z192="","",'WetLitterbags placem_collection'!Z192)</f>
        <v>17.399999999999999</v>
      </c>
      <c r="AF411" s="256" t="str">
        <f>IF('WetLitterbags placem_collection'!AA192="","",'WetLitterbags placem_collection'!AA192)</f>
        <v>O</v>
      </c>
      <c r="AG411">
        <f>IF('WetLitterbags placem_collection'!AC192="","",'WetLitterbags placem_collection'!AC192)</f>
        <v>0</v>
      </c>
      <c r="AH411" s="250">
        <f>AVERAGE('WetLitterbags placem_collection'!S192,'WetLitterbags placem_collection'!U192)</f>
        <v>13.55</v>
      </c>
      <c r="AI411">
        <f>AVERAGE('WetLitterbags placem_collection'!R192,'WetLitterbags placem_collection'!T192)</f>
        <v>34.049999999999997</v>
      </c>
      <c r="AJ411">
        <f>INDEX(Coordinates!$B$2:$B$197,MATCH(G411,Coordinates!$J$2:$J$197,0))</f>
        <v>-2.2787559960000001</v>
      </c>
      <c r="AK411">
        <f>INDEX(Coordinates!$C$2:$C$197,MATCH(G411,Coordinates!$J$2:$J$197,0))</f>
        <v>34.032268969999997</v>
      </c>
      <c r="AL411" t="str">
        <f>IF(ISNUMBER(SEARCH("C", 'WetLitterbags placem_collection'!W192)),"YES","")</f>
        <v>YES</v>
      </c>
      <c r="AM411" t="str">
        <f>IF(ISNUMBER(SEARCH("H", 'WetLitterbags placem_collection'!W192)),"YES","")</f>
        <v>YES</v>
      </c>
      <c r="AN411" t="str">
        <f>IF(ISNUMBER(SEARCH("R", 'WetLitterbags placem_collection'!W192)),"YES","")</f>
        <v/>
      </c>
    </row>
    <row r="412" spans="1:40" ht="15" customHeight="1">
      <c r="A412" s="268" t="s">
        <v>2460</v>
      </c>
      <c r="B412" s="282">
        <f>'Dry_Litterbag Placem_Collection'!A193</f>
        <v>191</v>
      </c>
      <c r="C412" s="282" t="str">
        <f>'Dry_Litterbag Placem_Collection'!B193</f>
        <v>Handajega</v>
      </c>
      <c r="D412" s="282" t="s">
        <v>2677</v>
      </c>
      <c r="E412" s="282" t="s">
        <v>2679</v>
      </c>
      <c r="F412" s="282">
        <v>4</v>
      </c>
      <c r="G412" s="283" t="str">
        <f>'Dry_Litterbag Placem_Collection'!C193</f>
        <v>Wet_W4_T7</v>
      </c>
      <c r="H412" s="284" t="s">
        <v>2559</v>
      </c>
      <c r="I412" s="292" t="s">
        <v>298</v>
      </c>
      <c r="J412" s="233" t="str">
        <f>'WetLitterbags placem_collection'!M193</f>
        <v>R336</v>
      </c>
      <c r="K412" s="235">
        <f>IFERROR(INDEX('Green_rooibos initial weight'!$C$5:$C$1749,MATCH(J412, 'Green_rooibos initial weight'!$A$5:$A$1749,0)),"")</f>
        <v>2.11</v>
      </c>
      <c r="L412" s="235">
        <f t="shared" si="44"/>
        <v>1.8601999999999999</v>
      </c>
      <c r="M412" s="235">
        <f>AVERAGE('Ashed teabags wet'!$J$814:$J$816)</f>
        <v>2.2816647271287041</v>
      </c>
      <c r="N412" s="235">
        <f t="shared" si="45"/>
        <v>1.8177564727459516</v>
      </c>
      <c r="O412" s="235">
        <f>IF(IFERROR(INDEX('Both teabags AfterWet'!$D$1:$D$839,MATCH(J412,'Both teabags AfterWet'!$B$1:$B$839,0)),"")="","",(IFERROR(INDEX('Both teabags AfterWet'!$D$1:$D$839,MATCH(J412,'Both teabags AfterWet'!$B$1:$B$839,0)),"")))</f>
        <v>1.671</v>
      </c>
      <c r="P412" s="235">
        <f t="shared" si="46"/>
        <v>1.5204</v>
      </c>
      <c r="Q412" s="235">
        <f>IFERROR(INDEX('Ashed teabags wet'!$J$2:$J$825,MATCH(J412,'Ashed teabags wet'!$B$2:$B$825,0)),"")</f>
        <v>1.9089574155652842</v>
      </c>
      <c r="R412" s="235">
        <f t="shared" si="50"/>
        <v>1.4913762114537454</v>
      </c>
      <c r="S412" s="236">
        <f>'WetLitterbags placem_collection'!E193</f>
        <v>42763</v>
      </c>
      <c r="T412" s="236">
        <f>IF('WetLitterbags placem_collection'!G193="","",'WetLitterbags placem_collection'!G193)</f>
        <v>42815</v>
      </c>
      <c r="U412" s="237">
        <f t="shared" si="47"/>
        <v>52</v>
      </c>
      <c r="V412" s="235">
        <f t="shared" si="48"/>
        <v>0.33979999999999988</v>
      </c>
      <c r="W412" s="235">
        <f t="shared" si="49"/>
        <v>0.32638026129220621</v>
      </c>
      <c r="X412">
        <f>IFERROR(INDEX(Rainfall_Wet!$O$2:$O$217,MATCH(B412, Rainfall_Wet!$A$2:$A$217,0)),"")</f>
        <v>188.24043152799999</v>
      </c>
      <c r="Y412" s="241">
        <v>25.96</v>
      </c>
      <c r="Z412" s="241">
        <v>8.9200000000000017</v>
      </c>
      <c r="AA412" s="241">
        <v>65.12</v>
      </c>
      <c r="AB412" s="242" t="s">
        <v>2688</v>
      </c>
      <c r="AC412" s="241">
        <v>7.6991621488417898</v>
      </c>
      <c r="AD412">
        <f>IF('WetLitterbags placem_collection'!AB193="","",'WetLitterbags placem_collection'!AB193)</f>
        <v>12.4</v>
      </c>
      <c r="AE412">
        <f>IF('WetLitterbags placem_collection'!Z193="","",'WetLitterbags placem_collection'!Z193)</f>
        <v>29.8</v>
      </c>
      <c r="AF412" s="256" t="str">
        <f>IF('WetLitterbags placem_collection'!AA193="","",'WetLitterbags placem_collection'!AA193)</f>
        <v>O</v>
      </c>
      <c r="AG412">
        <f>IF('WetLitterbags placem_collection'!AC193="","",'WetLitterbags placem_collection'!AC193)</f>
        <v>0</v>
      </c>
      <c r="AH412" s="250">
        <f>AVERAGE('WetLitterbags placem_collection'!S193,'WetLitterbags placem_collection'!U193)</f>
        <v>12.350000000000001</v>
      </c>
      <c r="AI412">
        <f>AVERAGE('WetLitterbags placem_collection'!R193,'WetLitterbags placem_collection'!T193)</f>
        <v>35</v>
      </c>
      <c r="AJ412">
        <f>INDEX(Coordinates!$B$2:$B$197,MATCH(G412,Coordinates!$J$2:$J$197,0))</f>
        <v>-2.278704029</v>
      </c>
      <c r="AK412">
        <f>INDEX(Coordinates!$C$2:$C$197,MATCH(G412,Coordinates!$J$2:$J$197,0))</f>
        <v>34.032182970000001</v>
      </c>
      <c r="AL412" t="str">
        <f>IF(ISNUMBER(SEARCH("C", 'WetLitterbags placem_collection'!W193)),"YES","")</f>
        <v>YES</v>
      </c>
      <c r="AM412" t="str">
        <f>IF(ISNUMBER(SEARCH("H", 'WetLitterbags placem_collection'!W193)),"YES","")</f>
        <v>YES</v>
      </c>
      <c r="AN412" t="str">
        <f>IF(ISNUMBER(SEARCH("R", 'WetLitterbags placem_collection'!W193)),"YES","")</f>
        <v/>
      </c>
    </row>
    <row r="413" spans="1:40" ht="15" customHeight="1">
      <c r="A413" s="268" t="s">
        <v>2460</v>
      </c>
      <c r="B413" s="282">
        <f>'Dry_Litterbag Placem_Collection'!A194</f>
        <v>192</v>
      </c>
      <c r="C413" s="282" t="str">
        <f>'Dry_Litterbag Placem_Collection'!B194</f>
        <v>Handajega</v>
      </c>
      <c r="D413" s="282" t="s">
        <v>2677</v>
      </c>
      <c r="E413" s="282" t="s">
        <v>2679</v>
      </c>
      <c r="F413" s="282">
        <v>4</v>
      </c>
      <c r="G413" s="283" t="str">
        <f>'Dry_Litterbag Placem_Collection'!C194</f>
        <v>Wet_W4_T8</v>
      </c>
      <c r="H413" s="284" t="s">
        <v>2559</v>
      </c>
      <c r="I413" s="292" t="s">
        <v>298</v>
      </c>
      <c r="J413" s="233" t="str">
        <f>'WetLitterbags placem_collection'!M194</f>
        <v>R263</v>
      </c>
      <c r="K413" s="235">
        <f>IFERROR(INDEX('Green_rooibos initial weight'!$C$5:$C$1749,MATCH(J413, 'Green_rooibos initial weight'!$A$5:$A$1749,0)),"")</f>
        <v>2.1850000000000001</v>
      </c>
      <c r="L413" s="235">
        <f t="shared" si="44"/>
        <v>1.9352</v>
      </c>
      <c r="M413" s="235">
        <f>AVERAGE('Ashed teabags wet'!$J$814:$J$816)</f>
        <v>2.2816647271287041</v>
      </c>
      <c r="N413" s="235">
        <f t="shared" si="45"/>
        <v>1.8910452242006053</v>
      </c>
      <c r="O413" s="235">
        <f>IF(IFERROR(INDEX('Both teabags AfterWet'!$D$1:$D$839,MATCH(J413,'Both teabags AfterWet'!$B$1:$B$839,0)),"")="","",(IFERROR(INDEX('Both teabags AfterWet'!$D$1:$D$839,MATCH(J413,'Both teabags AfterWet'!$B$1:$B$839,0)),"")))</f>
        <v>1.0369999999999999</v>
      </c>
      <c r="P413" s="235">
        <f t="shared" si="46"/>
        <v>0.88639999999999985</v>
      </c>
      <c r="Q413" s="235">
        <f>IFERROR(INDEX('Ashed teabags wet'!$J$2:$J$825,MATCH(J413,'Ashed teabags wet'!$B$2:$B$825,0)),"")</f>
        <v>44.460570875664885</v>
      </c>
      <c r="R413" s="235">
        <f t="shared" si="50"/>
        <v>0.49230149975810639</v>
      </c>
      <c r="S413" s="236">
        <f>'WetLitterbags placem_collection'!E194</f>
        <v>42763</v>
      </c>
      <c r="T413" s="236">
        <f>IF('WetLitterbags placem_collection'!G194="","",'WetLitterbags placem_collection'!G194)</f>
        <v>42815</v>
      </c>
      <c r="U413" s="237">
        <f t="shared" si="47"/>
        <v>52</v>
      </c>
      <c r="V413" s="235">
        <f t="shared" si="48"/>
        <v>1.0488000000000002</v>
      </c>
      <c r="W413" s="235">
        <f t="shared" si="49"/>
        <v>1.3987437244424989</v>
      </c>
      <c r="X413">
        <f>IFERROR(INDEX(Rainfall_Wet!$O$2:$O$217,MATCH(B413, Rainfall_Wet!$A$2:$A$217,0)),"")</f>
        <v>188.24043152799999</v>
      </c>
      <c r="Y413" s="241">
        <v>25.96</v>
      </c>
      <c r="Z413" s="241">
        <v>8.9200000000000017</v>
      </c>
      <c r="AA413" s="241">
        <v>65.12</v>
      </c>
      <c r="AB413" s="242" t="s">
        <v>2688</v>
      </c>
      <c r="AC413" s="241">
        <v>8.6991621488417898</v>
      </c>
      <c r="AD413">
        <f>IF('WetLitterbags placem_collection'!AB194="","",'WetLitterbags placem_collection'!AB194)</f>
        <v>3.6</v>
      </c>
      <c r="AE413">
        <f>IF('WetLitterbags placem_collection'!Z194="","",'WetLitterbags placem_collection'!Z194)</f>
        <v>37.799999999999997</v>
      </c>
      <c r="AF413" s="256" t="str">
        <f>IF('WetLitterbags placem_collection'!AA194="","",'WetLitterbags placem_collection'!AA194)</f>
        <v>O</v>
      </c>
      <c r="AG413">
        <f>IF('WetLitterbags placem_collection'!AC194="","",'WetLitterbags placem_collection'!AC194)</f>
        <v>0</v>
      </c>
      <c r="AH413" s="250">
        <f>AVERAGE('WetLitterbags placem_collection'!S194,'WetLitterbags placem_collection'!U194)</f>
        <v>9.25</v>
      </c>
      <c r="AI413">
        <f>AVERAGE('WetLitterbags placem_collection'!R194,'WetLitterbags placem_collection'!T194)</f>
        <v>33.299999999999997</v>
      </c>
      <c r="AJ413">
        <f>INDEX(Coordinates!$B$2:$B$197,MATCH(G413,Coordinates!$J$2:$J$197,0))</f>
        <v>-2.2789770269999998</v>
      </c>
      <c r="AK413">
        <f>INDEX(Coordinates!$C$2:$C$197,MATCH(G413,Coordinates!$J$2:$J$197,0))</f>
        <v>34.032051039999999</v>
      </c>
      <c r="AL413" t="str">
        <f>IF(ISNUMBER(SEARCH("C", 'WetLitterbags placem_collection'!W194)),"YES","")</f>
        <v>YES</v>
      </c>
      <c r="AM413" t="str">
        <f>IF(ISNUMBER(SEARCH("H", 'WetLitterbags placem_collection'!W194)),"YES","")</f>
        <v>YES</v>
      </c>
      <c r="AN413" t="str">
        <f>IF(ISNUMBER(SEARCH("R", 'WetLitterbags placem_collection'!W194)),"YES","")</f>
        <v/>
      </c>
    </row>
    <row r="414" spans="1:40" ht="15" customHeight="1">
      <c r="A414" s="268" t="s">
        <v>2460</v>
      </c>
      <c r="B414" s="282">
        <f>'Dry_Litterbag Placem_Collection'!A195</f>
        <v>193</v>
      </c>
      <c r="C414" s="282" t="str">
        <f>'Dry_Litterbag Placem_Collection'!B195</f>
        <v>Makao</v>
      </c>
      <c r="D414" s="282" t="s">
        <v>2677</v>
      </c>
      <c r="E414" s="282" t="s">
        <v>2527</v>
      </c>
      <c r="F414" s="282">
        <v>4</v>
      </c>
      <c r="G414" s="283" t="str">
        <f>'Dry_Litterbag Placem_Collection'!C195</f>
        <v>Dry_Ag1_CG4</v>
      </c>
      <c r="H414" s="284" t="s">
        <v>2559</v>
      </c>
      <c r="I414" s="292" t="s">
        <v>298</v>
      </c>
      <c r="J414" s="233" t="str">
        <f>'WetLitterbags placem_collection'!M195</f>
        <v>R125</v>
      </c>
      <c r="K414" s="235">
        <f>IFERROR(INDEX('Green_rooibos initial weight'!$C$5:$C$1749,MATCH(J414, 'Green_rooibos initial weight'!$A$5:$A$1749,0)),"")</f>
        <v>2.2040000000000002</v>
      </c>
      <c r="L414" s="235">
        <f t="shared" si="44"/>
        <v>1.9542000000000002</v>
      </c>
      <c r="M414" s="235">
        <f>AVERAGE('Ashed teabags wet'!$J$814:$J$816)</f>
        <v>2.2816647271287041</v>
      </c>
      <c r="N414" s="235">
        <f t="shared" si="45"/>
        <v>1.909611707902451</v>
      </c>
      <c r="O414" s="235">
        <f>IF(IFERROR(INDEX('Both teabags AfterWet'!$D$1:$D$839,MATCH(J414,'Both teabags AfterWet'!$B$1:$B$839,0)),"")="","",(IFERROR(INDEX('Both teabags AfterWet'!$D$1:$D$839,MATCH(J414,'Both teabags AfterWet'!$B$1:$B$839,0)),"")))</f>
        <v>1.2266999999999999</v>
      </c>
      <c r="P414" s="235">
        <f t="shared" si="46"/>
        <v>1.0760999999999998</v>
      </c>
      <c r="Q414" s="235">
        <f>IFERROR(INDEX('Ashed teabags wet'!$J$2:$J$825,MATCH(J414,'Ashed teabags wet'!$B$2:$B$825,0)),"")</f>
        <v>4.8379052369080275</v>
      </c>
      <c r="R414" s="235">
        <f t="shared" si="50"/>
        <v>1.0240393017456326</v>
      </c>
      <c r="S414" s="236">
        <f>'WetLitterbags placem_collection'!E195</f>
        <v>42769</v>
      </c>
      <c r="T414" s="236">
        <f>IF('WetLitterbags placem_collection'!G195="","",'WetLitterbags placem_collection'!G195)</f>
        <v>42813</v>
      </c>
      <c r="U414" s="237">
        <f t="shared" si="47"/>
        <v>44</v>
      </c>
      <c r="V414" s="235">
        <f t="shared" si="48"/>
        <v>0.87810000000000032</v>
      </c>
      <c r="W414" s="235">
        <f t="shared" si="49"/>
        <v>0.88557240615681843</v>
      </c>
      <c r="X414">
        <f>IFERROR(INDEX(Rainfall_Wet!$O$2:$O$217,MATCH(B414, Rainfall_Wet!$A$2:$A$217,0)),"")</f>
        <v>175.054685654</v>
      </c>
      <c r="Y414" s="241">
        <v>12.565665055683967</v>
      </c>
      <c r="Z414" s="241">
        <v>0.9665896196679955</v>
      </c>
      <c r="AA414" s="241">
        <v>86.467745324648035</v>
      </c>
      <c r="AB414" s="242" t="s">
        <v>2690</v>
      </c>
      <c r="AC414" s="241">
        <v>1.0225726959093147</v>
      </c>
      <c r="AD414">
        <f>IF('WetLitterbags placem_collection'!AB195="","",'WetLitterbags placem_collection'!AB195)</f>
        <v>15.2</v>
      </c>
      <c r="AE414">
        <f>IF('WetLitterbags placem_collection'!Z195="","",'WetLitterbags placem_collection'!Z195)</f>
        <v>12.2</v>
      </c>
      <c r="AF414" s="256" t="str">
        <f>IF('WetLitterbags placem_collection'!AA195="","",'WetLitterbags placem_collection'!AA195)</f>
        <v>O</v>
      </c>
      <c r="AG414">
        <f>IF('WetLitterbags placem_collection'!AC195="","",'WetLitterbags placem_collection'!AC195)</f>
        <v>1</v>
      </c>
      <c r="AH414" s="250">
        <f>AVERAGE('WetLitterbags placem_collection'!S195,'WetLitterbags placem_collection'!U195)</f>
        <v>22.4</v>
      </c>
      <c r="AI414">
        <f>AVERAGE('WetLitterbags placem_collection'!R195,'WetLitterbags placem_collection'!T195)</f>
        <v>28.95</v>
      </c>
      <c r="AJ414">
        <v>-2.4396949910000001</v>
      </c>
      <c r="AK414">
        <v>34.838574029999997</v>
      </c>
      <c r="AL414" t="str">
        <f>IF(ISNUMBER(SEARCH("C", 'WetLitterbags placem_collection'!W195)),"YES","")</f>
        <v/>
      </c>
      <c r="AM414" t="str">
        <f>IF(ISNUMBER(SEARCH("H", 'WetLitterbags placem_collection'!W195)),"YES","")</f>
        <v/>
      </c>
      <c r="AN414" t="str">
        <f>IF(ISNUMBER(SEARCH("R", 'WetLitterbags placem_collection'!W195)),"YES","")</f>
        <v/>
      </c>
    </row>
    <row r="415" spans="1:40" ht="15" customHeight="1">
      <c r="A415" s="268" t="s">
        <v>2460</v>
      </c>
      <c r="B415" s="282">
        <f>'Dry_Litterbag Placem_Collection'!A196</f>
        <v>194</v>
      </c>
      <c r="C415" s="282" t="str">
        <f>'Dry_Litterbag Placem_Collection'!B196</f>
        <v>Makao</v>
      </c>
      <c r="D415" s="282" t="s">
        <v>2677</v>
      </c>
      <c r="E415" s="282" t="s">
        <v>2527</v>
      </c>
      <c r="F415" s="282">
        <v>3</v>
      </c>
      <c r="G415" s="283" t="str">
        <f>'Dry_Litterbag Placem_Collection'!C196</f>
        <v>Dry_Ag2_CG3</v>
      </c>
      <c r="H415" s="284" t="s">
        <v>2559</v>
      </c>
      <c r="I415" s="292" t="s">
        <v>298</v>
      </c>
      <c r="J415" s="233" t="str">
        <f>'WetLitterbags placem_collection'!M196</f>
        <v>R289</v>
      </c>
      <c r="K415" s="235">
        <f>IFERROR(INDEX('Green_rooibos initial weight'!$C$5:$C$1749,MATCH(J415, 'Green_rooibos initial weight'!$A$5:$A$1749,0)),"")</f>
        <v>2.2160000000000002</v>
      </c>
      <c r="L415" s="235">
        <f t="shared" si="44"/>
        <v>1.9662000000000002</v>
      </c>
      <c r="M415" s="235">
        <f>AVERAGE('Ashed teabags wet'!$J$814:$J$816)</f>
        <v>2.2816647271287041</v>
      </c>
      <c r="N415" s="235">
        <f t="shared" si="45"/>
        <v>1.9213379081351956</v>
      </c>
      <c r="O415" s="235">
        <f>IF(IFERROR(INDEX('Both teabags AfterWet'!$D$1:$D$839,MATCH(J415,'Both teabags AfterWet'!$B$1:$B$839,0)),"")="","",(IFERROR(INDEX('Both teabags AfterWet'!$D$1:$D$839,MATCH(J415,'Both teabags AfterWet'!$B$1:$B$839,0)),"")))</f>
        <v>1.512</v>
      </c>
      <c r="P415" s="235">
        <f t="shared" si="46"/>
        <v>1.3613999999999999</v>
      </c>
      <c r="Q415" s="235">
        <f>IFERROR(INDEX('Ashed teabags wet'!$J$2:$J$825,MATCH(J415,'Ashed teabags wet'!$B$2:$B$825,0)),"")</f>
        <v>3.5180722891571889</v>
      </c>
      <c r="R415" s="235">
        <f t="shared" si="50"/>
        <v>1.3135049638554139</v>
      </c>
      <c r="S415" s="236">
        <f>'WetLitterbags placem_collection'!E196</f>
        <v>42769</v>
      </c>
      <c r="T415" s="236">
        <f>IF('WetLitterbags placem_collection'!G196="","",'WetLitterbags placem_collection'!G196)</f>
        <v>42813</v>
      </c>
      <c r="U415" s="237">
        <f t="shared" si="47"/>
        <v>44</v>
      </c>
      <c r="V415" s="235">
        <f t="shared" si="48"/>
        <v>0.60480000000000023</v>
      </c>
      <c r="W415" s="235">
        <f t="shared" si="49"/>
        <v>0.60783294427978163</v>
      </c>
      <c r="X415">
        <f>IFERROR(INDEX(Rainfall_Wet!$O$2:$O$217,MATCH(B415, Rainfall_Wet!$A$2:$A$217,0)),"")</f>
        <v>175.054685654</v>
      </c>
      <c r="Y415" s="241">
        <v>21.13063730679653</v>
      </c>
      <c r="Z415" s="241">
        <v>3.0912555579081076</v>
      </c>
      <c r="AA415" s="241">
        <v>75.778107135295357</v>
      </c>
      <c r="AB415" s="242" t="s">
        <v>2688</v>
      </c>
      <c r="AC415" s="241">
        <v>0.46131099063578063</v>
      </c>
      <c r="AD415">
        <f>IF('WetLitterbags placem_collection'!AB196="","",'WetLitterbags placem_collection'!AB196)</f>
        <v>7.9</v>
      </c>
      <c r="AE415">
        <f>IF('WetLitterbags placem_collection'!Z196="","",'WetLitterbags placem_collection'!Z196)</f>
        <v>7.9</v>
      </c>
      <c r="AF415" s="256" t="str">
        <f>IF('WetLitterbags placem_collection'!AA196="","",'WetLitterbags placem_collection'!AA196)</f>
        <v>O</v>
      </c>
      <c r="AG415">
        <f>IF('WetLitterbags placem_collection'!AC196="","",'WetLitterbags placem_collection'!AC196)</f>
        <v>1</v>
      </c>
      <c r="AH415" s="250">
        <f>AVERAGE('WetLitterbags placem_collection'!S196,'WetLitterbags placem_collection'!U196)</f>
        <v>19.600000000000001</v>
      </c>
      <c r="AI415">
        <f>AVERAGE('WetLitterbags placem_collection'!R196,'WetLitterbags placem_collection'!T196)</f>
        <v>29.3</v>
      </c>
      <c r="AJ415">
        <v>-2.4395990190000001</v>
      </c>
      <c r="AK415">
        <v>34.838418959999998</v>
      </c>
      <c r="AL415" t="str">
        <f>IF(ISNUMBER(SEARCH("C", 'WetLitterbags placem_collection'!W196)),"YES","")</f>
        <v/>
      </c>
      <c r="AM415" t="str">
        <f>IF(ISNUMBER(SEARCH("H", 'WetLitterbags placem_collection'!W196)),"YES","")</f>
        <v/>
      </c>
      <c r="AN415" t="str">
        <f>IF(ISNUMBER(SEARCH("R", 'WetLitterbags placem_collection'!W196)),"YES","")</f>
        <v>YES</v>
      </c>
    </row>
    <row r="416" spans="1:40" ht="15" customHeight="1">
      <c r="A416" s="268" t="s">
        <v>2460</v>
      </c>
      <c r="B416" s="282">
        <f>'Dry_Litterbag Placem_Collection'!A197</f>
        <v>195</v>
      </c>
      <c r="C416" s="282" t="str">
        <f>'Dry_Litterbag Placem_Collection'!B197</f>
        <v>Makao</v>
      </c>
      <c r="D416" s="282" t="s">
        <v>2677</v>
      </c>
      <c r="E416" s="282" t="s">
        <v>2527</v>
      </c>
      <c r="F416" s="282">
        <v>2</v>
      </c>
      <c r="G416" s="283" t="str">
        <f>'Dry_Litterbag Placem_Collection'!C197</f>
        <v>Dry_Ag3_CG2</v>
      </c>
      <c r="H416" s="284" t="s">
        <v>2559</v>
      </c>
      <c r="I416" s="292" t="s">
        <v>298</v>
      </c>
      <c r="J416" s="233" t="str">
        <f>'WetLitterbags placem_collection'!M197</f>
        <v>R378</v>
      </c>
      <c r="K416" s="235">
        <f>IFERROR(INDEX('Green_rooibos initial weight'!$C$5:$C$1749,MATCH(J416, 'Green_rooibos initial weight'!$A$5:$A$1749,0)),"")</f>
        <v>2.2320000000000002</v>
      </c>
      <c r="L416" s="235">
        <f t="shared" si="44"/>
        <v>1.9822000000000002</v>
      </c>
      <c r="M416" s="235">
        <f>AVERAGE('Ashed teabags wet'!$J$814:$J$816)</f>
        <v>2.2816647271287041</v>
      </c>
      <c r="N416" s="235">
        <f t="shared" si="45"/>
        <v>1.936972841778855</v>
      </c>
      <c r="O416" s="235">
        <f>IF(IFERROR(INDEX('Both teabags AfterWet'!$D$1:$D$839,MATCH(J416,'Both teabags AfterWet'!$B$1:$B$839,0)),"")="","",(IFERROR(INDEX('Both teabags AfterWet'!$D$1:$D$839,MATCH(J416,'Both teabags AfterWet'!$B$1:$B$839,0)),"")))</f>
        <v>1.5296000000000001</v>
      </c>
      <c r="P416" s="235">
        <f t="shared" si="46"/>
        <v>1.379</v>
      </c>
      <c r="Q416" s="235">
        <f>IFERROR(INDEX('Ashed teabags wet'!$J$2:$J$825,MATCH(J416,'Ashed teabags wet'!$B$2:$B$825,0)),"")</f>
        <v>1.2339585389935566</v>
      </c>
      <c r="R416" s="235">
        <f t="shared" si="50"/>
        <v>1.3619837117472788</v>
      </c>
      <c r="S416" s="236">
        <f>'WetLitterbags placem_collection'!E197</f>
        <v>42769</v>
      </c>
      <c r="T416" s="236">
        <f>IF('WetLitterbags placem_collection'!G197="","",'WetLitterbags placem_collection'!G197)</f>
        <v>42814</v>
      </c>
      <c r="U416" s="237">
        <f t="shared" si="47"/>
        <v>45</v>
      </c>
      <c r="V416" s="235">
        <f t="shared" si="48"/>
        <v>0.60320000000000018</v>
      </c>
      <c r="W416" s="235">
        <f t="shared" si="49"/>
        <v>0.57498913003157615</v>
      </c>
      <c r="X416">
        <f>IFERROR(INDEX(Rainfall_Wet!$O$2:$O$217,MATCH(B416, Rainfall_Wet!$A$2:$A$217,0)),"")</f>
        <v>175.377105089</v>
      </c>
      <c r="Y416" s="241">
        <v>54.080969906906262</v>
      </c>
      <c r="Z416" s="241">
        <v>21.264484651351896</v>
      </c>
      <c r="AA416" s="241">
        <v>24.654545441741845</v>
      </c>
      <c r="AB416" s="242" t="s">
        <v>2691</v>
      </c>
      <c r="AC416" s="241">
        <v>1.8433218334154755</v>
      </c>
      <c r="AD416">
        <f>IF('WetLitterbags placem_collection'!AB197="","",'WetLitterbags placem_collection'!AB197)</f>
        <v>5.13</v>
      </c>
      <c r="AE416">
        <f>IF('WetLitterbags placem_collection'!Z197="","",'WetLitterbags placem_collection'!Z197)</f>
        <v>5.13</v>
      </c>
      <c r="AF416" s="256" t="str">
        <f>IF('WetLitterbags placem_collection'!AA197="","",'WetLitterbags placem_collection'!AA197)</f>
        <v>O</v>
      </c>
      <c r="AG416">
        <f>IF('WetLitterbags placem_collection'!AC197="","",'WetLitterbags placem_collection'!AC197)</f>
        <v>1</v>
      </c>
      <c r="AH416" s="250">
        <f>AVERAGE('WetLitterbags placem_collection'!S197,'WetLitterbags placem_collection'!U197)</f>
        <v>29.700000000000003</v>
      </c>
      <c r="AI416">
        <f>AVERAGE('WetLitterbags placem_collection'!R197,'WetLitterbags placem_collection'!T197)</f>
        <v>24.35</v>
      </c>
      <c r="AJ416">
        <v>-2.4396450349999999</v>
      </c>
      <c r="AK416">
        <v>34.83836599</v>
      </c>
      <c r="AL416" t="str">
        <f>IF(ISNUMBER(SEARCH("C", 'WetLitterbags placem_collection'!W197)),"YES","")</f>
        <v>YES</v>
      </c>
      <c r="AM416" t="str">
        <f>IF(ISNUMBER(SEARCH("H", 'WetLitterbags placem_collection'!W197)),"YES","")</f>
        <v/>
      </c>
      <c r="AN416" t="str">
        <f>IF(ISNUMBER(SEARCH("R", 'WetLitterbags placem_collection'!W197)),"YES","")</f>
        <v>YES</v>
      </c>
    </row>
    <row r="417" spans="1:40" ht="15" customHeight="1">
      <c r="A417" s="268" t="s">
        <v>2460</v>
      </c>
      <c r="B417" s="282">
        <f>'Dry_Litterbag Placem_Collection'!A198</f>
        <v>196</v>
      </c>
      <c r="C417" s="282" t="str">
        <f>'Dry_Litterbag Placem_Collection'!B198</f>
        <v>Makao</v>
      </c>
      <c r="D417" s="282" t="s">
        <v>2677</v>
      </c>
      <c r="E417" s="282" t="s">
        <v>2527</v>
      </c>
      <c r="F417" s="282">
        <v>1</v>
      </c>
      <c r="G417" s="283" t="str">
        <f>'Dry_Litterbag Placem_Collection'!C198</f>
        <v>Dry_Ag4_CG1</v>
      </c>
      <c r="H417" s="284" t="s">
        <v>2559</v>
      </c>
      <c r="I417" s="292" t="s">
        <v>298</v>
      </c>
      <c r="J417" s="233" t="str">
        <f>'WetLitterbags placem_collection'!M198</f>
        <v>R375</v>
      </c>
      <c r="K417" s="235">
        <f>IFERROR(INDEX('Green_rooibos initial weight'!$C$5:$C$1749,MATCH(J417, 'Green_rooibos initial weight'!$A$5:$A$1749,0)),"")</f>
        <v>2.23</v>
      </c>
      <c r="L417" s="235">
        <f t="shared" si="44"/>
        <v>1.9802</v>
      </c>
      <c r="M417" s="235">
        <f>AVERAGE('Ashed teabags wet'!$J$814:$J$816)</f>
        <v>2.2816647271287041</v>
      </c>
      <c r="N417" s="235">
        <f t="shared" si="45"/>
        <v>1.9350184750733974</v>
      </c>
      <c r="O417" s="235">
        <f>IF(IFERROR(INDEX('Both teabags AfterWet'!$D$1:$D$839,MATCH(J417,'Both teabags AfterWet'!$B$1:$B$839,0)),"")="","",(IFERROR(INDEX('Both teabags AfterWet'!$D$1:$D$839,MATCH(J417,'Both teabags AfterWet'!$B$1:$B$839,0)),"")))</f>
        <v>1.3742000000000001</v>
      </c>
      <c r="P417" s="235">
        <f t="shared" si="46"/>
        <v>1.2236</v>
      </c>
      <c r="Q417" s="235">
        <f>IFERROR(INDEX('Ashed teabags wet'!$J$2:$J$825,MATCH(J417,'Ashed teabags wet'!$B$2:$B$825,0)),"")</f>
        <v>5.0314465408809701</v>
      </c>
      <c r="R417" s="235">
        <f t="shared" si="50"/>
        <v>1.1620352201257804</v>
      </c>
      <c r="S417" s="236">
        <f>'WetLitterbags placem_collection'!E198</f>
        <v>42769</v>
      </c>
      <c r="T417" s="236">
        <f>IF('WetLitterbags placem_collection'!G198="","",'WetLitterbags placem_collection'!G198)</f>
        <v>42814</v>
      </c>
      <c r="U417" s="237">
        <f t="shared" si="47"/>
        <v>45</v>
      </c>
      <c r="V417" s="235">
        <f t="shared" si="48"/>
        <v>0.75659999999999994</v>
      </c>
      <c r="W417" s="235">
        <f t="shared" si="49"/>
        <v>0.77298325494761699</v>
      </c>
      <c r="X417">
        <f>IFERROR(INDEX(Rainfall_Wet!$O$2:$O$217,MATCH(B417, Rainfall_Wet!$A$2:$A$217,0)),"")</f>
        <v>175.377105089</v>
      </c>
      <c r="Y417" s="241">
        <v>51.960000000000008</v>
      </c>
      <c r="Z417" s="241">
        <v>18.919999999999995</v>
      </c>
      <c r="AA417" s="241">
        <v>29.120000000000005</v>
      </c>
      <c r="AB417" s="242" t="s">
        <v>2691</v>
      </c>
      <c r="AC417" s="241">
        <v>1.85293247905372</v>
      </c>
      <c r="AD417">
        <f>IF('WetLitterbags placem_collection'!AB198="","",'WetLitterbags placem_collection'!AB198)</f>
        <v>13.8</v>
      </c>
      <c r="AE417">
        <f>IF('WetLitterbags placem_collection'!Z198="","",'WetLitterbags placem_collection'!Z198)</f>
        <v>17.399999999999999</v>
      </c>
      <c r="AF417" s="256" t="str">
        <f>IF('WetLitterbags placem_collection'!AA198="","",'WetLitterbags placem_collection'!AA198)</f>
        <v>O</v>
      </c>
      <c r="AG417">
        <f>IF('WetLitterbags placem_collection'!AC198="","",'WetLitterbags placem_collection'!AC198)</f>
        <v>1</v>
      </c>
      <c r="AH417" s="250">
        <f>AVERAGE('WetLitterbags placem_collection'!S198,'WetLitterbags placem_collection'!U198)</f>
        <v>23.75</v>
      </c>
      <c r="AI417">
        <f>AVERAGE('WetLitterbags placem_collection'!R198,'WetLitterbags placem_collection'!T198)</f>
        <v>25.25</v>
      </c>
      <c r="AJ417">
        <v>-2.439403972</v>
      </c>
      <c r="AK417">
        <v>34.838404959999998</v>
      </c>
      <c r="AL417" t="str">
        <f>IF(ISNUMBER(SEARCH("C", 'WetLitterbags placem_collection'!W198)),"YES","")</f>
        <v/>
      </c>
      <c r="AM417" t="str">
        <f>IF(ISNUMBER(SEARCH("H", 'WetLitterbags placem_collection'!W198)),"YES","")</f>
        <v/>
      </c>
      <c r="AN417" t="str">
        <f>IF(ISNUMBER(SEARCH("R", 'WetLitterbags placem_collection'!W198)),"YES","")</f>
        <v/>
      </c>
    </row>
    <row r="418" spans="1:40" ht="15" customHeight="1">
      <c r="A418" s="268" t="s">
        <v>2460</v>
      </c>
      <c r="B418" s="282">
        <f>'Dry_Litterbag Placem_Collection'!A199</f>
        <v>197</v>
      </c>
      <c r="C418" s="282" t="str">
        <f>'Dry_Litterbag Placem_Collection'!B199</f>
        <v>Makao</v>
      </c>
      <c r="D418" s="282" t="s">
        <v>2677</v>
      </c>
      <c r="E418" s="282" t="s">
        <v>2527</v>
      </c>
      <c r="F418" s="282">
        <v>2</v>
      </c>
      <c r="G418" s="283" t="str">
        <f>'Dry_Litterbag Placem_Collection'!C199</f>
        <v>Dry_P1_CG2</v>
      </c>
      <c r="H418" s="284" t="s">
        <v>2559</v>
      </c>
      <c r="I418" s="292" t="s">
        <v>298</v>
      </c>
      <c r="J418" s="233" t="str">
        <f>'WetLitterbags placem_collection'!M199</f>
        <v>R219</v>
      </c>
      <c r="K418" s="235">
        <f>IFERROR(INDEX('Green_rooibos initial weight'!$C$5:$C$1749,MATCH(J418, 'Green_rooibos initial weight'!$A$5:$A$1749,0)),"")</f>
        <v>2.2160000000000002</v>
      </c>
      <c r="L418" s="235">
        <f t="shared" si="44"/>
        <v>1.9662000000000002</v>
      </c>
      <c r="M418" s="235">
        <f>AVERAGE('Ashed teabags wet'!$J$814:$J$816)</f>
        <v>2.2816647271287041</v>
      </c>
      <c r="N418" s="235">
        <f t="shared" si="45"/>
        <v>1.9213379081351956</v>
      </c>
      <c r="O418" s="235">
        <f>IF(IFERROR(INDEX('Both teabags AfterWet'!$D$1:$D$839,MATCH(J418,'Both teabags AfterWet'!$B$1:$B$839,0)),"")="","",(IFERROR(INDEX('Both teabags AfterWet'!$D$1:$D$839,MATCH(J418,'Both teabags AfterWet'!$B$1:$B$839,0)),"")))</f>
        <v>1.5786</v>
      </c>
      <c r="P418" s="235">
        <f t="shared" si="46"/>
        <v>1.4279999999999999</v>
      </c>
      <c r="Q418" s="235">
        <f>IFERROR(INDEX('Ashed teabags wet'!$J$2:$J$825,MATCH(J418,'Ashed teabags wet'!$B$2:$B$825,0)),"")</f>
        <v>11.480214948704322</v>
      </c>
      <c r="R418" s="235">
        <f t="shared" si="50"/>
        <v>1.2640625305325022</v>
      </c>
      <c r="S418" s="236">
        <f>'WetLitterbags placem_collection'!E199</f>
        <v>42769</v>
      </c>
      <c r="T418" s="236">
        <f>IF('WetLitterbags placem_collection'!G199="","",'WetLitterbags placem_collection'!G199)</f>
        <v>42814</v>
      </c>
      <c r="U418" s="237">
        <f t="shared" si="47"/>
        <v>45</v>
      </c>
      <c r="V418" s="235">
        <f t="shared" si="48"/>
        <v>0.53820000000000023</v>
      </c>
      <c r="W418" s="235">
        <f t="shared" si="49"/>
        <v>0.65727537760269339</v>
      </c>
      <c r="X418">
        <f>IFERROR(INDEX(Rainfall_Wet!$O$2:$O$217,MATCH(B418, Rainfall_Wet!$A$2:$A$217,0)),"")</f>
        <v>175.377105089</v>
      </c>
      <c r="Y418" s="241">
        <v>23.96</v>
      </c>
      <c r="Z418" s="241">
        <v>0.91999999999999804</v>
      </c>
      <c r="AA418" s="241">
        <v>75.12</v>
      </c>
      <c r="AB418" s="242" t="s">
        <v>2688</v>
      </c>
      <c r="AC418" s="241">
        <v>1.2493839329719072</v>
      </c>
      <c r="AD418">
        <f>IF('WetLitterbags placem_collection'!AB199="","",'WetLitterbags placem_collection'!AB199)</f>
        <v>5.13</v>
      </c>
      <c r="AE418">
        <f>IF('WetLitterbags placem_collection'!Z199="","",'WetLitterbags placem_collection'!Z199)</f>
        <v>5.13</v>
      </c>
      <c r="AF418" s="256" t="str">
        <f>IF('WetLitterbags placem_collection'!AA199="","",'WetLitterbags placem_collection'!AA199)</f>
        <v>O</v>
      </c>
      <c r="AG418">
        <f>IF('WetLitterbags placem_collection'!AC199="","",'WetLitterbags placem_collection'!AC199)</f>
        <v>1</v>
      </c>
      <c r="AH418" s="250">
        <f>AVERAGE('WetLitterbags placem_collection'!S199,'WetLitterbags placem_collection'!U199)</f>
        <v>22.85</v>
      </c>
      <c r="AI418">
        <f>AVERAGE('WetLitterbags placem_collection'!R199,'WetLitterbags placem_collection'!T199)</f>
        <v>24.4</v>
      </c>
      <c r="AJ418">
        <v>-2.4396450349999999</v>
      </c>
      <c r="AK418">
        <v>34.83836599</v>
      </c>
      <c r="AL418" t="str">
        <f>IF(ISNUMBER(SEARCH("C", 'WetLitterbags placem_collection'!W199)),"YES","")</f>
        <v>YES</v>
      </c>
      <c r="AM418" t="str">
        <f>IF(ISNUMBER(SEARCH("H", 'WetLitterbags placem_collection'!W199)),"YES","")</f>
        <v>YES</v>
      </c>
      <c r="AN418" t="str">
        <f>IF(ISNUMBER(SEARCH("R", 'WetLitterbags placem_collection'!W199)),"YES","")</f>
        <v>YES</v>
      </c>
    </row>
    <row r="419" spans="1:40" ht="15" customHeight="1">
      <c r="A419" s="268" t="s">
        <v>2460</v>
      </c>
      <c r="B419" s="282">
        <f>'Dry_Litterbag Placem_Collection'!A200</f>
        <v>198</v>
      </c>
      <c r="C419" s="282" t="str">
        <f>'Dry_Litterbag Placem_Collection'!B200</f>
        <v>Makao</v>
      </c>
      <c r="D419" s="282" t="s">
        <v>2677</v>
      </c>
      <c r="E419" s="282" t="s">
        <v>2527</v>
      </c>
      <c r="F419" s="282">
        <v>3</v>
      </c>
      <c r="G419" s="283" t="str">
        <f>'Dry_Litterbag Placem_Collection'!C200</f>
        <v>Dry_P2_CG3</v>
      </c>
      <c r="H419" s="284" t="s">
        <v>2559</v>
      </c>
      <c r="I419" s="292" t="s">
        <v>298</v>
      </c>
      <c r="J419" s="233" t="str">
        <f>'WetLitterbags placem_collection'!M200</f>
        <v>R463</v>
      </c>
      <c r="K419" s="235">
        <f>IFERROR(INDEX('Green_rooibos initial weight'!$C$5:$C$1749,MATCH(J419, 'Green_rooibos initial weight'!$A$5:$A$1749,0)),"")</f>
        <v>2.1579999999999999</v>
      </c>
      <c r="L419" s="235">
        <f t="shared" si="44"/>
        <v>1.9081999999999999</v>
      </c>
      <c r="M419" s="235">
        <f>AVERAGE('Ashed teabags wet'!$J$814:$J$816)</f>
        <v>2.2816647271287041</v>
      </c>
      <c r="N419" s="235">
        <f t="shared" si="45"/>
        <v>1.8646612736769299</v>
      </c>
      <c r="O419" s="235">
        <f>IF(IFERROR(INDEX('Both teabags AfterWet'!$D$1:$D$839,MATCH(J419,'Both teabags AfterWet'!$B$1:$B$839,0)),"")="","",(IFERROR(INDEX('Both teabags AfterWet'!$D$1:$D$839,MATCH(J419,'Both teabags AfterWet'!$B$1:$B$839,0)),"")))</f>
        <v>1.5485</v>
      </c>
      <c r="P419" s="235">
        <f t="shared" si="46"/>
        <v>1.3978999999999999</v>
      </c>
      <c r="Q419" s="235">
        <f>IFERROR(INDEX('Ashed teabags wet'!$J$2:$J$825,MATCH(J419,'Ashed teabags wet'!$B$2:$B$825,0)),"")</f>
        <v>7.7074128620517337</v>
      </c>
      <c r="R419" s="235">
        <f t="shared" si="50"/>
        <v>1.2901580756013789</v>
      </c>
      <c r="S419" s="236">
        <f>'WetLitterbags placem_collection'!E200</f>
        <v>42769</v>
      </c>
      <c r="T419" s="236">
        <f>IF('WetLitterbags placem_collection'!G200="","",'WetLitterbags placem_collection'!G200)</f>
        <v>42813</v>
      </c>
      <c r="U419" s="237">
        <f t="shared" si="47"/>
        <v>44</v>
      </c>
      <c r="V419" s="235">
        <f t="shared" si="48"/>
        <v>0.51029999999999998</v>
      </c>
      <c r="W419" s="235">
        <f t="shared" si="49"/>
        <v>0.57450319807555106</v>
      </c>
      <c r="X419">
        <f>IFERROR(INDEX(Rainfall_Wet!$O$2:$O$217,MATCH(B419, Rainfall_Wet!$A$2:$A$217,0)),"")</f>
        <v>175.054685654</v>
      </c>
      <c r="Y419" s="241">
        <v>19.96</v>
      </c>
      <c r="Z419" s="241">
        <v>4.9199999999999982</v>
      </c>
      <c r="AA419" s="241">
        <v>75.12</v>
      </c>
      <c r="AB419" s="242" t="s">
        <v>2689</v>
      </c>
      <c r="AC419" s="241">
        <v>1.641498275012321</v>
      </c>
      <c r="AD419">
        <f>IF('WetLitterbags placem_collection'!AB200="","",'WetLitterbags placem_collection'!AB200)</f>
        <v>7.9</v>
      </c>
      <c r="AE419">
        <f>IF('WetLitterbags placem_collection'!Z200="","",'WetLitterbags placem_collection'!Z200)</f>
        <v>7.9</v>
      </c>
      <c r="AF419" s="256" t="str">
        <f>IF('WetLitterbags placem_collection'!AA200="","",'WetLitterbags placem_collection'!AA200)</f>
        <v>O</v>
      </c>
      <c r="AG419">
        <f>IF('WetLitterbags placem_collection'!AC200="","",'WetLitterbags placem_collection'!AC200)</f>
        <v>1</v>
      </c>
      <c r="AH419" s="250">
        <f>AVERAGE('WetLitterbags placem_collection'!S200,'WetLitterbags placem_collection'!U200)</f>
        <v>20.9</v>
      </c>
      <c r="AI419">
        <f>AVERAGE('WetLitterbags placem_collection'!R200,'WetLitterbags placem_collection'!T200)</f>
        <v>27.45</v>
      </c>
      <c r="AJ419">
        <v>-2.4395990190000001</v>
      </c>
      <c r="AK419">
        <v>34.838418959999998</v>
      </c>
      <c r="AL419" t="str">
        <f>IF(ISNUMBER(SEARCH("C", 'WetLitterbags placem_collection'!W200)),"YES","")</f>
        <v/>
      </c>
      <c r="AM419" t="str">
        <f>IF(ISNUMBER(SEARCH("H", 'WetLitterbags placem_collection'!W200)),"YES","")</f>
        <v/>
      </c>
      <c r="AN419" t="str">
        <f>IF(ISNUMBER(SEARCH("R", 'WetLitterbags placem_collection'!W200)),"YES","")</f>
        <v/>
      </c>
    </row>
    <row r="420" spans="1:40" ht="15" customHeight="1">
      <c r="A420" s="268" t="s">
        <v>2460</v>
      </c>
      <c r="B420" s="282">
        <f>'Dry_Litterbag Placem_Collection'!A201</f>
        <v>199</v>
      </c>
      <c r="C420" s="282" t="str">
        <f>'Dry_Litterbag Placem_Collection'!B201</f>
        <v>Makao</v>
      </c>
      <c r="D420" s="282" t="s">
        <v>2677</v>
      </c>
      <c r="E420" s="282" t="s">
        <v>2527</v>
      </c>
      <c r="F420" s="282">
        <v>1</v>
      </c>
      <c r="G420" s="283" t="str">
        <f>'Dry_Litterbag Placem_Collection'!C201</f>
        <v>Dry_P3_CG1</v>
      </c>
      <c r="H420" s="284" t="s">
        <v>2559</v>
      </c>
      <c r="I420" s="292" t="s">
        <v>298</v>
      </c>
      <c r="J420" s="233" t="str">
        <f>'WetLitterbags placem_collection'!M201</f>
        <v>R339</v>
      </c>
      <c r="K420" s="235">
        <f>IFERROR(INDEX('Green_rooibos initial weight'!$C$5:$C$1749,MATCH(J420, 'Green_rooibos initial weight'!$A$5:$A$1749,0)),"")</f>
        <v>2.214</v>
      </c>
      <c r="L420" s="235">
        <f t="shared" si="44"/>
        <v>1.9641999999999999</v>
      </c>
      <c r="M420" s="235">
        <f>AVERAGE('Ashed teabags wet'!$J$814:$J$816)</f>
        <v>2.2816647271287041</v>
      </c>
      <c r="N420" s="235">
        <f t="shared" si="45"/>
        <v>1.919383541429738</v>
      </c>
      <c r="O420" s="235">
        <f>IF(IFERROR(INDEX('Both teabags AfterWet'!$D$1:$D$839,MATCH(J420,'Both teabags AfterWet'!$B$1:$B$839,0)),"")="","",(IFERROR(INDEX('Both teabags AfterWet'!$D$1:$D$839,MATCH(J420,'Both teabags AfterWet'!$B$1:$B$839,0)),"")))</f>
        <v>1.6160000000000001</v>
      </c>
      <c r="P420" s="235">
        <f t="shared" si="46"/>
        <v>1.4654</v>
      </c>
      <c r="Q420" s="235">
        <f>IFERROR(INDEX('Ashed teabags wet'!$J$2:$J$825,MATCH(J420,'Ashed teabags wet'!$B$2:$B$825,0)),"")</f>
        <v>3.6390101892290181</v>
      </c>
      <c r="R420" s="235">
        <f t="shared" si="50"/>
        <v>1.4120739446870381</v>
      </c>
      <c r="S420" s="236">
        <f>'WetLitterbags placem_collection'!E201</f>
        <v>42769</v>
      </c>
      <c r="T420" s="236">
        <f>IF('WetLitterbags placem_collection'!G201="","",'WetLitterbags placem_collection'!G201)</f>
        <v>42814</v>
      </c>
      <c r="U420" s="237">
        <f t="shared" si="47"/>
        <v>45</v>
      </c>
      <c r="V420" s="235">
        <f t="shared" si="48"/>
        <v>0.49879999999999991</v>
      </c>
      <c r="W420" s="235">
        <f t="shared" si="49"/>
        <v>0.50730959674269993</v>
      </c>
      <c r="X420">
        <f>IFERROR(INDEX(Rainfall_Wet!$O$2:$O$217,MATCH(B420, Rainfall_Wet!$A$2:$A$217,0)),"")</f>
        <v>175.377105089</v>
      </c>
      <c r="Y420" s="241">
        <v>21.96</v>
      </c>
      <c r="Z420" s="241">
        <v>8.9199999999999982</v>
      </c>
      <c r="AA420" s="241">
        <v>69.12</v>
      </c>
      <c r="AB420" s="242" t="s">
        <v>2688</v>
      </c>
      <c r="AC420" s="241">
        <v>1.7491375061606702</v>
      </c>
      <c r="AD420">
        <f>IF('WetLitterbags placem_collection'!AB201="","",'WetLitterbags placem_collection'!AB201)</f>
        <v>13.8</v>
      </c>
      <c r="AE420">
        <f>IF('WetLitterbags placem_collection'!Z201="","",'WetLitterbags placem_collection'!Z201)</f>
        <v>17.399999999999999</v>
      </c>
      <c r="AF420" s="256" t="str">
        <f>IF('WetLitterbags placem_collection'!AA201="","",'WetLitterbags placem_collection'!AA201)</f>
        <v>O</v>
      </c>
      <c r="AG420">
        <f>IF('WetLitterbags placem_collection'!AC201="","",'WetLitterbags placem_collection'!AC201)</f>
        <v>1</v>
      </c>
      <c r="AH420" s="250">
        <f>AVERAGE('WetLitterbags placem_collection'!S201,'WetLitterbags placem_collection'!U201)</f>
        <v>18.149999999999999</v>
      </c>
      <c r="AI420">
        <f>AVERAGE('WetLitterbags placem_collection'!R201,'WetLitterbags placem_collection'!T201)</f>
        <v>24.549999999999997</v>
      </c>
      <c r="AJ420">
        <v>-2.439403972</v>
      </c>
      <c r="AK420">
        <v>34.838404959999998</v>
      </c>
      <c r="AL420" t="str">
        <f>IF(ISNUMBER(SEARCH("C", 'WetLitterbags placem_collection'!W201)),"YES","")</f>
        <v/>
      </c>
      <c r="AM420" t="str">
        <f>IF(ISNUMBER(SEARCH("H", 'WetLitterbags placem_collection'!W201)),"YES","")</f>
        <v/>
      </c>
      <c r="AN420" t="str">
        <f>IF(ISNUMBER(SEARCH("R", 'WetLitterbags placem_collection'!W201)),"YES","")</f>
        <v>YES</v>
      </c>
    </row>
    <row r="421" spans="1:40" ht="15" customHeight="1">
      <c r="A421" s="268" t="s">
        <v>2460</v>
      </c>
      <c r="B421" s="282">
        <f>'Dry_Litterbag Placem_Collection'!A202</f>
        <v>200</v>
      </c>
      <c r="C421" s="282" t="str">
        <f>'Dry_Litterbag Placem_Collection'!B202</f>
        <v>Makao</v>
      </c>
      <c r="D421" s="282" t="s">
        <v>2677</v>
      </c>
      <c r="E421" s="282" t="s">
        <v>2527</v>
      </c>
      <c r="F421" s="282">
        <v>4</v>
      </c>
      <c r="G421" s="283" t="str">
        <f>'Dry_Litterbag Placem_Collection'!C202</f>
        <v>Dry_P4_CG4</v>
      </c>
      <c r="H421" s="284" t="s">
        <v>2559</v>
      </c>
      <c r="I421" s="292" t="s">
        <v>298</v>
      </c>
      <c r="J421" s="233" t="str">
        <f>'WetLitterbags placem_collection'!M202</f>
        <v>R303</v>
      </c>
      <c r="K421" s="235">
        <f>IFERROR(INDEX('Green_rooibos initial weight'!$C$5:$C$1749,MATCH(J421, 'Green_rooibos initial weight'!$A$5:$A$1749,0)),"")</f>
        <v>2.2490000000000001</v>
      </c>
      <c r="L421" s="235">
        <f t="shared" si="44"/>
        <v>1.9992000000000001</v>
      </c>
      <c r="M421" s="235">
        <f>AVERAGE('Ashed teabags wet'!$J$814:$J$816)</f>
        <v>2.2816647271287041</v>
      </c>
      <c r="N421" s="235">
        <f t="shared" si="45"/>
        <v>1.953584958775243</v>
      </c>
      <c r="O421" s="235">
        <f>IF(IFERROR(INDEX('Both teabags AfterWet'!$D$1:$D$839,MATCH(J421,'Both teabags AfterWet'!$B$1:$B$839,0)),"")="","",(IFERROR(INDEX('Both teabags AfterWet'!$D$1:$D$839,MATCH(J421,'Both teabags AfterWet'!$B$1:$B$839,0)),"")))</f>
        <v>1.5651999999999999</v>
      </c>
      <c r="P421" s="235">
        <f t="shared" si="46"/>
        <v>1.4145999999999999</v>
      </c>
      <c r="Q421" s="235">
        <f>IFERROR(INDEX('Ashed teabags wet'!$J$2:$J$825,MATCH(J421,'Ashed teabags wet'!$B$2:$B$825,0)),"")</f>
        <v>4.4411177644712749</v>
      </c>
      <c r="R421" s="235">
        <f t="shared" si="50"/>
        <v>1.3517759481037892</v>
      </c>
      <c r="S421" s="236">
        <f>'WetLitterbags placem_collection'!E202</f>
        <v>42769</v>
      </c>
      <c r="T421" s="236">
        <f>IF('WetLitterbags placem_collection'!G202="","",'WetLitterbags placem_collection'!G202)</f>
        <v>42813</v>
      </c>
      <c r="U421" s="237">
        <f t="shared" si="47"/>
        <v>44</v>
      </c>
      <c r="V421" s="235">
        <f t="shared" si="48"/>
        <v>0.58460000000000023</v>
      </c>
      <c r="W421" s="235">
        <f t="shared" si="49"/>
        <v>0.60180901067145376</v>
      </c>
      <c r="X421">
        <f>IFERROR(INDEX(Rainfall_Wet!$O$2:$O$217,MATCH(B421, Rainfall_Wet!$A$2:$A$217,0)),"")</f>
        <v>175.054685654</v>
      </c>
      <c r="Y421" s="241">
        <v>25.96</v>
      </c>
      <c r="Z421" s="241">
        <v>6.9200000000000008</v>
      </c>
      <c r="AA421" s="241">
        <v>67.12</v>
      </c>
      <c r="AB421" s="242" t="s">
        <v>2688</v>
      </c>
      <c r="AC421" s="241">
        <v>1.7568260226712666</v>
      </c>
      <c r="AD421">
        <f>IF('WetLitterbags placem_collection'!AB202="","",'WetLitterbags placem_collection'!AB202)</f>
        <v>15.2</v>
      </c>
      <c r="AE421">
        <f>IF('WetLitterbags placem_collection'!Z202="","",'WetLitterbags placem_collection'!Z202)</f>
        <v>12.2</v>
      </c>
      <c r="AF421" s="256" t="str">
        <f>IF('WetLitterbags placem_collection'!AA202="","",'WetLitterbags placem_collection'!AA202)</f>
        <v>O</v>
      </c>
      <c r="AG421">
        <f>IF('WetLitterbags placem_collection'!AC202="","",'WetLitterbags placem_collection'!AC202)</f>
        <v>1</v>
      </c>
      <c r="AH421" s="250">
        <f>AVERAGE('WetLitterbags placem_collection'!S202,'WetLitterbags placem_collection'!U202)</f>
        <v>22.799999999999997</v>
      </c>
      <c r="AI421">
        <f>AVERAGE('WetLitterbags placem_collection'!R202,'WetLitterbags placem_collection'!T202)</f>
        <v>27.9</v>
      </c>
      <c r="AJ421">
        <v>-2.4396949910000001</v>
      </c>
      <c r="AK421">
        <v>34.838574029999997</v>
      </c>
      <c r="AL421" t="str">
        <f>IF(ISNUMBER(SEARCH("C", 'WetLitterbags placem_collection'!W202)),"YES","")</f>
        <v/>
      </c>
      <c r="AM421" t="str">
        <f>IF(ISNUMBER(SEARCH("H", 'WetLitterbags placem_collection'!W202)),"YES","")</f>
        <v/>
      </c>
      <c r="AN421" t="str">
        <f>IF(ISNUMBER(SEARCH("R", 'WetLitterbags placem_collection'!W202)),"YES","")</f>
        <v>YES</v>
      </c>
    </row>
    <row r="422" spans="1:40" ht="15" customHeight="1">
      <c r="A422" s="268" t="s">
        <v>2460</v>
      </c>
      <c r="B422" s="282">
        <f>'Dry_Litterbag Placem_Collection'!A203</f>
        <v>201</v>
      </c>
      <c r="C422" s="282" t="str">
        <f>'Dry_Litterbag Placem_Collection'!B203</f>
        <v>Maswa</v>
      </c>
      <c r="D422" s="282" t="s">
        <v>2677</v>
      </c>
      <c r="E422" s="282" t="s">
        <v>2527</v>
      </c>
      <c r="F422" s="282">
        <v>4</v>
      </c>
      <c r="G422" s="283" t="str">
        <f>'Dry_Litterbag Placem_Collection'!C203</f>
        <v>Dry_W3_CG4</v>
      </c>
      <c r="H422" s="284" t="s">
        <v>2559</v>
      </c>
      <c r="I422" s="292" t="s">
        <v>298</v>
      </c>
      <c r="J422" s="233" t="str">
        <f>'WetLitterbags placem_collection'!M203</f>
        <v>R218</v>
      </c>
      <c r="K422" s="235">
        <f>IFERROR(INDEX('Green_rooibos initial weight'!$C$5:$C$1749,MATCH(J422, 'Green_rooibos initial weight'!$A$5:$A$1749,0)),"")</f>
        <v>2.2309999999999999</v>
      </c>
      <c r="L422" s="235">
        <f t="shared" si="44"/>
        <v>1.9811999999999999</v>
      </c>
      <c r="M422" s="235">
        <f>AVERAGE('Ashed teabags wet'!$J$814:$J$816)</f>
        <v>2.2816647271287041</v>
      </c>
      <c r="N422" s="235">
        <f t="shared" si="45"/>
        <v>1.935995658426126</v>
      </c>
      <c r="O422" s="235">
        <f>IF(IFERROR(INDEX('Both teabags AfterWet'!$D$1:$D$839,MATCH(J422,'Both teabags AfterWet'!$B$1:$B$839,0)),"")="","",(IFERROR(INDEX('Both teabags AfterWet'!$D$1:$D$839,MATCH(J422,'Both teabags AfterWet'!$B$1:$B$839,0)),"")))</f>
        <v>1.5928</v>
      </c>
      <c r="P422" s="235">
        <f t="shared" si="46"/>
        <v>1.4421999999999999</v>
      </c>
      <c r="Q422" s="235">
        <f>IFERROR(INDEX('Ashed teabags wet'!$J$2:$J$825,MATCH(J422,'Ashed teabags wet'!$B$2:$B$825,0)),"")</f>
        <v>3.3009708737867043</v>
      </c>
      <c r="R422" s="235">
        <f t="shared" si="50"/>
        <v>1.3945933980582481</v>
      </c>
      <c r="S422" s="236">
        <f>'WetLitterbags placem_collection'!E203</f>
        <v>42769</v>
      </c>
      <c r="T422" s="236">
        <f>IF('WetLitterbags placem_collection'!G203="","",'WetLitterbags placem_collection'!G203)</f>
        <v>42813</v>
      </c>
      <c r="U422" s="237">
        <f t="shared" si="47"/>
        <v>44</v>
      </c>
      <c r="V422" s="235">
        <f t="shared" si="48"/>
        <v>0.53899999999999992</v>
      </c>
      <c r="W422" s="235">
        <f t="shared" si="49"/>
        <v>0.54140226036787786</v>
      </c>
      <c r="X422">
        <f>IFERROR(INDEX(Rainfall_Wet!$O$2:$O$217,MATCH(B422, Rainfall_Wet!$A$2:$A$217,0)),"")</f>
        <v>175.054685654</v>
      </c>
      <c r="Y422" s="241">
        <v>38.691629007962128</v>
      </c>
      <c r="Z422" s="241">
        <v>26.81299763288143</v>
      </c>
      <c r="AA422" s="241">
        <v>34.495373359156439</v>
      </c>
      <c r="AB422" s="242" t="s">
        <v>2693</v>
      </c>
      <c r="AC422" s="241">
        <v>2.5483587974371611</v>
      </c>
      <c r="AD422">
        <f>IF('WetLitterbags placem_collection'!AB203="","",'WetLitterbags placem_collection'!AB203)</f>
        <v>15.2</v>
      </c>
      <c r="AE422">
        <f>IF('WetLitterbags placem_collection'!Z203="","",'WetLitterbags placem_collection'!Z203)</f>
        <v>12.2</v>
      </c>
      <c r="AF422" s="256" t="str">
        <f>IF('WetLitterbags placem_collection'!AA203="","",'WetLitterbags placem_collection'!AA203)</f>
        <v>O</v>
      </c>
      <c r="AG422">
        <f>IF('WetLitterbags placem_collection'!AC203="","",'WetLitterbags placem_collection'!AC203)</f>
        <v>1</v>
      </c>
      <c r="AH422" s="250">
        <f>AVERAGE('WetLitterbags placem_collection'!S203,'WetLitterbags placem_collection'!U203)</f>
        <v>22</v>
      </c>
      <c r="AI422">
        <f>AVERAGE('WetLitterbags placem_collection'!R203,'WetLitterbags placem_collection'!T203)</f>
        <v>28</v>
      </c>
      <c r="AJ422">
        <v>-2.4396949910000001</v>
      </c>
      <c r="AK422">
        <v>34.838574029999997</v>
      </c>
      <c r="AL422" t="str">
        <f>IF(ISNUMBER(SEARCH("C", 'WetLitterbags placem_collection'!W203)),"YES","")</f>
        <v/>
      </c>
      <c r="AM422" t="str">
        <f>IF(ISNUMBER(SEARCH("H", 'WetLitterbags placem_collection'!W203)),"YES","")</f>
        <v/>
      </c>
      <c r="AN422" t="str">
        <f>IF(ISNUMBER(SEARCH("R", 'WetLitterbags placem_collection'!W203)),"YES","")</f>
        <v>YES</v>
      </c>
    </row>
    <row r="423" spans="1:40" ht="15" customHeight="1">
      <c r="A423" s="268" t="s">
        <v>2460</v>
      </c>
      <c r="B423" s="282">
        <f>'Dry_Litterbag Placem_Collection'!A204</f>
        <v>202</v>
      </c>
      <c r="C423" s="282" t="str">
        <f>'Dry_Litterbag Placem_Collection'!B204</f>
        <v>Maswa</v>
      </c>
      <c r="D423" s="282" t="s">
        <v>2677</v>
      </c>
      <c r="E423" s="282" t="s">
        <v>2527</v>
      </c>
      <c r="F423" s="282">
        <v>1</v>
      </c>
      <c r="G423" s="283" t="str">
        <f>'Dry_Litterbag Placem_Collection'!C204</f>
        <v>Dry_W2_CG1</v>
      </c>
      <c r="H423" s="284" t="s">
        <v>2559</v>
      </c>
      <c r="I423" s="292" t="s">
        <v>298</v>
      </c>
      <c r="J423" s="233" t="str">
        <f>'WetLitterbags placem_collection'!M204</f>
        <v>R135</v>
      </c>
      <c r="K423" s="235">
        <f>IFERROR(INDEX('Green_rooibos initial weight'!$C$5:$C$1749,MATCH(J423, 'Green_rooibos initial weight'!$A$5:$A$1749,0)),"")</f>
        <v>2.286</v>
      </c>
      <c r="L423" s="235">
        <f t="shared" si="44"/>
        <v>2.0362</v>
      </c>
      <c r="M423" s="235">
        <f>AVERAGE('Ashed teabags wet'!$J$814:$J$816)</f>
        <v>2.2816647271287041</v>
      </c>
      <c r="N423" s="235">
        <f t="shared" si="45"/>
        <v>1.9897407428262053</v>
      </c>
      <c r="O423" s="235">
        <f>IF(IFERROR(INDEX('Both teabags AfterWet'!$D$1:$D$839,MATCH(J423,'Both teabags AfterWet'!$B$1:$B$839,0)),"")="","",(IFERROR(INDEX('Both teabags AfterWet'!$D$1:$D$839,MATCH(J423,'Both teabags AfterWet'!$B$1:$B$839,0)),"")))</f>
        <v>1.6419999999999999</v>
      </c>
      <c r="P423" s="235">
        <f t="shared" si="46"/>
        <v>1.4913999999999998</v>
      </c>
      <c r="Q423" s="235">
        <f>IFERROR(INDEX('Ashed teabags wet'!$J$2:$J$825,MATCH(J423,'Ashed teabags wet'!$B$2:$B$825,0)),"")</f>
        <v>3.9196472317485203</v>
      </c>
      <c r="R423" s="235">
        <f t="shared" si="50"/>
        <v>1.4329423811857025</v>
      </c>
      <c r="S423" s="236">
        <f>'WetLitterbags placem_collection'!E204</f>
        <v>42769</v>
      </c>
      <c r="T423" s="236">
        <f>IF('WetLitterbags placem_collection'!G204="","",'WetLitterbags placem_collection'!G204)</f>
        <v>42814</v>
      </c>
      <c r="U423" s="237">
        <f t="shared" si="47"/>
        <v>45</v>
      </c>
      <c r="V423" s="235">
        <f t="shared" si="48"/>
        <v>0.54480000000000017</v>
      </c>
      <c r="W423" s="235">
        <f t="shared" si="49"/>
        <v>0.55679836164050278</v>
      </c>
      <c r="X423">
        <f>IFERROR(INDEX(Rainfall_Wet!$O$2:$O$217,MATCH(B423, Rainfall_Wet!$A$2:$A$217,0)),"")</f>
        <v>175.377105089</v>
      </c>
      <c r="Y423" s="241">
        <v>45.272914521112256</v>
      </c>
      <c r="Z423" s="241">
        <v>23.604531410916575</v>
      </c>
      <c r="AA423" s="241">
        <v>31.122554067971166</v>
      </c>
      <c r="AB423" s="242" t="s">
        <v>2691</v>
      </c>
      <c r="AC423" s="241">
        <v>2.0547560374568752</v>
      </c>
      <c r="AD423">
        <f>IF('WetLitterbags placem_collection'!AB204="","",'WetLitterbags placem_collection'!AB204)</f>
        <v>13.8</v>
      </c>
      <c r="AE423">
        <f>IF('WetLitterbags placem_collection'!Z204="","",'WetLitterbags placem_collection'!Z204)</f>
        <v>17.399999999999999</v>
      </c>
      <c r="AF423" s="256" t="str">
        <f>IF('WetLitterbags placem_collection'!AA204="","",'WetLitterbags placem_collection'!AA204)</f>
        <v>O</v>
      </c>
      <c r="AG423">
        <f>IF('WetLitterbags placem_collection'!AC204="","",'WetLitterbags placem_collection'!AC204)</f>
        <v>1</v>
      </c>
      <c r="AH423" s="250">
        <f>AVERAGE('WetLitterbags placem_collection'!S204,'WetLitterbags placem_collection'!U204)</f>
        <v>20.65</v>
      </c>
      <c r="AI423">
        <f>AVERAGE('WetLitterbags placem_collection'!R204,'WetLitterbags placem_collection'!T204)</f>
        <v>24.1</v>
      </c>
      <c r="AJ423">
        <v>-2.439403972</v>
      </c>
      <c r="AK423">
        <v>34.838404959999998</v>
      </c>
      <c r="AL423" t="str">
        <f>IF(ISNUMBER(SEARCH("C", 'WetLitterbags placem_collection'!W204)),"YES","")</f>
        <v/>
      </c>
      <c r="AM423" t="str">
        <f>IF(ISNUMBER(SEARCH("H", 'WetLitterbags placem_collection'!W204)),"YES","")</f>
        <v/>
      </c>
      <c r="AN423" t="str">
        <f>IF(ISNUMBER(SEARCH("R", 'WetLitterbags placem_collection'!W204)),"YES","")</f>
        <v>YES</v>
      </c>
    </row>
    <row r="424" spans="1:40" ht="15" customHeight="1">
      <c r="A424" s="268" t="s">
        <v>2460</v>
      </c>
      <c r="B424" s="282">
        <f>'Dry_Litterbag Placem_Collection'!A205</f>
        <v>203</v>
      </c>
      <c r="C424" s="282" t="str">
        <f>'Dry_Litterbag Placem_Collection'!B205</f>
        <v>Maswa</v>
      </c>
      <c r="D424" s="282" t="s">
        <v>2677</v>
      </c>
      <c r="E424" s="282" t="s">
        <v>2527</v>
      </c>
      <c r="F424" s="282">
        <v>2</v>
      </c>
      <c r="G424" s="283" t="str">
        <f>'Dry_Litterbag Placem_Collection'!C205</f>
        <v>Dry_W1_CG2</v>
      </c>
      <c r="H424" s="284" t="s">
        <v>2559</v>
      </c>
      <c r="I424" s="292" t="s">
        <v>298</v>
      </c>
      <c r="J424" s="233" t="str">
        <f>'WetLitterbags placem_collection'!M205</f>
        <v>R372</v>
      </c>
      <c r="K424" s="235">
        <f>IFERROR(INDEX('Green_rooibos initial weight'!$C$5:$C$1749,MATCH(J424, 'Green_rooibos initial weight'!$A$5:$A$1749,0)),"")</f>
        <v>2.202</v>
      </c>
      <c r="L424" s="235">
        <f t="shared" si="44"/>
        <v>1.9521999999999999</v>
      </c>
      <c r="M424" s="235">
        <f>AVERAGE('Ashed teabags wet'!$J$814:$J$816)</f>
        <v>2.2816647271287041</v>
      </c>
      <c r="N424" s="235">
        <f t="shared" si="45"/>
        <v>1.9076573411969935</v>
      </c>
      <c r="O424" s="235">
        <f>IF(IFERROR(INDEX('Both teabags AfterWet'!$D$1:$D$839,MATCH(J424,'Both teabags AfterWet'!$B$1:$B$839,0)),"")="","",(IFERROR(INDEX('Both teabags AfterWet'!$D$1:$D$839,MATCH(J424,'Both teabags AfterWet'!$B$1:$B$839,0)),"")))</f>
        <v>1.6213</v>
      </c>
      <c r="P424" s="235">
        <f t="shared" si="46"/>
        <v>1.4706999999999999</v>
      </c>
      <c r="Q424" s="235">
        <f>IFERROR(INDEX('Ashed teabags wet'!$J$2:$J$825,MATCH(J424,'Ashed teabags wet'!$B$2:$B$825,0)),"")</f>
        <v>4.1958041958038725</v>
      </c>
      <c r="R424" s="235">
        <f t="shared" si="50"/>
        <v>1.4089923076923123</v>
      </c>
      <c r="S424" s="236">
        <f>'WetLitterbags placem_collection'!E205</f>
        <v>42769</v>
      </c>
      <c r="T424" s="236">
        <f>IF('WetLitterbags placem_collection'!G205="","",'WetLitterbags placem_collection'!G205)</f>
        <v>42814</v>
      </c>
      <c r="U424" s="237">
        <f t="shared" si="47"/>
        <v>45</v>
      </c>
      <c r="V424" s="235">
        <f t="shared" si="48"/>
        <v>0.48150000000000004</v>
      </c>
      <c r="W424" s="235">
        <f t="shared" si="49"/>
        <v>0.49866503350468117</v>
      </c>
      <c r="X424">
        <f>IFERROR(INDEX(Rainfall_Wet!$O$2:$O$217,MATCH(B424, Rainfall_Wet!$A$2:$A$217,0)),"")</f>
        <v>175.377105089</v>
      </c>
      <c r="Y424" s="241">
        <v>47.96</v>
      </c>
      <c r="Z424" s="241">
        <v>22.919999999999995</v>
      </c>
      <c r="AA424" s="241">
        <v>29.120000000000012</v>
      </c>
      <c r="AB424" s="242" t="s">
        <v>2691</v>
      </c>
      <c r="AC424" s="241">
        <v>2.8831936914736325</v>
      </c>
      <c r="AD424">
        <f>IF('WetLitterbags placem_collection'!AB205="","",'WetLitterbags placem_collection'!AB205)</f>
        <v>5.13</v>
      </c>
      <c r="AE424">
        <f>IF('WetLitterbags placem_collection'!Z205="","",'WetLitterbags placem_collection'!Z205)</f>
        <v>5.13</v>
      </c>
      <c r="AF424" s="256" t="str">
        <f>IF('WetLitterbags placem_collection'!AA205="","",'WetLitterbags placem_collection'!AA205)</f>
        <v>O</v>
      </c>
      <c r="AG424">
        <f>IF('WetLitterbags placem_collection'!AC205="","",'WetLitterbags placem_collection'!AC205)</f>
        <v>1</v>
      </c>
      <c r="AH424" s="250">
        <f>AVERAGE('WetLitterbags placem_collection'!S205,'WetLitterbags placem_collection'!U205)</f>
        <v>27</v>
      </c>
      <c r="AI424">
        <f>AVERAGE('WetLitterbags placem_collection'!R205,'WetLitterbags placem_collection'!T205)</f>
        <v>28.4</v>
      </c>
      <c r="AJ424">
        <v>-2.4396450349999999</v>
      </c>
      <c r="AK424">
        <v>34.83836599</v>
      </c>
      <c r="AL424" t="str">
        <f>IF(ISNUMBER(SEARCH("C", 'WetLitterbags placem_collection'!W205)),"YES","")</f>
        <v/>
      </c>
      <c r="AM424" t="str">
        <f>IF(ISNUMBER(SEARCH("H", 'WetLitterbags placem_collection'!W205)),"YES","")</f>
        <v>YES</v>
      </c>
      <c r="AN424" t="str">
        <f>IF(ISNUMBER(SEARCH("R", 'WetLitterbags placem_collection'!W205)),"YES","")</f>
        <v/>
      </c>
    </row>
    <row r="425" spans="1:40" ht="15" customHeight="1">
      <c r="A425" s="268" t="s">
        <v>2460</v>
      </c>
      <c r="B425" s="282">
        <f>'Dry_Litterbag Placem_Collection'!A206</f>
        <v>204</v>
      </c>
      <c r="C425" s="282" t="str">
        <f>'Dry_Litterbag Placem_Collection'!B206</f>
        <v>Maswa</v>
      </c>
      <c r="D425" s="282" t="s">
        <v>2677</v>
      </c>
      <c r="E425" s="282" t="s">
        <v>2527</v>
      </c>
      <c r="F425" s="282">
        <v>3</v>
      </c>
      <c r="G425" s="283" t="str">
        <f>'Dry_Litterbag Placem_Collection'!C206</f>
        <v>Dry_W4_CG3</v>
      </c>
      <c r="H425" s="284" t="s">
        <v>2559</v>
      </c>
      <c r="I425" s="292" t="s">
        <v>298</v>
      </c>
      <c r="J425" s="233" t="str">
        <f>'WetLitterbags placem_collection'!M206</f>
        <v>R334</v>
      </c>
      <c r="K425" s="235">
        <f>IFERROR(INDEX('Green_rooibos initial weight'!$C$5:$C$1749,MATCH(J425, 'Green_rooibos initial weight'!$A$5:$A$1749,0)),"")</f>
        <v>2.1419999999999999</v>
      </c>
      <c r="L425" s="235">
        <f t="shared" si="44"/>
        <v>1.8921999999999999</v>
      </c>
      <c r="M425" s="235">
        <f>AVERAGE('Ashed teabags wet'!$J$814:$J$816)</f>
        <v>2.2816647271287041</v>
      </c>
      <c r="N425" s="235">
        <f t="shared" si="45"/>
        <v>1.8490263400332705</v>
      </c>
      <c r="O425" s="235">
        <f>IF(IFERROR(INDEX('Both teabags AfterWet'!$D$1:$D$839,MATCH(J425,'Both teabags AfterWet'!$B$1:$B$839,0)),"")="","",(IFERROR(INDEX('Both teabags AfterWet'!$D$1:$D$839,MATCH(J425,'Both teabags AfterWet'!$B$1:$B$839,0)),"")))</f>
        <v>1.544</v>
      </c>
      <c r="P425" s="235">
        <f t="shared" si="46"/>
        <v>1.3934</v>
      </c>
      <c r="Q425" s="235">
        <f>IFERROR(INDEX('Ashed teabags wet'!$J$2:$J$825,MATCH(J425,'Ashed teabags wet'!$B$2:$B$825,0)),"")</f>
        <v>5.4642166344294019</v>
      </c>
      <c r="R425" s="235">
        <f t="shared" si="50"/>
        <v>1.3172616054158608</v>
      </c>
      <c r="S425" s="236">
        <f>'WetLitterbags placem_collection'!E206</f>
        <v>42769</v>
      </c>
      <c r="T425" s="236">
        <f>IF('WetLitterbags placem_collection'!G206="","",'WetLitterbags placem_collection'!G206)</f>
        <v>42813</v>
      </c>
      <c r="U425" s="237">
        <f t="shared" si="47"/>
        <v>44</v>
      </c>
      <c r="V425" s="235">
        <f t="shared" si="48"/>
        <v>0.49879999999999991</v>
      </c>
      <c r="W425" s="235">
        <f t="shared" si="49"/>
        <v>0.5317647346174097</v>
      </c>
      <c r="X425">
        <f>IFERROR(INDEX(Rainfall_Wet!$O$2:$O$217,MATCH(B425, Rainfall_Wet!$A$2:$A$217,0)),"")</f>
        <v>175.054685654</v>
      </c>
      <c r="Y425" s="241">
        <v>28.145762029394</v>
      </c>
      <c r="Z425" s="241">
        <v>25.085564727199518</v>
      </c>
      <c r="AA425" s="241">
        <v>46.768673243406489</v>
      </c>
      <c r="AB425" s="242" t="s">
        <v>2688</v>
      </c>
      <c r="AC425" s="241">
        <v>2.1716214884179394</v>
      </c>
      <c r="AD425">
        <f>IF('WetLitterbags placem_collection'!AB206="","",'WetLitterbags placem_collection'!AB206)</f>
        <v>7.9</v>
      </c>
      <c r="AE425">
        <f>IF('WetLitterbags placem_collection'!Z206="","",'WetLitterbags placem_collection'!Z206)</f>
        <v>7.9</v>
      </c>
      <c r="AF425" s="256" t="str">
        <f>IF('WetLitterbags placem_collection'!AA206="","",'WetLitterbags placem_collection'!AA206)</f>
        <v>O</v>
      </c>
      <c r="AG425">
        <f>IF('WetLitterbags placem_collection'!AC206="","",'WetLitterbags placem_collection'!AC206)</f>
        <v>1</v>
      </c>
      <c r="AH425" s="250">
        <f>AVERAGE('WetLitterbags placem_collection'!S206,'WetLitterbags placem_collection'!U206)</f>
        <v>21.6</v>
      </c>
      <c r="AI425">
        <f>AVERAGE('WetLitterbags placem_collection'!R206,'WetLitterbags placem_collection'!T206)</f>
        <v>30.950000000000003</v>
      </c>
      <c r="AJ425">
        <v>-2.4395990190000001</v>
      </c>
      <c r="AK425">
        <v>34.838418959999998</v>
      </c>
      <c r="AL425" t="str">
        <f>IF(ISNUMBER(SEARCH("C", 'WetLitterbags placem_collection'!W206)),"YES","")</f>
        <v/>
      </c>
      <c r="AM425" t="str">
        <f>IF(ISNUMBER(SEARCH("H", 'WetLitterbags placem_collection'!W206)),"YES","")</f>
        <v/>
      </c>
      <c r="AN425" t="str">
        <f>IF(ISNUMBER(SEARCH("R", 'WetLitterbags placem_collection'!W206)),"YES","")</f>
        <v>YES</v>
      </c>
    </row>
    <row r="426" spans="1:40" ht="15" customHeight="1">
      <c r="A426" s="268" t="s">
        <v>2460</v>
      </c>
      <c r="B426" s="282">
        <f>'Dry_Litterbag Placem_Collection'!A207</f>
        <v>205</v>
      </c>
      <c r="C426" s="282" t="str">
        <f>'Dry_Litterbag Placem_Collection'!B207</f>
        <v xml:space="preserve">Mwantimba
</v>
      </c>
      <c r="D426" s="282" t="s">
        <v>2677</v>
      </c>
      <c r="E426" s="282" t="s">
        <v>2527</v>
      </c>
      <c r="F426" s="282">
        <v>2</v>
      </c>
      <c r="G426" s="283" t="str">
        <f>'Dry_Litterbag Placem_Collection'!C207</f>
        <v>Wet_Ag1_CG2</v>
      </c>
      <c r="H426" s="284" t="s">
        <v>2559</v>
      </c>
      <c r="I426" s="292" t="s">
        <v>298</v>
      </c>
      <c r="J426" s="233" t="str">
        <f>'WetLitterbags placem_collection'!M207</f>
        <v>R265</v>
      </c>
      <c r="K426" s="235">
        <f>IFERROR(INDEX('Green_rooibos initial weight'!$C$5:$C$1749,MATCH(J426, 'Green_rooibos initial weight'!$A$5:$A$1749,0)),"")</f>
        <v>2.2210000000000001</v>
      </c>
      <c r="L426" s="235">
        <f t="shared" si="44"/>
        <v>1.9712000000000001</v>
      </c>
      <c r="M426" s="235">
        <f>AVERAGE('Ashed teabags wet'!$J$814:$J$816)</f>
        <v>2.2816647271287041</v>
      </c>
      <c r="N426" s="235">
        <f t="shared" si="45"/>
        <v>1.926223824898839</v>
      </c>
      <c r="O426" s="235">
        <f>IF(IFERROR(INDEX('Both teabags AfterWet'!$D$1:$D$839,MATCH(J426,'Both teabags AfterWet'!$B$1:$B$839,0)),"")="","",(IFERROR(INDEX('Both teabags AfterWet'!$D$1:$D$839,MATCH(J426,'Both teabags AfterWet'!$B$1:$B$839,0)),"")))</f>
        <v>1.6680999999999999</v>
      </c>
      <c r="P426" s="235">
        <f t="shared" si="46"/>
        <v>1.5174999999999998</v>
      </c>
      <c r="Q426" s="235">
        <f>IFERROR(INDEX('Ashed teabags wet'!$J$2:$J$825,MATCH(J426,'Ashed teabags wet'!$B$2:$B$825,0)),"")</f>
        <v>13.867187500000384</v>
      </c>
      <c r="R426" s="235">
        <f t="shared" si="50"/>
        <v>1.3070654296874942</v>
      </c>
      <c r="S426" s="236">
        <f>'WetLitterbags placem_collection'!E207</f>
        <v>42769</v>
      </c>
      <c r="T426" s="236">
        <f>IF('WetLitterbags placem_collection'!G207="","",'WetLitterbags placem_collection'!G207)</f>
        <v>42814</v>
      </c>
      <c r="U426" s="237">
        <f t="shared" si="47"/>
        <v>45</v>
      </c>
      <c r="V426" s="235">
        <f t="shared" si="48"/>
        <v>0.45370000000000021</v>
      </c>
      <c r="W426" s="235">
        <f t="shared" si="49"/>
        <v>0.61915839521134486</v>
      </c>
      <c r="X426">
        <f>IFERROR(INDEX(Rainfall_Wet!$O$2:$O$217,MATCH(B426, Rainfall_Wet!$A$2:$A$217,0)),"")</f>
        <v>175.377105089</v>
      </c>
      <c r="Y426" s="241">
        <v>45.96</v>
      </c>
      <c r="Z426" s="241">
        <v>14.920000000000003</v>
      </c>
      <c r="AA426" s="241">
        <v>39.119999999999997</v>
      </c>
      <c r="AB426" s="242" t="s">
        <v>2691</v>
      </c>
      <c r="AC426" s="241">
        <v>2.0374568753080333</v>
      </c>
      <c r="AD426">
        <f>IF('WetLitterbags placem_collection'!AB207="","",'WetLitterbags placem_collection'!AB207)</f>
        <v>5.13</v>
      </c>
      <c r="AE426">
        <f>IF('WetLitterbags placem_collection'!Z207="","",'WetLitterbags placem_collection'!Z207)</f>
        <v>5.13</v>
      </c>
      <c r="AF426" s="256" t="str">
        <f>IF('WetLitterbags placem_collection'!AA207="","",'WetLitterbags placem_collection'!AA207)</f>
        <v>O</v>
      </c>
      <c r="AG426">
        <f>IF('WetLitterbags placem_collection'!AC207="","",'WetLitterbags placem_collection'!AC207)</f>
        <v>1</v>
      </c>
      <c r="AH426" s="250">
        <f>AVERAGE('WetLitterbags placem_collection'!S207,'WetLitterbags placem_collection'!U207)</f>
        <v>24.45</v>
      </c>
      <c r="AI426">
        <f>AVERAGE('WetLitterbags placem_collection'!R207,'WetLitterbags placem_collection'!T207)</f>
        <v>26.299999999999997</v>
      </c>
      <c r="AJ426">
        <v>-2.4396450349999999</v>
      </c>
      <c r="AK426">
        <v>34.83836599</v>
      </c>
      <c r="AL426" t="str">
        <f>IF(ISNUMBER(SEARCH("C", 'WetLitterbags placem_collection'!W207)),"YES","")</f>
        <v/>
      </c>
      <c r="AM426" t="str">
        <f>IF(ISNUMBER(SEARCH("H", 'WetLitterbags placem_collection'!W207)),"YES","")</f>
        <v/>
      </c>
      <c r="AN426" t="str">
        <f>IF(ISNUMBER(SEARCH("R", 'WetLitterbags placem_collection'!W207)),"YES","")</f>
        <v>YES</v>
      </c>
    </row>
    <row r="427" spans="1:40" ht="15" customHeight="1">
      <c r="A427" s="268" t="s">
        <v>2460</v>
      </c>
      <c r="B427" s="282">
        <f>'Dry_Litterbag Placem_Collection'!A208</f>
        <v>206</v>
      </c>
      <c r="C427" s="282" t="str">
        <f>'Dry_Litterbag Placem_Collection'!B208</f>
        <v xml:space="preserve">Mwantimba
</v>
      </c>
      <c r="D427" s="282" t="s">
        <v>2677</v>
      </c>
      <c r="E427" s="282" t="s">
        <v>2527</v>
      </c>
      <c r="F427" s="282">
        <v>1</v>
      </c>
      <c r="G427" s="283" t="str">
        <f>'Dry_Litterbag Placem_Collection'!C208</f>
        <v>Wet_Ag2_CG1</v>
      </c>
      <c r="H427" s="284" t="s">
        <v>2559</v>
      </c>
      <c r="I427" s="292" t="s">
        <v>298</v>
      </c>
      <c r="J427" s="233" t="str">
        <f>'WetLitterbags placem_collection'!M208</f>
        <v>R234</v>
      </c>
      <c r="K427" s="235">
        <f>IFERROR(INDEX('Green_rooibos initial weight'!$C$5:$C$1749,MATCH(J427, 'Green_rooibos initial weight'!$A$5:$A$1749,0)),"")</f>
        <v>2.194</v>
      </c>
      <c r="L427" s="235">
        <f t="shared" si="44"/>
        <v>1.9441999999999999</v>
      </c>
      <c r="M427" s="235">
        <f>AVERAGE('Ashed teabags wet'!$J$814:$J$816)</f>
        <v>2.2816647271287041</v>
      </c>
      <c r="N427" s="235">
        <f t="shared" si="45"/>
        <v>1.8998398743751637</v>
      </c>
      <c r="O427" s="235">
        <f>IF(IFERROR(INDEX('Both teabags AfterWet'!$D$1:$D$839,MATCH(J427,'Both teabags AfterWet'!$B$1:$B$839,0)),"")="","",(IFERROR(INDEX('Both teabags AfterWet'!$D$1:$D$839,MATCH(J427,'Both teabags AfterWet'!$B$1:$B$839,0)),"")))</f>
        <v>1.7410000000000001</v>
      </c>
      <c r="P427" s="235">
        <f t="shared" si="46"/>
        <v>1.5904</v>
      </c>
      <c r="Q427" s="235">
        <f>IFERROR(INDEX('Ashed teabags wet'!$J$2:$J$825,MATCH(J427,'Ashed teabags wet'!$B$2:$B$825,0)),"")</f>
        <v>9.9903006789520461</v>
      </c>
      <c r="R427" s="235">
        <f t="shared" si="50"/>
        <v>1.4315142580019466</v>
      </c>
      <c r="S427" s="236">
        <f>'WetLitterbags placem_collection'!E208</f>
        <v>42769</v>
      </c>
      <c r="T427" s="236">
        <f>IF('WetLitterbags placem_collection'!G208="","",'WetLitterbags placem_collection'!G208)</f>
        <v>42814</v>
      </c>
      <c r="U427" s="237">
        <f t="shared" si="47"/>
        <v>45</v>
      </c>
      <c r="V427" s="235">
        <f t="shared" si="48"/>
        <v>0.35379999999999989</v>
      </c>
      <c r="W427" s="235">
        <f t="shared" si="49"/>
        <v>0.46832561637321701</v>
      </c>
      <c r="X427">
        <f>IFERROR(INDEX(Rainfall_Wet!$O$2:$O$217,MATCH(B427, Rainfall_Wet!$A$2:$A$217,0)),"")</f>
        <v>175.377105089</v>
      </c>
      <c r="Y427" s="241">
        <v>34.344660194174757</v>
      </c>
      <c r="Z427" s="241">
        <v>19.22727272727273</v>
      </c>
      <c r="AA427" s="241">
        <v>46.428067078552509</v>
      </c>
      <c r="AB427" s="242" t="s">
        <v>2688</v>
      </c>
      <c r="AC427" s="241">
        <v>1.7452932479053718</v>
      </c>
      <c r="AD427">
        <f>IF('WetLitterbags placem_collection'!AB208="","",'WetLitterbags placem_collection'!AB208)</f>
        <v>13.8</v>
      </c>
      <c r="AE427">
        <f>IF('WetLitterbags placem_collection'!Z208="","",'WetLitterbags placem_collection'!Z208)</f>
        <v>17.399999999999999</v>
      </c>
      <c r="AF427" s="256" t="str">
        <f>IF('WetLitterbags placem_collection'!AA208="","",'WetLitterbags placem_collection'!AA208)</f>
        <v>O</v>
      </c>
      <c r="AG427">
        <f>IF('WetLitterbags placem_collection'!AC208="","",'WetLitterbags placem_collection'!AC208)</f>
        <v>1</v>
      </c>
      <c r="AH427" s="250">
        <f>AVERAGE('WetLitterbags placem_collection'!S208,'WetLitterbags placem_collection'!U208)</f>
        <v>19.05</v>
      </c>
      <c r="AI427">
        <f>AVERAGE('WetLitterbags placem_collection'!R208,'WetLitterbags placem_collection'!T208)</f>
        <v>24.15</v>
      </c>
      <c r="AJ427">
        <v>-2.439403972</v>
      </c>
      <c r="AK427">
        <v>34.838404959999998</v>
      </c>
      <c r="AL427" t="str">
        <f>IF(ISNUMBER(SEARCH("C", 'WetLitterbags placem_collection'!W208)),"YES","")</f>
        <v/>
      </c>
      <c r="AM427" t="str">
        <f>IF(ISNUMBER(SEARCH("H", 'WetLitterbags placem_collection'!W208)),"YES","")</f>
        <v/>
      </c>
      <c r="AN427" t="str">
        <f>IF(ISNUMBER(SEARCH("R", 'WetLitterbags placem_collection'!W208)),"YES","")</f>
        <v/>
      </c>
    </row>
    <row r="428" spans="1:40" ht="15" customHeight="1">
      <c r="A428" s="268" t="s">
        <v>2460</v>
      </c>
      <c r="B428" s="282">
        <f>'Dry_Litterbag Placem_Collection'!A209</f>
        <v>207</v>
      </c>
      <c r="C428" s="282" t="str">
        <f>'Dry_Litterbag Placem_Collection'!B209</f>
        <v xml:space="preserve">Mwantimba
</v>
      </c>
      <c r="D428" s="282" t="s">
        <v>2677</v>
      </c>
      <c r="E428" s="282" t="s">
        <v>2527</v>
      </c>
      <c r="F428" s="282">
        <v>4</v>
      </c>
      <c r="G428" s="283" t="str">
        <f>'Dry_Litterbag Placem_Collection'!C209</f>
        <v>Wet_Ag3_CG4</v>
      </c>
      <c r="H428" s="284" t="s">
        <v>2559</v>
      </c>
      <c r="I428" s="292" t="s">
        <v>298</v>
      </c>
      <c r="J428" s="233" t="str">
        <f>'WetLitterbags placem_collection'!M209</f>
        <v>R258</v>
      </c>
      <c r="K428" s="235">
        <f>IFERROR(INDEX('Green_rooibos initial weight'!$C$5:$C$1749,MATCH(J428, 'Green_rooibos initial weight'!$A$5:$A$1749,0)),"")</f>
        <v>2.17</v>
      </c>
      <c r="L428" s="235">
        <f t="shared" si="44"/>
        <v>1.9201999999999999</v>
      </c>
      <c r="M428" s="235">
        <f>AVERAGE('Ashed teabags wet'!$J$814:$J$816)</f>
        <v>2.2816647271287041</v>
      </c>
      <c r="N428" s="235">
        <f t="shared" si="45"/>
        <v>1.8763874739096746</v>
      </c>
      <c r="O428" s="235">
        <f>IF(IFERROR(INDEX('Both teabags AfterWet'!$D$1:$D$839,MATCH(J428,'Both teabags AfterWet'!$B$1:$B$839,0)),"")="","",(IFERROR(INDEX('Both teabags AfterWet'!$D$1:$D$839,MATCH(J428,'Both teabags AfterWet'!$B$1:$B$839,0)),"")))</f>
        <v>1.5820000000000001</v>
      </c>
      <c r="P428" s="235">
        <f t="shared" si="46"/>
        <v>1.4314</v>
      </c>
      <c r="Q428" s="235">
        <f>IFERROR(INDEX('Ashed teabags wet'!$J$2:$J$825,MATCH(J428,'Ashed teabags wet'!$B$2:$B$825,0)),"")</f>
        <v>16.261774913237122</v>
      </c>
      <c r="R428" s="235">
        <f t="shared" si="50"/>
        <v>1.1986289538919239</v>
      </c>
      <c r="S428" s="236">
        <f>'WetLitterbags placem_collection'!E209</f>
        <v>42769</v>
      </c>
      <c r="T428" s="236">
        <f>IF('WetLitterbags placem_collection'!G209="","",'WetLitterbags placem_collection'!G209)</f>
        <v>42813</v>
      </c>
      <c r="U428" s="237">
        <f t="shared" si="47"/>
        <v>44</v>
      </c>
      <c r="V428" s="235">
        <f t="shared" si="48"/>
        <v>0.4887999999999999</v>
      </c>
      <c r="W428" s="235">
        <f t="shared" si="49"/>
        <v>0.67775852001775072</v>
      </c>
      <c r="X428">
        <f>IFERROR(INDEX(Rainfall_Wet!$O$2:$O$217,MATCH(B428, Rainfall_Wet!$A$2:$A$217,0)),"")</f>
        <v>175.054685654</v>
      </c>
      <c r="Y428" s="241">
        <v>27.96</v>
      </c>
      <c r="Z428" s="241">
        <v>4.9200000000000017</v>
      </c>
      <c r="AA428" s="241">
        <v>67.12</v>
      </c>
      <c r="AB428" s="242" t="s">
        <v>2688</v>
      </c>
      <c r="AC428" s="241">
        <v>0.88610152784622953</v>
      </c>
      <c r="AD428">
        <f>IF('WetLitterbags placem_collection'!AB209="","",'WetLitterbags placem_collection'!AB209)</f>
        <v>15.2</v>
      </c>
      <c r="AE428">
        <f>IF('WetLitterbags placem_collection'!Z209="","",'WetLitterbags placem_collection'!Z209)</f>
        <v>12.2</v>
      </c>
      <c r="AF428" s="256" t="str">
        <f>IF('WetLitterbags placem_collection'!AA209="","",'WetLitterbags placem_collection'!AA209)</f>
        <v>O</v>
      </c>
      <c r="AG428">
        <f>IF('WetLitterbags placem_collection'!AC209="","",'WetLitterbags placem_collection'!AC209)</f>
        <v>1</v>
      </c>
      <c r="AH428" s="250">
        <f>AVERAGE('WetLitterbags placem_collection'!S209,'WetLitterbags placem_collection'!U209)</f>
        <v>19.8</v>
      </c>
      <c r="AI428">
        <f>AVERAGE('WetLitterbags placem_collection'!R209,'WetLitterbags placem_collection'!T209)</f>
        <v>29.05</v>
      </c>
      <c r="AJ428">
        <v>-2.4396949910000001</v>
      </c>
      <c r="AK428">
        <v>34.838574029999997</v>
      </c>
      <c r="AL428" t="str">
        <f>IF(ISNUMBER(SEARCH("C", 'WetLitterbags placem_collection'!W209)),"YES","")</f>
        <v>YES</v>
      </c>
      <c r="AM428" t="str">
        <f>IF(ISNUMBER(SEARCH("H", 'WetLitterbags placem_collection'!W209)),"YES","")</f>
        <v>YES</v>
      </c>
      <c r="AN428" t="str">
        <f>IF(ISNUMBER(SEARCH("R", 'WetLitterbags placem_collection'!W209)),"YES","")</f>
        <v/>
      </c>
    </row>
    <row r="429" spans="1:40" ht="15" customHeight="1">
      <c r="A429" s="268" t="s">
        <v>2460</v>
      </c>
      <c r="B429" s="282">
        <f>'Dry_Litterbag Placem_Collection'!A210</f>
        <v>208</v>
      </c>
      <c r="C429" s="282" t="str">
        <f>'Dry_Litterbag Placem_Collection'!B210</f>
        <v xml:space="preserve">Mwantimba
</v>
      </c>
      <c r="D429" s="282" t="s">
        <v>2677</v>
      </c>
      <c r="E429" s="282" t="s">
        <v>2527</v>
      </c>
      <c r="F429" s="282">
        <v>3</v>
      </c>
      <c r="G429" s="283" t="str">
        <f>'Dry_Litterbag Placem_Collection'!C210</f>
        <v>Wet_Ag4_CG3</v>
      </c>
      <c r="H429" s="284" t="s">
        <v>2559</v>
      </c>
      <c r="I429" s="292" t="s">
        <v>298</v>
      </c>
      <c r="J429" s="233" t="str">
        <f>'WetLitterbags placem_collection'!M210</f>
        <v>R344</v>
      </c>
      <c r="K429" s="235">
        <f>IFERROR(INDEX('Green_rooibos initial weight'!$C$5:$C$1749,MATCH(J429, 'Green_rooibos initial weight'!$A$5:$A$1749,0)),"")</f>
        <v>2.153</v>
      </c>
      <c r="L429" s="235">
        <f t="shared" si="44"/>
        <v>1.9032</v>
      </c>
      <c r="M429" s="235">
        <f>AVERAGE('Ashed teabags wet'!$J$814:$J$816)</f>
        <v>2.2816647271287041</v>
      </c>
      <c r="N429" s="235">
        <f t="shared" si="45"/>
        <v>1.8597753569132864</v>
      </c>
      <c r="O429" s="235">
        <f>IF(IFERROR(INDEX('Both teabags AfterWet'!$D$1:$D$839,MATCH(J429,'Both teabags AfterWet'!$B$1:$B$839,0)),"")="","",(IFERROR(INDEX('Both teabags AfterWet'!$D$1:$D$839,MATCH(J429,'Both teabags AfterWet'!$B$1:$B$839,0)),"")))</f>
        <v>1.476</v>
      </c>
      <c r="P429" s="235">
        <f t="shared" si="46"/>
        <v>1.3253999999999999</v>
      </c>
      <c r="Q429" s="235">
        <f>IFERROR(INDEX('Ashed teabags wet'!$J$2:$J$825,MATCH(J429,'Ashed teabags wet'!$B$2:$B$825,0)),"")</f>
        <v>8.5305719921103496</v>
      </c>
      <c r="R429" s="235">
        <f t="shared" si="50"/>
        <v>1.2123357988165693</v>
      </c>
      <c r="S429" s="236">
        <f>'WetLitterbags placem_collection'!E210</f>
        <v>42769</v>
      </c>
      <c r="T429" s="236">
        <f>IF('WetLitterbags placem_collection'!G210="","",'WetLitterbags placem_collection'!G210)</f>
        <v>42813</v>
      </c>
      <c r="U429" s="237">
        <f t="shared" si="47"/>
        <v>44</v>
      </c>
      <c r="V429" s="235">
        <f t="shared" si="48"/>
        <v>0.57780000000000009</v>
      </c>
      <c r="W429" s="235">
        <f t="shared" si="49"/>
        <v>0.64743955809671716</v>
      </c>
      <c r="X429">
        <f>IFERROR(INDEX(Rainfall_Wet!$O$2:$O$217,MATCH(B429, Rainfall_Wet!$A$2:$A$217,0)),"")</f>
        <v>175.054685654</v>
      </c>
      <c r="Y429" s="241">
        <v>17.96</v>
      </c>
      <c r="Z429" s="241">
        <v>4.9199999999999982</v>
      </c>
      <c r="AA429" s="241">
        <v>77.12</v>
      </c>
      <c r="AB429" s="242" t="s">
        <v>2689</v>
      </c>
      <c r="AC429" s="241">
        <v>2.0220798422868409</v>
      </c>
      <c r="AD429">
        <f>IF('WetLitterbags placem_collection'!AB210="","",'WetLitterbags placem_collection'!AB210)</f>
        <v>7.9</v>
      </c>
      <c r="AE429">
        <f>IF('WetLitterbags placem_collection'!Z210="","",'WetLitterbags placem_collection'!Z210)</f>
        <v>7.9</v>
      </c>
      <c r="AF429" s="256" t="str">
        <f>IF('WetLitterbags placem_collection'!AA210="","",'WetLitterbags placem_collection'!AA210)</f>
        <v>O</v>
      </c>
      <c r="AG429">
        <f>IF('WetLitterbags placem_collection'!AC210="","",'WetLitterbags placem_collection'!AC210)</f>
        <v>1</v>
      </c>
      <c r="AH429" s="250">
        <f>AVERAGE('WetLitterbags placem_collection'!S210,'WetLitterbags placem_collection'!U210)</f>
        <v>22.200000000000003</v>
      </c>
      <c r="AI429">
        <f>AVERAGE('WetLitterbags placem_collection'!R210,'WetLitterbags placem_collection'!T210)</f>
        <v>27.45</v>
      </c>
      <c r="AJ429">
        <v>-2.4395990190000001</v>
      </c>
      <c r="AK429">
        <v>34.838418959999998</v>
      </c>
      <c r="AL429" t="str">
        <f>IF(ISNUMBER(SEARCH("C", 'WetLitterbags placem_collection'!W210)),"YES","")</f>
        <v/>
      </c>
      <c r="AM429" t="str">
        <f>IF(ISNUMBER(SEARCH("H", 'WetLitterbags placem_collection'!W210)),"YES","")</f>
        <v/>
      </c>
      <c r="AN429" t="str">
        <f>IF(ISNUMBER(SEARCH("R", 'WetLitterbags placem_collection'!W210)),"YES","")</f>
        <v>YES</v>
      </c>
    </row>
    <row r="430" spans="1:40" ht="15" customHeight="1">
      <c r="A430" s="268" t="s">
        <v>2460</v>
      </c>
      <c r="B430" s="282">
        <f>'Dry_Litterbag Placem_Collection'!A211</f>
        <v>209</v>
      </c>
      <c r="C430" s="282" t="str">
        <f>'Dry_Litterbag Placem_Collection'!B211</f>
        <v xml:space="preserve">Mwantimba
</v>
      </c>
      <c r="D430" s="282" t="s">
        <v>2677</v>
      </c>
      <c r="E430" s="282" t="s">
        <v>2527</v>
      </c>
      <c r="F430" s="282">
        <v>2</v>
      </c>
      <c r="G430" s="283" t="str">
        <f>'Dry_Litterbag Placem_Collection'!C211</f>
        <v>Wet_P1_CG2</v>
      </c>
      <c r="H430" s="284" t="s">
        <v>2559</v>
      </c>
      <c r="I430" s="292" t="s">
        <v>298</v>
      </c>
      <c r="J430" s="233" t="str">
        <f>'WetLitterbags placem_collection'!M211</f>
        <v>R271</v>
      </c>
      <c r="K430" s="235">
        <f>IFERROR(INDEX('Green_rooibos initial weight'!$C$5:$C$1749,MATCH(J430, 'Green_rooibos initial weight'!$A$5:$A$1749,0)),"")</f>
        <v>2.2829999999999999</v>
      </c>
      <c r="L430" s="235">
        <f t="shared" si="44"/>
        <v>2.0331999999999999</v>
      </c>
      <c r="M430" s="235">
        <f>AVERAGE('Ashed teabags wet'!$J$814:$J$816)</f>
        <v>2.2816647271287041</v>
      </c>
      <c r="N430" s="235">
        <f t="shared" si="45"/>
        <v>1.9868091927680191</v>
      </c>
      <c r="O430" s="235">
        <f>IF(IFERROR(INDEX('Both teabags AfterWet'!$D$1:$D$839,MATCH(J430,'Both teabags AfterWet'!$B$1:$B$839,0)),"")="","",(IFERROR(INDEX('Both teabags AfterWet'!$D$1:$D$839,MATCH(J430,'Both teabags AfterWet'!$B$1:$B$839,0)),"")))</f>
        <v>1.754</v>
      </c>
      <c r="P430" s="235">
        <f t="shared" si="46"/>
        <v>1.6033999999999999</v>
      </c>
      <c r="Q430" s="235">
        <f>IFERROR(INDEX('Ashed teabags wet'!$J$2:$J$825,MATCH(J430,'Ashed teabags wet'!$B$2:$B$825,0)),"")</f>
        <v>9.0597453476988878</v>
      </c>
      <c r="R430" s="235">
        <f t="shared" si="50"/>
        <v>1.4581360430949959</v>
      </c>
      <c r="S430" s="236">
        <f>'WetLitterbags placem_collection'!E211</f>
        <v>42769</v>
      </c>
      <c r="T430" s="236">
        <f>IF('WetLitterbags placem_collection'!G211="","",'WetLitterbags placem_collection'!G211)</f>
        <v>42814</v>
      </c>
      <c r="U430" s="237">
        <f t="shared" si="47"/>
        <v>45</v>
      </c>
      <c r="V430" s="235">
        <f t="shared" si="48"/>
        <v>0.42979999999999996</v>
      </c>
      <c r="W430" s="235">
        <f t="shared" si="49"/>
        <v>0.52867314967302326</v>
      </c>
      <c r="X430">
        <f>IFERROR(INDEX(Rainfall_Wet!$O$2:$O$217,MATCH(B430, Rainfall_Wet!$A$2:$A$217,0)),"")</f>
        <v>175.377105089</v>
      </c>
      <c r="Y430" s="241">
        <v>31.214836424255054</v>
      </c>
      <c r="Z430" s="241">
        <v>11.377370285476141</v>
      </c>
      <c r="AA430" s="241">
        <v>57.407793290268799</v>
      </c>
      <c r="AB430" s="242" t="s">
        <v>2688</v>
      </c>
      <c r="AC430" s="241">
        <v>1.7337604731394776</v>
      </c>
      <c r="AD430">
        <f>IF('WetLitterbags placem_collection'!AB211="","",'WetLitterbags placem_collection'!AB211)</f>
        <v>5.13</v>
      </c>
      <c r="AE430">
        <f>IF('WetLitterbags placem_collection'!Z211="","",'WetLitterbags placem_collection'!Z211)</f>
        <v>5.13</v>
      </c>
      <c r="AF430" s="256" t="str">
        <f>IF('WetLitterbags placem_collection'!AA211="","",'WetLitterbags placem_collection'!AA211)</f>
        <v>O</v>
      </c>
      <c r="AG430">
        <f>IF('WetLitterbags placem_collection'!AC211="","",'WetLitterbags placem_collection'!AC211)</f>
        <v>1</v>
      </c>
      <c r="AH430" s="250">
        <f>AVERAGE('WetLitterbags placem_collection'!S211,'WetLitterbags placem_collection'!U211)</f>
        <v>24.5</v>
      </c>
      <c r="AI430">
        <f>AVERAGE('WetLitterbags placem_collection'!R211,'WetLitterbags placem_collection'!T211)</f>
        <v>24.4</v>
      </c>
      <c r="AJ430">
        <v>-2.4396450349999999</v>
      </c>
      <c r="AK430">
        <v>34.83836599</v>
      </c>
      <c r="AL430" t="str">
        <f>IF(ISNUMBER(SEARCH("C", 'WetLitterbags placem_collection'!W211)),"YES","")</f>
        <v/>
      </c>
      <c r="AM430" t="str">
        <f>IF(ISNUMBER(SEARCH("H", 'WetLitterbags placem_collection'!W211)),"YES","")</f>
        <v/>
      </c>
      <c r="AN430" t="str">
        <f>IF(ISNUMBER(SEARCH("R", 'WetLitterbags placem_collection'!W211)),"YES","")</f>
        <v>YES</v>
      </c>
    </row>
    <row r="431" spans="1:40" ht="15" customHeight="1">
      <c r="A431" s="268" t="s">
        <v>2460</v>
      </c>
      <c r="B431" s="282">
        <f>'Dry_Litterbag Placem_Collection'!A212</f>
        <v>210</v>
      </c>
      <c r="C431" s="282" t="str">
        <f>'Dry_Litterbag Placem_Collection'!B212</f>
        <v xml:space="preserve">Mwantimba
</v>
      </c>
      <c r="D431" s="282" t="s">
        <v>2677</v>
      </c>
      <c r="E431" s="282" t="s">
        <v>2527</v>
      </c>
      <c r="F431" s="282">
        <v>4</v>
      </c>
      <c r="G431" s="283" t="str">
        <f>'Dry_Litterbag Placem_Collection'!C212</f>
        <v>Wet_P2_CG4</v>
      </c>
      <c r="H431" s="284" t="s">
        <v>2559</v>
      </c>
      <c r="I431" s="292" t="s">
        <v>298</v>
      </c>
      <c r="J431" s="233" t="str">
        <f>'WetLitterbags placem_collection'!M212</f>
        <v>R340</v>
      </c>
      <c r="K431" s="235">
        <f>IFERROR(INDEX('Green_rooibos initial weight'!$C$5:$C$1749,MATCH(J431, 'Green_rooibos initial weight'!$A$5:$A$1749,0)),"")</f>
        <v>2.2130000000000001</v>
      </c>
      <c r="L431" s="235">
        <f t="shared" si="44"/>
        <v>1.9632000000000001</v>
      </c>
      <c r="M431" s="235">
        <f>AVERAGE('Ashed teabags wet'!$J$814:$J$816)</f>
        <v>2.2816647271287041</v>
      </c>
      <c r="N431" s="235">
        <f t="shared" si="45"/>
        <v>1.9184063580770094</v>
      </c>
      <c r="O431" s="235">
        <f>IF(IFERROR(INDEX('Both teabags AfterWet'!$D$1:$D$839,MATCH(J431,'Both teabags AfterWet'!$B$1:$B$839,0)),"")="","",(IFERROR(INDEX('Both teabags AfterWet'!$D$1:$D$839,MATCH(J431,'Both teabags AfterWet'!$B$1:$B$839,0)),"")))</f>
        <v>1.6197999999999999</v>
      </c>
      <c r="P431" s="235">
        <f t="shared" si="46"/>
        <v>1.4691999999999998</v>
      </c>
      <c r="Q431" s="235">
        <f>IFERROR(INDEX('Ashed teabags wet'!$J$2:$J$825,MATCH(J431,'Ashed teabags wet'!$B$2:$B$825,0)),"")</f>
        <v>10.541586073501591</v>
      </c>
      <c r="R431" s="235">
        <f t="shared" si="50"/>
        <v>1.3143230174081144</v>
      </c>
      <c r="S431" s="236">
        <f>'WetLitterbags placem_collection'!E212</f>
        <v>42769</v>
      </c>
      <c r="T431" s="236">
        <f>IF('WetLitterbags placem_collection'!G212="","",'WetLitterbags placem_collection'!G212)</f>
        <v>42813</v>
      </c>
      <c r="U431" s="237">
        <f t="shared" si="47"/>
        <v>44</v>
      </c>
      <c r="V431" s="235">
        <f t="shared" si="48"/>
        <v>0.49400000000000022</v>
      </c>
      <c r="W431" s="235">
        <f t="shared" si="49"/>
        <v>0.60408334066889502</v>
      </c>
      <c r="X431">
        <f>IFERROR(INDEX(Rainfall_Wet!$O$2:$O$217,MATCH(B431, Rainfall_Wet!$A$2:$A$217,0)),"")</f>
        <v>175.054685654</v>
      </c>
      <c r="Y431" s="241">
        <v>33.96</v>
      </c>
      <c r="Z431" s="241">
        <v>8.9200000000000017</v>
      </c>
      <c r="AA431" s="241">
        <v>57.12</v>
      </c>
      <c r="AB431" s="242" t="s">
        <v>2688</v>
      </c>
      <c r="AC431" s="241">
        <v>2.072055199605717</v>
      </c>
      <c r="AD431">
        <f>IF('WetLitterbags placem_collection'!AB212="","",'WetLitterbags placem_collection'!AB212)</f>
        <v>15.2</v>
      </c>
      <c r="AE431">
        <f>IF('WetLitterbags placem_collection'!Z212="","",'WetLitterbags placem_collection'!Z212)</f>
        <v>12.2</v>
      </c>
      <c r="AF431" s="256" t="str">
        <f>IF('WetLitterbags placem_collection'!AA212="","",'WetLitterbags placem_collection'!AA212)</f>
        <v>O</v>
      </c>
      <c r="AG431">
        <f>IF('WetLitterbags placem_collection'!AC212="","",'WetLitterbags placem_collection'!AC212)</f>
        <v>1</v>
      </c>
      <c r="AH431" s="250">
        <f>AVERAGE('WetLitterbags placem_collection'!S212,'WetLitterbags placem_collection'!U212)</f>
        <v>22.4</v>
      </c>
      <c r="AI431">
        <f>AVERAGE('WetLitterbags placem_collection'!R212,'WetLitterbags placem_collection'!T212)</f>
        <v>28.400000000000002</v>
      </c>
      <c r="AJ431">
        <v>-2.4396949910000001</v>
      </c>
      <c r="AK431">
        <v>34.838574029999997</v>
      </c>
      <c r="AL431" t="str">
        <f>IF(ISNUMBER(SEARCH("C", 'WetLitterbags placem_collection'!W212)),"YES","")</f>
        <v/>
      </c>
      <c r="AM431" t="str">
        <f>IF(ISNUMBER(SEARCH("H", 'WetLitterbags placem_collection'!W212)),"YES","")</f>
        <v/>
      </c>
      <c r="AN431" t="str">
        <f>IF(ISNUMBER(SEARCH("R", 'WetLitterbags placem_collection'!W212)),"YES","")</f>
        <v>YES</v>
      </c>
    </row>
    <row r="432" spans="1:40" ht="15" customHeight="1">
      <c r="A432" s="268" t="s">
        <v>2460</v>
      </c>
      <c r="B432" s="282">
        <f>'Dry_Litterbag Placem_Collection'!A213</f>
        <v>211</v>
      </c>
      <c r="C432" s="282" t="str">
        <f>'Dry_Litterbag Placem_Collection'!B213</f>
        <v xml:space="preserve">Mwantimba
</v>
      </c>
      <c r="D432" s="282" t="s">
        <v>2677</v>
      </c>
      <c r="E432" s="282" t="s">
        <v>2527</v>
      </c>
      <c r="F432" s="282">
        <v>1</v>
      </c>
      <c r="G432" s="283" t="str">
        <f>'Dry_Litterbag Placem_Collection'!C213</f>
        <v>Wet_P3_CG1</v>
      </c>
      <c r="H432" s="284" t="s">
        <v>2559</v>
      </c>
      <c r="I432" s="292" t="s">
        <v>298</v>
      </c>
      <c r="J432" s="233" t="str">
        <f>'WetLitterbags placem_collection'!M213</f>
        <v>R381</v>
      </c>
      <c r="K432" s="235">
        <f>IFERROR(INDEX('Green_rooibos initial weight'!$C$5:$C$1749,MATCH(J432, 'Green_rooibos initial weight'!$A$5:$A$1749,0)),"")</f>
        <v>2.2349999999999999</v>
      </c>
      <c r="L432" s="235">
        <f t="shared" si="44"/>
        <v>1.9851999999999999</v>
      </c>
      <c r="M432" s="235">
        <f>AVERAGE('Ashed teabags wet'!$J$814:$J$816)</f>
        <v>2.2816647271287041</v>
      </c>
      <c r="N432" s="235">
        <f t="shared" si="45"/>
        <v>1.9399043918370409</v>
      </c>
      <c r="O432" s="235">
        <f>IF(IFERROR(INDEX('Both teabags AfterWet'!$D$1:$D$839,MATCH(J432,'Both teabags AfterWet'!$B$1:$B$839,0)),"")="","",(IFERROR(INDEX('Both teabags AfterWet'!$D$1:$D$839,MATCH(J432,'Both teabags AfterWet'!$B$1:$B$839,0)),"")))</f>
        <v>1.528</v>
      </c>
      <c r="P432" s="235">
        <f t="shared" si="46"/>
        <v>1.3774</v>
      </c>
      <c r="Q432" s="235">
        <f>IFERROR(INDEX('Ashed teabags wet'!$J$2:$J$825,MATCH(J432,'Ashed teabags wet'!$B$2:$B$825,0)),"")</f>
        <v>10.112911143839174</v>
      </c>
      <c r="R432" s="235">
        <f t="shared" si="50"/>
        <v>1.2381047619047592</v>
      </c>
      <c r="S432" s="236">
        <f>'WetLitterbags placem_collection'!E213</f>
        <v>42769</v>
      </c>
      <c r="T432" s="236">
        <f>IF('WetLitterbags placem_collection'!G213="","",'WetLitterbags placem_collection'!G213)</f>
        <v>42814</v>
      </c>
      <c r="U432" s="237">
        <f t="shared" si="47"/>
        <v>45</v>
      </c>
      <c r="V432" s="235">
        <f t="shared" si="48"/>
        <v>0.6077999999999999</v>
      </c>
      <c r="W432" s="235">
        <f t="shared" si="49"/>
        <v>0.70179962993228173</v>
      </c>
      <c r="X432">
        <f>IFERROR(INDEX(Rainfall_Wet!$O$2:$O$217,MATCH(B432, Rainfall_Wet!$A$2:$A$217,0)),"")</f>
        <v>175.377105089</v>
      </c>
      <c r="Y432" s="241">
        <v>39.96</v>
      </c>
      <c r="Z432" s="241">
        <v>12.920000000000002</v>
      </c>
      <c r="AA432" s="241">
        <v>47.12</v>
      </c>
      <c r="AB432" s="242" t="s">
        <v>2692</v>
      </c>
      <c r="AC432" s="241">
        <v>1.6549531789058647</v>
      </c>
      <c r="AD432">
        <f>IF('WetLitterbags placem_collection'!AB213="","",'WetLitterbags placem_collection'!AB213)</f>
        <v>13.8</v>
      </c>
      <c r="AE432">
        <f>IF('WetLitterbags placem_collection'!Z213="","",'WetLitterbags placem_collection'!Z213)</f>
        <v>17.399999999999999</v>
      </c>
      <c r="AF432" s="256" t="str">
        <f>IF('WetLitterbags placem_collection'!AA213="","",'WetLitterbags placem_collection'!AA213)</f>
        <v>O</v>
      </c>
      <c r="AG432">
        <f>IF('WetLitterbags placem_collection'!AC213="","",'WetLitterbags placem_collection'!AC213)</f>
        <v>1</v>
      </c>
      <c r="AH432" s="250">
        <f>AVERAGE('WetLitterbags placem_collection'!S213,'WetLitterbags placem_collection'!U213)</f>
        <v>16.850000000000001</v>
      </c>
      <c r="AI432">
        <f>AVERAGE('WetLitterbags placem_collection'!R213,'WetLitterbags placem_collection'!T213)</f>
        <v>23.95</v>
      </c>
      <c r="AJ432">
        <v>-2.439403972</v>
      </c>
      <c r="AK432">
        <v>34.838404959999998</v>
      </c>
      <c r="AL432" t="str">
        <f>IF(ISNUMBER(SEARCH("C", 'WetLitterbags placem_collection'!W213)),"YES","")</f>
        <v/>
      </c>
      <c r="AM432" t="str">
        <f>IF(ISNUMBER(SEARCH("H", 'WetLitterbags placem_collection'!W213)),"YES","")</f>
        <v/>
      </c>
      <c r="AN432" t="str">
        <f>IF(ISNUMBER(SEARCH("R", 'WetLitterbags placem_collection'!W213)),"YES","")</f>
        <v>YES</v>
      </c>
    </row>
    <row r="433" spans="1:40" ht="15" customHeight="1">
      <c r="A433" s="268" t="s">
        <v>2460</v>
      </c>
      <c r="B433" s="282">
        <f>'Dry_Litterbag Placem_Collection'!A214</f>
        <v>215</v>
      </c>
      <c r="C433" s="282" t="str">
        <f>'Dry_Litterbag Placem_Collection'!B214</f>
        <v xml:space="preserve">Mwantimba
</v>
      </c>
      <c r="D433" s="282" t="s">
        <v>2677</v>
      </c>
      <c r="E433" s="282" t="s">
        <v>2527</v>
      </c>
      <c r="F433" s="282">
        <v>3</v>
      </c>
      <c r="G433" s="283" t="str">
        <f>'Dry_Litterbag Placem_Collection'!C214</f>
        <v>Wet_W3_CG1</v>
      </c>
      <c r="H433" s="284" t="s">
        <v>2559</v>
      </c>
      <c r="I433" s="292" t="s">
        <v>298</v>
      </c>
      <c r="J433" s="233" t="str">
        <f>'WetLitterbags placem_collection'!M214</f>
        <v>R93</v>
      </c>
      <c r="K433" s="235">
        <f>IFERROR(INDEX('Green_rooibos initial weight'!$C$5:$C$1749,MATCH(J433, 'Green_rooibos initial weight'!$A$5:$A$1749,0)),"")</f>
        <v>2.1709999999999998</v>
      </c>
      <c r="L433" s="235">
        <f t="shared" si="44"/>
        <v>1.9211999999999998</v>
      </c>
      <c r="M433" s="235">
        <f>AVERAGE('Ashed teabags wet'!$J$814:$J$816)</f>
        <v>2.2816647271287041</v>
      </c>
      <c r="N433" s="235">
        <f t="shared" si="45"/>
        <v>1.8773646572624032</v>
      </c>
      <c r="O433" s="235">
        <f>IF(IFERROR(INDEX('Both teabags AfterWet'!$D$1:$D$839,MATCH(J433,'Both teabags AfterWet'!$B$1:$B$839,0)),"")="","",(IFERROR(INDEX('Both teabags AfterWet'!$D$1:$D$839,MATCH(J433,'Both teabags AfterWet'!$B$1:$B$839,0)),"")))</f>
        <v>1.5831999999999999</v>
      </c>
      <c r="P433" s="235">
        <f t="shared" si="46"/>
        <v>1.4325999999999999</v>
      </c>
      <c r="Q433" s="235">
        <f>IFERROR(INDEX('Ashed teabags wet'!$J$2:$J$825,MATCH(J433,'Ashed teabags wet'!$B$2:$B$825,0)),"")</f>
        <v>7.2365225837790437</v>
      </c>
      <c r="R433" s="235">
        <f t="shared" si="50"/>
        <v>1.3289295774647814</v>
      </c>
      <c r="S433" s="236">
        <f>'WetLitterbags placem_collection'!E214</f>
        <v>42769</v>
      </c>
      <c r="T433" s="236">
        <f>IF('WetLitterbags placem_collection'!G214="","",'WetLitterbags placem_collection'!G214)</f>
        <v>42813</v>
      </c>
      <c r="U433" s="237">
        <f t="shared" si="47"/>
        <v>44</v>
      </c>
      <c r="V433" s="235">
        <f t="shared" si="48"/>
        <v>0.48859999999999992</v>
      </c>
      <c r="W433" s="235">
        <f t="shared" si="49"/>
        <v>0.54843507979762185</v>
      </c>
      <c r="X433">
        <f>IFERROR(INDEX(Rainfall_Wet!$O$2:$O$217,MATCH(B433, Rainfall_Wet!$A$2:$A$217,0)),"")</f>
        <v>175.377105089</v>
      </c>
      <c r="Y433" s="241">
        <v>27.96</v>
      </c>
      <c r="Z433" s="241">
        <v>4.9200000000000017</v>
      </c>
      <c r="AA433" s="241">
        <v>67.12</v>
      </c>
      <c r="AB433" s="242" t="s">
        <v>2688</v>
      </c>
      <c r="AC433" s="241">
        <v>1.0437161163134547</v>
      </c>
      <c r="AD433">
        <f>IF('WetLitterbags placem_collection'!AB214="","",'WetLitterbags placem_collection'!AB214)</f>
        <v>7.9</v>
      </c>
      <c r="AE433">
        <f>IF('WetLitterbags placem_collection'!Z214="","",'WetLitterbags placem_collection'!Z214)</f>
        <v>7.9</v>
      </c>
      <c r="AF433" s="256" t="str">
        <f>IF('WetLitterbags placem_collection'!AA214="","",'WetLitterbags placem_collection'!AA214)</f>
        <v>O</v>
      </c>
      <c r="AG433">
        <f>IF('WetLitterbags placem_collection'!AC214="","",'WetLitterbags placem_collection'!AC214)</f>
        <v>1</v>
      </c>
      <c r="AH433" s="250">
        <f>AVERAGE('WetLitterbags placem_collection'!S214,'WetLitterbags placem_collection'!U214)</f>
        <v>22.45</v>
      </c>
      <c r="AI433">
        <f>AVERAGE('WetLitterbags placem_collection'!R214,'WetLitterbags placem_collection'!T214)</f>
        <v>27.450000000000003</v>
      </c>
      <c r="AJ433">
        <v>-2.4395990190000001</v>
      </c>
      <c r="AK433">
        <v>34.838418959999998</v>
      </c>
      <c r="AL433" t="str">
        <f>IF(ISNUMBER(SEARCH("C", 'WetLitterbags placem_collection'!W214)),"YES","")</f>
        <v>YES</v>
      </c>
      <c r="AM433" t="str">
        <f>IF(ISNUMBER(SEARCH("H", 'WetLitterbags placem_collection'!W214)),"YES","")</f>
        <v/>
      </c>
      <c r="AN433" t="str">
        <f>IF(ISNUMBER(SEARCH("R", 'WetLitterbags placem_collection'!W214)),"YES","")</f>
        <v>YES</v>
      </c>
    </row>
    <row r="434" spans="1:40" ht="15" customHeight="1">
      <c r="A434" s="268" t="s">
        <v>2460</v>
      </c>
      <c r="B434" s="282">
        <f>'Dry_Litterbag Placem_Collection'!A215</f>
        <v>212</v>
      </c>
      <c r="C434" s="282" t="str">
        <f>'Dry_Litterbag Placem_Collection'!B215</f>
        <v xml:space="preserve">Mwantimba
</v>
      </c>
      <c r="D434" s="282" t="s">
        <v>2677</v>
      </c>
      <c r="E434" s="282" t="s">
        <v>2527</v>
      </c>
      <c r="F434" s="282">
        <v>4</v>
      </c>
      <c r="G434" s="283" t="str">
        <f>'Dry_Litterbag Placem_Collection'!C215</f>
        <v>Wet_P4_CG3</v>
      </c>
      <c r="H434" s="284" t="s">
        <v>2559</v>
      </c>
      <c r="I434" s="292" t="s">
        <v>298</v>
      </c>
      <c r="J434" s="233" t="str">
        <f>'WetLitterbags placem_collection'!M215</f>
        <v>R88</v>
      </c>
      <c r="K434" s="235">
        <f>IFERROR(INDEX('Green_rooibos initial weight'!$C$5:$C$1749,MATCH(J434, 'Green_rooibos initial weight'!$A$5:$A$1749,0)),"")</f>
        <v>2.1520000000000001</v>
      </c>
      <c r="L434" s="235">
        <f t="shared" si="44"/>
        <v>1.9022000000000001</v>
      </c>
      <c r="M434" s="235">
        <f>AVERAGE('Ashed teabags wet'!$J$814:$J$816)</f>
        <v>2.2816647271287041</v>
      </c>
      <c r="N434" s="235">
        <f t="shared" si="45"/>
        <v>1.8587981735605579</v>
      </c>
      <c r="O434" s="235">
        <f>IF(IFERROR(INDEX('Both teabags AfterWet'!$D$1:$D$839,MATCH(J434,'Both teabags AfterWet'!$B$1:$B$839,0)),"")="","",(IFERROR(INDEX('Both teabags AfterWet'!$D$1:$D$839,MATCH(J434,'Both teabags AfterWet'!$B$1:$B$839,0)),"")))</f>
        <v>1.542</v>
      </c>
      <c r="P434" s="235">
        <f t="shared" si="46"/>
        <v>1.3914</v>
      </c>
      <c r="Q434" s="235">
        <f>IFERROR(INDEX('Ashed teabags wet'!$J$2:$J$825,MATCH(J434,'Ashed teabags wet'!$B$2:$B$825,0)),"")</f>
        <v>3.5402521823463347</v>
      </c>
      <c r="R434" s="235">
        <f t="shared" si="50"/>
        <v>1.3421409311348331</v>
      </c>
      <c r="S434" s="236">
        <f>'WetLitterbags placem_collection'!E215</f>
        <v>42769</v>
      </c>
      <c r="T434" s="236">
        <f>IF('WetLitterbags placem_collection'!G215="","",'WetLitterbags placem_collection'!G215)</f>
        <v>42813</v>
      </c>
      <c r="U434" s="237">
        <f t="shared" si="47"/>
        <v>44</v>
      </c>
      <c r="V434" s="235">
        <f t="shared" si="48"/>
        <v>0.51080000000000014</v>
      </c>
      <c r="W434" s="235">
        <f t="shared" si="49"/>
        <v>0.51665724242572475</v>
      </c>
      <c r="X434">
        <f>IFERROR(INDEX(Rainfall_Wet!$O$2:$O$217,MATCH(B434, Rainfall_Wet!$A$2:$A$217,0)),"")</f>
        <v>175.054685654</v>
      </c>
      <c r="Y434" s="241">
        <v>21.96</v>
      </c>
      <c r="Z434" s="241">
        <v>4.9199999999999982</v>
      </c>
      <c r="AA434" s="241">
        <v>73.12</v>
      </c>
      <c r="AB434" s="242" t="s">
        <v>2688</v>
      </c>
      <c r="AC434" s="241">
        <v>1.2416954164613114</v>
      </c>
      <c r="AD434">
        <f>IF('WetLitterbags placem_collection'!AB215="","",'WetLitterbags placem_collection'!AB215)</f>
        <v>15.2</v>
      </c>
      <c r="AE434">
        <f>IF('WetLitterbags placem_collection'!Z215="","",'WetLitterbags placem_collection'!Z215)</f>
        <v>12.2</v>
      </c>
      <c r="AF434" s="256" t="str">
        <f>IF('WetLitterbags placem_collection'!AA215="","",'WetLitterbags placem_collection'!AA215)</f>
        <v>O</v>
      </c>
      <c r="AG434">
        <f>IF('WetLitterbags placem_collection'!AC215="","",'WetLitterbags placem_collection'!AC215)</f>
        <v>1</v>
      </c>
      <c r="AH434" s="250">
        <f>AVERAGE('WetLitterbags placem_collection'!S215,'WetLitterbags placem_collection'!U215)</f>
        <v>19.75</v>
      </c>
      <c r="AI434">
        <f>AVERAGE('WetLitterbags placem_collection'!R215,'WetLitterbags placem_collection'!T215)</f>
        <v>28.15</v>
      </c>
      <c r="AJ434">
        <v>-2.4396949910000001</v>
      </c>
      <c r="AK434">
        <v>34.838574029999997</v>
      </c>
      <c r="AL434" t="str">
        <f>IF(ISNUMBER(SEARCH("C", 'WetLitterbags placem_collection'!W215)),"YES","")</f>
        <v/>
      </c>
      <c r="AM434" t="str">
        <f>IF(ISNUMBER(SEARCH("H", 'WetLitterbags placem_collection'!W215)),"YES","")</f>
        <v/>
      </c>
      <c r="AN434" t="str">
        <f>IF(ISNUMBER(SEARCH("R", 'WetLitterbags placem_collection'!W215)),"YES","")</f>
        <v>YES</v>
      </c>
    </row>
    <row r="435" spans="1:40" ht="15" customHeight="1">
      <c r="A435" s="268" t="s">
        <v>2460</v>
      </c>
      <c r="B435" s="282">
        <f>'Dry_Litterbag Placem_Collection'!A216</f>
        <v>213</v>
      </c>
      <c r="C435" s="282" t="str">
        <f>'Dry_Litterbag Placem_Collection'!B216</f>
        <v>Handajega</v>
      </c>
      <c r="D435" s="282" t="s">
        <v>2677</v>
      </c>
      <c r="E435" s="282" t="s">
        <v>2527</v>
      </c>
      <c r="F435" s="282">
        <v>3</v>
      </c>
      <c r="G435" s="283" t="str">
        <f>'Dry_Litterbag Placem_Collection'!C216</f>
        <v>Wet_W1_CG4</v>
      </c>
      <c r="H435" s="284" t="s">
        <v>2559</v>
      </c>
      <c r="I435" s="292" t="s">
        <v>298</v>
      </c>
      <c r="J435" s="233" t="str">
        <f>'WetLitterbags placem_collection'!M216</f>
        <v>R383</v>
      </c>
      <c r="K435" s="235">
        <f>IFERROR(INDEX('Green_rooibos initial weight'!$C$5:$C$1749,MATCH(J435, 'Green_rooibos initial weight'!$A$5:$A$1749,0)),"")</f>
        <v>2.234</v>
      </c>
      <c r="L435" s="235">
        <f t="shared" si="44"/>
        <v>1.9842</v>
      </c>
      <c r="M435" s="235">
        <f>AVERAGE('Ashed teabags wet'!$J$814:$J$816)</f>
        <v>2.2816647271287041</v>
      </c>
      <c r="N435" s="235">
        <f t="shared" si="45"/>
        <v>1.9389272084843123</v>
      </c>
      <c r="O435" s="235">
        <f>IF(IFERROR(INDEX('Both teabags AfterWet'!$D$1:$D$839,MATCH(J435,'Both teabags AfterWet'!$B$1:$B$839,0)),"")="","",(IFERROR(INDEX('Both teabags AfterWet'!$D$1:$D$839,MATCH(J435,'Both teabags AfterWet'!$B$1:$B$839,0)),"")))</f>
        <v>1.587</v>
      </c>
      <c r="P435" s="235">
        <f t="shared" si="46"/>
        <v>1.4363999999999999</v>
      </c>
      <c r="Q435" s="235">
        <f>IFERROR(INDEX('Ashed teabags wet'!$J$2:$J$825,MATCH(J435,'Ashed teabags wet'!$B$2:$B$825,0)),"")</f>
        <v>-0.54617676266121384</v>
      </c>
      <c r="R435" s="235">
        <f t="shared" si="50"/>
        <v>1.4442452830188657</v>
      </c>
      <c r="S435" s="236">
        <f>'WetLitterbags placem_collection'!E216</f>
        <v>42769</v>
      </c>
      <c r="T435" s="236">
        <f>IF('WetLitterbags placem_collection'!G216="","",'WetLitterbags placem_collection'!G216)</f>
        <v>42813</v>
      </c>
      <c r="U435" s="237">
        <f t="shared" si="47"/>
        <v>44</v>
      </c>
      <c r="V435" s="235">
        <f t="shared" si="48"/>
        <v>0.54780000000000006</v>
      </c>
      <c r="W435" s="235">
        <f t="shared" si="49"/>
        <v>0.49468192546544665</v>
      </c>
      <c r="X435">
        <f>IFERROR(INDEX(Rainfall_Wet!$O$2:$O$217,MATCH(B435, Rainfall_Wet!$A$2:$A$217,0)),"")</f>
        <v>175.054685654</v>
      </c>
      <c r="Y435" s="241">
        <v>23.96</v>
      </c>
      <c r="Z435" s="241">
        <v>4.9199999999999982</v>
      </c>
      <c r="AA435" s="241">
        <v>71.12</v>
      </c>
      <c r="AB435" s="242" t="s">
        <v>2688</v>
      </c>
      <c r="AC435" s="241">
        <v>3.30913750616067</v>
      </c>
      <c r="AD435">
        <f>IF('WetLitterbags placem_collection'!AB216="","",'WetLitterbags placem_collection'!AB216)</f>
        <v>7.9</v>
      </c>
      <c r="AE435">
        <f>IF('WetLitterbags placem_collection'!Z216="","",'WetLitterbags placem_collection'!Z216)</f>
        <v>7.9</v>
      </c>
      <c r="AF435" s="256" t="str">
        <f>IF('WetLitterbags placem_collection'!AA216="","",'WetLitterbags placem_collection'!AA216)</f>
        <v>O</v>
      </c>
      <c r="AG435">
        <f>IF('WetLitterbags placem_collection'!AC216="","",'WetLitterbags placem_collection'!AC216)</f>
        <v>1</v>
      </c>
      <c r="AH435" s="250">
        <f>AVERAGE('WetLitterbags placem_collection'!S216,'WetLitterbags placem_collection'!U216)</f>
        <v>19.45</v>
      </c>
      <c r="AI435">
        <f>AVERAGE('WetLitterbags placem_collection'!R216,'WetLitterbags placem_collection'!T216)</f>
        <v>29.200000000000003</v>
      </c>
      <c r="AJ435">
        <v>-2.4396949910000001</v>
      </c>
      <c r="AK435">
        <v>34.838574029999997</v>
      </c>
      <c r="AL435" t="str">
        <f>IF(ISNUMBER(SEARCH("C", 'WetLitterbags placem_collection'!W216)),"YES","")</f>
        <v/>
      </c>
      <c r="AM435" t="str">
        <f>IF(ISNUMBER(SEARCH("H", 'WetLitterbags placem_collection'!W216)),"YES","")</f>
        <v/>
      </c>
      <c r="AN435" t="str">
        <f>IF(ISNUMBER(SEARCH("R", 'WetLitterbags placem_collection'!W216)),"YES","")</f>
        <v>YES</v>
      </c>
    </row>
    <row r="436" spans="1:40" ht="15" customHeight="1">
      <c r="A436" s="268" t="s">
        <v>2460</v>
      </c>
      <c r="B436" s="282">
        <f>'Dry_Litterbag Placem_Collection'!A217</f>
        <v>214</v>
      </c>
      <c r="C436" s="282" t="str">
        <f>'Dry_Litterbag Placem_Collection'!B217</f>
        <v>Handajega</v>
      </c>
      <c r="D436" s="282" t="s">
        <v>2677</v>
      </c>
      <c r="E436" s="282" t="s">
        <v>2527</v>
      </c>
      <c r="F436" s="282">
        <v>1</v>
      </c>
      <c r="G436" s="283" t="str">
        <f>'Dry_Litterbag Placem_Collection'!C217</f>
        <v>Wet_W2_CG3</v>
      </c>
      <c r="H436" s="284" t="s">
        <v>2559</v>
      </c>
      <c r="I436" s="292" t="s">
        <v>298</v>
      </c>
      <c r="J436" s="233" t="str">
        <f>'WetLitterbags placem_collection'!M217</f>
        <v>R145</v>
      </c>
      <c r="K436" s="235">
        <f>IFERROR(INDEX('Green_rooibos initial weight'!$C$5:$C$1749,MATCH(J436, 'Green_rooibos initial weight'!$A$5:$A$1749,0)),"")</f>
        <v>2.2719999999999998</v>
      </c>
      <c r="L436" s="235">
        <f t="shared" si="44"/>
        <v>2.0221999999999998</v>
      </c>
      <c r="M436" s="235">
        <f>AVERAGE('Ashed teabags wet'!$J$814:$J$816)</f>
        <v>2.2816647271287041</v>
      </c>
      <c r="N436" s="235">
        <f t="shared" si="45"/>
        <v>1.9760601758880032</v>
      </c>
      <c r="O436" s="235">
        <f>IF(IFERROR(INDEX('Both teabags AfterWet'!$D$1:$D$839,MATCH(J436,'Both teabags AfterWet'!$B$1:$B$839,0)),"")="","",(IFERROR(INDEX('Both teabags AfterWet'!$D$1:$D$839,MATCH(J436,'Both teabags AfterWet'!$B$1:$B$839,0)),"")))</f>
        <v>1.5481</v>
      </c>
      <c r="P436" s="235">
        <f t="shared" si="46"/>
        <v>1.3975</v>
      </c>
      <c r="Q436" s="235">
        <f>IFERROR(INDEX('Ashed teabags wet'!$J$2:$J$825,MATCH(J436,'Ashed teabags wet'!$B$2:$B$825,0)),"")</f>
        <v>2.4271844660191637</v>
      </c>
      <c r="R436" s="235">
        <f t="shared" si="50"/>
        <v>1.3635800970873821</v>
      </c>
      <c r="S436" s="236">
        <f>'WetLitterbags placem_collection'!E217</f>
        <v>42769</v>
      </c>
      <c r="T436" s="236">
        <f>IF('WetLitterbags placem_collection'!G217="","",'WetLitterbags placem_collection'!G217)</f>
        <v>42814</v>
      </c>
      <c r="U436" s="237">
        <f t="shared" si="47"/>
        <v>45</v>
      </c>
      <c r="V436" s="235">
        <f t="shared" si="48"/>
        <v>0.62469999999999981</v>
      </c>
      <c r="W436" s="235">
        <f t="shared" si="49"/>
        <v>0.61248007880062105</v>
      </c>
      <c r="X436">
        <f>IFERROR(INDEX(Rainfall_Wet!$O$2:$O$217,MATCH(B436, Rainfall_Wet!$A$2:$A$217,0)),"")</f>
        <v>175.054685654</v>
      </c>
      <c r="Y436" s="241">
        <v>25.96</v>
      </c>
      <c r="Z436" s="241">
        <v>8.9200000000000017</v>
      </c>
      <c r="AA436" s="241">
        <v>65.12</v>
      </c>
      <c r="AB436" s="242" t="s">
        <v>2688</v>
      </c>
      <c r="AC436" s="241">
        <v>1.614588467225234</v>
      </c>
      <c r="AD436">
        <f>IF('WetLitterbags placem_collection'!AB217="","",'WetLitterbags placem_collection'!AB217)</f>
        <v>13.8</v>
      </c>
      <c r="AE436">
        <f>IF('WetLitterbags placem_collection'!Z217="","",'WetLitterbags placem_collection'!Z217)</f>
        <v>17.399999999999999</v>
      </c>
      <c r="AF436" s="256" t="str">
        <f>IF('WetLitterbags placem_collection'!AA217="","",'WetLitterbags placem_collection'!AA217)</f>
        <v>O</v>
      </c>
      <c r="AG436">
        <f>IF('WetLitterbags placem_collection'!AC217="","",'WetLitterbags placem_collection'!AC217)</f>
        <v>1</v>
      </c>
      <c r="AH436" s="250">
        <f>AVERAGE('WetLitterbags placem_collection'!S217,'WetLitterbags placem_collection'!U217)</f>
        <v>20.3</v>
      </c>
      <c r="AI436">
        <f>AVERAGE('WetLitterbags placem_collection'!R217,'WetLitterbags placem_collection'!T217)</f>
        <v>26.25</v>
      </c>
      <c r="AJ436">
        <v>-2.439403972</v>
      </c>
      <c r="AK436">
        <v>34.838404959999998</v>
      </c>
      <c r="AL436" t="str">
        <f>IF(ISNUMBER(SEARCH("C", 'WetLitterbags placem_collection'!W217)),"YES","")</f>
        <v/>
      </c>
      <c r="AM436" t="str">
        <f>IF(ISNUMBER(SEARCH("H", 'WetLitterbags placem_collection'!W217)),"YES","")</f>
        <v/>
      </c>
      <c r="AN436" t="str">
        <f>IF(ISNUMBER(SEARCH("R", 'WetLitterbags placem_collection'!W217)),"YES","")</f>
        <v/>
      </c>
    </row>
    <row r="437" spans="1:40" ht="15" customHeight="1">
      <c r="A437" s="268" t="s">
        <v>2460</v>
      </c>
      <c r="B437" s="282">
        <f>'Dry_Litterbag Placem_Collection'!A218</f>
        <v>216</v>
      </c>
      <c r="C437" s="282" t="str">
        <f>'Dry_Litterbag Placem_Collection'!B218</f>
        <v>Handajega</v>
      </c>
      <c r="D437" s="282" t="s">
        <v>2677</v>
      </c>
      <c r="E437" s="282" t="s">
        <v>2527</v>
      </c>
      <c r="F437" s="282">
        <v>2</v>
      </c>
      <c r="G437" s="283" t="str">
        <f>'Dry_Litterbag Placem_Collection'!C218</f>
        <v>Wet_W4_CG2</v>
      </c>
      <c r="H437" s="284" t="s">
        <v>2559</v>
      </c>
      <c r="I437" s="292" t="s">
        <v>298</v>
      </c>
      <c r="J437" s="233" t="str">
        <f>'WetLitterbags placem_collection'!M218</f>
        <v>R241</v>
      </c>
      <c r="K437" s="235">
        <f>IFERROR(INDEX('Green_rooibos initial weight'!$C$5:$C$1749,MATCH(J437, 'Green_rooibos initial weight'!$A$5:$A$1749,0)),"")</f>
        <v>2.1680000000000001</v>
      </c>
      <c r="L437" s="235">
        <f t="shared" si="44"/>
        <v>1.9182000000000001</v>
      </c>
      <c r="M437" s="235">
        <f>AVERAGE('Ashed teabags wet'!$J$814:$J$816)</f>
        <v>2.2816647271287041</v>
      </c>
      <c r="N437" s="235">
        <f t="shared" si="45"/>
        <v>1.8744331072042173</v>
      </c>
      <c r="O437" s="235">
        <f>IF(IFERROR(INDEX('Both teabags AfterWet'!$D$1:$D$839,MATCH(J437,'Both teabags AfterWet'!$B$1:$B$839,0)),"")="","",(IFERROR(INDEX('Both teabags AfterWet'!$D$1:$D$839,MATCH(J437,'Both teabags AfterWet'!$B$1:$B$839,0)),"")))</f>
        <v>1.5349999999999999</v>
      </c>
      <c r="P437" s="235">
        <f t="shared" si="46"/>
        <v>1.3843999999999999</v>
      </c>
      <c r="Q437" s="235">
        <f>IFERROR(INDEX('Ashed teabags wet'!$J$2:$J$825,MATCH(J437,'Ashed teabags wet'!$B$2:$B$825,0)),"")</f>
        <v>21.520236920039142</v>
      </c>
      <c r="R437" s="235">
        <f t="shared" si="50"/>
        <v>1.086473840078978</v>
      </c>
      <c r="S437" s="236">
        <f>'WetLitterbags placem_collection'!E218</f>
        <v>42769</v>
      </c>
      <c r="T437" s="236">
        <f>IF('WetLitterbags placem_collection'!G218="","",'WetLitterbags placem_collection'!G218)</f>
        <v>42814</v>
      </c>
      <c r="U437" s="237">
        <f t="shared" si="47"/>
        <v>45</v>
      </c>
      <c r="V437" s="235">
        <f t="shared" si="48"/>
        <v>0.53380000000000027</v>
      </c>
      <c r="W437" s="235">
        <f t="shared" si="49"/>
        <v>0.78795926712523934</v>
      </c>
      <c r="X437">
        <f>IFERROR(INDEX(Rainfall_Wet!$O$2:$O$217,MATCH(B437, Rainfall_Wet!$A$2:$A$217,0)),"")</f>
        <v>175.377105089</v>
      </c>
      <c r="Y437" s="241">
        <v>25.96</v>
      </c>
      <c r="Z437" s="241">
        <v>8.9200000000000017</v>
      </c>
      <c r="AA437" s="241">
        <v>65.12</v>
      </c>
      <c r="AB437" s="242" t="s">
        <v>2688</v>
      </c>
      <c r="AC437" s="241">
        <v>1.6991621488417901</v>
      </c>
      <c r="AD437">
        <f>IF('WetLitterbags placem_collection'!AB218="","",'WetLitterbags placem_collection'!AB218)</f>
        <v>5.13</v>
      </c>
      <c r="AE437">
        <f>IF('WetLitterbags placem_collection'!Z218="","",'WetLitterbags placem_collection'!Z218)</f>
        <v>5.13</v>
      </c>
      <c r="AF437" s="256" t="str">
        <f>IF('WetLitterbags placem_collection'!AA218="","",'WetLitterbags placem_collection'!AA218)</f>
        <v>O</v>
      </c>
      <c r="AG437">
        <f>IF('WetLitterbags placem_collection'!AC218="","",'WetLitterbags placem_collection'!AC218)</f>
        <v>1</v>
      </c>
      <c r="AH437" s="250">
        <f>AVERAGE('WetLitterbags placem_collection'!S218,'WetLitterbags placem_collection'!U218)</f>
        <v>20.65</v>
      </c>
      <c r="AI437">
        <f>AVERAGE('WetLitterbags placem_collection'!R218,'WetLitterbags placem_collection'!T218)</f>
        <v>25.05</v>
      </c>
      <c r="AJ437">
        <v>-2.4396450349999999</v>
      </c>
      <c r="AK437">
        <v>34.83836599</v>
      </c>
      <c r="AL437" t="str">
        <f>IF(ISNUMBER(SEARCH("C", 'WetLitterbags placem_collection'!W218)),"YES","")</f>
        <v/>
      </c>
      <c r="AM437" t="str">
        <f>IF(ISNUMBER(SEARCH("H", 'WetLitterbags placem_collection'!W218)),"YES","")</f>
        <v>YES</v>
      </c>
      <c r="AN437" t="str">
        <f>IF(ISNUMBER(SEARCH("R", 'WetLitterbags placem_collection'!W218)),"YES","")</f>
        <v/>
      </c>
    </row>
    <row r="438" spans="1:40" ht="15" customHeight="1">
      <c r="A438" s="268" t="s">
        <v>2460</v>
      </c>
      <c r="B438" s="282">
        <f>'Dry_Litterbag Placem_Collection'!A219</f>
        <v>217</v>
      </c>
      <c r="C438" s="282" t="str">
        <f>'Dry_Litterbag Placem_Collection'!B219</f>
        <v>Seronera</v>
      </c>
      <c r="D438" s="282" t="s">
        <v>2677</v>
      </c>
      <c r="E438" s="282" t="s">
        <v>2527</v>
      </c>
      <c r="F438" s="282">
        <v>1</v>
      </c>
      <c r="G438" s="283" t="str">
        <f>'Dry_Litterbag Placem_Collection'!C219</f>
        <v>Local1_CG1</v>
      </c>
      <c r="H438" s="284" t="s">
        <v>2559</v>
      </c>
      <c r="I438" s="292" t="s">
        <v>298</v>
      </c>
      <c r="J438" s="233" t="str">
        <f>'WetLitterbags placem_collection'!M219</f>
        <v>R302</v>
      </c>
      <c r="K438" s="235">
        <f>IFERROR(INDEX('Green_rooibos initial weight'!$C$5:$C$1749,MATCH(J438, 'Green_rooibos initial weight'!$A$5:$A$1749,0)),"")</f>
        <v>2.19</v>
      </c>
      <c r="L438" s="235">
        <f t="shared" si="44"/>
        <v>1.9401999999999999</v>
      </c>
      <c r="M438" s="235">
        <f>AVERAGE('Ashed teabags wet'!$J$814:$J$816)</f>
        <v>2.2816647271287041</v>
      </c>
      <c r="N438" s="235">
        <f t="shared" si="45"/>
        <v>1.8959311409642488</v>
      </c>
      <c r="O438" s="235">
        <f>IF(IFERROR(INDEX('Both teabags AfterWet'!$D$1:$D$839,MATCH(J438,'Both teabags AfterWet'!$B$1:$B$839,0)),"")="","",(IFERROR(INDEX('Both teabags AfterWet'!$D$1:$D$839,MATCH(J438,'Both teabags AfterWet'!$B$1:$B$839,0)),"")))</f>
        <v>1.38</v>
      </c>
      <c r="P438" s="235">
        <f t="shared" si="46"/>
        <v>1.2293999999999998</v>
      </c>
      <c r="Q438" s="235">
        <f>IFERROR(INDEX('Ashed teabags wet'!$J$2:$J$825,MATCH(J438,'Ashed teabags wet'!$B$2:$B$825,0)),"")</f>
        <v>5.5199605717097722</v>
      </c>
      <c r="R438" s="235">
        <f t="shared" si="50"/>
        <v>1.1615376047313999</v>
      </c>
      <c r="S438" s="236">
        <f>'WetLitterbags placem_collection'!E219</f>
        <v>42769</v>
      </c>
      <c r="T438" s="236">
        <f>IF('WetLitterbags placem_collection'!G219="","",'WetLitterbags placem_collection'!G219)</f>
        <v>42814</v>
      </c>
      <c r="U438" s="237">
        <f t="shared" si="47"/>
        <v>45</v>
      </c>
      <c r="V438" s="235">
        <f t="shared" si="48"/>
        <v>0.7108000000000001</v>
      </c>
      <c r="W438" s="235">
        <f t="shared" si="49"/>
        <v>0.73439353623284886</v>
      </c>
      <c r="X438">
        <f>IFERROR(INDEX(Rainfall_Wet!$O$2:$O$217,MATCH(B438, Rainfall_Wet!$A$2:$A$217,0)),"")</f>
        <v>175.377105089</v>
      </c>
      <c r="Y438" s="241">
        <v>29.076539101497506</v>
      </c>
      <c r="Z438" s="241">
        <v>7.1963394342762079</v>
      </c>
      <c r="AA438" s="241">
        <v>63.727121464226286</v>
      </c>
      <c r="AB438" s="241" t="s">
        <v>2688</v>
      </c>
      <c r="AC438" s="241">
        <v>1.0994578610152781</v>
      </c>
      <c r="AD438">
        <f>IF('WetLitterbags placem_collection'!AB219="","",'WetLitterbags placem_collection'!AB219)</f>
        <v>13.8</v>
      </c>
      <c r="AE438">
        <f>IF('WetLitterbags placem_collection'!Z219="","",'WetLitterbags placem_collection'!Z219)</f>
        <v>17.399999999999999</v>
      </c>
      <c r="AF438" s="256" t="str">
        <f>IF('WetLitterbags placem_collection'!AA219="","",'WetLitterbags placem_collection'!AA219)</f>
        <v>O</v>
      </c>
      <c r="AG438">
        <f>IF('WetLitterbags placem_collection'!AC219="","",'WetLitterbags placem_collection'!AC219)</f>
        <v>1</v>
      </c>
      <c r="AH438" s="250">
        <f>AVERAGE('WetLitterbags placem_collection'!S219,'WetLitterbags placem_collection'!U219)</f>
        <v>20.049999999999997</v>
      </c>
      <c r="AI438">
        <f>AVERAGE('WetLitterbags placem_collection'!R219,'WetLitterbags placem_collection'!T219)</f>
        <v>25.5</v>
      </c>
      <c r="AJ438">
        <v>-2.439403972</v>
      </c>
      <c r="AK438">
        <v>34.838404959999998</v>
      </c>
      <c r="AL438" t="str">
        <f>IF(ISNUMBER(SEARCH("C", 'WetLitterbags placem_collection'!W219)),"YES","")</f>
        <v/>
      </c>
      <c r="AM438" t="str">
        <f>IF(ISNUMBER(SEARCH("H", 'WetLitterbags placem_collection'!W219)),"YES","")</f>
        <v/>
      </c>
      <c r="AN438" t="str">
        <f>IF(ISNUMBER(SEARCH("R", 'WetLitterbags placem_collection'!W219)),"YES","")</f>
        <v>YES</v>
      </c>
    </row>
    <row r="439" spans="1:40" ht="15" customHeight="1">
      <c r="A439" s="268" t="s">
        <v>2460</v>
      </c>
      <c r="B439" s="282">
        <f>'Dry_Litterbag Placem_Collection'!A220</f>
        <v>218</v>
      </c>
      <c r="C439" s="282" t="str">
        <f>'Dry_Litterbag Placem_Collection'!B220</f>
        <v>Seronera</v>
      </c>
      <c r="D439" s="282" t="s">
        <v>2677</v>
      </c>
      <c r="E439" s="282" t="s">
        <v>2527</v>
      </c>
      <c r="F439" s="282">
        <v>2</v>
      </c>
      <c r="G439" s="283" t="str">
        <f>'Dry_Litterbag Placem_Collection'!C220</f>
        <v>Local2_CG2</v>
      </c>
      <c r="H439" s="284" t="s">
        <v>2559</v>
      </c>
      <c r="I439" s="292" t="s">
        <v>298</v>
      </c>
      <c r="J439" s="233" t="str">
        <f>'WetLitterbags placem_collection'!M220</f>
        <v>R442</v>
      </c>
      <c r="K439" s="235">
        <f>IFERROR(INDEX('Green_rooibos initial weight'!$C$5:$C$1749,MATCH(J439, 'Green_rooibos initial weight'!$A$5:$A$1749,0)),"")</f>
        <v>2.2290000000000001</v>
      </c>
      <c r="L439" s="235">
        <f t="shared" si="44"/>
        <v>1.9792000000000001</v>
      </c>
      <c r="M439" s="235">
        <f>AVERAGE('Ashed teabags wet'!$J$814:$J$816)</f>
        <v>2.2816647271287041</v>
      </c>
      <c r="N439" s="235">
        <f t="shared" si="45"/>
        <v>1.9340412917206689</v>
      </c>
      <c r="O439" s="235">
        <f>IF(IFERROR(INDEX('Both teabags AfterWet'!$D$1:$D$839,MATCH(J439,'Both teabags AfterWet'!$B$1:$B$839,0)),"")="","",(IFERROR(INDEX('Both teabags AfterWet'!$D$1:$D$839,MATCH(J439,'Both teabags AfterWet'!$B$1:$B$839,0)),"")))</f>
        <v>1.3831</v>
      </c>
      <c r="P439" s="235">
        <f t="shared" si="46"/>
        <v>1.2324999999999999</v>
      </c>
      <c r="Q439" s="235">
        <f>IFERROR(INDEX('Ashed teabags wet'!$J$2:$J$825,MATCH(J439,'Ashed teabags wet'!$B$2:$B$825,0)),"")</f>
        <v>6.7454455933042237</v>
      </c>
      <c r="R439" s="235">
        <f t="shared" si="50"/>
        <v>1.1493623830625255</v>
      </c>
      <c r="S439" s="236">
        <f>'WetLitterbags placem_collection'!E220</f>
        <v>42769</v>
      </c>
      <c r="T439" s="236">
        <f>IF('WetLitterbags placem_collection'!G220="","",'WetLitterbags placem_collection'!G220)</f>
        <v>42814</v>
      </c>
      <c r="U439" s="237">
        <f t="shared" si="47"/>
        <v>45</v>
      </c>
      <c r="V439" s="235">
        <f t="shared" si="48"/>
        <v>0.74670000000000014</v>
      </c>
      <c r="W439" s="235">
        <f t="shared" si="49"/>
        <v>0.78467890865814338</v>
      </c>
      <c r="X439">
        <f>IFERROR(INDEX(Rainfall_Wet!$O$2:$O$217,MATCH(B439, Rainfall_Wet!$A$2:$A$217,0)),"")</f>
        <v>175.377105089</v>
      </c>
      <c r="Y439" s="241">
        <v>21.072635135135137</v>
      </c>
      <c r="Z439" s="241">
        <v>7.3057432432432412</v>
      </c>
      <c r="AA439" s="241">
        <v>71.621621621621614</v>
      </c>
      <c r="AB439" s="241" t="s">
        <v>2688</v>
      </c>
      <c r="AC439" s="241">
        <v>1.4512074913750617</v>
      </c>
      <c r="AD439">
        <f>IF('WetLitterbags placem_collection'!AB220="","",'WetLitterbags placem_collection'!AB220)</f>
        <v>5.13</v>
      </c>
      <c r="AE439">
        <f>IF('WetLitterbags placem_collection'!Z220="","",'WetLitterbags placem_collection'!Z220)</f>
        <v>5.13</v>
      </c>
      <c r="AF439" s="256" t="str">
        <f>IF('WetLitterbags placem_collection'!AA220="","",'WetLitterbags placem_collection'!AA220)</f>
        <v>O</v>
      </c>
      <c r="AG439">
        <f>IF('WetLitterbags placem_collection'!AC220="","",'WetLitterbags placem_collection'!AC220)</f>
        <v>1</v>
      </c>
      <c r="AH439" s="250">
        <f>AVERAGE('WetLitterbags placem_collection'!S220,'WetLitterbags placem_collection'!U220)</f>
        <v>22.1</v>
      </c>
      <c r="AI439">
        <f>AVERAGE('WetLitterbags placem_collection'!R220,'WetLitterbags placem_collection'!T220)</f>
        <v>24.5</v>
      </c>
      <c r="AJ439">
        <v>-2.4396450349999999</v>
      </c>
      <c r="AK439">
        <v>34.83836599</v>
      </c>
      <c r="AL439" t="str">
        <f>IF(ISNUMBER(SEARCH("C", 'WetLitterbags placem_collection'!W220)),"YES","")</f>
        <v/>
      </c>
      <c r="AM439" t="str">
        <f>IF(ISNUMBER(SEARCH("H", 'WetLitterbags placem_collection'!W220)),"YES","")</f>
        <v/>
      </c>
      <c r="AN439" t="str">
        <f>IF(ISNUMBER(SEARCH("R", 'WetLitterbags placem_collection'!W220)),"YES","")</f>
        <v>YES</v>
      </c>
    </row>
    <row r="440" spans="1:40" ht="15" customHeight="1">
      <c r="A440" s="268" t="s">
        <v>2460</v>
      </c>
      <c r="B440" s="282">
        <f>'Dry_Litterbag Placem_Collection'!A221</f>
        <v>219</v>
      </c>
      <c r="C440" s="282" t="str">
        <f>'Dry_Litterbag Placem_Collection'!B221</f>
        <v>Seronera</v>
      </c>
      <c r="D440" s="282" t="s">
        <v>2677</v>
      </c>
      <c r="E440" s="282" t="s">
        <v>2527</v>
      </c>
      <c r="F440" s="282">
        <v>3</v>
      </c>
      <c r="G440" s="283" t="str">
        <f>'Dry_Litterbag Placem_Collection'!C221</f>
        <v>Local3_CG3</v>
      </c>
      <c r="H440" s="284" t="s">
        <v>2559</v>
      </c>
      <c r="I440" s="292" t="s">
        <v>298</v>
      </c>
      <c r="J440" s="233" t="str">
        <f>'WetLitterbags placem_collection'!M221</f>
        <v>R176</v>
      </c>
      <c r="K440" s="235">
        <f>IFERROR(INDEX('Green_rooibos initial weight'!$C$5:$C$1749,MATCH(J440, 'Green_rooibos initial weight'!$A$5:$A$1749,0)),"")</f>
        <v>2.2160000000000002</v>
      </c>
      <c r="L440" s="235">
        <f t="shared" si="44"/>
        <v>1.9662000000000002</v>
      </c>
      <c r="M440" s="235">
        <f>AVERAGE('Ashed teabags wet'!$J$814:$J$816)</f>
        <v>2.2816647271287041</v>
      </c>
      <c r="N440" s="235">
        <f t="shared" si="45"/>
        <v>1.9213379081351956</v>
      </c>
      <c r="O440" s="235">
        <f>IF(IFERROR(INDEX('Both teabags AfterWet'!$D$1:$D$839,MATCH(J440,'Both teabags AfterWet'!$B$1:$B$839,0)),"")="","",(IFERROR(INDEX('Both teabags AfterWet'!$D$1:$D$839,MATCH(J440,'Both teabags AfterWet'!$B$1:$B$839,0)),"")))</f>
        <v>1.4293</v>
      </c>
      <c r="P440" s="235">
        <f t="shared" si="46"/>
        <v>1.2786999999999999</v>
      </c>
      <c r="Q440" s="235">
        <f>IFERROR(INDEX('Ashed teabags wet'!$J$2:$J$825,MATCH(J440,'Ashed teabags wet'!$B$2:$B$825,0)),"")</f>
        <v>6.3788027477918092</v>
      </c>
      <c r="R440" s="235">
        <f t="shared" si="50"/>
        <v>1.197134249263986</v>
      </c>
      <c r="S440" s="236">
        <f>'WetLitterbags placem_collection'!E221</f>
        <v>42769</v>
      </c>
      <c r="T440" s="236">
        <f>IF('WetLitterbags placem_collection'!G221="","",'WetLitterbags placem_collection'!G221)</f>
        <v>42813</v>
      </c>
      <c r="U440" s="237">
        <f t="shared" si="47"/>
        <v>44</v>
      </c>
      <c r="V440" s="235">
        <f t="shared" si="48"/>
        <v>0.68750000000000022</v>
      </c>
      <c r="W440" s="235">
        <f t="shared" si="49"/>
        <v>0.72420365887120952</v>
      </c>
      <c r="X440">
        <f>IFERROR(INDEX(Rainfall_Wet!$O$2:$O$217,MATCH(B440, Rainfall_Wet!$A$2:$A$217,0)),"")</f>
        <v>175.054685654</v>
      </c>
      <c r="Y440" s="241">
        <v>21.96</v>
      </c>
      <c r="Z440" s="241">
        <v>4.9199999999999982</v>
      </c>
      <c r="AA440" s="241">
        <v>73.12</v>
      </c>
      <c r="AB440" s="241" t="s">
        <v>2688</v>
      </c>
      <c r="AC440" s="241">
        <v>1.4012321340561851</v>
      </c>
      <c r="AD440">
        <f>IF('WetLitterbags placem_collection'!AB221="","",'WetLitterbags placem_collection'!AB221)</f>
        <v>7.9</v>
      </c>
      <c r="AE440">
        <f>IF('WetLitterbags placem_collection'!Z221="","",'WetLitterbags placem_collection'!Z221)</f>
        <v>7.9</v>
      </c>
      <c r="AF440" s="256" t="str">
        <f>IF('WetLitterbags placem_collection'!AA221="","",'WetLitterbags placem_collection'!AA221)</f>
        <v>O</v>
      </c>
      <c r="AG440">
        <f>IF('WetLitterbags placem_collection'!AC221="","",'WetLitterbags placem_collection'!AC221)</f>
        <v>1</v>
      </c>
      <c r="AH440" s="250">
        <f>AVERAGE('WetLitterbags placem_collection'!S221,'WetLitterbags placem_collection'!U221)</f>
        <v>21.75</v>
      </c>
      <c r="AI440">
        <f>AVERAGE('WetLitterbags placem_collection'!R221,'WetLitterbags placem_collection'!T221)</f>
        <v>27.55</v>
      </c>
      <c r="AJ440">
        <v>-2.4395990190000001</v>
      </c>
      <c r="AK440">
        <v>34.838418959999998</v>
      </c>
      <c r="AL440" t="str">
        <f>IF(ISNUMBER(SEARCH("C", 'WetLitterbags placem_collection'!W221)),"YES","")</f>
        <v/>
      </c>
      <c r="AM440" t="str">
        <f>IF(ISNUMBER(SEARCH("H", 'WetLitterbags placem_collection'!W221)),"YES","")</f>
        <v/>
      </c>
      <c r="AN440" t="str">
        <f>IF(ISNUMBER(SEARCH("R", 'WetLitterbags placem_collection'!W221)),"YES","")</f>
        <v>YES</v>
      </c>
    </row>
    <row r="441" spans="1:40" ht="15" customHeight="1">
      <c r="A441" s="268" t="s">
        <v>2460</v>
      </c>
      <c r="B441" s="282">
        <f>'Dry_Litterbag Placem_Collection'!A222</f>
        <v>220</v>
      </c>
      <c r="C441" s="282" t="str">
        <f>'Dry_Litterbag Placem_Collection'!B222</f>
        <v>Seronera</v>
      </c>
      <c r="D441" s="282" t="s">
        <v>2677</v>
      </c>
      <c r="E441" s="282" t="s">
        <v>2527</v>
      </c>
      <c r="F441" s="282">
        <v>4</v>
      </c>
      <c r="G441" s="283" t="str">
        <f>'Dry_Litterbag Placem_Collection'!C222</f>
        <v>Local4_CG4</v>
      </c>
      <c r="H441" s="284" t="s">
        <v>2559</v>
      </c>
      <c r="I441" s="292" t="s">
        <v>298</v>
      </c>
      <c r="J441" s="233" t="str">
        <f>'WetLitterbags placem_collection'!M222</f>
        <v>R250</v>
      </c>
      <c r="K441" s="235">
        <f>IFERROR(INDEX('Green_rooibos initial weight'!$C$5:$C$1749,MATCH(J441, 'Green_rooibos initial weight'!$A$5:$A$1749,0)),"")</f>
        <v>2.2639999999999998</v>
      </c>
      <c r="L441" s="235">
        <f t="shared" si="44"/>
        <v>2.0141999999999998</v>
      </c>
      <c r="M441" s="235">
        <f>AVERAGE('Ashed teabags wet'!$J$814:$J$816)</f>
        <v>2.2816647271287041</v>
      </c>
      <c r="N441" s="235">
        <f t="shared" si="45"/>
        <v>1.9682427090661734</v>
      </c>
      <c r="O441" s="235">
        <f>IF(IFERROR(INDEX('Both teabags AfterWet'!$D$1:$D$839,MATCH(J441,'Both teabags AfterWet'!$B$1:$B$839,0)),"")="","",(IFERROR(INDEX('Both teabags AfterWet'!$D$1:$D$839,MATCH(J441,'Both teabags AfterWet'!$B$1:$B$839,0)),"")))</f>
        <v>1.5303</v>
      </c>
      <c r="P441" s="235">
        <f t="shared" si="46"/>
        <v>1.3796999999999999</v>
      </c>
      <c r="Q441" s="235">
        <f>IFERROR(INDEX('Ashed teabags wet'!$J$2:$J$825,MATCH(J441,'Ashed teabags wet'!$B$2:$B$825,0)),"")</f>
        <v>5.6310679611650896</v>
      </c>
      <c r="R441" s="235">
        <f t="shared" si="50"/>
        <v>1.3020081553398053</v>
      </c>
      <c r="S441" s="236">
        <f>'WetLitterbags placem_collection'!E222</f>
        <v>42769</v>
      </c>
      <c r="T441" s="236">
        <f>IF('WetLitterbags placem_collection'!G222="","",'WetLitterbags placem_collection'!G222)</f>
        <v>42813</v>
      </c>
      <c r="U441" s="237">
        <f t="shared" si="47"/>
        <v>44</v>
      </c>
      <c r="V441" s="235">
        <f t="shared" si="48"/>
        <v>0.63449999999999984</v>
      </c>
      <c r="W441" s="235">
        <f t="shared" si="49"/>
        <v>0.66623455372636808</v>
      </c>
      <c r="X441">
        <f>IFERROR(INDEX(Rainfall_Wet!$O$2:$O$217,MATCH(B441, Rainfall_Wet!$A$2:$A$217,0)),"")</f>
        <v>175.054685654</v>
      </c>
      <c r="Y441" s="241">
        <v>15.960000000000003</v>
      </c>
      <c r="Z441" s="241">
        <v>6.9199999999999982</v>
      </c>
      <c r="AA441" s="241">
        <v>77.11999999999999</v>
      </c>
      <c r="AB441" s="241" t="s">
        <v>2689</v>
      </c>
      <c r="AC441" s="241">
        <v>0.60547067520946207</v>
      </c>
      <c r="AD441">
        <f>IF('WetLitterbags placem_collection'!AB222="","",'WetLitterbags placem_collection'!AB222)</f>
        <v>15.2</v>
      </c>
      <c r="AE441">
        <f>IF('WetLitterbags placem_collection'!Z222="","",'WetLitterbags placem_collection'!Z222)</f>
        <v>12.2</v>
      </c>
      <c r="AF441" s="256" t="str">
        <f>IF('WetLitterbags placem_collection'!AA222="","",'WetLitterbags placem_collection'!AA222)</f>
        <v>O</v>
      </c>
      <c r="AG441">
        <f>IF('WetLitterbags placem_collection'!AC222="","",'WetLitterbags placem_collection'!AC222)</f>
        <v>1</v>
      </c>
      <c r="AH441" s="250">
        <f>AVERAGE('WetLitterbags placem_collection'!S222,'WetLitterbags placem_collection'!U222)</f>
        <v>20.85</v>
      </c>
      <c r="AI441">
        <f>AVERAGE('WetLitterbags placem_collection'!R222,'WetLitterbags placem_collection'!T222)</f>
        <v>27.950000000000003</v>
      </c>
      <c r="AJ441">
        <v>-2.4396949910000001</v>
      </c>
      <c r="AK441">
        <v>34.838574029999997</v>
      </c>
      <c r="AL441" t="str">
        <f>IF(ISNUMBER(SEARCH("C", 'WetLitterbags placem_collection'!W222)),"YES","")</f>
        <v/>
      </c>
      <c r="AM441" t="str">
        <f>IF(ISNUMBER(SEARCH("H", 'WetLitterbags placem_collection'!W222)),"YES","")</f>
        <v>YES</v>
      </c>
      <c r="AN441" t="str">
        <f>IF(ISNUMBER(SEARCH("R", 'WetLitterbags placem_collection'!W222)),"YES","")</f>
        <v/>
      </c>
    </row>
    <row r="442" spans="1:40" ht="15" customHeight="1">
      <c r="A442" s="268" t="s">
        <v>2460</v>
      </c>
      <c r="B442" s="282">
        <f>'Dry_Litterbag Placem_Collection'!A3</f>
        <v>1</v>
      </c>
      <c r="C442" s="282" t="str">
        <f>'Dry_Litterbag Placem_Collection'!B3</f>
        <v>Makao</v>
      </c>
      <c r="D442" s="282" t="s">
        <v>2677</v>
      </c>
      <c r="E442" s="282" t="s">
        <v>2678</v>
      </c>
      <c r="F442" s="282">
        <v>1</v>
      </c>
      <c r="G442" s="283" t="str">
        <f>'Dry_Litterbag Placem_Collection'!C3</f>
        <v>Dry_Ag1_T1</v>
      </c>
      <c r="H442" s="293" t="s">
        <v>3672</v>
      </c>
      <c r="I442" s="285" t="s">
        <v>1147</v>
      </c>
      <c r="J442" s="233" t="str">
        <f>'WetLitterbags placem_collection'!O3</f>
        <v>G752</v>
      </c>
      <c r="K442" s="235">
        <f>IFERROR(INDEX('Green_rooibos initial weight'!$C$5:$C$1749,MATCH(J442, 'Green_rooibos initial weight'!$A$5:$A$1749,0)),"")</f>
        <v>2.15</v>
      </c>
      <c r="L442" s="235">
        <f t="shared" si="44"/>
        <v>1.9001999999999999</v>
      </c>
      <c r="M442" s="235">
        <f>AVERAGE('Ashed teabags wet'!$J$809:$J$813,'Ashed teabags wet'!$J$817:$J$818,'Ashed teabags wet'!$J$820:$J$821)</f>
        <v>5.5094158734921841</v>
      </c>
      <c r="N442" s="235">
        <f t="shared" si="45"/>
        <v>1.7955100795719015</v>
      </c>
      <c r="O442" s="235">
        <f>IF(IFERROR(INDEX('Both teabags AfterWet'!$D$1:$D$839,MATCH(J442,'Both teabags AfterWet'!$B$1:$B$839,0)),"")="","",(IFERROR(INDEX('Both teabags AfterWet'!$D$1:$D$839,MATCH(J442,'Both teabags AfterWet'!$B$1:$B$839,0)),"")))</f>
        <v>0.47</v>
      </c>
      <c r="P442" s="235">
        <f t="shared" si="46"/>
        <v>0.31939999999999996</v>
      </c>
      <c r="Q442" s="235">
        <f>IFERROR(INDEX('Ashed teabags wet'!$J$2:$J$825,MATCH(J442,'Ashed teabags wet'!$B$2:$B$825,0)),"")</f>
        <v>15.221674876847116</v>
      </c>
      <c r="R442" s="235">
        <f t="shared" si="50"/>
        <v>0.27078197044335028</v>
      </c>
      <c r="S442" s="236">
        <f>'WetLitterbags placem_collection'!E3</f>
        <v>42766</v>
      </c>
      <c r="T442" s="236">
        <f>IF('WetLitterbags placem_collection'!G3="","",'WetLitterbags placem_collection'!G3)</f>
        <v>42818</v>
      </c>
      <c r="U442" s="237">
        <f>IFERROR(T442-S442,"")</f>
        <v>52</v>
      </c>
      <c r="V442" s="235">
        <f t="shared" si="48"/>
        <v>1.5808</v>
      </c>
      <c r="W442" s="235">
        <f t="shared" si="49"/>
        <v>1.5247281091285512</v>
      </c>
      <c r="X442">
        <f>IFERROR(INDEX(Rainfall_Wet!$O$2:$O$217,MATCH(B442, Rainfall_Wet!$A$2:$A$217,0)),"")</f>
        <v>194.43839254400001</v>
      </c>
      <c r="Y442" s="241">
        <v>12.565665055683967</v>
      </c>
      <c r="Z442" s="241">
        <v>0.9665896196679955</v>
      </c>
      <c r="AA442" s="241">
        <v>86.467745324648035</v>
      </c>
      <c r="AB442" s="242" t="s">
        <v>2690</v>
      </c>
      <c r="AC442" s="241">
        <v>1.0225726959093147</v>
      </c>
      <c r="AD442">
        <f>IF('WetLitterbags placem_collection'!AB3="","",'WetLitterbags placem_collection'!AB3)</f>
        <v>26.4</v>
      </c>
      <c r="AE442">
        <f>IF('WetLitterbags placem_collection'!Z3="","",'WetLitterbags placem_collection'!Z3)</f>
        <v>41</v>
      </c>
      <c r="AF442" s="256" t="str">
        <f>IF('WetLitterbags placem_collection'!AA3="","",'WetLitterbags placem_collection'!AA3)</f>
        <v>M</v>
      </c>
      <c r="AG442">
        <f>IF('WetLitterbags placem_collection'!AC3="","",'WetLitterbags placem_collection'!AC3)</f>
        <v>1</v>
      </c>
      <c r="AH442" s="250">
        <f>AVERAGE('WetLitterbags placem_collection'!S3,'WetLitterbags placem_collection'!U3)</f>
        <v>14.75</v>
      </c>
      <c r="AI442">
        <f>AVERAGE('WetLitterbags placem_collection'!R3,'WetLitterbags placem_collection'!T3)</f>
        <v>24.7</v>
      </c>
      <c r="AJ442">
        <f>INDEX(Coordinates!$B$2:$B$197,MATCH(G442,Coordinates!$J$2:$J$197,0))</f>
        <v>-3.3978609999999998</v>
      </c>
      <c r="AK442">
        <f>INDEX(Coordinates!$C$2:$C$197,MATCH(G442,Coordinates!$J$2:$J$197,0))</f>
        <v>34.837608000000003</v>
      </c>
      <c r="AL442" t="str">
        <f>IF(ISNUMBER(SEARCH("C", 'WetLitterbags placem_collection'!X3)),"YES","")</f>
        <v/>
      </c>
      <c r="AM442" t="str">
        <f>IF(ISNUMBER(SEARCH("H", 'WetLitterbags placem_collection'!X3)),"YES","")</f>
        <v/>
      </c>
      <c r="AN442" t="str">
        <f>IF(ISNUMBER(SEARCH("R", 'WetLitterbags placem_collection'!X3)),"YES","")</f>
        <v/>
      </c>
    </row>
    <row r="443" spans="1:40" ht="15" customHeight="1">
      <c r="A443" s="268" t="s">
        <v>2460</v>
      </c>
      <c r="B443" s="282">
        <f>'Dry_Litterbag Placem_Collection'!A4</f>
        <v>2</v>
      </c>
      <c r="C443" s="282" t="str">
        <f>'Dry_Litterbag Placem_Collection'!B4</f>
        <v>Makao</v>
      </c>
      <c r="D443" s="282" t="s">
        <v>2677</v>
      </c>
      <c r="E443" s="282" t="s">
        <v>2678</v>
      </c>
      <c r="F443" s="282">
        <v>1</v>
      </c>
      <c r="G443" s="283" t="str">
        <f>'Dry_Litterbag Placem_Collection'!C4</f>
        <v>Dry_Ag1_T2</v>
      </c>
      <c r="H443" s="293" t="s">
        <v>3672</v>
      </c>
      <c r="I443" s="285" t="s">
        <v>1147</v>
      </c>
      <c r="J443" s="233" t="str">
        <f>'WetLitterbags placem_collection'!O4</f>
        <v>G737</v>
      </c>
      <c r="K443" s="235">
        <f>IFERROR(INDEX('Green_rooibos initial weight'!$C$5:$C$1749,MATCH(J443, 'Green_rooibos initial weight'!$A$5:$A$1749,0)),"")</f>
        <v>1.841</v>
      </c>
      <c r="L443" s="235">
        <f t="shared" si="44"/>
        <v>1.5911999999999999</v>
      </c>
      <c r="M443" s="235">
        <f>AVERAGE('Ashed teabags wet'!$J$809:$J$813,'Ashed teabags wet'!$J$817:$J$818,'Ashed teabags wet'!$J$820:$J$821)</f>
        <v>5.5094158734921841</v>
      </c>
      <c r="N443" s="235">
        <f t="shared" si="45"/>
        <v>1.5035341746209923</v>
      </c>
      <c r="O443" s="235">
        <f>IF(IFERROR(INDEX('Both teabags AfterWet'!$D$1:$D$839,MATCH(J443,'Both teabags AfterWet'!$B$1:$B$839,0)),"")="","",(IFERROR(INDEX('Both teabags AfterWet'!$D$1:$D$839,MATCH(J443,'Both teabags AfterWet'!$B$1:$B$839,0)),"")))</f>
        <v>0.57869999999999999</v>
      </c>
      <c r="P443" s="235">
        <f t="shared" si="46"/>
        <v>0.42809999999999998</v>
      </c>
      <c r="Q443" s="235">
        <f>IFERROR(INDEX('Ashed teabags wet'!$J$2:$J$825,MATCH(J443,'Ashed teabags wet'!$B$2:$B$825,0)),"")</f>
        <v>8.1337325349297291</v>
      </c>
      <c r="R443" s="235">
        <f t="shared" si="50"/>
        <v>0.39327949101796583</v>
      </c>
      <c r="S443" s="236">
        <f>'WetLitterbags placem_collection'!E4</f>
        <v>42766</v>
      </c>
      <c r="T443" s="236">
        <f>IF('WetLitterbags placem_collection'!G4="","",'WetLitterbags placem_collection'!G4)</f>
        <v>42818</v>
      </c>
      <c r="U443" s="237">
        <f t="shared" ref="U443:U449" si="51">IFERROR(T443-S443,"")</f>
        <v>52</v>
      </c>
      <c r="V443" s="235">
        <f t="shared" si="48"/>
        <v>1.1631</v>
      </c>
      <c r="W443" s="235">
        <f t="shared" si="49"/>
        <v>1.1102546836030265</v>
      </c>
      <c r="X443">
        <f>IFERROR(INDEX(Rainfall_Wet!$O$2:$O$217,MATCH(B443, Rainfall_Wet!$A$2:$A$217,0)),"")</f>
        <v>194.43839254400001</v>
      </c>
      <c r="Y443" s="241">
        <v>12.565665055683967</v>
      </c>
      <c r="Z443" s="241">
        <v>0.9665896196679955</v>
      </c>
      <c r="AA443" s="241">
        <v>86.467745324648035</v>
      </c>
      <c r="AB443" s="242" t="s">
        <v>2690</v>
      </c>
      <c r="AC443" s="241">
        <v>2.02257269590931</v>
      </c>
      <c r="AD443">
        <f>IF('WetLitterbags placem_collection'!AB4="","",'WetLitterbags placem_collection'!AB4)</f>
        <v>22.4</v>
      </c>
      <c r="AE443">
        <f>IF('WetLitterbags placem_collection'!Z4="","",'WetLitterbags placem_collection'!Z4)</f>
        <v>39.799999999999997</v>
      </c>
      <c r="AF443" s="256" t="str">
        <f>IF('WetLitterbags placem_collection'!AA4="","",'WetLitterbags placem_collection'!AA4)</f>
        <v>M</v>
      </c>
      <c r="AG443">
        <f>IF('WetLitterbags placem_collection'!AC4="","",'WetLitterbags placem_collection'!AC4)</f>
        <v>1</v>
      </c>
      <c r="AH443" s="250">
        <f>AVERAGE('WetLitterbags placem_collection'!S4,'WetLitterbags placem_collection'!U4)</f>
        <v>13.1</v>
      </c>
      <c r="AI443">
        <f>AVERAGE('WetLitterbags placem_collection'!R4,'WetLitterbags placem_collection'!T4)</f>
        <v>24.9</v>
      </c>
      <c r="AJ443">
        <f>INDEX(Coordinates!$B$2:$B$197,MATCH(G443,Coordinates!$J$2:$J$197,0))</f>
        <v>-3.397879042</v>
      </c>
      <c r="AK443">
        <f>INDEX(Coordinates!$C$2:$C$197,MATCH(G443,Coordinates!$J$2:$J$197,0))</f>
        <v>34.837536010000001</v>
      </c>
      <c r="AL443" t="str">
        <f>IF(ISNUMBER(SEARCH("C", 'WetLitterbags placem_collection'!X4)),"YES","")</f>
        <v/>
      </c>
      <c r="AM443" t="str">
        <f>IF(ISNUMBER(SEARCH("H", 'WetLitterbags placem_collection'!X4)),"YES","")</f>
        <v/>
      </c>
      <c r="AN443" t="str">
        <f>IF(ISNUMBER(SEARCH("R", 'WetLitterbags placem_collection'!X4)),"YES","")</f>
        <v/>
      </c>
    </row>
    <row r="444" spans="1:40" ht="15" customHeight="1">
      <c r="A444" s="268" t="s">
        <v>2460</v>
      </c>
      <c r="B444" s="282">
        <f>'Dry_Litterbag Placem_Collection'!A5</f>
        <v>3</v>
      </c>
      <c r="C444" s="282" t="str">
        <f>'Dry_Litterbag Placem_Collection'!B5</f>
        <v>Makao</v>
      </c>
      <c r="D444" s="282" t="s">
        <v>2677</v>
      </c>
      <c r="E444" s="282" t="s">
        <v>2678</v>
      </c>
      <c r="F444" s="282">
        <v>1</v>
      </c>
      <c r="G444" s="283" t="str">
        <f>'Dry_Litterbag Placem_Collection'!C5</f>
        <v>Dry_Ag1_T3</v>
      </c>
      <c r="H444" s="293" t="s">
        <v>3672</v>
      </c>
      <c r="I444" s="285" t="s">
        <v>1147</v>
      </c>
      <c r="J444" s="233" t="str">
        <f>'WetLitterbags placem_collection'!O5</f>
        <v>G661</v>
      </c>
      <c r="K444" s="235">
        <f>IFERROR(INDEX('Green_rooibos initial weight'!$C$5:$C$1749,MATCH(J444, 'Green_rooibos initial weight'!$A$5:$A$1749,0)),"")</f>
        <v>2.0630000000000002</v>
      </c>
      <c r="L444" s="235">
        <f t="shared" si="44"/>
        <v>1.8132000000000001</v>
      </c>
      <c r="M444" s="235">
        <f>AVERAGE('Ashed teabags wet'!$J$809:$J$813,'Ashed teabags wet'!$J$817:$J$818,'Ashed teabags wet'!$J$820:$J$821)</f>
        <v>5.5094158734921841</v>
      </c>
      <c r="N444" s="235">
        <f t="shared" si="45"/>
        <v>1.7133032713818399</v>
      </c>
      <c r="O444" s="235" t="str">
        <f>IF(IFERROR(INDEX('Both teabags AfterWet'!$D$1:$D$839,MATCH(J444,'Both teabags AfterWet'!$B$1:$B$839,0)),"")="","",(IFERROR(INDEX('Both teabags AfterWet'!$D$1:$D$839,MATCH(J444,'Both teabags AfterWet'!$B$1:$B$839,0)),"")))</f>
        <v/>
      </c>
      <c r="P444" s="235" t="str">
        <f t="shared" si="46"/>
        <v/>
      </c>
      <c r="Q444" s="235" t="str">
        <f>IFERROR(INDEX('Ashed teabags wet'!$J$2:$J$825,MATCH(J444,'Ashed teabags wet'!$B$2:$B$825,0)),"")</f>
        <v/>
      </c>
      <c r="R444" s="235" t="str">
        <f t="shared" si="50"/>
        <v/>
      </c>
      <c r="S444" s="236">
        <f>'WetLitterbags placem_collection'!E5</f>
        <v>42766</v>
      </c>
      <c r="T444" s="236" t="str">
        <f>IF('WetLitterbags placem_collection'!G5="","",'WetLitterbags placem_collection'!G5)</f>
        <v/>
      </c>
      <c r="U444" s="237" t="str">
        <f t="shared" si="51"/>
        <v/>
      </c>
      <c r="V444" s="235" t="str">
        <f t="shared" si="48"/>
        <v/>
      </c>
      <c r="W444" s="235" t="str">
        <f t="shared" si="49"/>
        <v/>
      </c>
      <c r="X444" t="str">
        <f>IFERROR(INDEX(Rainfall_Wet!$O$2:$O$217,MATCH(B444, Rainfall_Wet!$A$2:$A$217,0)),"")</f>
        <v/>
      </c>
      <c r="Y444" s="241">
        <v>12.565665055683967</v>
      </c>
      <c r="Z444" s="241">
        <v>0.9665896196679955</v>
      </c>
      <c r="AA444" s="241">
        <v>86.467745324648035</v>
      </c>
      <c r="AB444" s="242" t="s">
        <v>2690</v>
      </c>
      <c r="AC444" s="241">
        <v>3.02257269590931</v>
      </c>
      <c r="AD444" t="str">
        <f>IF('WetLitterbags placem_collection'!AB5="","",'WetLitterbags placem_collection'!AB5)</f>
        <v/>
      </c>
      <c r="AE444" t="str">
        <f>IF('WetLitterbags placem_collection'!Z5="","",'WetLitterbags placem_collection'!Z5)</f>
        <v/>
      </c>
      <c r="AF444" s="256" t="str">
        <f>IF('WetLitterbags placem_collection'!AA5="","",'WetLitterbags placem_collection'!AA5)</f>
        <v/>
      </c>
      <c r="AG444" t="str">
        <f>IF('WetLitterbags placem_collection'!AC5="","",'WetLitterbags placem_collection'!AC5)</f>
        <v/>
      </c>
      <c r="AH444" s="250">
        <f>AVERAGE('WetLitterbags placem_collection'!S5,'WetLitterbags placem_collection'!U5)</f>
        <v>14.649999999999999</v>
      </c>
      <c r="AI444">
        <f>AVERAGE('WetLitterbags placem_collection'!R5,'WetLitterbags placem_collection'!T5)</f>
        <v>24.7</v>
      </c>
      <c r="AJ444">
        <f>INDEX(Coordinates!$B$2:$B$197,MATCH(G444,Coordinates!$J$2:$J$197,0))</f>
        <v>-3.3978739999999998</v>
      </c>
      <c r="AK444">
        <f>INDEX(Coordinates!$C$2:$C$197,MATCH(G444,Coordinates!$J$2:$J$197,0))</f>
        <v>34.837578999999998</v>
      </c>
      <c r="AL444" t="str">
        <f>IF(ISNUMBER(SEARCH("C", 'WetLitterbags placem_collection'!X5)),"YES","")</f>
        <v/>
      </c>
      <c r="AM444" t="str">
        <f>IF(ISNUMBER(SEARCH("H", 'WetLitterbags placem_collection'!X5)),"YES","")</f>
        <v/>
      </c>
      <c r="AN444" t="str">
        <f>IF(ISNUMBER(SEARCH("R", 'WetLitterbags placem_collection'!X5)),"YES","")</f>
        <v/>
      </c>
    </row>
    <row r="445" spans="1:40" ht="15" customHeight="1">
      <c r="A445" s="268" t="s">
        <v>2460</v>
      </c>
      <c r="B445" s="282">
        <f>'Dry_Litterbag Placem_Collection'!A6</f>
        <v>4</v>
      </c>
      <c r="C445" s="282" t="str">
        <f>'Dry_Litterbag Placem_Collection'!B6</f>
        <v>Makao</v>
      </c>
      <c r="D445" s="282" t="s">
        <v>2677</v>
      </c>
      <c r="E445" s="282" t="s">
        <v>2678</v>
      </c>
      <c r="F445" s="282">
        <v>1</v>
      </c>
      <c r="G445" s="283" t="str">
        <f>'Dry_Litterbag Placem_Collection'!C6</f>
        <v>Dry_Ag1_T4</v>
      </c>
      <c r="H445" s="293" t="s">
        <v>3672</v>
      </c>
      <c r="I445" s="285" t="s">
        <v>1147</v>
      </c>
      <c r="J445" s="233" t="str">
        <f>'WetLitterbags placem_collection'!O6</f>
        <v>G532</v>
      </c>
      <c r="K445" s="235">
        <f>IFERROR(INDEX('Green_rooibos initial weight'!$C$5:$C$1749,MATCH(J445, 'Green_rooibos initial weight'!$A$5:$A$1749,0)),"")</f>
        <v>2.036</v>
      </c>
      <c r="L445" s="235">
        <f t="shared" si="44"/>
        <v>1.7862</v>
      </c>
      <c r="M445" s="235">
        <f>AVERAGE('Ashed teabags wet'!$J$809:$J$813,'Ashed teabags wet'!$J$817:$J$818,'Ashed teabags wet'!$J$820:$J$821)</f>
        <v>5.5094158734921841</v>
      </c>
      <c r="N445" s="235">
        <f t="shared" si="45"/>
        <v>1.6877908136676827</v>
      </c>
      <c r="O445" s="235">
        <f>IF(IFERROR(INDEX('Both teabags AfterWet'!$D$1:$D$839,MATCH(J445,'Both teabags AfterWet'!$B$1:$B$839,0)),"")="","",(IFERROR(INDEX('Both teabags AfterWet'!$D$1:$D$839,MATCH(J445,'Both teabags AfterWet'!$B$1:$B$839,0)),"")))</f>
        <v>0.55969999999999998</v>
      </c>
      <c r="P445" s="235">
        <f t="shared" si="46"/>
        <v>0.40909999999999996</v>
      </c>
      <c r="Q445" s="235">
        <f>IFERROR(INDEX('Ashed teabags wet'!$J$2:$J$825,MATCH(J445,'Ashed teabags wet'!$B$2:$B$825,0)),"")</f>
        <v>9.5283926852740137</v>
      </c>
      <c r="R445" s="235">
        <f t="shared" si="50"/>
        <v>0.37011934552454395</v>
      </c>
      <c r="S445" s="236">
        <f>'WetLitterbags placem_collection'!E6</f>
        <v>42766</v>
      </c>
      <c r="T445" s="236">
        <f>IF('WetLitterbags placem_collection'!G6="","",'WetLitterbags placem_collection'!G6)</f>
        <v>42818</v>
      </c>
      <c r="U445" s="237">
        <f t="shared" si="51"/>
        <v>52</v>
      </c>
      <c r="V445" s="235">
        <f t="shared" si="48"/>
        <v>1.3771</v>
      </c>
      <c r="W445" s="235">
        <f t="shared" si="49"/>
        <v>1.3176714681431387</v>
      </c>
      <c r="X445">
        <f>IFERROR(INDEX(Rainfall_Wet!$O$2:$O$217,MATCH(B445, Rainfall_Wet!$A$2:$A$217,0)),"")</f>
        <v>194.43839254400001</v>
      </c>
      <c r="Y445" s="241">
        <v>12.565665055683967</v>
      </c>
      <c r="Z445" s="241">
        <v>0.9665896196679955</v>
      </c>
      <c r="AA445" s="241">
        <v>86.467745324648035</v>
      </c>
      <c r="AB445" s="242" t="s">
        <v>2690</v>
      </c>
      <c r="AC445" s="241">
        <v>4.02257269590931</v>
      </c>
      <c r="AD445" t="str">
        <f>IF('WetLitterbags placem_collection'!AB6="","",'WetLitterbags placem_collection'!AB6)</f>
        <v/>
      </c>
      <c r="AE445" t="str">
        <f>IF('WetLitterbags placem_collection'!Z6="","",'WetLitterbags placem_collection'!Z6)</f>
        <v/>
      </c>
      <c r="AF445" s="256" t="str">
        <f>IF('WetLitterbags placem_collection'!AA6="","",'WetLitterbags placem_collection'!AA6)</f>
        <v/>
      </c>
      <c r="AG445" t="str">
        <f>IF('WetLitterbags placem_collection'!AC6="","",'WetLitterbags placem_collection'!AC6)</f>
        <v/>
      </c>
      <c r="AH445" s="250">
        <f>AVERAGE('WetLitterbags placem_collection'!S6,'WetLitterbags placem_collection'!U6)</f>
        <v>17.399999999999999</v>
      </c>
      <c r="AI445">
        <f>AVERAGE('WetLitterbags placem_collection'!R6,'WetLitterbags placem_collection'!T6)</f>
        <v>25.549999999999997</v>
      </c>
      <c r="AJ445">
        <f>INDEX(Coordinates!$B$2:$B$197,MATCH(G445,Coordinates!$J$2:$J$197,0))</f>
        <v>-3.3977780399999999</v>
      </c>
      <c r="AK445">
        <f>INDEX(Coordinates!$C$2:$C$197,MATCH(G445,Coordinates!$J$2:$J$197,0))</f>
        <v>34.83751204</v>
      </c>
      <c r="AL445" t="str">
        <f>IF(ISNUMBER(SEARCH("C", 'WetLitterbags placem_collection'!X6)),"YES","")</f>
        <v/>
      </c>
      <c r="AM445" t="str">
        <f>IF(ISNUMBER(SEARCH("H", 'WetLitterbags placem_collection'!X6)),"YES","")</f>
        <v/>
      </c>
      <c r="AN445" t="str">
        <f>IF(ISNUMBER(SEARCH("R", 'WetLitterbags placem_collection'!X6)),"YES","")</f>
        <v/>
      </c>
    </row>
    <row r="446" spans="1:40" ht="15" customHeight="1">
      <c r="A446" s="268" t="s">
        <v>2460</v>
      </c>
      <c r="B446" s="282">
        <f>'Dry_Litterbag Placem_Collection'!A7</f>
        <v>5</v>
      </c>
      <c r="C446" s="282" t="str">
        <f>'Dry_Litterbag Placem_Collection'!B7</f>
        <v>Makao</v>
      </c>
      <c r="D446" s="282" t="s">
        <v>2677</v>
      </c>
      <c r="E446" s="282" t="s">
        <v>2678</v>
      </c>
      <c r="F446" s="282">
        <v>1</v>
      </c>
      <c r="G446" s="283" t="str">
        <f>'Dry_Litterbag Placem_Collection'!C7</f>
        <v>Dry_Ag1_T5</v>
      </c>
      <c r="H446" s="293" t="s">
        <v>3672</v>
      </c>
      <c r="I446" s="285" t="s">
        <v>1147</v>
      </c>
      <c r="J446" s="233" t="str">
        <f>'WetLitterbags placem_collection'!O7</f>
        <v>G577</v>
      </c>
      <c r="K446" s="235">
        <f>IFERROR(INDEX('Green_rooibos initial weight'!$C$5:$C$1749,MATCH(J446, 'Green_rooibos initial weight'!$A$5:$A$1749,0)),"")</f>
        <v>1.9830000000000001</v>
      </c>
      <c r="L446" s="235">
        <f t="shared" si="44"/>
        <v>1.7332000000000001</v>
      </c>
      <c r="M446" s="235">
        <f>AVERAGE('Ashed teabags wet'!$J$809:$J$813,'Ashed teabags wet'!$J$817:$J$818,'Ashed teabags wet'!$J$820:$J$821)</f>
        <v>5.5094158734921841</v>
      </c>
      <c r="N446" s="235">
        <f t="shared" si="45"/>
        <v>1.6377108040806336</v>
      </c>
      <c r="O446" s="235">
        <f>IF(IFERROR(INDEX('Both teabags AfterWet'!$D$1:$D$839,MATCH(J446,'Both teabags AfterWet'!$B$1:$B$839,0)),"")="","",(IFERROR(INDEX('Both teabags AfterWet'!$D$1:$D$839,MATCH(J446,'Both teabags AfterWet'!$B$1:$B$839,0)),"")))</f>
        <v>0.41870000000000002</v>
      </c>
      <c r="P446" s="235">
        <f t="shared" si="46"/>
        <v>0.2681</v>
      </c>
      <c r="Q446" s="235">
        <f>IFERROR(INDEX('Ashed teabags wet'!$J$2:$J$825,MATCH(J446,'Ashed teabags wet'!$B$2:$B$825,0)),"")</f>
        <v>14.349775784752945</v>
      </c>
      <c r="R446" s="235">
        <f t="shared" si="50"/>
        <v>0.22962825112107738</v>
      </c>
      <c r="S446" s="236">
        <f>'WetLitterbags placem_collection'!E7</f>
        <v>42766</v>
      </c>
      <c r="T446" s="236">
        <f>IF('WetLitterbags placem_collection'!G7="","",'WetLitterbags placem_collection'!G7)</f>
        <v>42818</v>
      </c>
      <c r="U446" s="237">
        <f t="shared" si="51"/>
        <v>52</v>
      </c>
      <c r="V446" s="235">
        <f t="shared" si="48"/>
        <v>1.4651000000000001</v>
      </c>
      <c r="W446" s="235">
        <f t="shared" si="49"/>
        <v>1.4080825529595562</v>
      </c>
      <c r="X446">
        <f>IFERROR(INDEX(Rainfall_Wet!$O$2:$O$217,MATCH(B446, Rainfall_Wet!$A$2:$A$217,0)),"")</f>
        <v>194.43839254400001</v>
      </c>
      <c r="Y446" s="241">
        <v>12.565665055683967</v>
      </c>
      <c r="Z446" s="241">
        <v>0.9665896196679955</v>
      </c>
      <c r="AA446" s="241">
        <v>86.467745324648035</v>
      </c>
      <c r="AB446" s="242" t="s">
        <v>2690</v>
      </c>
      <c r="AC446" s="241">
        <v>5.02257269590931</v>
      </c>
      <c r="AD446">
        <f>IF('WetLitterbags placem_collection'!AB7="","",'WetLitterbags placem_collection'!AB7)</f>
        <v>28.4</v>
      </c>
      <c r="AE446">
        <f>IF('WetLitterbags placem_collection'!Z7="","",'WetLitterbags placem_collection'!Z7)</f>
        <v>36.4</v>
      </c>
      <c r="AF446" s="256" t="str">
        <f>IF('WetLitterbags placem_collection'!AA7="","",'WetLitterbags placem_collection'!AA7)</f>
        <v>M</v>
      </c>
      <c r="AG446">
        <f>IF('WetLitterbags placem_collection'!AC7="","",'WetLitterbags placem_collection'!AC7)</f>
        <v>1</v>
      </c>
      <c r="AH446" s="250">
        <f>AVERAGE('WetLitterbags placem_collection'!S7,'WetLitterbags placem_collection'!U7)</f>
        <v>12.100000000000001</v>
      </c>
      <c r="AI446">
        <f>AVERAGE('WetLitterbags placem_collection'!R7,'WetLitterbags placem_collection'!T7)</f>
        <v>25.1</v>
      </c>
      <c r="AJ446">
        <f>INDEX(Coordinates!$B$2:$B$197,MATCH(G446,Coordinates!$J$2:$J$197,0))</f>
        <v>-3.3978020120000001</v>
      </c>
      <c r="AK446">
        <f>INDEX(Coordinates!$C$2:$C$197,MATCH(G446,Coordinates!$J$2:$J$197,0))</f>
        <v>34.83751204</v>
      </c>
      <c r="AL446" t="str">
        <f>IF(ISNUMBER(SEARCH("C", 'WetLitterbags placem_collection'!X7)),"YES","")</f>
        <v/>
      </c>
      <c r="AM446" t="str">
        <f>IF(ISNUMBER(SEARCH("H", 'WetLitterbags placem_collection'!X7)),"YES","")</f>
        <v/>
      </c>
      <c r="AN446" t="str">
        <f>IF(ISNUMBER(SEARCH("R", 'WetLitterbags placem_collection'!X7)),"YES","")</f>
        <v/>
      </c>
    </row>
    <row r="447" spans="1:40" ht="15" customHeight="1">
      <c r="A447" s="268" t="s">
        <v>2460</v>
      </c>
      <c r="B447" s="282">
        <f>'Dry_Litterbag Placem_Collection'!A8</f>
        <v>6</v>
      </c>
      <c r="C447" s="282" t="str">
        <f>'Dry_Litterbag Placem_Collection'!B8</f>
        <v>Makao</v>
      </c>
      <c r="D447" s="282" t="s">
        <v>2677</v>
      </c>
      <c r="E447" s="282" t="s">
        <v>2678</v>
      </c>
      <c r="F447" s="282">
        <v>1</v>
      </c>
      <c r="G447" s="283" t="str">
        <f>'Dry_Litterbag Placem_Collection'!C8</f>
        <v>Dry_Ag1_T6</v>
      </c>
      <c r="H447" s="293" t="s">
        <v>3672</v>
      </c>
      <c r="I447" s="285" t="s">
        <v>1147</v>
      </c>
      <c r="J447" s="233" t="str">
        <f>'WetLitterbags placem_collection'!O8</f>
        <v>G634</v>
      </c>
      <c r="K447" s="235">
        <f>IFERROR(INDEX('Green_rooibos initial weight'!$C$5:$C$1749,MATCH(J447, 'Green_rooibos initial weight'!$A$5:$A$1749,0)),"")</f>
        <v>2.02</v>
      </c>
      <c r="L447" s="235">
        <f t="shared" si="44"/>
        <v>1.7702</v>
      </c>
      <c r="M447" s="235">
        <f>AVERAGE('Ashed teabags wet'!$J$809:$J$813,'Ashed teabags wet'!$J$817:$J$818,'Ashed teabags wet'!$J$820:$J$821)</f>
        <v>5.5094158734921841</v>
      </c>
      <c r="N447" s="235">
        <f t="shared" si="45"/>
        <v>1.6726723202074414</v>
      </c>
      <c r="O447" s="235">
        <f>IF(IFERROR(INDEX('Both teabags AfterWet'!$D$1:$D$839,MATCH(J447,'Both teabags AfterWet'!$B$1:$B$839,0)),"")="","",(IFERROR(INDEX('Both teabags AfterWet'!$D$1:$D$839,MATCH(J447,'Both teabags AfterWet'!$B$1:$B$839,0)),"")))</f>
        <v>0.60129999999999995</v>
      </c>
      <c r="P447" s="235">
        <f t="shared" si="46"/>
        <v>0.45069999999999993</v>
      </c>
      <c r="Q447" s="235">
        <f>IFERROR(INDEX('Ashed teabags wet'!$J$2:$J$825,MATCH(J447,'Ashed teabags wet'!$B$2:$B$825,0)),"")</f>
        <v>9.6630327056488774</v>
      </c>
      <c r="R447" s="235">
        <f t="shared" si="50"/>
        <v>0.40714871159564048</v>
      </c>
      <c r="S447" s="236">
        <f>'WetLitterbags placem_collection'!E8</f>
        <v>42766</v>
      </c>
      <c r="T447" s="236">
        <f>IF('WetLitterbags placem_collection'!G8="","",'WetLitterbags placem_collection'!G8)</f>
        <v>42818</v>
      </c>
      <c r="U447" s="237">
        <f t="shared" si="51"/>
        <v>52</v>
      </c>
      <c r="V447" s="235">
        <f t="shared" si="48"/>
        <v>1.3195000000000001</v>
      </c>
      <c r="W447" s="235">
        <f t="shared" si="49"/>
        <v>1.2655236086118009</v>
      </c>
      <c r="X447">
        <f>IFERROR(INDEX(Rainfall_Wet!$O$2:$O$217,MATCH(B447, Rainfall_Wet!$A$2:$A$217,0)),"")</f>
        <v>194.43839254400001</v>
      </c>
      <c r="Y447" s="241">
        <v>12.565665055683967</v>
      </c>
      <c r="Z447" s="241">
        <v>0.9665896196679955</v>
      </c>
      <c r="AA447" s="241">
        <v>86.467745324648035</v>
      </c>
      <c r="AB447" s="242" t="s">
        <v>2690</v>
      </c>
      <c r="AC447" s="241">
        <v>6.02257269590931</v>
      </c>
      <c r="AD447">
        <f>IF('WetLitterbags placem_collection'!AB8="","",'WetLitterbags placem_collection'!AB8)</f>
        <v>32.4</v>
      </c>
      <c r="AE447">
        <f>IF('WetLitterbags placem_collection'!Z8="","",'WetLitterbags placem_collection'!Z8)</f>
        <v>31</v>
      </c>
      <c r="AF447" s="256" t="str">
        <f>IF('WetLitterbags placem_collection'!AA8="","",'WetLitterbags placem_collection'!AA8)</f>
        <v>M</v>
      </c>
      <c r="AG447">
        <f>IF('WetLitterbags placem_collection'!AC8="","",'WetLitterbags placem_collection'!AC8)</f>
        <v>1</v>
      </c>
      <c r="AH447" s="250">
        <f>AVERAGE('WetLitterbags placem_collection'!S8,'WetLitterbags placem_collection'!U8)</f>
        <v>13.45</v>
      </c>
      <c r="AI447">
        <f>AVERAGE('WetLitterbags placem_collection'!R8,'WetLitterbags placem_collection'!T8)</f>
        <v>25.1</v>
      </c>
      <c r="AJ447">
        <f>INDEX(Coordinates!$B$2:$B$197,MATCH(G447,Coordinates!$J$2:$J$197,0))</f>
        <v>-3.3977389800000002</v>
      </c>
      <c r="AK447">
        <f>INDEX(Coordinates!$C$2:$C$197,MATCH(G447,Coordinates!$J$2:$J$197,0))</f>
        <v>34.837501979999999</v>
      </c>
      <c r="AL447" t="str">
        <f>IF(ISNUMBER(SEARCH("C", 'WetLitterbags placem_collection'!X8)),"YES","")</f>
        <v/>
      </c>
      <c r="AM447" t="str">
        <f>IF(ISNUMBER(SEARCH("H", 'WetLitterbags placem_collection'!X8)),"YES","")</f>
        <v/>
      </c>
      <c r="AN447" t="str">
        <f>IF(ISNUMBER(SEARCH("R", 'WetLitterbags placem_collection'!X8)),"YES","")</f>
        <v>YES</v>
      </c>
    </row>
    <row r="448" spans="1:40" ht="15" customHeight="1">
      <c r="A448" s="268" t="s">
        <v>2460</v>
      </c>
      <c r="B448" s="282">
        <f>'Dry_Litterbag Placem_Collection'!A9</f>
        <v>7</v>
      </c>
      <c r="C448" s="282" t="str">
        <f>'Dry_Litterbag Placem_Collection'!B9</f>
        <v>Makao</v>
      </c>
      <c r="D448" s="282" t="s">
        <v>2677</v>
      </c>
      <c r="E448" s="282" t="s">
        <v>2678</v>
      </c>
      <c r="F448" s="282">
        <v>1</v>
      </c>
      <c r="G448" s="283" t="str">
        <f>'Dry_Litterbag Placem_Collection'!C9</f>
        <v>Dry_Ag1_T7</v>
      </c>
      <c r="H448" s="293" t="s">
        <v>3672</v>
      </c>
      <c r="I448" s="285" t="s">
        <v>1147</v>
      </c>
      <c r="J448" s="233" t="str">
        <f>'WetLitterbags placem_collection'!O9</f>
        <v>G665</v>
      </c>
      <c r="K448" s="235">
        <f>IFERROR(INDEX('Green_rooibos initial weight'!$C$5:$C$1749,MATCH(J448, 'Green_rooibos initial weight'!$A$5:$A$1749,0)),"")</f>
        <v>2.09</v>
      </c>
      <c r="L448" s="235">
        <f t="shared" si="44"/>
        <v>1.8401999999999998</v>
      </c>
      <c r="M448" s="235">
        <f>AVERAGE('Ashed teabags wet'!$J$809:$J$813,'Ashed teabags wet'!$J$817:$J$818,'Ashed teabags wet'!$J$820:$J$821)</f>
        <v>5.5094158734921841</v>
      </c>
      <c r="N448" s="235">
        <f t="shared" si="45"/>
        <v>1.7388157290959967</v>
      </c>
      <c r="O448" s="235">
        <f>IF(IFERROR(INDEX('Both teabags AfterWet'!$D$1:$D$839,MATCH(J448,'Both teabags AfterWet'!$B$1:$B$839,0)),"")="","",(IFERROR(INDEX('Both teabags AfterWet'!$D$1:$D$839,MATCH(J448,'Both teabags AfterWet'!$B$1:$B$839,0)),"")))</f>
        <v>0.56399999999999995</v>
      </c>
      <c r="P448" s="235">
        <f t="shared" si="46"/>
        <v>0.41339999999999993</v>
      </c>
      <c r="Q448" s="235">
        <f>IFERROR(INDEX('Ashed teabags wet'!$J$2:$J$825,MATCH(J448,'Ashed teabags wet'!$B$2:$B$825,0)),"")</f>
        <v>10.694923607688283</v>
      </c>
      <c r="R448" s="235">
        <f t="shared" si="50"/>
        <v>0.36918718580581655</v>
      </c>
      <c r="S448" s="236">
        <f>'WetLitterbags placem_collection'!E9</f>
        <v>42766</v>
      </c>
      <c r="T448" s="236">
        <f>IF('WetLitterbags placem_collection'!G9="","",'WetLitterbags placem_collection'!G9)</f>
        <v>42818</v>
      </c>
      <c r="U448" s="237">
        <f t="shared" si="51"/>
        <v>52</v>
      </c>
      <c r="V448" s="235">
        <f t="shared" si="48"/>
        <v>1.4267999999999998</v>
      </c>
      <c r="W448" s="235">
        <f t="shared" si="49"/>
        <v>1.36962854329018</v>
      </c>
      <c r="X448">
        <f>IFERROR(INDEX(Rainfall_Wet!$O$2:$O$217,MATCH(B448, Rainfall_Wet!$A$2:$A$217,0)),"")</f>
        <v>194.43839254400001</v>
      </c>
      <c r="Y448" s="241">
        <v>12.565665055683967</v>
      </c>
      <c r="Z448" s="241">
        <v>0.9665896196679955</v>
      </c>
      <c r="AA448" s="241">
        <v>86.467745324648035</v>
      </c>
      <c r="AB448" s="242" t="s">
        <v>2690</v>
      </c>
      <c r="AC448" s="241">
        <v>7.02257269590931</v>
      </c>
      <c r="AD448">
        <f>IF('WetLitterbags placem_collection'!AB9="","",'WetLitterbags placem_collection'!AB9)</f>
        <v>36</v>
      </c>
      <c r="AE448">
        <f>IF('WetLitterbags placem_collection'!Z9="","",'WetLitterbags placem_collection'!Z9)</f>
        <v>43.4</v>
      </c>
      <c r="AF448" s="256" t="str">
        <f>IF('WetLitterbags placem_collection'!AA9="","",'WetLitterbags placem_collection'!AA9)</f>
        <v>M</v>
      </c>
      <c r="AG448">
        <f>IF('WetLitterbags placem_collection'!AC9="","",'WetLitterbags placem_collection'!AC9)</f>
        <v>1</v>
      </c>
      <c r="AH448" s="250">
        <f>AVERAGE('WetLitterbags placem_collection'!S9,'WetLitterbags placem_collection'!U9)</f>
        <v>9.8500000000000014</v>
      </c>
      <c r="AI448">
        <f>AVERAGE('WetLitterbags placem_collection'!R9,'WetLitterbags placem_collection'!T9)</f>
        <v>26.2</v>
      </c>
      <c r="AJ448">
        <f>INDEX(Coordinates!$B$2:$B$197,MATCH(G448,Coordinates!$J$2:$J$197,0))</f>
        <v>-3.3977630360000002</v>
      </c>
      <c r="AK448">
        <f>INDEX(Coordinates!$C$2:$C$197,MATCH(G448,Coordinates!$J$2:$J$197,0))</f>
        <v>34.837600969999997</v>
      </c>
      <c r="AL448" t="str">
        <f>IF(ISNUMBER(SEARCH("C", 'WetLitterbags placem_collection'!X9)),"YES","")</f>
        <v/>
      </c>
      <c r="AM448" t="str">
        <f>IF(ISNUMBER(SEARCH("H", 'WetLitterbags placem_collection'!X9)),"YES","")</f>
        <v/>
      </c>
      <c r="AN448" t="str">
        <f>IF(ISNUMBER(SEARCH("R", 'WetLitterbags placem_collection'!X9)),"YES","")</f>
        <v>YES</v>
      </c>
    </row>
    <row r="449" spans="1:40" ht="15" customHeight="1">
      <c r="A449" s="268" t="s">
        <v>2460</v>
      </c>
      <c r="B449" s="282">
        <f>'Dry_Litterbag Placem_Collection'!A10</f>
        <v>8</v>
      </c>
      <c r="C449" s="282" t="str">
        <f>'Dry_Litterbag Placem_Collection'!B10</f>
        <v>Makao</v>
      </c>
      <c r="D449" s="282" t="s">
        <v>2677</v>
      </c>
      <c r="E449" s="282" t="s">
        <v>2678</v>
      </c>
      <c r="F449" s="282">
        <v>1</v>
      </c>
      <c r="G449" s="283" t="str">
        <f>'Dry_Litterbag Placem_Collection'!C10</f>
        <v>Dry_Ag1_T8</v>
      </c>
      <c r="H449" s="293" t="s">
        <v>3672</v>
      </c>
      <c r="I449" s="285" t="s">
        <v>1147</v>
      </c>
      <c r="J449" s="233" t="str">
        <f>'WetLitterbags placem_collection'!O10</f>
        <v>G701</v>
      </c>
      <c r="K449" s="235">
        <f>IFERROR(INDEX('Green_rooibos initial weight'!$C$5:$C$1749,MATCH(J449, 'Green_rooibos initial weight'!$A$5:$A$1749,0)),"")</f>
        <v>1.9159999999999999</v>
      </c>
      <c r="L449" s="235">
        <f t="shared" si="44"/>
        <v>1.6661999999999999</v>
      </c>
      <c r="M449" s="235">
        <f>AVERAGE('Ashed teabags wet'!$J$809:$J$813,'Ashed teabags wet'!$J$817:$J$818,'Ashed teabags wet'!$J$820:$J$821)</f>
        <v>5.5094158734921841</v>
      </c>
      <c r="N449" s="235">
        <f t="shared" si="45"/>
        <v>1.5744021127158732</v>
      </c>
      <c r="O449" s="235">
        <f>IF(IFERROR(INDEX('Both teabags AfterWet'!$D$1:$D$839,MATCH(J449,'Both teabags AfterWet'!$B$1:$B$839,0)),"")="","",(IFERROR(INDEX('Both teabags AfterWet'!$D$1:$D$839,MATCH(J449,'Both teabags AfterWet'!$B$1:$B$839,0)),"")))</f>
        <v>0.59260000000000002</v>
      </c>
      <c r="P449" s="235">
        <f t="shared" si="46"/>
        <v>0.442</v>
      </c>
      <c r="Q449" s="235">
        <f>IFERROR(INDEX('Ashed teabags wet'!$J$2:$J$825,MATCH(J449,'Ashed teabags wet'!$B$2:$B$825,0)),"")</f>
        <v>8.8163662932295175</v>
      </c>
      <c r="R449" s="235">
        <f t="shared" si="50"/>
        <v>0.40303166098392551</v>
      </c>
      <c r="S449" s="236">
        <f>'WetLitterbags placem_collection'!E10</f>
        <v>42766</v>
      </c>
      <c r="T449" s="236">
        <f>IF('WetLitterbags placem_collection'!G10="","",'WetLitterbags placem_collection'!G10)</f>
        <v>42818</v>
      </c>
      <c r="U449" s="237">
        <f t="shared" si="51"/>
        <v>52</v>
      </c>
      <c r="V449" s="235">
        <f t="shared" si="48"/>
        <v>1.2242</v>
      </c>
      <c r="W449" s="235">
        <f t="shared" si="49"/>
        <v>1.1713704517319476</v>
      </c>
      <c r="X449">
        <f>IFERROR(INDEX(Rainfall_Wet!$O$2:$O$217,MATCH(B449, Rainfall_Wet!$A$2:$A$217,0)),"")</f>
        <v>194.43839254400001</v>
      </c>
      <c r="Y449" s="241">
        <v>12.565665055683967</v>
      </c>
      <c r="Z449" s="241">
        <v>0.9665896196679955</v>
      </c>
      <c r="AA449" s="241">
        <v>86.467745324648035</v>
      </c>
      <c r="AB449" s="242" t="s">
        <v>2690</v>
      </c>
      <c r="AC449" s="241">
        <v>8.0225726959093109</v>
      </c>
      <c r="AD449">
        <f>IF('WetLitterbags placem_collection'!AB10="","",'WetLitterbags placem_collection'!AB10)</f>
        <v>36</v>
      </c>
      <c r="AE449">
        <f>IF('WetLitterbags placem_collection'!Z10="","",'WetLitterbags placem_collection'!Z10)</f>
        <v>38.4</v>
      </c>
      <c r="AF449" s="256" t="str">
        <f>IF('WetLitterbags placem_collection'!AA10="","",'WetLitterbags placem_collection'!AA10)</f>
        <v>M</v>
      </c>
      <c r="AG449" t="str">
        <f>IF('WetLitterbags placem_collection'!AC10="","",'WetLitterbags placem_collection'!AC10)</f>
        <v/>
      </c>
      <c r="AH449" s="250">
        <f>AVERAGE('WetLitterbags placem_collection'!S10,'WetLitterbags placem_collection'!U10)</f>
        <v>10.600000000000001</v>
      </c>
      <c r="AI449">
        <f>AVERAGE('WetLitterbags placem_collection'!R10,'WetLitterbags placem_collection'!T10)</f>
        <v>25.5</v>
      </c>
      <c r="AJ449">
        <f>INDEX(Coordinates!$B$2:$B$197,MATCH(G449,Coordinates!$J$2:$J$197,0))</f>
        <v>-3.3977320230000001</v>
      </c>
      <c r="AK449">
        <f>INDEX(Coordinates!$C$2:$C$197,MATCH(G449,Coordinates!$J$2:$J$197,0))</f>
        <v>34.837561989999998</v>
      </c>
      <c r="AL449" t="str">
        <f>IF(ISNUMBER(SEARCH("C", 'WetLitterbags placem_collection'!X10)),"YES","")</f>
        <v/>
      </c>
      <c r="AM449" t="str">
        <f>IF(ISNUMBER(SEARCH("H", 'WetLitterbags placem_collection'!X10)),"YES","")</f>
        <v/>
      </c>
      <c r="AN449" t="str">
        <f>IF(ISNUMBER(SEARCH("R", 'WetLitterbags placem_collection'!X10)),"YES","")</f>
        <v/>
      </c>
    </row>
    <row r="450" spans="1:40" ht="15" customHeight="1">
      <c r="A450" s="268" t="s">
        <v>2460</v>
      </c>
      <c r="B450" s="282">
        <f>'Dry_Litterbag Placem_Collection'!A11</f>
        <v>9</v>
      </c>
      <c r="C450" s="282" t="str">
        <f>'Dry_Litterbag Placem_Collection'!B11</f>
        <v>Makao</v>
      </c>
      <c r="D450" s="282" t="s">
        <v>2677</v>
      </c>
      <c r="E450" s="282" t="s">
        <v>2678</v>
      </c>
      <c r="F450" s="282">
        <v>2</v>
      </c>
      <c r="G450" s="283" t="str">
        <f>'Dry_Litterbag Placem_Collection'!C11</f>
        <v>Dry_Ag2_T1</v>
      </c>
      <c r="H450" s="293" t="s">
        <v>3672</v>
      </c>
      <c r="I450" s="285" t="s">
        <v>1147</v>
      </c>
      <c r="J450" s="233" t="str">
        <f>'WetLitterbags placem_collection'!O11</f>
        <v>G476</v>
      </c>
      <c r="K450" s="235">
        <f>IFERROR(INDEX('Green_rooibos initial weight'!$C$5:$C$1749,MATCH(J450, 'Green_rooibos initial weight'!$A$5:$A$1749,0)),"")</f>
        <v>2.121</v>
      </c>
      <c r="L450" s="235">
        <f t="shared" si="44"/>
        <v>1.8712</v>
      </c>
      <c r="M450" s="235">
        <f>AVERAGE('Ashed teabags wet'!$J$809:$J$813,'Ashed teabags wet'!$J$817:$J$818,'Ashed teabags wet'!$J$820:$J$821)</f>
        <v>5.5094158734921841</v>
      </c>
      <c r="N450" s="235">
        <f t="shared" si="45"/>
        <v>1.7681078101752141</v>
      </c>
      <c r="O450" s="235">
        <f>IF(IFERROR(INDEX('Both teabags AfterWet'!$D$1:$D$839,MATCH(J450,'Both teabags AfterWet'!$B$1:$B$839,0)),"")="","",(IFERROR(INDEX('Both teabags AfterWet'!$D$1:$D$839,MATCH(J450,'Both teabags AfterWet'!$B$1:$B$839,0)),"")))</f>
        <v>0.66479999999999995</v>
      </c>
      <c r="P450" s="235">
        <f t="shared" si="46"/>
        <v>0.51419999999999999</v>
      </c>
      <c r="Q450" s="235">
        <f>IFERROR(INDEX('Ashed teabags wet'!$J$2:$J$825,MATCH(J450,'Ashed teabags wet'!$B$2:$B$825,0)),"")</f>
        <v>18.05555555555533</v>
      </c>
      <c r="R450" s="235">
        <f t="shared" si="50"/>
        <v>0.4213583333333345</v>
      </c>
      <c r="S450" s="236">
        <f>'WetLitterbags placem_collection'!E11</f>
        <v>42766</v>
      </c>
      <c r="T450" s="236">
        <f>IF('WetLitterbags placem_collection'!G11="","",'WetLitterbags placem_collection'!G11)</f>
        <v>42818</v>
      </c>
      <c r="U450" s="237">
        <f t="shared" ref="U450:U513" si="52">IFERROR(T450-S450,"")</f>
        <v>52</v>
      </c>
      <c r="V450" s="235">
        <f t="shared" si="48"/>
        <v>1.357</v>
      </c>
      <c r="W450" s="235">
        <f t="shared" si="49"/>
        <v>1.3467494768418797</v>
      </c>
      <c r="X450">
        <f>IFERROR(INDEX(Rainfall_Wet!$O$2:$O$217,MATCH(B450, Rainfall_Wet!$A$2:$A$217,0)),"")</f>
        <v>194.43839254400001</v>
      </c>
      <c r="Y450" s="241">
        <v>21.13063730679653</v>
      </c>
      <c r="Z450" s="241">
        <v>3.0912555579081076</v>
      </c>
      <c r="AA450" s="241">
        <v>75.778107135295357</v>
      </c>
      <c r="AB450" s="242" t="s">
        <v>2688</v>
      </c>
      <c r="AC450" s="241">
        <v>0.46131099063578063</v>
      </c>
      <c r="AD450">
        <f>IF('WetLitterbags placem_collection'!AB11="","",'WetLitterbags placem_collection'!AB11)</f>
        <v>10.8</v>
      </c>
      <c r="AE450">
        <f>IF('WetLitterbags placem_collection'!Z11="","",'WetLitterbags placem_collection'!Z11)</f>
        <v>28.4</v>
      </c>
      <c r="AF450" s="256" t="str">
        <f>IF('WetLitterbags placem_collection'!AA11="","",'WetLitterbags placem_collection'!AA11)</f>
        <v>M</v>
      </c>
      <c r="AG450">
        <f>IF('WetLitterbags placem_collection'!AC11="","",'WetLitterbags placem_collection'!AC11)</f>
        <v>0</v>
      </c>
      <c r="AH450" s="250">
        <f>AVERAGE('WetLitterbags placem_collection'!S11,'WetLitterbags placem_collection'!U11)</f>
        <v>14.5</v>
      </c>
      <c r="AI450">
        <f>AVERAGE('WetLitterbags placem_collection'!R11,'WetLitterbags placem_collection'!T11)</f>
        <v>24.4</v>
      </c>
      <c r="AJ450">
        <f>INDEX(Coordinates!$B$2:$B$197,MATCH(G450,Coordinates!$J$2:$J$197,0))</f>
        <v>-3.3978290019999999</v>
      </c>
      <c r="AK450">
        <f>INDEX(Coordinates!$C$2:$C$197,MATCH(G450,Coordinates!$J$2:$J$197,0))</f>
        <v>34.837011969999999</v>
      </c>
      <c r="AL450" t="str">
        <f>IF(ISNUMBER(SEARCH("C", 'WetLitterbags placem_collection'!X11)),"YES","")</f>
        <v/>
      </c>
      <c r="AM450" t="str">
        <f>IF(ISNUMBER(SEARCH("H", 'WetLitterbags placem_collection'!X11)),"YES","")</f>
        <v/>
      </c>
      <c r="AN450" t="str">
        <f>IF(ISNUMBER(SEARCH("R", 'WetLitterbags placem_collection'!X11)),"YES","")</f>
        <v/>
      </c>
    </row>
    <row r="451" spans="1:40" ht="15" customHeight="1">
      <c r="A451" s="268" t="s">
        <v>2460</v>
      </c>
      <c r="B451" s="282">
        <f>'Dry_Litterbag Placem_Collection'!A12</f>
        <v>10</v>
      </c>
      <c r="C451" s="282" t="str">
        <f>'Dry_Litterbag Placem_Collection'!B12</f>
        <v>Makao</v>
      </c>
      <c r="D451" s="282" t="s">
        <v>2677</v>
      </c>
      <c r="E451" s="282" t="s">
        <v>2678</v>
      </c>
      <c r="F451" s="282">
        <v>2</v>
      </c>
      <c r="G451" s="283" t="str">
        <f>'Dry_Litterbag Placem_Collection'!C12</f>
        <v>Dry_Ag2_T2</v>
      </c>
      <c r="H451" s="293" t="s">
        <v>3672</v>
      </c>
      <c r="I451" s="285" t="s">
        <v>1147</v>
      </c>
      <c r="J451" s="233" t="str">
        <f>'WetLitterbags placem_collection'!O12</f>
        <v>G606</v>
      </c>
      <c r="K451" s="235">
        <f>IFERROR(INDEX('Green_rooibos initial weight'!$C$5:$C$1749,MATCH(J451, 'Green_rooibos initial weight'!$A$5:$A$1749,0)),"")</f>
        <v>1.921</v>
      </c>
      <c r="L451" s="235">
        <f t="shared" ref="L451:L514" si="53">K451-($BG$7+$BG$8)</f>
        <v>1.6712</v>
      </c>
      <c r="M451" s="235">
        <f>AVERAGE('Ashed teabags wet'!$J$809:$J$813,'Ashed teabags wet'!$J$817:$J$818,'Ashed teabags wet'!$J$820:$J$821)</f>
        <v>5.5094158734921841</v>
      </c>
      <c r="N451" s="235">
        <f t="shared" ref="N451:N514" si="54">IFERROR(L451-(M451/100)*L451,"")</f>
        <v>1.5791266419221985</v>
      </c>
      <c r="O451" s="235">
        <f>IF(IFERROR(INDEX('Both teabags AfterWet'!$D$1:$D$839,MATCH(J451,'Both teabags AfterWet'!$B$1:$B$839,0)),"")="","",(IFERROR(INDEX('Both teabags AfterWet'!$D$1:$D$839,MATCH(J451,'Both teabags AfterWet'!$B$1:$B$839,0)),"")))</f>
        <v>0.63539999999999996</v>
      </c>
      <c r="P451" s="235">
        <f t="shared" ref="P451:P514" si="55">IFERROR(IF(O451&gt;0,O451-($BG$7),""),"")</f>
        <v>0.48479999999999995</v>
      </c>
      <c r="Q451" s="235">
        <f>IFERROR(INDEX('Ashed teabags wet'!$J$2:$J$825,MATCH(J451,'Ashed teabags wet'!$B$2:$B$825,0)),"")</f>
        <v>10.416666666666313</v>
      </c>
      <c r="R451" s="235">
        <f t="shared" si="50"/>
        <v>0.43430000000000168</v>
      </c>
      <c r="S451" s="236">
        <f>'WetLitterbags placem_collection'!E12</f>
        <v>42766</v>
      </c>
      <c r="T451" s="236">
        <f>IF('WetLitterbags placem_collection'!G12="","",'WetLitterbags placem_collection'!G12)</f>
        <v>42818</v>
      </c>
      <c r="U451" s="237">
        <f t="shared" si="52"/>
        <v>52</v>
      </c>
      <c r="V451" s="235">
        <f t="shared" ref="V451:V514" si="56">IFERROR(L451-P451,"")</f>
        <v>1.1864000000000001</v>
      </c>
      <c r="W451" s="235">
        <f t="shared" ref="W451:W514" si="57">IFERROR(N451-R451,"")</f>
        <v>1.1448266419221969</v>
      </c>
      <c r="X451">
        <f>IFERROR(INDEX(Rainfall_Wet!$O$2:$O$217,MATCH(B451, Rainfall_Wet!$A$2:$A$217,0)),"")</f>
        <v>194.43839254400001</v>
      </c>
      <c r="Y451" s="241">
        <v>21.13063730679653</v>
      </c>
      <c r="Z451" s="241">
        <v>3.0912555579081076</v>
      </c>
      <c r="AA451" s="241">
        <v>75.778107135295357</v>
      </c>
      <c r="AB451" s="242" t="s">
        <v>2688</v>
      </c>
      <c r="AC451" s="241">
        <v>1.46131099063578</v>
      </c>
      <c r="AD451">
        <f>IF('WetLitterbags placem_collection'!AB12="","",'WetLitterbags placem_collection'!AB12)</f>
        <v>16.8</v>
      </c>
      <c r="AE451">
        <f>IF('WetLitterbags placem_collection'!Z12="","",'WetLitterbags placem_collection'!Z12)</f>
        <v>30</v>
      </c>
      <c r="AF451" s="256" t="str">
        <f>IF('WetLitterbags placem_collection'!AA12="","",'WetLitterbags placem_collection'!AA12)</f>
        <v>M</v>
      </c>
      <c r="AG451">
        <f>IF('WetLitterbags placem_collection'!AC12="","",'WetLitterbags placem_collection'!AC12)</f>
        <v>0</v>
      </c>
      <c r="AH451" s="250">
        <f>AVERAGE('WetLitterbags placem_collection'!S12,'WetLitterbags placem_collection'!U12)</f>
        <v>14.649999999999999</v>
      </c>
      <c r="AI451">
        <f>AVERAGE('WetLitterbags placem_collection'!R12,'WetLitterbags placem_collection'!T12)</f>
        <v>24.299999999999997</v>
      </c>
      <c r="AJ451">
        <f>INDEX(Coordinates!$B$2:$B$197,MATCH(G451,Coordinates!$J$2:$J$197,0))</f>
        <v>-3.3978119869999999</v>
      </c>
      <c r="AK451">
        <f>INDEX(Coordinates!$C$2:$C$197,MATCH(G451,Coordinates!$J$2:$J$197,0))</f>
        <v>34.836968980000002</v>
      </c>
      <c r="AL451" t="str">
        <f>IF(ISNUMBER(SEARCH("C", 'WetLitterbags placem_collection'!X12)),"YES","")</f>
        <v/>
      </c>
      <c r="AM451" t="str">
        <f>IF(ISNUMBER(SEARCH("H", 'WetLitterbags placem_collection'!X12)),"YES","")</f>
        <v/>
      </c>
      <c r="AN451" t="str">
        <f>IF(ISNUMBER(SEARCH("R", 'WetLitterbags placem_collection'!X12)),"YES","")</f>
        <v/>
      </c>
    </row>
    <row r="452" spans="1:40" ht="15" customHeight="1">
      <c r="A452" s="268" t="s">
        <v>2460</v>
      </c>
      <c r="B452" s="282">
        <f>'Dry_Litterbag Placem_Collection'!A13</f>
        <v>11</v>
      </c>
      <c r="C452" s="282" t="str">
        <f>'Dry_Litterbag Placem_Collection'!B13</f>
        <v>Makao</v>
      </c>
      <c r="D452" s="282" t="s">
        <v>2677</v>
      </c>
      <c r="E452" s="282" t="s">
        <v>2678</v>
      </c>
      <c r="F452" s="282">
        <v>2</v>
      </c>
      <c r="G452" s="283" t="str">
        <f>'Dry_Litterbag Placem_Collection'!C13</f>
        <v>Dry_Ag2_T3</v>
      </c>
      <c r="H452" s="293" t="s">
        <v>3672</v>
      </c>
      <c r="I452" s="285" t="s">
        <v>1147</v>
      </c>
      <c r="J452" s="233" t="str">
        <f>'WetLitterbags placem_collection'!O13</f>
        <v>G523</v>
      </c>
      <c r="K452" s="235">
        <f>IFERROR(INDEX('Green_rooibos initial weight'!$C$5:$C$1749,MATCH(J452, 'Green_rooibos initial weight'!$A$5:$A$1749,0)),"")</f>
        <v>2.1419999999999999</v>
      </c>
      <c r="L452" s="235">
        <f t="shared" si="53"/>
        <v>1.8921999999999999</v>
      </c>
      <c r="M452" s="235">
        <f>AVERAGE('Ashed teabags wet'!$J$809:$J$813,'Ashed teabags wet'!$J$817:$J$818,'Ashed teabags wet'!$J$820:$J$821)</f>
        <v>5.5094158734921841</v>
      </c>
      <c r="N452" s="235">
        <f t="shared" si="54"/>
        <v>1.7879508328417808</v>
      </c>
      <c r="O452" s="235">
        <f>IF(IFERROR(INDEX('Both teabags AfterWet'!$D$1:$D$839,MATCH(J452,'Both teabags AfterWet'!$B$1:$B$839,0)),"")="","",(IFERROR(INDEX('Both teabags AfterWet'!$D$1:$D$839,MATCH(J452,'Both teabags AfterWet'!$B$1:$B$839,0)),"")))</f>
        <v>0.63119999999999998</v>
      </c>
      <c r="P452" s="235">
        <f t="shared" si="55"/>
        <v>0.48059999999999997</v>
      </c>
      <c r="Q452" s="235">
        <f>IFERROR(INDEX('Ashed teabags wet'!$J$2:$J$825,MATCH(J452,'Ashed teabags wet'!$B$2:$B$825,0)),"")</f>
        <v>9.5734126984128558</v>
      </c>
      <c r="R452" s="235">
        <f t="shared" si="50"/>
        <v>0.43459017857142779</v>
      </c>
      <c r="S452" s="236">
        <f>'WetLitterbags placem_collection'!E13</f>
        <v>42766</v>
      </c>
      <c r="T452" s="236">
        <f>IF('WetLitterbags placem_collection'!G13="","",'WetLitterbags placem_collection'!G13)</f>
        <v>42818</v>
      </c>
      <c r="U452" s="237">
        <f t="shared" si="52"/>
        <v>52</v>
      </c>
      <c r="V452" s="235">
        <f t="shared" si="56"/>
        <v>1.4116</v>
      </c>
      <c r="W452" s="235">
        <f t="shared" si="57"/>
        <v>1.3533606542703529</v>
      </c>
      <c r="X452">
        <f>IFERROR(INDEX(Rainfall_Wet!$O$2:$O$217,MATCH(B452, Rainfall_Wet!$A$2:$A$217,0)),"")</f>
        <v>194.43839254400001</v>
      </c>
      <c r="Y452" s="241">
        <v>21.13063730679653</v>
      </c>
      <c r="Z452" s="241">
        <v>3.0912555579081076</v>
      </c>
      <c r="AA452" s="241">
        <v>75.778107135295357</v>
      </c>
      <c r="AB452" s="242" t="s">
        <v>2688</v>
      </c>
      <c r="AC452" s="241">
        <v>2.4613109906357802</v>
      </c>
      <c r="AD452">
        <f>IF('WetLitterbags placem_collection'!AB13="","",'WetLitterbags placem_collection'!AB13)</f>
        <v>11.4</v>
      </c>
      <c r="AE452">
        <f>IF('WetLitterbags placem_collection'!Z13="","",'WetLitterbags placem_collection'!Z13)</f>
        <v>24.4</v>
      </c>
      <c r="AF452" s="256" t="str">
        <f>IF('WetLitterbags placem_collection'!AA13="","",'WetLitterbags placem_collection'!AA13)</f>
        <v>M</v>
      </c>
      <c r="AG452">
        <f>IF('WetLitterbags placem_collection'!AC13="","",'WetLitterbags placem_collection'!AC13)</f>
        <v>0</v>
      </c>
      <c r="AH452" s="250">
        <f>AVERAGE('WetLitterbags placem_collection'!S13,'WetLitterbags placem_collection'!U13)</f>
        <v>21.1</v>
      </c>
      <c r="AI452">
        <f>AVERAGE('WetLitterbags placem_collection'!R13,'WetLitterbags placem_collection'!T13)</f>
        <v>24.05</v>
      </c>
      <c r="AJ452">
        <f>INDEX(Coordinates!$B$2:$B$197,MATCH(G452,Coordinates!$J$2:$J$197,0))</f>
        <v>-3.3977929599999999</v>
      </c>
      <c r="AK452">
        <f>INDEX(Coordinates!$C$2:$C$197,MATCH(G452,Coordinates!$J$2:$J$197,0))</f>
        <v>34.837102999999999</v>
      </c>
      <c r="AL452" t="str">
        <f>IF(ISNUMBER(SEARCH("C", 'WetLitterbags placem_collection'!X13)),"YES","")</f>
        <v/>
      </c>
      <c r="AM452" t="str">
        <f>IF(ISNUMBER(SEARCH("H", 'WetLitterbags placem_collection'!X13)),"YES","")</f>
        <v/>
      </c>
      <c r="AN452" t="str">
        <f>IF(ISNUMBER(SEARCH("R", 'WetLitterbags placem_collection'!X13)),"YES","")</f>
        <v/>
      </c>
    </row>
    <row r="453" spans="1:40" ht="15" customHeight="1">
      <c r="A453" s="268" t="s">
        <v>2460</v>
      </c>
      <c r="B453" s="282">
        <f>'Dry_Litterbag Placem_Collection'!A14</f>
        <v>12</v>
      </c>
      <c r="C453" s="282" t="str">
        <f>'Dry_Litterbag Placem_Collection'!B14</f>
        <v>Makao</v>
      </c>
      <c r="D453" s="282" t="s">
        <v>2677</v>
      </c>
      <c r="E453" s="282" t="s">
        <v>2678</v>
      </c>
      <c r="F453" s="282">
        <v>2</v>
      </c>
      <c r="G453" s="283" t="str">
        <f>'Dry_Litterbag Placem_Collection'!C14</f>
        <v>Dry_Ag2_T4</v>
      </c>
      <c r="H453" s="293" t="s">
        <v>3672</v>
      </c>
      <c r="I453" s="285" t="s">
        <v>1147</v>
      </c>
      <c r="J453" s="233" t="str">
        <f>'WetLitterbags placem_collection'!O14</f>
        <v>G490</v>
      </c>
      <c r="K453" s="235">
        <f>IFERROR(INDEX('Green_rooibos initial weight'!$C$5:$C$1749,MATCH(J453, 'Green_rooibos initial weight'!$A$5:$A$1749,0)),"")</f>
        <v>1.881</v>
      </c>
      <c r="L453" s="235">
        <f t="shared" si="53"/>
        <v>1.6312</v>
      </c>
      <c r="M453" s="235">
        <f>AVERAGE('Ashed teabags wet'!$J$809:$J$813,'Ashed teabags wet'!$J$817:$J$818,'Ashed teabags wet'!$J$820:$J$821)</f>
        <v>5.5094158734921841</v>
      </c>
      <c r="N453" s="235">
        <f t="shared" si="54"/>
        <v>1.5413304082715955</v>
      </c>
      <c r="O453" s="235" t="str">
        <f>IF(IFERROR(INDEX('Both teabags AfterWet'!$D$1:$D$839,MATCH(J453,'Both teabags AfterWet'!$B$1:$B$839,0)),"")="","",(IFERROR(INDEX('Both teabags AfterWet'!$D$1:$D$839,MATCH(J453,'Both teabags AfterWet'!$B$1:$B$839,0)),"")))</f>
        <v/>
      </c>
      <c r="P453" s="235" t="str">
        <f t="shared" si="55"/>
        <v/>
      </c>
      <c r="Q453" s="235" t="str">
        <f>IFERROR(INDEX('Ashed teabags wet'!$J$2:$J$825,MATCH(J453,'Ashed teabags wet'!$B$2:$B$825,0)),"")</f>
        <v/>
      </c>
      <c r="R453" s="235" t="str">
        <f t="shared" si="50"/>
        <v/>
      </c>
      <c r="S453" s="236">
        <f>'WetLitterbags placem_collection'!E14</f>
        <v>42766</v>
      </c>
      <c r="T453" s="236" t="str">
        <f>IF('WetLitterbags placem_collection'!G14="","",'WetLitterbags placem_collection'!G14)</f>
        <v/>
      </c>
      <c r="U453" s="237" t="str">
        <f t="shared" si="52"/>
        <v/>
      </c>
      <c r="V453" s="235" t="str">
        <f t="shared" si="56"/>
        <v/>
      </c>
      <c r="W453" s="235" t="str">
        <f t="shared" si="57"/>
        <v/>
      </c>
      <c r="X453" t="str">
        <f>IFERROR(INDEX(Rainfall_Wet!$O$2:$O$217,MATCH(B453, Rainfall_Wet!$A$2:$A$217,0)),"")</f>
        <v/>
      </c>
      <c r="Y453" s="241">
        <v>21.13063730679653</v>
      </c>
      <c r="Z453" s="241">
        <v>3.0912555579081076</v>
      </c>
      <c r="AA453" s="241">
        <v>75.778107135295357</v>
      </c>
      <c r="AB453" s="242" t="s">
        <v>2688</v>
      </c>
      <c r="AC453" s="241">
        <v>3.4613109906357802</v>
      </c>
      <c r="AD453" t="str">
        <f>IF('WetLitterbags placem_collection'!AB14="","",'WetLitterbags placem_collection'!AB14)</f>
        <v/>
      </c>
      <c r="AE453" t="str">
        <f>IF('WetLitterbags placem_collection'!Z14="","",'WetLitterbags placem_collection'!Z14)</f>
        <v/>
      </c>
      <c r="AF453" s="256" t="str">
        <f>IF('WetLitterbags placem_collection'!AA14="","",'WetLitterbags placem_collection'!AA14)</f>
        <v/>
      </c>
      <c r="AG453" t="str">
        <f>IF('WetLitterbags placem_collection'!AC14="","",'WetLitterbags placem_collection'!AC14)</f>
        <v/>
      </c>
      <c r="AH453" s="250">
        <f>AVERAGE('WetLitterbags placem_collection'!S14,'WetLitterbags placem_collection'!U14)</f>
        <v>25.8</v>
      </c>
      <c r="AI453">
        <f>AVERAGE('WetLitterbags placem_collection'!R14,'WetLitterbags placem_collection'!T14)</f>
        <v>21.7</v>
      </c>
      <c r="AJ453">
        <f>INDEX(Coordinates!$B$2:$B$197,MATCH(G453,Coordinates!$J$2:$J$197,0))</f>
        <v>-3.3979050260000001</v>
      </c>
      <c r="AK453">
        <f>INDEX(Coordinates!$C$2:$C$197,MATCH(G453,Coordinates!$J$2:$J$197,0))</f>
        <v>34.837123030000001</v>
      </c>
      <c r="AL453" t="str">
        <f>IF(ISNUMBER(SEARCH("C", 'WetLitterbags placem_collection'!X14)),"YES","")</f>
        <v/>
      </c>
      <c r="AM453" t="str">
        <f>IF(ISNUMBER(SEARCH("H", 'WetLitterbags placem_collection'!X14)),"YES","")</f>
        <v/>
      </c>
      <c r="AN453" t="str">
        <f>IF(ISNUMBER(SEARCH("R", 'WetLitterbags placem_collection'!X14)),"YES","")</f>
        <v/>
      </c>
    </row>
    <row r="454" spans="1:40" ht="15" customHeight="1">
      <c r="A454" s="268" t="s">
        <v>2460</v>
      </c>
      <c r="B454" s="282">
        <f>'Dry_Litterbag Placem_Collection'!A15</f>
        <v>13</v>
      </c>
      <c r="C454" s="282" t="str">
        <f>'Dry_Litterbag Placem_Collection'!B15</f>
        <v>Makao</v>
      </c>
      <c r="D454" s="282" t="s">
        <v>2677</v>
      </c>
      <c r="E454" s="282" t="s">
        <v>2678</v>
      </c>
      <c r="F454" s="282">
        <v>2</v>
      </c>
      <c r="G454" s="283" t="str">
        <f>'Dry_Litterbag Placem_Collection'!C15</f>
        <v>Dry_Ag2_T5</v>
      </c>
      <c r="H454" s="293" t="s">
        <v>3672</v>
      </c>
      <c r="I454" s="285" t="s">
        <v>1147</v>
      </c>
      <c r="J454" s="233" t="str">
        <f>'WetLitterbags placem_collection'!O15</f>
        <v>G241</v>
      </c>
      <c r="K454" s="235">
        <f>IFERROR(INDEX('Green_rooibos initial weight'!$C$5:$C$1749,MATCH(J454, 'Green_rooibos initial weight'!$A$5:$A$1749,0)),"")</f>
        <v>2.0179999999999998</v>
      </c>
      <c r="L454" s="235">
        <f t="shared" si="53"/>
        <v>1.7681999999999998</v>
      </c>
      <c r="M454" s="235">
        <f>AVERAGE('Ashed teabags wet'!$J$809:$J$813,'Ashed teabags wet'!$J$817:$J$818,'Ashed teabags wet'!$J$820:$J$821)</f>
        <v>5.5094158734921841</v>
      </c>
      <c r="N454" s="235">
        <f t="shared" si="54"/>
        <v>1.6707825085249111</v>
      </c>
      <c r="O454" s="235">
        <f>IF(IFERROR(INDEX('Both teabags AfterWet'!$D$1:$D$839,MATCH(J454,'Both teabags AfterWet'!$B$1:$B$839,0)),"")="","",(IFERROR(INDEX('Both teabags AfterWet'!$D$1:$D$839,MATCH(J454,'Both teabags AfterWet'!$B$1:$B$839,0)),"")))</f>
        <v>0.52059999999999995</v>
      </c>
      <c r="P454" s="235">
        <f t="shared" si="55"/>
        <v>0.36999999999999994</v>
      </c>
      <c r="Q454" s="235">
        <f>IFERROR(INDEX('Ashed teabags wet'!$J$2:$J$825,MATCH(J454,'Ashed teabags wet'!$B$2:$B$825,0)),"")</f>
        <v>17.872968980798372</v>
      </c>
      <c r="R454" s="235">
        <f t="shared" si="50"/>
        <v>0.30387001477104597</v>
      </c>
      <c r="S454" s="236">
        <f>'WetLitterbags placem_collection'!E15</f>
        <v>42766</v>
      </c>
      <c r="T454" s="236">
        <f>IF('WetLitterbags placem_collection'!G15="","",'WetLitterbags placem_collection'!G15)</f>
        <v>42818</v>
      </c>
      <c r="U454" s="237">
        <f t="shared" si="52"/>
        <v>52</v>
      </c>
      <c r="V454" s="235">
        <f t="shared" si="56"/>
        <v>1.3981999999999999</v>
      </c>
      <c r="W454" s="235">
        <f t="shared" si="57"/>
        <v>1.366912493753865</v>
      </c>
      <c r="X454">
        <f>IFERROR(INDEX(Rainfall_Wet!$O$2:$O$217,MATCH(B454, Rainfall_Wet!$A$2:$A$217,0)),"")</f>
        <v>194.43839254400001</v>
      </c>
      <c r="Y454" s="241">
        <v>21.13063730679653</v>
      </c>
      <c r="Z454" s="241">
        <v>3.0912555579081076</v>
      </c>
      <c r="AA454" s="241">
        <v>75.778107135295357</v>
      </c>
      <c r="AB454" s="242" t="s">
        <v>2688</v>
      </c>
      <c r="AC454" s="241">
        <v>4.4613109906357797</v>
      </c>
      <c r="AD454">
        <f>IF('WetLitterbags placem_collection'!AB15="","",'WetLitterbags placem_collection'!AB15)</f>
        <v>11.4</v>
      </c>
      <c r="AE454">
        <f>IF('WetLitterbags placem_collection'!Z15="","",'WetLitterbags placem_collection'!Z15)</f>
        <v>31</v>
      </c>
      <c r="AF454" s="256" t="str">
        <f>IF('WetLitterbags placem_collection'!AA15="","",'WetLitterbags placem_collection'!AA15)</f>
        <v>M</v>
      </c>
      <c r="AG454">
        <f>IF('WetLitterbags placem_collection'!AC15="","",'WetLitterbags placem_collection'!AC15)</f>
        <v>0</v>
      </c>
      <c r="AH454" s="250">
        <f>AVERAGE('WetLitterbags placem_collection'!S15,'WetLitterbags placem_collection'!U15)</f>
        <v>20.8</v>
      </c>
      <c r="AI454">
        <f>AVERAGE('WetLitterbags placem_collection'!R15,'WetLitterbags placem_collection'!T15)</f>
        <v>23.4</v>
      </c>
      <c r="AJ454">
        <f>INDEX(Coordinates!$B$2:$B$197,MATCH(G454,Coordinates!$J$2:$J$197,0))</f>
        <v>-3.3979040199999999</v>
      </c>
      <c r="AK454">
        <f>INDEX(Coordinates!$C$2:$C$197,MATCH(G454,Coordinates!$J$2:$J$197,0))</f>
        <v>34.837027980000002</v>
      </c>
      <c r="AL454" t="str">
        <f>IF(ISNUMBER(SEARCH("C", 'WetLitterbags placem_collection'!X15)),"YES","")</f>
        <v/>
      </c>
      <c r="AM454" t="str">
        <f>IF(ISNUMBER(SEARCH("H", 'WetLitterbags placem_collection'!X15)),"YES","")</f>
        <v/>
      </c>
      <c r="AN454" t="str">
        <f>IF(ISNUMBER(SEARCH("R", 'WetLitterbags placem_collection'!X15)),"YES","")</f>
        <v/>
      </c>
    </row>
    <row r="455" spans="1:40" ht="15" customHeight="1">
      <c r="A455" s="268" t="s">
        <v>2460</v>
      </c>
      <c r="B455" s="282">
        <f>'Dry_Litterbag Placem_Collection'!A16</f>
        <v>14</v>
      </c>
      <c r="C455" s="282" t="str">
        <f>'Dry_Litterbag Placem_Collection'!B16</f>
        <v>Makao</v>
      </c>
      <c r="D455" s="282" t="s">
        <v>2677</v>
      </c>
      <c r="E455" s="282" t="s">
        <v>2678</v>
      </c>
      <c r="F455" s="282">
        <v>2</v>
      </c>
      <c r="G455" s="283" t="str">
        <f>'Dry_Litterbag Placem_Collection'!C16</f>
        <v>Dry_Ag2_T6</v>
      </c>
      <c r="H455" s="293" t="s">
        <v>3672</v>
      </c>
      <c r="I455" s="285" t="s">
        <v>1147</v>
      </c>
      <c r="J455" s="233" t="str">
        <f>'WetLitterbags placem_collection'!O16</f>
        <v>G503</v>
      </c>
      <c r="K455" s="235">
        <f>IFERROR(INDEX('Green_rooibos initial weight'!$C$5:$C$1749,MATCH(J455, 'Green_rooibos initial weight'!$A$5:$A$1749,0)),"")</f>
        <v>1.9810000000000001</v>
      </c>
      <c r="L455" s="235">
        <f t="shared" si="53"/>
        <v>1.7312000000000001</v>
      </c>
      <c r="M455" s="235">
        <f>AVERAGE('Ashed teabags wet'!$J$809:$J$813,'Ashed teabags wet'!$J$817:$J$818,'Ashed teabags wet'!$J$820:$J$821)</f>
        <v>5.5094158734921841</v>
      </c>
      <c r="N455" s="235">
        <f t="shared" si="54"/>
        <v>1.6358209923981033</v>
      </c>
      <c r="O455" s="235">
        <f>IF(IFERROR(INDEX('Both teabags AfterWet'!$D$1:$D$839,MATCH(J455,'Both teabags AfterWet'!$B$1:$B$839,0)),"")="","",(IFERROR(INDEX('Both teabags AfterWet'!$D$1:$D$839,MATCH(J455,'Both teabags AfterWet'!$B$1:$B$839,0)),"")))</f>
        <v>0.501</v>
      </c>
      <c r="P455" s="235">
        <f t="shared" si="55"/>
        <v>0.35039999999999999</v>
      </c>
      <c r="Q455" s="235">
        <f>IFERROR(INDEX('Ashed teabags wet'!$J$2:$J$825,MATCH(J455,'Ashed teabags wet'!$B$2:$B$825,0)),"")</f>
        <v>12.970297029702667</v>
      </c>
      <c r="R455" s="235">
        <f t="shared" si="50"/>
        <v>0.30495207920792183</v>
      </c>
      <c r="S455" s="236">
        <f>'WetLitterbags placem_collection'!E16</f>
        <v>42766</v>
      </c>
      <c r="T455" s="236">
        <f>IF('WetLitterbags placem_collection'!G16="","",'WetLitterbags placem_collection'!G16)</f>
        <v>42818</v>
      </c>
      <c r="U455" s="237">
        <f t="shared" si="52"/>
        <v>52</v>
      </c>
      <c r="V455" s="235">
        <f t="shared" si="56"/>
        <v>1.3808</v>
      </c>
      <c r="W455" s="235">
        <f t="shared" si="57"/>
        <v>1.3308689131901814</v>
      </c>
      <c r="X455">
        <f>IFERROR(INDEX(Rainfall_Wet!$O$2:$O$217,MATCH(B455, Rainfall_Wet!$A$2:$A$217,0)),"")</f>
        <v>194.43839254400001</v>
      </c>
      <c r="Y455" s="241">
        <v>21.13063730679653</v>
      </c>
      <c r="Z455" s="241">
        <v>3.0912555579081076</v>
      </c>
      <c r="AA455" s="241">
        <v>75.778107135295357</v>
      </c>
      <c r="AB455" s="242" t="s">
        <v>2688</v>
      </c>
      <c r="AC455" s="241">
        <v>5.4613109906357797</v>
      </c>
      <c r="AD455">
        <f>IF('WetLitterbags placem_collection'!AB16="","",'WetLitterbags placem_collection'!AB16)</f>
        <v>28.4</v>
      </c>
      <c r="AE455">
        <f>IF('WetLitterbags placem_collection'!Z16="","",'WetLitterbags placem_collection'!Z16)</f>
        <v>42.4</v>
      </c>
      <c r="AF455" s="256" t="str">
        <f>IF('WetLitterbags placem_collection'!AA16="","",'WetLitterbags placem_collection'!AA16)</f>
        <v>M</v>
      </c>
      <c r="AG455">
        <f>IF('WetLitterbags placem_collection'!AC16="","",'WetLitterbags placem_collection'!AC16)</f>
        <v>0</v>
      </c>
      <c r="AH455" s="250">
        <f>AVERAGE('WetLitterbags placem_collection'!S16,'WetLitterbags placem_collection'!U16)</f>
        <v>15.7</v>
      </c>
      <c r="AI455">
        <f>AVERAGE('WetLitterbags placem_collection'!R16,'WetLitterbags placem_collection'!T16)</f>
        <v>24.1</v>
      </c>
      <c r="AJ455">
        <f>INDEX(Coordinates!$B$2:$B$197,MATCH(G455,Coordinates!$J$2:$J$197,0))</f>
        <v>-3.397854986</v>
      </c>
      <c r="AK455">
        <f>INDEX(Coordinates!$C$2:$C$197,MATCH(G455,Coordinates!$J$2:$J$197,0))</f>
        <v>34.836874010000002</v>
      </c>
      <c r="AL455" t="str">
        <f>IF(ISNUMBER(SEARCH("C", 'WetLitterbags placem_collection'!X16)),"YES","")</f>
        <v/>
      </c>
      <c r="AM455" t="str">
        <f>IF(ISNUMBER(SEARCH("H", 'WetLitterbags placem_collection'!X16)),"YES","")</f>
        <v/>
      </c>
      <c r="AN455" t="str">
        <f>IF(ISNUMBER(SEARCH("R", 'WetLitterbags placem_collection'!X16)),"YES","")</f>
        <v/>
      </c>
    </row>
    <row r="456" spans="1:40" ht="15" customHeight="1">
      <c r="A456" s="268" t="s">
        <v>2460</v>
      </c>
      <c r="B456" s="282">
        <f>'Dry_Litterbag Placem_Collection'!A17</f>
        <v>15</v>
      </c>
      <c r="C456" s="282" t="str">
        <f>'Dry_Litterbag Placem_Collection'!B17</f>
        <v>Makao</v>
      </c>
      <c r="D456" s="282" t="s">
        <v>2677</v>
      </c>
      <c r="E456" s="282" t="s">
        <v>2678</v>
      </c>
      <c r="F456" s="282">
        <v>2</v>
      </c>
      <c r="G456" s="283" t="str">
        <f>'Dry_Litterbag Placem_Collection'!C17</f>
        <v>Dry_Ag2_T7</v>
      </c>
      <c r="H456" s="293" t="s">
        <v>3672</v>
      </c>
      <c r="I456" s="285" t="s">
        <v>1147</v>
      </c>
      <c r="J456" s="233" t="str">
        <f>'WetLitterbags placem_collection'!O17</f>
        <v>G685</v>
      </c>
      <c r="K456" s="235">
        <f>IFERROR(INDEX('Green_rooibos initial weight'!$C$5:$C$1749,MATCH(J456, 'Green_rooibos initial weight'!$A$5:$A$1749,0)),"")</f>
        <v>1.9810000000000001</v>
      </c>
      <c r="L456" s="235">
        <f t="shared" si="53"/>
        <v>1.7312000000000001</v>
      </c>
      <c r="M456" s="235">
        <f>AVERAGE('Ashed teabags wet'!$J$809:$J$813,'Ashed teabags wet'!$J$817:$J$818,'Ashed teabags wet'!$J$820:$J$821)</f>
        <v>5.5094158734921841</v>
      </c>
      <c r="N456" s="235">
        <f t="shared" si="54"/>
        <v>1.6358209923981033</v>
      </c>
      <c r="O456" s="235">
        <f>IF(IFERROR(INDEX('Both teabags AfterWet'!$D$1:$D$839,MATCH(J456,'Both teabags AfterWet'!$B$1:$B$839,0)),"")="","",(IFERROR(INDEX('Both teabags AfterWet'!$D$1:$D$839,MATCH(J456,'Both teabags AfterWet'!$B$1:$B$839,0)),"")))</f>
        <v>0.72199999999999998</v>
      </c>
      <c r="P456" s="235">
        <f t="shared" si="55"/>
        <v>0.57139999999999991</v>
      </c>
      <c r="Q456" s="235">
        <f>IFERROR(INDEX('Ashed teabags wet'!$J$2:$J$825,MATCH(J456,'Ashed teabags wet'!$B$2:$B$825,0)),"")</f>
        <v>22.716049382715465</v>
      </c>
      <c r="R456" s="235">
        <f t="shared" si="50"/>
        <v>0.44160049382716376</v>
      </c>
      <c r="S456" s="236">
        <f>'WetLitterbags placem_collection'!E17</f>
        <v>42766</v>
      </c>
      <c r="T456" s="236">
        <f>IF('WetLitterbags placem_collection'!G17="","",'WetLitterbags placem_collection'!G17)</f>
        <v>42818</v>
      </c>
      <c r="U456" s="237">
        <f t="shared" si="52"/>
        <v>52</v>
      </c>
      <c r="V456" s="235">
        <f t="shared" si="56"/>
        <v>1.1598000000000002</v>
      </c>
      <c r="W456" s="235">
        <f t="shared" si="57"/>
        <v>1.1942204985709395</v>
      </c>
      <c r="X456">
        <f>IFERROR(INDEX(Rainfall_Wet!$O$2:$O$217,MATCH(B456, Rainfall_Wet!$A$2:$A$217,0)),"")</f>
        <v>194.43839254400001</v>
      </c>
      <c r="Y456" s="241">
        <v>21.13063730679653</v>
      </c>
      <c r="Z456" s="241">
        <v>3.0912555579081076</v>
      </c>
      <c r="AA456" s="241">
        <v>75.778107135295357</v>
      </c>
      <c r="AB456" s="242" t="s">
        <v>2688</v>
      </c>
      <c r="AC456" s="241">
        <v>6.4613109906357797</v>
      </c>
      <c r="AD456">
        <f>IF('WetLitterbags placem_collection'!AB17="","",'WetLitterbags placem_collection'!AB17)</f>
        <v>15.8</v>
      </c>
      <c r="AE456">
        <f>IF('WetLitterbags placem_collection'!Z17="","",'WetLitterbags placem_collection'!Z17)</f>
        <v>30.4</v>
      </c>
      <c r="AF456" s="256" t="str">
        <f>IF('WetLitterbags placem_collection'!AA17="","",'WetLitterbags placem_collection'!AA17)</f>
        <v>M</v>
      </c>
      <c r="AG456">
        <f>IF('WetLitterbags placem_collection'!AC17="","",'WetLitterbags placem_collection'!AC17)</f>
        <v>0</v>
      </c>
      <c r="AH456" s="250">
        <f>AVERAGE('WetLitterbags placem_collection'!S17,'WetLitterbags placem_collection'!U17)</f>
        <v>23.9</v>
      </c>
      <c r="AI456">
        <f>AVERAGE('WetLitterbags placem_collection'!R17,'WetLitterbags placem_collection'!T17)</f>
        <v>23.95</v>
      </c>
      <c r="AJ456">
        <f>INDEX(Coordinates!$B$2:$B$197,MATCH(G456,Coordinates!$J$2:$J$197,0))</f>
        <v>-3.3978060349999999</v>
      </c>
      <c r="AK456">
        <f>INDEX(Coordinates!$C$2:$C$197,MATCH(G456,Coordinates!$J$2:$J$197,0))</f>
        <v>34.837023960000003</v>
      </c>
      <c r="AL456" t="str">
        <f>IF(ISNUMBER(SEARCH("C", 'WetLitterbags placem_collection'!X17)),"YES","")</f>
        <v/>
      </c>
      <c r="AM456" t="str">
        <f>IF(ISNUMBER(SEARCH("H", 'WetLitterbags placem_collection'!X17)),"YES","")</f>
        <v/>
      </c>
      <c r="AN456" t="str">
        <f>IF(ISNUMBER(SEARCH("R", 'WetLitterbags placem_collection'!X17)),"YES","")</f>
        <v>YES</v>
      </c>
    </row>
    <row r="457" spans="1:40" ht="15" customHeight="1">
      <c r="A457" s="268" t="s">
        <v>2460</v>
      </c>
      <c r="B457" s="282">
        <f>'Dry_Litterbag Placem_Collection'!A18</f>
        <v>16</v>
      </c>
      <c r="C457" s="282" t="str">
        <f>'Dry_Litterbag Placem_Collection'!B18</f>
        <v>Makao</v>
      </c>
      <c r="D457" s="282" t="s">
        <v>2677</v>
      </c>
      <c r="E457" s="282" t="s">
        <v>2678</v>
      </c>
      <c r="F457" s="282">
        <v>2</v>
      </c>
      <c r="G457" s="283" t="str">
        <f>'Dry_Litterbag Placem_Collection'!C18</f>
        <v>Dry_Ag2_T8</v>
      </c>
      <c r="H457" s="293" t="s">
        <v>3672</v>
      </c>
      <c r="I457" s="285" t="s">
        <v>1147</v>
      </c>
      <c r="J457" s="233" t="str">
        <f>'WetLitterbags placem_collection'!O18</f>
        <v>G644</v>
      </c>
      <c r="K457" s="235">
        <f>IFERROR(INDEX('Green_rooibos initial weight'!$C$5:$C$1749,MATCH(J457, 'Green_rooibos initial weight'!$A$5:$A$1749,0)),"")</f>
        <v>2.157</v>
      </c>
      <c r="L457" s="235">
        <f t="shared" si="53"/>
        <v>1.9072</v>
      </c>
      <c r="M457" s="235">
        <f>AVERAGE('Ashed teabags wet'!$J$809:$J$813,'Ashed teabags wet'!$J$817:$J$818,'Ashed teabags wet'!$J$820:$J$821)</f>
        <v>5.5094158734921841</v>
      </c>
      <c r="N457" s="235">
        <f t="shared" si="54"/>
        <v>1.8021244204607572</v>
      </c>
      <c r="O457" s="235">
        <f>IF(IFERROR(INDEX('Both teabags AfterWet'!$D$1:$D$839,MATCH(J457,'Both teabags AfterWet'!$B$1:$B$839,0)),"")="","",(IFERROR(INDEX('Both teabags AfterWet'!$D$1:$D$839,MATCH(J457,'Both teabags AfterWet'!$B$1:$B$839,0)),"")))</f>
        <v>0.65410000000000001</v>
      </c>
      <c r="P457" s="235">
        <f t="shared" si="55"/>
        <v>0.50350000000000006</v>
      </c>
      <c r="Q457" s="235">
        <f>IFERROR(INDEX('Ashed teabags wet'!$J$2:$J$825,MATCH(J457,'Ashed teabags wet'!$B$2:$B$825,0)),"")</f>
        <v>8.8551859099799302</v>
      </c>
      <c r="R457" s="235">
        <f t="shared" si="50"/>
        <v>0.45891413894325112</v>
      </c>
      <c r="S457" s="236">
        <f>'WetLitterbags placem_collection'!E18</f>
        <v>42766</v>
      </c>
      <c r="T457" s="236">
        <f>IF('WetLitterbags placem_collection'!G18="","",'WetLitterbags placem_collection'!G18)</f>
        <v>42818</v>
      </c>
      <c r="U457" s="237">
        <f t="shared" si="52"/>
        <v>52</v>
      </c>
      <c r="V457" s="235">
        <f t="shared" si="56"/>
        <v>1.4036999999999999</v>
      </c>
      <c r="W457" s="235">
        <f t="shared" si="57"/>
        <v>1.343210281517506</v>
      </c>
      <c r="X457">
        <f>IFERROR(INDEX(Rainfall_Wet!$O$2:$O$217,MATCH(B457, Rainfall_Wet!$A$2:$A$217,0)),"")</f>
        <v>194.43839254400001</v>
      </c>
      <c r="Y457" s="241">
        <v>21.13063730679653</v>
      </c>
      <c r="Z457" s="241">
        <v>3.0912555579081076</v>
      </c>
      <c r="AA457" s="241">
        <v>75.778107135295357</v>
      </c>
      <c r="AB457" s="242" t="s">
        <v>2688</v>
      </c>
      <c r="AC457" s="241">
        <v>7.4613109906357797</v>
      </c>
      <c r="AD457">
        <f>IF('WetLitterbags placem_collection'!AB18="","",'WetLitterbags placem_collection'!AB18)</f>
        <v>8</v>
      </c>
      <c r="AE457">
        <f>IF('WetLitterbags placem_collection'!Z18="","",'WetLitterbags placem_collection'!Z18)</f>
        <v>12.4</v>
      </c>
      <c r="AF457" s="256" t="str">
        <f>IF('WetLitterbags placem_collection'!AA18="","",'WetLitterbags placem_collection'!AA18)</f>
        <v>M</v>
      </c>
      <c r="AG457">
        <f>IF('WetLitterbags placem_collection'!AC18="","",'WetLitterbags placem_collection'!AC18)</f>
        <v>0</v>
      </c>
      <c r="AH457" s="250">
        <f>AVERAGE('WetLitterbags placem_collection'!S18,'WetLitterbags placem_collection'!U18)</f>
        <v>17.5</v>
      </c>
      <c r="AI457">
        <f>AVERAGE('WetLitterbags placem_collection'!R18,'WetLitterbags placem_collection'!T18)</f>
        <v>24.05</v>
      </c>
      <c r="AJ457">
        <f>INDEX(Coordinates!$B$2:$B$197,MATCH(G457,Coordinates!$J$2:$J$197,0))</f>
        <v>-3.3977669760000002</v>
      </c>
      <c r="AK457">
        <f>INDEX(Coordinates!$C$2:$C$197,MATCH(G457,Coordinates!$J$2:$J$197,0))</f>
        <v>34.837181039999997</v>
      </c>
      <c r="AL457" t="str">
        <f>IF(ISNUMBER(SEARCH("C", 'WetLitterbags placem_collection'!X18)),"YES","")</f>
        <v/>
      </c>
      <c r="AM457" t="str">
        <f>IF(ISNUMBER(SEARCH("H", 'WetLitterbags placem_collection'!X18)),"YES","")</f>
        <v/>
      </c>
      <c r="AN457" t="str">
        <f>IF(ISNUMBER(SEARCH("R", 'WetLitterbags placem_collection'!X18)),"YES","")</f>
        <v>YES</v>
      </c>
    </row>
    <row r="458" spans="1:40" ht="15" customHeight="1">
      <c r="A458" s="268" t="s">
        <v>2460</v>
      </c>
      <c r="B458" s="282">
        <f>'Dry_Litterbag Placem_Collection'!A19</f>
        <v>17</v>
      </c>
      <c r="C458" s="282" t="str">
        <f>'Dry_Litterbag Placem_Collection'!B19</f>
        <v>Makao</v>
      </c>
      <c r="D458" s="282" t="s">
        <v>2677</v>
      </c>
      <c r="E458" s="282" t="s">
        <v>2678</v>
      </c>
      <c r="F458" s="282">
        <v>3</v>
      </c>
      <c r="G458" s="283" t="str">
        <f>'Dry_Litterbag Placem_Collection'!C19</f>
        <v>Dry_Ag3_T1</v>
      </c>
      <c r="H458" s="293" t="s">
        <v>3672</v>
      </c>
      <c r="I458" s="285" t="s">
        <v>1147</v>
      </c>
      <c r="J458" s="233" t="str">
        <f>'WetLitterbags placem_collection'!O19</f>
        <v>G648</v>
      </c>
      <c r="K458" s="235">
        <f>IFERROR(INDEX('Green_rooibos initial weight'!$C$5:$C$1749,MATCH(J458, 'Green_rooibos initial weight'!$A$5:$A$1749,0)),"")</f>
        <v>2.0249999999999999</v>
      </c>
      <c r="L458" s="235">
        <f t="shared" si="53"/>
        <v>1.7751999999999999</v>
      </c>
      <c r="M458" s="235">
        <f>AVERAGE('Ashed teabags wet'!$J$809:$J$813,'Ashed teabags wet'!$J$817:$J$818,'Ashed teabags wet'!$J$820:$J$821)</f>
        <v>5.5094158734921841</v>
      </c>
      <c r="N458" s="235">
        <f t="shared" si="54"/>
        <v>1.6773968494137665</v>
      </c>
      <c r="O458" s="235">
        <f>IF(IFERROR(INDEX('Both teabags AfterWet'!$D$1:$D$839,MATCH(J458,'Both teabags AfterWet'!$B$1:$B$839,0)),"")="","",(IFERROR(INDEX('Both teabags AfterWet'!$D$1:$D$839,MATCH(J458,'Both teabags AfterWet'!$B$1:$B$839,0)),"")))</f>
        <v>0.6905</v>
      </c>
      <c r="P458" s="235">
        <f t="shared" si="55"/>
        <v>0.53990000000000005</v>
      </c>
      <c r="Q458" s="235">
        <f>IFERROR(INDEX('Ashed teabags wet'!$J$2:$J$825,MATCH(J458,'Ashed teabags wet'!$B$2:$B$825,0)),"")</f>
        <v>10.088582677165091</v>
      </c>
      <c r="R458" s="235">
        <f t="shared" si="50"/>
        <v>0.48543174212598572</v>
      </c>
      <c r="S458" s="236">
        <f>'WetLitterbags placem_collection'!E19</f>
        <v>42767</v>
      </c>
      <c r="T458" s="236">
        <f>IF('WetLitterbags placem_collection'!G19="","",'WetLitterbags placem_collection'!G19)</f>
        <v>42818</v>
      </c>
      <c r="U458" s="237">
        <f t="shared" si="52"/>
        <v>51</v>
      </c>
      <c r="V458" s="235">
        <f t="shared" si="56"/>
        <v>1.2352999999999998</v>
      </c>
      <c r="W458" s="235">
        <f t="shared" si="57"/>
        <v>1.1919651072877808</v>
      </c>
      <c r="X458">
        <f>IFERROR(INDEX(Rainfall_Wet!$O$2:$O$217,MATCH(B458, Rainfall_Wet!$A$2:$A$217,0)),"")</f>
        <v>185.630065823</v>
      </c>
      <c r="Y458" s="241">
        <v>54.080969906906262</v>
      </c>
      <c r="Z458" s="241">
        <v>21.264484651351896</v>
      </c>
      <c r="AA458" s="241">
        <v>24.654545441741845</v>
      </c>
      <c r="AB458" s="242" t="s">
        <v>2691</v>
      </c>
      <c r="AC458" s="241">
        <v>1.8433218334154755</v>
      </c>
      <c r="AD458" t="str">
        <f>IF('WetLitterbags placem_collection'!AB19="","",'WetLitterbags placem_collection'!AB19)</f>
        <v/>
      </c>
      <c r="AE458" t="str">
        <f>IF('WetLitterbags placem_collection'!Z19="","",'WetLitterbags placem_collection'!Z19)</f>
        <v/>
      </c>
      <c r="AF458" s="256" t="str">
        <f>IF('WetLitterbags placem_collection'!AA19="","",'WetLitterbags placem_collection'!AA19)</f>
        <v/>
      </c>
      <c r="AG458" t="str">
        <f>IF('WetLitterbags placem_collection'!AC19="","",'WetLitterbags placem_collection'!AC19)</f>
        <v/>
      </c>
      <c r="AH458" s="250">
        <f>AVERAGE('WetLitterbags placem_collection'!S19,'WetLitterbags placem_collection'!U19)</f>
        <v>35.9</v>
      </c>
      <c r="AI458">
        <f>AVERAGE('WetLitterbags placem_collection'!R19,'WetLitterbags placem_collection'!T19)</f>
        <v>21.35</v>
      </c>
      <c r="AJ458">
        <f>INDEX(Coordinates!$B$2:$B$197,MATCH(G458,Coordinates!$J$2:$J$197,0))</f>
        <v>-3.3854090330000002</v>
      </c>
      <c r="AK458">
        <f>INDEX(Coordinates!$C$2:$C$197,MATCH(G458,Coordinates!$J$2:$J$197,0))</f>
        <v>34.818901029999999</v>
      </c>
      <c r="AL458" t="str">
        <f>IF(ISNUMBER(SEARCH("C", 'WetLitterbags placem_collection'!X19)),"YES","")</f>
        <v/>
      </c>
      <c r="AM458" t="str">
        <f>IF(ISNUMBER(SEARCH("H", 'WetLitterbags placem_collection'!X19)),"YES","")</f>
        <v/>
      </c>
      <c r="AN458" t="str">
        <f>IF(ISNUMBER(SEARCH("R", 'WetLitterbags placem_collection'!X19)),"YES","")</f>
        <v>YES</v>
      </c>
    </row>
    <row r="459" spans="1:40" ht="15" customHeight="1">
      <c r="A459" s="268" t="s">
        <v>2460</v>
      </c>
      <c r="B459" s="282">
        <f>'Dry_Litterbag Placem_Collection'!A20</f>
        <v>18</v>
      </c>
      <c r="C459" s="282" t="str">
        <f>'Dry_Litterbag Placem_Collection'!B20</f>
        <v>Makao</v>
      </c>
      <c r="D459" s="282" t="s">
        <v>2677</v>
      </c>
      <c r="E459" s="282" t="s">
        <v>2678</v>
      </c>
      <c r="F459" s="282">
        <v>3</v>
      </c>
      <c r="G459" s="283" t="str">
        <f>'Dry_Litterbag Placem_Collection'!C20</f>
        <v>Dry_Ag3_T2</v>
      </c>
      <c r="H459" s="293" t="s">
        <v>3672</v>
      </c>
      <c r="I459" s="285" t="s">
        <v>1147</v>
      </c>
      <c r="J459" s="233" t="str">
        <f>'WetLitterbags placem_collection'!O20</f>
        <v>G573</v>
      </c>
      <c r="K459" s="235">
        <f>IFERROR(INDEX('Green_rooibos initial weight'!$C$5:$C$1749,MATCH(J459, 'Green_rooibos initial weight'!$A$5:$A$1749,0)),"")</f>
        <v>2.0019999999999998</v>
      </c>
      <c r="L459" s="235">
        <f t="shared" si="53"/>
        <v>1.7521999999999998</v>
      </c>
      <c r="M459" s="235">
        <f>AVERAGE('Ashed teabags wet'!$J$809:$J$813,'Ashed teabags wet'!$J$817:$J$818,'Ashed teabags wet'!$J$820:$J$821)</f>
        <v>5.5094158734921841</v>
      </c>
      <c r="N459" s="235">
        <f t="shared" si="54"/>
        <v>1.6556640150646698</v>
      </c>
      <c r="O459" s="235">
        <f>IF(IFERROR(INDEX('Both teabags AfterWet'!$D$1:$D$839,MATCH(J459,'Both teabags AfterWet'!$B$1:$B$839,0)),"")="","",(IFERROR(INDEX('Both teabags AfterWet'!$D$1:$D$839,MATCH(J459,'Both teabags AfterWet'!$B$1:$B$839,0)),"")))</f>
        <v>0.72099999999999997</v>
      </c>
      <c r="P459" s="235">
        <f t="shared" si="55"/>
        <v>0.57040000000000002</v>
      </c>
      <c r="Q459" s="235">
        <f>IFERROR(INDEX('Ashed teabags wet'!$J$2:$J$825,MATCH(J459,'Ashed teabags wet'!$B$2:$B$825,0)),"")</f>
        <v>14.100096246390503</v>
      </c>
      <c r="R459" s="235">
        <f t="shared" ref="R459:R522" si="58">IFERROR(P459-(Q459/100)*P459,"")</f>
        <v>0.48997305101058858</v>
      </c>
      <c r="S459" s="236">
        <f>'WetLitterbags placem_collection'!E20</f>
        <v>42767</v>
      </c>
      <c r="T459" s="236">
        <f>IF('WetLitterbags placem_collection'!G20="","",'WetLitterbags placem_collection'!G20)</f>
        <v>42818</v>
      </c>
      <c r="U459" s="237">
        <f t="shared" si="52"/>
        <v>51</v>
      </c>
      <c r="V459" s="235">
        <f t="shared" si="56"/>
        <v>1.1817999999999997</v>
      </c>
      <c r="W459" s="235">
        <f t="shared" si="57"/>
        <v>1.1656909640540811</v>
      </c>
      <c r="X459">
        <f>IFERROR(INDEX(Rainfall_Wet!$O$2:$O$217,MATCH(B459, Rainfall_Wet!$A$2:$A$217,0)),"")</f>
        <v>185.630065823</v>
      </c>
      <c r="Y459" s="241">
        <v>54.080969906906262</v>
      </c>
      <c r="Z459" s="241">
        <v>21.264484651351896</v>
      </c>
      <c r="AA459" s="241">
        <v>24.654545441741845</v>
      </c>
      <c r="AB459" s="242" t="s">
        <v>2691</v>
      </c>
      <c r="AC459" s="241">
        <v>2.8433218334154802</v>
      </c>
      <c r="AD459" t="str">
        <f>IF('WetLitterbags placem_collection'!AB20="","",'WetLitterbags placem_collection'!AB20)</f>
        <v/>
      </c>
      <c r="AE459" t="str">
        <f>IF('WetLitterbags placem_collection'!Z20="","",'WetLitterbags placem_collection'!Z20)</f>
        <v/>
      </c>
      <c r="AF459" s="256" t="str">
        <f>IF('WetLitterbags placem_collection'!AA20="","",'WetLitterbags placem_collection'!AA20)</f>
        <v/>
      </c>
      <c r="AG459" t="str">
        <f>IF('WetLitterbags placem_collection'!AC20="","",'WetLitterbags placem_collection'!AC20)</f>
        <v/>
      </c>
      <c r="AH459" s="250">
        <f>AVERAGE('WetLitterbags placem_collection'!S20,'WetLitterbags placem_collection'!U20)</f>
        <v>36.950000000000003</v>
      </c>
      <c r="AI459">
        <f>AVERAGE('WetLitterbags placem_collection'!R20,'WetLitterbags placem_collection'!T20)</f>
        <v>21.35</v>
      </c>
      <c r="AJ459">
        <f>INDEX(Coordinates!$B$2:$B$197,MATCH(G459,Coordinates!$J$2:$J$197,0))</f>
        <v>-3.385375002</v>
      </c>
      <c r="AK459">
        <f>INDEX(Coordinates!$C$2:$C$197,MATCH(G459,Coordinates!$J$2:$J$197,0))</f>
        <v>34.818939999999998</v>
      </c>
      <c r="AL459" t="str">
        <f>IF(ISNUMBER(SEARCH("C", 'WetLitterbags placem_collection'!X20)),"YES","")</f>
        <v/>
      </c>
      <c r="AM459" t="str">
        <f>IF(ISNUMBER(SEARCH("H", 'WetLitterbags placem_collection'!X20)),"YES","")</f>
        <v/>
      </c>
      <c r="AN459" t="str">
        <f>IF(ISNUMBER(SEARCH("R", 'WetLitterbags placem_collection'!X20)),"YES","")</f>
        <v>YES</v>
      </c>
    </row>
    <row r="460" spans="1:40" ht="15" customHeight="1">
      <c r="A460" s="268" t="s">
        <v>2460</v>
      </c>
      <c r="B460" s="282">
        <f>'Dry_Litterbag Placem_Collection'!A21</f>
        <v>19</v>
      </c>
      <c r="C460" s="282" t="str">
        <f>'Dry_Litterbag Placem_Collection'!B21</f>
        <v>Makao</v>
      </c>
      <c r="D460" s="282" t="s">
        <v>2677</v>
      </c>
      <c r="E460" s="282" t="s">
        <v>2678</v>
      </c>
      <c r="F460" s="282">
        <v>3</v>
      </c>
      <c r="G460" s="283" t="str">
        <f>'Dry_Litterbag Placem_Collection'!C21</f>
        <v>Dry_Ag3_T3</v>
      </c>
      <c r="H460" s="293" t="s">
        <v>3672</v>
      </c>
      <c r="I460" s="285" t="s">
        <v>1147</v>
      </c>
      <c r="J460" s="233" t="str">
        <f>'WetLitterbags placem_collection'!O21</f>
        <v>G639</v>
      </c>
      <c r="K460" s="235">
        <f>IFERROR(INDEX('Green_rooibos initial weight'!$C$5:$C$1749,MATCH(J460, 'Green_rooibos initial weight'!$A$5:$A$1749,0)),"")</f>
        <v>2.1909999999999998</v>
      </c>
      <c r="L460" s="235">
        <f t="shared" si="53"/>
        <v>1.9411999999999998</v>
      </c>
      <c r="M460" s="235">
        <f>AVERAGE('Ashed teabags wet'!$J$809:$J$813,'Ashed teabags wet'!$J$817:$J$818,'Ashed teabags wet'!$J$820:$J$821)</f>
        <v>5.5094158734921841</v>
      </c>
      <c r="N460" s="235">
        <f t="shared" si="54"/>
        <v>1.8342512190637696</v>
      </c>
      <c r="O460" s="235">
        <f>IF(IFERROR(INDEX('Both teabags AfterWet'!$D$1:$D$839,MATCH(J460,'Both teabags AfterWet'!$B$1:$B$839,0)),"")="","",(IFERROR(INDEX('Both teabags AfterWet'!$D$1:$D$839,MATCH(J460,'Both teabags AfterWet'!$B$1:$B$839,0)),"")))</f>
        <v>0.89200000000000002</v>
      </c>
      <c r="P460" s="235">
        <f t="shared" si="55"/>
        <v>0.74140000000000006</v>
      </c>
      <c r="Q460" s="235">
        <f>IFERROR(INDEX('Ashed teabags wet'!$J$2:$J$825,MATCH(J460,'Ashed teabags wet'!$B$2:$B$825,0)),"")</f>
        <v>16.616616616617133</v>
      </c>
      <c r="R460" s="235">
        <f t="shared" si="58"/>
        <v>0.61820440440440061</v>
      </c>
      <c r="S460" s="236">
        <f>'WetLitterbags placem_collection'!E21</f>
        <v>42767</v>
      </c>
      <c r="T460" s="236">
        <f>IF('WetLitterbags placem_collection'!G21="","",'WetLitterbags placem_collection'!G21)</f>
        <v>42818</v>
      </c>
      <c r="U460" s="237">
        <f t="shared" si="52"/>
        <v>51</v>
      </c>
      <c r="V460" s="235">
        <f t="shared" si="56"/>
        <v>1.1997999999999998</v>
      </c>
      <c r="W460" s="235">
        <f t="shared" si="57"/>
        <v>1.216046814659369</v>
      </c>
      <c r="X460">
        <f>IFERROR(INDEX(Rainfall_Wet!$O$2:$O$217,MATCH(B460, Rainfall_Wet!$A$2:$A$217,0)),"")</f>
        <v>185.630065823</v>
      </c>
      <c r="Y460" s="241">
        <v>54.080969906906262</v>
      </c>
      <c r="Z460" s="241">
        <v>21.264484651351896</v>
      </c>
      <c r="AA460" s="241">
        <v>24.654545441741845</v>
      </c>
      <c r="AB460" s="242" t="s">
        <v>2691</v>
      </c>
      <c r="AC460" s="241">
        <v>3.8433218334154802</v>
      </c>
      <c r="AD460" t="str">
        <f>IF('WetLitterbags placem_collection'!AB21="","",'WetLitterbags placem_collection'!AB21)</f>
        <v/>
      </c>
      <c r="AE460" t="str">
        <f>IF('WetLitterbags placem_collection'!Z21="","",'WetLitterbags placem_collection'!Z21)</f>
        <v/>
      </c>
      <c r="AF460" s="256" t="str">
        <f>IF('WetLitterbags placem_collection'!AA21="","",'WetLitterbags placem_collection'!AA21)</f>
        <v/>
      </c>
      <c r="AG460" t="str">
        <f>IF('WetLitterbags placem_collection'!AC21="","",'WetLitterbags placem_collection'!AC21)</f>
        <v/>
      </c>
      <c r="AH460" s="250">
        <f>AVERAGE('WetLitterbags placem_collection'!S21,'WetLitterbags placem_collection'!U21)</f>
        <v>39.299999999999997</v>
      </c>
      <c r="AI460">
        <f>AVERAGE('WetLitterbags placem_collection'!R21,'WetLitterbags placem_collection'!T21)</f>
        <v>21.1</v>
      </c>
      <c r="AJ460">
        <f>INDEX(Coordinates!$B$2:$B$197,MATCH(G460,Coordinates!$J$2:$J$197,0))</f>
        <v>-3.3853589930000001</v>
      </c>
      <c r="AK460">
        <f>INDEX(Coordinates!$C$2:$C$197,MATCH(G460,Coordinates!$J$2:$J$197,0))</f>
        <v>34.818991969999999</v>
      </c>
      <c r="AL460" t="str">
        <f>IF(ISNUMBER(SEARCH("C", 'WetLitterbags placem_collection'!X21)),"YES","")</f>
        <v/>
      </c>
      <c r="AM460" t="str">
        <f>IF(ISNUMBER(SEARCH("H", 'WetLitterbags placem_collection'!X21)),"YES","")</f>
        <v/>
      </c>
      <c r="AN460" t="str">
        <f>IF(ISNUMBER(SEARCH("R", 'WetLitterbags placem_collection'!X21)),"YES","")</f>
        <v/>
      </c>
    </row>
    <row r="461" spans="1:40" ht="15" customHeight="1">
      <c r="A461" s="268" t="s">
        <v>2460</v>
      </c>
      <c r="B461" s="282">
        <f>'Dry_Litterbag Placem_Collection'!A22</f>
        <v>20</v>
      </c>
      <c r="C461" s="282" t="str">
        <f>'Dry_Litterbag Placem_Collection'!B22</f>
        <v>Makao</v>
      </c>
      <c r="D461" s="282" t="s">
        <v>2677</v>
      </c>
      <c r="E461" s="282" t="s">
        <v>2678</v>
      </c>
      <c r="F461" s="282">
        <v>3</v>
      </c>
      <c r="G461" s="283" t="str">
        <f>'Dry_Litterbag Placem_Collection'!C22</f>
        <v>Dry_Ag3_T4</v>
      </c>
      <c r="H461" s="293" t="s">
        <v>3672</v>
      </c>
      <c r="I461" s="285" t="s">
        <v>1147</v>
      </c>
      <c r="J461" s="233" t="str">
        <f>'WetLitterbags placem_collection'!O22</f>
        <v>G505</v>
      </c>
      <c r="K461" s="235">
        <f>IFERROR(INDEX('Green_rooibos initial weight'!$C$5:$C$1749,MATCH(J461, 'Green_rooibos initial weight'!$A$5:$A$1749,0)),"")</f>
        <v>2.0510000000000002</v>
      </c>
      <c r="L461" s="235">
        <f t="shared" si="53"/>
        <v>1.8012000000000001</v>
      </c>
      <c r="M461" s="235">
        <f>AVERAGE('Ashed teabags wet'!$J$809:$J$813,'Ashed teabags wet'!$J$817:$J$818,'Ashed teabags wet'!$J$820:$J$821)</f>
        <v>5.5094158734921841</v>
      </c>
      <c r="N461" s="235">
        <f t="shared" si="54"/>
        <v>1.7019644012866588</v>
      </c>
      <c r="O461" s="235">
        <f>IF(IFERROR(INDEX('Both teabags AfterWet'!$D$1:$D$839,MATCH(J461,'Both teabags AfterWet'!$B$1:$B$839,0)),"")="","",(IFERROR(INDEX('Both teabags AfterWet'!$D$1:$D$839,MATCH(J461,'Both teabags AfterWet'!$B$1:$B$839,0)),"")))</f>
        <v>0.70330000000000004</v>
      </c>
      <c r="P461" s="235">
        <f t="shared" si="55"/>
        <v>0.55269999999999997</v>
      </c>
      <c r="Q461" s="235">
        <f>IFERROR(INDEX('Ashed teabags wet'!$J$2:$J$825,MATCH(J461,'Ashed teabags wet'!$B$2:$B$825,0)),"")</f>
        <v>10.945273631841108</v>
      </c>
      <c r="R461" s="235">
        <f t="shared" si="58"/>
        <v>0.49220547263681419</v>
      </c>
      <c r="S461" s="236">
        <f>'WetLitterbags placem_collection'!E22</f>
        <v>42767</v>
      </c>
      <c r="T461" s="236">
        <f>IF('WetLitterbags placem_collection'!G22="","",'WetLitterbags placem_collection'!G22)</f>
        <v>42818</v>
      </c>
      <c r="U461" s="237">
        <f t="shared" si="52"/>
        <v>51</v>
      </c>
      <c r="V461" s="235">
        <f t="shared" si="56"/>
        <v>1.2485000000000002</v>
      </c>
      <c r="W461" s="235">
        <f t="shared" si="57"/>
        <v>1.2097589286498447</v>
      </c>
      <c r="X461">
        <f>IFERROR(INDEX(Rainfall_Wet!$O$2:$O$217,MATCH(B461, Rainfall_Wet!$A$2:$A$217,0)),"")</f>
        <v>185.630065823</v>
      </c>
      <c r="Y461" s="241">
        <v>54.080969906906262</v>
      </c>
      <c r="Z461" s="241">
        <v>21.264484651351896</v>
      </c>
      <c r="AA461" s="241">
        <v>24.654545441741845</v>
      </c>
      <c r="AB461" s="242" t="s">
        <v>2691</v>
      </c>
      <c r="AC461" s="241">
        <v>4.8433218334154802</v>
      </c>
      <c r="AD461" t="str">
        <f>IF('WetLitterbags placem_collection'!AB22="","",'WetLitterbags placem_collection'!AB22)</f>
        <v/>
      </c>
      <c r="AE461" t="str">
        <f>IF('WetLitterbags placem_collection'!Z22="","",'WetLitterbags placem_collection'!Z22)</f>
        <v/>
      </c>
      <c r="AF461" s="256" t="str">
        <f>IF('WetLitterbags placem_collection'!AA22="","",'WetLitterbags placem_collection'!AA22)</f>
        <v/>
      </c>
      <c r="AG461" t="str">
        <f>IF('WetLitterbags placem_collection'!AC22="","",'WetLitterbags placem_collection'!AC22)</f>
        <v/>
      </c>
      <c r="AH461" s="250">
        <f>AVERAGE('WetLitterbags placem_collection'!S22,'WetLitterbags placem_collection'!U22)</f>
        <v>40.049999999999997</v>
      </c>
      <c r="AI461">
        <f>AVERAGE('WetLitterbags placem_collection'!R22,'WetLitterbags placem_collection'!T22)</f>
        <v>21.35</v>
      </c>
      <c r="AJ461">
        <f>INDEX(Coordinates!$B$2:$B$197,MATCH(G461,Coordinates!$J$2:$J$197,0))</f>
        <v>-3.3853969629999998</v>
      </c>
      <c r="AK461">
        <f>INDEX(Coordinates!$C$2:$C$197,MATCH(G461,Coordinates!$J$2:$J$197,0))</f>
        <v>34.818977969999999</v>
      </c>
      <c r="AL461" t="str">
        <f>IF(ISNUMBER(SEARCH("C", 'WetLitterbags placem_collection'!X22)),"YES","")</f>
        <v/>
      </c>
      <c r="AM461" t="str">
        <f>IF(ISNUMBER(SEARCH("H", 'WetLitterbags placem_collection'!X22)),"YES","")</f>
        <v/>
      </c>
      <c r="AN461" t="str">
        <f>IF(ISNUMBER(SEARCH("R", 'WetLitterbags placem_collection'!X22)),"YES","")</f>
        <v/>
      </c>
    </row>
    <row r="462" spans="1:40" ht="15" customHeight="1">
      <c r="A462" s="268" t="s">
        <v>2460</v>
      </c>
      <c r="B462" s="282">
        <f>'Dry_Litterbag Placem_Collection'!A23</f>
        <v>21</v>
      </c>
      <c r="C462" s="282" t="str">
        <f>'Dry_Litterbag Placem_Collection'!B23</f>
        <v>Makao</v>
      </c>
      <c r="D462" s="282" t="s">
        <v>2677</v>
      </c>
      <c r="E462" s="282" t="s">
        <v>2678</v>
      </c>
      <c r="F462" s="282">
        <v>3</v>
      </c>
      <c r="G462" s="283" t="str">
        <f>'Dry_Litterbag Placem_Collection'!C23</f>
        <v>Dry_Ag3_T5</v>
      </c>
      <c r="H462" s="293" t="s">
        <v>3672</v>
      </c>
      <c r="I462" s="285" t="s">
        <v>1147</v>
      </c>
      <c r="J462" s="233" t="str">
        <f>'WetLitterbags placem_collection'!O23</f>
        <v>G721</v>
      </c>
      <c r="K462" s="235">
        <f>IFERROR(INDEX('Green_rooibos initial weight'!$C$5:$C$1749,MATCH(J462, 'Green_rooibos initial weight'!$A$5:$A$1749,0)),"")</f>
        <v>1.9910000000000001</v>
      </c>
      <c r="L462" s="235">
        <f t="shared" si="53"/>
        <v>1.7412000000000001</v>
      </c>
      <c r="M462" s="235">
        <f>AVERAGE('Ashed teabags wet'!$J$809:$J$813,'Ashed teabags wet'!$J$817:$J$818,'Ashed teabags wet'!$J$820:$J$821)</f>
        <v>5.5094158734921841</v>
      </c>
      <c r="N462" s="235">
        <f t="shared" si="54"/>
        <v>1.6452700508107543</v>
      </c>
      <c r="O462" s="235">
        <f>IF(IFERROR(INDEX('Both teabags AfterWet'!$D$1:$D$839,MATCH(J462,'Both teabags AfterWet'!$B$1:$B$839,0)),"")="","",(IFERROR(INDEX('Both teabags AfterWet'!$D$1:$D$839,MATCH(J462,'Both teabags AfterWet'!$B$1:$B$839,0)),"")))</f>
        <v>0.66739999999999999</v>
      </c>
      <c r="P462" s="235">
        <f t="shared" si="55"/>
        <v>0.51679999999999993</v>
      </c>
      <c r="Q462" s="235">
        <f>IFERROR(INDEX('Ashed teabags wet'!$J$2:$J$825,MATCH(J462,'Ashed teabags wet'!$B$2:$B$825,0)),"")</f>
        <v>10.415623435152472</v>
      </c>
      <c r="R462" s="235">
        <f t="shared" si="58"/>
        <v>0.46297205808713193</v>
      </c>
      <c r="S462" s="236">
        <f>'WetLitterbags placem_collection'!E23</f>
        <v>42767</v>
      </c>
      <c r="T462" s="236">
        <f>IF('WetLitterbags placem_collection'!G23="","",'WetLitterbags placem_collection'!G23)</f>
        <v>42818</v>
      </c>
      <c r="U462" s="237">
        <f t="shared" si="52"/>
        <v>51</v>
      </c>
      <c r="V462" s="235">
        <f t="shared" si="56"/>
        <v>1.2244000000000002</v>
      </c>
      <c r="W462" s="235">
        <f t="shared" si="57"/>
        <v>1.1822979927236223</v>
      </c>
      <c r="X462">
        <f>IFERROR(INDEX(Rainfall_Wet!$O$2:$O$217,MATCH(B462, Rainfall_Wet!$A$2:$A$217,0)),"")</f>
        <v>185.630065823</v>
      </c>
      <c r="Y462" s="241">
        <v>54.080969906906262</v>
      </c>
      <c r="Z462" s="241">
        <v>21.264484651351896</v>
      </c>
      <c r="AA462" s="241">
        <v>24.654545441741845</v>
      </c>
      <c r="AB462" s="242" t="s">
        <v>2691</v>
      </c>
      <c r="AC462" s="241">
        <v>5.8433218334154802</v>
      </c>
      <c r="AD462" t="str">
        <f>IF('WetLitterbags placem_collection'!AB23="","",'WetLitterbags placem_collection'!AB23)</f>
        <v/>
      </c>
      <c r="AE462" t="str">
        <f>IF('WetLitterbags placem_collection'!Z23="","",'WetLitterbags placem_collection'!Z23)</f>
        <v/>
      </c>
      <c r="AF462" s="256" t="str">
        <f>IF('WetLitterbags placem_collection'!AA23="","",'WetLitterbags placem_collection'!AA23)</f>
        <v/>
      </c>
      <c r="AG462" t="str">
        <f>IF('WetLitterbags placem_collection'!AC23="","",'WetLitterbags placem_collection'!AC23)</f>
        <v/>
      </c>
      <c r="AH462" s="250">
        <f>AVERAGE('WetLitterbags placem_collection'!S23,'WetLitterbags placem_collection'!U23)</f>
        <v>34.150000000000006</v>
      </c>
      <c r="AI462">
        <f>AVERAGE('WetLitterbags placem_collection'!R23,'WetLitterbags placem_collection'!T23)</f>
        <v>20.6</v>
      </c>
      <c r="AJ462">
        <f>INDEX(Coordinates!$B$2:$B$197,MATCH(G462,Coordinates!$J$2:$J$197,0))</f>
        <v>-3.3854019919999998</v>
      </c>
      <c r="AK462">
        <f>INDEX(Coordinates!$C$2:$C$197,MATCH(G462,Coordinates!$J$2:$J$197,0))</f>
        <v>34.81894604</v>
      </c>
      <c r="AL462" t="str">
        <f>IF(ISNUMBER(SEARCH("C", 'WetLitterbags placem_collection'!X23)),"YES","")</f>
        <v/>
      </c>
      <c r="AM462" t="str">
        <f>IF(ISNUMBER(SEARCH("H", 'WetLitterbags placem_collection'!X23)),"YES","")</f>
        <v/>
      </c>
      <c r="AN462" t="str">
        <f>IF(ISNUMBER(SEARCH("R", 'WetLitterbags placem_collection'!X23)),"YES","")</f>
        <v/>
      </c>
    </row>
    <row r="463" spans="1:40" ht="15" customHeight="1">
      <c r="A463" s="268" t="s">
        <v>2460</v>
      </c>
      <c r="B463" s="282">
        <f>'Dry_Litterbag Placem_Collection'!A24</f>
        <v>22</v>
      </c>
      <c r="C463" s="282" t="str">
        <f>'Dry_Litterbag Placem_Collection'!B24</f>
        <v>Makao</v>
      </c>
      <c r="D463" s="282" t="s">
        <v>2677</v>
      </c>
      <c r="E463" s="282" t="s">
        <v>2678</v>
      </c>
      <c r="F463" s="282">
        <v>3</v>
      </c>
      <c r="G463" s="283" t="str">
        <f>'Dry_Litterbag Placem_Collection'!C24</f>
        <v>Dry_Ag3_T6</v>
      </c>
      <c r="H463" s="293" t="s">
        <v>3672</v>
      </c>
      <c r="I463" s="285" t="s">
        <v>1147</v>
      </c>
      <c r="J463" s="233" t="str">
        <f>'WetLitterbags placem_collection'!O24</f>
        <v>G552</v>
      </c>
      <c r="K463" s="235">
        <f>IFERROR(INDEX('Green_rooibos initial weight'!$C$5:$C$1749,MATCH(J463, 'Green_rooibos initial weight'!$A$5:$A$1749,0)),"")</f>
        <v>2.1110000000000002</v>
      </c>
      <c r="L463" s="235">
        <f t="shared" si="53"/>
        <v>1.8612000000000002</v>
      </c>
      <c r="M463" s="235">
        <f>AVERAGE('Ashed teabags wet'!$J$809:$J$813,'Ashed teabags wet'!$J$817:$J$818,'Ashed teabags wet'!$J$820:$J$821)</f>
        <v>5.5094158734921841</v>
      </c>
      <c r="N463" s="235">
        <f t="shared" si="54"/>
        <v>1.7586587517625636</v>
      </c>
      <c r="O463" s="235">
        <f>IF(IFERROR(INDEX('Both teabags AfterWet'!$D$1:$D$839,MATCH(J463,'Both teabags AfterWet'!$B$1:$B$839,0)),"")="","",(IFERROR(INDEX('Both teabags AfterWet'!$D$1:$D$839,MATCH(J463,'Both teabags AfterWet'!$B$1:$B$839,0)),"")))</f>
        <v>0.75929999999999997</v>
      </c>
      <c r="P463" s="235">
        <f t="shared" si="55"/>
        <v>0.60870000000000002</v>
      </c>
      <c r="Q463" s="235">
        <f>IFERROR(INDEX('Ashed teabags wet'!$J$2:$J$825,MATCH(J463,'Ashed teabags wet'!$B$2:$B$825,0)),"")</f>
        <v>12.068965517241553</v>
      </c>
      <c r="R463" s="235">
        <f t="shared" si="58"/>
        <v>0.53523620689655071</v>
      </c>
      <c r="S463" s="236">
        <f>'WetLitterbags placem_collection'!E24</f>
        <v>42767</v>
      </c>
      <c r="T463" s="236">
        <f>IF('WetLitterbags placem_collection'!G24="","",'WetLitterbags placem_collection'!G24)</f>
        <v>42818</v>
      </c>
      <c r="U463" s="237">
        <f t="shared" si="52"/>
        <v>51</v>
      </c>
      <c r="V463" s="235">
        <f t="shared" si="56"/>
        <v>1.2525000000000002</v>
      </c>
      <c r="W463" s="235">
        <f t="shared" si="57"/>
        <v>1.223422544866013</v>
      </c>
      <c r="X463">
        <f>IFERROR(INDEX(Rainfall_Wet!$O$2:$O$217,MATCH(B463, Rainfall_Wet!$A$2:$A$217,0)),"")</f>
        <v>185.630065823</v>
      </c>
      <c r="Y463" s="241">
        <v>54.080969906906262</v>
      </c>
      <c r="Z463" s="241">
        <v>21.264484651351896</v>
      </c>
      <c r="AA463" s="241">
        <v>24.654545441741845</v>
      </c>
      <c r="AB463" s="242" t="s">
        <v>2691</v>
      </c>
      <c r="AC463" s="241">
        <v>6.8433218334154802</v>
      </c>
      <c r="AD463" t="str">
        <f>IF('WetLitterbags placem_collection'!AB24="","",'WetLitterbags placem_collection'!AB24)</f>
        <v/>
      </c>
      <c r="AE463" t="str">
        <f>IF('WetLitterbags placem_collection'!Z24="","",'WetLitterbags placem_collection'!Z24)</f>
        <v/>
      </c>
      <c r="AF463" s="256" t="str">
        <f>IF('WetLitterbags placem_collection'!AA24="","",'WetLitterbags placem_collection'!AA24)</f>
        <v/>
      </c>
      <c r="AG463" t="str">
        <f>IF('WetLitterbags placem_collection'!AC24="","",'WetLitterbags placem_collection'!AC24)</f>
        <v/>
      </c>
      <c r="AH463" s="250">
        <f>AVERAGE('WetLitterbags placem_collection'!S24,'WetLitterbags placem_collection'!U24)</f>
        <v>34.549999999999997</v>
      </c>
      <c r="AI463">
        <f>AVERAGE('WetLitterbags placem_collection'!R24,'WetLitterbags placem_collection'!T24)</f>
        <v>21.5</v>
      </c>
      <c r="AJ463">
        <f>INDEX(Coordinates!$B$2:$B$197,MATCH(G463,Coordinates!$J$2:$J$197,0))</f>
        <v>-3.3854470029999999</v>
      </c>
      <c r="AK463">
        <f>INDEX(Coordinates!$C$2:$C$197,MATCH(G463,Coordinates!$J$2:$J$197,0))</f>
        <v>34.818946959999998</v>
      </c>
      <c r="AL463" t="str">
        <f>IF(ISNUMBER(SEARCH("C", 'WetLitterbags placem_collection'!X24)),"YES","")</f>
        <v/>
      </c>
      <c r="AM463" t="str">
        <f>IF(ISNUMBER(SEARCH("H", 'WetLitterbags placem_collection'!X24)),"YES","")</f>
        <v/>
      </c>
      <c r="AN463" t="str">
        <f>IF(ISNUMBER(SEARCH("R", 'WetLitterbags placem_collection'!X24)),"YES","")</f>
        <v/>
      </c>
    </row>
    <row r="464" spans="1:40" ht="15" customHeight="1">
      <c r="A464" s="268" t="s">
        <v>2460</v>
      </c>
      <c r="B464" s="282">
        <f>'Dry_Litterbag Placem_Collection'!A25</f>
        <v>23</v>
      </c>
      <c r="C464" s="282" t="str">
        <f>'Dry_Litterbag Placem_Collection'!B25</f>
        <v>Makao</v>
      </c>
      <c r="D464" s="282" t="s">
        <v>2677</v>
      </c>
      <c r="E464" s="282" t="s">
        <v>2678</v>
      </c>
      <c r="F464" s="282">
        <v>3</v>
      </c>
      <c r="G464" s="283" t="str">
        <f>'Dry_Litterbag Placem_Collection'!C25</f>
        <v>Dry_Ag3_T7</v>
      </c>
      <c r="H464" s="293" t="s">
        <v>3672</v>
      </c>
      <c r="I464" s="285" t="s">
        <v>1147</v>
      </c>
      <c r="J464" s="233" t="str">
        <f>'WetLitterbags placem_collection'!O25</f>
        <v>G456</v>
      </c>
      <c r="K464" s="235">
        <f>IFERROR(INDEX('Green_rooibos initial weight'!$C$5:$C$1749,MATCH(J464, 'Green_rooibos initial weight'!$A$5:$A$1749,0)),"")</f>
        <v>2.117</v>
      </c>
      <c r="L464" s="235">
        <f t="shared" si="53"/>
        <v>1.8672</v>
      </c>
      <c r="M464" s="235">
        <f>AVERAGE('Ashed teabags wet'!$J$809:$J$813,'Ashed teabags wet'!$J$817:$J$818,'Ashed teabags wet'!$J$820:$J$821)</f>
        <v>5.5094158734921841</v>
      </c>
      <c r="N464" s="235">
        <f t="shared" si="54"/>
        <v>1.7643281868101539</v>
      </c>
      <c r="O464" s="235">
        <f>IF(IFERROR(INDEX('Both teabags AfterWet'!$D$1:$D$839,MATCH(J464,'Both teabags AfterWet'!$B$1:$B$839,0)),"")="","",(IFERROR(INDEX('Both teabags AfterWet'!$D$1:$D$839,MATCH(J464,'Both teabags AfterWet'!$B$1:$B$839,0)),"")))</f>
        <v>0.72629999999999995</v>
      </c>
      <c r="P464" s="235">
        <f t="shared" si="55"/>
        <v>0.57569999999999988</v>
      </c>
      <c r="Q464" s="235">
        <f>IFERROR(INDEX('Ashed teabags wet'!$J$2:$J$825,MATCH(J464,'Ashed teabags wet'!$B$2:$B$825,0)),"")</f>
        <v>5.4787506400411408</v>
      </c>
      <c r="R464" s="235">
        <f t="shared" si="58"/>
        <v>0.54415883256528308</v>
      </c>
      <c r="S464" s="236">
        <f>'WetLitterbags placem_collection'!E25</f>
        <v>42767</v>
      </c>
      <c r="T464" s="236">
        <f>IF('WetLitterbags placem_collection'!G25="","",'WetLitterbags placem_collection'!G25)</f>
        <v>42818</v>
      </c>
      <c r="U464" s="237">
        <f t="shared" si="52"/>
        <v>51</v>
      </c>
      <c r="V464" s="235">
        <f t="shared" si="56"/>
        <v>1.2915000000000001</v>
      </c>
      <c r="W464" s="235">
        <f t="shared" si="57"/>
        <v>1.2201693542448708</v>
      </c>
      <c r="X464">
        <f>IFERROR(INDEX(Rainfall_Wet!$O$2:$O$217,MATCH(B464, Rainfall_Wet!$A$2:$A$217,0)),"")</f>
        <v>185.630065823</v>
      </c>
      <c r="Y464" s="241">
        <v>54.080969906906262</v>
      </c>
      <c r="Z464" s="241">
        <v>21.264484651351896</v>
      </c>
      <c r="AA464" s="241">
        <v>24.654545441741845</v>
      </c>
      <c r="AB464" s="242" t="s">
        <v>2691</v>
      </c>
      <c r="AC464" s="241">
        <v>7.8433218334154802</v>
      </c>
      <c r="AD464" t="str">
        <f>IF('WetLitterbags placem_collection'!AB25="","",'WetLitterbags placem_collection'!AB25)</f>
        <v/>
      </c>
      <c r="AE464" t="str">
        <f>IF('WetLitterbags placem_collection'!Z25="","",'WetLitterbags placem_collection'!Z25)</f>
        <v/>
      </c>
      <c r="AF464" s="256" t="str">
        <f>IF('WetLitterbags placem_collection'!AA25="","",'WetLitterbags placem_collection'!AA25)</f>
        <v/>
      </c>
      <c r="AG464" t="str">
        <f>IF('WetLitterbags placem_collection'!AC25="","",'WetLitterbags placem_collection'!AC25)</f>
        <v/>
      </c>
      <c r="AH464" s="250">
        <f>AVERAGE('WetLitterbags placem_collection'!S25,'WetLitterbags placem_collection'!U25)</f>
        <v>34.5</v>
      </c>
      <c r="AI464">
        <f>AVERAGE('WetLitterbags placem_collection'!R25,'WetLitterbags placem_collection'!T25)</f>
        <v>20.65</v>
      </c>
      <c r="AJ464">
        <f>INDEX(Coordinates!$B$2:$B$197,MATCH(G464,Coordinates!$J$2:$J$197,0))</f>
        <v>-3.3854200130000001</v>
      </c>
      <c r="AK464">
        <f>INDEX(Coordinates!$C$2:$C$197,MATCH(G464,Coordinates!$J$2:$J$197,0))</f>
        <v>34.818856019999998</v>
      </c>
      <c r="AL464" t="str">
        <f>IF(ISNUMBER(SEARCH("C", 'WetLitterbags placem_collection'!X25)),"YES","")</f>
        <v/>
      </c>
      <c r="AM464" t="str">
        <f>IF(ISNUMBER(SEARCH("H", 'WetLitterbags placem_collection'!X25)),"YES","")</f>
        <v/>
      </c>
      <c r="AN464" t="str">
        <f>IF(ISNUMBER(SEARCH("R", 'WetLitterbags placem_collection'!X25)),"YES","")</f>
        <v/>
      </c>
    </row>
    <row r="465" spans="1:40" ht="15" customHeight="1">
      <c r="A465" s="268" t="s">
        <v>2460</v>
      </c>
      <c r="B465" s="282">
        <f>'Dry_Litterbag Placem_Collection'!A26</f>
        <v>24</v>
      </c>
      <c r="C465" s="282" t="str">
        <f>'Dry_Litterbag Placem_Collection'!B26</f>
        <v>Makao</v>
      </c>
      <c r="D465" s="282" t="s">
        <v>2677</v>
      </c>
      <c r="E465" s="282" t="s">
        <v>2678</v>
      </c>
      <c r="F465" s="282">
        <v>3</v>
      </c>
      <c r="G465" s="283" t="str">
        <f>'Dry_Litterbag Placem_Collection'!C26</f>
        <v>Dry_Ag3_T8</v>
      </c>
      <c r="H465" s="293" t="s">
        <v>3672</v>
      </c>
      <c r="I465" s="285" t="s">
        <v>1147</v>
      </c>
      <c r="J465" s="233" t="str">
        <f>'WetLitterbags placem_collection'!O26</f>
        <v>G421</v>
      </c>
      <c r="K465" s="235">
        <f>IFERROR(INDEX('Green_rooibos initial weight'!$C$5:$C$1749,MATCH(J465, 'Green_rooibos initial weight'!$A$5:$A$1749,0)),"")</f>
        <v>2.052</v>
      </c>
      <c r="L465" s="235">
        <f t="shared" si="53"/>
        <v>1.8022</v>
      </c>
      <c r="M465" s="235">
        <f>AVERAGE('Ashed teabags wet'!$J$809:$J$813,'Ashed teabags wet'!$J$817:$J$818,'Ashed teabags wet'!$J$820:$J$821)</f>
        <v>5.5094158734921841</v>
      </c>
      <c r="N465" s="235">
        <f t="shared" si="54"/>
        <v>1.702909307127924</v>
      </c>
      <c r="O465" s="235">
        <f>IF(IFERROR(INDEX('Both teabags AfterWet'!$D$1:$D$839,MATCH(J465,'Both teabags AfterWet'!$B$1:$B$839,0)),"")="","",(IFERROR(INDEX('Both teabags AfterWet'!$D$1:$D$839,MATCH(J465,'Both teabags AfterWet'!$B$1:$B$839,0)),"")))</f>
        <v>0.67</v>
      </c>
      <c r="P465" s="235">
        <f t="shared" si="55"/>
        <v>0.51940000000000008</v>
      </c>
      <c r="Q465" s="235">
        <f>IFERROR(INDEX('Ashed teabags wet'!$J$2:$J$825,MATCH(J465,'Ashed teabags wet'!$B$2:$B$825,0)),"")</f>
        <v>10.957551826258362</v>
      </c>
      <c r="R465" s="235">
        <f t="shared" si="58"/>
        <v>0.46248647581441416</v>
      </c>
      <c r="S465" s="236">
        <f>'WetLitterbags placem_collection'!E26</f>
        <v>42767</v>
      </c>
      <c r="T465" s="236">
        <f>IF('WetLitterbags placem_collection'!G26="","",'WetLitterbags placem_collection'!G26)</f>
        <v>42818</v>
      </c>
      <c r="U465" s="237">
        <f t="shared" si="52"/>
        <v>51</v>
      </c>
      <c r="V465" s="235">
        <f t="shared" si="56"/>
        <v>1.2827999999999999</v>
      </c>
      <c r="W465" s="235">
        <f t="shared" si="57"/>
        <v>1.2404228313135097</v>
      </c>
      <c r="X465">
        <f>IFERROR(INDEX(Rainfall_Wet!$O$2:$O$217,MATCH(B465, Rainfall_Wet!$A$2:$A$217,0)),"")</f>
        <v>185.630065823</v>
      </c>
      <c r="Y465" s="241">
        <v>54.080969906906262</v>
      </c>
      <c r="Z465" s="241">
        <v>21.264484651351896</v>
      </c>
      <c r="AA465" s="241">
        <v>24.654545441741845</v>
      </c>
      <c r="AB465" s="242" t="s">
        <v>2691</v>
      </c>
      <c r="AC465" s="241">
        <v>8.8433218334154695</v>
      </c>
      <c r="AD465" t="str">
        <f>IF('WetLitterbags placem_collection'!AB26="","",'WetLitterbags placem_collection'!AB26)</f>
        <v/>
      </c>
      <c r="AE465" t="str">
        <f>IF('WetLitterbags placem_collection'!Z26="","",'WetLitterbags placem_collection'!Z26)</f>
        <v/>
      </c>
      <c r="AF465" s="256" t="str">
        <f>IF('WetLitterbags placem_collection'!AA26="","",'WetLitterbags placem_collection'!AA26)</f>
        <v/>
      </c>
      <c r="AG465" t="str">
        <f>IF('WetLitterbags placem_collection'!AC26="","",'WetLitterbags placem_collection'!AC26)</f>
        <v/>
      </c>
      <c r="AH465" s="250">
        <f>AVERAGE('WetLitterbags placem_collection'!S26,'WetLitterbags placem_collection'!U26)</f>
        <v>36.950000000000003</v>
      </c>
      <c r="AI465">
        <f>AVERAGE('WetLitterbags placem_collection'!R26,'WetLitterbags placem_collection'!T26)</f>
        <v>21.1</v>
      </c>
      <c r="AJ465">
        <f>INDEX(Coordinates!$B$2:$B$197,MATCH(G465,Coordinates!$J$2:$J$197,0))</f>
        <v>-3.3853829649999998</v>
      </c>
      <c r="AK465">
        <f>INDEX(Coordinates!$C$2:$C$197,MATCH(G465,Coordinates!$J$2:$J$197,0))</f>
        <v>34.818877980000003</v>
      </c>
      <c r="AL465" t="str">
        <f>IF(ISNUMBER(SEARCH("C", 'WetLitterbags placem_collection'!X26)),"YES","")</f>
        <v/>
      </c>
      <c r="AM465" t="str">
        <f>IF(ISNUMBER(SEARCH("H", 'WetLitterbags placem_collection'!X26)),"YES","")</f>
        <v/>
      </c>
      <c r="AN465" t="str">
        <f>IF(ISNUMBER(SEARCH("R", 'WetLitterbags placem_collection'!X26)),"YES","")</f>
        <v/>
      </c>
    </row>
    <row r="466" spans="1:40" ht="15" customHeight="1">
      <c r="A466" s="268" t="s">
        <v>2460</v>
      </c>
      <c r="B466" s="282">
        <f>'Dry_Litterbag Placem_Collection'!A27</f>
        <v>25</v>
      </c>
      <c r="C466" s="282" t="str">
        <f>'Dry_Litterbag Placem_Collection'!B27</f>
        <v>Makao</v>
      </c>
      <c r="D466" s="282" t="s">
        <v>2677</v>
      </c>
      <c r="E466" s="282" t="s">
        <v>2678</v>
      </c>
      <c r="F466" s="282">
        <v>4</v>
      </c>
      <c r="G466" s="283" t="str">
        <f>'Dry_Litterbag Placem_Collection'!C27</f>
        <v>Dry_Ag4_T1</v>
      </c>
      <c r="H466" s="293" t="s">
        <v>3672</v>
      </c>
      <c r="I466" s="285" t="s">
        <v>1147</v>
      </c>
      <c r="J466" s="233" t="str">
        <f>'WetLitterbags placem_collection'!O27</f>
        <v>G864</v>
      </c>
      <c r="K466" s="235">
        <f>IFERROR(INDEX('Green_rooibos initial weight'!$C$5:$C$1749,MATCH(J466, 'Green_rooibos initial weight'!$A$5:$A$1749,0)),"")</f>
        <v>2.0310000000000001</v>
      </c>
      <c r="L466" s="235">
        <f t="shared" si="53"/>
        <v>1.7812000000000001</v>
      </c>
      <c r="M466" s="235">
        <f>AVERAGE('Ashed teabags wet'!$J$809:$J$813,'Ashed teabags wet'!$J$817:$J$818,'Ashed teabags wet'!$J$820:$J$821)</f>
        <v>5.5094158734921841</v>
      </c>
      <c r="N466" s="235">
        <f t="shared" si="54"/>
        <v>1.6830662844613573</v>
      </c>
      <c r="O466" s="235">
        <f>IF(IFERROR(INDEX('Both teabags AfterWet'!$D$1:$D$839,MATCH(J466,'Both teabags AfterWet'!$B$1:$B$839,0)),"")="","",(IFERROR(INDEX('Both teabags AfterWet'!$D$1:$D$839,MATCH(J466,'Both teabags AfterWet'!$B$1:$B$839,0)),"")))</f>
        <v>0.65839999999999999</v>
      </c>
      <c r="P466" s="235">
        <f t="shared" si="55"/>
        <v>0.50780000000000003</v>
      </c>
      <c r="Q466" s="235">
        <f>IFERROR(INDEX('Ashed teabags wet'!$J$2:$J$825,MATCH(J466,'Ashed teabags wet'!$B$2:$B$825,0)),"")</f>
        <v>15.647921760391469</v>
      </c>
      <c r="R466" s="235">
        <f t="shared" si="58"/>
        <v>0.42833985330073215</v>
      </c>
      <c r="S466" s="236">
        <f>'WetLitterbags placem_collection'!E27</f>
        <v>42767</v>
      </c>
      <c r="T466" s="236">
        <f>IF('WetLitterbags placem_collection'!G27="","",'WetLitterbags placem_collection'!G27)</f>
        <v>42818</v>
      </c>
      <c r="U466" s="237">
        <f t="shared" si="52"/>
        <v>51</v>
      </c>
      <c r="V466" s="235">
        <f t="shared" si="56"/>
        <v>1.2734000000000001</v>
      </c>
      <c r="W466" s="235">
        <f t="shared" si="57"/>
        <v>1.2547264311606252</v>
      </c>
      <c r="X466">
        <f>IFERROR(INDEX(Rainfall_Wet!$O$2:$O$217,MATCH(B466, Rainfall_Wet!$A$2:$A$217,0)),"")</f>
        <v>185.630065823</v>
      </c>
      <c r="Y466" s="241">
        <v>51.960000000000008</v>
      </c>
      <c r="Z466" s="241">
        <v>18.919999999999995</v>
      </c>
      <c r="AA466" s="241">
        <v>29.120000000000005</v>
      </c>
      <c r="AB466" s="242" t="s">
        <v>2691</v>
      </c>
      <c r="AC466" s="241">
        <v>1.85293247905372</v>
      </c>
      <c r="AD466" t="str">
        <f>IF('WetLitterbags placem_collection'!AB27="","",'WetLitterbags placem_collection'!AB27)</f>
        <v/>
      </c>
      <c r="AE466" t="str">
        <f>IF('WetLitterbags placem_collection'!Z27="","",'WetLitterbags placem_collection'!Z27)</f>
        <v/>
      </c>
      <c r="AF466" s="256" t="str">
        <f>IF('WetLitterbags placem_collection'!AA27="","",'WetLitterbags placem_collection'!AA27)</f>
        <v/>
      </c>
      <c r="AG466" t="str">
        <f>IF('WetLitterbags placem_collection'!AC27="","",'WetLitterbags placem_collection'!AC27)</f>
        <v/>
      </c>
      <c r="AH466" s="250">
        <f>AVERAGE('WetLitterbags placem_collection'!S27,'WetLitterbags placem_collection'!U27)</f>
        <v>36.85</v>
      </c>
      <c r="AI466">
        <f>AVERAGE('WetLitterbags placem_collection'!R27,'WetLitterbags placem_collection'!T27)</f>
        <v>21.35</v>
      </c>
      <c r="AJ466">
        <f>INDEX(Coordinates!$B$2:$B$197,MATCH(G466,Coordinates!$J$2:$J$197,0))</f>
        <v>-3.3849129919999998</v>
      </c>
      <c r="AK466">
        <f>INDEX(Coordinates!$C$2:$C$197,MATCH(G466,Coordinates!$J$2:$J$197,0))</f>
        <v>34.818899020000003</v>
      </c>
      <c r="AL466" t="str">
        <f>IF(ISNUMBER(SEARCH("C", 'WetLitterbags placem_collection'!X27)),"YES","")</f>
        <v/>
      </c>
      <c r="AM466" t="str">
        <f>IF(ISNUMBER(SEARCH("H", 'WetLitterbags placem_collection'!X27)),"YES","")</f>
        <v/>
      </c>
      <c r="AN466" t="str">
        <f>IF(ISNUMBER(SEARCH("R", 'WetLitterbags placem_collection'!X27)),"YES","")</f>
        <v/>
      </c>
    </row>
    <row r="467" spans="1:40" ht="15" customHeight="1">
      <c r="A467" s="268" t="s">
        <v>2460</v>
      </c>
      <c r="B467" s="282">
        <f>'Dry_Litterbag Placem_Collection'!A28</f>
        <v>26</v>
      </c>
      <c r="C467" s="282" t="str">
        <f>'Dry_Litterbag Placem_Collection'!B28</f>
        <v>Makao</v>
      </c>
      <c r="D467" s="282" t="s">
        <v>2677</v>
      </c>
      <c r="E467" s="282" t="s">
        <v>2678</v>
      </c>
      <c r="F467" s="282">
        <v>4</v>
      </c>
      <c r="G467" s="283" t="str">
        <f>'Dry_Litterbag Placem_Collection'!C28</f>
        <v>Dry_Ag4_T2</v>
      </c>
      <c r="H467" s="293" t="s">
        <v>3672</v>
      </c>
      <c r="I467" s="285" t="s">
        <v>1147</v>
      </c>
      <c r="J467" s="233" t="str">
        <f>'WetLitterbags placem_collection'!O28</f>
        <v>G506</v>
      </c>
      <c r="K467" s="235">
        <f>IFERROR(INDEX('Green_rooibos initial weight'!$C$5:$C$1749,MATCH(J467, 'Green_rooibos initial weight'!$A$5:$A$1749,0)),"")</f>
        <v>1.9079999999999999</v>
      </c>
      <c r="L467" s="235">
        <f t="shared" si="53"/>
        <v>1.6581999999999999</v>
      </c>
      <c r="M467" s="235">
        <f>AVERAGE('Ashed teabags wet'!$J$809:$J$813,'Ashed teabags wet'!$J$817:$J$818,'Ashed teabags wet'!$J$820:$J$821)</f>
        <v>5.5094158734921841</v>
      </c>
      <c r="N467" s="235">
        <f t="shared" si="54"/>
        <v>1.5668428659857525</v>
      </c>
      <c r="O467" s="235">
        <f>IF(IFERROR(INDEX('Both teabags AfterWet'!$D$1:$D$839,MATCH(J467,'Both teabags AfterWet'!$B$1:$B$839,0)),"")="","",(IFERROR(INDEX('Both teabags AfterWet'!$D$1:$D$839,MATCH(J467,'Both teabags AfterWet'!$B$1:$B$839,0)),"")))</f>
        <v>0.67589999999999995</v>
      </c>
      <c r="P467" s="235">
        <f t="shared" si="55"/>
        <v>0.52529999999999988</v>
      </c>
      <c r="Q467" s="235">
        <f>IFERROR(INDEX('Ashed teabags wet'!$J$2:$J$825,MATCH(J467,'Ashed teabags wet'!$B$2:$B$825,0)),"")</f>
        <v>8.561473369835749</v>
      </c>
      <c r="R467" s="235">
        <f t="shared" si="58"/>
        <v>0.48032658038825271</v>
      </c>
      <c r="S467" s="236">
        <f>'WetLitterbags placem_collection'!E28</f>
        <v>42767</v>
      </c>
      <c r="T467" s="236">
        <f>IF('WetLitterbags placem_collection'!G28="","",'WetLitterbags placem_collection'!G28)</f>
        <v>42818</v>
      </c>
      <c r="U467" s="237">
        <f t="shared" si="52"/>
        <v>51</v>
      </c>
      <c r="V467" s="235">
        <f t="shared" si="56"/>
        <v>1.1329</v>
      </c>
      <c r="W467" s="235">
        <f t="shared" si="57"/>
        <v>1.0865162855974999</v>
      </c>
      <c r="X467">
        <f>IFERROR(INDEX(Rainfall_Wet!$O$2:$O$217,MATCH(B467, Rainfall_Wet!$A$2:$A$217,0)),"")</f>
        <v>185.630065823</v>
      </c>
      <c r="Y467" s="241">
        <v>51.960000000000008</v>
      </c>
      <c r="Z467" s="241">
        <v>18.919999999999995</v>
      </c>
      <c r="AA467" s="241">
        <v>29.120000000000005</v>
      </c>
      <c r="AB467" s="242" t="s">
        <v>2691</v>
      </c>
      <c r="AC467" s="241">
        <v>2.8529324790537198</v>
      </c>
      <c r="AD467" t="str">
        <f>IF('WetLitterbags placem_collection'!AB28="","",'WetLitterbags placem_collection'!AB28)</f>
        <v/>
      </c>
      <c r="AE467" t="str">
        <f>IF('WetLitterbags placem_collection'!Z28="","",'WetLitterbags placem_collection'!Z28)</f>
        <v/>
      </c>
      <c r="AF467" s="256" t="str">
        <f>IF('WetLitterbags placem_collection'!AA28="","",'WetLitterbags placem_collection'!AA28)</f>
        <v/>
      </c>
      <c r="AG467" t="str">
        <f>IF('WetLitterbags placem_collection'!AC28="","",'WetLitterbags placem_collection'!AC28)</f>
        <v/>
      </c>
      <c r="AH467" s="250">
        <f>AVERAGE('WetLitterbags placem_collection'!S28,'WetLitterbags placem_collection'!U28)</f>
        <v>31.3</v>
      </c>
      <c r="AI467">
        <f>AVERAGE('WetLitterbags placem_collection'!R28,'WetLitterbags placem_collection'!T28)</f>
        <v>20.7</v>
      </c>
      <c r="AJ467">
        <f>INDEX(Coordinates!$B$2:$B$197,MATCH(G467,Coordinates!$J$2:$J$197,0))</f>
        <v>-3.3849689999999999</v>
      </c>
      <c r="AK467">
        <f>INDEX(Coordinates!$C$2:$C$197,MATCH(G467,Coordinates!$J$2:$J$197,0))</f>
        <v>34.818908</v>
      </c>
      <c r="AL467" t="str">
        <f>IF(ISNUMBER(SEARCH("C", 'WetLitterbags placem_collection'!X28)),"YES","")</f>
        <v/>
      </c>
      <c r="AM467" t="str">
        <f>IF(ISNUMBER(SEARCH("H", 'WetLitterbags placem_collection'!X28)),"YES","")</f>
        <v/>
      </c>
      <c r="AN467" t="str">
        <f>IF(ISNUMBER(SEARCH("R", 'WetLitterbags placem_collection'!X28)),"YES","")</f>
        <v/>
      </c>
    </row>
    <row r="468" spans="1:40" ht="15" customHeight="1">
      <c r="A468" s="268" t="s">
        <v>2460</v>
      </c>
      <c r="B468" s="282">
        <f>'Dry_Litterbag Placem_Collection'!A29</f>
        <v>27</v>
      </c>
      <c r="C468" s="282" t="str">
        <f>'Dry_Litterbag Placem_Collection'!B29</f>
        <v>Makao</v>
      </c>
      <c r="D468" s="282" t="s">
        <v>2677</v>
      </c>
      <c r="E468" s="282" t="s">
        <v>2678</v>
      </c>
      <c r="F468" s="282">
        <v>4</v>
      </c>
      <c r="G468" s="283" t="str">
        <f>'Dry_Litterbag Placem_Collection'!C29</f>
        <v>Dry_Ag4_T3</v>
      </c>
      <c r="H468" s="293" t="s">
        <v>3672</v>
      </c>
      <c r="I468" s="285" t="s">
        <v>1147</v>
      </c>
      <c r="J468" s="233" t="str">
        <f>'WetLitterbags placem_collection'!O29</f>
        <v>G449</v>
      </c>
      <c r="K468" s="235">
        <f>IFERROR(INDEX('Green_rooibos initial weight'!$C$5:$C$1749,MATCH(J468, 'Green_rooibos initial weight'!$A$5:$A$1749,0)),"")</f>
        <v>2.1749999999999998</v>
      </c>
      <c r="L468" s="235">
        <f t="shared" si="53"/>
        <v>1.9251999999999998</v>
      </c>
      <c r="M468" s="235">
        <f>AVERAGE('Ashed teabags wet'!$J$809:$J$813,'Ashed teabags wet'!$J$817:$J$818,'Ashed teabags wet'!$J$820:$J$821)</f>
        <v>5.5094158734921841</v>
      </c>
      <c r="N468" s="235">
        <f t="shared" si="54"/>
        <v>1.8191327256035283</v>
      </c>
      <c r="O468" s="235">
        <f>IF(IFERROR(INDEX('Both teabags AfterWet'!$D$1:$D$839,MATCH(J468,'Both teabags AfterWet'!$B$1:$B$839,0)),"")="","",(IFERROR(INDEX('Both teabags AfterWet'!$D$1:$D$839,MATCH(J468,'Both teabags AfterWet'!$B$1:$B$839,0)),"")))</f>
        <v>0.73760000000000003</v>
      </c>
      <c r="P468" s="235">
        <f t="shared" si="55"/>
        <v>0.58699999999999997</v>
      </c>
      <c r="Q468" s="235">
        <f>IFERROR(INDEX('Ashed teabags wet'!$J$2:$J$825,MATCH(J468,'Ashed teabags wet'!$B$2:$B$825,0)),"")</f>
        <v>10.444777611194501</v>
      </c>
      <c r="R468" s="235">
        <f t="shared" si="58"/>
        <v>0.52568915542228822</v>
      </c>
      <c r="S468" s="236">
        <f>'WetLitterbags placem_collection'!E29</f>
        <v>42767</v>
      </c>
      <c r="T468" s="236">
        <f>IF('WetLitterbags placem_collection'!G29="","",'WetLitterbags placem_collection'!G29)</f>
        <v>42818</v>
      </c>
      <c r="U468" s="237">
        <f t="shared" si="52"/>
        <v>51</v>
      </c>
      <c r="V468" s="235">
        <f t="shared" si="56"/>
        <v>1.3381999999999998</v>
      </c>
      <c r="W468" s="235">
        <f t="shared" si="57"/>
        <v>1.2934435701812401</v>
      </c>
      <c r="X468">
        <f>IFERROR(INDEX(Rainfall_Wet!$O$2:$O$217,MATCH(B468, Rainfall_Wet!$A$2:$A$217,0)),"")</f>
        <v>185.630065823</v>
      </c>
      <c r="Y468" s="241">
        <v>51.960000000000008</v>
      </c>
      <c r="Z468" s="241">
        <v>18.919999999999995</v>
      </c>
      <c r="AA468" s="241">
        <v>29.120000000000005</v>
      </c>
      <c r="AB468" s="242" t="s">
        <v>2691</v>
      </c>
      <c r="AC468" s="241">
        <v>3.8529324790537198</v>
      </c>
      <c r="AD468" t="str">
        <f>IF('WetLitterbags placem_collection'!AB29="","",'WetLitterbags placem_collection'!AB29)</f>
        <v/>
      </c>
      <c r="AE468" t="str">
        <f>IF('WetLitterbags placem_collection'!Z29="","",'WetLitterbags placem_collection'!Z29)</f>
        <v/>
      </c>
      <c r="AF468" s="256" t="str">
        <f>IF('WetLitterbags placem_collection'!AA29="","",'WetLitterbags placem_collection'!AA29)</f>
        <v/>
      </c>
      <c r="AG468" t="str">
        <f>IF('WetLitterbags placem_collection'!AC29="","",'WetLitterbags placem_collection'!AC29)</f>
        <v/>
      </c>
      <c r="AH468" s="250">
        <f>AVERAGE('WetLitterbags placem_collection'!S29,'WetLitterbags placem_collection'!U29)</f>
        <v>28.900000000000002</v>
      </c>
      <c r="AI468">
        <f>AVERAGE('WetLitterbags placem_collection'!R29,'WetLitterbags placem_collection'!T29)</f>
        <v>21.4</v>
      </c>
      <c r="AJ468">
        <f>INDEX(Coordinates!$B$2:$B$197,MATCH(G468,Coordinates!$J$2:$J$197,0))</f>
        <v>-3.3849350359999999</v>
      </c>
      <c r="AK468">
        <f>INDEX(Coordinates!$C$2:$C$197,MATCH(G468,Coordinates!$J$2:$J$197,0))</f>
        <v>34.818943019999999</v>
      </c>
      <c r="AL468" t="str">
        <f>IF(ISNUMBER(SEARCH("C", 'WetLitterbags placem_collection'!X29)),"YES","")</f>
        <v/>
      </c>
      <c r="AM468" t="str">
        <f>IF(ISNUMBER(SEARCH("H", 'WetLitterbags placem_collection'!X29)),"YES","")</f>
        <v/>
      </c>
      <c r="AN468" t="str">
        <f>IF(ISNUMBER(SEARCH("R", 'WetLitterbags placem_collection'!X29)),"YES","")</f>
        <v/>
      </c>
    </row>
    <row r="469" spans="1:40" ht="15" customHeight="1">
      <c r="A469" s="268" t="s">
        <v>2460</v>
      </c>
      <c r="B469" s="282">
        <f>'Dry_Litterbag Placem_Collection'!A30</f>
        <v>28</v>
      </c>
      <c r="C469" s="282" t="str">
        <f>'Dry_Litterbag Placem_Collection'!B30</f>
        <v>Makao</v>
      </c>
      <c r="D469" s="282" t="s">
        <v>2677</v>
      </c>
      <c r="E469" s="282" t="s">
        <v>2678</v>
      </c>
      <c r="F469" s="282">
        <v>4</v>
      </c>
      <c r="G469" s="283" t="str">
        <f>'Dry_Litterbag Placem_Collection'!C30</f>
        <v>Dry_Ag4_T4</v>
      </c>
      <c r="H469" s="293" t="s">
        <v>3672</v>
      </c>
      <c r="I469" s="285" t="s">
        <v>1147</v>
      </c>
      <c r="J469" s="233" t="str">
        <f>'WetLitterbags placem_collection'!O30</f>
        <v>G502</v>
      </c>
      <c r="K469" s="235">
        <f>IFERROR(INDEX('Green_rooibos initial weight'!$C$5:$C$1749,MATCH(J469, 'Green_rooibos initial weight'!$A$5:$A$1749,0)),"")</f>
        <v>1.929</v>
      </c>
      <c r="L469" s="235">
        <f t="shared" si="53"/>
        <v>1.6792</v>
      </c>
      <c r="M469" s="235">
        <f>AVERAGE('Ashed teabags wet'!$J$809:$J$813,'Ashed teabags wet'!$J$817:$J$818,'Ashed teabags wet'!$J$820:$J$821)</f>
        <v>5.5094158734921841</v>
      </c>
      <c r="N469" s="235">
        <f t="shared" si="54"/>
        <v>1.5866858886523192</v>
      </c>
      <c r="O469" s="235">
        <f>IF(IFERROR(INDEX('Both teabags AfterWet'!$D$1:$D$839,MATCH(J469,'Both teabags AfterWet'!$B$1:$B$839,0)),"")="","",(IFERROR(INDEX('Both teabags AfterWet'!$D$1:$D$839,MATCH(J469,'Both teabags AfterWet'!$B$1:$B$839,0)),"")))</f>
        <v>0.60960000000000003</v>
      </c>
      <c r="P469" s="235">
        <f t="shared" si="55"/>
        <v>0.45900000000000002</v>
      </c>
      <c r="Q469" s="235">
        <f>IFERROR(INDEX('Ashed teabags wet'!$J$2:$J$825,MATCH(J469,'Ashed teabags wet'!$B$2:$B$825,0)),"")</f>
        <v>10.16121152906673</v>
      </c>
      <c r="R469" s="235">
        <f t="shared" si="58"/>
        <v>0.41236003908158375</v>
      </c>
      <c r="S469" s="236">
        <f>'WetLitterbags placem_collection'!E30</f>
        <v>42767</v>
      </c>
      <c r="T469" s="236">
        <f>IF('WetLitterbags placem_collection'!G30="","",'WetLitterbags placem_collection'!G30)</f>
        <v>42818</v>
      </c>
      <c r="U469" s="237">
        <f t="shared" si="52"/>
        <v>51</v>
      </c>
      <c r="V469" s="235">
        <f t="shared" si="56"/>
        <v>1.2202</v>
      </c>
      <c r="W469" s="235">
        <f t="shared" si="57"/>
        <v>1.1743258495707354</v>
      </c>
      <c r="X469">
        <f>IFERROR(INDEX(Rainfall_Wet!$O$2:$O$217,MATCH(B469, Rainfall_Wet!$A$2:$A$217,0)),"")</f>
        <v>185.630065823</v>
      </c>
      <c r="Y469" s="241">
        <v>51.960000000000008</v>
      </c>
      <c r="Z469" s="241">
        <v>18.919999999999995</v>
      </c>
      <c r="AA469" s="241">
        <v>29.120000000000005</v>
      </c>
      <c r="AB469" s="242" t="s">
        <v>2691</v>
      </c>
      <c r="AC469" s="241">
        <v>4.8529324790537203</v>
      </c>
      <c r="AD469" t="str">
        <f>IF('WetLitterbags placem_collection'!AB30="","",'WetLitterbags placem_collection'!AB30)</f>
        <v/>
      </c>
      <c r="AE469" t="str">
        <f>IF('WetLitterbags placem_collection'!Z30="","",'WetLitterbags placem_collection'!Z30)</f>
        <v/>
      </c>
      <c r="AF469" s="256" t="str">
        <f>IF('WetLitterbags placem_collection'!AA30="","",'WetLitterbags placem_collection'!AA30)</f>
        <v/>
      </c>
      <c r="AG469" t="str">
        <f>IF('WetLitterbags placem_collection'!AC30="","",'WetLitterbags placem_collection'!AC30)</f>
        <v/>
      </c>
      <c r="AH469" s="250">
        <f>AVERAGE('WetLitterbags placem_collection'!S30,'WetLitterbags placem_collection'!U30)</f>
        <v>33.4</v>
      </c>
      <c r="AI469">
        <f>AVERAGE('WetLitterbags placem_collection'!R30,'WetLitterbags placem_collection'!T30)</f>
        <v>20.6</v>
      </c>
      <c r="AJ469">
        <f>INDEX(Coordinates!$B$2:$B$197,MATCH(G469,Coordinates!$J$2:$J$197,0))</f>
        <v>-3.3850070369999998</v>
      </c>
      <c r="AK469">
        <f>INDEX(Coordinates!$C$2:$C$197,MATCH(G469,Coordinates!$J$2:$J$197,0))</f>
        <v>34.818888960000002</v>
      </c>
      <c r="AL469" t="str">
        <f>IF(ISNUMBER(SEARCH("C", 'WetLitterbags placem_collection'!X30)),"YES","")</f>
        <v/>
      </c>
      <c r="AM469" t="str">
        <f>IF(ISNUMBER(SEARCH("H", 'WetLitterbags placem_collection'!X30)),"YES","")</f>
        <v/>
      </c>
      <c r="AN469" t="str">
        <f>IF(ISNUMBER(SEARCH("R", 'WetLitterbags placem_collection'!X30)),"YES","")</f>
        <v/>
      </c>
    </row>
    <row r="470" spans="1:40" ht="15" customHeight="1">
      <c r="A470" s="268" t="s">
        <v>2460</v>
      </c>
      <c r="B470" s="282">
        <f>'Dry_Litterbag Placem_Collection'!A31</f>
        <v>29</v>
      </c>
      <c r="C470" s="282" t="str">
        <f>'Dry_Litterbag Placem_Collection'!B31</f>
        <v>Makao</v>
      </c>
      <c r="D470" s="282" t="s">
        <v>2677</v>
      </c>
      <c r="E470" s="282" t="s">
        <v>2678</v>
      </c>
      <c r="F470" s="282">
        <v>4</v>
      </c>
      <c r="G470" s="283" t="str">
        <f>'Dry_Litterbag Placem_Collection'!C31</f>
        <v>Dry_Ag4_T5</v>
      </c>
      <c r="H470" s="293" t="s">
        <v>3672</v>
      </c>
      <c r="I470" s="285" t="s">
        <v>1147</v>
      </c>
      <c r="J470" s="233" t="str">
        <f>'WetLitterbags placem_collection'!O31</f>
        <v>G345</v>
      </c>
      <c r="K470" s="235">
        <f>IFERROR(INDEX('Green_rooibos initial weight'!$C$5:$C$1749,MATCH(J470, 'Green_rooibos initial weight'!$A$5:$A$1749,0)),"")</f>
        <v>2.012</v>
      </c>
      <c r="L470" s="235">
        <f t="shared" si="53"/>
        <v>1.7622</v>
      </c>
      <c r="M470" s="235">
        <f>AVERAGE('Ashed teabags wet'!$J$809:$J$813,'Ashed teabags wet'!$J$817:$J$818,'Ashed teabags wet'!$J$820:$J$821)</f>
        <v>5.5094158734921841</v>
      </c>
      <c r="N470" s="235">
        <f t="shared" si="54"/>
        <v>1.6651130734773207</v>
      </c>
      <c r="O470" s="235">
        <f>IF(IFERROR(INDEX('Both teabags AfterWet'!$D$1:$D$839,MATCH(J470,'Both teabags AfterWet'!$B$1:$B$839,0)),"")="","",(IFERROR(INDEX('Both teabags AfterWet'!$D$1:$D$839,MATCH(J470,'Both teabags AfterWet'!$B$1:$B$839,0)),"")))</f>
        <v>0.64829999999999999</v>
      </c>
      <c r="P470" s="235">
        <f t="shared" si="55"/>
        <v>0.49769999999999998</v>
      </c>
      <c r="Q470" s="235">
        <f>IFERROR(INDEX('Ashed teabags wet'!$J$2:$J$825,MATCH(J470,'Ashed teabags wet'!$B$2:$B$825,0)),"")</f>
        <v>9.5937347038662821</v>
      </c>
      <c r="R470" s="235">
        <f t="shared" si="58"/>
        <v>0.44995198237885747</v>
      </c>
      <c r="S470" s="236">
        <f>'WetLitterbags placem_collection'!E31</f>
        <v>42767</v>
      </c>
      <c r="T470" s="236">
        <f>IF('WetLitterbags placem_collection'!G31="","",'WetLitterbags placem_collection'!G31)</f>
        <v>42818</v>
      </c>
      <c r="U470" s="237">
        <f t="shared" si="52"/>
        <v>51</v>
      </c>
      <c r="V470" s="235">
        <f t="shared" si="56"/>
        <v>1.2645</v>
      </c>
      <c r="W470" s="235">
        <f t="shared" si="57"/>
        <v>1.2151610910984632</v>
      </c>
      <c r="X470">
        <f>IFERROR(INDEX(Rainfall_Wet!$O$2:$O$217,MATCH(B470, Rainfall_Wet!$A$2:$A$217,0)),"")</f>
        <v>185.630065823</v>
      </c>
      <c r="Y470" s="241">
        <v>51.960000000000008</v>
      </c>
      <c r="Z470" s="241">
        <v>18.919999999999995</v>
      </c>
      <c r="AA470" s="241">
        <v>29.120000000000005</v>
      </c>
      <c r="AB470" s="242" t="s">
        <v>2691</v>
      </c>
      <c r="AC470" s="241">
        <v>5.8529324790537203</v>
      </c>
      <c r="AD470" t="str">
        <f>IF('WetLitterbags placem_collection'!AB31="","",'WetLitterbags placem_collection'!AB31)</f>
        <v/>
      </c>
      <c r="AE470" t="str">
        <f>IF('WetLitterbags placem_collection'!Z31="","",'WetLitterbags placem_collection'!Z31)</f>
        <v/>
      </c>
      <c r="AF470" s="256" t="str">
        <f>IF('WetLitterbags placem_collection'!AA31="","",'WetLitterbags placem_collection'!AA31)</f>
        <v/>
      </c>
      <c r="AG470" t="str">
        <f>IF('WetLitterbags placem_collection'!AC31="","",'WetLitterbags placem_collection'!AC31)</f>
        <v/>
      </c>
      <c r="AH470" s="250">
        <f>AVERAGE('WetLitterbags placem_collection'!S31,'WetLitterbags placem_collection'!U31)</f>
        <v>28.4</v>
      </c>
      <c r="AI470">
        <f>AVERAGE('WetLitterbags placem_collection'!R31,'WetLitterbags placem_collection'!T31)</f>
        <v>21.049999999999997</v>
      </c>
      <c r="AJ470">
        <f>INDEX(Coordinates!$B$2:$B$197,MATCH(G470,Coordinates!$J$2:$J$197,0))</f>
        <v>-3.3849480280000002</v>
      </c>
      <c r="AK470">
        <f>INDEX(Coordinates!$C$2:$C$197,MATCH(G470,Coordinates!$J$2:$J$197,0))</f>
        <v>34.818854010000003</v>
      </c>
      <c r="AL470" t="str">
        <f>IF(ISNUMBER(SEARCH("C", 'WetLitterbags placem_collection'!X31)),"YES","")</f>
        <v/>
      </c>
      <c r="AM470" t="str">
        <f>IF(ISNUMBER(SEARCH("H", 'WetLitterbags placem_collection'!X31)),"YES","")</f>
        <v/>
      </c>
      <c r="AN470" t="str">
        <f>IF(ISNUMBER(SEARCH("R", 'WetLitterbags placem_collection'!X31)),"YES","")</f>
        <v/>
      </c>
    </row>
    <row r="471" spans="1:40" ht="15" customHeight="1">
      <c r="A471" s="268" t="s">
        <v>2460</v>
      </c>
      <c r="B471" s="282">
        <f>'Dry_Litterbag Placem_Collection'!A32</f>
        <v>30</v>
      </c>
      <c r="C471" s="282" t="str">
        <f>'Dry_Litterbag Placem_Collection'!B32</f>
        <v>Makao</v>
      </c>
      <c r="D471" s="282" t="s">
        <v>2677</v>
      </c>
      <c r="E471" s="282" t="s">
        <v>2678</v>
      </c>
      <c r="F471" s="282">
        <v>4</v>
      </c>
      <c r="G471" s="283" t="str">
        <f>'Dry_Litterbag Placem_Collection'!C32</f>
        <v>Dry_Ag4_T6</v>
      </c>
      <c r="H471" s="293" t="s">
        <v>3672</v>
      </c>
      <c r="I471" s="285" t="s">
        <v>1147</v>
      </c>
      <c r="J471" s="233" t="str">
        <f>'WetLitterbags placem_collection'!O32</f>
        <v>G500</v>
      </c>
      <c r="K471" s="235">
        <f>IFERROR(INDEX('Green_rooibos initial weight'!$C$5:$C$1749,MATCH(J471, 'Green_rooibos initial weight'!$A$5:$A$1749,0)),"")</f>
        <v>2.0830000000000002</v>
      </c>
      <c r="L471" s="235">
        <f t="shared" si="53"/>
        <v>1.8332000000000002</v>
      </c>
      <c r="M471" s="235">
        <f>AVERAGE('Ashed teabags wet'!$J$809:$J$813,'Ashed teabags wet'!$J$817:$J$818,'Ashed teabags wet'!$J$820:$J$821)</f>
        <v>5.5094158734921841</v>
      </c>
      <c r="N471" s="235">
        <f t="shared" si="54"/>
        <v>1.7322013882071414</v>
      </c>
      <c r="O471" s="235">
        <f>IF(IFERROR(INDEX('Both teabags AfterWet'!$D$1:$D$839,MATCH(J471,'Both teabags AfterWet'!$B$1:$B$839,0)),"")="","",(IFERROR(INDEX('Both teabags AfterWet'!$D$1:$D$839,MATCH(J471,'Both teabags AfterWet'!$B$1:$B$839,0)),"")))</f>
        <v>0.61909999999999998</v>
      </c>
      <c r="P471" s="235">
        <f t="shared" si="55"/>
        <v>0.46849999999999997</v>
      </c>
      <c r="Q471" s="235">
        <f>IFERROR(INDEX('Ashed teabags wet'!$J$2:$J$825,MATCH(J471,'Ashed teabags wet'!$B$2:$B$825,0)),"")</f>
        <v>10.952848722986133</v>
      </c>
      <c r="R471" s="235">
        <f t="shared" si="58"/>
        <v>0.41718590373280995</v>
      </c>
      <c r="S471" s="236">
        <f>'WetLitterbags placem_collection'!E32</f>
        <v>42767</v>
      </c>
      <c r="T471" s="236">
        <f>IF('WetLitterbags placem_collection'!G32="","",'WetLitterbags placem_collection'!G32)</f>
        <v>42818</v>
      </c>
      <c r="U471" s="237">
        <f t="shared" si="52"/>
        <v>51</v>
      </c>
      <c r="V471" s="235">
        <f t="shared" si="56"/>
        <v>1.3647000000000002</v>
      </c>
      <c r="W471" s="235">
        <f t="shared" si="57"/>
        <v>1.3150154844743316</v>
      </c>
      <c r="X471">
        <f>IFERROR(INDEX(Rainfall_Wet!$O$2:$O$217,MATCH(B471, Rainfall_Wet!$A$2:$A$217,0)),"")</f>
        <v>185.630065823</v>
      </c>
      <c r="Y471" s="241">
        <v>51.960000000000008</v>
      </c>
      <c r="Z471" s="241">
        <v>18.919999999999995</v>
      </c>
      <c r="AA471" s="241">
        <v>29.120000000000005</v>
      </c>
      <c r="AB471" s="242" t="s">
        <v>2691</v>
      </c>
      <c r="AC471" s="241">
        <v>6.8529324790537203</v>
      </c>
      <c r="AD471" t="str">
        <f>IF('WetLitterbags placem_collection'!AB32="","",'WetLitterbags placem_collection'!AB32)</f>
        <v/>
      </c>
      <c r="AE471" t="str">
        <f>IF('WetLitterbags placem_collection'!Z32="","",'WetLitterbags placem_collection'!Z32)</f>
        <v/>
      </c>
      <c r="AF471" s="256" t="str">
        <f>IF('WetLitterbags placem_collection'!AA32="","",'WetLitterbags placem_collection'!AA32)</f>
        <v/>
      </c>
      <c r="AG471" t="str">
        <f>IF('WetLitterbags placem_collection'!AC32="","",'WetLitterbags placem_collection'!AC32)</f>
        <v/>
      </c>
      <c r="AH471" s="250">
        <f>AVERAGE('WetLitterbags placem_collection'!S32,'WetLitterbags placem_collection'!U32)</f>
        <v>26.9</v>
      </c>
      <c r="AI471">
        <f>AVERAGE('WetLitterbags placem_collection'!R32,'WetLitterbags placem_collection'!T32)</f>
        <v>20.7</v>
      </c>
      <c r="AJ471">
        <f>INDEX(Coordinates!$B$2:$B$197,MATCH(G471,Coordinates!$J$2:$J$197,0))</f>
        <v>-3.38496496</v>
      </c>
      <c r="AK471">
        <f>INDEX(Coordinates!$C$2:$C$197,MATCH(G471,Coordinates!$J$2:$J$197,0))</f>
        <v>34.818790970000002</v>
      </c>
      <c r="AL471" t="str">
        <f>IF(ISNUMBER(SEARCH("C", 'WetLitterbags placem_collection'!X32)),"YES","")</f>
        <v/>
      </c>
      <c r="AM471" t="str">
        <f>IF(ISNUMBER(SEARCH("H", 'WetLitterbags placem_collection'!X32)),"YES","")</f>
        <v/>
      </c>
      <c r="AN471" t="str">
        <f>IF(ISNUMBER(SEARCH("R", 'WetLitterbags placem_collection'!X32)),"YES","")</f>
        <v/>
      </c>
    </row>
    <row r="472" spans="1:40" ht="15" customHeight="1">
      <c r="A472" s="268" t="s">
        <v>2460</v>
      </c>
      <c r="B472" s="282">
        <f>'Dry_Litterbag Placem_Collection'!A33</f>
        <v>31</v>
      </c>
      <c r="C472" s="282" t="str">
        <f>'Dry_Litterbag Placem_Collection'!B33</f>
        <v>Makao</v>
      </c>
      <c r="D472" s="282" t="s">
        <v>2677</v>
      </c>
      <c r="E472" s="282" t="s">
        <v>2678</v>
      </c>
      <c r="F472" s="282">
        <v>4</v>
      </c>
      <c r="G472" s="283" t="str">
        <f>'Dry_Litterbag Placem_Collection'!C33</f>
        <v>Dry_Ag4_T7</v>
      </c>
      <c r="H472" s="293" t="s">
        <v>3672</v>
      </c>
      <c r="I472" s="285" t="s">
        <v>1147</v>
      </c>
      <c r="J472" s="233" t="str">
        <f>'WetLitterbags placem_collection'!O33</f>
        <v>G521</v>
      </c>
      <c r="K472" s="235">
        <f>IFERROR(INDEX('Green_rooibos initial weight'!$C$5:$C$1749,MATCH(J472, 'Green_rooibos initial weight'!$A$5:$A$1749,0)),"")</f>
        <v>2.1709999999999998</v>
      </c>
      <c r="L472" s="235">
        <f t="shared" si="53"/>
        <v>1.9211999999999998</v>
      </c>
      <c r="M472" s="235">
        <f>AVERAGE('Ashed teabags wet'!$J$809:$J$813,'Ashed teabags wet'!$J$817:$J$818,'Ashed teabags wet'!$J$820:$J$821)</f>
        <v>5.5094158734921841</v>
      </c>
      <c r="N472" s="235">
        <f t="shared" si="54"/>
        <v>1.8153531022384679</v>
      </c>
      <c r="O472" s="235">
        <f>IF(IFERROR(INDEX('Both teabags AfterWet'!$D$1:$D$839,MATCH(J472,'Both teabags AfterWet'!$B$1:$B$839,0)),"")="","",(IFERROR(INDEX('Both teabags AfterWet'!$D$1:$D$839,MATCH(J472,'Both teabags AfterWet'!$B$1:$B$839,0)),"")))</f>
        <v>0.71479999999999999</v>
      </c>
      <c r="P472" s="235">
        <f t="shared" si="55"/>
        <v>0.56420000000000003</v>
      </c>
      <c r="Q472" s="235">
        <f>IFERROR(INDEX('Ashed teabags wet'!$J$2:$J$825,MATCH(J472,'Ashed teabags wet'!$B$2:$B$825,0)),"")</f>
        <v>14.161008729389133</v>
      </c>
      <c r="R472" s="235">
        <f t="shared" si="58"/>
        <v>0.48430358874878654</v>
      </c>
      <c r="S472" s="236">
        <f>'WetLitterbags placem_collection'!E33</f>
        <v>42767</v>
      </c>
      <c r="T472" s="236">
        <f>IF('WetLitterbags placem_collection'!G33="","",'WetLitterbags placem_collection'!G33)</f>
        <v>42818</v>
      </c>
      <c r="U472" s="237">
        <f t="shared" si="52"/>
        <v>51</v>
      </c>
      <c r="V472" s="235">
        <f t="shared" si="56"/>
        <v>1.3569999999999998</v>
      </c>
      <c r="W472" s="235">
        <f t="shared" si="57"/>
        <v>1.3310495134896814</v>
      </c>
      <c r="X472">
        <f>IFERROR(INDEX(Rainfall_Wet!$O$2:$O$217,MATCH(B472, Rainfall_Wet!$A$2:$A$217,0)),"")</f>
        <v>185.630065823</v>
      </c>
      <c r="Y472" s="241">
        <v>51.960000000000008</v>
      </c>
      <c r="Z472" s="241">
        <v>18.919999999999995</v>
      </c>
      <c r="AA472" s="241">
        <v>29.120000000000005</v>
      </c>
      <c r="AB472" s="242" t="s">
        <v>2691</v>
      </c>
      <c r="AC472" s="241">
        <v>7.8529324790537203</v>
      </c>
      <c r="AD472" t="str">
        <f>IF('WetLitterbags placem_collection'!AB33="","",'WetLitterbags placem_collection'!AB33)</f>
        <v/>
      </c>
      <c r="AE472" t="str">
        <f>IF('WetLitterbags placem_collection'!Z33="","",'WetLitterbags placem_collection'!Z33)</f>
        <v/>
      </c>
      <c r="AF472" s="256" t="str">
        <f>IF('WetLitterbags placem_collection'!AA33="","",'WetLitterbags placem_collection'!AA33)</f>
        <v/>
      </c>
      <c r="AG472" t="str">
        <f>IF('WetLitterbags placem_collection'!AC33="","",'WetLitterbags placem_collection'!AC33)</f>
        <v/>
      </c>
      <c r="AH472" s="250">
        <f>AVERAGE('WetLitterbags placem_collection'!S33,'WetLitterbags placem_collection'!U33)</f>
        <v>33</v>
      </c>
      <c r="AI472">
        <f>AVERAGE('WetLitterbags placem_collection'!R33,'WetLitterbags placem_collection'!T33)</f>
        <v>20.950000000000003</v>
      </c>
      <c r="AJ472">
        <f>INDEX(Coordinates!$B$2:$B$197,MATCH(G472,Coordinates!$J$2:$J$197,0))</f>
        <v>-3.3848409909999999</v>
      </c>
      <c r="AK472">
        <f>INDEX(Coordinates!$C$2:$C$197,MATCH(G472,Coordinates!$J$2:$J$197,0))</f>
        <v>34.818838999999997</v>
      </c>
      <c r="AL472" t="str">
        <f>IF(ISNUMBER(SEARCH("C", 'WetLitterbags placem_collection'!X33)),"YES","")</f>
        <v/>
      </c>
      <c r="AM472" t="str">
        <f>IF(ISNUMBER(SEARCH("H", 'WetLitterbags placem_collection'!X33)),"YES","")</f>
        <v/>
      </c>
      <c r="AN472" t="str">
        <f>IF(ISNUMBER(SEARCH("R", 'WetLitterbags placem_collection'!X33)),"YES","")</f>
        <v>YES</v>
      </c>
    </row>
    <row r="473" spans="1:40" ht="15" customHeight="1">
      <c r="A473" s="268" t="s">
        <v>2460</v>
      </c>
      <c r="B473" s="282">
        <f>'Dry_Litterbag Placem_Collection'!A34</f>
        <v>32</v>
      </c>
      <c r="C473" s="282" t="str">
        <f>'Dry_Litterbag Placem_Collection'!B34</f>
        <v>Makao</v>
      </c>
      <c r="D473" s="282" t="s">
        <v>2677</v>
      </c>
      <c r="E473" s="282" t="s">
        <v>2678</v>
      </c>
      <c r="F473" s="282">
        <v>4</v>
      </c>
      <c r="G473" s="283" t="str">
        <f>'Dry_Litterbag Placem_Collection'!C34</f>
        <v>Dry_Ag4_T8</v>
      </c>
      <c r="H473" s="293" t="s">
        <v>3672</v>
      </c>
      <c r="I473" s="285" t="s">
        <v>1147</v>
      </c>
      <c r="J473" s="233" t="str">
        <f>'WetLitterbags placem_collection'!O34</f>
        <v>G201</v>
      </c>
      <c r="K473" s="235">
        <f>IFERROR(INDEX('Green_rooibos initial weight'!$C$5:$C$1749,MATCH(J473, 'Green_rooibos initial weight'!$A$5:$A$1749,0)),"")</f>
        <v>2.2370000000000001</v>
      </c>
      <c r="L473" s="235">
        <f t="shared" si="53"/>
        <v>1.9872000000000001</v>
      </c>
      <c r="M473" s="235">
        <f>AVERAGE('Ashed teabags wet'!$J$809:$J$813,'Ashed teabags wet'!$J$817:$J$818,'Ashed teabags wet'!$J$820:$J$821)</f>
        <v>5.5094158734921841</v>
      </c>
      <c r="N473" s="235">
        <f t="shared" si="54"/>
        <v>1.8777168877619634</v>
      </c>
      <c r="O473" s="235">
        <f>IF(IFERROR(INDEX('Both teabags AfterWet'!$D$1:$D$839,MATCH(J473,'Both teabags AfterWet'!$B$1:$B$839,0)),"")="","",(IFERROR(INDEX('Both teabags AfterWet'!$D$1:$D$839,MATCH(J473,'Both teabags AfterWet'!$B$1:$B$839,0)),"")))</f>
        <v>0.67359999999999998</v>
      </c>
      <c r="P473" s="235">
        <f t="shared" si="55"/>
        <v>0.52299999999999991</v>
      </c>
      <c r="Q473" s="235">
        <f>IFERROR(INDEX('Ashed teabags wet'!$J$2:$J$825,MATCH(J473,'Ashed teabags wet'!$B$2:$B$825,0)),"")</f>
        <v>7.292707292707294</v>
      </c>
      <c r="R473" s="235">
        <f t="shared" si="58"/>
        <v>0.48485914085914078</v>
      </c>
      <c r="S473" s="236">
        <f>'WetLitterbags placem_collection'!E34</f>
        <v>42767</v>
      </c>
      <c r="T473" s="236">
        <f>IF('WetLitterbags placem_collection'!G34="","",'WetLitterbags placem_collection'!G34)</f>
        <v>42818</v>
      </c>
      <c r="U473" s="237">
        <f t="shared" si="52"/>
        <v>51</v>
      </c>
      <c r="V473" s="235">
        <f t="shared" si="56"/>
        <v>1.4642000000000002</v>
      </c>
      <c r="W473" s="235">
        <f t="shared" si="57"/>
        <v>1.3928577469028227</v>
      </c>
      <c r="X473">
        <f>IFERROR(INDEX(Rainfall_Wet!$O$2:$O$217,MATCH(B473, Rainfall_Wet!$A$2:$A$217,0)),"")</f>
        <v>185.630065823</v>
      </c>
      <c r="Y473" s="241">
        <v>51.960000000000008</v>
      </c>
      <c r="Z473" s="241">
        <v>18.919999999999995</v>
      </c>
      <c r="AA473" s="241">
        <v>29.120000000000005</v>
      </c>
      <c r="AB473" s="242" t="s">
        <v>2691</v>
      </c>
      <c r="AC473" s="241">
        <v>8.8529324790537203</v>
      </c>
      <c r="AD473" t="str">
        <f>IF('WetLitterbags placem_collection'!AB34="","",'WetLitterbags placem_collection'!AB34)</f>
        <v/>
      </c>
      <c r="AE473" t="str">
        <f>IF('WetLitterbags placem_collection'!Z34="","",'WetLitterbags placem_collection'!Z34)</f>
        <v/>
      </c>
      <c r="AF473" s="256" t="str">
        <f>IF('WetLitterbags placem_collection'!AA34="","",'WetLitterbags placem_collection'!AA34)</f>
        <v/>
      </c>
      <c r="AG473" t="str">
        <f>IF('WetLitterbags placem_collection'!AC34="","",'WetLitterbags placem_collection'!AC34)</f>
        <v/>
      </c>
      <c r="AH473" s="250">
        <f>AVERAGE('WetLitterbags placem_collection'!S34,'WetLitterbags placem_collection'!U34)</f>
        <v>32.849999999999994</v>
      </c>
      <c r="AI473">
        <f>AVERAGE('WetLitterbags placem_collection'!R34,'WetLitterbags placem_collection'!T34)</f>
        <v>20.9</v>
      </c>
      <c r="AJ473">
        <f>INDEX(Coordinates!$B$2:$B$197,MATCH(G473,Coordinates!$J$2:$J$197,0))</f>
        <v>-3.3849010060000002</v>
      </c>
      <c r="AK473">
        <f>INDEX(Coordinates!$C$2:$C$197,MATCH(G473,Coordinates!$J$2:$J$197,0))</f>
        <v>34.818979990000003</v>
      </c>
      <c r="AL473" t="str">
        <f>IF(ISNUMBER(SEARCH("C", 'WetLitterbags placem_collection'!X34)),"YES","")</f>
        <v/>
      </c>
      <c r="AM473" t="str">
        <f>IF(ISNUMBER(SEARCH("H", 'WetLitterbags placem_collection'!X34)),"YES","")</f>
        <v/>
      </c>
      <c r="AN473" t="str">
        <f>IF(ISNUMBER(SEARCH("R", 'WetLitterbags placem_collection'!X34)),"YES","")</f>
        <v>YES</v>
      </c>
    </row>
    <row r="474" spans="1:40" ht="15" customHeight="1">
      <c r="A474" s="268" t="s">
        <v>2460</v>
      </c>
      <c r="B474" s="282">
        <f>'Dry_Litterbag Placem_Collection'!A35</f>
        <v>33</v>
      </c>
      <c r="C474" s="282" t="str">
        <f>'Dry_Litterbag Placem_Collection'!B35</f>
        <v>Makao</v>
      </c>
      <c r="D474" s="282" t="s">
        <v>2677</v>
      </c>
      <c r="E474" s="282" t="s">
        <v>20</v>
      </c>
      <c r="F474" s="282">
        <v>1</v>
      </c>
      <c r="G474" s="283" t="str">
        <f>'Dry_Litterbag Placem_Collection'!C35</f>
        <v>Dry_P1_T1</v>
      </c>
      <c r="H474" s="293" t="s">
        <v>3672</v>
      </c>
      <c r="I474" s="285" t="s">
        <v>1147</v>
      </c>
      <c r="J474" s="233" t="str">
        <f>'WetLitterbags placem_collection'!O35</f>
        <v>G556</v>
      </c>
      <c r="K474" s="235">
        <f>IFERROR(INDEX('Green_rooibos initial weight'!$C$5:$C$1749,MATCH(J474, 'Green_rooibos initial weight'!$A$5:$A$1749,0)),"")</f>
        <v>2.0329999999999999</v>
      </c>
      <c r="L474" s="235">
        <f t="shared" si="53"/>
        <v>1.7831999999999999</v>
      </c>
      <c r="M474" s="235">
        <f>AVERAGE('Ashed teabags wet'!$J$809:$J$813,'Ashed teabags wet'!$J$817:$J$818,'Ashed teabags wet'!$J$820:$J$821)</f>
        <v>5.5094158734921841</v>
      </c>
      <c r="N474" s="235">
        <f t="shared" si="54"/>
        <v>1.6849560961438872</v>
      </c>
      <c r="O474" s="235" t="str">
        <f>IF(IFERROR(INDEX('Both teabags AfterWet'!$D$1:$D$839,MATCH(J474,'Both teabags AfterWet'!$B$1:$B$839,0)),"")="","",(IFERROR(INDEX('Both teabags AfterWet'!$D$1:$D$839,MATCH(J474,'Both teabags AfterWet'!$B$1:$B$839,0)),"")))</f>
        <v/>
      </c>
      <c r="P474" s="235" t="str">
        <f t="shared" si="55"/>
        <v/>
      </c>
      <c r="Q474" s="235">
        <f>IFERROR(INDEX('Ashed teabags wet'!$J$2:$J$825,MATCH(J474,'Ashed teabags wet'!$B$2:$B$825,0)),"")</f>
        <v>10.776075135937448</v>
      </c>
      <c r="R474" s="235" t="str">
        <f t="shared" si="58"/>
        <v/>
      </c>
      <c r="S474" s="236">
        <f>'WetLitterbags placem_collection'!E35</f>
        <v>42765</v>
      </c>
      <c r="T474" s="236">
        <f>IF('WetLitterbags placem_collection'!G35="","",'WetLitterbags placem_collection'!G35)</f>
        <v>42820</v>
      </c>
      <c r="U474" s="237">
        <f t="shared" si="52"/>
        <v>55</v>
      </c>
      <c r="V474" s="235" t="str">
        <f t="shared" si="56"/>
        <v/>
      </c>
      <c r="W474" s="235" t="str">
        <f t="shared" si="57"/>
        <v/>
      </c>
      <c r="X474">
        <f>IFERROR(INDEX(Rainfall_Wet!$O$2:$O$217,MATCH(B474, Rainfall_Wet!$A$2:$A$217,0)),"")</f>
        <v>228.324359195</v>
      </c>
      <c r="Y474" s="241">
        <v>23.96</v>
      </c>
      <c r="Z474" s="241">
        <v>0.91999999999999804</v>
      </c>
      <c r="AA474" s="241">
        <v>75.12</v>
      </c>
      <c r="AB474" s="242" t="s">
        <v>2688</v>
      </c>
      <c r="AC474" s="241">
        <v>1.2493839329719072</v>
      </c>
      <c r="AD474">
        <f>IF('WetLitterbags placem_collection'!AB35="","",'WetLitterbags placem_collection'!AB35)</f>
        <v>9.5</v>
      </c>
      <c r="AE474">
        <f>IF('WetLitterbags placem_collection'!Z35="","",'WetLitterbags placem_collection'!Z35)</f>
        <v>17.2</v>
      </c>
      <c r="AF474" s="256" t="str">
        <f>IF('WetLitterbags placem_collection'!AA35="","",'WetLitterbags placem_collection'!AA35)</f>
        <v>G</v>
      </c>
      <c r="AG474">
        <f>IF('WetLitterbags placem_collection'!AC35="","",'WetLitterbags placem_collection'!AC35)</f>
        <v>0</v>
      </c>
      <c r="AH474" s="250">
        <f>AVERAGE('WetLitterbags placem_collection'!S35,'WetLitterbags placem_collection'!U35)</f>
        <v>30.5</v>
      </c>
      <c r="AI474">
        <f>AVERAGE('WetLitterbags placem_collection'!R35,'WetLitterbags placem_collection'!T35)</f>
        <v>25.25</v>
      </c>
      <c r="AJ474">
        <f>INDEX(Coordinates!$B$2:$B$197,MATCH(G474,Coordinates!$J$2:$J$197,0))</f>
        <v>-3.4092039989999998</v>
      </c>
      <c r="AK474">
        <f>INDEX(Coordinates!$C$2:$C$197,MATCH(G474,Coordinates!$J$2:$J$197,0))</f>
        <v>34.852751009999999</v>
      </c>
      <c r="AL474" t="str">
        <f>IF(ISNUMBER(SEARCH("C", 'WetLitterbags placem_collection'!X35)),"YES","")</f>
        <v/>
      </c>
      <c r="AM474" t="str">
        <f>IF(ISNUMBER(SEARCH("H", 'WetLitterbags placem_collection'!X35)),"YES","")</f>
        <v/>
      </c>
      <c r="AN474" t="str">
        <f>IF(ISNUMBER(SEARCH("R", 'WetLitterbags placem_collection'!X35)),"YES","")</f>
        <v>YES</v>
      </c>
    </row>
    <row r="475" spans="1:40" ht="15" customHeight="1">
      <c r="A475" s="268" t="s">
        <v>2460</v>
      </c>
      <c r="B475" s="282">
        <f>'Dry_Litterbag Placem_Collection'!A36</f>
        <v>34</v>
      </c>
      <c r="C475" s="282" t="str">
        <f>'Dry_Litterbag Placem_Collection'!B36</f>
        <v>Makao</v>
      </c>
      <c r="D475" s="282" t="s">
        <v>2677</v>
      </c>
      <c r="E475" s="282" t="s">
        <v>20</v>
      </c>
      <c r="F475" s="282">
        <v>1</v>
      </c>
      <c r="G475" s="283" t="str">
        <f>'Dry_Litterbag Placem_Collection'!C36</f>
        <v>Dry_P1_T2</v>
      </c>
      <c r="H475" s="293" t="s">
        <v>3672</v>
      </c>
      <c r="I475" s="285" t="s">
        <v>1147</v>
      </c>
      <c r="J475" s="233" t="str">
        <f>'WetLitterbags placem_collection'!O36</f>
        <v>G649</v>
      </c>
      <c r="K475" s="235">
        <f>IFERROR(INDEX('Green_rooibos initial weight'!$C$5:$C$1749,MATCH(J475, 'Green_rooibos initial weight'!$A$5:$A$1749,0)),"")</f>
        <v>2.1379999999999999</v>
      </c>
      <c r="L475" s="235">
        <f t="shared" si="53"/>
        <v>1.8881999999999999</v>
      </c>
      <c r="M475" s="235">
        <f>AVERAGE('Ashed teabags wet'!$J$809:$J$813,'Ashed teabags wet'!$J$817:$J$818,'Ashed teabags wet'!$J$820:$J$821)</f>
        <v>5.5094158734921841</v>
      </c>
      <c r="N475" s="235">
        <f t="shared" si="54"/>
        <v>1.7841712094767204</v>
      </c>
      <c r="O475" s="235">
        <f>IF(IFERROR(INDEX('Both teabags AfterWet'!$D$1:$D$839,MATCH(J475,'Both teabags AfterWet'!$B$1:$B$839,0)),"")="","",(IFERROR(INDEX('Both teabags AfterWet'!$D$1:$D$839,MATCH(J475,'Both teabags AfterWet'!$B$1:$B$839,0)),"")))</f>
        <v>0.80259999999999998</v>
      </c>
      <c r="P475" s="235">
        <f t="shared" si="55"/>
        <v>0.65199999999999991</v>
      </c>
      <c r="Q475" s="235">
        <f>IFERROR(INDEX('Ashed teabags wet'!$J$2:$J$825,MATCH(J475,'Ashed teabags wet'!$B$2:$B$825,0)),"")</f>
        <v>11.012345679011846</v>
      </c>
      <c r="R475" s="235">
        <f t="shared" si="58"/>
        <v>0.58019950617284266</v>
      </c>
      <c r="S475" s="236">
        <f>'WetLitterbags placem_collection'!E36</f>
        <v>42765</v>
      </c>
      <c r="T475" s="236">
        <f>IF('WetLitterbags placem_collection'!G36="","",'WetLitterbags placem_collection'!G36)</f>
        <v>42820</v>
      </c>
      <c r="U475" s="237">
        <f t="shared" si="52"/>
        <v>55</v>
      </c>
      <c r="V475" s="235">
        <f t="shared" si="56"/>
        <v>1.2362</v>
      </c>
      <c r="W475" s="235">
        <f t="shared" si="57"/>
        <v>1.2039717033038777</v>
      </c>
      <c r="X475">
        <f>IFERROR(INDEX(Rainfall_Wet!$O$2:$O$217,MATCH(B475, Rainfall_Wet!$A$2:$A$217,0)),"")</f>
        <v>228.324359195</v>
      </c>
      <c r="Y475" s="241">
        <v>23.96</v>
      </c>
      <c r="Z475" s="241">
        <v>0.91999999999999804</v>
      </c>
      <c r="AA475" s="241">
        <v>75.12</v>
      </c>
      <c r="AB475" s="242" t="s">
        <v>2688</v>
      </c>
      <c r="AC475" s="241">
        <v>1.2493839329719072</v>
      </c>
      <c r="AD475">
        <f>IF('WetLitterbags placem_collection'!AB36="","",'WetLitterbags placem_collection'!AB36)</f>
        <v>6.5</v>
      </c>
      <c r="AE475">
        <f>IF('WetLitterbags placem_collection'!Z36="","",'WetLitterbags placem_collection'!Z36)</f>
        <v>14.2</v>
      </c>
      <c r="AF475" s="256" t="str">
        <f>IF('WetLitterbags placem_collection'!AA36="","",'WetLitterbags placem_collection'!AA36)</f>
        <v>G</v>
      </c>
      <c r="AG475">
        <f>IF('WetLitterbags placem_collection'!AC36="","",'WetLitterbags placem_collection'!AC36)</f>
        <v>0</v>
      </c>
      <c r="AH475" s="250">
        <f>AVERAGE('WetLitterbags placem_collection'!S36,'WetLitterbags placem_collection'!U36)</f>
        <v>21</v>
      </c>
      <c r="AI475">
        <f>AVERAGE('WetLitterbags placem_collection'!R36,'WetLitterbags placem_collection'!T36)</f>
        <v>25.55</v>
      </c>
      <c r="AJ475">
        <f>INDEX(Coordinates!$B$2:$B$197,MATCH(G475,Coordinates!$J$2:$J$197,0))</f>
        <v>-3.4092350119999999</v>
      </c>
      <c r="AK475">
        <f>INDEX(Coordinates!$C$2:$C$197,MATCH(G475,Coordinates!$J$2:$J$197,0))</f>
        <v>34.852782019999999</v>
      </c>
      <c r="AL475" t="str">
        <f>IF(ISNUMBER(SEARCH("C", 'WetLitterbags placem_collection'!X36)),"YES","")</f>
        <v/>
      </c>
      <c r="AM475" t="str">
        <f>IF(ISNUMBER(SEARCH("H", 'WetLitterbags placem_collection'!X36)),"YES","")</f>
        <v/>
      </c>
      <c r="AN475" t="str">
        <f>IF(ISNUMBER(SEARCH("R", 'WetLitterbags placem_collection'!X36)),"YES","")</f>
        <v>YES</v>
      </c>
    </row>
    <row r="476" spans="1:40" ht="15" customHeight="1">
      <c r="A476" s="268" t="s">
        <v>2460</v>
      </c>
      <c r="B476" s="282">
        <f>'Dry_Litterbag Placem_Collection'!A37</f>
        <v>35</v>
      </c>
      <c r="C476" s="282" t="str">
        <f>'Dry_Litterbag Placem_Collection'!B37</f>
        <v>Makao</v>
      </c>
      <c r="D476" s="282" t="s">
        <v>2677</v>
      </c>
      <c r="E476" s="282" t="s">
        <v>20</v>
      </c>
      <c r="F476" s="282">
        <v>1</v>
      </c>
      <c r="G476" s="283" t="str">
        <f>'Dry_Litterbag Placem_Collection'!C37</f>
        <v>Dry_P1_T3</v>
      </c>
      <c r="H476" s="293" t="s">
        <v>3672</v>
      </c>
      <c r="I476" s="285" t="s">
        <v>1147</v>
      </c>
      <c r="J476" s="233" t="str">
        <f>'WetLitterbags placem_collection'!O37</f>
        <v>G732</v>
      </c>
      <c r="K476" s="235">
        <f>IFERROR(INDEX('Green_rooibos initial weight'!$C$5:$C$1749,MATCH(J476, 'Green_rooibos initial weight'!$A$5:$A$1749,0)),"")</f>
        <v>2.0880000000000001</v>
      </c>
      <c r="L476" s="235">
        <f t="shared" si="53"/>
        <v>1.8382000000000001</v>
      </c>
      <c r="M476" s="235">
        <f>AVERAGE('Ashed teabags wet'!$J$809:$J$813,'Ashed teabags wet'!$J$817:$J$818,'Ashed teabags wet'!$J$820:$J$821)</f>
        <v>5.5094158734921841</v>
      </c>
      <c r="N476" s="235">
        <f t="shared" si="54"/>
        <v>1.7369259174134668</v>
      </c>
      <c r="O476" s="235">
        <f>IF(IFERROR(INDEX('Both teabags AfterWet'!$D$1:$D$839,MATCH(J476,'Both teabags AfterWet'!$B$1:$B$839,0)),"")="","",(IFERROR(INDEX('Both teabags AfterWet'!$D$1:$D$839,MATCH(J476,'Both teabags AfterWet'!$B$1:$B$839,0)),"")))</f>
        <v>0.71699999999999997</v>
      </c>
      <c r="P476" s="235">
        <f t="shared" si="55"/>
        <v>0.56640000000000001</v>
      </c>
      <c r="Q476" s="235">
        <f>IFERROR(INDEX('Ashed teabags wet'!$J$2:$J$825,MATCH(J476,'Ashed teabags wet'!$B$2:$B$825,0)),"")</f>
        <v>10.182896688086906</v>
      </c>
      <c r="R476" s="235">
        <f t="shared" si="58"/>
        <v>0.50872407315867574</v>
      </c>
      <c r="S476" s="236">
        <f>'WetLitterbags placem_collection'!E37</f>
        <v>42765</v>
      </c>
      <c r="T476" s="236">
        <f>IF('WetLitterbags placem_collection'!G37="","",'WetLitterbags placem_collection'!G37)</f>
        <v>42820</v>
      </c>
      <c r="U476" s="237">
        <f t="shared" si="52"/>
        <v>55</v>
      </c>
      <c r="V476" s="235">
        <f t="shared" si="56"/>
        <v>1.2718</v>
      </c>
      <c r="W476" s="235">
        <f t="shared" si="57"/>
        <v>1.2282018442547911</v>
      </c>
      <c r="X476">
        <f>IFERROR(INDEX(Rainfall_Wet!$O$2:$O$217,MATCH(B476, Rainfall_Wet!$A$2:$A$217,0)),"")</f>
        <v>228.324359195</v>
      </c>
      <c r="Y476" s="241">
        <v>23.96</v>
      </c>
      <c r="Z476" s="241">
        <v>0.91999999999999804</v>
      </c>
      <c r="AA476" s="241">
        <v>75.12</v>
      </c>
      <c r="AB476" s="242" t="s">
        <v>2688</v>
      </c>
      <c r="AC476" s="241">
        <v>1.2493839329719072</v>
      </c>
      <c r="AD476">
        <f>IF('WetLitterbags placem_collection'!AB37="","",'WetLitterbags placem_collection'!AB37)</f>
        <v>0.7</v>
      </c>
      <c r="AE476">
        <f>IF('WetLitterbags placem_collection'!Z37="","",'WetLitterbags placem_collection'!Z37)</f>
        <v>10.6</v>
      </c>
      <c r="AF476" s="256" t="str">
        <f>IF('WetLitterbags placem_collection'!AA37="","",'WetLitterbags placem_collection'!AA37)</f>
        <v>G</v>
      </c>
      <c r="AG476">
        <f>IF('WetLitterbags placem_collection'!AC37="","",'WetLitterbags placem_collection'!AC37)</f>
        <v>0</v>
      </c>
      <c r="AH476" s="250">
        <f>AVERAGE('WetLitterbags placem_collection'!S37,'WetLitterbags placem_collection'!U37)</f>
        <v>10.9</v>
      </c>
      <c r="AI476">
        <f>AVERAGE('WetLitterbags placem_collection'!R37,'WetLitterbags placem_collection'!T37)</f>
        <v>24.45</v>
      </c>
      <c r="AJ476">
        <f>INDEX(Coordinates!$B$2:$B$197,MATCH(G476,Coordinates!$J$2:$J$197,0))</f>
        <v>-3.409177009</v>
      </c>
      <c r="AK476">
        <f>INDEX(Coordinates!$C$2:$C$197,MATCH(G476,Coordinates!$J$2:$J$197,0))</f>
        <v>34.852818990000003</v>
      </c>
      <c r="AL476" t="str">
        <f>IF(ISNUMBER(SEARCH("C", 'WetLitterbags placem_collection'!X37)),"YES","")</f>
        <v/>
      </c>
      <c r="AM476" t="str">
        <f>IF(ISNUMBER(SEARCH("H", 'WetLitterbags placem_collection'!X37)),"YES","")</f>
        <v/>
      </c>
      <c r="AN476" t="str">
        <f>IF(ISNUMBER(SEARCH("R", 'WetLitterbags placem_collection'!X37)),"YES","")</f>
        <v>YES</v>
      </c>
    </row>
    <row r="477" spans="1:40" ht="15" customHeight="1">
      <c r="A477" s="268" t="s">
        <v>2460</v>
      </c>
      <c r="B477" s="282">
        <f>'Dry_Litterbag Placem_Collection'!A38</f>
        <v>36</v>
      </c>
      <c r="C477" s="282" t="str">
        <f>'Dry_Litterbag Placem_Collection'!B38</f>
        <v>Makao</v>
      </c>
      <c r="D477" s="282" t="s">
        <v>2677</v>
      </c>
      <c r="E477" s="282" t="s">
        <v>20</v>
      </c>
      <c r="F477" s="282">
        <v>1</v>
      </c>
      <c r="G477" s="283" t="str">
        <f>'Dry_Litterbag Placem_Collection'!C38</f>
        <v>Dry_P1_T4</v>
      </c>
      <c r="H477" s="293" t="s">
        <v>3672</v>
      </c>
      <c r="I477" s="285" t="s">
        <v>1147</v>
      </c>
      <c r="J477" s="233" t="str">
        <f>'WetLitterbags placem_collection'!O38</f>
        <v>G550</v>
      </c>
      <c r="K477" s="235">
        <f>IFERROR(INDEX('Green_rooibos initial weight'!$C$5:$C$1749,MATCH(J477, 'Green_rooibos initial weight'!$A$5:$A$1749,0)),"")</f>
        <v>2.097</v>
      </c>
      <c r="L477" s="235">
        <f t="shared" si="53"/>
        <v>1.8472</v>
      </c>
      <c r="M477" s="235">
        <f>AVERAGE('Ashed teabags wet'!$J$809:$J$813,'Ashed teabags wet'!$J$817:$J$818,'Ashed teabags wet'!$J$820:$J$821)</f>
        <v>5.5094158734921841</v>
      </c>
      <c r="N477" s="235">
        <f t="shared" si="54"/>
        <v>1.7454300699848524</v>
      </c>
      <c r="O477" s="235">
        <f>IF(IFERROR(INDEX('Both teabags AfterWet'!$D$1:$D$839,MATCH(J477,'Both teabags AfterWet'!$B$1:$B$839,0)),"")="","",(IFERROR(INDEX('Both teabags AfterWet'!$D$1:$D$839,MATCH(J477,'Both teabags AfterWet'!$B$1:$B$839,0)),"")))</f>
        <v>0.72199999999999998</v>
      </c>
      <c r="P477" s="235">
        <f t="shared" si="55"/>
        <v>0.57139999999999991</v>
      </c>
      <c r="Q477" s="235">
        <f>IFERROR(INDEX('Ashed teabags wet'!$J$2:$J$825,MATCH(J477,'Ashed teabags wet'!$B$2:$B$825,0)),"")</f>
        <v>6.3737324963780466</v>
      </c>
      <c r="R477" s="235">
        <f t="shared" si="58"/>
        <v>0.53498049251569579</v>
      </c>
      <c r="S477" s="236">
        <f>'WetLitterbags placem_collection'!E38</f>
        <v>42765</v>
      </c>
      <c r="T477" s="236">
        <f>IF('WetLitterbags placem_collection'!G38="","",'WetLitterbags placem_collection'!G38)</f>
        <v>42820</v>
      </c>
      <c r="U477" s="237">
        <f t="shared" si="52"/>
        <v>55</v>
      </c>
      <c r="V477" s="235">
        <f t="shared" si="56"/>
        <v>1.2758</v>
      </c>
      <c r="W477" s="235">
        <f t="shared" si="57"/>
        <v>1.2104495774691566</v>
      </c>
      <c r="X477">
        <f>IFERROR(INDEX(Rainfall_Wet!$O$2:$O$217,MATCH(B477, Rainfall_Wet!$A$2:$A$217,0)),"")</f>
        <v>228.324359195</v>
      </c>
      <c r="Y477" s="241">
        <v>23.96</v>
      </c>
      <c r="Z477" s="241">
        <v>0.91999999999999804</v>
      </c>
      <c r="AA477" s="241">
        <v>75.12</v>
      </c>
      <c r="AB477" s="242" t="s">
        <v>2688</v>
      </c>
      <c r="AC477" s="241">
        <v>1.2493839329719072</v>
      </c>
      <c r="AD477">
        <f>IF('WetLitterbags placem_collection'!AB38="","",'WetLitterbags placem_collection'!AB38)</f>
        <v>3.3</v>
      </c>
      <c r="AE477">
        <f>IF('WetLitterbags placem_collection'!Z38="","",'WetLitterbags placem_collection'!Z38)</f>
        <v>4.9000000000000004</v>
      </c>
      <c r="AF477" s="256" t="str">
        <f>IF('WetLitterbags placem_collection'!AA38="","",'WetLitterbags placem_collection'!AA38)</f>
        <v>G</v>
      </c>
      <c r="AG477">
        <f>IF('WetLitterbags placem_collection'!AC38="","",'WetLitterbags placem_collection'!AC38)</f>
        <v>1</v>
      </c>
      <c r="AH477" s="250">
        <f>AVERAGE('WetLitterbags placem_collection'!S38,'WetLitterbags placem_collection'!U38)</f>
        <v>14.1</v>
      </c>
      <c r="AI477">
        <f>AVERAGE('WetLitterbags placem_collection'!R38,'WetLitterbags placem_collection'!T38)</f>
        <v>24.75</v>
      </c>
      <c r="AJ477">
        <f>INDEX(Coordinates!$B$2:$B$197,MATCH(G477,Coordinates!$J$2:$J$197,0))</f>
        <v>-3.40917198</v>
      </c>
      <c r="AK477">
        <f>INDEX(Coordinates!$C$2:$C$197,MATCH(G477,Coordinates!$J$2:$J$197,0))</f>
        <v>34.852960979999999</v>
      </c>
      <c r="AL477" t="str">
        <f>IF(ISNUMBER(SEARCH("C", 'WetLitterbags placem_collection'!X38)),"YES","")</f>
        <v/>
      </c>
      <c r="AM477" t="str">
        <f>IF(ISNUMBER(SEARCH("H", 'WetLitterbags placem_collection'!X38)),"YES","")</f>
        <v/>
      </c>
      <c r="AN477" t="str">
        <f>IF(ISNUMBER(SEARCH("R", 'WetLitterbags placem_collection'!X38)),"YES","")</f>
        <v>YES</v>
      </c>
    </row>
    <row r="478" spans="1:40" ht="15" customHeight="1">
      <c r="A478" s="268" t="s">
        <v>2460</v>
      </c>
      <c r="B478" s="282">
        <f>'Dry_Litterbag Placem_Collection'!A39</f>
        <v>37</v>
      </c>
      <c r="C478" s="282" t="str">
        <f>'Dry_Litterbag Placem_Collection'!B39</f>
        <v>Makao</v>
      </c>
      <c r="D478" s="282" t="s">
        <v>2677</v>
      </c>
      <c r="E478" s="282" t="s">
        <v>20</v>
      </c>
      <c r="F478" s="282">
        <v>1</v>
      </c>
      <c r="G478" s="283" t="str">
        <f>'Dry_Litterbag Placem_Collection'!C39</f>
        <v>Dry_P1_T5</v>
      </c>
      <c r="H478" s="293" t="s">
        <v>3672</v>
      </c>
      <c r="I478" s="285" t="s">
        <v>1147</v>
      </c>
      <c r="J478" s="233" t="str">
        <f>'WetLitterbags placem_collection'!O39</f>
        <v>G528</v>
      </c>
      <c r="K478" s="235">
        <f>IFERROR(INDEX('Green_rooibos initial weight'!$C$5:$C$1749,MATCH(J478, 'Green_rooibos initial weight'!$A$5:$A$1749,0)),"")</f>
        <v>2.14</v>
      </c>
      <c r="L478" s="235">
        <f t="shared" si="53"/>
        <v>1.8902000000000001</v>
      </c>
      <c r="M478" s="235">
        <f>AVERAGE('Ashed teabags wet'!$J$809:$J$813,'Ashed teabags wet'!$J$817:$J$818,'Ashed teabags wet'!$J$820:$J$821)</f>
        <v>5.5094158734921841</v>
      </c>
      <c r="N478" s="235">
        <f t="shared" si="54"/>
        <v>1.7860610211592509</v>
      </c>
      <c r="O478" s="235">
        <f>IF(IFERROR(INDEX('Both teabags AfterWet'!$D$1:$D$839,MATCH(J478,'Both teabags AfterWet'!$B$1:$B$839,0)),"")="","",(IFERROR(INDEX('Both teabags AfterWet'!$D$1:$D$839,MATCH(J478,'Both teabags AfterWet'!$B$1:$B$839,0)),"")))</f>
        <v>0.89600000000000002</v>
      </c>
      <c r="P478" s="235">
        <f t="shared" si="55"/>
        <v>0.74540000000000006</v>
      </c>
      <c r="Q478" s="235">
        <f>IFERROR(INDEX('Ashed teabags wet'!$J$2:$J$825,MATCH(J478,'Ashed teabags wet'!$B$2:$B$825,0)),"")</f>
        <v>15.032354405176665</v>
      </c>
      <c r="R478" s="235">
        <f t="shared" si="58"/>
        <v>0.63334883026381317</v>
      </c>
      <c r="S478" s="236">
        <f>'WetLitterbags placem_collection'!E39</f>
        <v>42765</v>
      </c>
      <c r="T478" s="236">
        <f>IF('WetLitterbags placem_collection'!G39="","",'WetLitterbags placem_collection'!G39)</f>
        <v>42820</v>
      </c>
      <c r="U478" s="237">
        <f t="shared" si="52"/>
        <v>55</v>
      </c>
      <c r="V478" s="235">
        <f t="shared" si="56"/>
        <v>1.1448</v>
      </c>
      <c r="W478" s="235">
        <f t="shared" si="57"/>
        <v>1.1527121908954379</v>
      </c>
      <c r="X478">
        <f>IFERROR(INDEX(Rainfall_Wet!$O$2:$O$217,MATCH(B478, Rainfall_Wet!$A$2:$A$217,0)),"")</f>
        <v>228.324359195</v>
      </c>
      <c r="Y478" s="241">
        <v>23.96</v>
      </c>
      <c r="Z478" s="241">
        <v>0.91999999999999804</v>
      </c>
      <c r="AA478" s="241">
        <v>75.12</v>
      </c>
      <c r="AB478" s="242" t="s">
        <v>2688</v>
      </c>
      <c r="AC478" s="241">
        <v>1.2493839329719072</v>
      </c>
      <c r="AD478">
        <f>IF('WetLitterbags placem_collection'!AB39="","",'WetLitterbags placem_collection'!AB39)</f>
        <v>8.3000000000000007</v>
      </c>
      <c r="AE478">
        <f>IF('WetLitterbags placem_collection'!Z39="","",'WetLitterbags placem_collection'!Z39)</f>
        <v>27.8</v>
      </c>
      <c r="AF478" s="256" t="str">
        <f>IF('WetLitterbags placem_collection'!AA39="","",'WetLitterbags placem_collection'!AA39)</f>
        <v>G</v>
      </c>
      <c r="AG478">
        <f>IF('WetLitterbags placem_collection'!AC39="","",'WetLitterbags placem_collection'!AC39)</f>
        <v>0</v>
      </c>
      <c r="AH478" s="250">
        <f>AVERAGE('WetLitterbags placem_collection'!S39,'WetLitterbags placem_collection'!U39)</f>
        <v>19.299999999999997</v>
      </c>
      <c r="AI478">
        <f>AVERAGE('WetLitterbags placem_collection'!R39,'WetLitterbags placem_collection'!T39)</f>
        <v>24.55</v>
      </c>
      <c r="AJ478">
        <f>INDEX(Coordinates!$B$2:$B$197,MATCH(G478,Coordinates!$J$2:$J$197,0))</f>
        <v>-3.4090709779999999</v>
      </c>
      <c r="AK478">
        <f>INDEX(Coordinates!$C$2:$C$197,MATCH(G478,Coordinates!$J$2:$J$197,0))</f>
        <v>34.852712029999999</v>
      </c>
      <c r="AL478" t="str">
        <f>IF(ISNUMBER(SEARCH("C", 'WetLitterbags placem_collection'!X39)),"YES","")</f>
        <v/>
      </c>
      <c r="AM478" t="str">
        <f>IF(ISNUMBER(SEARCH("H", 'WetLitterbags placem_collection'!X39)),"YES","")</f>
        <v/>
      </c>
      <c r="AN478" t="str">
        <f>IF(ISNUMBER(SEARCH("R", 'WetLitterbags placem_collection'!X39)),"YES","")</f>
        <v>YES</v>
      </c>
    </row>
    <row r="479" spans="1:40" ht="15" customHeight="1">
      <c r="A479" s="268" t="s">
        <v>2460</v>
      </c>
      <c r="B479" s="282">
        <f>'Dry_Litterbag Placem_Collection'!A40</f>
        <v>38</v>
      </c>
      <c r="C479" s="282" t="str">
        <f>'Dry_Litterbag Placem_Collection'!B40</f>
        <v>Makao</v>
      </c>
      <c r="D479" s="282" t="s">
        <v>2677</v>
      </c>
      <c r="E479" s="282" t="s">
        <v>20</v>
      </c>
      <c r="F479" s="282">
        <v>1</v>
      </c>
      <c r="G479" s="283" t="str">
        <f>'Dry_Litterbag Placem_Collection'!C40</f>
        <v>Dry_P1_T6</v>
      </c>
      <c r="H479" s="293" t="s">
        <v>3672</v>
      </c>
      <c r="I479" s="285" t="s">
        <v>1147</v>
      </c>
      <c r="J479" s="233" t="str">
        <f>'WetLitterbags placem_collection'!O40</f>
        <v>G703</v>
      </c>
      <c r="K479" s="235">
        <f>IFERROR(INDEX('Green_rooibos initial weight'!$C$5:$C$1749,MATCH(J479, 'Green_rooibos initial weight'!$A$5:$A$1749,0)),"")</f>
        <v>1.9159999999999999</v>
      </c>
      <c r="L479" s="235">
        <f t="shared" si="53"/>
        <v>1.6661999999999999</v>
      </c>
      <c r="M479" s="235">
        <f>AVERAGE('Ashed teabags wet'!$J$809:$J$813,'Ashed teabags wet'!$J$817:$J$818,'Ashed teabags wet'!$J$820:$J$821)</f>
        <v>5.5094158734921841</v>
      </c>
      <c r="N479" s="235">
        <f t="shared" si="54"/>
        <v>1.5744021127158732</v>
      </c>
      <c r="O479" s="235">
        <f>IF(IFERROR(INDEX('Both teabags AfterWet'!$D$1:$D$839,MATCH(J479,'Both teabags AfterWet'!$B$1:$B$839,0)),"")="","",(IFERROR(INDEX('Both teabags AfterWet'!$D$1:$D$839,MATCH(J479,'Both teabags AfterWet'!$B$1:$B$839,0)),"")))</f>
        <v>0.81899999999999995</v>
      </c>
      <c r="P479" s="235">
        <f t="shared" si="55"/>
        <v>0.66839999999999988</v>
      </c>
      <c r="Q479" s="235">
        <f>IFERROR(INDEX('Ashed teabags wet'!$J$2:$J$825,MATCH(J479,'Ashed teabags wet'!$B$2:$B$825,0)),"")</f>
        <v>13.181367690782835</v>
      </c>
      <c r="R479" s="235">
        <f t="shared" si="58"/>
        <v>0.58029573835480741</v>
      </c>
      <c r="S479" s="236">
        <f>'WetLitterbags placem_collection'!E40</f>
        <v>42765</v>
      </c>
      <c r="T479" s="236">
        <f>IF('WetLitterbags placem_collection'!G40="","",'WetLitterbags placem_collection'!G40)</f>
        <v>42820</v>
      </c>
      <c r="U479" s="237">
        <f t="shared" si="52"/>
        <v>55</v>
      </c>
      <c r="V479" s="235">
        <f t="shared" si="56"/>
        <v>0.99780000000000002</v>
      </c>
      <c r="W479" s="235">
        <f t="shared" si="57"/>
        <v>0.99410637436106575</v>
      </c>
      <c r="X479">
        <f>IFERROR(INDEX(Rainfall_Wet!$O$2:$O$217,MATCH(B479, Rainfall_Wet!$A$2:$A$217,0)),"")</f>
        <v>228.324359195</v>
      </c>
      <c r="Y479" s="241">
        <v>23.96</v>
      </c>
      <c r="Z479" s="241">
        <v>0.91999999999999804</v>
      </c>
      <c r="AA479" s="241">
        <v>75.12</v>
      </c>
      <c r="AB479" s="242" t="s">
        <v>2688</v>
      </c>
      <c r="AC479" s="241">
        <v>1.2493839329719072</v>
      </c>
      <c r="AD479">
        <f>IF('WetLitterbags placem_collection'!AB40="","",'WetLitterbags placem_collection'!AB40)</f>
        <v>2</v>
      </c>
      <c r="AE479">
        <f>IF('WetLitterbags placem_collection'!Z40="","",'WetLitterbags placem_collection'!Z40)</f>
        <v>20.399999999999999</v>
      </c>
      <c r="AF479" s="256" t="str">
        <f>IF('WetLitterbags placem_collection'!AA40="","",'WetLitterbags placem_collection'!AA40)</f>
        <v>O</v>
      </c>
      <c r="AG479">
        <f>IF('WetLitterbags placem_collection'!AC40="","",'WetLitterbags placem_collection'!AC40)</f>
        <v>0</v>
      </c>
      <c r="AH479" s="250">
        <f>AVERAGE('WetLitterbags placem_collection'!S40,'WetLitterbags placem_collection'!U40)</f>
        <v>20.9</v>
      </c>
      <c r="AI479">
        <f>AVERAGE('WetLitterbags placem_collection'!R40,'WetLitterbags placem_collection'!T40)</f>
        <v>24.1</v>
      </c>
      <c r="AJ479">
        <f>INDEX(Coordinates!$B$2:$B$197,MATCH(G479,Coordinates!$J$2:$J$197,0))</f>
        <v>-3.409280023</v>
      </c>
      <c r="AK479">
        <f>INDEX(Coordinates!$C$2:$C$197,MATCH(G479,Coordinates!$J$2:$J$197,0))</f>
        <v>34.852612960000002</v>
      </c>
      <c r="AL479" t="str">
        <f>IF(ISNUMBER(SEARCH("C", 'WetLitterbags placem_collection'!X40)),"YES","")</f>
        <v/>
      </c>
      <c r="AM479" t="str">
        <f>IF(ISNUMBER(SEARCH("H", 'WetLitterbags placem_collection'!X40)),"YES","")</f>
        <v/>
      </c>
      <c r="AN479" t="str">
        <f>IF(ISNUMBER(SEARCH("R", 'WetLitterbags placem_collection'!X40)),"YES","")</f>
        <v>YES</v>
      </c>
    </row>
    <row r="480" spans="1:40" ht="15" customHeight="1">
      <c r="A480" s="268" t="s">
        <v>2460</v>
      </c>
      <c r="B480" s="282">
        <f>'Dry_Litterbag Placem_Collection'!A41</f>
        <v>39</v>
      </c>
      <c r="C480" s="282" t="str">
        <f>'Dry_Litterbag Placem_Collection'!B41</f>
        <v>Makao</v>
      </c>
      <c r="D480" s="282" t="s">
        <v>2677</v>
      </c>
      <c r="E480" s="282" t="s">
        <v>20</v>
      </c>
      <c r="F480" s="282">
        <v>1</v>
      </c>
      <c r="G480" s="283" t="str">
        <f>'Dry_Litterbag Placem_Collection'!C41</f>
        <v>Dry_P1_T7</v>
      </c>
      <c r="H480" s="293" t="s">
        <v>3672</v>
      </c>
      <c r="I480" s="285" t="s">
        <v>1147</v>
      </c>
      <c r="J480" s="233" t="str">
        <f>'WetLitterbags placem_collection'!O41</f>
        <v>G566</v>
      </c>
      <c r="K480" s="235">
        <f>IFERROR(INDEX('Green_rooibos initial weight'!$C$5:$C$1749,MATCH(J480, 'Green_rooibos initial weight'!$A$5:$A$1749,0)),"")</f>
        <v>2.0449999999999999</v>
      </c>
      <c r="L480" s="235">
        <f t="shared" si="53"/>
        <v>1.7951999999999999</v>
      </c>
      <c r="M480" s="235">
        <f>AVERAGE('Ashed teabags wet'!$J$809:$J$813,'Ashed teabags wet'!$J$817:$J$818,'Ashed teabags wet'!$J$820:$J$821)</f>
        <v>5.5094158734921841</v>
      </c>
      <c r="N480" s="235">
        <f t="shared" si="54"/>
        <v>1.6962949662390683</v>
      </c>
      <c r="O480" s="235">
        <f>IF(IFERROR(INDEX('Both teabags AfterWet'!$D$1:$D$839,MATCH(J480,'Both teabags AfterWet'!$B$1:$B$839,0)),"")="","",(IFERROR(INDEX('Both teabags AfterWet'!$D$1:$D$839,MATCH(J480,'Both teabags AfterWet'!$B$1:$B$839,0)),"")))</f>
        <v>0.78520000000000001</v>
      </c>
      <c r="P480" s="235">
        <f t="shared" si="55"/>
        <v>0.63460000000000005</v>
      </c>
      <c r="Q480" s="235">
        <f>IFERROR(INDEX('Ashed teabags wet'!$J$2:$J$825,MATCH(J480,'Ashed teabags wet'!$B$2:$B$825,0)),"")</f>
        <v>4.4278606965170084</v>
      </c>
      <c r="R480" s="235">
        <f t="shared" si="58"/>
        <v>0.60650079601990314</v>
      </c>
      <c r="S480" s="236">
        <f>'WetLitterbags placem_collection'!E41</f>
        <v>42765</v>
      </c>
      <c r="T480" s="236">
        <f>IF('WetLitterbags placem_collection'!G41="","",'WetLitterbags placem_collection'!G41)</f>
        <v>42820</v>
      </c>
      <c r="U480" s="237">
        <f t="shared" si="52"/>
        <v>55</v>
      </c>
      <c r="V480" s="235">
        <f t="shared" si="56"/>
        <v>1.1605999999999999</v>
      </c>
      <c r="W480" s="235">
        <f t="shared" si="57"/>
        <v>1.0897941702191651</v>
      </c>
      <c r="X480">
        <f>IFERROR(INDEX(Rainfall_Wet!$O$2:$O$217,MATCH(B480, Rainfall_Wet!$A$2:$A$217,0)),"")</f>
        <v>228.324359195</v>
      </c>
      <c r="Y480" s="241">
        <v>23.96</v>
      </c>
      <c r="Z480" s="241">
        <v>0.91999999999999804</v>
      </c>
      <c r="AA480" s="241">
        <v>75.12</v>
      </c>
      <c r="AB480" s="242" t="s">
        <v>2688</v>
      </c>
      <c r="AC480" s="241">
        <v>1.2493839329719072</v>
      </c>
      <c r="AD480">
        <f>IF('WetLitterbags placem_collection'!AB41="","",'WetLitterbags placem_collection'!AB41)</f>
        <v>2.4</v>
      </c>
      <c r="AE480">
        <f>IF('WetLitterbags placem_collection'!Z41="","",'WetLitterbags placem_collection'!Z41)</f>
        <v>18</v>
      </c>
      <c r="AF480" s="256" t="str">
        <f>IF('WetLitterbags placem_collection'!AA41="","",'WetLitterbags placem_collection'!AA41)</f>
        <v>G</v>
      </c>
      <c r="AG480">
        <f>IF('WetLitterbags placem_collection'!AC41="","",'WetLitterbags placem_collection'!AC41)</f>
        <v>1</v>
      </c>
      <c r="AH480" s="250">
        <f>AVERAGE('WetLitterbags placem_collection'!S41,'WetLitterbags placem_collection'!U41)</f>
        <v>26.9</v>
      </c>
      <c r="AI480">
        <f>AVERAGE('WetLitterbags placem_collection'!R41,'WetLitterbags placem_collection'!T41)</f>
        <v>23.299999999999997</v>
      </c>
      <c r="AJ480">
        <f>INDEX(Coordinates!$B$2:$B$197,MATCH(G480,Coordinates!$J$2:$J$197,0))</f>
        <v>-3.4093859700000002</v>
      </c>
      <c r="AK480">
        <f>INDEX(Coordinates!$C$2:$C$197,MATCH(G480,Coordinates!$J$2:$J$197,0))</f>
        <v>34.852855030000001</v>
      </c>
      <c r="AL480" t="str">
        <f>IF(ISNUMBER(SEARCH("C", 'WetLitterbags placem_collection'!X41)),"YES","")</f>
        <v/>
      </c>
      <c r="AM480" t="str">
        <f>IF(ISNUMBER(SEARCH("H", 'WetLitterbags placem_collection'!X41)),"YES","")</f>
        <v/>
      </c>
      <c r="AN480" t="str">
        <f>IF(ISNUMBER(SEARCH("R", 'WetLitterbags placem_collection'!X41)),"YES","")</f>
        <v>YES</v>
      </c>
    </row>
    <row r="481" spans="1:40" ht="15" customHeight="1">
      <c r="A481" s="268" t="s">
        <v>2460</v>
      </c>
      <c r="B481" s="282">
        <f>'Dry_Litterbag Placem_Collection'!A42</f>
        <v>40</v>
      </c>
      <c r="C481" s="282" t="str">
        <f>'Dry_Litterbag Placem_Collection'!B42</f>
        <v>Makao</v>
      </c>
      <c r="D481" s="282" t="s">
        <v>2677</v>
      </c>
      <c r="E481" s="282" t="s">
        <v>20</v>
      </c>
      <c r="F481" s="282">
        <v>1</v>
      </c>
      <c r="G481" s="283" t="str">
        <f>'Dry_Litterbag Placem_Collection'!C42</f>
        <v>Dry_P1_T8</v>
      </c>
      <c r="H481" s="293" t="s">
        <v>3672</v>
      </c>
      <c r="I481" s="285" t="s">
        <v>1147</v>
      </c>
      <c r="J481" s="233" t="str">
        <f>'WetLitterbags placem_collection'!O42</f>
        <v>G619</v>
      </c>
      <c r="K481" s="235">
        <f>IFERROR(INDEX('Green_rooibos initial weight'!$C$5:$C$1749,MATCH(J481, 'Green_rooibos initial weight'!$A$5:$A$1749,0)),"")</f>
        <v>2.036</v>
      </c>
      <c r="L481" s="235">
        <f t="shared" si="53"/>
        <v>1.7862</v>
      </c>
      <c r="M481" s="235">
        <f>AVERAGE('Ashed teabags wet'!$J$809:$J$813,'Ashed teabags wet'!$J$817:$J$818,'Ashed teabags wet'!$J$820:$J$821)</f>
        <v>5.5094158734921841</v>
      </c>
      <c r="N481" s="235">
        <f t="shared" si="54"/>
        <v>1.6877908136676827</v>
      </c>
      <c r="O481" s="235">
        <f>IF(IFERROR(INDEX('Both teabags AfterWet'!$D$1:$D$839,MATCH(J481,'Both teabags AfterWet'!$B$1:$B$839,0)),"")="","",(IFERROR(INDEX('Both teabags AfterWet'!$D$1:$D$839,MATCH(J481,'Both teabags AfterWet'!$B$1:$B$839,0)),"")))</f>
        <v>0.70599999999999996</v>
      </c>
      <c r="P481" s="235">
        <f t="shared" si="55"/>
        <v>0.55539999999999989</v>
      </c>
      <c r="Q481" s="235">
        <f>IFERROR(INDEX('Ashed teabags wet'!$J$2:$J$825,MATCH(J481,'Ashed teabags wet'!$B$2:$B$825,0)),"")</f>
        <v>8.6005830903788301</v>
      </c>
      <c r="R481" s="235">
        <f t="shared" si="58"/>
        <v>0.50763236151603586</v>
      </c>
      <c r="S481" s="236">
        <f>'WetLitterbags placem_collection'!E42</f>
        <v>42765</v>
      </c>
      <c r="T481" s="236">
        <f>IF('WetLitterbags placem_collection'!G42="","",'WetLitterbags placem_collection'!G42)</f>
        <v>42820</v>
      </c>
      <c r="U481" s="237">
        <f t="shared" si="52"/>
        <v>55</v>
      </c>
      <c r="V481" s="235">
        <f t="shared" si="56"/>
        <v>1.2308000000000001</v>
      </c>
      <c r="W481" s="235">
        <f t="shared" si="57"/>
        <v>1.1801584521516468</v>
      </c>
      <c r="X481">
        <f>IFERROR(INDEX(Rainfall_Wet!$O$2:$O$217,MATCH(B481, Rainfall_Wet!$A$2:$A$217,0)),"")</f>
        <v>228.324359195</v>
      </c>
      <c r="Y481" s="241">
        <v>23.96</v>
      </c>
      <c r="Z481" s="241">
        <v>0.91999999999999804</v>
      </c>
      <c r="AA481" s="241">
        <v>75.12</v>
      </c>
      <c r="AB481" s="242" t="s">
        <v>2688</v>
      </c>
      <c r="AC481" s="241">
        <v>1.2493839329719072</v>
      </c>
      <c r="AD481">
        <f>IF('WetLitterbags placem_collection'!AB42="","",'WetLitterbags placem_collection'!AB42)</f>
        <v>8.6999999999999993</v>
      </c>
      <c r="AE481">
        <f>IF('WetLitterbags placem_collection'!Z42="","",'WetLitterbags placem_collection'!Z42)</f>
        <v>19.3</v>
      </c>
      <c r="AF481" s="256" t="str">
        <f>IF('WetLitterbags placem_collection'!AA42="","",'WetLitterbags placem_collection'!AA42)</f>
        <v>G</v>
      </c>
      <c r="AG481">
        <f>IF('WetLitterbags placem_collection'!AC42="","",'WetLitterbags placem_collection'!AC42)</f>
        <v>0</v>
      </c>
      <c r="AH481" s="250">
        <f>AVERAGE('WetLitterbags placem_collection'!S42,'WetLitterbags placem_collection'!U42)</f>
        <v>31.9</v>
      </c>
      <c r="AI481">
        <f>AVERAGE('WetLitterbags placem_collection'!R42,'WetLitterbags placem_collection'!T42)</f>
        <v>23.9</v>
      </c>
      <c r="AJ481">
        <f>INDEX(Coordinates!$B$2:$B$197,MATCH(G481,Coordinates!$J$2:$J$197,0))</f>
        <v>-3.4091539590000002</v>
      </c>
      <c r="AK481">
        <f>INDEX(Coordinates!$C$2:$C$197,MATCH(G481,Coordinates!$J$2:$J$197,0))</f>
        <v>34.852755029999997</v>
      </c>
      <c r="AL481" t="str">
        <f>IF(ISNUMBER(SEARCH("C", 'WetLitterbags placem_collection'!X42)),"YES","")</f>
        <v/>
      </c>
      <c r="AM481" t="str">
        <f>IF(ISNUMBER(SEARCH("H", 'WetLitterbags placem_collection'!X42)),"YES","")</f>
        <v/>
      </c>
      <c r="AN481" t="str">
        <f>IF(ISNUMBER(SEARCH("R", 'WetLitterbags placem_collection'!X42)),"YES","")</f>
        <v>YES</v>
      </c>
    </row>
    <row r="482" spans="1:40" ht="15" customHeight="1">
      <c r="A482" s="268" t="s">
        <v>2460</v>
      </c>
      <c r="B482" s="282">
        <f>'Dry_Litterbag Placem_Collection'!A43</f>
        <v>41</v>
      </c>
      <c r="C482" s="282" t="str">
        <f>'Dry_Litterbag Placem_Collection'!B43</f>
        <v>Makao</v>
      </c>
      <c r="D482" s="282" t="s">
        <v>2677</v>
      </c>
      <c r="E482" s="282" t="s">
        <v>20</v>
      </c>
      <c r="F482" s="282">
        <v>2</v>
      </c>
      <c r="G482" s="283" t="str">
        <f>'Dry_Litterbag Placem_Collection'!C43</f>
        <v>Dry_P2_T1</v>
      </c>
      <c r="H482" s="293" t="s">
        <v>3672</v>
      </c>
      <c r="I482" s="285" t="s">
        <v>1147</v>
      </c>
      <c r="J482" s="233" t="str">
        <f>'WetLitterbags placem_collection'!O43</f>
        <v>G626</v>
      </c>
      <c r="K482" s="235">
        <f>IFERROR(INDEX('Green_rooibos initial weight'!$C$5:$C$1749,MATCH(J482, 'Green_rooibos initial weight'!$A$5:$A$1749,0)),"")</f>
        <v>2.1179999999999999</v>
      </c>
      <c r="L482" s="235">
        <f t="shared" si="53"/>
        <v>1.8681999999999999</v>
      </c>
      <c r="M482" s="235">
        <f>AVERAGE('Ashed teabags wet'!$J$809:$J$813,'Ashed teabags wet'!$J$817:$J$818,'Ashed teabags wet'!$J$820:$J$821)</f>
        <v>5.5094158734921841</v>
      </c>
      <c r="N482" s="235">
        <f t="shared" si="54"/>
        <v>1.7652730926514189</v>
      </c>
      <c r="O482" s="235" t="str">
        <f>IF(IFERROR(INDEX('Both teabags AfterWet'!$D$1:$D$839,MATCH(J482,'Both teabags AfterWet'!$B$1:$B$839,0)),"")="","",(IFERROR(INDEX('Both teabags AfterWet'!$D$1:$D$839,MATCH(J482,'Both teabags AfterWet'!$B$1:$B$839,0)),"")))</f>
        <v/>
      </c>
      <c r="P482" s="235" t="str">
        <f t="shared" si="55"/>
        <v/>
      </c>
      <c r="Q482" s="235">
        <f>IFERROR(INDEX('Ashed teabags wet'!$J$2:$J$825,MATCH(J482,'Ashed teabags wet'!$B$2:$B$825,0)),"")</f>
        <v>11.014911014910776</v>
      </c>
      <c r="R482" s="235" t="str">
        <f t="shared" si="58"/>
        <v/>
      </c>
      <c r="S482" s="236">
        <f>'WetLitterbags placem_collection'!E43</f>
        <v>42766</v>
      </c>
      <c r="T482" s="236">
        <f>IF('WetLitterbags placem_collection'!G43="","",'WetLitterbags placem_collection'!G43)</f>
        <v>42820</v>
      </c>
      <c r="U482" s="237">
        <f t="shared" si="52"/>
        <v>54</v>
      </c>
      <c r="V482" s="235" t="str">
        <f t="shared" si="56"/>
        <v/>
      </c>
      <c r="W482" s="235" t="str">
        <f t="shared" si="57"/>
        <v/>
      </c>
      <c r="X482">
        <f>IFERROR(INDEX(Rainfall_Wet!$O$2:$O$217,MATCH(B482, Rainfall_Wet!$A$2:$A$217,0)),"")</f>
        <v>214.262898705</v>
      </c>
      <c r="Y482" s="241">
        <v>19.96</v>
      </c>
      <c r="Z482" s="241">
        <v>4.9199999999999982</v>
      </c>
      <c r="AA482" s="241">
        <v>75.12</v>
      </c>
      <c r="AB482" s="242" t="s">
        <v>2689</v>
      </c>
      <c r="AC482" s="241">
        <v>1.641498275012321</v>
      </c>
      <c r="AD482">
        <f>IF('WetLitterbags placem_collection'!AB43="","",'WetLitterbags placem_collection'!AB43)</f>
        <v>4</v>
      </c>
      <c r="AE482">
        <f>IF('WetLitterbags placem_collection'!Z43="","",'WetLitterbags placem_collection'!Z43)</f>
        <v>19.100000000000001</v>
      </c>
      <c r="AF482" s="256" t="str">
        <f>IF('WetLitterbags placem_collection'!AA43="","",'WetLitterbags placem_collection'!AA43)</f>
        <v>G</v>
      </c>
      <c r="AG482">
        <f>IF('WetLitterbags placem_collection'!AC43="","",'WetLitterbags placem_collection'!AC43)</f>
        <v>0</v>
      </c>
      <c r="AH482" s="250">
        <f>AVERAGE('WetLitterbags placem_collection'!S43,'WetLitterbags placem_collection'!U43)</f>
        <v>21.9</v>
      </c>
      <c r="AI482">
        <f>AVERAGE('WetLitterbags placem_collection'!R43,'WetLitterbags placem_collection'!T43)</f>
        <v>24.5</v>
      </c>
      <c r="AJ482">
        <f>INDEX(Coordinates!$B$2:$B$197,MATCH(G482,Coordinates!$J$2:$J$197,0))</f>
        <v>-3.4083420040000001</v>
      </c>
      <c r="AK482">
        <f>INDEX(Coordinates!$C$2:$C$197,MATCH(G482,Coordinates!$J$2:$J$197,0))</f>
        <v>34.850283040000001</v>
      </c>
      <c r="AL482" t="str">
        <f>IF(ISNUMBER(SEARCH("C", 'WetLitterbags placem_collection'!X43)),"YES","")</f>
        <v/>
      </c>
      <c r="AM482" t="str">
        <f>IF(ISNUMBER(SEARCH("H", 'WetLitterbags placem_collection'!X43)),"YES","")</f>
        <v/>
      </c>
      <c r="AN482" t="str">
        <f>IF(ISNUMBER(SEARCH("R", 'WetLitterbags placem_collection'!X43)),"YES","")</f>
        <v>YES</v>
      </c>
    </row>
    <row r="483" spans="1:40" ht="15" customHeight="1">
      <c r="A483" s="268" t="s">
        <v>2460</v>
      </c>
      <c r="B483" s="282">
        <f>'Dry_Litterbag Placem_Collection'!A44</f>
        <v>42</v>
      </c>
      <c r="C483" s="282" t="str">
        <f>'Dry_Litterbag Placem_Collection'!B44</f>
        <v>Makao</v>
      </c>
      <c r="D483" s="282" t="s">
        <v>2677</v>
      </c>
      <c r="E483" s="282" t="s">
        <v>20</v>
      </c>
      <c r="F483" s="282">
        <v>2</v>
      </c>
      <c r="G483" s="283" t="str">
        <f>'Dry_Litterbag Placem_Collection'!C44</f>
        <v>Dry_P2_T2</v>
      </c>
      <c r="H483" s="293" t="s">
        <v>3672</v>
      </c>
      <c r="I483" s="285" t="s">
        <v>1147</v>
      </c>
      <c r="J483" s="233" t="str">
        <f>'WetLitterbags placem_collection'!O44</f>
        <v>G437</v>
      </c>
      <c r="K483" s="235">
        <f>IFERROR(INDEX('Green_rooibos initial weight'!$C$5:$C$1749,MATCH(J483, 'Green_rooibos initial weight'!$A$5:$A$1749,0)),"")</f>
        <v>2.1230000000000002</v>
      </c>
      <c r="L483" s="235">
        <f t="shared" si="53"/>
        <v>1.8732000000000002</v>
      </c>
      <c r="M483" s="235">
        <f>AVERAGE('Ashed teabags wet'!$J$809:$J$813,'Ashed teabags wet'!$J$817:$J$818,'Ashed teabags wet'!$J$820:$J$821)</f>
        <v>5.5094158734921841</v>
      </c>
      <c r="N483" s="235">
        <f t="shared" si="54"/>
        <v>1.7699976218577447</v>
      </c>
      <c r="O483" s="235">
        <f>IF(IFERROR(INDEX('Both teabags AfterWet'!$D$1:$D$839,MATCH(J483,'Both teabags AfterWet'!$B$1:$B$839,0)),"")="","",(IFERROR(INDEX('Both teabags AfterWet'!$D$1:$D$839,MATCH(J483,'Both teabags AfterWet'!$B$1:$B$839,0)),"")))</f>
        <v>0.64</v>
      </c>
      <c r="P483" s="235">
        <f t="shared" si="55"/>
        <v>0.4894</v>
      </c>
      <c r="Q483" s="235">
        <f>IFERROR(INDEX('Ashed teabags wet'!$J$2:$J$825,MATCH(J483,'Ashed teabags wet'!$B$2:$B$825,0)),"")</f>
        <v>8.5335948994602457</v>
      </c>
      <c r="R483" s="235">
        <f t="shared" si="58"/>
        <v>0.44763658656204158</v>
      </c>
      <c r="S483" s="236">
        <f>'WetLitterbags placem_collection'!E44</f>
        <v>42766</v>
      </c>
      <c r="T483" s="236">
        <f>IF('WetLitterbags placem_collection'!G44="","",'WetLitterbags placem_collection'!G44)</f>
        <v>42820</v>
      </c>
      <c r="U483" s="237">
        <f t="shared" si="52"/>
        <v>54</v>
      </c>
      <c r="V483" s="235">
        <f t="shared" si="56"/>
        <v>1.3838000000000001</v>
      </c>
      <c r="W483" s="235">
        <f t="shared" si="57"/>
        <v>1.3223610352957031</v>
      </c>
      <c r="X483">
        <f>IFERROR(INDEX(Rainfall_Wet!$O$2:$O$217,MATCH(B483, Rainfall_Wet!$A$2:$A$217,0)),"")</f>
        <v>214.262898705</v>
      </c>
      <c r="Y483" s="241">
        <v>19.96</v>
      </c>
      <c r="Z483" s="241">
        <v>4.9199999999999982</v>
      </c>
      <c r="AA483" s="241">
        <v>75.12</v>
      </c>
      <c r="AB483" s="242" t="s">
        <v>2689</v>
      </c>
      <c r="AC483" s="241">
        <v>1.641498275012321</v>
      </c>
      <c r="AD483">
        <f>IF('WetLitterbags placem_collection'!AB44="","",'WetLitterbags placem_collection'!AB44)</f>
        <v>5.9</v>
      </c>
      <c r="AE483">
        <f>IF('WetLitterbags placem_collection'!Z44="","",'WetLitterbags placem_collection'!Z44)</f>
        <v>12.7</v>
      </c>
      <c r="AF483" s="256" t="str">
        <f>IF('WetLitterbags placem_collection'!AA44="","",'WetLitterbags placem_collection'!AA44)</f>
        <v>G</v>
      </c>
      <c r="AG483">
        <f>IF('WetLitterbags placem_collection'!AC44="","",'WetLitterbags placem_collection'!AC44)</f>
        <v>0</v>
      </c>
      <c r="AH483" s="250">
        <f>AVERAGE('WetLitterbags placem_collection'!S44,'WetLitterbags placem_collection'!U44)</f>
        <v>19</v>
      </c>
      <c r="AI483">
        <f>AVERAGE('WetLitterbags placem_collection'!R44,'WetLitterbags placem_collection'!T44)</f>
        <v>22.950000000000003</v>
      </c>
      <c r="AJ483">
        <f>INDEX(Coordinates!$B$2:$B$197,MATCH(G483,Coordinates!$J$2:$J$197,0))</f>
        <v>-3.4084079690000002</v>
      </c>
      <c r="AK483">
        <f>INDEX(Coordinates!$C$2:$C$197,MATCH(G483,Coordinates!$J$2:$J$197,0))</f>
        <v>34.850295029999998</v>
      </c>
      <c r="AL483" t="str">
        <f>IF(ISNUMBER(SEARCH("C", 'WetLitterbags placem_collection'!X44)),"YES","")</f>
        <v/>
      </c>
      <c r="AM483" t="str">
        <f>IF(ISNUMBER(SEARCH("H", 'WetLitterbags placem_collection'!X44)),"YES","")</f>
        <v/>
      </c>
      <c r="AN483" t="str">
        <f>IF(ISNUMBER(SEARCH("R", 'WetLitterbags placem_collection'!X44)),"YES","")</f>
        <v/>
      </c>
    </row>
    <row r="484" spans="1:40" ht="15" customHeight="1">
      <c r="A484" s="268" t="s">
        <v>2460</v>
      </c>
      <c r="B484" s="282">
        <f>'Dry_Litterbag Placem_Collection'!A45</f>
        <v>43</v>
      </c>
      <c r="C484" s="282" t="str">
        <f>'Dry_Litterbag Placem_Collection'!B45</f>
        <v>Makao</v>
      </c>
      <c r="D484" s="282" t="s">
        <v>2677</v>
      </c>
      <c r="E484" s="282" t="s">
        <v>20</v>
      </c>
      <c r="F484" s="282">
        <v>2</v>
      </c>
      <c r="G484" s="283" t="str">
        <f>'Dry_Litterbag Placem_Collection'!C45</f>
        <v>Dry_P2_T3</v>
      </c>
      <c r="H484" s="293" t="s">
        <v>3672</v>
      </c>
      <c r="I484" s="285" t="s">
        <v>1147</v>
      </c>
      <c r="J484" s="233" t="str">
        <f>'WetLitterbags placem_collection'!O45</f>
        <v>G643</v>
      </c>
      <c r="K484" s="235">
        <f>IFERROR(INDEX('Green_rooibos initial weight'!$C$5:$C$1749,MATCH(J484, 'Green_rooibos initial weight'!$A$5:$A$1749,0)),"")</f>
        <v>2.0510000000000002</v>
      </c>
      <c r="L484" s="235">
        <f t="shared" si="53"/>
        <v>1.8012000000000001</v>
      </c>
      <c r="M484" s="235">
        <f>AVERAGE('Ashed teabags wet'!$J$809:$J$813,'Ashed teabags wet'!$J$817:$J$818,'Ashed teabags wet'!$J$820:$J$821)</f>
        <v>5.5094158734921841</v>
      </c>
      <c r="N484" s="235">
        <f t="shared" si="54"/>
        <v>1.7019644012866588</v>
      </c>
      <c r="O484" s="235">
        <f>IF(IFERROR(INDEX('Both teabags AfterWet'!$D$1:$D$839,MATCH(J484,'Both teabags AfterWet'!$B$1:$B$839,0)),"")="","",(IFERROR(INDEX('Both teabags AfterWet'!$D$1:$D$839,MATCH(J484,'Both teabags AfterWet'!$B$1:$B$839,0)),"")))</f>
        <v>0.74509999999999998</v>
      </c>
      <c r="P484" s="235">
        <f t="shared" si="55"/>
        <v>0.59450000000000003</v>
      </c>
      <c r="Q484" s="235">
        <f>IFERROR(INDEX('Ashed teabags wet'!$J$2:$J$825,MATCH(J484,'Ashed teabags wet'!$B$2:$B$825,0)),"")</f>
        <v>7.6658476658481174</v>
      </c>
      <c r="R484" s="235">
        <f t="shared" si="58"/>
        <v>0.54892653562653293</v>
      </c>
      <c r="S484" s="236">
        <f>'WetLitterbags placem_collection'!E45</f>
        <v>42766</v>
      </c>
      <c r="T484" s="236">
        <f>IF('WetLitterbags placem_collection'!G45="","",'WetLitterbags placem_collection'!G45)</f>
        <v>42820</v>
      </c>
      <c r="U484" s="237">
        <f t="shared" si="52"/>
        <v>54</v>
      </c>
      <c r="V484" s="235">
        <f t="shared" si="56"/>
        <v>1.2067000000000001</v>
      </c>
      <c r="W484" s="235">
        <f t="shared" si="57"/>
        <v>1.1530378656601259</v>
      </c>
      <c r="X484">
        <f>IFERROR(INDEX(Rainfall_Wet!$O$2:$O$217,MATCH(B484, Rainfall_Wet!$A$2:$A$217,0)),"")</f>
        <v>214.262898705</v>
      </c>
      <c r="Y484" s="241">
        <v>19.96</v>
      </c>
      <c r="Z484" s="241">
        <v>4.9199999999999982</v>
      </c>
      <c r="AA484" s="241">
        <v>75.12</v>
      </c>
      <c r="AB484" s="242" t="s">
        <v>2689</v>
      </c>
      <c r="AC484" s="241">
        <v>1.641498275012321</v>
      </c>
      <c r="AD484">
        <f>IF('WetLitterbags placem_collection'!AB45="","",'WetLitterbags placem_collection'!AB45)</f>
        <v>5</v>
      </c>
      <c r="AE484">
        <f>IF('WetLitterbags placem_collection'!Z45="","",'WetLitterbags placem_collection'!Z45)</f>
        <v>26.3</v>
      </c>
      <c r="AF484" s="256" t="str">
        <f>IF('WetLitterbags placem_collection'!AA45="","",'WetLitterbags placem_collection'!AA45)</f>
        <v>G</v>
      </c>
      <c r="AG484">
        <f>IF('WetLitterbags placem_collection'!AC45="","",'WetLitterbags placem_collection'!AC45)</f>
        <v>0</v>
      </c>
      <c r="AH484" s="250">
        <f>AVERAGE('WetLitterbags placem_collection'!S45,'WetLitterbags placem_collection'!U45)</f>
        <v>18.3</v>
      </c>
      <c r="AI484">
        <f>AVERAGE('WetLitterbags placem_collection'!R45,'WetLitterbags placem_collection'!T45)</f>
        <v>21.799999999999997</v>
      </c>
      <c r="AJ484">
        <f>INDEX(Coordinates!$B$2:$B$197,MATCH(G484,Coordinates!$J$2:$J$197,0))</f>
        <v>-3.4082369789999998</v>
      </c>
      <c r="AK484">
        <f>INDEX(Coordinates!$C$2:$C$197,MATCH(G484,Coordinates!$J$2:$J$197,0))</f>
        <v>34.850189999999998</v>
      </c>
      <c r="AL484" t="str">
        <f>IF(ISNUMBER(SEARCH("C", 'WetLitterbags placem_collection'!X45)),"YES","")</f>
        <v/>
      </c>
      <c r="AM484" t="str">
        <f>IF(ISNUMBER(SEARCH("H", 'WetLitterbags placem_collection'!X45)),"YES","")</f>
        <v/>
      </c>
      <c r="AN484" t="str">
        <f>IF(ISNUMBER(SEARCH("R", 'WetLitterbags placem_collection'!X45)),"YES","")</f>
        <v>YES</v>
      </c>
    </row>
    <row r="485" spans="1:40" ht="15" customHeight="1">
      <c r="A485" s="268" t="s">
        <v>2460</v>
      </c>
      <c r="B485" s="282">
        <f>'Dry_Litterbag Placem_Collection'!A46</f>
        <v>44</v>
      </c>
      <c r="C485" s="282" t="str">
        <f>'Dry_Litterbag Placem_Collection'!B46</f>
        <v>Makao</v>
      </c>
      <c r="D485" s="282" t="s">
        <v>2677</v>
      </c>
      <c r="E485" s="282" t="s">
        <v>20</v>
      </c>
      <c r="F485" s="282">
        <v>2</v>
      </c>
      <c r="G485" s="283" t="str">
        <f>'Dry_Litterbag Placem_Collection'!C46</f>
        <v>Dry_P2_T4</v>
      </c>
      <c r="H485" s="293" t="s">
        <v>3672</v>
      </c>
      <c r="I485" s="285" t="s">
        <v>1147</v>
      </c>
      <c r="J485" s="233" t="str">
        <f>'WetLitterbags placem_collection'!O46</f>
        <v>G283</v>
      </c>
      <c r="K485" s="235">
        <f>IFERROR(INDEX('Green_rooibos initial weight'!$C$5:$C$1749,MATCH(J485, 'Green_rooibos initial weight'!$A$5:$A$1749,0)),"")</f>
        <v>1.8660000000000001</v>
      </c>
      <c r="L485" s="235">
        <f t="shared" si="53"/>
        <v>1.6162000000000001</v>
      </c>
      <c r="M485" s="235">
        <f>AVERAGE('Ashed teabags wet'!$J$809:$J$813,'Ashed teabags wet'!$J$817:$J$818,'Ashed teabags wet'!$J$820:$J$821)</f>
        <v>5.5094158734921841</v>
      </c>
      <c r="N485" s="235">
        <f t="shared" si="54"/>
        <v>1.5271568206526194</v>
      </c>
      <c r="O485" s="235">
        <f>IF(IFERROR(INDEX('Both teabags AfterWet'!$D$1:$D$839,MATCH(J485,'Both teabags AfterWet'!$B$1:$B$839,0)),"")="","",(IFERROR(INDEX('Both teabags AfterWet'!$D$1:$D$839,MATCH(J485,'Both teabags AfterWet'!$B$1:$B$839,0)),"")))</f>
        <v>0.80830000000000002</v>
      </c>
      <c r="P485" s="235">
        <f t="shared" si="55"/>
        <v>0.65769999999999995</v>
      </c>
      <c r="Q485" s="235">
        <f>IFERROR(INDEX('Ashed teabags wet'!$J$2:$J$825,MATCH(J485,'Ashed teabags wet'!$B$2:$B$825,0)),"")</f>
        <v>10.544217687075299</v>
      </c>
      <c r="R485" s="235">
        <f t="shared" si="58"/>
        <v>0.58835068027210569</v>
      </c>
      <c r="S485" s="236">
        <f>'WetLitterbags placem_collection'!E46</f>
        <v>42766</v>
      </c>
      <c r="T485" s="236">
        <f>IF('WetLitterbags placem_collection'!G46="","",'WetLitterbags placem_collection'!G46)</f>
        <v>42820</v>
      </c>
      <c r="U485" s="237">
        <f t="shared" si="52"/>
        <v>54</v>
      </c>
      <c r="V485" s="235">
        <f t="shared" si="56"/>
        <v>0.95850000000000013</v>
      </c>
      <c r="W485" s="235">
        <f t="shared" si="57"/>
        <v>0.93880614038051369</v>
      </c>
      <c r="X485">
        <f>IFERROR(INDEX(Rainfall_Wet!$O$2:$O$217,MATCH(B485, Rainfall_Wet!$A$2:$A$217,0)),"")</f>
        <v>214.262898705</v>
      </c>
      <c r="Y485" s="241">
        <v>19.96</v>
      </c>
      <c r="Z485" s="241">
        <v>4.9199999999999982</v>
      </c>
      <c r="AA485" s="241">
        <v>75.12</v>
      </c>
      <c r="AB485" s="242" t="s">
        <v>2689</v>
      </c>
      <c r="AC485" s="241">
        <v>1.641498275012321</v>
      </c>
      <c r="AD485">
        <f>IF('WetLitterbags placem_collection'!AB46="","",'WetLitterbags placem_collection'!AB46)</f>
        <v>2.6</v>
      </c>
      <c r="AE485">
        <f>IF('WetLitterbags placem_collection'!Z46="","",'WetLitterbags placem_collection'!Z46)</f>
        <v>39.200000000000003</v>
      </c>
      <c r="AF485" s="256" t="str">
        <f>IF('WetLitterbags placem_collection'!AA46="","",'WetLitterbags placem_collection'!AA46)</f>
        <v>G</v>
      </c>
      <c r="AG485">
        <f>IF('WetLitterbags placem_collection'!AC46="","",'WetLitterbags placem_collection'!AC46)</f>
        <v>0</v>
      </c>
      <c r="AH485" s="250">
        <f>AVERAGE('WetLitterbags placem_collection'!S46,'WetLitterbags placem_collection'!U46)</f>
        <v>20.6</v>
      </c>
      <c r="AI485">
        <f>AVERAGE('WetLitterbags placem_collection'!R46,'WetLitterbags placem_collection'!T46)</f>
        <v>22.65</v>
      </c>
      <c r="AJ485">
        <f>INDEX(Coordinates!$B$2:$B$197,MATCH(G485,Coordinates!$J$2:$J$197,0))</f>
        <v>-3.4081529920000002</v>
      </c>
      <c r="AK485">
        <f>INDEX(Coordinates!$C$2:$C$197,MATCH(G485,Coordinates!$J$2:$J$197,0))</f>
        <v>34.850168959999998</v>
      </c>
      <c r="AL485" t="str">
        <f>IF(ISNUMBER(SEARCH("C", 'WetLitterbags placem_collection'!X46)),"YES","")</f>
        <v/>
      </c>
      <c r="AM485" t="str">
        <f>IF(ISNUMBER(SEARCH("H", 'WetLitterbags placem_collection'!X46)),"YES","")</f>
        <v/>
      </c>
      <c r="AN485" t="str">
        <f>IF(ISNUMBER(SEARCH("R", 'WetLitterbags placem_collection'!X46)),"YES","")</f>
        <v>YES</v>
      </c>
    </row>
    <row r="486" spans="1:40" ht="15" customHeight="1">
      <c r="A486" s="268" t="s">
        <v>2460</v>
      </c>
      <c r="B486" s="282">
        <f>'Dry_Litterbag Placem_Collection'!A47</f>
        <v>45</v>
      </c>
      <c r="C486" s="282" t="str">
        <f>'Dry_Litterbag Placem_Collection'!B47</f>
        <v>Makao</v>
      </c>
      <c r="D486" s="282" t="s">
        <v>2677</v>
      </c>
      <c r="E486" s="282" t="s">
        <v>20</v>
      </c>
      <c r="F486" s="282">
        <v>2</v>
      </c>
      <c r="G486" s="283" t="str">
        <f>'Dry_Litterbag Placem_Collection'!C47</f>
        <v>Dry_P2_T5</v>
      </c>
      <c r="H486" s="293" t="s">
        <v>3672</v>
      </c>
      <c r="I486" s="285" t="s">
        <v>1147</v>
      </c>
      <c r="J486" s="233" t="str">
        <f>'WetLitterbags placem_collection'!O47</f>
        <v>G602</v>
      </c>
      <c r="K486" s="235">
        <f>IFERROR(INDEX('Green_rooibos initial weight'!$C$5:$C$1749,MATCH(J486, 'Green_rooibos initial weight'!$A$5:$A$1749,0)),"")</f>
        <v>2.1030000000000002</v>
      </c>
      <c r="L486" s="235">
        <f t="shared" si="53"/>
        <v>1.8532000000000002</v>
      </c>
      <c r="M486" s="235">
        <f>AVERAGE('Ashed teabags wet'!$J$809:$J$813,'Ashed teabags wet'!$J$817:$J$818,'Ashed teabags wet'!$J$820:$J$821)</f>
        <v>5.5094158734921841</v>
      </c>
      <c r="N486" s="235">
        <f t="shared" si="54"/>
        <v>1.7510995050324429</v>
      </c>
      <c r="O486" s="235">
        <f>IF(IFERROR(INDEX('Both teabags AfterWet'!$D$1:$D$839,MATCH(J486,'Both teabags AfterWet'!$B$1:$B$839,0)),"")="","",(IFERROR(INDEX('Both teabags AfterWet'!$D$1:$D$839,MATCH(J486,'Both teabags AfterWet'!$B$1:$B$839,0)),"")))</f>
        <v>0.77400000000000002</v>
      </c>
      <c r="P486" s="235">
        <f t="shared" si="55"/>
        <v>0.62339999999999995</v>
      </c>
      <c r="Q486" s="235">
        <f>IFERROR(INDEX('Ashed teabags wet'!$J$2:$J$825,MATCH(J486,'Ashed teabags wet'!$B$2:$B$825,0)),"")</f>
        <v>5.9288537549396603</v>
      </c>
      <c r="R486" s="235">
        <f t="shared" si="58"/>
        <v>0.5864395256917061</v>
      </c>
      <c r="S486" s="236">
        <f>'WetLitterbags placem_collection'!E47</f>
        <v>42766</v>
      </c>
      <c r="T486" s="236">
        <f>IF('WetLitterbags placem_collection'!G47="","",'WetLitterbags placem_collection'!G47)</f>
        <v>42820</v>
      </c>
      <c r="U486" s="237">
        <f t="shared" si="52"/>
        <v>54</v>
      </c>
      <c r="V486" s="235">
        <f t="shared" si="56"/>
        <v>1.2298000000000002</v>
      </c>
      <c r="W486" s="235">
        <f t="shared" si="57"/>
        <v>1.1646599793407368</v>
      </c>
      <c r="X486">
        <f>IFERROR(INDEX(Rainfall_Wet!$O$2:$O$217,MATCH(B486, Rainfall_Wet!$A$2:$A$217,0)),"")</f>
        <v>214.262898705</v>
      </c>
      <c r="Y486" s="241">
        <v>19.96</v>
      </c>
      <c r="Z486" s="241">
        <v>4.9199999999999982</v>
      </c>
      <c r="AA486" s="241">
        <v>75.12</v>
      </c>
      <c r="AB486" s="242" t="s">
        <v>2689</v>
      </c>
      <c r="AC486" s="241">
        <v>1.641498275012321</v>
      </c>
      <c r="AD486">
        <f>IF('WetLitterbags placem_collection'!AB47="","",'WetLitterbags placem_collection'!AB47)</f>
        <v>2.2999999999999998</v>
      </c>
      <c r="AE486">
        <f>IF('WetLitterbags placem_collection'!Z47="","",'WetLitterbags placem_collection'!Z47)</f>
        <v>9.3000000000000007</v>
      </c>
      <c r="AF486" s="256" t="str">
        <f>IF('WetLitterbags placem_collection'!AA47="","",'WetLitterbags placem_collection'!AA47)</f>
        <v>O</v>
      </c>
      <c r="AG486">
        <f>IF('WetLitterbags placem_collection'!AC47="","",'WetLitterbags placem_collection'!AC47)</f>
        <v>0</v>
      </c>
      <c r="AH486" s="250">
        <f>AVERAGE('WetLitterbags placem_collection'!S47,'WetLitterbags placem_collection'!U47)</f>
        <v>24.4</v>
      </c>
      <c r="AI486">
        <f>AVERAGE('WetLitterbags placem_collection'!R47,'WetLitterbags placem_collection'!T47)</f>
        <v>22.15</v>
      </c>
      <c r="AJ486">
        <f>INDEX(Coordinates!$B$2:$B$197,MATCH(G486,Coordinates!$J$2:$J$197,0))</f>
        <v>-3.4081789759999999</v>
      </c>
      <c r="AK486">
        <f>INDEX(Coordinates!$C$2:$C$197,MATCH(G486,Coordinates!$J$2:$J$197,0))</f>
        <v>34.850516980000002</v>
      </c>
      <c r="AL486" t="str">
        <f>IF(ISNUMBER(SEARCH("C", 'WetLitterbags placem_collection'!X47)),"YES","")</f>
        <v/>
      </c>
      <c r="AM486" t="str">
        <f>IF(ISNUMBER(SEARCH("H", 'WetLitterbags placem_collection'!X47)),"YES","")</f>
        <v/>
      </c>
      <c r="AN486" t="str">
        <f>IF(ISNUMBER(SEARCH("R", 'WetLitterbags placem_collection'!X47)),"YES","")</f>
        <v>YES</v>
      </c>
    </row>
    <row r="487" spans="1:40" ht="15" customHeight="1">
      <c r="A487" s="268" t="s">
        <v>2460</v>
      </c>
      <c r="B487" s="282">
        <f>'Dry_Litterbag Placem_Collection'!A48</f>
        <v>46</v>
      </c>
      <c r="C487" s="282" t="str">
        <f>'Dry_Litterbag Placem_Collection'!B48</f>
        <v>Makao</v>
      </c>
      <c r="D487" s="282" t="s">
        <v>2677</v>
      </c>
      <c r="E487" s="282" t="s">
        <v>20</v>
      </c>
      <c r="F487" s="282">
        <v>2</v>
      </c>
      <c r="G487" s="283" t="str">
        <f>'Dry_Litterbag Placem_Collection'!C48</f>
        <v>Dry_P2_T6</v>
      </c>
      <c r="H487" s="293" t="s">
        <v>3672</v>
      </c>
      <c r="I487" s="285" t="s">
        <v>1147</v>
      </c>
      <c r="J487" s="233" t="str">
        <f>'WetLitterbags placem_collection'!O48</f>
        <v>G427</v>
      </c>
      <c r="K487" s="235">
        <f>IFERROR(INDEX('Green_rooibos initial weight'!$C$5:$C$1749,MATCH(J487, 'Green_rooibos initial weight'!$A$5:$A$1749,0)),"")</f>
        <v>1.8959999999999999</v>
      </c>
      <c r="L487" s="235">
        <f t="shared" si="53"/>
        <v>1.6461999999999999</v>
      </c>
      <c r="M487" s="235">
        <f>AVERAGE('Ashed teabags wet'!$J$809:$J$813,'Ashed teabags wet'!$J$817:$J$818,'Ashed teabags wet'!$J$820:$J$821)</f>
        <v>5.5094158734921841</v>
      </c>
      <c r="N487" s="235">
        <f t="shared" si="54"/>
        <v>1.5555039958905716</v>
      </c>
      <c r="O487" s="235" t="str">
        <f>IF(IFERROR(INDEX('Both teabags AfterWet'!$D$1:$D$839,MATCH(J487,'Both teabags AfterWet'!$B$1:$B$839,0)),"")="","",(IFERROR(INDEX('Both teabags AfterWet'!$D$1:$D$839,MATCH(J487,'Both teabags AfterWet'!$B$1:$B$839,0)),"")))</f>
        <v/>
      </c>
      <c r="P487" s="235" t="str">
        <f t="shared" si="55"/>
        <v/>
      </c>
      <c r="Q487" s="235" t="str">
        <f>IFERROR(INDEX('Ashed teabags wet'!$J$2:$J$825,MATCH(J487,'Ashed teabags wet'!$B$2:$B$825,0)),"")</f>
        <v/>
      </c>
      <c r="R487" s="235" t="str">
        <f t="shared" si="58"/>
        <v/>
      </c>
      <c r="S487" s="236">
        <f>'WetLitterbags placem_collection'!E48</f>
        <v>42766</v>
      </c>
      <c r="T487" s="236">
        <f>IF('WetLitterbags placem_collection'!G48="","",'WetLitterbags placem_collection'!G48)</f>
        <v>42820</v>
      </c>
      <c r="U487" s="237">
        <f t="shared" si="52"/>
        <v>54</v>
      </c>
      <c r="V487" s="235" t="str">
        <f t="shared" si="56"/>
        <v/>
      </c>
      <c r="W487" s="235" t="str">
        <f t="shared" si="57"/>
        <v/>
      </c>
      <c r="X487">
        <f>IFERROR(INDEX(Rainfall_Wet!$O$2:$O$217,MATCH(B487, Rainfall_Wet!$A$2:$A$217,0)),"")</f>
        <v>214.262898705</v>
      </c>
      <c r="Y487" s="241">
        <v>19.96</v>
      </c>
      <c r="Z487" s="241">
        <v>4.9199999999999982</v>
      </c>
      <c r="AA487" s="241">
        <v>75.12</v>
      </c>
      <c r="AB487" s="242" t="s">
        <v>2689</v>
      </c>
      <c r="AC487" s="241">
        <v>1.641498275012321</v>
      </c>
      <c r="AD487" t="str">
        <f>IF('WetLitterbags placem_collection'!AB48="","",'WetLitterbags placem_collection'!AB48)</f>
        <v/>
      </c>
      <c r="AE487" t="str">
        <f>IF('WetLitterbags placem_collection'!Z48="","",'WetLitterbags placem_collection'!Z48)</f>
        <v/>
      </c>
      <c r="AF487" s="256" t="str">
        <f>IF('WetLitterbags placem_collection'!AA48="","",'WetLitterbags placem_collection'!AA48)</f>
        <v/>
      </c>
      <c r="AG487" t="str">
        <f>IF('WetLitterbags placem_collection'!AC48="","",'WetLitterbags placem_collection'!AC48)</f>
        <v/>
      </c>
      <c r="AH487" s="250">
        <f>AVERAGE('WetLitterbags placem_collection'!S48,'WetLitterbags placem_collection'!U48)</f>
        <v>22.5</v>
      </c>
      <c r="AI487">
        <f>AVERAGE('WetLitterbags placem_collection'!R48,'WetLitterbags placem_collection'!T48)</f>
        <v>20.100000000000001</v>
      </c>
      <c r="AJ487">
        <f>INDEX(Coordinates!$B$2:$B$197,MATCH(G487,Coordinates!$J$2:$J$197,0))</f>
        <v>-3.4084730130000001</v>
      </c>
      <c r="AK487">
        <f>INDEX(Coordinates!$C$2:$C$197,MATCH(G487,Coordinates!$J$2:$J$197,0))</f>
        <v>34.850401980000001</v>
      </c>
      <c r="AL487" t="str">
        <f>IF(ISNUMBER(SEARCH("C", 'WetLitterbags placem_collection'!X48)),"YES","")</f>
        <v/>
      </c>
      <c r="AM487" t="str">
        <f>IF(ISNUMBER(SEARCH("H", 'WetLitterbags placem_collection'!X48)),"YES","")</f>
        <v/>
      </c>
      <c r="AN487" t="str">
        <f>IF(ISNUMBER(SEARCH("R", 'WetLitterbags placem_collection'!X48)),"YES","")</f>
        <v/>
      </c>
    </row>
    <row r="488" spans="1:40" ht="15" customHeight="1">
      <c r="A488" s="268" t="s">
        <v>2460</v>
      </c>
      <c r="B488" s="282">
        <f>'Dry_Litterbag Placem_Collection'!A49</f>
        <v>47</v>
      </c>
      <c r="C488" s="282" t="str">
        <f>'Dry_Litterbag Placem_Collection'!B49</f>
        <v>Makao</v>
      </c>
      <c r="D488" s="282" t="s">
        <v>2677</v>
      </c>
      <c r="E488" s="282" t="s">
        <v>20</v>
      </c>
      <c r="F488" s="282">
        <v>2</v>
      </c>
      <c r="G488" s="283" t="str">
        <f>'Dry_Litterbag Placem_Collection'!C49</f>
        <v>Dry_P2_T7</v>
      </c>
      <c r="H488" s="293" t="s">
        <v>3672</v>
      </c>
      <c r="I488" s="285" t="s">
        <v>1147</v>
      </c>
      <c r="J488" s="233" t="str">
        <f>'WetLitterbags placem_collection'!O49</f>
        <v>G512</v>
      </c>
      <c r="K488" s="235">
        <f>IFERROR(INDEX('Green_rooibos initial weight'!$C$5:$C$1749,MATCH(J488, 'Green_rooibos initial weight'!$A$5:$A$1749,0)),"")</f>
        <v>2.0939999999999999</v>
      </c>
      <c r="L488" s="235">
        <f t="shared" si="53"/>
        <v>1.8441999999999998</v>
      </c>
      <c r="M488" s="235">
        <f>AVERAGE('Ashed teabags wet'!$J$809:$J$813,'Ashed teabags wet'!$J$817:$J$818,'Ashed teabags wet'!$J$820:$J$821)</f>
        <v>5.5094158734921841</v>
      </c>
      <c r="N488" s="235">
        <f t="shared" si="54"/>
        <v>1.7425953524610569</v>
      </c>
      <c r="O488" s="235">
        <f>IF(IFERROR(INDEX('Both teabags AfterWet'!$D$1:$D$839,MATCH(J488,'Both teabags AfterWet'!$B$1:$B$839,0)),"")="","",(IFERROR(INDEX('Both teabags AfterWet'!$D$1:$D$839,MATCH(J488,'Both teabags AfterWet'!$B$1:$B$839,0)),"")))</f>
        <v>0.77500000000000002</v>
      </c>
      <c r="P488" s="235">
        <f t="shared" si="55"/>
        <v>0.62440000000000007</v>
      </c>
      <c r="Q488" s="235">
        <f>IFERROR(INDEX('Ashed teabags wet'!$J$2:$J$825,MATCH(J488,'Ashed teabags wet'!$B$2:$B$825,0)),"")</f>
        <v>8.2123184777170053</v>
      </c>
      <c r="R488" s="235">
        <f t="shared" si="58"/>
        <v>0.57312228342513505</v>
      </c>
      <c r="S488" s="236">
        <f>'WetLitterbags placem_collection'!E49</f>
        <v>42766</v>
      </c>
      <c r="T488" s="236">
        <f>IF('WetLitterbags placem_collection'!G49="","",'WetLitterbags placem_collection'!G49)</f>
        <v>42820</v>
      </c>
      <c r="U488" s="237">
        <f t="shared" si="52"/>
        <v>54</v>
      </c>
      <c r="V488" s="235">
        <f t="shared" si="56"/>
        <v>1.2197999999999998</v>
      </c>
      <c r="W488" s="235">
        <f t="shared" si="57"/>
        <v>1.1694730690359219</v>
      </c>
      <c r="X488">
        <f>IFERROR(INDEX(Rainfall_Wet!$O$2:$O$217,MATCH(B488, Rainfall_Wet!$A$2:$A$217,0)),"")</f>
        <v>214.262898705</v>
      </c>
      <c r="Y488" s="241">
        <v>19.96</v>
      </c>
      <c r="Z488" s="241">
        <v>4.9199999999999982</v>
      </c>
      <c r="AA488" s="241">
        <v>75.12</v>
      </c>
      <c r="AB488" s="242" t="s">
        <v>2689</v>
      </c>
      <c r="AC488" s="241">
        <v>1.641498275012321</v>
      </c>
      <c r="AD488">
        <f>IF('WetLitterbags placem_collection'!AB49="","",'WetLitterbags placem_collection'!AB49)</f>
        <v>5.2</v>
      </c>
      <c r="AE488">
        <f>IF('WetLitterbags placem_collection'!Z49="","",'WetLitterbags placem_collection'!Z49)</f>
        <v>5.2</v>
      </c>
      <c r="AF488" s="256" t="str">
        <f>IF('WetLitterbags placem_collection'!AA49="","",'WetLitterbags placem_collection'!AA49)</f>
        <v>G</v>
      </c>
      <c r="AG488">
        <f>IF('WetLitterbags placem_collection'!AC49="","",'WetLitterbags placem_collection'!AC49)</f>
        <v>0</v>
      </c>
      <c r="AH488" s="250">
        <f>AVERAGE('WetLitterbags placem_collection'!S49,'WetLitterbags placem_collection'!U49)</f>
        <v>23.7</v>
      </c>
      <c r="AI488">
        <f>AVERAGE('WetLitterbags placem_collection'!R49,'WetLitterbags placem_collection'!T49)</f>
        <v>22.6</v>
      </c>
      <c r="AJ488">
        <f>INDEX(Coordinates!$B$2:$B$197,MATCH(G488,Coordinates!$J$2:$J$197,0))</f>
        <v>-3.4084819820000001</v>
      </c>
      <c r="AK488">
        <f>INDEX(Coordinates!$C$2:$C$197,MATCH(G488,Coordinates!$J$2:$J$197,0))</f>
        <v>34.850024040000001</v>
      </c>
      <c r="AL488" t="str">
        <f>IF(ISNUMBER(SEARCH("C", 'WetLitterbags placem_collection'!X49)),"YES","")</f>
        <v/>
      </c>
      <c r="AM488" t="str">
        <f>IF(ISNUMBER(SEARCH("H", 'WetLitterbags placem_collection'!X49)),"YES","")</f>
        <v/>
      </c>
      <c r="AN488" t="str">
        <f>IF(ISNUMBER(SEARCH("R", 'WetLitterbags placem_collection'!X49)),"YES","")</f>
        <v>YES</v>
      </c>
    </row>
    <row r="489" spans="1:40" ht="15" customHeight="1">
      <c r="A489" s="268" t="s">
        <v>2460</v>
      </c>
      <c r="B489" s="282">
        <f>'Dry_Litterbag Placem_Collection'!A50</f>
        <v>48</v>
      </c>
      <c r="C489" s="282" t="str">
        <f>'Dry_Litterbag Placem_Collection'!B50</f>
        <v>Makao</v>
      </c>
      <c r="D489" s="282" t="s">
        <v>2677</v>
      </c>
      <c r="E489" s="282" t="s">
        <v>20</v>
      </c>
      <c r="F489" s="282">
        <v>2</v>
      </c>
      <c r="G489" s="283" t="str">
        <f>'Dry_Litterbag Placem_Collection'!C50</f>
        <v>Dry_P2_T8</v>
      </c>
      <c r="H489" s="293" t="s">
        <v>3672</v>
      </c>
      <c r="I489" s="285" t="s">
        <v>1147</v>
      </c>
      <c r="J489" s="233" t="str">
        <f>'WetLitterbags placem_collection'!O50</f>
        <v>G299</v>
      </c>
      <c r="K489" s="235">
        <f>IFERROR(INDEX('Green_rooibos initial weight'!$C$5:$C$1749,MATCH(J489, 'Green_rooibos initial weight'!$A$5:$A$1749,0)),"")</f>
        <v>2.0110000000000001</v>
      </c>
      <c r="L489" s="235">
        <f t="shared" si="53"/>
        <v>1.7612000000000001</v>
      </c>
      <c r="M489" s="235">
        <f>AVERAGE('Ashed teabags wet'!$J$809:$J$813,'Ashed teabags wet'!$J$817:$J$818,'Ashed teabags wet'!$J$820:$J$821)</f>
        <v>5.5094158734921841</v>
      </c>
      <c r="N489" s="235">
        <f t="shared" si="54"/>
        <v>1.6641681676360558</v>
      </c>
      <c r="O489" s="235">
        <f>IF(IFERROR(INDEX('Both teabags AfterWet'!$D$1:$D$839,MATCH(J489,'Both teabags AfterWet'!$B$1:$B$839,0)),"")="","",(IFERROR(INDEX('Both teabags AfterWet'!$D$1:$D$839,MATCH(J489,'Both teabags AfterWet'!$B$1:$B$839,0)),"")))</f>
        <v>0.88100000000000001</v>
      </c>
      <c r="P489" s="235">
        <f t="shared" si="55"/>
        <v>0.73039999999999994</v>
      </c>
      <c r="Q489" s="235">
        <f>IFERROR(INDEX('Ashed teabags wet'!$J$2:$J$825,MATCH(J489,'Ashed teabags wet'!$B$2:$B$825,0)),"")</f>
        <v>7.4656188605105287</v>
      </c>
      <c r="R489" s="235">
        <f t="shared" si="58"/>
        <v>0.67587111984283099</v>
      </c>
      <c r="S489" s="236">
        <f>'WetLitterbags placem_collection'!E50</f>
        <v>42766</v>
      </c>
      <c r="T489" s="236">
        <f>IF('WetLitterbags placem_collection'!G50="","",'WetLitterbags placem_collection'!G50)</f>
        <v>42820</v>
      </c>
      <c r="U489" s="237">
        <f t="shared" si="52"/>
        <v>54</v>
      </c>
      <c r="V489" s="235">
        <f t="shared" si="56"/>
        <v>1.0308000000000002</v>
      </c>
      <c r="W489" s="235">
        <f t="shared" si="57"/>
        <v>0.9882970477932248</v>
      </c>
      <c r="X489">
        <f>IFERROR(INDEX(Rainfall_Wet!$O$2:$O$217,MATCH(B489, Rainfall_Wet!$A$2:$A$217,0)),"")</f>
        <v>214.262898705</v>
      </c>
      <c r="Y489" s="241">
        <v>19.96</v>
      </c>
      <c r="Z489" s="241">
        <v>4.9199999999999982</v>
      </c>
      <c r="AA489" s="241">
        <v>75.12</v>
      </c>
      <c r="AB489" s="242" t="s">
        <v>2689</v>
      </c>
      <c r="AC489" s="241">
        <v>1.641498275012321</v>
      </c>
      <c r="AD489">
        <f>IF('WetLitterbags placem_collection'!AB50="","",'WetLitterbags placem_collection'!AB50)</f>
        <v>7.3</v>
      </c>
      <c r="AE489">
        <f>IF('WetLitterbags placem_collection'!Z50="","",'WetLitterbags placem_collection'!Z50)</f>
        <v>27.2</v>
      </c>
      <c r="AF489" s="256" t="str">
        <f>IF('WetLitterbags placem_collection'!AA50="","",'WetLitterbags placem_collection'!AA50)</f>
        <v>M</v>
      </c>
      <c r="AG489">
        <f>IF('WetLitterbags placem_collection'!AC50="","",'WetLitterbags placem_collection'!AC50)</f>
        <v>0</v>
      </c>
      <c r="AH489" s="250">
        <f>AVERAGE('WetLitterbags placem_collection'!S50,'WetLitterbags placem_collection'!U50)</f>
        <v>21.8</v>
      </c>
      <c r="AI489">
        <f>AVERAGE('WetLitterbags placem_collection'!R50,'WetLitterbags placem_collection'!T50)</f>
        <v>21.65</v>
      </c>
      <c r="AJ489">
        <f>INDEX(Coordinates!$B$2:$B$197,MATCH(G489,Coordinates!$J$2:$J$197,0))</f>
        <v>-3.4081990090000001</v>
      </c>
      <c r="AK489">
        <f>INDEX(Coordinates!$C$2:$C$197,MATCH(G489,Coordinates!$J$2:$J$197,0))</f>
        <v>34.850254960000001</v>
      </c>
      <c r="AL489" t="str">
        <f>IF(ISNUMBER(SEARCH("C", 'WetLitterbags placem_collection'!X50)),"YES","")</f>
        <v/>
      </c>
      <c r="AM489" t="str">
        <f>IF(ISNUMBER(SEARCH("H", 'WetLitterbags placem_collection'!X50)),"YES","")</f>
        <v/>
      </c>
      <c r="AN489" t="str">
        <f>IF(ISNUMBER(SEARCH("R", 'WetLitterbags placem_collection'!X50)),"YES","")</f>
        <v>YES</v>
      </c>
    </row>
    <row r="490" spans="1:40" ht="15" customHeight="1">
      <c r="A490" s="268" t="s">
        <v>2460</v>
      </c>
      <c r="B490" s="282">
        <f>'Dry_Litterbag Placem_Collection'!A51</f>
        <v>49</v>
      </c>
      <c r="C490" s="282" t="str">
        <f>'Dry_Litterbag Placem_Collection'!B51</f>
        <v>Makao</v>
      </c>
      <c r="D490" s="282" t="s">
        <v>2677</v>
      </c>
      <c r="E490" s="282" t="s">
        <v>20</v>
      </c>
      <c r="F490" s="282">
        <v>3</v>
      </c>
      <c r="G490" s="283" t="str">
        <f>'Dry_Litterbag Placem_Collection'!C51</f>
        <v>Dry_P3_T1</v>
      </c>
      <c r="H490" s="293" t="s">
        <v>3672</v>
      </c>
      <c r="I490" s="285" t="s">
        <v>1147</v>
      </c>
      <c r="J490" s="233" t="str">
        <f>'WetLitterbags placem_collection'!O51</f>
        <v>G739</v>
      </c>
      <c r="K490" s="235">
        <f>IFERROR(INDEX('Green_rooibos initial weight'!$C$5:$C$1749,MATCH(J490, 'Green_rooibos initial weight'!$A$5:$A$1749,0)),"")</f>
        <v>2.0499999999999998</v>
      </c>
      <c r="L490" s="235">
        <f t="shared" si="53"/>
        <v>1.8001999999999998</v>
      </c>
      <c r="M490" s="235">
        <f>AVERAGE('Ashed teabags wet'!$J$809:$J$813,'Ashed teabags wet'!$J$817:$J$818,'Ashed teabags wet'!$J$820:$J$821)</f>
        <v>5.5094158734921841</v>
      </c>
      <c r="N490" s="235">
        <f t="shared" si="54"/>
        <v>1.7010194954453934</v>
      </c>
      <c r="O490" s="235">
        <f>IF(IFERROR(INDEX('Both teabags AfterWet'!$D$1:$D$839,MATCH(J490,'Both teabags AfterWet'!$B$1:$B$839,0)),"")="","",(IFERROR(INDEX('Both teabags AfterWet'!$D$1:$D$839,MATCH(J490,'Both teabags AfterWet'!$B$1:$B$839,0)),"")))</f>
        <v>0.87490000000000001</v>
      </c>
      <c r="P490" s="235">
        <f t="shared" si="55"/>
        <v>0.72429999999999994</v>
      </c>
      <c r="Q490" s="235">
        <f>IFERROR(INDEX('Ashed teabags wet'!$J$2:$J$825,MATCH(J490,'Ashed teabags wet'!$B$2:$B$825,0)),"")</f>
        <v>16.486751717369803</v>
      </c>
      <c r="R490" s="235">
        <f t="shared" si="58"/>
        <v>0.60488645731109048</v>
      </c>
      <c r="S490" s="236">
        <f>'WetLitterbags placem_collection'!E51</f>
        <v>42766</v>
      </c>
      <c r="T490" s="236">
        <f>IF('WetLitterbags placem_collection'!G51="","",'WetLitterbags placem_collection'!G51)</f>
        <v>42820</v>
      </c>
      <c r="U490" s="237">
        <f t="shared" si="52"/>
        <v>54</v>
      </c>
      <c r="V490" s="235">
        <f t="shared" si="56"/>
        <v>1.0758999999999999</v>
      </c>
      <c r="W490" s="235">
        <f t="shared" si="57"/>
        <v>1.0961330381343029</v>
      </c>
      <c r="X490">
        <f>IFERROR(INDEX(Rainfall_Wet!$O$2:$O$217,MATCH(B490, Rainfall_Wet!$A$2:$A$217,0)),"")</f>
        <v>214.262898705</v>
      </c>
      <c r="Y490" s="241">
        <v>21.96</v>
      </c>
      <c r="Z490" s="241">
        <v>8.9199999999999982</v>
      </c>
      <c r="AA490" s="241">
        <v>69.12</v>
      </c>
      <c r="AB490" s="242" t="s">
        <v>2688</v>
      </c>
      <c r="AC490" s="241">
        <v>1.7491375061606702</v>
      </c>
      <c r="AD490">
        <f>IF('WetLitterbags placem_collection'!AB51="","",'WetLitterbags placem_collection'!AB51)</f>
        <v>10.4</v>
      </c>
      <c r="AE490">
        <f>IF('WetLitterbags placem_collection'!Z51="","",'WetLitterbags placem_collection'!Z51)</f>
        <v>36</v>
      </c>
      <c r="AF490" s="256" t="str">
        <f>IF('WetLitterbags placem_collection'!AA51="","",'WetLitterbags placem_collection'!AA51)</f>
        <v>M</v>
      </c>
      <c r="AG490">
        <f>IF('WetLitterbags placem_collection'!AC51="","",'WetLitterbags placem_collection'!AC51)</f>
        <v>1</v>
      </c>
      <c r="AH490" s="250">
        <f>AVERAGE('WetLitterbags placem_collection'!S51,'WetLitterbags placem_collection'!U51)</f>
        <v>26.2</v>
      </c>
      <c r="AI490">
        <f>AVERAGE('WetLitterbags placem_collection'!R51,'WetLitterbags placem_collection'!T51)</f>
        <v>26.55</v>
      </c>
      <c r="AJ490">
        <f>INDEX(Coordinates!$B$2:$B$197,MATCH(G490,Coordinates!$J$2:$J$197,0))</f>
        <v>-3.406225992</v>
      </c>
      <c r="AK490">
        <f>INDEX(Coordinates!$C$2:$C$197,MATCH(G490,Coordinates!$J$2:$J$197,0))</f>
        <v>34.85055998</v>
      </c>
      <c r="AL490" t="str">
        <f>IF(ISNUMBER(SEARCH("C", 'WetLitterbags placem_collection'!X51)),"YES","")</f>
        <v/>
      </c>
      <c r="AM490" t="str">
        <f>IF(ISNUMBER(SEARCH("H", 'WetLitterbags placem_collection'!X51)),"YES","")</f>
        <v/>
      </c>
      <c r="AN490" t="str">
        <f>IF(ISNUMBER(SEARCH("R", 'WetLitterbags placem_collection'!X51)),"YES","")</f>
        <v>YES</v>
      </c>
    </row>
    <row r="491" spans="1:40" ht="15" customHeight="1">
      <c r="A491" s="268" t="s">
        <v>2460</v>
      </c>
      <c r="B491" s="282">
        <f>'Dry_Litterbag Placem_Collection'!A52</f>
        <v>50</v>
      </c>
      <c r="C491" s="282" t="str">
        <f>'Dry_Litterbag Placem_Collection'!B52</f>
        <v>Makao</v>
      </c>
      <c r="D491" s="282" t="s">
        <v>2677</v>
      </c>
      <c r="E491" s="282" t="s">
        <v>20</v>
      </c>
      <c r="F491" s="282">
        <v>3</v>
      </c>
      <c r="G491" s="283" t="str">
        <f>'Dry_Litterbag Placem_Collection'!C52</f>
        <v>Dry_P3_T2</v>
      </c>
      <c r="H491" s="293" t="s">
        <v>3672</v>
      </c>
      <c r="I491" s="285" t="s">
        <v>1147</v>
      </c>
      <c r="J491" s="233" t="str">
        <f>'WetLitterbags placem_collection'!O52</f>
        <v>G559</v>
      </c>
      <c r="K491" s="235">
        <f>IFERROR(INDEX('Green_rooibos initial weight'!$C$5:$C$1749,MATCH(J491, 'Green_rooibos initial weight'!$A$5:$A$1749,0)),"")</f>
        <v>2.085</v>
      </c>
      <c r="L491" s="235">
        <f t="shared" si="53"/>
        <v>1.8351999999999999</v>
      </c>
      <c r="M491" s="235">
        <f>AVERAGE('Ashed teabags wet'!$J$809:$J$813,'Ashed teabags wet'!$J$817:$J$818,'Ashed teabags wet'!$J$820:$J$821)</f>
        <v>5.5094158734921841</v>
      </c>
      <c r="N491" s="235">
        <f t="shared" si="54"/>
        <v>1.7340911998896713</v>
      </c>
      <c r="O491" s="235" t="str">
        <f>IF(IFERROR(INDEX('Both teabags AfterWet'!$D$1:$D$839,MATCH(J491,'Both teabags AfterWet'!$B$1:$B$839,0)),"")="","",(IFERROR(INDEX('Both teabags AfterWet'!$D$1:$D$839,MATCH(J491,'Both teabags AfterWet'!$B$1:$B$839,0)),"")))</f>
        <v/>
      </c>
      <c r="P491" s="235" t="str">
        <f t="shared" si="55"/>
        <v/>
      </c>
      <c r="Q491" s="235" t="str">
        <f>IFERROR(INDEX('Ashed teabags wet'!$J$2:$J$825,MATCH(J491,'Ashed teabags wet'!$B$2:$B$825,0)),"")</f>
        <v/>
      </c>
      <c r="R491" s="235" t="str">
        <f t="shared" si="58"/>
        <v/>
      </c>
      <c r="S491" s="236">
        <f>'WetLitterbags placem_collection'!E52</f>
        <v>42766</v>
      </c>
      <c r="T491" s="236">
        <f>IF('WetLitterbags placem_collection'!G52="","",'WetLitterbags placem_collection'!G52)</f>
        <v>42820</v>
      </c>
      <c r="U491" s="237">
        <f t="shared" si="52"/>
        <v>54</v>
      </c>
      <c r="V491" s="235" t="str">
        <f t="shared" si="56"/>
        <v/>
      </c>
      <c r="W491" s="235" t="str">
        <f t="shared" si="57"/>
        <v/>
      </c>
      <c r="X491">
        <f>IFERROR(INDEX(Rainfall_Wet!$O$2:$O$217,MATCH(B491, Rainfall_Wet!$A$2:$A$217,0)),"")</f>
        <v>214.262898705</v>
      </c>
      <c r="Y491" s="241">
        <v>21.96</v>
      </c>
      <c r="Z491" s="241">
        <v>8.9199999999999982</v>
      </c>
      <c r="AA491" s="241">
        <v>69.12</v>
      </c>
      <c r="AB491" s="242" t="s">
        <v>2688</v>
      </c>
      <c r="AC491" s="241">
        <v>1.7491375061606702</v>
      </c>
      <c r="AD491">
        <f>IF('WetLitterbags placem_collection'!AB52="","",'WetLitterbags placem_collection'!AB52)</f>
        <v>10</v>
      </c>
      <c r="AE491">
        <f>IF('WetLitterbags placem_collection'!Z52="","",'WetLitterbags placem_collection'!Z52)</f>
        <v>22.5</v>
      </c>
      <c r="AF491" s="256" t="str">
        <f>IF('WetLitterbags placem_collection'!AA52="","",'WetLitterbags placem_collection'!AA52)</f>
        <v>M</v>
      </c>
      <c r="AG491">
        <f>IF('WetLitterbags placem_collection'!AC52="","",'WetLitterbags placem_collection'!AC52)</f>
        <v>1</v>
      </c>
      <c r="AH491" s="250">
        <f>AVERAGE('WetLitterbags placem_collection'!S52,'WetLitterbags placem_collection'!U52)</f>
        <v>31.4</v>
      </c>
      <c r="AI491">
        <f>AVERAGE('WetLitterbags placem_collection'!R52,'WetLitterbags placem_collection'!T52)</f>
        <v>22.4</v>
      </c>
      <c r="AJ491">
        <f>INDEX(Coordinates!$B$2:$B$197,MATCH(G491,Coordinates!$J$2:$J$197,0))</f>
        <v>-3.4062630399999998</v>
      </c>
      <c r="AK491">
        <f>INDEX(Coordinates!$C$2:$C$197,MATCH(G491,Coordinates!$J$2:$J$197,0))</f>
        <v>34.850566010000001</v>
      </c>
      <c r="AL491" t="str">
        <f>IF(ISNUMBER(SEARCH("C", 'WetLitterbags placem_collection'!X52)),"YES","")</f>
        <v/>
      </c>
      <c r="AM491" t="str">
        <f>IF(ISNUMBER(SEARCH("H", 'WetLitterbags placem_collection'!X52)),"YES","")</f>
        <v/>
      </c>
      <c r="AN491" t="str">
        <f>IF(ISNUMBER(SEARCH("R", 'WetLitterbags placem_collection'!X52)),"YES","")</f>
        <v/>
      </c>
    </row>
    <row r="492" spans="1:40" ht="15" customHeight="1">
      <c r="A492" s="268" t="s">
        <v>2460</v>
      </c>
      <c r="B492" s="282">
        <f>'Dry_Litterbag Placem_Collection'!A53</f>
        <v>51</v>
      </c>
      <c r="C492" s="282" t="str">
        <f>'Dry_Litterbag Placem_Collection'!B53</f>
        <v>Makao</v>
      </c>
      <c r="D492" s="282" t="s">
        <v>2677</v>
      </c>
      <c r="E492" s="282" t="s">
        <v>20</v>
      </c>
      <c r="F492" s="282">
        <v>3</v>
      </c>
      <c r="G492" s="283" t="str">
        <f>'Dry_Litterbag Placem_Collection'!C53</f>
        <v>Dry_P3_T3</v>
      </c>
      <c r="H492" s="293" t="s">
        <v>3672</v>
      </c>
      <c r="I492" s="285" t="s">
        <v>1147</v>
      </c>
      <c r="J492" s="233" t="str">
        <f>'WetLitterbags placem_collection'!O53</f>
        <v>G856</v>
      </c>
      <c r="K492" s="235">
        <f>IFERROR(INDEX('Green_rooibos initial weight'!$C$5:$C$1749,MATCH(J492, 'Green_rooibos initial weight'!$A$5:$A$1749,0)),"")</f>
        <v>1.9370000000000001</v>
      </c>
      <c r="L492" s="235">
        <f t="shared" si="53"/>
        <v>1.6872</v>
      </c>
      <c r="M492" s="235">
        <f>AVERAGE('Ashed teabags wet'!$J$809:$J$813,'Ashed teabags wet'!$J$817:$J$818,'Ashed teabags wet'!$J$820:$J$821)</f>
        <v>5.5094158734921841</v>
      </c>
      <c r="N492" s="235">
        <f t="shared" si="54"/>
        <v>1.5942451353824398</v>
      </c>
      <c r="O492" s="235">
        <f>IF(IFERROR(INDEX('Both teabags AfterWet'!$D$1:$D$839,MATCH(J492,'Both teabags AfterWet'!$B$1:$B$839,0)),"")="","",(IFERROR(INDEX('Both teabags AfterWet'!$D$1:$D$839,MATCH(J492,'Both teabags AfterWet'!$B$1:$B$839,0)),"")))</f>
        <v>0.77600000000000002</v>
      </c>
      <c r="P492" s="235">
        <f t="shared" si="55"/>
        <v>0.62539999999999996</v>
      </c>
      <c r="Q492" s="235">
        <f>IFERROR(INDEX('Ashed teabags wet'!$J$2:$J$825,MATCH(J492,'Ashed teabags wet'!$B$2:$B$825,0)),"")</f>
        <v>9.5957135898680637</v>
      </c>
      <c r="R492" s="235">
        <f t="shared" si="58"/>
        <v>0.5653884072089651</v>
      </c>
      <c r="S492" s="236">
        <f>'WetLitterbags placem_collection'!E53</f>
        <v>42766</v>
      </c>
      <c r="T492" s="236">
        <f>IF('WetLitterbags placem_collection'!G53="","",'WetLitterbags placem_collection'!G53)</f>
        <v>42820</v>
      </c>
      <c r="U492" s="237">
        <f t="shared" si="52"/>
        <v>54</v>
      </c>
      <c r="V492" s="235">
        <f t="shared" si="56"/>
        <v>1.0618000000000001</v>
      </c>
      <c r="W492" s="235">
        <f t="shared" si="57"/>
        <v>1.0288567281734746</v>
      </c>
      <c r="X492">
        <f>IFERROR(INDEX(Rainfall_Wet!$O$2:$O$217,MATCH(B492, Rainfall_Wet!$A$2:$A$217,0)),"")</f>
        <v>214.262898705</v>
      </c>
      <c r="Y492" s="241">
        <v>21.96</v>
      </c>
      <c r="Z492" s="241">
        <v>8.9199999999999982</v>
      </c>
      <c r="AA492" s="241">
        <v>69.12</v>
      </c>
      <c r="AB492" s="242" t="s">
        <v>2688</v>
      </c>
      <c r="AC492" s="241">
        <v>1.7491375061606702</v>
      </c>
      <c r="AD492">
        <f>IF('WetLitterbags placem_collection'!AB53="","",'WetLitterbags placem_collection'!AB53)</f>
        <v>3</v>
      </c>
      <c r="AE492">
        <f>IF('WetLitterbags placem_collection'!Z53="","",'WetLitterbags placem_collection'!Z53)</f>
        <v>18</v>
      </c>
      <c r="AF492" s="256" t="str">
        <f>IF('WetLitterbags placem_collection'!AA53="","",'WetLitterbags placem_collection'!AA53)</f>
        <v>O</v>
      </c>
      <c r="AG492">
        <f>IF('WetLitterbags placem_collection'!AC53="","",'WetLitterbags placem_collection'!AC53)</f>
        <v>0</v>
      </c>
      <c r="AH492" s="250">
        <f>AVERAGE('WetLitterbags placem_collection'!S53,'WetLitterbags placem_collection'!U53)</f>
        <v>20.2</v>
      </c>
      <c r="AI492">
        <f>AVERAGE('WetLitterbags placem_collection'!R53,'WetLitterbags placem_collection'!T53)</f>
        <v>27.4</v>
      </c>
      <c r="AJ492">
        <f>INDEX(Coordinates!$B$2:$B$197,MATCH(G492,Coordinates!$J$2:$J$197,0))</f>
        <v>-3.4063920379999999</v>
      </c>
      <c r="AK492">
        <f>INDEX(Coordinates!$C$2:$C$197,MATCH(G492,Coordinates!$J$2:$J$197,0))</f>
        <v>34.850696020000001</v>
      </c>
      <c r="AL492" t="str">
        <f>IF(ISNUMBER(SEARCH("C", 'WetLitterbags placem_collection'!X53)),"YES","")</f>
        <v/>
      </c>
      <c r="AM492" t="str">
        <f>IF(ISNUMBER(SEARCH("H", 'WetLitterbags placem_collection'!X53)),"YES","")</f>
        <v/>
      </c>
      <c r="AN492" t="str">
        <f>IF(ISNUMBER(SEARCH("R", 'WetLitterbags placem_collection'!X53)),"YES","")</f>
        <v>YES</v>
      </c>
    </row>
    <row r="493" spans="1:40" ht="15" customHeight="1">
      <c r="A493" s="268" t="s">
        <v>2460</v>
      </c>
      <c r="B493" s="282">
        <f>'Dry_Litterbag Placem_Collection'!A54</f>
        <v>52</v>
      </c>
      <c r="C493" s="282" t="str">
        <f>'Dry_Litterbag Placem_Collection'!B54</f>
        <v>Makao</v>
      </c>
      <c r="D493" s="282" t="s">
        <v>2677</v>
      </c>
      <c r="E493" s="282" t="s">
        <v>20</v>
      </c>
      <c r="F493" s="282">
        <v>3</v>
      </c>
      <c r="G493" s="283" t="str">
        <f>'Dry_Litterbag Placem_Collection'!C54</f>
        <v>Dry_P3_T4</v>
      </c>
      <c r="H493" s="293" t="s">
        <v>3672</v>
      </c>
      <c r="I493" s="285" t="s">
        <v>1147</v>
      </c>
      <c r="J493" s="233" t="str">
        <f>'WetLitterbags placem_collection'!O54</f>
        <v>G599</v>
      </c>
      <c r="K493" s="235">
        <f>IFERROR(INDEX('Green_rooibos initial weight'!$C$5:$C$1749,MATCH(J493, 'Green_rooibos initial weight'!$A$5:$A$1749,0)),"")</f>
        <v>2.0760000000000001</v>
      </c>
      <c r="L493" s="235">
        <f t="shared" si="53"/>
        <v>1.8262</v>
      </c>
      <c r="M493" s="235">
        <f>AVERAGE('Ashed teabags wet'!$J$809:$J$813,'Ashed teabags wet'!$J$817:$J$818,'Ashed teabags wet'!$J$820:$J$821)</f>
        <v>5.5094158734921841</v>
      </c>
      <c r="N493" s="235">
        <f t="shared" si="54"/>
        <v>1.7255870473182857</v>
      </c>
      <c r="O493" s="235">
        <f>IF(IFERROR(INDEX('Both teabags AfterWet'!$D$1:$D$839,MATCH(J493,'Both teabags AfterWet'!$B$1:$B$839,0)),"")="","",(IFERROR(INDEX('Both teabags AfterWet'!$D$1:$D$839,MATCH(J493,'Both teabags AfterWet'!$B$1:$B$839,0)),"")))</f>
        <v>0.88200000000000001</v>
      </c>
      <c r="P493" s="235">
        <f t="shared" si="55"/>
        <v>0.73140000000000005</v>
      </c>
      <c r="Q493" s="235">
        <f>IFERROR(INDEX('Ashed teabags wet'!$J$2:$J$825,MATCH(J493,'Ashed teabags wet'!$B$2:$B$825,0)),"")</f>
        <v>14.285714285714219</v>
      </c>
      <c r="R493" s="235">
        <f t="shared" si="58"/>
        <v>0.6269142857142862</v>
      </c>
      <c r="S493" s="236">
        <f>'WetLitterbags placem_collection'!E54</f>
        <v>42766</v>
      </c>
      <c r="T493" s="236">
        <f>IF('WetLitterbags placem_collection'!G54="","",'WetLitterbags placem_collection'!G54)</f>
        <v>42820</v>
      </c>
      <c r="U493" s="237">
        <f t="shared" si="52"/>
        <v>54</v>
      </c>
      <c r="V493" s="235">
        <f t="shared" si="56"/>
        <v>1.0948</v>
      </c>
      <c r="W493" s="235">
        <f t="shared" si="57"/>
        <v>1.0986727616039995</v>
      </c>
      <c r="X493">
        <f>IFERROR(INDEX(Rainfall_Wet!$O$2:$O$217,MATCH(B493, Rainfall_Wet!$A$2:$A$217,0)),"")</f>
        <v>214.262898705</v>
      </c>
      <c r="Y493" s="241">
        <v>21.96</v>
      </c>
      <c r="Z493" s="241">
        <v>8.9199999999999982</v>
      </c>
      <c r="AA493" s="241">
        <v>69.12</v>
      </c>
      <c r="AB493" s="242" t="s">
        <v>2688</v>
      </c>
      <c r="AC493" s="241">
        <v>1.7491375061606702</v>
      </c>
      <c r="AD493">
        <f>IF('WetLitterbags placem_collection'!AB54="","",'WetLitterbags placem_collection'!AB54)</f>
        <v>13.4</v>
      </c>
      <c r="AE493">
        <f>IF('WetLitterbags placem_collection'!Z54="","",'WetLitterbags placem_collection'!Z54)</f>
        <v>67</v>
      </c>
      <c r="AF493" s="256" t="str">
        <f>IF('WetLitterbags placem_collection'!AA54="","",'WetLitterbags placem_collection'!AA54)</f>
        <v>M</v>
      </c>
      <c r="AG493">
        <f>IF('WetLitterbags placem_collection'!AC54="","",'WetLitterbags placem_collection'!AC54)</f>
        <v>1</v>
      </c>
      <c r="AH493" s="250">
        <f>AVERAGE('WetLitterbags placem_collection'!S54,'WetLitterbags placem_collection'!U54)</f>
        <v>29.8</v>
      </c>
      <c r="AI493">
        <f>AVERAGE('WetLitterbags placem_collection'!R54,'WetLitterbags placem_collection'!T54)</f>
        <v>25.799999999999997</v>
      </c>
      <c r="AJ493">
        <f>INDEX(Coordinates!$B$2:$B$197,MATCH(G493,Coordinates!$J$2:$J$197,0))</f>
        <v>-3.4061569999999999</v>
      </c>
      <c r="AK493">
        <f>INDEX(Coordinates!$C$2:$C$197,MATCH(G493,Coordinates!$J$2:$J$197,0))</f>
        <v>34.850738999999997</v>
      </c>
      <c r="AL493" t="str">
        <f>IF(ISNUMBER(SEARCH("C", 'WetLitterbags placem_collection'!X54)),"YES","")</f>
        <v/>
      </c>
      <c r="AM493" t="str">
        <f>IF(ISNUMBER(SEARCH("H", 'WetLitterbags placem_collection'!X54)),"YES","")</f>
        <v/>
      </c>
      <c r="AN493" t="str">
        <f>IF(ISNUMBER(SEARCH("R", 'WetLitterbags placem_collection'!X54)),"YES","")</f>
        <v>YES</v>
      </c>
    </row>
    <row r="494" spans="1:40" ht="15" customHeight="1">
      <c r="A494" s="268" t="s">
        <v>2460</v>
      </c>
      <c r="B494" s="282">
        <f>'Dry_Litterbag Placem_Collection'!A55</f>
        <v>53</v>
      </c>
      <c r="C494" s="282" t="str">
        <f>'Dry_Litterbag Placem_Collection'!B55</f>
        <v>Makao</v>
      </c>
      <c r="D494" s="282" t="s">
        <v>2677</v>
      </c>
      <c r="E494" s="282" t="s">
        <v>20</v>
      </c>
      <c r="F494" s="282">
        <v>3</v>
      </c>
      <c r="G494" s="283" t="str">
        <f>'Dry_Litterbag Placem_Collection'!C55</f>
        <v>Dry_P3_T5</v>
      </c>
      <c r="H494" s="293" t="s">
        <v>3672</v>
      </c>
      <c r="I494" s="285" t="s">
        <v>1147</v>
      </c>
      <c r="J494" s="233" t="str">
        <f>'WetLitterbags placem_collection'!O55</f>
        <v>G683</v>
      </c>
      <c r="K494" s="235">
        <f>IFERROR(INDEX('Green_rooibos initial weight'!$C$5:$C$1749,MATCH(J494, 'Green_rooibos initial weight'!$A$5:$A$1749,0)),"")</f>
        <v>2.1179999999999999</v>
      </c>
      <c r="L494" s="235">
        <f t="shared" si="53"/>
        <v>1.8681999999999999</v>
      </c>
      <c r="M494" s="235">
        <f>AVERAGE('Ashed teabags wet'!$J$809:$J$813,'Ashed teabags wet'!$J$817:$J$818,'Ashed teabags wet'!$J$820:$J$821)</f>
        <v>5.5094158734921841</v>
      </c>
      <c r="N494" s="235">
        <f t="shared" si="54"/>
        <v>1.7652730926514189</v>
      </c>
      <c r="O494" s="235" t="str">
        <f>IF(IFERROR(INDEX('Both teabags AfterWet'!$D$1:$D$839,MATCH(J494,'Both teabags AfterWet'!$B$1:$B$839,0)),"")="","",(IFERROR(INDEX('Both teabags AfterWet'!$D$1:$D$839,MATCH(J494,'Both teabags AfterWet'!$B$1:$B$839,0)),"")))</f>
        <v/>
      </c>
      <c r="P494" s="235" t="str">
        <f t="shared" si="55"/>
        <v/>
      </c>
      <c r="Q494" s="235" t="str">
        <f>IFERROR(INDEX('Ashed teabags wet'!$J$2:$J$825,MATCH(J494,'Ashed teabags wet'!$B$2:$B$825,0)),"")</f>
        <v/>
      </c>
      <c r="R494" s="235" t="str">
        <f t="shared" si="58"/>
        <v/>
      </c>
      <c r="S494" s="236">
        <f>'WetLitterbags placem_collection'!E55</f>
        <v>42766</v>
      </c>
      <c r="T494" s="236">
        <f>IF('WetLitterbags placem_collection'!G55="","",'WetLitterbags placem_collection'!G55)</f>
        <v>42820</v>
      </c>
      <c r="U494" s="237">
        <f t="shared" si="52"/>
        <v>54</v>
      </c>
      <c r="V494" s="235" t="str">
        <f t="shared" si="56"/>
        <v/>
      </c>
      <c r="W494" s="235" t="str">
        <f t="shared" si="57"/>
        <v/>
      </c>
      <c r="X494">
        <f>IFERROR(INDEX(Rainfall_Wet!$O$2:$O$217,MATCH(B494, Rainfall_Wet!$A$2:$A$217,0)),"")</f>
        <v>214.262898705</v>
      </c>
      <c r="Y494" s="241">
        <v>21.96</v>
      </c>
      <c r="Z494" s="241">
        <v>8.9199999999999982</v>
      </c>
      <c r="AA494" s="241">
        <v>69.12</v>
      </c>
      <c r="AB494" s="242" t="s">
        <v>2688</v>
      </c>
      <c r="AC494" s="241">
        <v>1.7491375061606702</v>
      </c>
      <c r="AD494" t="str">
        <f>IF('WetLitterbags placem_collection'!AB55="","",'WetLitterbags placem_collection'!AB55)</f>
        <v/>
      </c>
      <c r="AE494" t="str">
        <f>IF('WetLitterbags placem_collection'!Z55="","",'WetLitterbags placem_collection'!Z55)</f>
        <v/>
      </c>
      <c r="AF494" s="256" t="str">
        <f>IF('WetLitterbags placem_collection'!AA55="","",'WetLitterbags placem_collection'!AA55)</f>
        <v/>
      </c>
      <c r="AG494" t="str">
        <f>IF('WetLitterbags placem_collection'!AC55="","",'WetLitterbags placem_collection'!AC55)</f>
        <v/>
      </c>
      <c r="AH494" s="250">
        <f>AVERAGE('WetLitterbags placem_collection'!S55,'WetLitterbags placem_collection'!U55)</f>
        <v>20.2</v>
      </c>
      <c r="AI494">
        <f>AVERAGE('WetLitterbags placem_collection'!R55,'WetLitterbags placem_collection'!T55)</f>
        <v>22.2</v>
      </c>
      <c r="AJ494">
        <f>INDEX(Coordinates!$B$2:$B$197,MATCH(G494,Coordinates!$J$2:$J$197,0))</f>
        <v>-3.4061140000000001</v>
      </c>
      <c r="AK494">
        <f>INDEX(Coordinates!$C$2:$C$197,MATCH(G494,Coordinates!$J$2:$J$197,0))</f>
        <v>34.850596000000003</v>
      </c>
      <c r="AL494" t="str">
        <f>IF(ISNUMBER(SEARCH("C", 'WetLitterbags placem_collection'!X55)),"YES","")</f>
        <v/>
      </c>
      <c r="AM494" t="str">
        <f>IF(ISNUMBER(SEARCH("H", 'WetLitterbags placem_collection'!X55)),"YES","")</f>
        <v/>
      </c>
      <c r="AN494" t="str">
        <f>IF(ISNUMBER(SEARCH("R", 'WetLitterbags placem_collection'!X55)),"YES","")</f>
        <v/>
      </c>
    </row>
    <row r="495" spans="1:40" ht="15" customHeight="1">
      <c r="A495" s="268" t="s">
        <v>2460</v>
      </c>
      <c r="B495" s="282">
        <f>'Dry_Litterbag Placem_Collection'!A56</f>
        <v>54</v>
      </c>
      <c r="C495" s="282" t="str">
        <f>'Dry_Litterbag Placem_Collection'!B56</f>
        <v>Makao</v>
      </c>
      <c r="D495" s="282" t="s">
        <v>2677</v>
      </c>
      <c r="E495" s="282" t="s">
        <v>20</v>
      </c>
      <c r="F495" s="282">
        <v>3</v>
      </c>
      <c r="G495" s="283" t="str">
        <f>'Dry_Litterbag Placem_Collection'!C56</f>
        <v>Dry_P3_T6</v>
      </c>
      <c r="H495" s="293" t="s">
        <v>3672</v>
      </c>
      <c r="I495" s="285" t="s">
        <v>1147</v>
      </c>
      <c r="J495" s="233" t="str">
        <f>'WetLitterbags placem_collection'!O56</f>
        <v>G288</v>
      </c>
      <c r="K495" s="235">
        <f>IFERROR(INDEX('Green_rooibos initial weight'!$C$5:$C$1749,MATCH(J495, 'Green_rooibos initial weight'!$A$5:$A$1749,0)),"")</f>
        <v>1.9830000000000001</v>
      </c>
      <c r="L495" s="235">
        <f t="shared" si="53"/>
        <v>1.7332000000000001</v>
      </c>
      <c r="M495" s="235">
        <f>AVERAGE('Ashed teabags wet'!$J$809:$J$813,'Ashed teabags wet'!$J$817:$J$818,'Ashed teabags wet'!$J$820:$J$821)</f>
        <v>5.5094158734921841</v>
      </c>
      <c r="N495" s="235">
        <f t="shared" si="54"/>
        <v>1.6377108040806336</v>
      </c>
      <c r="O495" s="235" t="str">
        <f>IF(IFERROR(INDEX('Both teabags AfterWet'!$D$1:$D$839,MATCH(J495,'Both teabags AfterWet'!$B$1:$B$839,0)),"")="","",(IFERROR(INDEX('Both teabags AfterWet'!$D$1:$D$839,MATCH(J495,'Both teabags AfterWet'!$B$1:$B$839,0)),"")))</f>
        <v/>
      </c>
      <c r="P495" s="235" t="str">
        <f t="shared" si="55"/>
        <v/>
      </c>
      <c r="Q495" s="235" t="str">
        <f>IFERROR(INDEX('Ashed teabags wet'!$J$2:$J$825,MATCH(J495,'Ashed teabags wet'!$B$2:$B$825,0)),"")</f>
        <v/>
      </c>
      <c r="R495" s="235" t="str">
        <f t="shared" si="58"/>
        <v/>
      </c>
      <c r="S495" s="236">
        <f>'WetLitterbags placem_collection'!E56</f>
        <v>42766</v>
      </c>
      <c r="T495" s="236">
        <f>IF('WetLitterbags placem_collection'!G56="","",'WetLitterbags placem_collection'!G56)</f>
        <v>42820</v>
      </c>
      <c r="U495" s="237">
        <f t="shared" si="52"/>
        <v>54</v>
      </c>
      <c r="V495" s="235" t="str">
        <f t="shared" si="56"/>
        <v/>
      </c>
      <c r="W495" s="235" t="str">
        <f t="shared" si="57"/>
        <v/>
      </c>
      <c r="X495">
        <f>IFERROR(INDEX(Rainfall_Wet!$O$2:$O$217,MATCH(B495, Rainfall_Wet!$A$2:$A$217,0)),"")</f>
        <v>214.262898705</v>
      </c>
      <c r="Y495" s="241">
        <v>21.96</v>
      </c>
      <c r="Z495" s="241">
        <v>8.9199999999999982</v>
      </c>
      <c r="AA495" s="241">
        <v>69.12</v>
      </c>
      <c r="AB495" s="242" t="s">
        <v>2688</v>
      </c>
      <c r="AC495" s="241">
        <v>1.7491375061606702</v>
      </c>
      <c r="AD495" t="str">
        <f>IF('WetLitterbags placem_collection'!AB56="","",'WetLitterbags placem_collection'!AB56)</f>
        <v/>
      </c>
      <c r="AE495" t="str">
        <f>IF('WetLitterbags placem_collection'!Z56="","",'WetLitterbags placem_collection'!Z56)</f>
        <v/>
      </c>
      <c r="AF495" s="256" t="str">
        <f>IF('WetLitterbags placem_collection'!AA56="","",'WetLitterbags placem_collection'!AA56)</f>
        <v/>
      </c>
      <c r="AG495" t="str">
        <f>IF('WetLitterbags placem_collection'!AC56="","",'WetLitterbags placem_collection'!AC56)</f>
        <v/>
      </c>
      <c r="AH495" s="250">
        <f>AVERAGE('WetLitterbags placem_collection'!S56,'WetLitterbags placem_collection'!U56)</f>
        <v>30.1</v>
      </c>
      <c r="AI495">
        <f>AVERAGE('WetLitterbags placem_collection'!R56,'WetLitterbags placem_collection'!T56)</f>
        <v>22.2</v>
      </c>
      <c r="AJ495">
        <f>INDEX(Coordinates!$B$2:$B$197,MATCH(G495,Coordinates!$J$2:$J$197,0))</f>
        <v>-3.406058019</v>
      </c>
      <c r="AK495">
        <f>INDEX(Coordinates!$C$2:$C$197,MATCH(G495,Coordinates!$J$2:$J$197,0))</f>
        <v>34.850466019999999</v>
      </c>
      <c r="AL495" t="str">
        <f>IF(ISNUMBER(SEARCH("C", 'WetLitterbags placem_collection'!X56)),"YES","")</f>
        <v/>
      </c>
      <c r="AM495" t="str">
        <f>IF(ISNUMBER(SEARCH("H", 'WetLitterbags placem_collection'!X56)),"YES","")</f>
        <v/>
      </c>
      <c r="AN495" t="str">
        <f>IF(ISNUMBER(SEARCH("R", 'WetLitterbags placem_collection'!X56)),"YES","")</f>
        <v/>
      </c>
    </row>
    <row r="496" spans="1:40" ht="15" customHeight="1">
      <c r="A496" s="268" t="s">
        <v>2460</v>
      </c>
      <c r="B496" s="282">
        <f>'Dry_Litterbag Placem_Collection'!A57</f>
        <v>55</v>
      </c>
      <c r="C496" s="282" t="str">
        <f>'Dry_Litterbag Placem_Collection'!B57</f>
        <v>Makao</v>
      </c>
      <c r="D496" s="282" t="s">
        <v>2677</v>
      </c>
      <c r="E496" s="282" t="s">
        <v>20</v>
      </c>
      <c r="F496" s="282">
        <v>3</v>
      </c>
      <c r="G496" s="283" t="str">
        <f>'Dry_Litterbag Placem_Collection'!C57</f>
        <v>Dry_P3_T7</v>
      </c>
      <c r="H496" s="293" t="s">
        <v>3672</v>
      </c>
      <c r="I496" s="285" t="s">
        <v>1147</v>
      </c>
      <c r="J496" s="233" t="str">
        <f>'WetLitterbags placem_collection'!O57</f>
        <v>G616</v>
      </c>
      <c r="K496" s="235">
        <f>IFERROR(INDEX('Green_rooibos initial weight'!$C$5:$C$1749,MATCH(J496, 'Green_rooibos initial weight'!$A$5:$A$1749,0)),"")</f>
        <v>1.978</v>
      </c>
      <c r="L496" s="235">
        <f t="shared" si="53"/>
        <v>1.7282</v>
      </c>
      <c r="M496" s="235">
        <f>AVERAGE('Ashed teabags wet'!$J$809:$J$813,'Ashed teabags wet'!$J$817:$J$818,'Ashed teabags wet'!$J$820:$J$821)</f>
        <v>5.5094158734921841</v>
      </c>
      <c r="N496" s="235">
        <f t="shared" si="54"/>
        <v>1.632986274874308</v>
      </c>
      <c r="O496" s="235">
        <f>IF(IFERROR(INDEX('Both teabags AfterWet'!$D$1:$D$839,MATCH(J496,'Both teabags AfterWet'!$B$1:$B$839,0)),"")="","",(IFERROR(INDEX('Both teabags AfterWet'!$D$1:$D$839,MATCH(J496,'Both teabags AfterWet'!$B$1:$B$839,0)),"")))</f>
        <v>0.93200000000000005</v>
      </c>
      <c r="P496" s="235">
        <f t="shared" si="55"/>
        <v>0.78140000000000009</v>
      </c>
      <c r="Q496" s="235">
        <f>IFERROR(INDEX('Ashed teabags wet'!$J$2:$J$825,MATCH(J496,'Ashed teabags wet'!$B$2:$B$825,0)),"")</f>
        <v>25.927734375000028</v>
      </c>
      <c r="R496" s="235">
        <f t="shared" si="58"/>
        <v>0.57880068359374981</v>
      </c>
      <c r="S496" s="236">
        <f>'WetLitterbags placem_collection'!E57</f>
        <v>42766</v>
      </c>
      <c r="T496" s="236">
        <f>IF('WetLitterbags placem_collection'!G57="","",'WetLitterbags placem_collection'!G57)</f>
        <v>42820</v>
      </c>
      <c r="U496" s="237">
        <f t="shared" si="52"/>
        <v>54</v>
      </c>
      <c r="V496" s="235">
        <f t="shared" si="56"/>
        <v>0.94679999999999986</v>
      </c>
      <c r="W496" s="235">
        <f t="shared" si="57"/>
        <v>1.0541855912805582</v>
      </c>
      <c r="X496">
        <f>IFERROR(INDEX(Rainfall_Wet!$O$2:$O$217,MATCH(B496, Rainfall_Wet!$A$2:$A$217,0)),"")</f>
        <v>214.262898705</v>
      </c>
      <c r="Y496" s="241">
        <v>21.96</v>
      </c>
      <c r="Z496" s="241">
        <v>8.9199999999999982</v>
      </c>
      <c r="AA496" s="241">
        <v>69.12</v>
      </c>
      <c r="AB496" s="242" t="s">
        <v>2688</v>
      </c>
      <c r="AC496" s="241">
        <v>1.7491375061606702</v>
      </c>
      <c r="AD496">
        <f>IF('WetLitterbags placem_collection'!AB57="","",'WetLitterbags placem_collection'!AB57)</f>
        <v>15.8</v>
      </c>
      <c r="AE496">
        <f>IF('WetLitterbags placem_collection'!Z57="","",'WetLitterbags placem_collection'!Z57)</f>
        <v>45</v>
      </c>
      <c r="AF496" s="256" t="str">
        <f>IF('WetLitterbags placem_collection'!AA57="","",'WetLitterbags placem_collection'!AA57)</f>
        <v>M</v>
      </c>
      <c r="AG496">
        <f>IF('WetLitterbags placem_collection'!AC57="","",'WetLitterbags placem_collection'!AC57)</f>
        <v>1</v>
      </c>
      <c r="AH496" s="250">
        <f>AVERAGE('WetLitterbags placem_collection'!S57,'WetLitterbags placem_collection'!U57)</f>
        <v>33</v>
      </c>
      <c r="AI496">
        <f>AVERAGE('WetLitterbags placem_collection'!R57,'WetLitterbags placem_collection'!T57)</f>
        <v>25.9</v>
      </c>
      <c r="AJ496">
        <f>INDEX(Coordinates!$B$2:$B$197,MATCH(G496,Coordinates!$J$2:$J$197,0))</f>
        <v>-3.4061389879999999</v>
      </c>
      <c r="AK496">
        <f>INDEX(Coordinates!$C$2:$C$197,MATCH(G496,Coordinates!$J$2:$J$197,0))</f>
        <v>34.850574979999998</v>
      </c>
      <c r="AL496" t="str">
        <f>IF(ISNUMBER(SEARCH("C", 'WetLitterbags placem_collection'!X57)),"YES","")</f>
        <v/>
      </c>
      <c r="AM496" t="str">
        <f>IF(ISNUMBER(SEARCH("H", 'WetLitterbags placem_collection'!X57)),"YES","")</f>
        <v/>
      </c>
      <c r="AN496" t="str">
        <f>IF(ISNUMBER(SEARCH("R", 'WetLitterbags placem_collection'!X57)),"YES","")</f>
        <v>YES</v>
      </c>
    </row>
    <row r="497" spans="1:40" ht="15" customHeight="1">
      <c r="A497" s="268" t="s">
        <v>2460</v>
      </c>
      <c r="B497" s="282">
        <f>'Dry_Litterbag Placem_Collection'!A58</f>
        <v>56</v>
      </c>
      <c r="C497" s="282" t="str">
        <f>'Dry_Litterbag Placem_Collection'!B58</f>
        <v>Makao</v>
      </c>
      <c r="D497" s="282" t="s">
        <v>2677</v>
      </c>
      <c r="E497" s="282" t="s">
        <v>20</v>
      </c>
      <c r="F497" s="282">
        <v>3</v>
      </c>
      <c r="G497" s="283" t="str">
        <f>'Dry_Litterbag Placem_Collection'!C58</f>
        <v>Dry_P3_T8</v>
      </c>
      <c r="H497" s="293" t="s">
        <v>3672</v>
      </c>
      <c r="I497" s="285" t="s">
        <v>1147</v>
      </c>
      <c r="J497" s="233" t="str">
        <f>'WetLitterbags placem_collection'!O58</f>
        <v>G557</v>
      </c>
      <c r="K497" s="235">
        <f>IFERROR(INDEX('Green_rooibos initial weight'!$C$5:$C$1749,MATCH(J497, 'Green_rooibos initial weight'!$A$5:$A$1749,0)),"")</f>
        <v>2.12</v>
      </c>
      <c r="L497" s="235">
        <f t="shared" si="53"/>
        <v>1.8702000000000001</v>
      </c>
      <c r="M497" s="235">
        <f>AVERAGE('Ashed teabags wet'!$J$809:$J$813,'Ashed teabags wet'!$J$817:$J$818,'Ashed teabags wet'!$J$820:$J$821)</f>
        <v>5.5094158734921841</v>
      </c>
      <c r="N497" s="235">
        <f t="shared" si="54"/>
        <v>1.7671629043339492</v>
      </c>
      <c r="O497" s="235">
        <f>IF(IFERROR(INDEX('Both teabags AfterWet'!$D$1:$D$839,MATCH(J497,'Both teabags AfterWet'!$B$1:$B$839,0)),"")="","",(IFERROR(INDEX('Both teabags AfterWet'!$D$1:$D$839,MATCH(J497,'Both teabags AfterWet'!$B$1:$B$839,0)),"")))</f>
        <v>0.74399999999999999</v>
      </c>
      <c r="P497" s="235">
        <f t="shared" si="55"/>
        <v>0.59339999999999993</v>
      </c>
      <c r="Q497" s="235">
        <f>IFERROR(INDEX('Ashed teabags wet'!$J$2:$J$825,MATCH(J497,'Ashed teabags wet'!$B$2:$B$825,0)),"")</f>
        <v>11.235408560310804</v>
      </c>
      <c r="R497" s="235">
        <f t="shared" si="58"/>
        <v>0.5267290856031156</v>
      </c>
      <c r="S497" s="236">
        <f>'WetLitterbags placem_collection'!E58</f>
        <v>42766</v>
      </c>
      <c r="T497" s="236">
        <f>IF('WetLitterbags placem_collection'!G58="","",'WetLitterbags placem_collection'!G58)</f>
        <v>42820</v>
      </c>
      <c r="U497" s="237">
        <f t="shared" si="52"/>
        <v>54</v>
      </c>
      <c r="V497" s="235">
        <f t="shared" si="56"/>
        <v>1.2768000000000002</v>
      </c>
      <c r="W497" s="235">
        <f t="shared" si="57"/>
        <v>1.2404338187308337</v>
      </c>
      <c r="X497">
        <f>IFERROR(INDEX(Rainfall_Wet!$O$2:$O$217,MATCH(B497, Rainfall_Wet!$A$2:$A$217,0)),"")</f>
        <v>214.262898705</v>
      </c>
      <c r="Y497" s="241">
        <v>21.96</v>
      </c>
      <c r="Z497" s="241">
        <v>8.9199999999999982</v>
      </c>
      <c r="AA497" s="241">
        <v>69.12</v>
      </c>
      <c r="AB497" s="242" t="s">
        <v>2688</v>
      </c>
      <c r="AC497" s="241">
        <v>1.7491375061606702</v>
      </c>
      <c r="AD497">
        <f>IF('WetLitterbags placem_collection'!AB58="","",'WetLitterbags placem_collection'!AB58)</f>
        <v>15.4</v>
      </c>
      <c r="AE497">
        <f>IF('WetLitterbags placem_collection'!Z58="","",'WetLitterbags placem_collection'!Z58)</f>
        <v>30.8</v>
      </c>
      <c r="AF497" s="256" t="str">
        <f>IF('WetLitterbags placem_collection'!AA58="","",'WetLitterbags placem_collection'!AA58)</f>
        <v>M</v>
      </c>
      <c r="AG497">
        <f>IF('WetLitterbags placem_collection'!AC58="","",'WetLitterbags placem_collection'!AC58)</f>
        <v>0</v>
      </c>
      <c r="AH497" s="250">
        <f>AVERAGE('WetLitterbags placem_collection'!S58,'WetLitterbags placem_collection'!U58)</f>
        <v>29.5</v>
      </c>
      <c r="AI497">
        <f>AVERAGE('WetLitterbags placem_collection'!R58,'WetLitterbags placem_collection'!T58)</f>
        <v>27.6</v>
      </c>
      <c r="AJ497">
        <f>INDEX(Coordinates!$B$2:$B$197,MATCH(G497,Coordinates!$J$2:$J$197,0))</f>
        <v>-3.4062900300000001</v>
      </c>
      <c r="AK497">
        <f>INDEX(Coordinates!$C$2:$C$197,MATCH(G497,Coordinates!$J$2:$J$197,0))</f>
        <v>34.850441959999998</v>
      </c>
      <c r="AL497" t="str">
        <f>IF(ISNUMBER(SEARCH("C", 'WetLitterbags placem_collection'!X58)),"YES","")</f>
        <v/>
      </c>
      <c r="AM497" t="str">
        <f>IF(ISNUMBER(SEARCH("H", 'WetLitterbags placem_collection'!X58)),"YES","")</f>
        <v/>
      </c>
      <c r="AN497" t="str">
        <f>IF(ISNUMBER(SEARCH("R", 'WetLitterbags placem_collection'!X58)),"YES","")</f>
        <v>YES</v>
      </c>
    </row>
    <row r="498" spans="1:40" ht="15" customHeight="1">
      <c r="A498" s="268" t="s">
        <v>2460</v>
      </c>
      <c r="B498" s="282">
        <f>'Dry_Litterbag Placem_Collection'!A59</f>
        <v>57</v>
      </c>
      <c r="C498" s="282" t="str">
        <f>'Dry_Litterbag Placem_Collection'!B59</f>
        <v>Makao</v>
      </c>
      <c r="D498" s="282" t="s">
        <v>2677</v>
      </c>
      <c r="E498" s="282" t="s">
        <v>20</v>
      </c>
      <c r="F498" s="282">
        <v>4</v>
      </c>
      <c r="G498" s="283" t="str">
        <f>'Dry_Litterbag Placem_Collection'!C59</f>
        <v>Dry_P4_T1</v>
      </c>
      <c r="H498" s="293" t="s">
        <v>3672</v>
      </c>
      <c r="I498" s="285" t="s">
        <v>1147</v>
      </c>
      <c r="J498" s="233" t="str">
        <f>'WetLitterbags placem_collection'!O59</f>
        <v>G618</v>
      </c>
      <c r="K498" s="235">
        <f>IFERROR(INDEX('Green_rooibos initial weight'!$C$5:$C$1749,MATCH(J498, 'Green_rooibos initial weight'!$A$5:$A$1749,0)),"")</f>
        <v>2.0449999999999999</v>
      </c>
      <c r="L498" s="235">
        <f t="shared" si="53"/>
        <v>1.7951999999999999</v>
      </c>
      <c r="M498" s="235">
        <f>AVERAGE('Ashed teabags wet'!$J$809:$J$813,'Ashed teabags wet'!$J$817:$J$818,'Ashed teabags wet'!$J$820:$J$821)</f>
        <v>5.5094158734921841</v>
      </c>
      <c r="N498" s="235">
        <f t="shared" si="54"/>
        <v>1.6962949662390683</v>
      </c>
      <c r="O498" s="235">
        <f>IF(IFERROR(INDEX('Both teabags AfterWet'!$D$1:$D$839,MATCH(J498,'Both teabags AfterWet'!$B$1:$B$839,0)),"")="","",(IFERROR(INDEX('Both teabags AfterWet'!$D$1:$D$839,MATCH(J498,'Both teabags AfterWet'!$B$1:$B$839,0)),"")))</f>
        <v>0.88129999999999997</v>
      </c>
      <c r="P498" s="235">
        <f t="shared" si="55"/>
        <v>0.73069999999999991</v>
      </c>
      <c r="Q498" s="235">
        <f>IFERROR(INDEX('Ashed teabags wet'!$J$2:$J$825,MATCH(J498,'Ashed teabags wet'!$B$2:$B$825,0)),"")</f>
        <v>11.534653465346061</v>
      </c>
      <c r="R498" s="235">
        <f t="shared" si="58"/>
        <v>0.64641628712871624</v>
      </c>
      <c r="S498" s="236">
        <f>'WetLitterbags placem_collection'!E59</f>
        <v>42766</v>
      </c>
      <c r="T498" s="236">
        <f>IF('WetLitterbags placem_collection'!G59="","",'WetLitterbags placem_collection'!G59)</f>
        <v>42820</v>
      </c>
      <c r="U498" s="237">
        <f t="shared" si="52"/>
        <v>54</v>
      </c>
      <c r="V498" s="235">
        <f t="shared" si="56"/>
        <v>1.0645</v>
      </c>
      <c r="W498" s="235">
        <f t="shared" si="57"/>
        <v>1.049878679110352</v>
      </c>
      <c r="X498">
        <f>IFERROR(INDEX(Rainfall_Wet!$O$2:$O$217,MATCH(B498, Rainfall_Wet!$A$2:$A$217,0)),"")</f>
        <v>214.262898705</v>
      </c>
      <c r="Y498" s="241">
        <v>25.96</v>
      </c>
      <c r="Z498" s="241">
        <v>6.9200000000000008</v>
      </c>
      <c r="AA498" s="241">
        <v>67.12</v>
      </c>
      <c r="AB498" s="242" t="s">
        <v>2688</v>
      </c>
      <c r="AC498" s="241">
        <v>1.7568260226712666</v>
      </c>
      <c r="AD498">
        <f>IF('WetLitterbags placem_collection'!AB59="","",'WetLitterbags placem_collection'!AB59)</f>
        <v>3.3</v>
      </c>
      <c r="AE498">
        <f>IF('WetLitterbags placem_collection'!Z59="","",'WetLitterbags placem_collection'!Z59)</f>
        <v>28.4</v>
      </c>
      <c r="AF498" s="256" t="str">
        <f>IF('WetLitterbags placem_collection'!AA59="","",'WetLitterbags placem_collection'!AA59)</f>
        <v>O</v>
      </c>
      <c r="AG498">
        <f>IF('WetLitterbags placem_collection'!AC59="","",'WetLitterbags placem_collection'!AC59)</f>
        <v>1</v>
      </c>
      <c r="AH498" s="250">
        <f>AVERAGE('WetLitterbags placem_collection'!S59,'WetLitterbags placem_collection'!U59)</f>
        <v>31.6</v>
      </c>
      <c r="AI498">
        <f>AVERAGE('WetLitterbags placem_collection'!R59,'WetLitterbags placem_collection'!T59)</f>
        <v>26.9</v>
      </c>
      <c r="AJ498">
        <f>INDEX(Coordinates!$B$2:$B$197,MATCH(G498,Coordinates!$J$2:$J$197,0))</f>
        <v>-3.4064239729999999</v>
      </c>
      <c r="AK498">
        <f>INDEX(Coordinates!$C$2:$C$197,MATCH(G498,Coordinates!$J$2:$J$197,0))</f>
        <v>34.851213010000002</v>
      </c>
      <c r="AL498" t="str">
        <f>IF(ISNUMBER(SEARCH("C", 'WetLitterbags placem_collection'!X59)),"YES","")</f>
        <v/>
      </c>
      <c r="AM498" t="str">
        <f>IF(ISNUMBER(SEARCH("H", 'WetLitterbags placem_collection'!X59)),"YES","")</f>
        <v/>
      </c>
      <c r="AN498" t="str">
        <f>IF(ISNUMBER(SEARCH("R", 'WetLitterbags placem_collection'!X59)),"YES","")</f>
        <v>YES</v>
      </c>
    </row>
    <row r="499" spans="1:40" ht="15" customHeight="1">
      <c r="A499" s="268" t="s">
        <v>2460</v>
      </c>
      <c r="B499" s="282">
        <f>'Dry_Litterbag Placem_Collection'!A60</f>
        <v>58</v>
      </c>
      <c r="C499" s="282" t="str">
        <f>'Dry_Litterbag Placem_Collection'!B60</f>
        <v>Makao</v>
      </c>
      <c r="D499" s="282" t="s">
        <v>2677</v>
      </c>
      <c r="E499" s="282" t="s">
        <v>20</v>
      </c>
      <c r="F499" s="282">
        <v>4</v>
      </c>
      <c r="G499" s="283" t="str">
        <f>'Dry_Litterbag Placem_Collection'!C60</f>
        <v>Dry_P4_T2</v>
      </c>
      <c r="H499" s="293" t="s">
        <v>3672</v>
      </c>
      <c r="I499" s="285" t="s">
        <v>1147</v>
      </c>
      <c r="J499" s="233" t="str">
        <f>'WetLitterbags placem_collection'!O60</f>
        <v>G593</v>
      </c>
      <c r="K499" s="235">
        <f>IFERROR(INDEX('Green_rooibos initial weight'!$C$5:$C$1749,MATCH(J499, 'Green_rooibos initial weight'!$A$5:$A$1749,0)),"")</f>
        <v>2.093</v>
      </c>
      <c r="L499" s="235">
        <f t="shared" si="53"/>
        <v>1.8431999999999999</v>
      </c>
      <c r="M499" s="235">
        <f>AVERAGE('Ashed teabags wet'!$J$809:$J$813,'Ashed teabags wet'!$J$817:$J$818,'Ashed teabags wet'!$J$820:$J$821)</f>
        <v>5.5094158734921841</v>
      </c>
      <c r="N499" s="235">
        <f t="shared" si="54"/>
        <v>1.741650446619792</v>
      </c>
      <c r="O499" s="235">
        <f>IF(IFERROR(INDEX('Both teabags AfterWet'!$D$1:$D$839,MATCH(J499,'Both teabags AfterWet'!$B$1:$B$839,0)),"")="","",(IFERROR(INDEX('Both teabags AfterWet'!$D$1:$D$839,MATCH(J499,'Both teabags AfterWet'!$B$1:$B$839,0)),"")))</f>
        <v>0.97009999999999996</v>
      </c>
      <c r="P499" s="235">
        <f t="shared" si="55"/>
        <v>0.8194999999999999</v>
      </c>
      <c r="Q499" s="235">
        <f>IFERROR(INDEX('Ashed teabags wet'!$J$2:$J$825,MATCH(J499,'Ashed teabags wet'!$B$2:$B$825,0)),"")</f>
        <v>12.412761714855449</v>
      </c>
      <c r="R499" s="235">
        <f t="shared" si="58"/>
        <v>0.71777741774675952</v>
      </c>
      <c r="S499" s="236">
        <f>'WetLitterbags placem_collection'!E60</f>
        <v>42766</v>
      </c>
      <c r="T499" s="236">
        <f>IF('WetLitterbags placem_collection'!G60="","",'WetLitterbags placem_collection'!G60)</f>
        <v>42820</v>
      </c>
      <c r="U499" s="237">
        <f t="shared" si="52"/>
        <v>54</v>
      </c>
      <c r="V499" s="235">
        <f t="shared" si="56"/>
        <v>1.0237000000000001</v>
      </c>
      <c r="W499" s="235">
        <f t="shared" si="57"/>
        <v>1.0238730288730324</v>
      </c>
      <c r="X499">
        <f>IFERROR(INDEX(Rainfall_Wet!$O$2:$O$217,MATCH(B499, Rainfall_Wet!$A$2:$A$217,0)),"")</f>
        <v>214.262898705</v>
      </c>
      <c r="Y499" s="241">
        <v>25.96</v>
      </c>
      <c r="Z499" s="241">
        <v>6.9200000000000008</v>
      </c>
      <c r="AA499" s="241">
        <v>67.12</v>
      </c>
      <c r="AB499" s="242" t="s">
        <v>2688</v>
      </c>
      <c r="AC499" s="241">
        <v>1.7568260226712666</v>
      </c>
      <c r="AD499">
        <f>IF('WetLitterbags placem_collection'!AB60="","",'WetLitterbags placem_collection'!AB60)</f>
        <v>1.4</v>
      </c>
      <c r="AE499">
        <f>IF('WetLitterbags placem_collection'!Z60="","",'WetLitterbags placem_collection'!Z60)</f>
        <v>54.4</v>
      </c>
      <c r="AF499" s="256" t="str">
        <f>IF('WetLitterbags placem_collection'!AA60="","",'WetLitterbags placem_collection'!AA60)</f>
        <v>O</v>
      </c>
      <c r="AG499">
        <f>IF('WetLitterbags placem_collection'!AC60="","",'WetLitterbags placem_collection'!AC60)</f>
        <v>0</v>
      </c>
      <c r="AH499" s="250">
        <f>AVERAGE('WetLitterbags placem_collection'!S60,'WetLitterbags placem_collection'!U60)</f>
        <v>31.6</v>
      </c>
      <c r="AI499">
        <f>AVERAGE('WetLitterbags placem_collection'!R60,'WetLitterbags placem_collection'!T60)</f>
        <v>26.700000000000003</v>
      </c>
      <c r="AJ499">
        <f>INDEX(Coordinates!$B$2:$B$197,MATCH(G499,Coordinates!$J$2:$J$197,0))</f>
        <v>-3.4065020079999999</v>
      </c>
      <c r="AK499">
        <f>INDEX(Coordinates!$C$2:$C$197,MATCH(G499,Coordinates!$J$2:$J$197,0))</f>
        <v>34.851056020000001</v>
      </c>
      <c r="AL499" t="str">
        <f>IF(ISNUMBER(SEARCH("C", 'WetLitterbags placem_collection'!X60)),"YES","")</f>
        <v/>
      </c>
      <c r="AM499" t="str">
        <f>IF(ISNUMBER(SEARCH("H", 'WetLitterbags placem_collection'!X60)),"YES","")</f>
        <v/>
      </c>
      <c r="AN499" t="str">
        <f>IF(ISNUMBER(SEARCH("R", 'WetLitterbags placem_collection'!X60)),"YES","")</f>
        <v>YES</v>
      </c>
    </row>
    <row r="500" spans="1:40" ht="15" customHeight="1">
      <c r="A500" s="268" t="s">
        <v>2460</v>
      </c>
      <c r="B500" s="282">
        <f>'Dry_Litterbag Placem_Collection'!A61</f>
        <v>59</v>
      </c>
      <c r="C500" s="282" t="str">
        <f>'Dry_Litterbag Placem_Collection'!B61</f>
        <v>Makao</v>
      </c>
      <c r="D500" s="282" t="s">
        <v>2677</v>
      </c>
      <c r="E500" s="282" t="s">
        <v>20</v>
      </c>
      <c r="F500" s="282">
        <v>4</v>
      </c>
      <c r="G500" s="283" t="str">
        <f>'Dry_Litterbag Placem_Collection'!C61</f>
        <v>Dry_P4_T3</v>
      </c>
      <c r="H500" s="293" t="s">
        <v>3672</v>
      </c>
      <c r="I500" s="285" t="s">
        <v>1147</v>
      </c>
      <c r="J500" s="233" t="str">
        <f>'WetLitterbags placem_collection'!O61</f>
        <v>G600</v>
      </c>
      <c r="K500" s="235">
        <f>IFERROR(INDEX('Green_rooibos initial weight'!$C$5:$C$1749,MATCH(J500, 'Green_rooibos initial weight'!$A$5:$A$1749,0)),"")</f>
        <v>2.0049999999999999</v>
      </c>
      <c r="L500" s="235">
        <f t="shared" si="53"/>
        <v>1.7551999999999999</v>
      </c>
      <c r="M500" s="235">
        <f>AVERAGE('Ashed teabags wet'!$J$809:$J$813,'Ashed teabags wet'!$J$817:$J$818,'Ashed teabags wet'!$J$820:$J$821)</f>
        <v>5.5094158734921841</v>
      </c>
      <c r="N500" s="235">
        <f t="shared" si="54"/>
        <v>1.658498732588465</v>
      </c>
      <c r="O500" s="235">
        <f>IF(IFERROR(INDEX('Both teabags AfterWet'!$D$1:$D$839,MATCH(J500,'Both teabags AfterWet'!$B$1:$B$839,0)),"")="","",(IFERROR(INDEX('Both teabags AfterWet'!$D$1:$D$839,MATCH(J500,'Both teabags AfterWet'!$B$1:$B$839,0)),"")))</f>
        <v>0.90200000000000002</v>
      </c>
      <c r="P500" s="235">
        <f t="shared" si="55"/>
        <v>0.75140000000000007</v>
      </c>
      <c r="Q500" s="235">
        <f>IFERROR(INDEX('Ashed teabags wet'!$J$2:$J$825,MATCH(J500,'Ashed teabags wet'!$B$2:$B$825,0)),"")</f>
        <v>13.942071674030428</v>
      </c>
      <c r="R500" s="235">
        <f t="shared" si="58"/>
        <v>0.64663927344133543</v>
      </c>
      <c r="S500" s="236">
        <f>'WetLitterbags placem_collection'!E61</f>
        <v>42766</v>
      </c>
      <c r="T500" s="236">
        <f>IF('WetLitterbags placem_collection'!G61="","",'WetLitterbags placem_collection'!G61)</f>
        <v>42820</v>
      </c>
      <c r="U500" s="237">
        <f t="shared" si="52"/>
        <v>54</v>
      </c>
      <c r="V500" s="235">
        <f t="shared" si="56"/>
        <v>1.0037999999999998</v>
      </c>
      <c r="W500" s="235">
        <f t="shared" si="57"/>
        <v>1.0118594591471295</v>
      </c>
      <c r="X500">
        <f>IFERROR(INDEX(Rainfall_Wet!$O$2:$O$217,MATCH(B500, Rainfall_Wet!$A$2:$A$217,0)),"")</f>
        <v>214.262898705</v>
      </c>
      <c r="Y500" s="241">
        <v>25.96</v>
      </c>
      <c r="Z500" s="241">
        <v>6.9200000000000008</v>
      </c>
      <c r="AA500" s="241">
        <v>67.12</v>
      </c>
      <c r="AB500" s="242" t="s">
        <v>2688</v>
      </c>
      <c r="AC500" s="241">
        <v>1.7568260226712666</v>
      </c>
      <c r="AD500">
        <f>IF('WetLitterbags placem_collection'!AB61="","",'WetLitterbags placem_collection'!AB61)</f>
        <v>3.3</v>
      </c>
      <c r="AE500">
        <f>IF('WetLitterbags placem_collection'!Z61="","",'WetLitterbags placem_collection'!Z61)</f>
        <v>46</v>
      </c>
      <c r="AF500" s="256" t="str">
        <f>IF('WetLitterbags placem_collection'!AA61="","",'WetLitterbags placem_collection'!AA61)</f>
        <v>O</v>
      </c>
      <c r="AG500">
        <f>IF('WetLitterbags placem_collection'!AC61="","",'WetLitterbags placem_collection'!AC61)</f>
        <v>0</v>
      </c>
      <c r="AH500" s="250">
        <f>AVERAGE('WetLitterbags placem_collection'!S61,'WetLitterbags placem_collection'!U61)</f>
        <v>27.9</v>
      </c>
      <c r="AI500">
        <f>AVERAGE('WetLitterbags placem_collection'!R61,'WetLitterbags placem_collection'!T61)</f>
        <v>27.049999999999997</v>
      </c>
      <c r="AJ500">
        <f>INDEX(Coordinates!$B$2:$B$197,MATCH(G500,Coordinates!$J$2:$J$197,0))</f>
        <v>-3.4062359670000002</v>
      </c>
      <c r="AK500">
        <f>INDEX(Coordinates!$C$2:$C$197,MATCH(G500,Coordinates!$J$2:$J$197,0))</f>
        <v>34.851107990000003</v>
      </c>
      <c r="AL500" t="str">
        <f>IF(ISNUMBER(SEARCH("C", 'WetLitterbags placem_collection'!X61)),"YES","")</f>
        <v/>
      </c>
      <c r="AM500" t="str">
        <f>IF(ISNUMBER(SEARCH("H", 'WetLitterbags placem_collection'!X61)),"YES","")</f>
        <v/>
      </c>
      <c r="AN500" t="str">
        <f>IF(ISNUMBER(SEARCH("R", 'WetLitterbags placem_collection'!X61)),"YES","")</f>
        <v/>
      </c>
    </row>
    <row r="501" spans="1:40" ht="15" customHeight="1">
      <c r="A501" s="268" t="s">
        <v>2460</v>
      </c>
      <c r="B501" s="282">
        <f>'Dry_Litterbag Placem_Collection'!A62</f>
        <v>60</v>
      </c>
      <c r="C501" s="282" t="str">
        <f>'Dry_Litterbag Placem_Collection'!B62</f>
        <v>Makao</v>
      </c>
      <c r="D501" s="282" t="s">
        <v>2677</v>
      </c>
      <c r="E501" s="282" t="s">
        <v>20</v>
      </c>
      <c r="F501" s="282">
        <v>4</v>
      </c>
      <c r="G501" s="283" t="str">
        <f>'Dry_Litterbag Placem_Collection'!C62</f>
        <v>Dry_P4_T4</v>
      </c>
      <c r="H501" s="293" t="s">
        <v>3672</v>
      </c>
      <c r="I501" s="285" t="s">
        <v>1147</v>
      </c>
      <c r="J501" s="233" t="str">
        <f>'WetLitterbags placem_collection'!O62</f>
        <v>G535</v>
      </c>
      <c r="K501" s="235">
        <f>IFERROR(INDEX('Green_rooibos initial weight'!$C$5:$C$1749,MATCH(J501, 'Green_rooibos initial weight'!$A$5:$A$1749,0)),"")</f>
        <v>2.0920000000000001</v>
      </c>
      <c r="L501" s="235">
        <f t="shared" si="53"/>
        <v>1.8422000000000001</v>
      </c>
      <c r="M501" s="235">
        <f>AVERAGE('Ashed teabags wet'!$J$809:$J$813,'Ashed teabags wet'!$J$817:$J$818,'Ashed teabags wet'!$J$820:$J$821)</f>
        <v>5.5094158734921841</v>
      </c>
      <c r="N501" s="235">
        <f t="shared" si="54"/>
        <v>1.740705540778527</v>
      </c>
      <c r="O501" s="235">
        <f>IF(IFERROR(INDEX('Both teabags AfterWet'!$D$1:$D$839,MATCH(J501,'Both teabags AfterWet'!$B$1:$B$839,0)),"")="","",(IFERROR(INDEX('Both teabags AfterWet'!$D$1:$D$839,MATCH(J501,'Both teabags AfterWet'!$B$1:$B$839,0)),"")))</f>
        <v>0.78</v>
      </c>
      <c r="P501" s="235">
        <f t="shared" si="55"/>
        <v>0.62939999999999996</v>
      </c>
      <c r="Q501" s="235">
        <f>IFERROR(INDEX('Ashed teabags wet'!$J$2:$J$825,MATCH(J501,'Ashed teabags wet'!$B$2:$B$825,0)),"")</f>
        <v>10.099009900990334</v>
      </c>
      <c r="R501" s="235">
        <f t="shared" si="58"/>
        <v>0.56583683168316679</v>
      </c>
      <c r="S501" s="236">
        <f>'WetLitterbags placem_collection'!E62</f>
        <v>42766</v>
      </c>
      <c r="T501" s="236">
        <f>IF('WetLitterbags placem_collection'!G62="","",'WetLitterbags placem_collection'!G62)</f>
        <v>42820</v>
      </c>
      <c r="U501" s="237">
        <f t="shared" si="52"/>
        <v>54</v>
      </c>
      <c r="V501" s="235">
        <f t="shared" si="56"/>
        <v>1.2128000000000001</v>
      </c>
      <c r="W501" s="235">
        <f t="shared" si="57"/>
        <v>1.1748687090953602</v>
      </c>
      <c r="X501">
        <f>IFERROR(INDEX(Rainfall_Wet!$O$2:$O$217,MATCH(B501, Rainfall_Wet!$A$2:$A$217,0)),"")</f>
        <v>214.262898705</v>
      </c>
      <c r="Y501" s="241">
        <v>25.96</v>
      </c>
      <c r="Z501" s="241">
        <v>6.9200000000000008</v>
      </c>
      <c r="AA501" s="241">
        <v>67.12</v>
      </c>
      <c r="AB501" s="242" t="s">
        <v>2688</v>
      </c>
      <c r="AC501" s="241">
        <v>1.7568260226712666</v>
      </c>
      <c r="AD501">
        <f>IF('WetLitterbags placem_collection'!AB62="","",'WetLitterbags placem_collection'!AB62)</f>
        <v>2.4</v>
      </c>
      <c r="AE501">
        <f>IF('WetLitterbags placem_collection'!Z62="","",'WetLitterbags placem_collection'!Z62)</f>
        <v>10.199999999999999</v>
      </c>
      <c r="AF501" s="256" t="str">
        <f>IF('WetLitterbags placem_collection'!AA62="","",'WetLitterbags placem_collection'!AA62)</f>
        <v>O</v>
      </c>
      <c r="AG501">
        <f>IF('WetLitterbags placem_collection'!AC62="","",'WetLitterbags placem_collection'!AC62)</f>
        <v>0</v>
      </c>
      <c r="AH501" s="250">
        <f>AVERAGE('WetLitterbags placem_collection'!S62,'WetLitterbags placem_collection'!U62)</f>
        <v>22.5</v>
      </c>
      <c r="AI501">
        <f>AVERAGE('WetLitterbags placem_collection'!R62,'WetLitterbags placem_collection'!T62)</f>
        <v>28.6</v>
      </c>
      <c r="AJ501">
        <f>INDEX(Coordinates!$B$2:$B$197,MATCH(G501,Coordinates!$J$2:$J$197,0))</f>
        <v>-3.406281983</v>
      </c>
      <c r="AK501">
        <f>INDEX(Coordinates!$C$2:$C$197,MATCH(G501,Coordinates!$J$2:$J$197,0))</f>
        <v>34.85137898</v>
      </c>
      <c r="AL501" t="str">
        <f>IF(ISNUMBER(SEARCH("C", 'WetLitterbags placem_collection'!X62)),"YES","")</f>
        <v/>
      </c>
      <c r="AM501" t="str">
        <f>IF(ISNUMBER(SEARCH("H", 'WetLitterbags placem_collection'!X62)),"YES","")</f>
        <v/>
      </c>
      <c r="AN501" t="str">
        <f>IF(ISNUMBER(SEARCH("R", 'WetLitterbags placem_collection'!X62)),"YES","")</f>
        <v/>
      </c>
    </row>
    <row r="502" spans="1:40" ht="15" customHeight="1">
      <c r="A502" s="268" t="s">
        <v>2460</v>
      </c>
      <c r="B502" s="282">
        <f>'Dry_Litterbag Placem_Collection'!A63</f>
        <v>61</v>
      </c>
      <c r="C502" s="282" t="str">
        <f>'Dry_Litterbag Placem_Collection'!B63</f>
        <v>Makao</v>
      </c>
      <c r="D502" s="282" t="s">
        <v>2677</v>
      </c>
      <c r="E502" s="282" t="s">
        <v>20</v>
      </c>
      <c r="F502" s="282">
        <v>4</v>
      </c>
      <c r="G502" s="283" t="str">
        <f>'Dry_Litterbag Placem_Collection'!C63</f>
        <v>Dry_P4_T5</v>
      </c>
      <c r="H502" s="293" t="s">
        <v>3672</v>
      </c>
      <c r="I502" s="285" t="s">
        <v>1147</v>
      </c>
      <c r="J502" s="233" t="str">
        <f>'WetLitterbags placem_collection'!O63</f>
        <v>G391</v>
      </c>
      <c r="K502" s="235">
        <f>IFERROR(INDEX('Green_rooibos initial weight'!$C$5:$C$1749,MATCH(J502, 'Green_rooibos initial weight'!$A$5:$A$1749,0)),"")</f>
        <v>1.9419999999999999</v>
      </c>
      <c r="L502" s="235">
        <f t="shared" si="53"/>
        <v>1.6921999999999999</v>
      </c>
      <c r="M502" s="235">
        <f>AVERAGE('Ashed teabags wet'!$J$809:$J$813,'Ashed teabags wet'!$J$817:$J$818,'Ashed teabags wet'!$J$820:$J$821)</f>
        <v>5.5094158734921841</v>
      </c>
      <c r="N502" s="235">
        <f t="shared" si="54"/>
        <v>1.5989696645887652</v>
      </c>
      <c r="O502" s="235">
        <f>IF(IFERROR(INDEX('Both teabags AfterWet'!$D$1:$D$839,MATCH(J502,'Both teabags AfterWet'!$B$1:$B$839,0)),"")="","",(IFERROR(INDEX('Both teabags AfterWet'!$D$1:$D$839,MATCH(J502,'Both teabags AfterWet'!$B$1:$B$839,0)),"")))</f>
        <v>0.628</v>
      </c>
      <c r="P502" s="235">
        <f t="shared" si="55"/>
        <v>0.47739999999999999</v>
      </c>
      <c r="Q502" s="235">
        <f>IFERROR(INDEX('Ashed teabags wet'!$J$2:$J$825,MATCH(J502,'Ashed teabags wet'!$B$2:$B$825,0)),"")</f>
        <v>8.0533596837941683</v>
      </c>
      <c r="R502" s="235">
        <f t="shared" si="58"/>
        <v>0.43895326086956665</v>
      </c>
      <c r="S502" s="236">
        <f>'WetLitterbags placem_collection'!E63</f>
        <v>42766</v>
      </c>
      <c r="T502" s="236">
        <f>IF('WetLitterbags placem_collection'!G63="","",'WetLitterbags placem_collection'!G63)</f>
        <v>42820</v>
      </c>
      <c r="U502" s="237">
        <f t="shared" si="52"/>
        <v>54</v>
      </c>
      <c r="V502" s="235">
        <f t="shared" si="56"/>
        <v>1.2147999999999999</v>
      </c>
      <c r="W502" s="235">
        <f t="shared" si="57"/>
        <v>1.1600164037191987</v>
      </c>
      <c r="X502">
        <f>IFERROR(INDEX(Rainfall_Wet!$O$2:$O$217,MATCH(B502, Rainfall_Wet!$A$2:$A$217,0)),"")</f>
        <v>214.262898705</v>
      </c>
      <c r="Y502" s="241">
        <v>25.96</v>
      </c>
      <c r="Z502" s="241">
        <v>6.9200000000000008</v>
      </c>
      <c r="AA502" s="241">
        <v>67.12</v>
      </c>
      <c r="AB502" s="242" t="s">
        <v>2688</v>
      </c>
      <c r="AC502" s="241">
        <v>1.7568260226712666</v>
      </c>
      <c r="AD502">
        <f>IF('WetLitterbags placem_collection'!AB63="","",'WetLitterbags placem_collection'!AB63)</f>
        <v>5.6</v>
      </c>
      <c r="AE502">
        <f>IF('WetLitterbags placem_collection'!Z63="","",'WetLitterbags placem_collection'!Z63)</f>
        <v>34.200000000000003</v>
      </c>
      <c r="AF502" s="256" t="str">
        <f>IF('WetLitterbags placem_collection'!AA63="","",'WetLitterbags placem_collection'!AA63)</f>
        <v>O</v>
      </c>
      <c r="AG502">
        <f>IF('WetLitterbags placem_collection'!AC63="","",'WetLitterbags placem_collection'!AC63)</f>
        <v>0</v>
      </c>
      <c r="AH502" s="250">
        <f>AVERAGE('WetLitterbags placem_collection'!S63,'WetLitterbags placem_collection'!U63)</f>
        <v>20.399999999999999</v>
      </c>
      <c r="AI502">
        <f>AVERAGE('WetLitterbags placem_collection'!R63,'WetLitterbags placem_collection'!T63)</f>
        <v>27.450000000000003</v>
      </c>
      <c r="AJ502">
        <f>INDEX(Coordinates!$B$2:$B$197,MATCH(G502,Coordinates!$J$2:$J$197,0))</f>
        <v>-3.406569986</v>
      </c>
      <c r="AK502">
        <f>INDEX(Coordinates!$C$2:$C$197,MATCH(G502,Coordinates!$J$2:$J$197,0))</f>
        <v>34.851323989999997</v>
      </c>
      <c r="AL502" t="str">
        <f>IF(ISNUMBER(SEARCH("C", 'WetLitterbags placem_collection'!X63)),"YES","")</f>
        <v/>
      </c>
      <c r="AM502" t="str">
        <f>IF(ISNUMBER(SEARCH("H", 'WetLitterbags placem_collection'!X63)),"YES","")</f>
        <v/>
      </c>
      <c r="AN502" t="str">
        <f>IF(ISNUMBER(SEARCH("R", 'WetLitterbags placem_collection'!X63)),"YES","")</f>
        <v>YES</v>
      </c>
    </row>
    <row r="503" spans="1:40" ht="15" customHeight="1">
      <c r="A503" s="268" t="s">
        <v>2460</v>
      </c>
      <c r="B503" s="282">
        <f>'Dry_Litterbag Placem_Collection'!A64</f>
        <v>62</v>
      </c>
      <c r="C503" s="282" t="str">
        <f>'Dry_Litterbag Placem_Collection'!B64</f>
        <v>Makao</v>
      </c>
      <c r="D503" s="282" t="s">
        <v>2677</v>
      </c>
      <c r="E503" s="282" t="s">
        <v>20</v>
      </c>
      <c r="F503" s="282">
        <v>4</v>
      </c>
      <c r="G503" s="283" t="str">
        <f>'Dry_Litterbag Placem_Collection'!C64</f>
        <v>Dry_P4_T6</v>
      </c>
      <c r="H503" s="293" t="s">
        <v>3672</v>
      </c>
      <c r="I503" s="285" t="s">
        <v>1147</v>
      </c>
      <c r="J503" s="233" t="str">
        <f>'WetLitterbags placem_collection'!O64</f>
        <v>G445</v>
      </c>
      <c r="K503" s="235">
        <f>IFERROR(INDEX('Green_rooibos initial weight'!$C$5:$C$1749,MATCH(J503, 'Green_rooibos initial weight'!$A$5:$A$1749,0)),"")</f>
        <v>2.1150000000000002</v>
      </c>
      <c r="L503" s="235">
        <f t="shared" si="53"/>
        <v>1.8652000000000002</v>
      </c>
      <c r="M503" s="235">
        <f>AVERAGE('Ashed teabags wet'!$J$809:$J$813,'Ashed teabags wet'!$J$817:$J$818,'Ashed teabags wet'!$J$820:$J$821)</f>
        <v>5.5094158734921841</v>
      </c>
      <c r="N503" s="235">
        <f t="shared" si="54"/>
        <v>1.762438375127624</v>
      </c>
      <c r="O503" s="235">
        <f>IF(IFERROR(INDEX('Both teabags AfterWet'!$D$1:$D$839,MATCH(J503,'Both teabags AfterWet'!$B$1:$B$839,0)),"")="","",(IFERROR(INDEX('Both teabags AfterWet'!$D$1:$D$839,MATCH(J503,'Both teabags AfterWet'!$B$1:$B$839,0)),"")))</f>
        <v>0.80569999999999997</v>
      </c>
      <c r="P503" s="235">
        <f t="shared" si="55"/>
        <v>0.65510000000000002</v>
      </c>
      <c r="Q503" s="235">
        <f>IFERROR(INDEX('Ashed teabags wet'!$J$2:$J$825,MATCH(J503,'Ashed teabags wet'!$B$2:$B$825,0)),"")</f>
        <v>12.3862487360974</v>
      </c>
      <c r="R503" s="235">
        <f t="shared" si="58"/>
        <v>0.57395768452982598</v>
      </c>
      <c r="S503" s="236">
        <f>'WetLitterbags placem_collection'!E64</f>
        <v>42766</v>
      </c>
      <c r="T503" s="236">
        <f>IF('WetLitterbags placem_collection'!G64="","",'WetLitterbags placem_collection'!G64)</f>
        <v>42820</v>
      </c>
      <c r="U503" s="237">
        <f t="shared" si="52"/>
        <v>54</v>
      </c>
      <c r="V503" s="235">
        <f t="shared" si="56"/>
        <v>1.2101000000000002</v>
      </c>
      <c r="W503" s="235">
        <f t="shared" si="57"/>
        <v>1.188480690597798</v>
      </c>
      <c r="X503">
        <f>IFERROR(INDEX(Rainfall_Wet!$O$2:$O$217,MATCH(B503, Rainfall_Wet!$A$2:$A$217,0)),"")</f>
        <v>214.262898705</v>
      </c>
      <c r="Y503" s="241">
        <v>25.96</v>
      </c>
      <c r="Z503" s="241">
        <v>6.9200000000000008</v>
      </c>
      <c r="AA503" s="241">
        <v>67.12</v>
      </c>
      <c r="AB503" s="242" t="s">
        <v>2688</v>
      </c>
      <c r="AC503" s="241">
        <v>1.7568260226712666</v>
      </c>
      <c r="AD503">
        <f>IF('WetLitterbags placem_collection'!AB64="","",'WetLitterbags placem_collection'!AB64)</f>
        <v>4.2</v>
      </c>
      <c r="AE503">
        <f>IF('WetLitterbags placem_collection'!Z64="","",'WetLitterbags placem_collection'!Z64)</f>
        <v>40.4</v>
      </c>
      <c r="AF503" s="256" t="str">
        <f>IF('WetLitterbags placem_collection'!AA64="","",'WetLitterbags placem_collection'!AA64)</f>
        <v>O</v>
      </c>
      <c r="AG503">
        <f>IF('WetLitterbags placem_collection'!AC64="","",'WetLitterbags placem_collection'!AC64)</f>
        <v>0</v>
      </c>
      <c r="AH503" s="250">
        <f>AVERAGE('WetLitterbags placem_collection'!S64,'WetLitterbags placem_collection'!U64)</f>
        <v>24.7</v>
      </c>
      <c r="AI503">
        <f>AVERAGE('WetLitterbags placem_collection'!R64,'WetLitterbags placem_collection'!T64)</f>
        <v>26.799999999999997</v>
      </c>
      <c r="AJ503">
        <f>INDEX(Coordinates!$B$2:$B$197,MATCH(G503,Coordinates!$J$2:$J$197,0))</f>
        <v>-3.4065180179999999</v>
      </c>
      <c r="AK503">
        <f>INDEX(Coordinates!$C$2:$C$197,MATCH(G503,Coordinates!$J$2:$J$197,0))</f>
        <v>34.85121402</v>
      </c>
      <c r="AL503" t="str">
        <f>IF(ISNUMBER(SEARCH("C", 'WetLitterbags placem_collection'!X64)),"YES","")</f>
        <v/>
      </c>
      <c r="AM503" t="str">
        <f>IF(ISNUMBER(SEARCH("H", 'WetLitterbags placem_collection'!X64)),"YES","")</f>
        <v/>
      </c>
      <c r="AN503" t="str">
        <f>IF(ISNUMBER(SEARCH("R", 'WetLitterbags placem_collection'!X64)),"YES","")</f>
        <v/>
      </c>
    </row>
    <row r="504" spans="1:40" ht="15" customHeight="1">
      <c r="A504" s="268" t="s">
        <v>2460</v>
      </c>
      <c r="B504" s="282">
        <f>'Dry_Litterbag Placem_Collection'!A65</f>
        <v>63</v>
      </c>
      <c r="C504" s="282" t="str">
        <f>'Dry_Litterbag Placem_Collection'!B65</f>
        <v>Makao</v>
      </c>
      <c r="D504" s="282" t="s">
        <v>2677</v>
      </c>
      <c r="E504" s="282" t="s">
        <v>20</v>
      </c>
      <c r="F504" s="282">
        <v>4</v>
      </c>
      <c r="G504" s="283" t="str">
        <f>'Dry_Litterbag Placem_Collection'!C65</f>
        <v>Dry_P4_T7</v>
      </c>
      <c r="H504" s="293" t="s">
        <v>3672</v>
      </c>
      <c r="I504" s="285" t="s">
        <v>1147</v>
      </c>
      <c r="J504" s="233" t="str">
        <f>'WetLitterbags placem_collection'!O65</f>
        <v>G440</v>
      </c>
      <c r="K504" s="235">
        <f>IFERROR(INDEX('Green_rooibos initial weight'!$C$5:$C$1749,MATCH(J504, 'Green_rooibos initial weight'!$A$5:$A$1749,0)),"")</f>
        <v>2.1070000000000002</v>
      </c>
      <c r="L504" s="235">
        <f t="shared" si="53"/>
        <v>1.8572000000000002</v>
      </c>
      <c r="M504" s="235">
        <f>AVERAGE('Ashed teabags wet'!$J$809:$J$813,'Ashed teabags wet'!$J$817:$J$818,'Ashed teabags wet'!$J$820:$J$821)</f>
        <v>5.5094158734921841</v>
      </c>
      <c r="N504" s="235">
        <f t="shared" si="54"/>
        <v>1.7548791283975034</v>
      </c>
      <c r="O504" s="235">
        <f>IF(IFERROR(INDEX('Both teabags AfterWet'!$D$1:$D$839,MATCH(J504,'Both teabags AfterWet'!$B$1:$B$839,0)),"")="","",(IFERROR(INDEX('Both teabags AfterWet'!$D$1:$D$839,MATCH(J504,'Both teabags AfterWet'!$B$1:$B$839,0)),"")))</f>
        <v>0.94199999999999995</v>
      </c>
      <c r="P504" s="235">
        <f t="shared" si="55"/>
        <v>0.79139999999999988</v>
      </c>
      <c r="Q504" s="235">
        <f>IFERROR(INDEX('Ashed teabags wet'!$J$2:$J$825,MATCH(J504,'Ashed teabags wet'!$B$2:$B$825,0)),"")</f>
        <v>14.278728606356959</v>
      </c>
      <c r="R504" s="235">
        <f t="shared" si="58"/>
        <v>0.67839814180929092</v>
      </c>
      <c r="S504" s="236">
        <f>'WetLitterbags placem_collection'!E65</f>
        <v>42766</v>
      </c>
      <c r="T504" s="236">
        <f>IF('WetLitterbags placem_collection'!G65="","",'WetLitterbags placem_collection'!G65)</f>
        <v>42820</v>
      </c>
      <c r="U504" s="237">
        <f t="shared" si="52"/>
        <v>54</v>
      </c>
      <c r="V504" s="235">
        <f t="shared" si="56"/>
        <v>1.0658000000000003</v>
      </c>
      <c r="W504" s="235">
        <f t="shared" si="57"/>
        <v>1.0764809865882126</v>
      </c>
      <c r="X504">
        <f>IFERROR(INDEX(Rainfall_Wet!$O$2:$O$217,MATCH(B504, Rainfall_Wet!$A$2:$A$217,0)),"")</f>
        <v>214.262898705</v>
      </c>
      <c r="Y504" s="241">
        <v>25.96</v>
      </c>
      <c r="Z504" s="241">
        <v>6.9200000000000008</v>
      </c>
      <c r="AA504" s="241">
        <v>67.12</v>
      </c>
      <c r="AB504" s="242" t="s">
        <v>2688</v>
      </c>
      <c r="AC504" s="241">
        <v>1.7568260226712666</v>
      </c>
      <c r="AD504">
        <f>IF('WetLitterbags placem_collection'!AB65="","",'WetLitterbags placem_collection'!AB65)</f>
        <v>4.9000000000000004</v>
      </c>
      <c r="AE504">
        <f>IF('WetLitterbags placem_collection'!Z65="","",'WetLitterbags placem_collection'!Z65)</f>
        <v>45</v>
      </c>
      <c r="AF504" s="256" t="str">
        <f>IF('WetLitterbags placem_collection'!AA65="","",'WetLitterbags placem_collection'!AA65)</f>
        <v>O</v>
      </c>
      <c r="AG504">
        <f>IF('WetLitterbags placem_collection'!AC65="","",'WetLitterbags placem_collection'!AC65)</f>
        <v>0</v>
      </c>
      <c r="AH504" s="250">
        <f>AVERAGE('WetLitterbags placem_collection'!S65,'WetLitterbags placem_collection'!U65)</f>
        <v>22.9</v>
      </c>
      <c r="AI504">
        <f>AVERAGE('WetLitterbags placem_collection'!R65,'WetLitterbags placem_collection'!T65)</f>
        <v>28.25</v>
      </c>
      <c r="AJ504">
        <f>INDEX(Coordinates!$B$2:$B$197,MATCH(G504,Coordinates!$J$2:$J$197,0))</f>
        <v>-3.406334035</v>
      </c>
      <c r="AK504">
        <f>INDEX(Coordinates!$C$2:$C$197,MATCH(G504,Coordinates!$J$2:$J$197,0))</f>
        <v>34.851172030000001</v>
      </c>
      <c r="AL504" t="str">
        <f>IF(ISNUMBER(SEARCH("C", 'WetLitterbags placem_collection'!X65)),"YES","")</f>
        <v/>
      </c>
      <c r="AM504" t="str">
        <f>IF(ISNUMBER(SEARCH("H", 'WetLitterbags placem_collection'!X65)),"YES","")</f>
        <v/>
      </c>
      <c r="AN504" t="str">
        <f>IF(ISNUMBER(SEARCH("R", 'WetLitterbags placem_collection'!X65)),"YES","")</f>
        <v>YES</v>
      </c>
    </row>
    <row r="505" spans="1:40" ht="15" customHeight="1">
      <c r="A505" s="268" t="s">
        <v>2460</v>
      </c>
      <c r="B505" s="282">
        <f>'Dry_Litterbag Placem_Collection'!A66</f>
        <v>64</v>
      </c>
      <c r="C505" s="282" t="str">
        <f>'Dry_Litterbag Placem_Collection'!B66</f>
        <v>Makao</v>
      </c>
      <c r="D505" s="282" t="s">
        <v>2677</v>
      </c>
      <c r="E505" s="282" t="s">
        <v>20</v>
      </c>
      <c r="F505" s="282">
        <v>4</v>
      </c>
      <c r="G505" s="283" t="str">
        <f>'Dry_Litterbag Placem_Collection'!C66</f>
        <v>Dry_P4_T8</v>
      </c>
      <c r="H505" s="293" t="s">
        <v>3672</v>
      </c>
      <c r="I505" s="285" t="s">
        <v>1147</v>
      </c>
      <c r="J505" s="233" t="str">
        <f>'WetLitterbags placem_collection'!O66</f>
        <v>G673</v>
      </c>
      <c r="K505" s="235">
        <f>IFERROR(INDEX('Green_rooibos initial weight'!$C$5:$C$1749,MATCH(J505, 'Green_rooibos initial weight'!$A$5:$A$1749,0)),"")</f>
        <v>2.1160000000000001</v>
      </c>
      <c r="L505" s="235">
        <f t="shared" si="53"/>
        <v>1.8662000000000001</v>
      </c>
      <c r="M505" s="235">
        <f>AVERAGE('Ashed teabags wet'!$J$809:$J$813,'Ashed teabags wet'!$J$817:$J$818,'Ashed teabags wet'!$J$820:$J$821)</f>
        <v>5.5094158734921841</v>
      </c>
      <c r="N505" s="235">
        <f t="shared" si="54"/>
        <v>1.763383280968889</v>
      </c>
      <c r="O505" s="235">
        <f>IF(IFERROR(INDEX('Both teabags AfterWet'!$D$1:$D$839,MATCH(J505,'Both teabags AfterWet'!$B$1:$B$839,0)),"")="","",(IFERROR(INDEX('Both teabags AfterWet'!$D$1:$D$839,MATCH(J505,'Both teabags AfterWet'!$B$1:$B$839,0)),"")))</f>
        <v>1.0449999999999999</v>
      </c>
      <c r="P505" s="235">
        <f t="shared" si="55"/>
        <v>0.89439999999999986</v>
      </c>
      <c r="Q505" s="235">
        <f>IFERROR(INDEX('Ashed teabags wet'!$J$2:$J$825,MATCH(J505,'Ashed teabags wet'!$B$2:$B$825,0)),"")</f>
        <v>23.760932944607156</v>
      </c>
      <c r="R505" s="235">
        <f t="shared" si="58"/>
        <v>0.68188221574343344</v>
      </c>
      <c r="S505" s="236">
        <f>'WetLitterbags placem_collection'!E66</f>
        <v>42766</v>
      </c>
      <c r="T505" s="236">
        <f>IF('WetLitterbags placem_collection'!G66="","",'WetLitterbags placem_collection'!G66)</f>
        <v>42820</v>
      </c>
      <c r="U505" s="237">
        <f t="shared" si="52"/>
        <v>54</v>
      </c>
      <c r="V505" s="235">
        <f t="shared" si="56"/>
        <v>0.97180000000000022</v>
      </c>
      <c r="W505" s="235">
        <f t="shared" si="57"/>
        <v>1.0815010652254555</v>
      </c>
      <c r="X505">
        <f>IFERROR(INDEX(Rainfall_Wet!$O$2:$O$217,MATCH(B505, Rainfall_Wet!$A$2:$A$217,0)),"")</f>
        <v>214.262898705</v>
      </c>
      <c r="Y505" s="241">
        <v>25.96</v>
      </c>
      <c r="Z505" s="241">
        <v>6.9200000000000008</v>
      </c>
      <c r="AA505" s="241">
        <v>67.12</v>
      </c>
      <c r="AB505" s="242" t="s">
        <v>2688</v>
      </c>
      <c r="AC505" s="241">
        <v>1.7568260226712666</v>
      </c>
      <c r="AD505">
        <f>IF('WetLitterbags placem_collection'!AB66="","",'WetLitterbags placem_collection'!AB66)</f>
        <v>3</v>
      </c>
      <c r="AE505">
        <f>IF('WetLitterbags placem_collection'!Z66="","",'WetLitterbags placem_collection'!Z66)</f>
        <v>22.8</v>
      </c>
      <c r="AF505" s="256" t="str">
        <f>IF('WetLitterbags placem_collection'!AA66="","",'WetLitterbags placem_collection'!AA66)</f>
        <v>O</v>
      </c>
      <c r="AG505">
        <f>IF('WetLitterbags placem_collection'!AC66="","",'WetLitterbags placem_collection'!AC66)</f>
        <v>1</v>
      </c>
      <c r="AH505" s="250">
        <f>AVERAGE('WetLitterbags placem_collection'!S66,'WetLitterbags placem_collection'!U66)</f>
        <v>34.6</v>
      </c>
      <c r="AI505">
        <f>AVERAGE('WetLitterbags placem_collection'!R66,'WetLitterbags placem_collection'!T66)</f>
        <v>22.7</v>
      </c>
      <c r="AJ505">
        <f>INDEX(Coordinates!$B$2:$B$197,MATCH(G505,Coordinates!$J$2:$J$197,0))</f>
        <v>-3.4063409920000001</v>
      </c>
      <c r="AK505">
        <f>INDEX(Coordinates!$C$2:$C$197,MATCH(G505,Coordinates!$J$2:$J$197,0))</f>
        <v>34.85126004</v>
      </c>
      <c r="AL505" t="str">
        <f>IF(ISNUMBER(SEARCH("C", 'WetLitterbags placem_collection'!X66)),"YES","")</f>
        <v/>
      </c>
      <c r="AM505" t="str">
        <f>IF(ISNUMBER(SEARCH("H", 'WetLitterbags placem_collection'!X66)),"YES","")</f>
        <v/>
      </c>
      <c r="AN505" t="str">
        <f>IF(ISNUMBER(SEARCH("R", 'WetLitterbags placem_collection'!X66)),"YES","")</f>
        <v/>
      </c>
    </row>
    <row r="506" spans="1:40" ht="15" customHeight="1">
      <c r="A506" s="268" t="s">
        <v>2460</v>
      </c>
      <c r="B506" s="282">
        <f>'Dry_Litterbag Placem_Collection'!A67</f>
        <v>65</v>
      </c>
      <c r="C506" s="282" t="str">
        <f>'Dry_Litterbag Placem_Collection'!B67</f>
        <v>Maswa</v>
      </c>
      <c r="D506" s="282" t="s">
        <v>2677</v>
      </c>
      <c r="E506" s="282" t="s">
        <v>2679</v>
      </c>
      <c r="F506" s="282">
        <v>1</v>
      </c>
      <c r="G506" s="283" t="str">
        <f>'Dry_Litterbag Placem_Collection'!C67</f>
        <v>Dry_W1_T1</v>
      </c>
      <c r="H506" s="293" t="s">
        <v>3672</v>
      </c>
      <c r="I506" s="285" t="s">
        <v>1147</v>
      </c>
      <c r="J506" s="233" t="str">
        <f>'WetLitterbags placem_collection'!O67</f>
        <v>G700</v>
      </c>
      <c r="K506" s="235">
        <f>IFERROR(INDEX('Green_rooibos initial weight'!$C$5:$C$1749,MATCH(J506, 'Green_rooibos initial weight'!$A$5:$A$1749,0)),"")</f>
        <v>2.0190000000000001</v>
      </c>
      <c r="L506" s="235">
        <f t="shared" si="53"/>
        <v>1.7692000000000001</v>
      </c>
      <c r="M506" s="235">
        <f>AVERAGE('Ashed teabags wet'!$J$809:$J$813,'Ashed teabags wet'!$J$817:$J$818,'Ashed teabags wet'!$J$820:$J$821)</f>
        <v>5.5094158734921841</v>
      </c>
      <c r="N506" s="235">
        <f t="shared" si="54"/>
        <v>1.6717274143661764</v>
      </c>
      <c r="O506" s="235">
        <f>IF(IFERROR(INDEX('Both teabags AfterWet'!$D$1:$D$839,MATCH(J506,'Both teabags AfterWet'!$B$1:$B$839,0)),"")="","",(IFERROR(INDEX('Both teabags AfterWet'!$D$1:$D$839,MATCH(J506,'Both teabags AfterWet'!$B$1:$B$839,0)),"")))</f>
        <v>0.82299999999999995</v>
      </c>
      <c r="P506" s="235">
        <f t="shared" si="55"/>
        <v>0.67239999999999989</v>
      </c>
      <c r="Q506" s="235">
        <f>IFERROR(INDEX('Ashed teabags wet'!$J$2:$J$825,MATCH(J506,'Ashed teabags wet'!$B$2:$B$825,0)),"")</f>
        <v>15.626560159760119</v>
      </c>
      <c r="R506" s="235">
        <f t="shared" si="58"/>
        <v>0.56732700948577286</v>
      </c>
      <c r="S506" s="236">
        <f>'WetLitterbags placem_collection'!E67</f>
        <v>42767</v>
      </c>
      <c r="T506" s="236">
        <f>IF('WetLitterbags placem_collection'!G67="","",'WetLitterbags placem_collection'!G67)</f>
        <v>42818</v>
      </c>
      <c r="U506" s="237">
        <f t="shared" si="52"/>
        <v>51</v>
      </c>
      <c r="V506" s="235">
        <f t="shared" si="56"/>
        <v>1.0968000000000002</v>
      </c>
      <c r="W506" s="235">
        <f t="shared" si="57"/>
        <v>1.1044004048804035</v>
      </c>
      <c r="X506">
        <f>IFERROR(INDEX(Rainfall_Wet!$O$2:$O$217,MATCH(B506, Rainfall_Wet!$A$2:$A$217,0)),"")</f>
        <v>185.630065823</v>
      </c>
      <c r="Y506" s="241">
        <v>47.96</v>
      </c>
      <c r="Z506" s="241">
        <v>22.919999999999995</v>
      </c>
      <c r="AA506" s="241">
        <v>29.120000000000012</v>
      </c>
      <c r="AB506" s="242" t="s">
        <v>2691</v>
      </c>
      <c r="AC506" s="241">
        <v>2.8831936914736325</v>
      </c>
      <c r="AD506">
        <f>IF('WetLitterbags placem_collection'!AB67="","",'WetLitterbags placem_collection'!AB67)</f>
        <v>13.8</v>
      </c>
      <c r="AE506">
        <f>IF('WetLitterbags placem_collection'!Z67="","",'WetLitterbags placem_collection'!Z67)</f>
        <v>13.8</v>
      </c>
      <c r="AF506" s="256" t="str">
        <f>IF('WetLitterbags placem_collection'!AA67="","",'WetLitterbags placem_collection'!AA67)</f>
        <v>O</v>
      </c>
      <c r="AG506">
        <f>IF('WetLitterbags placem_collection'!AC67="","",'WetLitterbags placem_collection'!AC67)</f>
        <v>1</v>
      </c>
      <c r="AH506" s="250">
        <f>AVERAGE('WetLitterbags placem_collection'!S67,'WetLitterbags placem_collection'!U67)</f>
        <v>32.299999999999997</v>
      </c>
      <c r="AI506">
        <f>AVERAGE('WetLitterbags placem_collection'!R67,'WetLitterbags placem_collection'!T67)</f>
        <v>22.75</v>
      </c>
      <c r="AJ506">
        <f>INDEX(Coordinates!$B$2:$B$197,MATCH(G506,Coordinates!$J$2:$J$197,0))</f>
        <v>-3.2993960379999998</v>
      </c>
      <c r="AK506">
        <f>INDEX(Coordinates!$C$2:$C$197,MATCH(G506,Coordinates!$J$2:$J$197,0))</f>
        <v>34.848240959999998</v>
      </c>
      <c r="AL506" t="str">
        <f>IF(ISNUMBER(SEARCH("C", 'WetLitterbags placem_collection'!X67)),"YES","")</f>
        <v/>
      </c>
      <c r="AM506" t="str">
        <f>IF(ISNUMBER(SEARCH("H", 'WetLitterbags placem_collection'!X67)),"YES","")</f>
        <v/>
      </c>
      <c r="AN506" t="str">
        <f>IF(ISNUMBER(SEARCH("R", 'WetLitterbags placem_collection'!X67)),"YES","")</f>
        <v>YES</v>
      </c>
    </row>
    <row r="507" spans="1:40" ht="15" customHeight="1">
      <c r="A507" s="268" t="s">
        <v>2460</v>
      </c>
      <c r="B507" s="282">
        <f>'Dry_Litterbag Placem_Collection'!A68</f>
        <v>66</v>
      </c>
      <c r="C507" s="282" t="str">
        <f>'Dry_Litterbag Placem_Collection'!B68</f>
        <v>Maswa</v>
      </c>
      <c r="D507" s="282" t="s">
        <v>2677</v>
      </c>
      <c r="E507" s="282" t="s">
        <v>2679</v>
      </c>
      <c r="F507" s="282">
        <v>1</v>
      </c>
      <c r="G507" s="283" t="str">
        <f>'Dry_Litterbag Placem_Collection'!C68</f>
        <v>Dry_W1_T2</v>
      </c>
      <c r="H507" s="293" t="s">
        <v>3672</v>
      </c>
      <c r="I507" s="285" t="s">
        <v>1147</v>
      </c>
      <c r="J507" s="233" t="str">
        <f>'WetLitterbags placem_collection'!O68</f>
        <v>G760</v>
      </c>
      <c r="K507" s="235">
        <f>IFERROR(INDEX('Green_rooibos initial weight'!$C$5:$C$1749,MATCH(J507, 'Green_rooibos initial weight'!$A$5:$A$1749,0)),"")</f>
        <v>1.948</v>
      </c>
      <c r="L507" s="235">
        <f t="shared" si="53"/>
        <v>1.6981999999999999</v>
      </c>
      <c r="M507" s="235">
        <f>AVERAGE('Ashed teabags wet'!$J$809:$J$813,'Ashed teabags wet'!$J$817:$J$818,'Ashed teabags wet'!$J$820:$J$821)</f>
        <v>5.5094158734921841</v>
      </c>
      <c r="N507" s="235">
        <f t="shared" si="54"/>
        <v>1.6046390996363558</v>
      </c>
      <c r="O507" s="235">
        <f>IF(IFERROR(INDEX('Both teabags AfterWet'!$D$1:$D$839,MATCH(J507,'Both teabags AfterWet'!$B$1:$B$839,0)),"")="","",(IFERROR(INDEX('Both teabags AfterWet'!$D$1:$D$839,MATCH(J507,'Both teabags AfterWet'!$B$1:$B$839,0)),"")))</f>
        <v>0.93500000000000005</v>
      </c>
      <c r="P507" s="235">
        <f t="shared" si="55"/>
        <v>0.78439999999999999</v>
      </c>
      <c r="Q507" s="235">
        <f>IFERROR(INDEX('Ashed teabags wet'!$J$2:$J$825,MATCH(J507,'Ashed teabags wet'!$B$2:$B$825,0)),"")</f>
        <v>12.432959531935326</v>
      </c>
      <c r="R507" s="235">
        <f t="shared" si="58"/>
        <v>0.68687586543149926</v>
      </c>
      <c r="S507" s="236">
        <f>'WetLitterbags placem_collection'!E68</f>
        <v>42767</v>
      </c>
      <c r="T507" s="236">
        <f>IF('WetLitterbags placem_collection'!G68="","",'WetLitterbags placem_collection'!G68)</f>
        <v>42818</v>
      </c>
      <c r="U507" s="237">
        <f t="shared" si="52"/>
        <v>51</v>
      </c>
      <c r="V507" s="235">
        <f t="shared" si="56"/>
        <v>0.91379999999999995</v>
      </c>
      <c r="W507" s="235">
        <f t="shared" si="57"/>
        <v>0.9177632342048565</v>
      </c>
      <c r="X507">
        <f>IFERROR(INDEX(Rainfall_Wet!$O$2:$O$217,MATCH(B507, Rainfall_Wet!$A$2:$A$217,0)),"")</f>
        <v>185.630065823</v>
      </c>
      <c r="Y507" s="241">
        <v>47.96</v>
      </c>
      <c r="Z507" s="241">
        <v>22.919999999999995</v>
      </c>
      <c r="AA507" s="241">
        <v>29.120000000000012</v>
      </c>
      <c r="AB507" s="242" t="s">
        <v>2691</v>
      </c>
      <c r="AC507" s="241">
        <v>3.8831936914736298</v>
      </c>
      <c r="AD507">
        <f>IF('WetLitterbags placem_collection'!AB68="","",'WetLitterbags placem_collection'!AB68)</f>
        <v>8</v>
      </c>
      <c r="AE507">
        <f>IF('WetLitterbags placem_collection'!Z68="","",'WetLitterbags placem_collection'!Z68)</f>
        <v>19.8</v>
      </c>
      <c r="AF507" s="256" t="str">
        <f>IF('WetLitterbags placem_collection'!AA68="","",'WetLitterbags placem_collection'!AA68)</f>
        <v>O</v>
      </c>
      <c r="AG507">
        <f>IF('WetLitterbags placem_collection'!AC68="","",'WetLitterbags placem_collection'!AC68)</f>
        <v>1</v>
      </c>
      <c r="AH507" s="250">
        <f>AVERAGE('WetLitterbags placem_collection'!S68,'WetLitterbags placem_collection'!U68)</f>
        <v>30.6</v>
      </c>
      <c r="AI507">
        <f>AVERAGE('WetLitterbags placem_collection'!R68,'WetLitterbags placem_collection'!T68)</f>
        <v>21.95</v>
      </c>
      <c r="AJ507">
        <f>INDEX(Coordinates!$B$2:$B$197,MATCH(G507,Coordinates!$J$2:$J$197,0))</f>
        <v>-3.2993090340000002</v>
      </c>
      <c r="AK507">
        <f>INDEX(Coordinates!$C$2:$C$197,MATCH(G507,Coordinates!$J$2:$J$197,0))</f>
        <v>34.848404989999999</v>
      </c>
      <c r="AL507" t="str">
        <f>IF(ISNUMBER(SEARCH("C", 'WetLitterbags placem_collection'!X68)),"YES","")</f>
        <v/>
      </c>
      <c r="AM507" t="str">
        <f>IF(ISNUMBER(SEARCH("H", 'WetLitterbags placem_collection'!X68)),"YES","")</f>
        <v/>
      </c>
      <c r="AN507" t="str">
        <f>IF(ISNUMBER(SEARCH("R", 'WetLitterbags placem_collection'!X68)),"YES","")</f>
        <v>YES</v>
      </c>
    </row>
    <row r="508" spans="1:40" ht="15" customHeight="1">
      <c r="A508" s="268" t="s">
        <v>2460</v>
      </c>
      <c r="B508" s="282">
        <f>'Dry_Litterbag Placem_Collection'!A69</f>
        <v>67</v>
      </c>
      <c r="C508" s="282" t="str">
        <f>'Dry_Litterbag Placem_Collection'!B69</f>
        <v>Maswa</v>
      </c>
      <c r="D508" s="282" t="s">
        <v>2677</v>
      </c>
      <c r="E508" s="282" t="s">
        <v>2679</v>
      </c>
      <c r="F508" s="282">
        <v>1</v>
      </c>
      <c r="G508" s="283" t="str">
        <f>'Dry_Litterbag Placem_Collection'!C69</f>
        <v>Dry_W1_T3</v>
      </c>
      <c r="H508" s="293" t="s">
        <v>3672</v>
      </c>
      <c r="I508" s="285" t="s">
        <v>1147</v>
      </c>
      <c r="J508" s="233" t="str">
        <f>'WetLitterbags placem_collection'!O69</f>
        <v>G660</v>
      </c>
      <c r="K508" s="235">
        <f>IFERROR(INDEX('Green_rooibos initial weight'!$C$5:$C$1749,MATCH(J508, 'Green_rooibos initial weight'!$A$5:$A$1749,0)),"")</f>
        <v>2.0339999999999998</v>
      </c>
      <c r="L508" s="235">
        <f t="shared" si="53"/>
        <v>1.7841999999999998</v>
      </c>
      <c r="M508" s="235">
        <f>AVERAGE('Ashed teabags wet'!$J$809:$J$813,'Ashed teabags wet'!$J$817:$J$818,'Ashed teabags wet'!$J$820:$J$821)</f>
        <v>5.5094158734921841</v>
      </c>
      <c r="N508" s="235">
        <f t="shared" si="54"/>
        <v>1.6859010019851524</v>
      </c>
      <c r="O508" s="235">
        <f>IF(IFERROR(INDEX('Both teabags AfterWet'!$D$1:$D$839,MATCH(J508,'Both teabags AfterWet'!$B$1:$B$839,0)),"")="","",(IFERROR(INDEX('Both teabags AfterWet'!$D$1:$D$839,MATCH(J508,'Both teabags AfterWet'!$B$1:$B$839,0)),"")))</f>
        <v>0.92510000000000003</v>
      </c>
      <c r="P508" s="235">
        <f t="shared" si="55"/>
        <v>0.77449999999999997</v>
      </c>
      <c r="Q508" s="235">
        <f>IFERROR(INDEX('Ashed teabags wet'!$J$2:$J$825,MATCH(J508,'Ashed teabags wet'!$B$2:$B$825,0)),"")</f>
        <v>10.402684563757722</v>
      </c>
      <c r="R508" s="235">
        <f t="shared" si="58"/>
        <v>0.69393120805369646</v>
      </c>
      <c r="S508" s="236">
        <f>'WetLitterbags placem_collection'!E69</f>
        <v>42767</v>
      </c>
      <c r="T508" s="236">
        <f>IF('WetLitterbags placem_collection'!G69="","",'WetLitterbags placem_collection'!G69)</f>
        <v>42818</v>
      </c>
      <c r="U508" s="237">
        <f t="shared" si="52"/>
        <v>51</v>
      </c>
      <c r="V508" s="235">
        <f t="shared" si="56"/>
        <v>1.0096999999999998</v>
      </c>
      <c r="W508" s="235">
        <f t="shared" si="57"/>
        <v>0.9919697939314559</v>
      </c>
      <c r="X508">
        <f>IFERROR(INDEX(Rainfall_Wet!$O$2:$O$217,MATCH(B508, Rainfall_Wet!$A$2:$A$217,0)),"")</f>
        <v>185.630065823</v>
      </c>
      <c r="Y508" s="241">
        <v>47.96</v>
      </c>
      <c r="Z508" s="241">
        <v>22.919999999999995</v>
      </c>
      <c r="AA508" s="241">
        <v>29.120000000000012</v>
      </c>
      <c r="AB508" s="242" t="s">
        <v>2691</v>
      </c>
      <c r="AC508" s="241">
        <v>4.8831936914736298</v>
      </c>
      <c r="AD508">
        <f>IF('WetLitterbags placem_collection'!AB69="","",'WetLitterbags placem_collection'!AB69)</f>
        <v>5.5</v>
      </c>
      <c r="AE508">
        <f>IF('WetLitterbags placem_collection'!Z69="","",'WetLitterbags placem_collection'!Z69)</f>
        <v>5.5</v>
      </c>
      <c r="AF508" s="256" t="str">
        <f>IF('WetLitterbags placem_collection'!AA69="","",'WetLitterbags placem_collection'!AA69)</f>
        <v>O</v>
      </c>
      <c r="AG508">
        <f>IF('WetLitterbags placem_collection'!AC69="","",'WetLitterbags placem_collection'!AC69)</f>
        <v>1</v>
      </c>
      <c r="AH508" s="250">
        <f>AVERAGE('WetLitterbags placem_collection'!S69,'WetLitterbags placem_collection'!U69)</f>
        <v>29.9</v>
      </c>
      <c r="AI508">
        <f>AVERAGE('WetLitterbags placem_collection'!R69,'WetLitterbags placem_collection'!T69)</f>
        <v>20.7</v>
      </c>
      <c r="AJ508">
        <f>INDEX(Coordinates!$B$2:$B$197,MATCH(G508,Coordinates!$J$2:$J$197,0))</f>
        <v>-3.299434008</v>
      </c>
      <c r="AK508">
        <f>INDEX(Coordinates!$C$2:$C$197,MATCH(G508,Coordinates!$J$2:$J$197,0))</f>
        <v>34.848514960000003</v>
      </c>
      <c r="AL508" t="str">
        <f>IF(ISNUMBER(SEARCH("C", 'WetLitterbags placem_collection'!X69)),"YES","")</f>
        <v/>
      </c>
      <c r="AM508" t="str">
        <f>IF(ISNUMBER(SEARCH("H", 'WetLitterbags placem_collection'!X69)),"YES","")</f>
        <v/>
      </c>
      <c r="AN508" t="str">
        <f>IF(ISNUMBER(SEARCH("R", 'WetLitterbags placem_collection'!X69)),"YES","")</f>
        <v>YES</v>
      </c>
    </row>
    <row r="509" spans="1:40" ht="15" customHeight="1">
      <c r="A509" s="268" t="s">
        <v>2460</v>
      </c>
      <c r="B509" s="282">
        <f>'Dry_Litterbag Placem_Collection'!A70</f>
        <v>68</v>
      </c>
      <c r="C509" s="282" t="str">
        <f>'Dry_Litterbag Placem_Collection'!B70</f>
        <v>Maswa</v>
      </c>
      <c r="D509" s="282" t="s">
        <v>2677</v>
      </c>
      <c r="E509" s="282" t="s">
        <v>2679</v>
      </c>
      <c r="F509" s="282">
        <v>1</v>
      </c>
      <c r="G509" s="283" t="str">
        <f>'Dry_Litterbag Placem_Collection'!C70</f>
        <v>Dry_W1_T4</v>
      </c>
      <c r="H509" s="293" t="s">
        <v>3672</v>
      </c>
      <c r="I509" s="285" t="s">
        <v>1147</v>
      </c>
      <c r="J509" s="233" t="str">
        <f>'WetLitterbags placem_collection'!O70</f>
        <v>G477</v>
      </c>
      <c r="K509" s="235">
        <f>IFERROR(INDEX('Green_rooibos initial weight'!$C$5:$C$1749,MATCH(J509, 'Green_rooibos initial weight'!$A$5:$A$1749,0)),"")</f>
        <v>2.073</v>
      </c>
      <c r="L509" s="235">
        <f t="shared" si="53"/>
        <v>1.8231999999999999</v>
      </c>
      <c r="M509" s="235">
        <f>AVERAGE('Ashed teabags wet'!$J$809:$J$813,'Ashed teabags wet'!$J$817:$J$818,'Ashed teabags wet'!$J$820:$J$821)</f>
        <v>5.5094158734921841</v>
      </c>
      <c r="N509" s="235">
        <f t="shared" si="54"/>
        <v>1.7227523297944904</v>
      </c>
      <c r="O509" s="235">
        <f>IF(IFERROR(INDEX('Both teabags AfterWet'!$D$1:$D$839,MATCH(J509,'Both teabags AfterWet'!$B$1:$B$839,0)),"")="","",(IFERROR(INDEX('Both teabags AfterWet'!$D$1:$D$839,MATCH(J509,'Both teabags AfterWet'!$B$1:$B$839,0)),"")))</f>
        <v>0.90500000000000003</v>
      </c>
      <c r="P509" s="235">
        <f t="shared" si="55"/>
        <v>0.75439999999999996</v>
      </c>
      <c r="Q509" s="235">
        <f>IFERROR(INDEX('Ashed teabags wet'!$J$2:$J$825,MATCH(J509,'Ashed teabags wet'!$B$2:$B$825,0)),"")</f>
        <v>16.691358024691656</v>
      </c>
      <c r="R509" s="235">
        <f t="shared" si="58"/>
        <v>0.62848039506172615</v>
      </c>
      <c r="S509" s="236">
        <f>'WetLitterbags placem_collection'!E70</f>
        <v>42767</v>
      </c>
      <c r="T509" s="236">
        <f>IF('WetLitterbags placem_collection'!G70="","",'WetLitterbags placem_collection'!G70)</f>
        <v>42818</v>
      </c>
      <c r="U509" s="237">
        <f t="shared" si="52"/>
        <v>51</v>
      </c>
      <c r="V509" s="235">
        <f t="shared" si="56"/>
        <v>1.0688</v>
      </c>
      <c r="W509" s="235">
        <f t="shared" si="57"/>
        <v>1.0942719347327643</v>
      </c>
      <c r="X509">
        <f>IFERROR(INDEX(Rainfall_Wet!$O$2:$O$217,MATCH(B509, Rainfall_Wet!$A$2:$A$217,0)),"")</f>
        <v>185.630065823</v>
      </c>
      <c r="Y509" s="241">
        <v>47.96</v>
      </c>
      <c r="Z509" s="241">
        <v>22.919999999999995</v>
      </c>
      <c r="AA509" s="241">
        <v>29.120000000000012</v>
      </c>
      <c r="AB509" s="242" t="s">
        <v>2691</v>
      </c>
      <c r="AC509" s="241">
        <v>5.8831936914736298</v>
      </c>
      <c r="AD509">
        <f>IF('WetLitterbags placem_collection'!AB70="","",'WetLitterbags placem_collection'!AB70)</f>
        <v>9.6999999999999993</v>
      </c>
      <c r="AE509">
        <f>IF('WetLitterbags placem_collection'!Z70="","",'WetLitterbags placem_collection'!Z70)</f>
        <v>23.4</v>
      </c>
      <c r="AF509" s="256" t="str">
        <f>IF('WetLitterbags placem_collection'!AA70="","",'WetLitterbags placem_collection'!AA70)</f>
        <v>O</v>
      </c>
      <c r="AG509">
        <f>IF('WetLitterbags placem_collection'!AC70="","",'WetLitterbags placem_collection'!AC70)</f>
        <v>1</v>
      </c>
      <c r="AH509" s="250">
        <f>AVERAGE('WetLitterbags placem_collection'!S70,'WetLitterbags placem_collection'!U70)</f>
        <v>29.85</v>
      </c>
      <c r="AI509">
        <f>AVERAGE('WetLitterbags placem_collection'!R70,'WetLitterbags placem_collection'!T70)</f>
        <v>21.2</v>
      </c>
      <c r="AJ509">
        <f>INDEX(Coordinates!$B$2:$B$197,MATCH(G509,Coordinates!$J$2:$J$197,0))</f>
        <v>-3.2991180099999999</v>
      </c>
      <c r="AK509">
        <f>INDEX(Coordinates!$C$2:$C$197,MATCH(G509,Coordinates!$J$2:$J$197,0))</f>
        <v>34.84824699</v>
      </c>
      <c r="AL509" t="str">
        <f>IF(ISNUMBER(SEARCH("C", 'WetLitterbags placem_collection'!X70)),"YES","")</f>
        <v/>
      </c>
      <c r="AM509" t="str">
        <f>IF(ISNUMBER(SEARCH("H", 'WetLitterbags placem_collection'!X70)),"YES","")</f>
        <v/>
      </c>
      <c r="AN509" t="str">
        <f>IF(ISNUMBER(SEARCH("R", 'WetLitterbags placem_collection'!X70)),"YES","")</f>
        <v>YES</v>
      </c>
    </row>
    <row r="510" spans="1:40" ht="15" customHeight="1">
      <c r="A510" s="268" t="s">
        <v>2460</v>
      </c>
      <c r="B510" s="282">
        <f>'Dry_Litterbag Placem_Collection'!A71</f>
        <v>69</v>
      </c>
      <c r="C510" s="282" t="str">
        <f>'Dry_Litterbag Placem_Collection'!B71</f>
        <v>Maswa</v>
      </c>
      <c r="D510" s="282" t="s">
        <v>2677</v>
      </c>
      <c r="E510" s="282" t="s">
        <v>2679</v>
      </c>
      <c r="F510" s="282">
        <v>1</v>
      </c>
      <c r="G510" s="283" t="str">
        <f>'Dry_Litterbag Placem_Collection'!C71</f>
        <v>Dry_W1_T5</v>
      </c>
      <c r="H510" s="293" t="s">
        <v>3672</v>
      </c>
      <c r="I510" s="285" t="s">
        <v>1147</v>
      </c>
      <c r="J510" s="233" t="str">
        <f>'WetLitterbags placem_collection'!O71</f>
        <v>G386</v>
      </c>
      <c r="K510" s="235">
        <f>IFERROR(INDEX('Green_rooibos initial weight'!$C$5:$C$1749,MATCH(J510, 'Green_rooibos initial weight'!$A$5:$A$1749,0)),"")</f>
        <v>1.897</v>
      </c>
      <c r="L510" s="235">
        <f t="shared" si="53"/>
        <v>1.6472</v>
      </c>
      <c r="M510" s="235">
        <f>AVERAGE('Ashed teabags wet'!$J$809:$J$813,'Ashed teabags wet'!$J$817:$J$818,'Ashed teabags wet'!$J$820:$J$821)</f>
        <v>5.5094158734921841</v>
      </c>
      <c r="N510" s="235">
        <f t="shared" si="54"/>
        <v>1.5564489017318368</v>
      </c>
      <c r="O510" s="235">
        <f>IF(IFERROR(INDEX('Both teabags AfterWet'!$D$1:$D$839,MATCH(J510,'Both teabags AfterWet'!$B$1:$B$839,0)),"")="","",(IFERROR(INDEX('Both teabags AfterWet'!$D$1:$D$839,MATCH(J510,'Both teabags AfterWet'!$B$1:$B$839,0)),"")))</f>
        <v>0.98899999999999999</v>
      </c>
      <c r="P510" s="235">
        <f t="shared" si="55"/>
        <v>0.83840000000000003</v>
      </c>
      <c r="Q510" s="235">
        <f>IFERROR(INDEX('Ashed teabags wet'!$J$2:$J$825,MATCH(J510,'Ashed teabags wet'!$B$2:$B$825,0)),"")</f>
        <v>28.64945382323781</v>
      </c>
      <c r="R510" s="235">
        <f t="shared" si="58"/>
        <v>0.5982029791459742</v>
      </c>
      <c r="S510" s="236">
        <f>'WetLitterbags placem_collection'!E71</f>
        <v>42767</v>
      </c>
      <c r="T510" s="236">
        <f>IF('WetLitterbags placem_collection'!G71="","",'WetLitterbags placem_collection'!G71)</f>
        <v>42818</v>
      </c>
      <c r="U510" s="237">
        <f t="shared" si="52"/>
        <v>51</v>
      </c>
      <c r="V510" s="235">
        <f t="shared" si="56"/>
        <v>0.80879999999999996</v>
      </c>
      <c r="W510" s="235">
        <f t="shared" si="57"/>
        <v>0.95824592258586261</v>
      </c>
      <c r="X510">
        <f>IFERROR(INDEX(Rainfall_Wet!$O$2:$O$217,MATCH(B510, Rainfall_Wet!$A$2:$A$217,0)),"")</f>
        <v>185.630065823</v>
      </c>
      <c r="Y510" s="241">
        <v>47.96</v>
      </c>
      <c r="Z510" s="241">
        <v>22.919999999999995</v>
      </c>
      <c r="AA510" s="241">
        <v>29.120000000000012</v>
      </c>
      <c r="AB510" s="242" t="s">
        <v>2691</v>
      </c>
      <c r="AC510" s="241">
        <v>6.8831936914736298</v>
      </c>
      <c r="AD510">
        <f>IF('WetLitterbags placem_collection'!AB71="","",'WetLitterbags placem_collection'!AB71)</f>
        <v>14.4</v>
      </c>
      <c r="AE510">
        <f>IF('WetLitterbags placem_collection'!Z71="","",'WetLitterbags placem_collection'!Z71)</f>
        <v>24.4</v>
      </c>
      <c r="AF510" s="256" t="str">
        <f>IF('WetLitterbags placem_collection'!AA71="","",'WetLitterbags placem_collection'!AA71)</f>
        <v>O</v>
      </c>
      <c r="AG510">
        <f>IF('WetLitterbags placem_collection'!AC71="","",'WetLitterbags placem_collection'!AC71)</f>
        <v>1</v>
      </c>
      <c r="AH510" s="250">
        <f>AVERAGE('WetLitterbags placem_collection'!S71,'WetLitterbags placem_collection'!U71)</f>
        <v>31.25</v>
      </c>
      <c r="AI510">
        <f>AVERAGE('WetLitterbags placem_collection'!R71,'WetLitterbags placem_collection'!T71)</f>
        <v>23.450000000000003</v>
      </c>
      <c r="AJ510">
        <f>INDEX(Coordinates!$B$2:$B$197,MATCH(G510,Coordinates!$J$2:$J$197,0))</f>
        <v>-3.2993180030000002</v>
      </c>
      <c r="AK510">
        <f>INDEX(Coordinates!$C$2:$C$197,MATCH(G510,Coordinates!$J$2:$J$197,0))</f>
        <v>34.848235010000003</v>
      </c>
      <c r="AL510" t="str">
        <f>IF(ISNUMBER(SEARCH("C", 'WetLitterbags placem_collection'!X71)),"YES","")</f>
        <v/>
      </c>
      <c r="AM510" t="str">
        <f>IF(ISNUMBER(SEARCH("H", 'WetLitterbags placem_collection'!X71)),"YES","")</f>
        <v/>
      </c>
      <c r="AN510" t="str">
        <f>IF(ISNUMBER(SEARCH("R", 'WetLitterbags placem_collection'!X71)),"YES","")</f>
        <v>YES</v>
      </c>
    </row>
    <row r="511" spans="1:40" ht="15" customHeight="1">
      <c r="A511" s="268" t="s">
        <v>2460</v>
      </c>
      <c r="B511" s="282">
        <f>'Dry_Litterbag Placem_Collection'!A72</f>
        <v>70</v>
      </c>
      <c r="C511" s="282" t="str">
        <f>'Dry_Litterbag Placem_Collection'!B72</f>
        <v>Maswa</v>
      </c>
      <c r="D511" s="282" t="s">
        <v>2677</v>
      </c>
      <c r="E511" s="282" t="s">
        <v>2679</v>
      </c>
      <c r="F511" s="282">
        <v>1</v>
      </c>
      <c r="G511" s="283" t="str">
        <f>'Dry_Litterbag Placem_Collection'!C72</f>
        <v>Dry_W1_T6</v>
      </c>
      <c r="H511" s="293" t="s">
        <v>3672</v>
      </c>
      <c r="I511" s="285" t="s">
        <v>1147</v>
      </c>
      <c r="J511" s="233" t="str">
        <f>'WetLitterbags placem_collection'!O72</f>
        <v>G414</v>
      </c>
      <c r="K511" s="235">
        <f>IFERROR(INDEX('Green_rooibos initial weight'!$C$5:$C$1749,MATCH(J511, 'Green_rooibos initial weight'!$A$5:$A$1749,0)),"")</f>
        <v>2.0590000000000002</v>
      </c>
      <c r="L511" s="235">
        <f t="shared" si="53"/>
        <v>1.8092000000000001</v>
      </c>
      <c r="M511" s="235">
        <f>AVERAGE('Ashed teabags wet'!$J$809:$J$813,'Ashed teabags wet'!$J$817:$J$818,'Ashed teabags wet'!$J$820:$J$821)</f>
        <v>5.5094158734921841</v>
      </c>
      <c r="N511" s="235">
        <f t="shared" si="54"/>
        <v>1.7095236480167795</v>
      </c>
      <c r="O511" s="235">
        <f>IF(IFERROR(INDEX('Both teabags AfterWet'!$D$1:$D$839,MATCH(J511,'Both teabags AfterWet'!$B$1:$B$839,0)),"")="","",(IFERROR(INDEX('Both teabags AfterWet'!$D$1:$D$839,MATCH(J511,'Both teabags AfterWet'!$B$1:$B$839,0)),"")))</f>
        <v>0.84099999999999997</v>
      </c>
      <c r="P511" s="235">
        <f t="shared" si="55"/>
        <v>0.6903999999999999</v>
      </c>
      <c r="Q511" s="235">
        <f>IFERROR(INDEX('Ashed teabags wet'!$J$2:$J$825,MATCH(J511,'Ashed teabags wet'!$B$2:$B$825,0)),"")</f>
        <v>8.7493821057836652</v>
      </c>
      <c r="R511" s="235">
        <f t="shared" si="58"/>
        <v>0.62999426594166952</v>
      </c>
      <c r="S511" s="236">
        <f>'WetLitterbags placem_collection'!E72</f>
        <v>42767</v>
      </c>
      <c r="T511" s="236">
        <f>IF('WetLitterbags placem_collection'!G72="","",'WetLitterbags placem_collection'!G72)</f>
        <v>42818</v>
      </c>
      <c r="U511" s="237">
        <f t="shared" si="52"/>
        <v>51</v>
      </c>
      <c r="V511" s="235">
        <f t="shared" si="56"/>
        <v>1.1188000000000002</v>
      </c>
      <c r="W511" s="235">
        <f t="shared" si="57"/>
        <v>1.07952938207511</v>
      </c>
      <c r="X511">
        <f>IFERROR(INDEX(Rainfall_Wet!$O$2:$O$217,MATCH(B511, Rainfall_Wet!$A$2:$A$217,0)),"")</f>
        <v>185.630065823</v>
      </c>
      <c r="Y511" s="241">
        <v>47.96</v>
      </c>
      <c r="Z511" s="241">
        <v>22.919999999999995</v>
      </c>
      <c r="AA511" s="241">
        <v>29.120000000000012</v>
      </c>
      <c r="AB511" s="242" t="s">
        <v>2691</v>
      </c>
      <c r="AC511" s="241">
        <v>7.8831936914736298</v>
      </c>
      <c r="AD511">
        <f>IF('WetLitterbags placem_collection'!AB72="","",'WetLitterbags placem_collection'!AB72)</f>
        <v>15</v>
      </c>
      <c r="AE511">
        <f>IF('WetLitterbags placem_collection'!Z72="","",'WetLitterbags placem_collection'!Z72)</f>
        <v>28</v>
      </c>
      <c r="AF511" s="256" t="str">
        <f>IF('WetLitterbags placem_collection'!AA72="","",'WetLitterbags placem_collection'!AA72)</f>
        <v>O</v>
      </c>
      <c r="AG511">
        <f>IF('WetLitterbags placem_collection'!AC72="","",'WetLitterbags placem_collection'!AC72)</f>
        <v>0</v>
      </c>
      <c r="AH511" s="250">
        <f>AVERAGE('WetLitterbags placem_collection'!S72,'WetLitterbags placem_collection'!U72)</f>
        <v>32.15</v>
      </c>
      <c r="AI511">
        <f>AVERAGE('WetLitterbags placem_collection'!R72,'WetLitterbags placem_collection'!T72)</f>
        <v>23.7</v>
      </c>
      <c r="AJ511">
        <f>INDEX(Coordinates!$B$2:$B$197,MATCH(G511,Coordinates!$J$2:$J$197,0))</f>
        <v>-3.299381034</v>
      </c>
      <c r="AK511">
        <f>INDEX(Coordinates!$C$2:$C$197,MATCH(G511,Coordinates!$J$2:$J$197,0))</f>
        <v>34.848312040000003</v>
      </c>
      <c r="AL511" t="str">
        <f>IF(ISNUMBER(SEARCH("C", 'WetLitterbags placem_collection'!X72)),"YES","")</f>
        <v/>
      </c>
      <c r="AM511" t="str">
        <f>IF(ISNUMBER(SEARCH("H", 'WetLitterbags placem_collection'!X72)),"YES","")</f>
        <v/>
      </c>
      <c r="AN511" t="str">
        <f>IF(ISNUMBER(SEARCH("R", 'WetLitterbags placem_collection'!X72)),"YES","")</f>
        <v>YES</v>
      </c>
    </row>
    <row r="512" spans="1:40" ht="15" customHeight="1">
      <c r="A512" s="268" t="s">
        <v>2460</v>
      </c>
      <c r="B512" s="282">
        <f>'Dry_Litterbag Placem_Collection'!A73</f>
        <v>71</v>
      </c>
      <c r="C512" s="282" t="str">
        <f>'Dry_Litterbag Placem_Collection'!B73</f>
        <v>Maswa</v>
      </c>
      <c r="D512" s="282" t="s">
        <v>2677</v>
      </c>
      <c r="E512" s="282" t="s">
        <v>2679</v>
      </c>
      <c r="F512" s="282">
        <v>1</v>
      </c>
      <c r="G512" s="283" t="str">
        <f>'Dry_Litterbag Placem_Collection'!C73</f>
        <v>Dry_W1_T7</v>
      </c>
      <c r="H512" s="293" t="s">
        <v>3672</v>
      </c>
      <c r="I512" s="285" t="s">
        <v>1147</v>
      </c>
      <c r="J512" s="233" t="str">
        <f>'WetLitterbags placem_collection'!O73</f>
        <v>G459</v>
      </c>
      <c r="K512" s="235">
        <f>IFERROR(INDEX('Green_rooibos initial weight'!$C$5:$C$1749,MATCH(J512, 'Green_rooibos initial weight'!$A$5:$A$1749,0)),"")</f>
        <v>2.0449999999999999</v>
      </c>
      <c r="L512" s="235">
        <f t="shared" si="53"/>
        <v>1.7951999999999999</v>
      </c>
      <c r="M512" s="235">
        <f>AVERAGE('Ashed teabags wet'!$J$809:$J$813,'Ashed teabags wet'!$J$817:$J$818,'Ashed teabags wet'!$J$820:$J$821)</f>
        <v>5.5094158734921841</v>
      </c>
      <c r="N512" s="235">
        <f t="shared" si="54"/>
        <v>1.6962949662390683</v>
      </c>
      <c r="O512" s="235">
        <f>IF(IFERROR(INDEX('Both teabags AfterWet'!$D$1:$D$839,MATCH(J512,'Both teabags AfterWet'!$B$1:$B$839,0)),"")="","",(IFERROR(INDEX('Both teabags AfterWet'!$D$1:$D$839,MATCH(J512,'Both teabags AfterWet'!$B$1:$B$839,0)),"")))</f>
        <v>0.89149999999999996</v>
      </c>
      <c r="P512" s="235">
        <f t="shared" si="55"/>
        <v>0.74089999999999989</v>
      </c>
      <c r="Q512" s="235">
        <f>IFERROR(INDEX('Ashed teabags wet'!$J$2:$J$825,MATCH(J512,'Ashed teabags wet'!$B$2:$B$825,0)),"")</f>
        <v>7.7519379844959557</v>
      </c>
      <c r="R512" s="235">
        <f t="shared" si="58"/>
        <v>0.6834658914728694</v>
      </c>
      <c r="S512" s="236">
        <f>'WetLitterbags placem_collection'!E73</f>
        <v>42767</v>
      </c>
      <c r="T512" s="236">
        <f>IF('WetLitterbags placem_collection'!G73="","",'WetLitterbags placem_collection'!G73)</f>
        <v>42818</v>
      </c>
      <c r="U512" s="237">
        <f t="shared" si="52"/>
        <v>51</v>
      </c>
      <c r="V512" s="235">
        <f t="shared" si="56"/>
        <v>1.0543</v>
      </c>
      <c r="W512" s="235">
        <f t="shared" si="57"/>
        <v>1.012829074766199</v>
      </c>
      <c r="X512">
        <f>IFERROR(INDEX(Rainfall_Wet!$O$2:$O$217,MATCH(B512, Rainfall_Wet!$A$2:$A$217,0)),"")</f>
        <v>185.630065823</v>
      </c>
      <c r="Y512" s="241">
        <v>47.96</v>
      </c>
      <c r="Z512" s="241">
        <v>22.919999999999995</v>
      </c>
      <c r="AA512" s="241">
        <v>29.120000000000012</v>
      </c>
      <c r="AB512" s="242" t="s">
        <v>2691</v>
      </c>
      <c r="AC512" s="241">
        <v>8.8831936914736307</v>
      </c>
      <c r="AD512">
        <f>IF('WetLitterbags placem_collection'!AB73="","",'WetLitterbags placem_collection'!AB73)</f>
        <v>15.5</v>
      </c>
      <c r="AE512">
        <f>IF('WetLitterbags placem_collection'!Z73="","",'WetLitterbags placem_collection'!Z73)</f>
        <v>32</v>
      </c>
      <c r="AF512" s="256" t="str">
        <f>IF('WetLitterbags placem_collection'!AA73="","",'WetLitterbags placem_collection'!AA73)</f>
        <v>O</v>
      </c>
      <c r="AG512">
        <f>IF('WetLitterbags placem_collection'!AC73="","",'WetLitterbags placem_collection'!AC73)</f>
        <v>1</v>
      </c>
      <c r="AH512" s="250">
        <f>AVERAGE('WetLitterbags placem_collection'!S73,'WetLitterbags placem_collection'!U73)</f>
        <v>29.35</v>
      </c>
      <c r="AI512">
        <f>AVERAGE('WetLitterbags placem_collection'!R73,'WetLitterbags placem_collection'!T73)</f>
        <v>21.95</v>
      </c>
      <c r="AJ512">
        <f>INDEX(Coordinates!$B$2:$B$197,MATCH(G512,Coordinates!$J$2:$J$197,0))</f>
        <v>-3.2992429849999998</v>
      </c>
      <c r="AK512">
        <f>INDEX(Coordinates!$C$2:$C$197,MATCH(G512,Coordinates!$J$2:$J$197,0))</f>
        <v>34.847900989999999</v>
      </c>
      <c r="AL512" t="str">
        <f>IF(ISNUMBER(SEARCH("C", 'WetLitterbags placem_collection'!X73)),"YES","")</f>
        <v/>
      </c>
      <c r="AM512" t="str">
        <f>IF(ISNUMBER(SEARCH("H", 'WetLitterbags placem_collection'!X73)),"YES","")</f>
        <v/>
      </c>
      <c r="AN512" t="str">
        <f>IF(ISNUMBER(SEARCH("R", 'WetLitterbags placem_collection'!X73)),"YES","")</f>
        <v>YES</v>
      </c>
    </row>
    <row r="513" spans="1:40" ht="15" customHeight="1">
      <c r="A513" s="268" t="s">
        <v>2460</v>
      </c>
      <c r="B513" s="282">
        <f>'Dry_Litterbag Placem_Collection'!A74</f>
        <v>72</v>
      </c>
      <c r="C513" s="282" t="str">
        <f>'Dry_Litterbag Placem_Collection'!B74</f>
        <v>Maswa</v>
      </c>
      <c r="D513" s="282" t="s">
        <v>2677</v>
      </c>
      <c r="E513" s="282" t="s">
        <v>2679</v>
      </c>
      <c r="F513" s="282">
        <v>1</v>
      </c>
      <c r="G513" s="283" t="str">
        <f>'Dry_Litterbag Placem_Collection'!C74</f>
        <v>Dry_W1_T8</v>
      </c>
      <c r="H513" s="293" t="s">
        <v>3672</v>
      </c>
      <c r="I513" s="285" t="s">
        <v>1147</v>
      </c>
      <c r="J513" s="233" t="str">
        <f>'WetLitterbags placem_collection'!O74</f>
        <v>G627</v>
      </c>
      <c r="K513" s="235">
        <f>IFERROR(INDEX('Green_rooibos initial weight'!$C$5:$C$1749,MATCH(J513, 'Green_rooibos initial weight'!$A$5:$A$1749,0)),"")</f>
        <v>2.153</v>
      </c>
      <c r="L513" s="235">
        <f t="shared" si="53"/>
        <v>1.9032</v>
      </c>
      <c r="M513" s="235">
        <f>AVERAGE('Ashed teabags wet'!$J$809:$J$813,'Ashed teabags wet'!$J$817:$J$818,'Ashed teabags wet'!$J$820:$J$821)</f>
        <v>5.5094158734921841</v>
      </c>
      <c r="N513" s="235">
        <f t="shared" si="54"/>
        <v>1.7983447970956967</v>
      </c>
      <c r="O513" s="235">
        <f>IF(IFERROR(INDEX('Both teabags AfterWet'!$D$1:$D$839,MATCH(J513,'Both teabags AfterWet'!$B$1:$B$839,0)),"")="","",(IFERROR(INDEX('Both teabags AfterWet'!$D$1:$D$839,MATCH(J513,'Both teabags AfterWet'!$B$1:$B$839,0)),"")))</f>
        <v>0.86350000000000005</v>
      </c>
      <c r="P513" s="235">
        <f t="shared" si="55"/>
        <v>0.71290000000000009</v>
      </c>
      <c r="Q513" s="235">
        <f>IFERROR(INDEX('Ashed teabags wet'!$J$2:$J$825,MATCH(J513,'Ashed teabags wet'!$B$2:$B$825,0)),"")</f>
        <v>8.0899952130205044</v>
      </c>
      <c r="R513" s="235">
        <f t="shared" si="58"/>
        <v>0.65522642412637688</v>
      </c>
      <c r="S513" s="236">
        <f>'WetLitterbags placem_collection'!E74</f>
        <v>42767</v>
      </c>
      <c r="T513" s="236">
        <f>IF('WetLitterbags placem_collection'!G74="","",'WetLitterbags placem_collection'!G74)</f>
        <v>42818</v>
      </c>
      <c r="U513" s="237">
        <f t="shared" si="52"/>
        <v>51</v>
      </c>
      <c r="V513" s="235">
        <f t="shared" si="56"/>
        <v>1.1902999999999999</v>
      </c>
      <c r="W513" s="235">
        <f t="shared" si="57"/>
        <v>1.1431183729693197</v>
      </c>
      <c r="X513">
        <f>IFERROR(INDEX(Rainfall_Wet!$O$2:$O$217,MATCH(B513, Rainfall_Wet!$A$2:$A$217,0)),"")</f>
        <v>185.630065823</v>
      </c>
      <c r="Y513" s="241">
        <v>47.96</v>
      </c>
      <c r="Z513" s="241">
        <v>22.919999999999995</v>
      </c>
      <c r="AA513" s="241">
        <v>29.120000000000012</v>
      </c>
      <c r="AB513" s="242" t="s">
        <v>2691</v>
      </c>
      <c r="AC513" s="241">
        <v>9.8831936914736307</v>
      </c>
      <c r="AD513">
        <f>IF('WetLitterbags placem_collection'!AB74="","",'WetLitterbags placem_collection'!AB74)</f>
        <v>2.6</v>
      </c>
      <c r="AE513">
        <f>IF('WetLitterbags placem_collection'!Z74="","",'WetLitterbags placem_collection'!Z74)</f>
        <v>44</v>
      </c>
      <c r="AF513" s="256" t="str">
        <f>IF('WetLitterbags placem_collection'!AA74="","",'WetLitterbags placem_collection'!AA74)</f>
        <v>O</v>
      </c>
      <c r="AG513">
        <f>IF('WetLitterbags placem_collection'!AC74="","",'WetLitterbags placem_collection'!AC74)</f>
        <v>1</v>
      </c>
      <c r="AH513" s="250">
        <f>AVERAGE('WetLitterbags placem_collection'!S74,'WetLitterbags placem_collection'!U74)</f>
        <v>32</v>
      </c>
      <c r="AI513">
        <f>AVERAGE('WetLitterbags placem_collection'!R74,'WetLitterbags placem_collection'!T74)</f>
        <v>21.9</v>
      </c>
      <c r="AJ513">
        <f>INDEX(Coordinates!$B$2:$B$197,MATCH(G513,Coordinates!$J$2:$J$197,0))</f>
        <v>-3.2996540329999999</v>
      </c>
      <c r="AK513">
        <f>INDEX(Coordinates!$C$2:$C$197,MATCH(G513,Coordinates!$J$2:$J$197,0))</f>
        <v>34.848151020000003</v>
      </c>
      <c r="AL513" t="str">
        <f>IF(ISNUMBER(SEARCH("C", 'WetLitterbags placem_collection'!X74)),"YES","")</f>
        <v/>
      </c>
      <c r="AM513" t="str">
        <f>IF(ISNUMBER(SEARCH("H", 'WetLitterbags placem_collection'!X74)),"YES","")</f>
        <v/>
      </c>
      <c r="AN513" t="str">
        <f>IF(ISNUMBER(SEARCH("R", 'WetLitterbags placem_collection'!X74)),"YES","")</f>
        <v>YES</v>
      </c>
    </row>
    <row r="514" spans="1:40" ht="15" customHeight="1">
      <c r="A514" s="268" t="s">
        <v>2460</v>
      </c>
      <c r="B514" s="282">
        <f>'Dry_Litterbag Placem_Collection'!A75</f>
        <v>73</v>
      </c>
      <c r="C514" s="282" t="str">
        <f>'Dry_Litterbag Placem_Collection'!B75</f>
        <v>Maswa</v>
      </c>
      <c r="D514" s="282" t="s">
        <v>2677</v>
      </c>
      <c r="E514" s="282" t="s">
        <v>2679</v>
      </c>
      <c r="F514" s="282">
        <v>2</v>
      </c>
      <c r="G514" s="283" t="str">
        <f>'Dry_Litterbag Placem_Collection'!C75</f>
        <v>Dry_W2_T1</v>
      </c>
      <c r="H514" s="293" t="s">
        <v>3672</v>
      </c>
      <c r="I514" s="285" t="s">
        <v>1147</v>
      </c>
      <c r="J514" s="233" t="str">
        <f>'WetLitterbags placem_collection'!O75</f>
        <v>G498</v>
      </c>
      <c r="K514" s="235">
        <f>IFERROR(INDEX('Green_rooibos initial weight'!$C$5:$C$1749,MATCH(J514, 'Green_rooibos initial weight'!$A$5:$A$1749,0)),"")</f>
        <v>1.744</v>
      </c>
      <c r="L514" s="235">
        <f t="shared" si="53"/>
        <v>1.4942</v>
      </c>
      <c r="M514" s="235">
        <f>AVERAGE('Ashed teabags wet'!$J$809:$J$813,'Ashed teabags wet'!$J$817:$J$818,'Ashed teabags wet'!$J$820:$J$821)</f>
        <v>5.5094158734921841</v>
      </c>
      <c r="N514" s="235">
        <f t="shared" si="54"/>
        <v>1.4118783080182797</v>
      </c>
      <c r="O514" s="235">
        <f>IF(IFERROR(INDEX('Both teabags AfterWet'!$D$1:$D$839,MATCH(J514,'Both teabags AfterWet'!$B$1:$B$839,0)),"")="","",(IFERROR(INDEX('Both teabags AfterWet'!$D$1:$D$839,MATCH(J514,'Both teabags AfterWet'!$B$1:$B$839,0)),"")))</f>
        <v>0.73209999999999997</v>
      </c>
      <c r="P514" s="235">
        <f t="shared" si="55"/>
        <v>0.58149999999999991</v>
      </c>
      <c r="Q514" s="235">
        <f>IFERROR(INDEX('Ashed teabags wet'!$J$2:$J$825,MATCH(J514,'Ashed teabags wet'!$B$2:$B$825,0)),"")</f>
        <v>8.2123184777161153</v>
      </c>
      <c r="R514" s="235">
        <f t="shared" si="58"/>
        <v>0.53374536805208073</v>
      </c>
      <c r="S514" s="236">
        <f>'WetLitterbags placem_collection'!E75</f>
        <v>42767</v>
      </c>
      <c r="T514" s="236">
        <f>IF('WetLitterbags placem_collection'!G75="","",'WetLitterbags placem_collection'!G75)</f>
        <v>42818</v>
      </c>
      <c r="U514" s="237">
        <f t="shared" ref="U514:U577" si="59">IFERROR(T514-S514,"")</f>
        <v>51</v>
      </c>
      <c r="V514" s="235">
        <f t="shared" si="56"/>
        <v>0.91270000000000007</v>
      </c>
      <c r="W514" s="235">
        <f t="shared" si="57"/>
        <v>0.87813293996619901</v>
      </c>
      <c r="X514">
        <f>IFERROR(INDEX(Rainfall_Wet!$O$2:$O$217,MATCH(B514, Rainfall_Wet!$A$2:$A$217,0)),"")</f>
        <v>185.630065823</v>
      </c>
      <c r="Y514" s="241">
        <v>45.272914521112256</v>
      </c>
      <c r="Z514" s="241">
        <v>23.604531410916575</v>
      </c>
      <c r="AA514" s="241">
        <v>31.122554067971166</v>
      </c>
      <c r="AB514" s="242" t="s">
        <v>2691</v>
      </c>
      <c r="AC514" s="241">
        <v>2.0547560374568752</v>
      </c>
      <c r="AD514">
        <f>IF('WetLitterbags placem_collection'!AB75="","",'WetLitterbags placem_collection'!AB75)</f>
        <v>9.1</v>
      </c>
      <c r="AE514">
        <f>IF('WetLitterbags placem_collection'!Z75="","",'WetLitterbags placem_collection'!Z75)</f>
        <v>10</v>
      </c>
      <c r="AF514" s="256" t="str">
        <f>IF('WetLitterbags placem_collection'!AA75="","",'WetLitterbags placem_collection'!AA75)</f>
        <v>M</v>
      </c>
      <c r="AG514">
        <f>IF('WetLitterbags placem_collection'!AC75="","",'WetLitterbags placem_collection'!AC75)</f>
        <v>1</v>
      </c>
      <c r="AH514" s="250">
        <f>AVERAGE('WetLitterbags placem_collection'!S75,'WetLitterbags placem_collection'!U75)</f>
        <v>27.85</v>
      </c>
      <c r="AI514">
        <f>AVERAGE('WetLitterbags placem_collection'!R75,'WetLitterbags placem_collection'!T75)</f>
        <v>26.15</v>
      </c>
      <c r="AJ514">
        <f>INDEX(Coordinates!$B$2:$B$197,MATCH(G514,Coordinates!$J$2:$J$197,0))</f>
        <v>-3.3025860229999999</v>
      </c>
      <c r="AK514">
        <f>INDEX(Coordinates!$C$2:$C$197,MATCH(G514,Coordinates!$J$2:$J$197,0))</f>
        <v>34.848048009999999</v>
      </c>
      <c r="AL514" t="str">
        <f>IF(ISNUMBER(SEARCH("C", 'WetLitterbags placem_collection'!X75)),"YES","")</f>
        <v/>
      </c>
      <c r="AM514" t="str">
        <f>IF(ISNUMBER(SEARCH("H", 'WetLitterbags placem_collection'!X75)),"YES","")</f>
        <v/>
      </c>
      <c r="AN514" t="str">
        <f>IF(ISNUMBER(SEARCH("R", 'WetLitterbags placem_collection'!X75)),"YES","")</f>
        <v>YES</v>
      </c>
    </row>
    <row r="515" spans="1:40" ht="15" customHeight="1">
      <c r="A515" s="268" t="s">
        <v>2460</v>
      </c>
      <c r="B515" s="282">
        <f>'Dry_Litterbag Placem_Collection'!A76</f>
        <v>74</v>
      </c>
      <c r="C515" s="282" t="str">
        <f>'Dry_Litterbag Placem_Collection'!B76</f>
        <v>Maswa</v>
      </c>
      <c r="D515" s="282" t="s">
        <v>2677</v>
      </c>
      <c r="E515" s="282" t="s">
        <v>2679</v>
      </c>
      <c r="F515" s="282">
        <v>2</v>
      </c>
      <c r="G515" s="283" t="str">
        <f>'Dry_Litterbag Placem_Collection'!C76</f>
        <v>Dry_W2_T2</v>
      </c>
      <c r="H515" s="293" t="s">
        <v>3672</v>
      </c>
      <c r="I515" s="285" t="s">
        <v>1147</v>
      </c>
      <c r="J515" s="233" t="str">
        <f>'WetLitterbags placem_collection'!O76</f>
        <v>G579</v>
      </c>
      <c r="K515" s="235">
        <f>IFERROR(INDEX('Green_rooibos initial weight'!$C$5:$C$1749,MATCH(J515, 'Green_rooibos initial weight'!$A$5:$A$1749,0)),"")</f>
        <v>2.012</v>
      </c>
      <c r="L515" s="235">
        <f t="shared" ref="L515:L578" si="60">K515-($BG$7+$BG$8)</f>
        <v>1.7622</v>
      </c>
      <c r="M515" s="235">
        <f>AVERAGE('Ashed teabags wet'!$J$809:$J$813,'Ashed teabags wet'!$J$817:$J$818,'Ashed teabags wet'!$J$820:$J$821)</f>
        <v>5.5094158734921841</v>
      </c>
      <c r="N515" s="235">
        <f t="shared" ref="N515:N578" si="61">IFERROR(L515-(M515/100)*L515,"")</f>
        <v>1.6651130734773207</v>
      </c>
      <c r="O515" s="235">
        <f>IF(IFERROR(INDEX('Both teabags AfterWet'!$D$1:$D$839,MATCH(J515,'Both teabags AfterWet'!$B$1:$B$839,0)),"")="","",(IFERROR(INDEX('Both teabags AfterWet'!$D$1:$D$839,MATCH(J515,'Both teabags AfterWet'!$B$1:$B$839,0)),"")))</f>
        <v>0.74199999999999999</v>
      </c>
      <c r="P515" s="235">
        <f t="shared" ref="P515:P578" si="62">IFERROR(IF(O515&gt;0,O515-($BG$7),""),"")</f>
        <v>0.59139999999999993</v>
      </c>
      <c r="Q515" s="235">
        <f>IFERROR(INDEX('Ashed teabags wet'!$J$2:$J$825,MATCH(J515,'Ashed teabags wet'!$B$2:$B$825,0)),"")</f>
        <v>9.0817862518813506</v>
      </c>
      <c r="R515" s="235">
        <f t="shared" si="58"/>
        <v>0.53769031610637363</v>
      </c>
      <c r="S515" s="236">
        <f>'WetLitterbags placem_collection'!E76</f>
        <v>42767</v>
      </c>
      <c r="T515" s="236">
        <f>IF('WetLitterbags placem_collection'!G76="","",'WetLitterbags placem_collection'!G76)</f>
        <v>42818</v>
      </c>
      <c r="U515" s="237">
        <f t="shared" si="59"/>
        <v>51</v>
      </c>
      <c r="V515" s="235">
        <f t="shared" ref="V515:V578" si="63">IFERROR(L515-P515,"")</f>
        <v>1.1708000000000001</v>
      </c>
      <c r="W515" s="235">
        <f t="shared" ref="W515:W578" si="64">IFERROR(N515-R515,"")</f>
        <v>1.127422757370947</v>
      </c>
      <c r="X515">
        <f>IFERROR(INDEX(Rainfall_Wet!$O$2:$O$217,MATCH(B515, Rainfall_Wet!$A$2:$A$217,0)),"")</f>
        <v>185.630065823</v>
      </c>
      <c r="Y515" s="241">
        <v>45.272914521112256</v>
      </c>
      <c r="Z515" s="241">
        <v>23.604531410916575</v>
      </c>
      <c r="AA515" s="241">
        <v>31.122554067971166</v>
      </c>
      <c r="AB515" s="242" t="s">
        <v>2691</v>
      </c>
      <c r="AC515" s="241">
        <v>3.0547560374568801</v>
      </c>
      <c r="AD515">
        <f>IF('WetLitterbags placem_collection'!AB76="","",'WetLitterbags placem_collection'!AB76)</f>
        <v>7.7</v>
      </c>
      <c r="AE515">
        <f>IF('WetLitterbags placem_collection'!Z76="","",'WetLitterbags placem_collection'!Z76)</f>
        <v>9.4</v>
      </c>
      <c r="AF515" s="256" t="str">
        <f>IF('WetLitterbags placem_collection'!AA76="","",'WetLitterbags placem_collection'!AA76)</f>
        <v>M</v>
      </c>
      <c r="AG515">
        <f>IF('WetLitterbags placem_collection'!AC76="","",'WetLitterbags placem_collection'!AC76)</f>
        <v>1</v>
      </c>
      <c r="AH515" s="250">
        <f>AVERAGE('WetLitterbags placem_collection'!S76,'WetLitterbags placem_collection'!U76)</f>
        <v>24.65</v>
      </c>
      <c r="AI515">
        <f>AVERAGE('WetLitterbags placem_collection'!R76,'WetLitterbags placem_collection'!T76)</f>
        <v>24.35</v>
      </c>
      <c r="AJ515">
        <f>INDEX(Coordinates!$B$2:$B$197,MATCH(G515,Coordinates!$J$2:$J$197,0))</f>
        <v>-3.3025779759999998</v>
      </c>
      <c r="AK515">
        <f>INDEX(Coordinates!$C$2:$C$197,MATCH(G515,Coordinates!$J$2:$J$197,0))</f>
        <v>34.848041969999997</v>
      </c>
      <c r="AL515" t="str">
        <f>IF(ISNUMBER(SEARCH("C", 'WetLitterbags placem_collection'!X76)),"YES","")</f>
        <v/>
      </c>
      <c r="AM515" t="str">
        <f>IF(ISNUMBER(SEARCH("H", 'WetLitterbags placem_collection'!X76)),"YES","")</f>
        <v/>
      </c>
      <c r="AN515" t="str">
        <f>IF(ISNUMBER(SEARCH("R", 'WetLitterbags placem_collection'!X76)),"YES","")</f>
        <v>YES</v>
      </c>
    </row>
    <row r="516" spans="1:40" ht="15" customHeight="1">
      <c r="A516" s="268" t="s">
        <v>2460</v>
      </c>
      <c r="B516" s="282">
        <f>'Dry_Litterbag Placem_Collection'!A77</f>
        <v>75</v>
      </c>
      <c r="C516" s="282" t="str">
        <f>'Dry_Litterbag Placem_Collection'!B77</f>
        <v>Maswa</v>
      </c>
      <c r="D516" s="282" t="s">
        <v>2677</v>
      </c>
      <c r="E516" s="282" t="s">
        <v>2679</v>
      </c>
      <c r="F516" s="282">
        <v>2</v>
      </c>
      <c r="G516" s="283" t="str">
        <f>'Dry_Litterbag Placem_Collection'!C77</f>
        <v>Dry_W2_T3</v>
      </c>
      <c r="H516" s="293" t="s">
        <v>3672</v>
      </c>
      <c r="I516" s="285" t="s">
        <v>1147</v>
      </c>
      <c r="J516" s="233" t="str">
        <f>'WetLitterbags placem_collection'!O77</f>
        <v>G373</v>
      </c>
      <c r="K516" s="235">
        <f>IFERROR(INDEX('Green_rooibos initial weight'!$C$5:$C$1749,MATCH(J516, 'Green_rooibos initial weight'!$A$5:$A$1749,0)),"")</f>
        <v>2.1</v>
      </c>
      <c r="L516" s="235">
        <f t="shared" si="60"/>
        <v>1.8502000000000001</v>
      </c>
      <c r="M516" s="235">
        <f>AVERAGE('Ashed teabags wet'!$J$809:$J$813,'Ashed teabags wet'!$J$817:$J$818,'Ashed teabags wet'!$J$820:$J$821)</f>
        <v>5.5094158734921841</v>
      </c>
      <c r="N516" s="235">
        <f t="shared" si="61"/>
        <v>1.7482647875086477</v>
      </c>
      <c r="O516" s="235">
        <f>IF(IFERROR(INDEX('Both teabags AfterWet'!$D$1:$D$839,MATCH(J516,'Both teabags AfterWet'!$B$1:$B$839,0)),"")="","",(IFERROR(INDEX('Both teabags AfterWet'!$D$1:$D$839,MATCH(J516,'Both teabags AfterWet'!$B$1:$B$839,0)),"")))</f>
        <v>0.93330000000000002</v>
      </c>
      <c r="P516" s="235">
        <f t="shared" si="62"/>
        <v>0.78269999999999995</v>
      </c>
      <c r="Q516" s="235">
        <f>IFERROR(INDEX('Ashed teabags wet'!$J$2:$J$825,MATCH(J516,'Ashed teabags wet'!$B$2:$B$825,0)),"")</f>
        <v>10.547263681591955</v>
      </c>
      <c r="R516" s="235">
        <f t="shared" si="58"/>
        <v>0.70014656716417978</v>
      </c>
      <c r="S516" s="236">
        <f>'WetLitterbags placem_collection'!E77</f>
        <v>42767</v>
      </c>
      <c r="T516" s="236">
        <f>IF('WetLitterbags placem_collection'!G77="","",'WetLitterbags placem_collection'!G77)</f>
        <v>42818</v>
      </c>
      <c r="U516" s="237">
        <f t="shared" si="59"/>
        <v>51</v>
      </c>
      <c r="V516" s="235">
        <f t="shared" si="63"/>
        <v>1.0675000000000001</v>
      </c>
      <c r="W516" s="235">
        <f t="shared" si="64"/>
        <v>1.0481182203444679</v>
      </c>
      <c r="X516">
        <f>IFERROR(INDEX(Rainfall_Wet!$O$2:$O$217,MATCH(B516, Rainfall_Wet!$A$2:$A$217,0)),"")</f>
        <v>185.630065823</v>
      </c>
      <c r="Y516" s="241">
        <v>45.272914521112256</v>
      </c>
      <c r="Z516" s="241">
        <v>23.604531410916575</v>
      </c>
      <c r="AA516" s="241">
        <v>31.122554067971166</v>
      </c>
      <c r="AB516" s="242" t="s">
        <v>2691</v>
      </c>
      <c r="AC516" s="241">
        <v>4.0547560374568796</v>
      </c>
      <c r="AD516">
        <f>IF('WetLitterbags placem_collection'!AB77="","",'WetLitterbags placem_collection'!AB77)</f>
        <v>6.1</v>
      </c>
      <c r="AE516">
        <f>IF('WetLitterbags placem_collection'!Z77="","",'WetLitterbags placem_collection'!Z77)</f>
        <v>13.8</v>
      </c>
      <c r="AF516" s="256" t="str">
        <f>IF('WetLitterbags placem_collection'!AA77="","",'WetLitterbags placem_collection'!AA77)</f>
        <v>O</v>
      </c>
      <c r="AG516">
        <f>IF('WetLitterbags placem_collection'!AC77="","",'WetLitterbags placem_collection'!AC77)</f>
        <v>0</v>
      </c>
      <c r="AH516" s="250">
        <f>AVERAGE('WetLitterbags placem_collection'!S77,'WetLitterbags placem_collection'!U77)</f>
        <v>27.150000000000002</v>
      </c>
      <c r="AI516">
        <f>AVERAGE('WetLitterbags placem_collection'!R77,'WetLitterbags placem_collection'!T77)</f>
        <v>25.65</v>
      </c>
      <c r="AJ516">
        <f>INDEX(Coordinates!$B$2:$B$197,MATCH(G516,Coordinates!$J$2:$J$197,0))</f>
        <v>-3.302687025</v>
      </c>
      <c r="AK516">
        <f>INDEX(Coordinates!$C$2:$C$197,MATCH(G516,Coordinates!$J$2:$J$197,0))</f>
        <v>34.847926970000003</v>
      </c>
      <c r="AL516" t="str">
        <f>IF(ISNUMBER(SEARCH("C", 'WetLitterbags placem_collection'!X77)),"YES","")</f>
        <v/>
      </c>
      <c r="AM516" t="str">
        <f>IF(ISNUMBER(SEARCH("H", 'WetLitterbags placem_collection'!X77)),"YES","")</f>
        <v/>
      </c>
      <c r="AN516" t="str">
        <f>IF(ISNUMBER(SEARCH("R", 'WetLitterbags placem_collection'!X77)),"YES","")</f>
        <v>YES</v>
      </c>
    </row>
    <row r="517" spans="1:40" ht="15" customHeight="1">
      <c r="A517" s="268" t="s">
        <v>2460</v>
      </c>
      <c r="B517" s="282">
        <f>'Dry_Litterbag Placem_Collection'!A78</f>
        <v>76</v>
      </c>
      <c r="C517" s="282" t="str">
        <f>'Dry_Litterbag Placem_Collection'!B78</f>
        <v>Maswa</v>
      </c>
      <c r="D517" s="282" t="s">
        <v>2677</v>
      </c>
      <c r="E517" s="282" t="s">
        <v>2679</v>
      </c>
      <c r="F517" s="282">
        <v>2</v>
      </c>
      <c r="G517" s="283" t="str">
        <f>'Dry_Litterbag Placem_Collection'!C78</f>
        <v>Dry_W2_T4</v>
      </c>
      <c r="H517" s="293" t="s">
        <v>3672</v>
      </c>
      <c r="I517" s="285" t="s">
        <v>1147</v>
      </c>
      <c r="J517" s="233" t="str">
        <f>'WetLitterbags placem_collection'!O78</f>
        <v>G603</v>
      </c>
      <c r="K517" s="235">
        <f>IFERROR(INDEX('Green_rooibos initial weight'!$C$5:$C$1749,MATCH(J517, 'Green_rooibos initial weight'!$A$5:$A$1749,0)),"")</f>
        <v>2.0430000000000001</v>
      </c>
      <c r="L517" s="235">
        <f t="shared" si="60"/>
        <v>1.7932000000000001</v>
      </c>
      <c r="M517" s="235">
        <f>AVERAGE('Ashed teabags wet'!$J$809:$J$813,'Ashed teabags wet'!$J$817:$J$818,'Ashed teabags wet'!$J$820:$J$821)</f>
        <v>5.5094158734921841</v>
      </c>
      <c r="N517" s="235">
        <f t="shared" si="61"/>
        <v>1.6944051545565382</v>
      </c>
      <c r="O517" s="235">
        <f>IF(IFERROR(INDEX('Both teabags AfterWet'!$D$1:$D$839,MATCH(J517,'Both teabags AfterWet'!$B$1:$B$839,0)),"")="","",(IFERROR(INDEX('Both teabags AfterWet'!$D$1:$D$839,MATCH(J517,'Both teabags AfterWet'!$B$1:$B$839,0)),"")))</f>
        <v>0.82299999999999995</v>
      </c>
      <c r="P517" s="235">
        <f t="shared" si="62"/>
        <v>0.67239999999999989</v>
      </c>
      <c r="Q517" s="235">
        <f>IFERROR(INDEX('Ashed teabags wet'!$J$2:$J$825,MATCH(J517,'Ashed teabags wet'!$B$2:$B$825,0)),"")</f>
        <v>8.9330024813902469</v>
      </c>
      <c r="R517" s="235">
        <f t="shared" si="58"/>
        <v>0.61233449131513185</v>
      </c>
      <c r="S517" s="236">
        <f>'WetLitterbags placem_collection'!E78</f>
        <v>42767</v>
      </c>
      <c r="T517" s="236">
        <f>IF('WetLitterbags placem_collection'!G78="","",'WetLitterbags placem_collection'!G78)</f>
        <v>42818</v>
      </c>
      <c r="U517" s="237">
        <f t="shared" si="59"/>
        <v>51</v>
      </c>
      <c r="V517" s="235">
        <f t="shared" si="63"/>
        <v>1.1208000000000002</v>
      </c>
      <c r="W517" s="235">
        <f t="shared" si="64"/>
        <v>1.0820706632414063</v>
      </c>
      <c r="X517">
        <f>IFERROR(INDEX(Rainfall_Wet!$O$2:$O$217,MATCH(B517, Rainfall_Wet!$A$2:$A$217,0)),"")</f>
        <v>185.630065823</v>
      </c>
      <c r="Y517" s="241">
        <v>45.272914521112256</v>
      </c>
      <c r="Z517" s="241">
        <v>23.604531410916575</v>
      </c>
      <c r="AA517" s="241">
        <v>31.122554067971166</v>
      </c>
      <c r="AB517" s="242" t="s">
        <v>2691</v>
      </c>
      <c r="AC517" s="241">
        <v>5.0547560374568796</v>
      </c>
      <c r="AD517">
        <f>IF('WetLitterbags placem_collection'!AB78="","",'WetLitterbags placem_collection'!AB78)</f>
        <v>6.7</v>
      </c>
      <c r="AE517">
        <f>IF('WetLitterbags placem_collection'!Z78="","",'WetLitterbags placem_collection'!Z78)</f>
        <v>19.3</v>
      </c>
      <c r="AF517" s="256" t="str">
        <f>IF('WetLitterbags placem_collection'!AA78="","",'WetLitterbags placem_collection'!AA78)</f>
        <v>M</v>
      </c>
      <c r="AG517">
        <f>IF('WetLitterbags placem_collection'!AC78="","",'WetLitterbags placem_collection'!AC78)</f>
        <v>1</v>
      </c>
      <c r="AH517" s="250">
        <f>AVERAGE('WetLitterbags placem_collection'!S78,'WetLitterbags placem_collection'!U78)</f>
        <v>26.8</v>
      </c>
      <c r="AI517">
        <f>AVERAGE('WetLitterbags placem_collection'!R78,'WetLitterbags placem_collection'!T78)</f>
        <v>23.7</v>
      </c>
      <c r="AJ517">
        <f>INDEX(Coordinates!$B$2:$B$197,MATCH(G517,Coordinates!$J$2:$J$197,0))</f>
        <v>-3.3024560190000001</v>
      </c>
      <c r="AK517">
        <f>INDEX(Coordinates!$C$2:$C$197,MATCH(G517,Coordinates!$J$2:$J$197,0))</f>
        <v>34.847871990000002</v>
      </c>
      <c r="AL517" t="str">
        <f>IF(ISNUMBER(SEARCH("C", 'WetLitterbags placem_collection'!X78)),"YES","")</f>
        <v/>
      </c>
      <c r="AM517" t="str">
        <f>IF(ISNUMBER(SEARCH("H", 'WetLitterbags placem_collection'!X78)),"YES","")</f>
        <v/>
      </c>
      <c r="AN517" t="str">
        <f>IF(ISNUMBER(SEARCH("R", 'WetLitterbags placem_collection'!X78)),"YES","")</f>
        <v>YES</v>
      </c>
    </row>
    <row r="518" spans="1:40" ht="15" customHeight="1">
      <c r="A518" s="268" t="s">
        <v>2460</v>
      </c>
      <c r="B518" s="282">
        <f>'Dry_Litterbag Placem_Collection'!A79</f>
        <v>77</v>
      </c>
      <c r="C518" s="282" t="str">
        <f>'Dry_Litterbag Placem_Collection'!B79</f>
        <v>Maswa</v>
      </c>
      <c r="D518" s="282" t="s">
        <v>2677</v>
      </c>
      <c r="E518" s="282" t="s">
        <v>2679</v>
      </c>
      <c r="F518" s="282">
        <v>2</v>
      </c>
      <c r="G518" s="283" t="str">
        <f>'Dry_Litterbag Placem_Collection'!C79</f>
        <v>Dry_W2_T5</v>
      </c>
      <c r="H518" s="293" t="s">
        <v>3672</v>
      </c>
      <c r="I518" s="285" t="s">
        <v>1147</v>
      </c>
      <c r="J518" s="233" t="str">
        <f>'WetLitterbags placem_collection'!O79</f>
        <v>G509</v>
      </c>
      <c r="K518" s="235">
        <f>IFERROR(INDEX('Green_rooibos initial weight'!$C$5:$C$1749,MATCH(J518, 'Green_rooibos initial weight'!$A$5:$A$1749,0)),"")</f>
        <v>2.048</v>
      </c>
      <c r="L518" s="235">
        <f t="shared" si="60"/>
        <v>1.7982</v>
      </c>
      <c r="M518" s="235">
        <f>AVERAGE('Ashed teabags wet'!$J$809:$J$813,'Ashed teabags wet'!$J$817:$J$818,'Ashed teabags wet'!$J$820:$J$821)</f>
        <v>5.5094158734921841</v>
      </c>
      <c r="N518" s="235">
        <f t="shared" si="61"/>
        <v>1.6991296837628636</v>
      </c>
      <c r="O518" s="235" t="str">
        <f>IF(IFERROR(INDEX('Both teabags AfterWet'!$D$1:$D$839,MATCH(J518,'Both teabags AfterWet'!$B$1:$B$839,0)),"")="","",(IFERROR(INDEX('Both teabags AfterWet'!$D$1:$D$839,MATCH(J518,'Both teabags AfterWet'!$B$1:$B$839,0)),"")))</f>
        <v/>
      </c>
      <c r="P518" s="235" t="str">
        <f t="shared" si="62"/>
        <v/>
      </c>
      <c r="Q518" s="238">
        <f>IFERROR(INDEX('Ashed teabags wet'!$J$2:$J$825,MATCH(J518,'Ashed teabags wet'!$B$2:$B$825,0)),"")</f>
        <v>-474.3926141885326</v>
      </c>
      <c r="R518" s="235" t="str">
        <f t="shared" si="58"/>
        <v/>
      </c>
      <c r="S518" s="236">
        <f>'WetLitterbags placem_collection'!E79</f>
        <v>42767</v>
      </c>
      <c r="T518" s="236">
        <f>IF('WetLitterbags placem_collection'!G79="","",'WetLitterbags placem_collection'!G79)</f>
        <v>42818</v>
      </c>
      <c r="U518" s="237">
        <f t="shared" si="59"/>
        <v>51</v>
      </c>
      <c r="V518" s="235" t="str">
        <f t="shared" si="63"/>
        <v/>
      </c>
      <c r="W518" s="235" t="str">
        <f t="shared" si="64"/>
        <v/>
      </c>
      <c r="X518">
        <f>IFERROR(INDEX(Rainfall_Wet!$O$2:$O$217,MATCH(B518, Rainfall_Wet!$A$2:$A$217,0)),"")</f>
        <v>185.630065823</v>
      </c>
      <c r="Y518" s="241">
        <v>45.272914521112256</v>
      </c>
      <c r="Z518" s="241">
        <v>23.604531410916575</v>
      </c>
      <c r="AA518" s="241">
        <v>31.122554067971166</v>
      </c>
      <c r="AB518" s="242" t="s">
        <v>2691</v>
      </c>
      <c r="AC518" s="241">
        <v>6.0547560374568796</v>
      </c>
      <c r="AD518">
        <f>IF('WetLitterbags placem_collection'!AB79="","",'WetLitterbags placem_collection'!AB79)</f>
        <v>3.1</v>
      </c>
      <c r="AE518">
        <f>IF('WetLitterbags placem_collection'!Z79="","",'WetLitterbags placem_collection'!Z79)</f>
        <v>9.8000000000000007</v>
      </c>
      <c r="AF518" s="256" t="str">
        <f>IF('WetLitterbags placem_collection'!AA79="","",'WetLitterbags placem_collection'!AA79)</f>
        <v>O</v>
      </c>
      <c r="AG518">
        <f>IF('WetLitterbags placem_collection'!AC79="","",'WetLitterbags placem_collection'!AC79)</f>
        <v>1</v>
      </c>
      <c r="AH518" s="250">
        <f>AVERAGE('WetLitterbags placem_collection'!S79,'WetLitterbags placem_collection'!U79)</f>
        <v>25.950000000000003</v>
      </c>
      <c r="AI518">
        <f>AVERAGE('WetLitterbags placem_collection'!R79,'WetLitterbags placem_collection'!T79)</f>
        <v>25.950000000000003</v>
      </c>
      <c r="AJ518">
        <f>INDEX(Coordinates!$B$2:$B$197,MATCH(G518,Coordinates!$J$2:$J$197,0))</f>
        <v>-3.3023280279999998</v>
      </c>
      <c r="AK518">
        <f>INDEX(Coordinates!$C$2:$C$197,MATCH(G518,Coordinates!$J$2:$J$197,0))</f>
        <v>34.848223019999999</v>
      </c>
      <c r="AL518" t="str">
        <f>IF(ISNUMBER(SEARCH("C", 'WetLitterbags placem_collection'!X79)),"YES","")</f>
        <v/>
      </c>
      <c r="AM518" t="str">
        <f>IF(ISNUMBER(SEARCH("H", 'WetLitterbags placem_collection'!X79)),"YES","")</f>
        <v/>
      </c>
      <c r="AN518" t="str">
        <f>IF(ISNUMBER(SEARCH("R", 'WetLitterbags placem_collection'!X79)),"YES","")</f>
        <v>YES</v>
      </c>
    </row>
    <row r="519" spans="1:40" ht="15" customHeight="1">
      <c r="A519" s="268" t="s">
        <v>2460</v>
      </c>
      <c r="B519" s="282">
        <f>'Dry_Litterbag Placem_Collection'!A80</f>
        <v>78</v>
      </c>
      <c r="C519" s="282" t="str">
        <f>'Dry_Litterbag Placem_Collection'!B80</f>
        <v>Maswa</v>
      </c>
      <c r="D519" s="282" t="s">
        <v>2677</v>
      </c>
      <c r="E519" s="282" t="s">
        <v>2679</v>
      </c>
      <c r="F519" s="282">
        <v>2</v>
      </c>
      <c r="G519" s="283" t="str">
        <f>'Dry_Litterbag Placem_Collection'!C80</f>
        <v>Dry_W2_T6</v>
      </c>
      <c r="H519" s="293" t="s">
        <v>3672</v>
      </c>
      <c r="I519" s="285" t="s">
        <v>1147</v>
      </c>
      <c r="J519" s="233" t="str">
        <f>'WetLitterbags placem_collection'!O80</f>
        <v>G446</v>
      </c>
      <c r="K519" s="235">
        <f>IFERROR(INDEX('Green_rooibos initial weight'!$C$5:$C$1749,MATCH(J519, 'Green_rooibos initial weight'!$A$5:$A$1749,0)),"")</f>
        <v>1.9319999999999999</v>
      </c>
      <c r="L519" s="235">
        <f t="shared" si="60"/>
        <v>1.6821999999999999</v>
      </c>
      <c r="M519" s="235">
        <f>AVERAGE('Ashed teabags wet'!$J$809:$J$813,'Ashed teabags wet'!$J$817:$J$818,'Ashed teabags wet'!$J$820:$J$821)</f>
        <v>5.5094158734921841</v>
      </c>
      <c r="N519" s="235">
        <f t="shared" si="61"/>
        <v>1.5895206061761145</v>
      </c>
      <c r="O519" s="235">
        <f>IF(IFERROR(INDEX('Both teabags AfterWet'!$D$1:$D$839,MATCH(J519,'Both teabags AfterWet'!$B$1:$B$839,0)),"")="","",(IFERROR(INDEX('Both teabags AfterWet'!$D$1:$D$839,MATCH(J519,'Both teabags AfterWet'!$B$1:$B$839,0)),"")))</f>
        <v>0.77859999999999996</v>
      </c>
      <c r="P519" s="235">
        <f t="shared" si="62"/>
        <v>0.62799999999999989</v>
      </c>
      <c r="Q519" s="235">
        <f>IFERROR(INDEX('Ashed teabags wet'!$J$2:$J$825,MATCH(J519,'Ashed teabags wet'!$B$2:$B$825,0)),"")</f>
        <v>9.6451774112936519</v>
      </c>
      <c r="R519" s="235">
        <f t="shared" si="58"/>
        <v>0.56742828585707572</v>
      </c>
      <c r="S519" s="236">
        <f>'WetLitterbags placem_collection'!E80</f>
        <v>42767</v>
      </c>
      <c r="T519" s="236">
        <f>IF('WetLitterbags placem_collection'!G80="","",'WetLitterbags placem_collection'!G80)</f>
        <v>42818</v>
      </c>
      <c r="U519" s="237">
        <f t="shared" si="59"/>
        <v>51</v>
      </c>
      <c r="V519" s="235">
        <f t="shared" si="63"/>
        <v>1.0542</v>
      </c>
      <c r="W519" s="235">
        <f t="shared" si="64"/>
        <v>1.0220923203190386</v>
      </c>
      <c r="X519">
        <f>IFERROR(INDEX(Rainfall_Wet!$O$2:$O$217,MATCH(B519, Rainfall_Wet!$A$2:$A$217,0)),"")</f>
        <v>185.630065823</v>
      </c>
      <c r="Y519" s="241">
        <v>45.272914521112256</v>
      </c>
      <c r="Z519" s="241">
        <v>23.604531410916575</v>
      </c>
      <c r="AA519" s="241">
        <v>31.122554067971166</v>
      </c>
      <c r="AB519" s="242" t="s">
        <v>2691</v>
      </c>
      <c r="AC519" s="241">
        <v>7.0547560374568796</v>
      </c>
      <c r="AD519">
        <f>IF('WetLitterbags placem_collection'!AB80="","",'WetLitterbags placem_collection'!AB80)</f>
        <v>10.4</v>
      </c>
      <c r="AE519">
        <f>IF('WetLitterbags placem_collection'!Z80="","",'WetLitterbags placem_collection'!Z80)</f>
        <v>15.4</v>
      </c>
      <c r="AF519" s="256" t="str">
        <f>IF('WetLitterbags placem_collection'!AA80="","",'WetLitterbags placem_collection'!AA80)</f>
        <v>M</v>
      </c>
      <c r="AG519">
        <f>IF('WetLitterbags placem_collection'!AC80="","",'WetLitterbags placem_collection'!AC80)</f>
        <v>1</v>
      </c>
      <c r="AH519" s="250">
        <f>AVERAGE('WetLitterbags placem_collection'!S80,'WetLitterbags placem_collection'!U80)</f>
        <v>24.15</v>
      </c>
      <c r="AI519">
        <f>AVERAGE('WetLitterbags placem_collection'!R80,'WetLitterbags placem_collection'!T80)</f>
        <v>27.75</v>
      </c>
      <c r="AJ519">
        <f>INDEX(Coordinates!$B$2:$B$197,MATCH(G519,Coordinates!$J$2:$J$197,0))</f>
        <v>-3.3025680020000001</v>
      </c>
      <c r="AK519">
        <f>INDEX(Coordinates!$C$2:$C$197,MATCH(G519,Coordinates!$J$2:$J$197,0))</f>
        <v>34.848167029999999</v>
      </c>
      <c r="AL519" t="str">
        <f>IF(ISNUMBER(SEARCH("C", 'WetLitterbags placem_collection'!X80)),"YES","")</f>
        <v/>
      </c>
      <c r="AM519" t="str">
        <f>IF(ISNUMBER(SEARCH("H", 'WetLitterbags placem_collection'!X80)),"YES","")</f>
        <v/>
      </c>
      <c r="AN519" t="str">
        <f>IF(ISNUMBER(SEARCH("R", 'WetLitterbags placem_collection'!X80)),"YES","")</f>
        <v>YES</v>
      </c>
    </row>
    <row r="520" spans="1:40" ht="15" customHeight="1">
      <c r="A520" s="268" t="s">
        <v>2460</v>
      </c>
      <c r="B520" s="282">
        <f>'Dry_Litterbag Placem_Collection'!A81</f>
        <v>79</v>
      </c>
      <c r="C520" s="282" t="str">
        <f>'Dry_Litterbag Placem_Collection'!B81</f>
        <v>Maswa</v>
      </c>
      <c r="D520" s="282" t="s">
        <v>2677</v>
      </c>
      <c r="E520" s="282" t="s">
        <v>2679</v>
      </c>
      <c r="F520" s="282">
        <v>2</v>
      </c>
      <c r="G520" s="283" t="str">
        <f>'Dry_Litterbag Placem_Collection'!C81</f>
        <v>Dry_W2_T7</v>
      </c>
      <c r="H520" s="293" t="s">
        <v>3672</v>
      </c>
      <c r="I520" s="285" t="s">
        <v>1147</v>
      </c>
      <c r="J520" s="233" t="str">
        <f>'WetLitterbags placem_collection'!O81</f>
        <v>G249</v>
      </c>
      <c r="K520" s="235">
        <f>IFERROR(INDEX('Green_rooibos initial weight'!$C$5:$C$1749,MATCH(J520, 'Green_rooibos initial weight'!$A$5:$A$1749,0)),"")</f>
        <v>2.0219999999999998</v>
      </c>
      <c r="L520" s="235">
        <f t="shared" si="60"/>
        <v>1.7721999999999998</v>
      </c>
      <c r="M520" s="235">
        <f>AVERAGE('Ashed teabags wet'!$J$809:$J$813,'Ashed teabags wet'!$J$817:$J$818,'Ashed teabags wet'!$J$820:$J$821)</f>
        <v>5.5094158734921841</v>
      </c>
      <c r="N520" s="235">
        <f t="shared" si="61"/>
        <v>1.6745621318899713</v>
      </c>
      <c r="O520" s="235">
        <f>IF(IFERROR(INDEX('Both teabags AfterWet'!$D$1:$D$839,MATCH(J520,'Both teabags AfterWet'!$B$1:$B$839,0)),"")="","",(IFERROR(INDEX('Both teabags AfterWet'!$D$1:$D$839,MATCH(J520,'Both teabags AfterWet'!$B$1:$B$839,0)),"")))</f>
        <v>0.97550000000000003</v>
      </c>
      <c r="P520" s="235">
        <f t="shared" si="62"/>
        <v>0.82489999999999997</v>
      </c>
      <c r="Q520" s="235">
        <f>IFERROR(INDEX('Ashed teabags wet'!$J$2:$J$825,MATCH(J520,'Ashed teabags wet'!$B$2:$B$825,0)),"")</f>
        <v>18.702865761691211</v>
      </c>
      <c r="R520" s="235">
        <f t="shared" si="58"/>
        <v>0.6706200603318091</v>
      </c>
      <c r="S520" s="236">
        <f>'WetLitterbags placem_collection'!E81</f>
        <v>42767</v>
      </c>
      <c r="T520" s="236">
        <f>IF('WetLitterbags placem_collection'!G81="","",'WetLitterbags placem_collection'!G81)</f>
        <v>42818</v>
      </c>
      <c r="U520" s="237">
        <f t="shared" si="59"/>
        <v>51</v>
      </c>
      <c r="V520" s="235">
        <f t="shared" si="63"/>
        <v>0.94729999999999981</v>
      </c>
      <c r="W520" s="235">
        <f t="shared" si="64"/>
        <v>1.0039420715581622</v>
      </c>
      <c r="X520">
        <f>IFERROR(INDEX(Rainfall_Wet!$O$2:$O$217,MATCH(B520, Rainfall_Wet!$A$2:$A$217,0)),"")</f>
        <v>185.630065823</v>
      </c>
      <c r="Y520" s="241">
        <v>45.272914521112256</v>
      </c>
      <c r="Z520" s="241">
        <v>23.604531410916575</v>
      </c>
      <c r="AA520" s="241">
        <v>31.122554067971166</v>
      </c>
      <c r="AB520" s="242" t="s">
        <v>2691</v>
      </c>
      <c r="AC520" s="241">
        <v>8.0547560374568796</v>
      </c>
      <c r="AD520">
        <f>IF('WetLitterbags placem_collection'!AB81="","",'WetLitterbags placem_collection'!AB81)</f>
        <v>3</v>
      </c>
      <c r="AE520">
        <f>IF('WetLitterbags placem_collection'!Z81="","",'WetLitterbags placem_collection'!Z81)</f>
        <v>5</v>
      </c>
      <c r="AF520" s="256" t="str">
        <f>IF('WetLitterbags placem_collection'!AA81="","",'WetLitterbags placem_collection'!AA81)</f>
        <v>G</v>
      </c>
      <c r="AG520">
        <f>IF('WetLitterbags placem_collection'!AC81="","",'WetLitterbags placem_collection'!AC81)</f>
        <v>1</v>
      </c>
      <c r="AH520" s="250">
        <f>AVERAGE('WetLitterbags placem_collection'!S81,'WetLitterbags placem_collection'!U81)</f>
        <v>26.9</v>
      </c>
      <c r="AI520">
        <f>AVERAGE('WetLitterbags placem_collection'!R81,'WetLitterbags placem_collection'!T81)</f>
        <v>26.25</v>
      </c>
      <c r="AJ520">
        <f>INDEX(Coordinates!$B$2:$B$197,MATCH(G520,Coordinates!$J$2:$J$197,0))</f>
        <v>-3.3026270100000001</v>
      </c>
      <c r="AK520">
        <f>INDEX(Coordinates!$C$2:$C$197,MATCH(G520,Coordinates!$J$2:$J$197,0))</f>
        <v>34.84840801</v>
      </c>
      <c r="AL520" t="str">
        <f>IF(ISNUMBER(SEARCH("C", 'WetLitterbags placem_collection'!X81)),"YES","")</f>
        <v/>
      </c>
      <c r="AM520" t="str">
        <f>IF(ISNUMBER(SEARCH("H", 'WetLitterbags placem_collection'!X81)),"YES","")</f>
        <v/>
      </c>
      <c r="AN520" t="str">
        <f>IF(ISNUMBER(SEARCH("R", 'WetLitterbags placem_collection'!X81)),"YES","")</f>
        <v>YES</v>
      </c>
    </row>
    <row r="521" spans="1:40" ht="15" customHeight="1">
      <c r="A521" s="268" t="s">
        <v>2460</v>
      </c>
      <c r="B521" s="282">
        <f>'Dry_Litterbag Placem_Collection'!A82</f>
        <v>80</v>
      </c>
      <c r="C521" s="282" t="str">
        <f>'Dry_Litterbag Placem_Collection'!B82</f>
        <v>Maswa</v>
      </c>
      <c r="D521" s="282" t="s">
        <v>2677</v>
      </c>
      <c r="E521" s="282" t="s">
        <v>2679</v>
      </c>
      <c r="F521" s="282">
        <v>2</v>
      </c>
      <c r="G521" s="283" t="str">
        <f>'Dry_Litterbag Placem_Collection'!C82</f>
        <v>Dry_W2_T8</v>
      </c>
      <c r="H521" s="293" t="s">
        <v>3672</v>
      </c>
      <c r="I521" s="285" t="s">
        <v>1147</v>
      </c>
      <c r="J521" s="233" t="str">
        <f>'WetLitterbags placem_collection'!O82</f>
        <v>G474</v>
      </c>
      <c r="K521" s="235">
        <f>IFERROR(INDEX('Green_rooibos initial weight'!$C$5:$C$1749,MATCH(J521, 'Green_rooibos initial weight'!$A$5:$A$1749,0)),"")</f>
        <v>2.1930000000000001</v>
      </c>
      <c r="L521" s="235">
        <f t="shared" si="60"/>
        <v>1.9432</v>
      </c>
      <c r="M521" s="235">
        <f>AVERAGE('Ashed teabags wet'!$J$809:$J$813,'Ashed teabags wet'!$J$817:$J$818,'Ashed teabags wet'!$J$820:$J$821)</f>
        <v>5.5094158734921841</v>
      </c>
      <c r="N521" s="235">
        <f t="shared" si="61"/>
        <v>1.8361410307463</v>
      </c>
      <c r="O521" s="235">
        <f>IF(IFERROR(INDEX('Both teabags AfterWet'!$D$1:$D$839,MATCH(J521,'Both teabags AfterWet'!$B$1:$B$839,0)),"")="","",(IFERROR(INDEX('Both teabags AfterWet'!$D$1:$D$839,MATCH(J521,'Both teabags AfterWet'!$B$1:$B$839,0)),"")))</f>
        <v>1.0009999999999999</v>
      </c>
      <c r="P521" s="235">
        <f t="shared" si="62"/>
        <v>0.85039999999999982</v>
      </c>
      <c r="Q521" s="235">
        <f>IFERROR(INDEX('Ashed teabags wet'!$J$2:$J$825,MATCH(J521,'Ashed teabags wet'!$B$2:$B$825,0)),"")</f>
        <v>5.8354114713218834</v>
      </c>
      <c r="R521" s="235">
        <f t="shared" si="58"/>
        <v>0.80077566084787855</v>
      </c>
      <c r="S521" s="236">
        <f>'WetLitterbags placem_collection'!E82</f>
        <v>42767</v>
      </c>
      <c r="T521" s="236">
        <f>IF('WetLitterbags placem_collection'!G82="","",'WetLitterbags placem_collection'!G82)</f>
        <v>42818</v>
      </c>
      <c r="U521" s="237">
        <f t="shared" si="59"/>
        <v>51</v>
      </c>
      <c r="V521" s="235">
        <f t="shared" si="63"/>
        <v>1.0928000000000002</v>
      </c>
      <c r="W521" s="235">
        <f t="shared" si="64"/>
        <v>1.0353653698984213</v>
      </c>
      <c r="X521">
        <f>IFERROR(INDEX(Rainfall_Wet!$O$2:$O$217,MATCH(B521, Rainfall_Wet!$A$2:$A$217,0)),"")</f>
        <v>185.630065823</v>
      </c>
      <c r="Y521" s="241">
        <v>45.272914521112256</v>
      </c>
      <c r="Z521" s="241">
        <v>23.604531410916575</v>
      </c>
      <c r="AA521" s="241">
        <v>31.122554067971166</v>
      </c>
      <c r="AB521" s="242" t="s">
        <v>2691</v>
      </c>
      <c r="AC521" s="241">
        <v>9.0547560374568796</v>
      </c>
      <c r="AD521">
        <f>IF('WetLitterbags placem_collection'!AB82="","",'WetLitterbags placem_collection'!AB82)</f>
        <v>2.7</v>
      </c>
      <c r="AE521">
        <f>IF('WetLitterbags placem_collection'!Z82="","",'WetLitterbags placem_collection'!Z82)</f>
        <v>12.4</v>
      </c>
      <c r="AF521" s="256" t="str">
        <f>IF('WetLitterbags placem_collection'!AA82="","",'WetLitterbags placem_collection'!AA82)</f>
        <v>O</v>
      </c>
      <c r="AG521">
        <f>IF('WetLitterbags placem_collection'!AC82="","",'WetLitterbags placem_collection'!AC82)</f>
        <v>1</v>
      </c>
      <c r="AH521" s="250">
        <f>AVERAGE('WetLitterbags placem_collection'!S82,'WetLitterbags placem_collection'!U82)</f>
        <v>28.55</v>
      </c>
      <c r="AI521">
        <f>AVERAGE('WetLitterbags placem_collection'!R82,'WetLitterbags placem_collection'!T82)</f>
        <v>27.450000000000003</v>
      </c>
      <c r="AJ521">
        <f>INDEX(Coordinates!$B$2:$B$197,MATCH(G521,Coordinates!$J$2:$J$197,0))</f>
        <v>-3.3028539920000002</v>
      </c>
      <c r="AK521">
        <f>INDEX(Coordinates!$C$2:$C$197,MATCH(G521,Coordinates!$J$2:$J$197,0))</f>
        <v>34.847988999999998</v>
      </c>
      <c r="AL521" t="str">
        <f>IF(ISNUMBER(SEARCH("C", 'WetLitterbags placem_collection'!X82)),"YES","")</f>
        <v/>
      </c>
      <c r="AM521" t="str">
        <f>IF(ISNUMBER(SEARCH("H", 'WetLitterbags placem_collection'!X82)),"YES","")</f>
        <v/>
      </c>
      <c r="AN521" t="str">
        <f>IF(ISNUMBER(SEARCH("R", 'WetLitterbags placem_collection'!X82)),"YES","")</f>
        <v>YES</v>
      </c>
    </row>
    <row r="522" spans="1:40" ht="15" customHeight="1">
      <c r="A522" s="268" t="s">
        <v>2460</v>
      </c>
      <c r="B522" s="282">
        <f>'Dry_Litterbag Placem_Collection'!A83</f>
        <v>81</v>
      </c>
      <c r="C522" s="282" t="str">
        <f>'Dry_Litterbag Placem_Collection'!B83</f>
        <v>Maswa</v>
      </c>
      <c r="D522" s="282" t="s">
        <v>2677</v>
      </c>
      <c r="E522" s="282" t="s">
        <v>2679</v>
      </c>
      <c r="F522" s="282">
        <v>3</v>
      </c>
      <c r="G522" s="283" t="str">
        <f>'Dry_Litterbag Placem_Collection'!C83</f>
        <v>Dry_W3_T1</v>
      </c>
      <c r="H522" s="293" t="s">
        <v>3672</v>
      </c>
      <c r="I522" s="285" t="s">
        <v>1147</v>
      </c>
      <c r="J522" s="233" t="str">
        <f>'WetLitterbags placem_collection'!O83</f>
        <v>G475</v>
      </c>
      <c r="K522" s="235">
        <f>IFERROR(INDEX('Green_rooibos initial weight'!$C$5:$C$1749,MATCH(J522, 'Green_rooibos initial weight'!$A$5:$A$1749,0)),"")</f>
        <v>2.0110000000000001</v>
      </c>
      <c r="L522" s="235">
        <f t="shared" si="60"/>
        <v>1.7612000000000001</v>
      </c>
      <c r="M522" s="235">
        <f>AVERAGE('Ashed teabags wet'!$J$809:$J$813,'Ashed teabags wet'!$J$817:$J$818,'Ashed teabags wet'!$J$820:$J$821)</f>
        <v>5.5094158734921841</v>
      </c>
      <c r="N522" s="235">
        <f t="shared" si="61"/>
        <v>1.6641681676360558</v>
      </c>
      <c r="O522" s="235">
        <f>IF(IFERROR(INDEX('Both teabags AfterWet'!$D$1:$D$839,MATCH(J522,'Both teabags AfterWet'!$B$1:$B$839,0)),"")="","",(IFERROR(INDEX('Both teabags AfterWet'!$D$1:$D$839,MATCH(J522,'Both teabags AfterWet'!$B$1:$B$839,0)),"")))</f>
        <v>0.65200000000000002</v>
      </c>
      <c r="P522" s="235">
        <f t="shared" si="62"/>
        <v>0.50140000000000007</v>
      </c>
      <c r="Q522" s="235">
        <f>IFERROR(INDEX('Ashed teabags wet'!$J$2:$J$825,MATCH(J522,'Ashed teabags wet'!$B$2:$B$825,0)),"")</f>
        <v>11.582626060908067</v>
      </c>
      <c r="R522" s="235">
        <f t="shared" si="58"/>
        <v>0.44332471293060699</v>
      </c>
      <c r="S522" s="236">
        <f>'WetLitterbags placem_collection'!E83</f>
        <v>42767</v>
      </c>
      <c r="T522" s="236">
        <f>IF('WetLitterbags placem_collection'!G83="","",'WetLitterbags placem_collection'!G83)</f>
        <v>42818</v>
      </c>
      <c r="U522" s="237">
        <f t="shared" si="59"/>
        <v>51</v>
      </c>
      <c r="V522" s="235">
        <f t="shared" si="63"/>
        <v>1.2598</v>
      </c>
      <c r="W522" s="235">
        <f t="shared" si="64"/>
        <v>1.2208434547054487</v>
      </c>
      <c r="X522">
        <f>IFERROR(INDEX(Rainfall_Wet!$O$2:$O$217,MATCH(B522, Rainfall_Wet!$A$2:$A$217,0)),"")</f>
        <v>185.01185076100001</v>
      </c>
      <c r="Y522" s="241">
        <v>38.691629007962128</v>
      </c>
      <c r="Z522" s="241">
        <v>26.81299763288143</v>
      </c>
      <c r="AA522" s="241">
        <v>34.495373359156439</v>
      </c>
      <c r="AB522" s="242" t="s">
        <v>2693</v>
      </c>
      <c r="AC522" s="241">
        <v>2.5483587974371611</v>
      </c>
      <c r="AD522">
        <f>IF('WetLitterbags placem_collection'!AB83="","",'WetLitterbags placem_collection'!AB83)</f>
        <v>6.2</v>
      </c>
      <c r="AE522">
        <f>IF('WetLitterbags placem_collection'!Z83="","",'WetLitterbags placem_collection'!Z83)</f>
        <v>13.3</v>
      </c>
      <c r="AF522" s="256" t="str">
        <f>IF('WetLitterbags placem_collection'!AA83="","",'WetLitterbags placem_collection'!AA83)</f>
        <v>O</v>
      </c>
      <c r="AG522">
        <f>IF('WetLitterbags placem_collection'!AC83="","",'WetLitterbags placem_collection'!AC83)</f>
        <v>0</v>
      </c>
      <c r="AH522" s="250">
        <f>AVERAGE('WetLitterbags placem_collection'!S83,'WetLitterbags placem_collection'!U83)</f>
        <v>26.35</v>
      </c>
      <c r="AI522">
        <f>AVERAGE('WetLitterbags placem_collection'!R83,'WetLitterbags placem_collection'!T83)</f>
        <v>26.65</v>
      </c>
      <c r="AJ522">
        <f>INDEX(Coordinates!$B$2:$B$197,MATCH(G522,Coordinates!$J$2:$J$197,0))</f>
        <v>-3.2957159630000001</v>
      </c>
      <c r="AK522">
        <f>INDEX(Coordinates!$C$2:$C$197,MATCH(G522,Coordinates!$J$2:$J$197,0))</f>
        <v>34.852460999999998</v>
      </c>
      <c r="AL522" t="str">
        <f>IF(ISNUMBER(SEARCH("C", 'WetLitterbags placem_collection'!X83)),"YES","")</f>
        <v/>
      </c>
      <c r="AM522" t="str">
        <f>IF(ISNUMBER(SEARCH("H", 'WetLitterbags placem_collection'!X83)),"YES","")</f>
        <v/>
      </c>
      <c r="AN522" t="str">
        <f>IF(ISNUMBER(SEARCH("R", 'WetLitterbags placem_collection'!X83)),"YES","")</f>
        <v>YES</v>
      </c>
    </row>
    <row r="523" spans="1:40" ht="15" customHeight="1">
      <c r="A523" s="268" t="s">
        <v>2460</v>
      </c>
      <c r="B523" s="282">
        <f>'Dry_Litterbag Placem_Collection'!A84</f>
        <v>82</v>
      </c>
      <c r="C523" s="282" t="str">
        <f>'Dry_Litterbag Placem_Collection'!B84</f>
        <v>Maswa</v>
      </c>
      <c r="D523" s="282" t="s">
        <v>2677</v>
      </c>
      <c r="E523" s="282" t="s">
        <v>2679</v>
      </c>
      <c r="F523" s="282">
        <v>3</v>
      </c>
      <c r="G523" s="283" t="str">
        <f>'Dry_Litterbag Placem_Collection'!C84</f>
        <v>Dry_W3_T2</v>
      </c>
      <c r="H523" s="293" t="s">
        <v>3672</v>
      </c>
      <c r="I523" s="285" t="s">
        <v>1147</v>
      </c>
      <c r="J523" s="233" t="str">
        <f>'WetLitterbags placem_collection'!O84</f>
        <v>G840</v>
      </c>
      <c r="K523" s="235">
        <f>IFERROR(INDEX('Green_rooibos initial weight'!$C$5:$C$1749,MATCH(J523, 'Green_rooibos initial weight'!$A$5:$A$1749,0)),"")</f>
        <v>2.056</v>
      </c>
      <c r="L523" s="235">
        <f t="shared" si="60"/>
        <v>1.8062</v>
      </c>
      <c r="M523" s="235">
        <f>AVERAGE('Ashed teabags wet'!$J$809:$J$813,'Ashed teabags wet'!$J$817:$J$818,'Ashed teabags wet'!$J$820:$J$821)</f>
        <v>5.5094158734921841</v>
      </c>
      <c r="N523" s="235">
        <f t="shared" si="61"/>
        <v>1.7066889304929842</v>
      </c>
      <c r="O523" s="235">
        <f>IF(IFERROR(INDEX('Both teabags AfterWet'!$D$1:$D$839,MATCH(J523,'Both teabags AfterWet'!$B$1:$B$839,0)),"")="","",(IFERROR(INDEX('Both teabags AfterWet'!$D$1:$D$839,MATCH(J523,'Both teabags AfterWet'!$B$1:$B$839,0)),"")))</f>
        <v>0.74299999999999999</v>
      </c>
      <c r="P523" s="235">
        <f t="shared" si="62"/>
        <v>0.59240000000000004</v>
      </c>
      <c r="Q523" s="235">
        <f>IFERROR(INDEX('Ashed teabags wet'!$J$2:$J$825,MATCH(J523,'Ashed teabags wet'!$B$2:$B$825,0)),"")</f>
        <v>8.3909180651525794</v>
      </c>
      <c r="R523" s="235">
        <f t="shared" ref="R523:R586" si="65">IFERROR(P523-(Q523/100)*P523,"")</f>
        <v>0.54269220138203611</v>
      </c>
      <c r="S523" s="236">
        <f>'WetLitterbags placem_collection'!E84</f>
        <v>42767</v>
      </c>
      <c r="T523" s="236">
        <f>IF('WetLitterbags placem_collection'!G84="","",'WetLitterbags placem_collection'!G84)</f>
        <v>42819</v>
      </c>
      <c r="U523" s="237">
        <f t="shared" si="59"/>
        <v>52</v>
      </c>
      <c r="V523" s="235">
        <f t="shared" si="63"/>
        <v>1.2138</v>
      </c>
      <c r="W523" s="235">
        <f t="shared" si="64"/>
        <v>1.1639967291109481</v>
      </c>
      <c r="X523">
        <f>IFERROR(INDEX(Rainfall_Wet!$O$2:$O$217,MATCH(B523, Rainfall_Wet!$A$2:$A$217,0)),"")</f>
        <v>194.93009798400001</v>
      </c>
      <c r="Y523" s="241">
        <v>38.691629007962128</v>
      </c>
      <c r="Z523" s="241">
        <v>26.81299763288143</v>
      </c>
      <c r="AA523" s="241">
        <v>34.495373359156439</v>
      </c>
      <c r="AB523" s="242" t="s">
        <v>2693</v>
      </c>
      <c r="AC523" s="241">
        <v>3.5483587974371602</v>
      </c>
      <c r="AD523">
        <f>IF('WetLitterbags placem_collection'!AB84="","",'WetLitterbags placem_collection'!AB84)</f>
        <v>2.4</v>
      </c>
      <c r="AE523">
        <f>IF('WetLitterbags placem_collection'!Z84="","",'WetLitterbags placem_collection'!Z84)</f>
        <v>16.600000000000001</v>
      </c>
      <c r="AF523" s="256" t="str">
        <f>IF('WetLitterbags placem_collection'!AA84="","",'WetLitterbags placem_collection'!AA84)</f>
        <v>O</v>
      </c>
      <c r="AG523" t="str">
        <f>IF('WetLitterbags placem_collection'!AC84="","",'WetLitterbags placem_collection'!AC84)</f>
        <v/>
      </c>
      <c r="AH523" s="250">
        <f>AVERAGE('WetLitterbags placem_collection'!S84,'WetLitterbags placem_collection'!U84)</f>
        <v>26.6</v>
      </c>
      <c r="AI523">
        <f>AVERAGE('WetLitterbags placem_collection'!R84,'WetLitterbags placem_collection'!T84)</f>
        <v>23.05</v>
      </c>
      <c r="AJ523">
        <f>INDEX(Coordinates!$B$2:$B$197,MATCH(G523,Coordinates!$J$2:$J$197,0))</f>
        <v>-3.2957230040000001</v>
      </c>
      <c r="AK523">
        <f>INDEX(Coordinates!$C$2:$C$197,MATCH(G523,Coordinates!$J$2:$J$197,0))</f>
        <v>34.852416990000002</v>
      </c>
      <c r="AL523" t="str">
        <f>IF(ISNUMBER(SEARCH("C", 'WetLitterbags placem_collection'!X84)),"YES","")</f>
        <v/>
      </c>
      <c r="AM523" t="str">
        <f>IF(ISNUMBER(SEARCH("H", 'WetLitterbags placem_collection'!X84)),"YES","")</f>
        <v/>
      </c>
      <c r="AN523" t="str">
        <f>IF(ISNUMBER(SEARCH("R", 'WetLitterbags placem_collection'!X84)),"YES","")</f>
        <v>YES</v>
      </c>
    </row>
    <row r="524" spans="1:40" ht="15" customHeight="1">
      <c r="A524" s="268" t="s">
        <v>2460</v>
      </c>
      <c r="B524" s="282">
        <f>'Dry_Litterbag Placem_Collection'!A85</f>
        <v>83</v>
      </c>
      <c r="C524" s="282" t="str">
        <f>'Dry_Litterbag Placem_Collection'!B85</f>
        <v>Maswa</v>
      </c>
      <c r="D524" s="282" t="s">
        <v>2677</v>
      </c>
      <c r="E524" s="282" t="s">
        <v>2679</v>
      </c>
      <c r="F524" s="282">
        <v>3</v>
      </c>
      <c r="G524" s="283" t="str">
        <f>'Dry_Litterbag Placem_Collection'!C85</f>
        <v>Dry_W3_T3</v>
      </c>
      <c r="H524" s="293" t="s">
        <v>3672</v>
      </c>
      <c r="I524" s="285" t="s">
        <v>1147</v>
      </c>
      <c r="J524" s="233" t="str">
        <f>'WetLitterbags placem_collection'!O85</f>
        <v>G298</v>
      </c>
      <c r="K524" s="235">
        <f>IFERROR(INDEX('Green_rooibos initial weight'!$C$5:$C$1749,MATCH(J524, 'Green_rooibos initial weight'!$A$5:$A$1749,0)),"")</f>
        <v>2.0550000000000002</v>
      </c>
      <c r="L524" s="235">
        <f t="shared" si="60"/>
        <v>1.8052000000000001</v>
      </c>
      <c r="M524" s="235">
        <f>AVERAGE('Ashed teabags wet'!$J$809:$J$813,'Ashed teabags wet'!$J$817:$J$818,'Ashed teabags wet'!$J$820:$J$821)</f>
        <v>5.5094158734921841</v>
      </c>
      <c r="N524" s="235">
        <f t="shared" si="61"/>
        <v>1.7057440246517193</v>
      </c>
      <c r="O524" s="235">
        <f>IF(IFERROR(INDEX('Both teabags AfterWet'!$D$1:$D$839,MATCH(J524,'Both teabags AfterWet'!$B$1:$B$839,0)),"")="","",(IFERROR(INDEX('Both teabags AfterWet'!$D$1:$D$839,MATCH(J524,'Both teabags AfterWet'!$B$1:$B$839,0)),"")))</f>
        <v>0.88800000000000001</v>
      </c>
      <c r="P524" s="235">
        <f t="shared" si="62"/>
        <v>0.73740000000000006</v>
      </c>
      <c r="Q524" s="235">
        <f>IFERROR(INDEX('Ashed teabags wet'!$J$2:$J$825,MATCH(J524,'Ashed teabags wet'!$B$2:$B$825,0)),"")</f>
        <v>14.849074975657658</v>
      </c>
      <c r="R524" s="235">
        <f t="shared" si="65"/>
        <v>0.62790292112950041</v>
      </c>
      <c r="S524" s="236">
        <f>'WetLitterbags placem_collection'!E85</f>
        <v>42767</v>
      </c>
      <c r="T524" s="236">
        <f>IF('WetLitterbags placem_collection'!G85="","",'WetLitterbags placem_collection'!G85)</f>
        <v>42819</v>
      </c>
      <c r="U524" s="237">
        <f t="shared" si="59"/>
        <v>52</v>
      </c>
      <c r="V524" s="235">
        <f t="shared" si="63"/>
        <v>1.0678000000000001</v>
      </c>
      <c r="W524" s="235">
        <f t="shared" si="64"/>
        <v>1.0778411035222188</v>
      </c>
      <c r="X524">
        <f>IFERROR(INDEX(Rainfall_Wet!$O$2:$O$217,MATCH(B524, Rainfall_Wet!$A$2:$A$217,0)),"")</f>
        <v>194.93009798400001</v>
      </c>
      <c r="Y524" s="241">
        <v>38.691629007962128</v>
      </c>
      <c r="Z524" s="241">
        <v>26.81299763288143</v>
      </c>
      <c r="AA524" s="241">
        <v>34.495373359156439</v>
      </c>
      <c r="AB524" s="242" t="s">
        <v>2693</v>
      </c>
      <c r="AC524" s="241">
        <v>4.5483587974371602</v>
      </c>
      <c r="AD524">
        <f>IF('WetLitterbags placem_collection'!AB85="","",'WetLitterbags placem_collection'!AB85)</f>
        <v>6.4</v>
      </c>
      <c r="AE524">
        <f>IF('WetLitterbags placem_collection'!Z85="","",'WetLitterbags placem_collection'!Z85)</f>
        <v>42</v>
      </c>
      <c r="AF524" s="256" t="str">
        <f>IF('WetLitterbags placem_collection'!AA85="","",'WetLitterbags placem_collection'!AA85)</f>
        <v>M</v>
      </c>
      <c r="AG524">
        <f>IF('WetLitterbags placem_collection'!AC85="","",'WetLitterbags placem_collection'!AC85)</f>
        <v>1</v>
      </c>
      <c r="AH524" s="250">
        <f>AVERAGE('WetLitterbags placem_collection'!S85,'WetLitterbags placem_collection'!U85)</f>
        <v>30.099999999999998</v>
      </c>
      <c r="AI524">
        <f>AVERAGE('WetLitterbags placem_collection'!R85,'WetLitterbags placem_collection'!T85)</f>
        <v>25.05</v>
      </c>
      <c r="AJ524">
        <f>INDEX(Coordinates!$B$2:$B$197,MATCH(G524,Coordinates!$J$2:$J$197,0))</f>
        <v>-3.2957430369999998</v>
      </c>
      <c r="AK524">
        <f>INDEX(Coordinates!$C$2:$C$197,MATCH(G524,Coordinates!$J$2:$J$197,0))</f>
        <v>34.852309030000001</v>
      </c>
      <c r="AL524" t="str">
        <f>IF(ISNUMBER(SEARCH("C", 'WetLitterbags placem_collection'!X85)),"YES","")</f>
        <v/>
      </c>
      <c r="AM524" t="str">
        <f>IF(ISNUMBER(SEARCH("H", 'WetLitterbags placem_collection'!X85)),"YES","")</f>
        <v/>
      </c>
      <c r="AN524" t="str">
        <f>IF(ISNUMBER(SEARCH("R", 'WetLitterbags placem_collection'!X85)),"YES","")</f>
        <v>YES</v>
      </c>
    </row>
    <row r="525" spans="1:40" ht="15" customHeight="1">
      <c r="A525" s="268" t="s">
        <v>2460</v>
      </c>
      <c r="B525" s="282">
        <f>'Dry_Litterbag Placem_Collection'!A86</f>
        <v>84</v>
      </c>
      <c r="C525" s="282" t="str">
        <f>'Dry_Litterbag Placem_Collection'!B86</f>
        <v>Maswa</v>
      </c>
      <c r="D525" s="282" t="s">
        <v>2677</v>
      </c>
      <c r="E525" s="282" t="s">
        <v>2679</v>
      </c>
      <c r="F525" s="282">
        <v>3</v>
      </c>
      <c r="G525" s="283" t="str">
        <f>'Dry_Litterbag Placem_Collection'!C86</f>
        <v>Dry_W3_T4</v>
      </c>
      <c r="H525" s="293" t="s">
        <v>3672</v>
      </c>
      <c r="I525" s="285" t="s">
        <v>1147</v>
      </c>
      <c r="J525" s="233" t="str">
        <f>'WetLitterbags placem_collection'!O86</f>
        <v>G520</v>
      </c>
      <c r="K525" s="235">
        <f>IFERROR(INDEX('Green_rooibos initial weight'!$C$5:$C$1749,MATCH(J525, 'Green_rooibos initial weight'!$A$5:$A$1749,0)),"")</f>
        <v>1.929</v>
      </c>
      <c r="L525" s="235">
        <f t="shared" si="60"/>
        <v>1.6792</v>
      </c>
      <c r="M525" s="235">
        <f>AVERAGE('Ashed teabags wet'!$J$809:$J$813,'Ashed teabags wet'!$J$817:$J$818,'Ashed teabags wet'!$J$820:$J$821)</f>
        <v>5.5094158734921841</v>
      </c>
      <c r="N525" s="235">
        <f t="shared" si="61"/>
        <v>1.5866858886523192</v>
      </c>
      <c r="O525" s="235">
        <f>IF(IFERROR(INDEX('Both teabags AfterWet'!$D$1:$D$839,MATCH(J525,'Both teabags AfterWet'!$B$1:$B$839,0)),"")="","",(IFERROR(INDEX('Both teabags AfterWet'!$D$1:$D$839,MATCH(J525,'Both teabags AfterWet'!$B$1:$B$839,0)),"")))</f>
        <v>0.81299999999999994</v>
      </c>
      <c r="P525" s="235">
        <f t="shared" si="62"/>
        <v>0.66239999999999988</v>
      </c>
      <c r="Q525" s="235">
        <f>IFERROR(INDEX('Ashed teabags wet'!$J$2:$J$825,MATCH(J525,'Ashed teabags wet'!$B$2:$B$825,0)),"")</f>
        <v>10.723192019949995</v>
      </c>
      <c r="R525" s="235">
        <f t="shared" si="65"/>
        <v>0.59136957605985108</v>
      </c>
      <c r="S525" s="236">
        <f>'WetLitterbags placem_collection'!E86</f>
        <v>42767</v>
      </c>
      <c r="T525" s="236">
        <f>IF('WetLitterbags placem_collection'!G86="","",'WetLitterbags placem_collection'!G86)</f>
        <v>42819</v>
      </c>
      <c r="U525" s="237">
        <f t="shared" si="59"/>
        <v>52</v>
      </c>
      <c r="V525" s="235">
        <f t="shared" si="63"/>
        <v>1.0168000000000001</v>
      </c>
      <c r="W525" s="235">
        <f t="shared" si="64"/>
        <v>0.99531631259246811</v>
      </c>
      <c r="X525">
        <f>IFERROR(INDEX(Rainfall_Wet!$O$2:$O$217,MATCH(B525, Rainfall_Wet!$A$2:$A$217,0)),"")</f>
        <v>194.93009798400001</v>
      </c>
      <c r="Y525" s="241">
        <v>38.691629007962128</v>
      </c>
      <c r="Z525" s="241">
        <v>26.81299763288143</v>
      </c>
      <c r="AA525" s="241">
        <v>34.495373359156439</v>
      </c>
      <c r="AB525" s="242" t="s">
        <v>2693</v>
      </c>
      <c r="AC525" s="241">
        <v>5.5483587974371602</v>
      </c>
      <c r="AD525">
        <f>IF('WetLitterbags placem_collection'!AB86="","",'WetLitterbags placem_collection'!AB86)</f>
        <v>5.5</v>
      </c>
      <c r="AE525">
        <f>IF('WetLitterbags placem_collection'!Z86="","",'WetLitterbags placem_collection'!Z86)</f>
        <v>55.8</v>
      </c>
      <c r="AF525" s="256" t="str">
        <f>IF('WetLitterbags placem_collection'!AA86="","",'WetLitterbags placem_collection'!AA86)</f>
        <v>M</v>
      </c>
      <c r="AG525">
        <f>IF('WetLitterbags placem_collection'!AC86="","",'WetLitterbags placem_collection'!AC86)</f>
        <v>1</v>
      </c>
      <c r="AH525" s="250">
        <f>AVERAGE('WetLitterbags placem_collection'!S86,'WetLitterbags placem_collection'!U86)</f>
        <v>27.75</v>
      </c>
      <c r="AI525">
        <f>AVERAGE('WetLitterbags placem_collection'!R86,'WetLitterbags placem_collection'!T86)</f>
        <v>23.6</v>
      </c>
      <c r="AJ525">
        <f>INDEX(Coordinates!$B$2:$B$197,MATCH(G525,Coordinates!$J$2:$J$197,0))</f>
        <v>-3.295795005</v>
      </c>
      <c r="AK525">
        <f>INDEX(Coordinates!$C$2:$C$197,MATCH(G525,Coordinates!$J$2:$J$197,0))</f>
        <v>34.85232001</v>
      </c>
      <c r="AL525" t="str">
        <f>IF(ISNUMBER(SEARCH("C", 'WetLitterbags placem_collection'!X86)),"YES","")</f>
        <v/>
      </c>
      <c r="AM525" t="str">
        <f>IF(ISNUMBER(SEARCH("H", 'WetLitterbags placem_collection'!X86)),"YES","")</f>
        <v/>
      </c>
      <c r="AN525" t="str">
        <f>IF(ISNUMBER(SEARCH("R", 'WetLitterbags placem_collection'!X86)),"YES","")</f>
        <v>YES</v>
      </c>
    </row>
    <row r="526" spans="1:40" ht="15" customHeight="1">
      <c r="A526" s="268" t="s">
        <v>2460</v>
      </c>
      <c r="B526" s="282">
        <f>'Dry_Litterbag Placem_Collection'!A87</f>
        <v>85</v>
      </c>
      <c r="C526" s="282" t="str">
        <f>'Dry_Litterbag Placem_Collection'!B87</f>
        <v>Maswa</v>
      </c>
      <c r="D526" s="282" t="s">
        <v>2677</v>
      </c>
      <c r="E526" s="282" t="s">
        <v>2679</v>
      </c>
      <c r="F526" s="282">
        <v>3</v>
      </c>
      <c r="G526" s="283" t="str">
        <f>'Dry_Litterbag Placem_Collection'!C87</f>
        <v>Dry_W3_T5</v>
      </c>
      <c r="H526" s="293" t="s">
        <v>3672</v>
      </c>
      <c r="I526" s="285" t="s">
        <v>1147</v>
      </c>
      <c r="J526" s="233" t="str">
        <f>'WetLitterbags placem_collection'!O87</f>
        <v>G441</v>
      </c>
      <c r="K526" s="235">
        <f>IFERROR(INDEX('Green_rooibos initial weight'!$C$5:$C$1749,MATCH(J526, 'Green_rooibos initial weight'!$A$5:$A$1749,0)),"")</f>
        <v>2.1040000000000001</v>
      </c>
      <c r="L526" s="235">
        <f t="shared" si="60"/>
        <v>1.8542000000000001</v>
      </c>
      <c r="M526" s="235">
        <f>AVERAGE('Ashed teabags wet'!$J$809:$J$813,'Ashed teabags wet'!$J$817:$J$818,'Ashed teabags wet'!$J$820:$J$821)</f>
        <v>5.5094158734921841</v>
      </c>
      <c r="N526" s="235">
        <f t="shared" si="61"/>
        <v>1.7520444108737081</v>
      </c>
      <c r="O526" s="235">
        <f>IF(IFERROR(INDEX('Both teabags AfterWet'!$D$1:$D$839,MATCH(J526,'Both teabags AfterWet'!$B$1:$B$839,0)),"")="","",(IFERROR(INDEX('Both teabags AfterWet'!$D$1:$D$839,MATCH(J526,'Both teabags AfterWet'!$B$1:$B$839,0)),"")))</f>
        <v>0.96599999999999997</v>
      </c>
      <c r="P526" s="235">
        <f t="shared" si="62"/>
        <v>0.8153999999999999</v>
      </c>
      <c r="Q526" s="235">
        <f>IFERROR(INDEX('Ashed teabags wet'!$J$2:$J$825,MATCH(J526,'Ashed teabags wet'!$B$2:$B$825,0)),"")</f>
        <v>11.595639246779045</v>
      </c>
      <c r="R526" s="235">
        <f t="shared" si="65"/>
        <v>0.7208491575817636</v>
      </c>
      <c r="S526" s="236">
        <f>'WetLitterbags placem_collection'!E87</f>
        <v>42767</v>
      </c>
      <c r="T526" s="236">
        <f>IF('WetLitterbags placem_collection'!G87="","",'WetLitterbags placem_collection'!G87)</f>
        <v>42819</v>
      </c>
      <c r="U526" s="237">
        <f t="shared" si="59"/>
        <v>52</v>
      </c>
      <c r="V526" s="235">
        <f t="shared" si="63"/>
        <v>1.0388000000000002</v>
      </c>
      <c r="W526" s="235">
        <f t="shared" si="64"/>
        <v>1.0311952532919446</v>
      </c>
      <c r="X526">
        <f>IFERROR(INDEX(Rainfall_Wet!$O$2:$O$217,MATCH(B526, Rainfall_Wet!$A$2:$A$217,0)),"")</f>
        <v>194.93009798400001</v>
      </c>
      <c r="Y526" s="241">
        <v>38.691629007962128</v>
      </c>
      <c r="Z526" s="241">
        <v>26.81299763288143</v>
      </c>
      <c r="AA526" s="241">
        <v>34.495373359156439</v>
      </c>
      <c r="AB526" s="242" t="s">
        <v>2693</v>
      </c>
      <c r="AC526" s="241">
        <v>6.5483587974371602</v>
      </c>
      <c r="AD526">
        <f>IF('WetLitterbags placem_collection'!AB87="","",'WetLitterbags placem_collection'!AB87)</f>
        <v>8.6</v>
      </c>
      <c r="AE526">
        <f>IF('WetLitterbags placem_collection'!Z87="","",'WetLitterbags placem_collection'!Z87)</f>
        <v>3.8</v>
      </c>
      <c r="AF526" s="256" t="str">
        <f>IF('WetLitterbags placem_collection'!AA87="","",'WetLitterbags placem_collection'!AA87)</f>
        <v>O</v>
      </c>
      <c r="AG526">
        <f>IF('WetLitterbags placem_collection'!AC87="","",'WetLitterbags placem_collection'!AC87)</f>
        <v>0</v>
      </c>
      <c r="AH526" s="250">
        <f>AVERAGE('WetLitterbags placem_collection'!S87,'WetLitterbags placem_collection'!U87)</f>
        <v>26.55</v>
      </c>
      <c r="AI526">
        <f>AVERAGE('WetLitterbags placem_collection'!R87,'WetLitterbags placem_collection'!T87)</f>
        <v>23.15</v>
      </c>
      <c r="AJ526">
        <f>INDEX(Coordinates!$B$2:$B$197,MATCH(G526,Coordinates!$J$2:$J$197,0))</f>
        <v>-3.2957100119999998</v>
      </c>
      <c r="AK526">
        <f>INDEX(Coordinates!$C$2:$C$197,MATCH(G526,Coordinates!$J$2:$J$197,0))</f>
        <v>34.852283970000002</v>
      </c>
      <c r="AL526" t="str">
        <f>IF(ISNUMBER(SEARCH("C", 'WetLitterbags placem_collection'!X87)),"YES","")</f>
        <v/>
      </c>
      <c r="AM526" t="str">
        <f>IF(ISNUMBER(SEARCH("H", 'WetLitterbags placem_collection'!X87)),"YES","")</f>
        <v/>
      </c>
      <c r="AN526" t="str">
        <f>IF(ISNUMBER(SEARCH("R", 'WetLitterbags placem_collection'!X87)),"YES","")</f>
        <v>YES</v>
      </c>
    </row>
    <row r="527" spans="1:40" ht="15" customHeight="1">
      <c r="A527" s="268" t="s">
        <v>2460</v>
      </c>
      <c r="B527" s="282">
        <f>'Dry_Litterbag Placem_Collection'!A88</f>
        <v>86</v>
      </c>
      <c r="C527" s="282" t="str">
        <f>'Dry_Litterbag Placem_Collection'!B88</f>
        <v>Maswa</v>
      </c>
      <c r="D527" s="282" t="s">
        <v>2677</v>
      </c>
      <c r="E527" s="282" t="s">
        <v>2679</v>
      </c>
      <c r="F527" s="282">
        <v>3</v>
      </c>
      <c r="G527" s="283" t="str">
        <f>'Dry_Litterbag Placem_Collection'!C88</f>
        <v>Dry_W3_T6</v>
      </c>
      <c r="H527" s="293" t="s">
        <v>3672</v>
      </c>
      <c r="I527" s="285" t="s">
        <v>1147</v>
      </c>
      <c r="J527" s="233" t="str">
        <f>'WetLitterbags placem_collection'!O88</f>
        <v>G561</v>
      </c>
      <c r="K527" s="235">
        <f>IFERROR(INDEX('Green_rooibos initial weight'!$C$5:$C$1749,MATCH(J527, 'Green_rooibos initial weight'!$A$5:$A$1749,0)),"")</f>
        <v>2.1259999999999999</v>
      </c>
      <c r="L527" s="235">
        <f t="shared" si="60"/>
        <v>1.8761999999999999</v>
      </c>
      <c r="M527" s="235">
        <f>AVERAGE('Ashed teabags wet'!$J$809:$J$813,'Ashed teabags wet'!$J$817:$J$818,'Ashed teabags wet'!$J$820:$J$821)</f>
        <v>5.5094158734921841</v>
      </c>
      <c r="N527" s="235">
        <f t="shared" si="61"/>
        <v>1.7728323393815395</v>
      </c>
      <c r="O527" s="235">
        <f>IF(IFERROR(INDEX('Both teabags AfterWet'!$D$1:$D$839,MATCH(J527,'Both teabags AfterWet'!$B$1:$B$839,0)),"")="","",(IFERROR(INDEX('Both teabags AfterWet'!$D$1:$D$839,MATCH(J527,'Both teabags AfterWet'!$B$1:$B$839,0)),"")))</f>
        <v>0.74650000000000005</v>
      </c>
      <c r="P527" s="235">
        <f t="shared" si="62"/>
        <v>0.5959000000000001</v>
      </c>
      <c r="Q527" s="235">
        <f>IFERROR(INDEX('Ashed teabags wet'!$J$2:$J$825,MATCH(J527,'Ashed teabags wet'!$B$2:$B$825,0)),"")</f>
        <v>8.6978131212732563</v>
      </c>
      <c r="R527" s="235">
        <f t="shared" si="65"/>
        <v>0.54406973161033279</v>
      </c>
      <c r="S527" s="236">
        <f>'WetLitterbags placem_collection'!E88</f>
        <v>42767</v>
      </c>
      <c r="T527" s="236">
        <f>IF('WetLitterbags placem_collection'!G88="","",'WetLitterbags placem_collection'!G88)</f>
        <v>42819</v>
      </c>
      <c r="U527" s="237">
        <f t="shared" si="59"/>
        <v>52</v>
      </c>
      <c r="V527" s="235">
        <f t="shared" si="63"/>
        <v>1.2802999999999998</v>
      </c>
      <c r="W527" s="235">
        <f t="shared" si="64"/>
        <v>1.2287626077712068</v>
      </c>
      <c r="X527">
        <f>IFERROR(INDEX(Rainfall_Wet!$O$2:$O$217,MATCH(B527, Rainfall_Wet!$A$2:$A$217,0)),"")</f>
        <v>194.93009798400001</v>
      </c>
      <c r="Y527" s="241">
        <v>38.691629007962128</v>
      </c>
      <c r="Z527" s="241">
        <v>26.81299763288143</v>
      </c>
      <c r="AA527" s="241">
        <v>34.495373359156439</v>
      </c>
      <c r="AB527" s="242" t="s">
        <v>2693</v>
      </c>
      <c r="AC527" s="241">
        <v>7.5483587974371602</v>
      </c>
      <c r="AD527">
        <f>IF('WetLitterbags placem_collection'!AB88="","",'WetLitterbags placem_collection'!AB88)</f>
        <v>3.7</v>
      </c>
      <c r="AE527">
        <f>IF('WetLitterbags placem_collection'!Z88="","",'WetLitterbags placem_collection'!Z88)</f>
        <v>7.5</v>
      </c>
      <c r="AF527" s="256" t="str">
        <f>IF('WetLitterbags placem_collection'!AA88="","",'WetLitterbags placem_collection'!AA88)</f>
        <v>O</v>
      </c>
      <c r="AG527">
        <f>IF('WetLitterbags placem_collection'!AC88="","",'WetLitterbags placem_collection'!AC88)</f>
        <v>0</v>
      </c>
      <c r="AH527" s="250">
        <f>AVERAGE('WetLitterbags placem_collection'!S88,'WetLitterbags placem_collection'!U88)</f>
        <v>24.05</v>
      </c>
      <c r="AI527">
        <f>AVERAGE('WetLitterbags placem_collection'!R88,'WetLitterbags placem_collection'!T88)</f>
        <v>25.799999999999997</v>
      </c>
      <c r="AJ527">
        <f>INDEX(Coordinates!$B$2:$B$197,MATCH(G527,Coordinates!$J$2:$J$197,0))</f>
        <v>-3.2956140399999998</v>
      </c>
      <c r="AK527">
        <f>INDEX(Coordinates!$C$2:$C$197,MATCH(G527,Coordinates!$J$2:$J$197,0))</f>
        <v>34.852137030000002</v>
      </c>
      <c r="AL527" t="str">
        <f>IF(ISNUMBER(SEARCH("C", 'WetLitterbags placem_collection'!X88)),"YES","")</f>
        <v/>
      </c>
      <c r="AM527" t="str">
        <f>IF(ISNUMBER(SEARCH("H", 'WetLitterbags placem_collection'!X88)),"YES","")</f>
        <v/>
      </c>
      <c r="AN527" t="str">
        <f>IF(ISNUMBER(SEARCH("R", 'WetLitterbags placem_collection'!X88)),"YES","")</f>
        <v>YES</v>
      </c>
    </row>
    <row r="528" spans="1:40" ht="15" customHeight="1">
      <c r="A528" s="268" t="s">
        <v>2460</v>
      </c>
      <c r="B528" s="282">
        <f>'Dry_Litterbag Placem_Collection'!A89</f>
        <v>87</v>
      </c>
      <c r="C528" s="282" t="str">
        <f>'Dry_Litterbag Placem_Collection'!B89</f>
        <v>Maswa</v>
      </c>
      <c r="D528" s="282" t="s">
        <v>2677</v>
      </c>
      <c r="E528" s="282" t="s">
        <v>2679</v>
      </c>
      <c r="F528" s="282">
        <v>3</v>
      </c>
      <c r="G528" s="283" t="str">
        <f>'Dry_Litterbag Placem_Collection'!C89</f>
        <v>Dry_W3_T7</v>
      </c>
      <c r="H528" s="293" t="s">
        <v>3672</v>
      </c>
      <c r="I528" s="285" t="s">
        <v>1147</v>
      </c>
      <c r="J528" s="233" t="str">
        <f>'WetLitterbags placem_collection'!O89</f>
        <v>G632</v>
      </c>
      <c r="K528" s="235">
        <f>IFERROR(INDEX('Green_rooibos initial weight'!$C$5:$C$1749,MATCH(J528, 'Green_rooibos initial weight'!$A$5:$A$1749,0)),"")</f>
        <v>2.0779999999999998</v>
      </c>
      <c r="L528" s="235">
        <f t="shared" si="60"/>
        <v>1.8281999999999998</v>
      </c>
      <c r="M528" s="235">
        <f>AVERAGE('Ashed teabags wet'!$J$809:$J$813,'Ashed teabags wet'!$J$817:$J$818,'Ashed teabags wet'!$J$820:$J$821)</f>
        <v>5.5094158734921841</v>
      </c>
      <c r="N528" s="235">
        <f t="shared" si="61"/>
        <v>1.7274768590008158</v>
      </c>
      <c r="O528" s="235">
        <f>IF(IFERROR(INDEX('Both teabags AfterWet'!$D$1:$D$839,MATCH(J528,'Both teabags AfterWet'!$B$1:$B$839,0)),"")="","",(IFERROR(INDEX('Both teabags AfterWet'!$D$1:$D$839,MATCH(J528,'Both teabags AfterWet'!$B$1:$B$839,0)),"")))</f>
        <v>0.81640000000000001</v>
      </c>
      <c r="P528" s="235">
        <f t="shared" si="62"/>
        <v>0.66579999999999995</v>
      </c>
      <c r="Q528" s="235">
        <f>IFERROR(INDEX('Ashed teabags wet'!$J$2:$J$825,MATCH(J528,'Ashed teabags wet'!$B$2:$B$825,0)),"")</f>
        <v>14.564493098524098</v>
      </c>
      <c r="R528" s="235">
        <f t="shared" si="65"/>
        <v>0.56882960495002655</v>
      </c>
      <c r="S528" s="236">
        <f>'WetLitterbags placem_collection'!E89</f>
        <v>42767</v>
      </c>
      <c r="T528" s="236">
        <f>IF('WetLitterbags placem_collection'!G89="","",'WetLitterbags placem_collection'!G89)</f>
        <v>42819</v>
      </c>
      <c r="U528" s="237">
        <f t="shared" si="59"/>
        <v>52</v>
      </c>
      <c r="V528" s="235">
        <f t="shared" si="63"/>
        <v>1.1623999999999999</v>
      </c>
      <c r="W528" s="235">
        <f t="shared" si="64"/>
        <v>1.1586472540507893</v>
      </c>
      <c r="X528">
        <f>IFERROR(INDEX(Rainfall_Wet!$O$2:$O$217,MATCH(B528, Rainfall_Wet!$A$2:$A$217,0)),"")</f>
        <v>194.93009798400001</v>
      </c>
      <c r="Y528" s="241">
        <v>38.691629007962128</v>
      </c>
      <c r="Z528" s="241">
        <v>26.81299763288143</v>
      </c>
      <c r="AA528" s="241">
        <v>34.495373359156439</v>
      </c>
      <c r="AB528" s="242" t="s">
        <v>2693</v>
      </c>
      <c r="AC528" s="241">
        <v>8.5483587974371602</v>
      </c>
      <c r="AD528">
        <f>IF('WetLitterbags placem_collection'!AB89="","",'WetLitterbags placem_collection'!AB89)</f>
        <v>7.5</v>
      </c>
      <c r="AE528">
        <f>IF('WetLitterbags placem_collection'!Z89="","",'WetLitterbags placem_collection'!Z89)</f>
        <v>12.6</v>
      </c>
      <c r="AF528" s="256" t="str">
        <f>IF('WetLitterbags placem_collection'!AA89="","",'WetLitterbags placem_collection'!AA89)</f>
        <v>O</v>
      </c>
      <c r="AG528">
        <f>IF('WetLitterbags placem_collection'!AC89="","",'WetLitterbags placem_collection'!AC89)</f>
        <v>1</v>
      </c>
      <c r="AH528" s="250">
        <f>AVERAGE('WetLitterbags placem_collection'!S89,'WetLitterbags placem_collection'!U89)</f>
        <v>25.85</v>
      </c>
      <c r="AI528">
        <f>AVERAGE('WetLitterbags placem_collection'!R89,'WetLitterbags placem_collection'!T89)</f>
        <v>21.55</v>
      </c>
      <c r="AJ528">
        <f>INDEX(Coordinates!$B$2:$B$197,MATCH(G528,Coordinates!$J$2:$J$197,0))</f>
        <v>-3.295904975</v>
      </c>
      <c r="AK528">
        <f>INDEX(Coordinates!$C$2:$C$197,MATCH(G528,Coordinates!$J$2:$J$197,0))</f>
        <v>34.852136029999997</v>
      </c>
      <c r="AL528" t="str">
        <f>IF(ISNUMBER(SEARCH("C", 'WetLitterbags placem_collection'!X89)),"YES","")</f>
        <v/>
      </c>
      <c r="AM528" t="str">
        <f>IF(ISNUMBER(SEARCH("H", 'WetLitterbags placem_collection'!X89)),"YES","")</f>
        <v/>
      </c>
      <c r="AN528" t="str">
        <f>IF(ISNUMBER(SEARCH("R", 'WetLitterbags placem_collection'!X89)),"YES","")</f>
        <v>YES</v>
      </c>
    </row>
    <row r="529" spans="1:40" ht="15" customHeight="1">
      <c r="A529" s="268" t="s">
        <v>2460</v>
      </c>
      <c r="B529" s="282">
        <f>'Dry_Litterbag Placem_Collection'!A90</f>
        <v>88</v>
      </c>
      <c r="C529" s="282" t="str">
        <f>'Dry_Litterbag Placem_Collection'!B90</f>
        <v>Maswa</v>
      </c>
      <c r="D529" s="282" t="s">
        <v>2677</v>
      </c>
      <c r="E529" s="282" t="s">
        <v>2679</v>
      </c>
      <c r="F529" s="282">
        <v>3</v>
      </c>
      <c r="G529" s="283" t="str">
        <f>'Dry_Litterbag Placem_Collection'!C90</f>
        <v>Dry_W3_T8</v>
      </c>
      <c r="H529" s="293" t="s">
        <v>3672</v>
      </c>
      <c r="I529" s="285" t="s">
        <v>1147</v>
      </c>
      <c r="J529" s="233" t="str">
        <f>'WetLitterbags placem_collection'!O90</f>
        <v>G611</v>
      </c>
      <c r="K529" s="235">
        <f>IFERROR(INDEX('Green_rooibos initial weight'!$C$5:$C$1749,MATCH(J529, 'Green_rooibos initial weight'!$A$5:$A$1749,0)),"")</f>
        <v>1.99</v>
      </c>
      <c r="L529" s="235">
        <f t="shared" si="60"/>
        <v>1.7402</v>
      </c>
      <c r="M529" s="235">
        <f>AVERAGE('Ashed teabags wet'!$J$809:$J$813,'Ashed teabags wet'!$J$817:$J$818,'Ashed teabags wet'!$J$820:$J$821)</f>
        <v>5.5094158734921841</v>
      </c>
      <c r="N529" s="235">
        <f t="shared" si="61"/>
        <v>1.6443251449694889</v>
      </c>
      <c r="O529" s="235" t="str">
        <f>IF(IFERROR(INDEX('Both teabags AfterWet'!$D$1:$D$839,MATCH(J529,'Both teabags AfterWet'!$B$1:$B$839,0)),"")="","",(IFERROR(INDEX('Both teabags AfterWet'!$D$1:$D$839,MATCH(J529,'Both teabags AfterWet'!$B$1:$B$839,0)),"")))</f>
        <v/>
      </c>
      <c r="P529" s="235" t="str">
        <f t="shared" si="62"/>
        <v/>
      </c>
      <c r="Q529" s="235" t="str">
        <f>IFERROR(INDEX('Ashed teabags wet'!$J$2:$J$825,MATCH(J529,'Ashed teabags wet'!$B$2:$B$825,0)),"")</f>
        <v/>
      </c>
      <c r="R529" s="235" t="str">
        <f t="shared" si="65"/>
        <v/>
      </c>
      <c r="S529" s="236">
        <f>'WetLitterbags placem_collection'!E90</f>
        <v>42767</v>
      </c>
      <c r="T529" s="236" t="str">
        <f>IF('WetLitterbags placem_collection'!G90="","",'WetLitterbags placem_collection'!G90)</f>
        <v/>
      </c>
      <c r="U529" s="237" t="str">
        <f t="shared" si="59"/>
        <v/>
      </c>
      <c r="V529" s="235" t="str">
        <f t="shared" si="63"/>
        <v/>
      </c>
      <c r="W529" s="235" t="str">
        <f t="shared" si="64"/>
        <v/>
      </c>
      <c r="X529" t="str">
        <f>IFERROR(INDEX(Rainfall_Wet!$O$2:$O$217,MATCH(B529, Rainfall_Wet!$A$2:$A$217,0)),"")</f>
        <v/>
      </c>
      <c r="Y529" s="241">
        <v>38.691629007962128</v>
      </c>
      <c r="Z529" s="241">
        <v>26.81299763288143</v>
      </c>
      <c r="AA529" s="241">
        <v>34.495373359156439</v>
      </c>
      <c r="AB529" s="242" t="s">
        <v>2693</v>
      </c>
      <c r="AC529" s="241">
        <v>9.5483587974371602</v>
      </c>
      <c r="AD529" t="str">
        <f>IF('WetLitterbags placem_collection'!AB90="","",'WetLitterbags placem_collection'!AB90)</f>
        <v/>
      </c>
      <c r="AE529" t="str">
        <f>IF('WetLitterbags placem_collection'!Z90="","",'WetLitterbags placem_collection'!Z90)</f>
        <v/>
      </c>
      <c r="AF529" s="256" t="str">
        <f>IF('WetLitterbags placem_collection'!AA90="","",'WetLitterbags placem_collection'!AA90)</f>
        <v/>
      </c>
      <c r="AG529" t="str">
        <f>IF('WetLitterbags placem_collection'!AC90="","",'WetLitterbags placem_collection'!AC90)</f>
        <v/>
      </c>
      <c r="AH529" s="250">
        <f>AVERAGE('WetLitterbags placem_collection'!S90,'WetLitterbags placem_collection'!U90)</f>
        <v>29.7</v>
      </c>
      <c r="AI529">
        <f>AVERAGE('WetLitterbags placem_collection'!R90,'WetLitterbags placem_collection'!T90)</f>
        <v>21.4</v>
      </c>
      <c r="AJ529">
        <f>INDEX(Coordinates!$B$2:$B$197,MATCH(G529,Coordinates!$J$2:$J$197,0))</f>
        <v>-3.2959530039999998</v>
      </c>
      <c r="AK529">
        <f>INDEX(Coordinates!$C$2:$C$197,MATCH(G529,Coordinates!$J$2:$J$197,0))</f>
        <v>34.85242504</v>
      </c>
      <c r="AL529" t="str">
        <f>IF(ISNUMBER(SEARCH("C", 'WetLitterbags placem_collection'!X90)),"YES","")</f>
        <v/>
      </c>
      <c r="AM529" t="str">
        <f>IF(ISNUMBER(SEARCH("H", 'WetLitterbags placem_collection'!X90)),"YES","")</f>
        <v/>
      </c>
      <c r="AN529" t="str">
        <f>IF(ISNUMBER(SEARCH("R", 'WetLitterbags placem_collection'!X90)),"YES","")</f>
        <v/>
      </c>
    </row>
    <row r="530" spans="1:40" ht="15" customHeight="1">
      <c r="A530" s="268" t="s">
        <v>2460</v>
      </c>
      <c r="B530" s="282">
        <f>'Dry_Litterbag Placem_Collection'!A91</f>
        <v>89</v>
      </c>
      <c r="C530" s="282" t="str">
        <f>'Dry_Litterbag Placem_Collection'!B91</f>
        <v>Maswa</v>
      </c>
      <c r="D530" s="282" t="s">
        <v>2677</v>
      </c>
      <c r="E530" s="282" t="s">
        <v>2679</v>
      </c>
      <c r="F530" s="282">
        <v>4</v>
      </c>
      <c r="G530" s="283" t="str">
        <f>'Dry_Litterbag Placem_Collection'!C91</f>
        <v>Dry_W4_T1</v>
      </c>
      <c r="H530" s="293" t="s">
        <v>3672</v>
      </c>
      <c r="I530" s="285" t="s">
        <v>1147</v>
      </c>
      <c r="J530" s="233" t="str">
        <f>'WetLitterbags placem_collection'!O91</f>
        <v>G469</v>
      </c>
      <c r="K530" s="235">
        <f>IFERROR(INDEX('Green_rooibos initial weight'!$C$5:$C$1749,MATCH(J530, 'Green_rooibos initial weight'!$A$5:$A$1749,0)),"")</f>
        <v>1.9630000000000001</v>
      </c>
      <c r="L530" s="235">
        <f t="shared" si="60"/>
        <v>1.7132000000000001</v>
      </c>
      <c r="M530" s="235">
        <f>AVERAGE('Ashed teabags wet'!$J$809:$J$813,'Ashed teabags wet'!$J$817:$J$818,'Ashed teabags wet'!$J$820:$J$821)</f>
        <v>5.5094158734921841</v>
      </c>
      <c r="N530" s="235">
        <f t="shared" si="61"/>
        <v>1.6188126872553319</v>
      </c>
      <c r="O530" s="235">
        <f>IF(IFERROR(INDEX('Both teabags AfterWet'!$D$1:$D$839,MATCH(J530,'Both teabags AfterWet'!$B$1:$B$839,0)),"")="","",(IFERROR(INDEX('Both teabags AfterWet'!$D$1:$D$839,MATCH(J530,'Both teabags AfterWet'!$B$1:$B$839,0)),"")))</f>
        <v>1.5169999999999999</v>
      </c>
      <c r="P530" s="235">
        <f t="shared" si="62"/>
        <v>1.3663999999999998</v>
      </c>
      <c r="Q530" s="235">
        <f>IFERROR(INDEX('Ashed teabags wet'!$J$2:$J$825,MATCH(J530,'Ashed teabags wet'!$B$2:$B$825,0)),"")</f>
        <v>48.044965786901678</v>
      </c>
      <c r="R530" s="235">
        <f t="shared" si="65"/>
        <v>0.70991358748777544</v>
      </c>
      <c r="S530" s="236">
        <f>'WetLitterbags placem_collection'!E91</f>
        <v>42767</v>
      </c>
      <c r="T530" s="236">
        <f>IF('WetLitterbags placem_collection'!G91="","",'WetLitterbags placem_collection'!G91)</f>
        <v>42819</v>
      </c>
      <c r="U530" s="237">
        <f t="shared" si="59"/>
        <v>52</v>
      </c>
      <c r="V530" s="235">
        <f t="shared" si="63"/>
        <v>0.34680000000000022</v>
      </c>
      <c r="W530" s="235">
        <f t="shared" si="64"/>
        <v>0.90889909976755645</v>
      </c>
      <c r="X530">
        <f>IFERROR(INDEX(Rainfall_Wet!$O$2:$O$217,MATCH(B530, Rainfall_Wet!$A$2:$A$217,0)),"")</f>
        <v>194.93009798400001</v>
      </c>
      <c r="Y530" s="241">
        <v>28.145762029394</v>
      </c>
      <c r="Z530" s="241">
        <v>25.085564727199518</v>
      </c>
      <c r="AA530" s="241">
        <v>46.768673243406489</v>
      </c>
      <c r="AB530" s="242" t="s">
        <v>2688</v>
      </c>
      <c r="AC530" s="241">
        <v>2.1716214884179394</v>
      </c>
      <c r="AD530">
        <f>IF('WetLitterbags placem_collection'!AB91="","",'WetLitterbags placem_collection'!AB91)</f>
        <v>7.3</v>
      </c>
      <c r="AE530">
        <f>IF('WetLitterbags placem_collection'!Z91="","",'WetLitterbags placem_collection'!Z91)</f>
        <v>35.799999999999997</v>
      </c>
      <c r="AF530" s="256" t="str">
        <f>IF('WetLitterbags placem_collection'!AA91="","",'WetLitterbags placem_collection'!AA91)</f>
        <v>O</v>
      </c>
      <c r="AG530">
        <f>IF('WetLitterbags placem_collection'!AC91="","",'WetLitterbags placem_collection'!AC91)</f>
        <v>0</v>
      </c>
      <c r="AH530" s="250">
        <f>AVERAGE('WetLitterbags placem_collection'!S91,'WetLitterbags placem_collection'!U91)</f>
        <v>20.95</v>
      </c>
      <c r="AI530">
        <f>AVERAGE('WetLitterbags placem_collection'!R91,'WetLitterbags placem_collection'!T91)</f>
        <v>24.45</v>
      </c>
      <c r="AJ530">
        <f>INDEX(Coordinates!$B$2:$B$197,MATCH(G530,Coordinates!$J$2:$J$197,0))</f>
        <v>-3.2966709980000002</v>
      </c>
      <c r="AK530">
        <f>INDEX(Coordinates!$C$2:$C$197,MATCH(G530,Coordinates!$J$2:$J$197,0))</f>
        <v>34.854407019999996</v>
      </c>
      <c r="AL530" t="str">
        <f>IF(ISNUMBER(SEARCH("C", 'WetLitterbags placem_collection'!X91)),"YES","")</f>
        <v/>
      </c>
      <c r="AM530" t="str">
        <f>IF(ISNUMBER(SEARCH("H", 'WetLitterbags placem_collection'!X91)),"YES","")</f>
        <v/>
      </c>
      <c r="AN530" t="str">
        <f>IF(ISNUMBER(SEARCH("R", 'WetLitterbags placem_collection'!X91)),"YES","")</f>
        <v>YES</v>
      </c>
    </row>
    <row r="531" spans="1:40" ht="15" customHeight="1">
      <c r="A531" s="268" t="s">
        <v>2460</v>
      </c>
      <c r="B531" s="282">
        <f>'Dry_Litterbag Placem_Collection'!A92</f>
        <v>90</v>
      </c>
      <c r="C531" s="282" t="str">
        <f>'Dry_Litterbag Placem_Collection'!B92</f>
        <v>Maswa</v>
      </c>
      <c r="D531" s="282" t="s">
        <v>2677</v>
      </c>
      <c r="E531" s="282" t="s">
        <v>2679</v>
      </c>
      <c r="F531" s="282">
        <v>4</v>
      </c>
      <c r="G531" s="283" t="str">
        <f>'Dry_Litterbag Placem_Collection'!C92</f>
        <v>Dry_W4_T2</v>
      </c>
      <c r="H531" s="293" t="s">
        <v>3672</v>
      </c>
      <c r="I531" s="285" t="s">
        <v>1147</v>
      </c>
      <c r="J531" s="233" t="str">
        <f>'WetLitterbags placem_collection'!O92</f>
        <v>G355</v>
      </c>
      <c r="K531" s="235">
        <f>IFERROR(INDEX('Green_rooibos initial weight'!$C$5:$C$1749,MATCH(J531, 'Green_rooibos initial weight'!$A$5:$A$1749,0)),"")</f>
        <v>2.0489999999999999</v>
      </c>
      <c r="L531" s="235">
        <f t="shared" si="60"/>
        <v>1.7991999999999999</v>
      </c>
      <c r="M531" s="235">
        <f>AVERAGE('Ashed teabags wet'!$J$809:$J$813,'Ashed teabags wet'!$J$817:$J$818,'Ashed teabags wet'!$J$820:$J$821)</f>
        <v>5.5094158734921841</v>
      </c>
      <c r="N531" s="235">
        <f t="shared" si="61"/>
        <v>1.7000745896041285</v>
      </c>
      <c r="O531" s="235">
        <f>IF(IFERROR(INDEX('Both teabags AfterWet'!$D$1:$D$839,MATCH(J531,'Both teabags AfterWet'!$B$1:$B$839,0)),"")="","",(IFERROR(INDEX('Both teabags AfterWet'!$D$1:$D$839,MATCH(J531,'Both teabags AfterWet'!$B$1:$B$839,0)),"")))</f>
        <v>0.78380000000000005</v>
      </c>
      <c r="P531" s="235">
        <f t="shared" si="62"/>
        <v>0.63319999999999999</v>
      </c>
      <c r="Q531" s="235">
        <f>IFERROR(INDEX('Ashed teabags wet'!$J$2:$J$825,MATCH(J531,'Ashed teabags wet'!$B$2:$B$825,0)),"")</f>
        <v>6.6735644076571221</v>
      </c>
      <c r="R531" s="235">
        <f t="shared" si="65"/>
        <v>0.59094299017071505</v>
      </c>
      <c r="S531" s="236">
        <f>'WetLitterbags placem_collection'!E92</f>
        <v>42767</v>
      </c>
      <c r="T531" s="236">
        <f>IF('WetLitterbags placem_collection'!G92="","",'WetLitterbags placem_collection'!G92)</f>
        <v>42819</v>
      </c>
      <c r="U531" s="237">
        <f t="shared" si="59"/>
        <v>52</v>
      </c>
      <c r="V531" s="235">
        <f t="shared" si="63"/>
        <v>1.1659999999999999</v>
      </c>
      <c r="W531" s="235">
        <f t="shared" si="64"/>
        <v>1.1091315994334134</v>
      </c>
      <c r="X531">
        <f>IFERROR(INDEX(Rainfall_Wet!$O$2:$O$217,MATCH(B531, Rainfall_Wet!$A$2:$A$217,0)),"")</f>
        <v>194.93009798400001</v>
      </c>
      <c r="Y531" s="241">
        <v>28.145762029394</v>
      </c>
      <c r="Z531" s="241">
        <v>25.085564727199518</v>
      </c>
      <c r="AA531" s="241">
        <v>46.768673243406489</v>
      </c>
      <c r="AB531" s="242" t="s">
        <v>2688</v>
      </c>
      <c r="AC531" s="241">
        <v>3.1716214884179399</v>
      </c>
      <c r="AD531">
        <f>IF('WetLitterbags placem_collection'!AB92="","",'WetLitterbags placem_collection'!AB92)</f>
        <v>7.7</v>
      </c>
      <c r="AE531">
        <f>IF('WetLitterbags placem_collection'!Z92="","",'WetLitterbags placem_collection'!Z92)</f>
        <v>30.4</v>
      </c>
      <c r="AF531" s="256" t="str">
        <f>IF('WetLitterbags placem_collection'!AA92="","",'WetLitterbags placem_collection'!AA92)</f>
        <v>O</v>
      </c>
      <c r="AG531">
        <f>IF('WetLitterbags placem_collection'!AC92="","",'WetLitterbags placem_collection'!AC92)</f>
        <v>0</v>
      </c>
      <c r="AH531" s="250">
        <f>AVERAGE('WetLitterbags placem_collection'!S92,'WetLitterbags placem_collection'!U92)</f>
        <v>27.5</v>
      </c>
      <c r="AI531">
        <f>AVERAGE('WetLitterbags placem_collection'!R92,'WetLitterbags placem_collection'!T92)</f>
        <v>23.85</v>
      </c>
      <c r="AJ531">
        <f>INDEX(Coordinates!$B$2:$B$197,MATCH(G531,Coordinates!$J$2:$J$197,0))</f>
        <v>-3.2966860009999999</v>
      </c>
      <c r="AK531">
        <f>INDEX(Coordinates!$C$2:$C$197,MATCH(G531,Coordinates!$J$2:$J$197,0))</f>
        <v>34.854371989999997</v>
      </c>
      <c r="AL531" t="str">
        <f>IF(ISNUMBER(SEARCH("C", 'WetLitterbags placem_collection'!X92)),"YES","")</f>
        <v/>
      </c>
      <c r="AM531" t="str">
        <f>IF(ISNUMBER(SEARCH("H", 'WetLitterbags placem_collection'!X92)),"YES","")</f>
        <v/>
      </c>
      <c r="AN531" t="str">
        <f>IF(ISNUMBER(SEARCH("R", 'WetLitterbags placem_collection'!X92)),"YES","")</f>
        <v/>
      </c>
    </row>
    <row r="532" spans="1:40" ht="15" customHeight="1">
      <c r="A532" s="268" t="s">
        <v>2460</v>
      </c>
      <c r="B532" s="282">
        <f>'Dry_Litterbag Placem_Collection'!A93</f>
        <v>91</v>
      </c>
      <c r="C532" s="282" t="str">
        <f>'Dry_Litterbag Placem_Collection'!B93</f>
        <v>Maswa</v>
      </c>
      <c r="D532" s="282" t="s">
        <v>2677</v>
      </c>
      <c r="E532" s="282" t="s">
        <v>2679</v>
      </c>
      <c r="F532" s="282">
        <v>4</v>
      </c>
      <c r="G532" s="283" t="str">
        <f>'Dry_Litterbag Placem_Collection'!C93</f>
        <v>Dry_W4_T3</v>
      </c>
      <c r="H532" s="293" t="s">
        <v>3672</v>
      </c>
      <c r="I532" s="285" t="s">
        <v>1147</v>
      </c>
      <c r="J532" s="233" t="str">
        <f>'WetLitterbags placem_collection'!O93</f>
        <v>G547</v>
      </c>
      <c r="K532" s="235">
        <f>IFERROR(INDEX('Green_rooibos initial weight'!$C$5:$C$1749,MATCH(J532, 'Green_rooibos initial weight'!$A$5:$A$1749,0)),"")</f>
        <v>2.121</v>
      </c>
      <c r="L532" s="235">
        <f t="shared" si="60"/>
        <v>1.8712</v>
      </c>
      <c r="M532" s="235">
        <f>AVERAGE('Ashed teabags wet'!$J$809:$J$813,'Ashed teabags wet'!$J$817:$J$818,'Ashed teabags wet'!$J$820:$J$821)</f>
        <v>5.5094158734921841</v>
      </c>
      <c r="N532" s="235">
        <f t="shared" si="61"/>
        <v>1.7681078101752141</v>
      </c>
      <c r="O532" s="235">
        <f>IF(IFERROR(INDEX('Both teabags AfterWet'!$D$1:$D$839,MATCH(J532,'Both teabags AfterWet'!$B$1:$B$839,0)),"")="","",(IFERROR(INDEX('Both teabags AfterWet'!$D$1:$D$839,MATCH(J532,'Both teabags AfterWet'!$B$1:$B$839,0)),"")))</f>
        <v>1.069</v>
      </c>
      <c r="P532" s="235">
        <f t="shared" si="62"/>
        <v>0.91839999999999988</v>
      </c>
      <c r="Q532" s="235">
        <f>IFERROR(INDEX('Ashed teabags wet'!$J$2:$J$825,MATCH(J532,'Ashed teabags wet'!$B$2:$B$825,0)),"")</f>
        <v>26.348448687350785</v>
      </c>
      <c r="R532" s="235">
        <f t="shared" si="65"/>
        <v>0.67641584725537029</v>
      </c>
      <c r="S532" s="236">
        <f>'WetLitterbags placem_collection'!E93</f>
        <v>42767</v>
      </c>
      <c r="T532" s="236">
        <f>IF('WetLitterbags placem_collection'!G93="","",'WetLitterbags placem_collection'!G93)</f>
        <v>42819</v>
      </c>
      <c r="U532" s="237">
        <f t="shared" si="59"/>
        <v>52</v>
      </c>
      <c r="V532" s="235">
        <f t="shared" si="63"/>
        <v>0.95280000000000009</v>
      </c>
      <c r="W532" s="235">
        <f t="shared" si="64"/>
        <v>1.0916919629198438</v>
      </c>
      <c r="X532">
        <f>IFERROR(INDEX(Rainfall_Wet!$O$2:$O$217,MATCH(B532, Rainfall_Wet!$A$2:$A$217,0)),"")</f>
        <v>194.93009798400001</v>
      </c>
      <c r="Y532" s="241">
        <v>28.145762029394</v>
      </c>
      <c r="Z532" s="241">
        <v>25.085564727199518</v>
      </c>
      <c r="AA532" s="241">
        <v>46.768673243406489</v>
      </c>
      <c r="AB532" s="242" t="s">
        <v>2688</v>
      </c>
      <c r="AC532" s="241">
        <v>4.1716214884179399</v>
      </c>
      <c r="AD532">
        <f>IF('WetLitterbags placem_collection'!AB93="","",'WetLitterbags placem_collection'!AB93)</f>
        <v>6.1</v>
      </c>
      <c r="AE532">
        <f>IF('WetLitterbags placem_collection'!Z93="","",'WetLitterbags placem_collection'!Z93)</f>
        <v>39.4</v>
      </c>
      <c r="AF532" s="256" t="str">
        <f>IF('WetLitterbags placem_collection'!AA93="","",'WetLitterbags placem_collection'!AA93)</f>
        <v>O</v>
      </c>
      <c r="AG532">
        <f>IF('WetLitterbags placem_collection'!AC93="","",'WetLitterbags placem_collection'!AC93)</f>
        <v>1</v>
      </c>
      <c r="AH532" s="250">
        <f>AVERAGE('WetLitterbags placem_collection'!S93,'WetLitterbags placem_collection'!U93)</f>
        <v>26.4</v>
      </c>
      <c r="AI532">
        <f>AVERAGE('WetLitterbags placem_collection'!R93,'WetLitterbags placem_collection'!T93)</f>
        <v>24.35</v>
      </c>
      <c r="AJ532">
        <f>INDEX(Coordinates!$B$2:$B$197,MATCH(G532,Coordinates!$J$2:$J$197,0))</f>
        <v>-3.2966180239999998</v>
      </c>
      <c r="AK532">
        <f>INDEX(Coordinates!$C$2:$C$197,MATCH(G532,Coordinates!$J$2:$J$197,0))</f>
        <v>34.854464020000002</v>
      </c>
      <c r="AL532" t="str">
        <f>IF(ISNUMBER(SEARCH("C", 'WetLitterbags placem_collection'!X93)),"YES","")</f>
        <v/>
      </c>
      <c r="AM532" t="str">
        <f>IF(ISNUMBER(SEARCH("H", 'WetLitterbags placem_collection'!X93)),"YES","")</f>
        <v/>
      </c>
      <c r="AN532" t="str">
        <f>IF(ISNUMBER(SEARCH("R", 'WetLitterbags placem_collection'!X93)),"YES","")</f>
        <v>YES</v>
      </c>
    </row>
    <row r="533" spans="1:40" ht="15" customHeight="1">
      <c r="A533" s="268" t="s">
        <v>2460</v>
      </c>
      <c r="B533" s="282">
        <f>'Dry_Litterbag Placem_Collection'!A94</f>
        <v>92</v>
      </c>
      <c r="C533" s="282" t="str">
        <f>'Dry_Litterbag Placem_Collection'!B94</f>
        <v>Maswa</v>
      </c>
      <c r="D533" s="282" t="s">
        <v>2677</v>
      </c>
      <c r="E533" s="282" t="s">
        <v>2679</v>
      </c>
      <c r="F533" s="282">
        <v>4</v>
      </c>
      <c r="G533" s="283" t="str">
        <f>'Dry_Litterbag Placem_Collection'!C94</f>
        <v>Dry_W4_T4</v>
      </c>
      <c r="H533" s="293" t="s">
        <v>3672</v>
      </c>
      <c r="I533" s="285" t="s">
        <v>1147</v>
      </c>
      <c r="J533" s="233" t="str">
        <f>'WetLitterbags placem_collection'!O94</f>
        <v>G763</v>
      </c>
      <c r="K533" s="235">
        <f>IFERROR(INDEX('Green_rooibos initial weight'!$C$5:$C$1749,MATCH(J533, 'Green_rooibos initial weight'!$A$5:$A$1749,0)),"")</f>
        <v>2.0590000000000002</v>
      </c>
      <c r="L533" s="235">
        <f t="shared" si="60"/>
        <v>1.8092000000000001</v>
      </c>
      <c r="M533" s="235">
        <f>AVERAGE('Ashed teabags wet'!$J$809:$J$813,'Ashed teabags wet'!$J$817:$J$818,'Ashed teabags wet'!$J$820:$J$821)</f>
        <v>5.5094158734921841</v>
      </c>
      <c r="N533" s="235">
        <f t="shared" si="61"/>
        <v>1.7095236480167795</v>
      </c>
      <c r="O533" s="235" t="str">
        <f>IF(IFERROR(INDEX('Both teabags AfterWet'!$D$1:$D$839,MATCH(J533,'Both teabags AfterWet'!$B$1:$B$839,0)),"")="","",(IFERROR(INDEX('Both teabags AfterWet'!$D$1:$D$839,MATCH(J533,'Both teabags AfterWet'!$B$1:$B$839,0)),"")))</f>
        <v/>
      </c>
      <c r="P533" s="235" t="str">
        <f t="shared" si="62"/>
        <v/>
      </c>
      <c r="Q533" s="235">
        <f>IFERROR(INDEX('Ashed teabags wet'!$J$2:$J$825,MATCH(J533,'Ashed teabags wet'!$B$2:$B$825,0)),"")</f>
        <v>39.468503937007327</v>
      </c>
      <c r="R533" s="235" t="str">
        <f t="shared" si="65"/>
        <v/>
      </c>
      <c r="S533" s="236">
        <f>'WetLitterbags placem_collection'!E94</f>
        <v>42767</v>
      </c>
      <c r="T533" s="236">
        <f>IF('WetLitterbags placem_collection'!G94="","",'WetLitterbags placem_collection'!G94)</f>
        <v>42819</v>
      </c>
      <c r="U533" s="237">
        <f t="shared" si="59"/>
        <v>52</v>
      </c>
      <c r="V533" s="235" t="str">
        <f t="shared" si="63"/>
        <v/>
      </c>
      <c r="W533" s="235" t="str">
        <f t="shared" si="64"/>
        <v/>
      </c>
      <c r="X533">
        <f>IFERROR(INDEX(Rainfall_Wet!$O$2:$O$217,MATCH(B533, Rainfall_Wet!$A$2:$A$217,0)),"")</f>
        <v>194.93009798400001</v>
      </c>
      <c r="Y533" s="241">
        <v>28.145762029394</v>
      </c>
      <c r="Z533" s="241">
        <v>25.085564727199518</v>
      </c>
      <c r="AA533" s="241">
        <v>46.768673243406489</v>
      </c>
      <c r="AB533" s="242" t="s">
        <v>2688</v>
      </c>
      <c r="AC533" s="241">
        <v>5.1716214884179399</v>
      </c>
      <c r="AD533">
        <f>IF('WetLitterbags placem_collection'!AB94="","",'WetLitterbags placem_collection'!AB94)</f>
        <v>7.7</v>
      </c>
      <c r="AE533">
        <f>IF('WetLitterbags placem_collection'!Z94="","",'WetLitterbags placem_collection'!Z94)</f>
        <v>24.8</v>
      </c>
      <c r="AF533" s="256" t="str">
        <f>IF('WetLitterbags placem_collection'!AA94="","",'WetLitterbags placem_collection'!AA94)</f>
        <v>O</v>
      </c>
      <c r="AG533">
        <f>IF('WetLitterbags placem_collection'!AC94="","",'WetLitterbags placem_collection'!AC94)</f>
        <v>1</v>
      </c>
      <c r="AH533" s="250">
        <f>AVERAGE('WetLitterbags placem_collection'!S94,'WetLitterbags placem_collection'!U94)</f>
        <v>26.45</v>
      </c>
      <c r="AI533">
        <f>AVERAGE('WetLitterbags placem_collection'!R94,'WetLitterbags placem_collection'!T94)</f>
        <v>22.6</v>
      </c>
      <c r="AJ533">
        <f>INDEX(Coordinates!$B$2:$B$197,MATCH(G533,Coordinates!$J$2:$J$197,0))</f>
        <v>-3.2965539860000002</v>
      </c>
      <c r="AK533">
        <f>INDEX(Coordinates!$C$2:$C$197,MATCH(G533,Coordinates!$J$2:$J$197,0))</f>
        <v>34.854455969999997</v>
      </c>
      <c r="AL533" t="str">
        <f>IF(ISNUMBER(SEARCH("C", 'WetLitterbags placem_collection'!X94)),"YES","")</f>
        <v/>
      </c>
      <c r="AM533" t="str">
        <f>IF(ISNUMBER(SEARCH("H", 'WetLitterbags placem_collection'!X94)),"YES","")</f>
        <v/>
      </c>
      <c r="AN533" t="str">
        <f>IF(ISNUMBER(SEARCH("R", 'WetLitterbags placem_collection'!X94)),"YES","")</f>
        <v>YES</v>
      </c>
    </row>
    <row r="534" spans="1:40" ht="15" customHeight="1">
      <c r="A534" s="268" t="s">
        <v>2460</v>
      </c>
      <c r="B534" s="282">
        <f>'Dry_Litterbag Placem_Collection'!A95</f>
        <v>93</v>
      </c>
      <c r="C534" s="282" t="str">
        <f>'Dry_Litterbag Placem_Collection'!B95</f>
        <v>Maswa</v>
      </c>
      <c r="D534" s="282" t="s">
        <v>2677</v>
      </c>
      <c r="E534" s="282" t="s">
        <v>2679</v>
      </c>
      <c r="F534" s="282">
        <v>4</v>
      </c>
      <c r="G534" s="283" t="str">
        <f>'Dry_Litterbag Placem_Collection'!C95</f>
        <v>Dry_W4_T5</v>
      </c>
      <c r="H534" s="293" t="s">
        <v>3672</v>
      </c>
      <c r="I534" s="285" t="s">
        <v>1147</v>
      </c>
      <c r="J534" s="233" t="str">
        <f>'WetLitterbags placem_collection'!O95</f>
        <v>G424</v>
      </c>
      <c r="K534" s="235">
        <f>IFERROR(INDEX('Green_rooibos initial weight'!$C$5:$C$1749,MATCH(J534, 'Green_rooibos initial weight'!$A$5:$A$1749,0)),"")</f>
        <v>1.9590000000000001</v>
      </c>
      <c r="L534" s="235">
        <f t="shared" si="60"/>
        <v>1.7092000000000001</v>
      </c>
      <c r="M534" s="235">
        <f>AVERAGE('Ashed teabags wet'!$J$809:$J$813,'Ashed teabags wet'!$J$817:$J$818,'Ashed teabags wet'!$J$820:$J$821)</f>
        <v>5.5094158734921841</v>
      </c>
      <c r="N534" s="235">
        <f t="shared" si="61"/>
        <v>1.6150330638902717</v>
      </c>
      <c r="O534" s="235">
        <f>IF(IFERROR(INDEX('Both teabags AfterWet'!$D$1:$D$839,MATCH(J534,'Both teabags AfterWet'!$B$1:$B$839,0)),"")="","",(IFERROR(INDEX('Both teabags AfterWet'!$D$1:$D$839,MATCH(J534,'Both teabags AfterWet'!$B$1:$B$839,0)),"")))</f>
        <v>0.66039999999999999</v>
      </c>
      <c r="P534" s="235">
        <f t="shared" si="62"/>
        <v>0.50980000000000003</v>
      </c>
      <c r="Q534" s="235">
        <f>IFERROR(INDEX('Ashed teabags wet'!$J$2:$J$825,MATCH(J534,'Ashed teabags wet'!$B$2:$B$825,0)),"")</f>
        <v>9.5166915794729583</v>
      </c>
      <c r="R534" s="235">
        <f t="shared" si="65"/>
        <v>0.46128390632784688</v>
      </c>
      <c r="S534" s="236">
        <f>'WetLitterbags placem_collection'!E95</f>
        <v>42767</v>
      </c>
      <c r="T534" s="236">
        <f>IF('WetLitterbags placem_collection'!G95="","",'WetLitterbags placem_collection'!G95)</f>
        <v>42819</v>
      </c>
      <c r="U534" s="237">
        <f t="shared" si="59"/>
        <v>52</v>
      </c>
      <c r="V534" s="235">
        <f t="shared" si="63"/>
        <v>1.1994</v>
      </c>
      <c r="W534" s="235">
        <f t="shared" si="64"/>
        <v>1.1537491575624248</v>
      </c>
      <c r="X534">
        <f>IFERROR(INDEX(Rainfall_Wet!$O$2:$O$217,MATCH(B534, Rainfall_Wet!$A$2:$A$217,0)),"")</f>
        <v>194.93009798400001</v>
      </c>
      <c r="Y534" s="241">
        <v>28.145762029394</v>
      </c>
      <c r="Z534" s="241">
        <v>25.085564727199518</v>
      </c>
      <c r="AA534" s="241">
        <v>46.768673243406489</v>
      </c>
      <c r="AB534" s="242" t="s">
        <v>2688</v>
      </c>
      <c r="AC534" s="241">
        <v>6.1716214884179399</v>
      </c>
      <c r="AD534">
        <f>IF('WetLitterbags placem_collection'!AB95="","",'WetLitterbags placem_collection'!AB95)</f>
        <v>6.6</v>
      </c>
      <c r="AE534">
        <f>IF('WetLitterbags placem_collection'!Z95="","",'WetLitterbags placem_collection'!Z95)</f>
        <v>40</v>
      </c>
      <c r="AF534" s="256" t="str">
        <f>IF('WetLitterbags placem_collection'!AA95="","",'WetLitterbags placem_collection'!AA95)</f>
        <v>O</v>
      </c>
      <c r="AG534">
        <f>IF('WetLitterbags placem_collection'!AC95="","",'WetLitterbags placem_collection'!AC95)</f>
        <v>1</v>
      </c>
      <c r="AH534" s="250">
        <f>AVERAGE('WetLitterbags placem_collection'!S95,'WetLitterbags placem_collection'!U95)</f>
        <v>25.25</v>
      </c>
      <c r="AI534">
        <f>AVERAGE('WetLitterbags placem_collection'!R95,'WetLitterbags placem_collection'!T95)</f>
        <v>23.5</v>
      </c>
      <c r="AJ534">
        <f>INDEX(Coordinates!$B$2:$B$197,MATCH(G534,Coordinates!$J$2:$J$197,0))</f>
        <v>-3.2964789680000002</v>
      </c>
      <c r="AK534">
        <f>INDEX(Coordinates!$C$2:$C$197,MATCH(G534,Coordinates!$J$2:$J$197,0))</f>
        <v>34.854331000000002</v>
      </c>
      <c r="AL534" t="str">
        <f>IF(ISNUMBER(SEARCH("C", 'WetLitterbags placem_collection'!X95)),"YES","")</f>
        <v/>
      </c>
      <c r="AM534" t="str">
        <f>IF(ISNUMBER(SEARCH("H", 'WetLitterbags placem_collection'!X95)),"YES","")</f>
        <v/>
      </c>
      <c r="AN534" t="str">
        <f>IF(ISNUMBER(SEARCH("R", 'WetLitterbags placem_collection'!X95)),"YES","")</f>
        <v>YES</v>
      </c>
    </row>
    <row r="535" spans="1:40" ht="15" customHeight="1">
      <c r="A535" s="268" t="s">
        <v>2460</v>
      </c>
      <c r="B535" s="282">
        <f>'Dry_Litterbag Placem_Collection'!A96</f>
        <v>94</v>
      </c>
      <c r="C535" s="282" t="str">
        <f>'Dry_Litterbag Placem_Collection'!B96</f>
        <v>Maswa</v>
      </c>
      <c r="D535" s="282" t="s">
        <v>2677</v>
      </c>
      <c r="E535" s="282" t="s">
        <v>2679</v>
      </c>
      <c r="F535" s="282">
        <v>4</v>
      </c>
      <c r="G535" s="283" t="str">
        <f>'Dry_Litterbag Placem_Collection'!C96</f>
        <v>Dry_W4_T6</v>
      </c>
      <c r="H535" s="293" t="s">
        <v>3672</v>
      </c>
      <c r="I535" s="285" t="s">
        <v>1147</v>
      </c>
      <c r="J535" s="233" t="str">
        <f>'WetLitterbags placem_collection'!O96</f>
        <v>G588</v>
      </c>
      <c r="K535" s="235">
        <f>IFERROR(INDEX('Green_rooibos initial weight'!$C$5:$C$1749,MATCH(J535, 'Green_rooibos initial weight'!$A$5:$A$1749,0)),"")</f>
        <v>2.14</v>
      </c>
      <c r="L535" s="235">
        <f t="shared" si="60"/>
        <v>1.8902000000000001</v>
      </c>
      <c r="M535" s="235">
        <f>AVERAGE('Ashed teabags wet'!$J$809:$J$813,'Ashed teabags wet'!$J$817:$J$818,'Ashed teabags wet'!$J$820:$J$821)</f>
        <v>5.5094158734921841</v>
      </c>
      <c r="N535" s="235">
        <f t="shared" si="61"/>
        <v>1.7860610211592509</v>
      </c>
      <c r="O535" s="235" t="str">
        <f>IF(IFERROR(INDEX('Both teabags AfterWet'!$D$1:$D$839,MATCH(J535,'Both teabags AfterWet'!$B$1:$B$839,0)),"")="","",(IFERROR(INDEX('Both teabags AfterWet'!$D$1:$D$839,MATCH(J535,'Both teabags AfterWet'!$B$1:$B$839,0)),"")))</f>
        <v/>
      </c>
      <c r="P535" s="235" t="str">
        <f t="shared" si="62"/>
        <v/>
      </c>
      <c r="Q535" s="235" t="str">
        <f>IFERROR(INDEX('Ashed teabags wet'!$J$2:$J$825,MATCH(J535,'Ashed teabags wet'!$B$2:$B$825,0)),"")</f>
        <v/>
      </c>
      <c r="R535" s="235" t="str">
        <f t="shared" si="65"/>
        <v/>
      </c>
      <c r="S535" s="236">
        <f>'WetLitterbags placem_collection'!E96</f>
        <v>42767</v>
      </c>
      <c r="T535" s="236" t="str">
        <f>IF('WetLitterbags placem_collection'!G96="","",'WetLitterbags placem_collection'!G96)</f>
        <v/>
      </c>
      <c r="U535" s="237" t="str">
        <f t="shared" si="59"/>
        <v/>
      </c>
      <c r="V535" s="235" t="str">
        <f t="shared" si="63"/>
        <v/>
      </c>
      <c r="W535" s="235" t="str">
        <f t="shared" si="64"/>
        <v/>
      </c>
      <c r="X535" t="str">
        <f>IFERROR(INDEX(Rainfall_Wet!$O$2:$O$217,MATCH(B535, Rainfall_Wet!$A$2:$A$217,0)),"")</f>
        <v/>
      </c>
      <c r="Y535" s="241">
        <v>28.145762029394</v>
      </c>
      <c r="Z535" s="241">
        <v>25.085564727199518</v>
      </c>
      <c r="AA535" s="241">
        <v>46.768673243406489</v>
      </c>
      <c r="AB535" s="242" t="s">
        <v>2688</v>
      </c>
      <c r="AC535" s="241">
        <v>7.1716214884179399</v>
      </c>
      <c r="AD535" t="str">
        <f>IF('WetLitterbags placem_collection'!AB96="","",'WetLitterbags placem_collection'!AB96)</f>
        <v/>
      </c>
      <c r="AE535" t="str">
        <f>IF('WetLitterbags placem_collection'!Z96="","",'WetLitterbags placem_collection'!Z96)</f>
        <v/>
      </c>
      <c r="AF535" s="256" t="str">
        <f>IF('WetLitterbags placem_collection'!AA96="","",'WetLitterbags placem_collection'!AA96)</f>
        <v/>
      </c>
      <c r="AG535" t="str">
        <f>IF('WetLitterbags placem_collection'!AC96="","",'WetLitterbags placem_collection'!AC96)</f>
        <v/>
      </c>
      <c r="AH535" s="250">
        <f>AVERAGE('WetLitterbags placem_collection'!S96,'WetLitterbags placem_collection'!U96)</f>
        <v>36.200000000000003</v>
      </c>
      <c r="AI535">
        <f>AVERAGE('WetLitterbags placem_collection'!R96,'WetLitterbags placem_collection'!T96)</f>
        <v>22</v>
      </c>
      <c r="AJ535">
        <f>INDEX(Coordinates!$B$2:$B$197,MATCH(G535,Coordinates!$J$2:$J$197,0))</f>
        <v>-3.2964649700000002</v>
      </c>
      <c r="AK535">
        <f>INDEX(Coordinates!$C$2:$C$197,MATCH(G535,Coordinates!$J$2:$J$197,0))</f>
        <v>34.854340970000003</v>
      </c>
      <c r="AL535" t="str">
        <f>IF(ISNUMBER(SEARCH("C", 'WetLitterbags placem_collection'!X96)),"YES","")</f>
        <v/>
      </c>
      <c r="AM535" t="str">
        <f>IF(ISNUMBER(SEARCH("H", 'WetLitterbags placem_collection'!X96)),"YES","")</f>
        <v/>
      </c>
      <c r="AN535" t="str">
        <f>IF(ISNUMBER(SEARCH("R", 'WetLitterbags placem_collection'!X96)),"YES","")</f>
        <v/>
      </c>
    </row>
    <row r="536" spans="1:40" ht="15" customHeight="1">
      <c r="A536" s="268" t="s">
        <v>2460</v>
      </c>
      <c r="B536" s="282">
        <f>'Dry_Litterbag Placem_Collection'!A97</f>
        <v>95</v>
      </c>
      <c r="C536" s="282" t="str">
        <f>'Dry_Litterbag Placem_Collection'!B97</f>
        <v>Maswa</v>
      </c>
      <c r="D536" s="282" t="s">
        <v>2677</v>
      </c>
      <c r="E536" s="282" t="s">
        <v>2679</v>
      </c>
      <c r="F536" s="282">
        <v>4</v>
      </c>
      <c r="G536" s="283" t="str">
        <f>'Dry_Litterbag Placem_Collection'!C97</f>
        <v>Dry_W4_T7</v>
      </c>
      <c r="H536" s="293" t="s">
        <v>3672</v>
      </c>
      <c r="I536" s="285" t="s">
        <v>1147</v>
      </c>
      <c r="J536" s="233" t="str">
        <f>'WetLitterbags placem_collection'!O97</f>
        <v>G486</v>
      </c>
      <c r="K536" s="235">
        <f>IFERROR(INDEX('Green_rooibos initial weight'!$C$5:$C$1749,MATCH(J536, 'Green_rooibos initial weight'!$A$5:$A$1749,0)),"")</f>
        <v>2.0049999999999999</v>
      </c>
      <c r="L536" s="235">
        <f t="shared" si="60"/>
        <v>1.7551999999999999</v>
      </c>
      <c r="M536" s="235">
        <f>AVERAGE('Ashed teabags wet'!$J$809:$J$813,'Ashed teabags wet'!$J$817:$J$818,'Ashed teabags wet'!$J$820:$J$821)</f>
        <v>5.5094158734921841</v>
      </c>
      <c r="N536" s="235">
        <f t="shared" si="61"/>
        <v>1.658498732588465</v>
      </c>
      <c r="O536" s="235" t="str">
        <f>IF(IFERROR(INDEX('Both teabags AfterWet'!$D$1:$D$839,MATCH(J536,'Both teabags AfterWet'!$B$1:$B$839,0)),"")="","",(IFERROR(INDEX('Both teabags AfterWet'!$D$1:$D$839,MATCH(J536,'Both teabags AfterWet'!$B$1:$B$839,0)),"")))</f>
        <v/>
      </c>
      <c r="P536" s="235" t="str">
        <f t="shared" si="62"/>
        <v/>
      </c>
      <c r="Q536" s="235">
        <f>IFERROR(INDEX('Ashed teabags wet'!$J$2:$J$825,MATCH(J536,'Ashed teabags wet'!$B$2:$B$825,0)),"")</f>
        <v>17.120622568093445</v>
      </c>
      <c r="R536" s="235" t="str">
        <f t="shared" si="65"/>
        <v/>
      </c>
      <c r="S536" s="236">
        <f>'WetLitterbags placem_collection'!E97</f>
        <v>42767</v>
      </c>
      <c r="T536" s="236">
        <f>IF('WetLitterbags placem_collection'!G97="","",'WetLitterbags placem_collection'!G97)</f>
        <v>42819</v>
      </c>
      <c r="U536" s="237">
        <f t="shared" si="59"/>
        <v>52</v>
      </c>
      <c r="V536" s="235" t="str">
        <f t="shared" si="63"/>
        <v/>
      </c>
      <c r="W536" s="235" t="str">
        <f t="shared" si="64"/>
        <v/>
      </c>
      <c r="X536">
        <f>IFERROR(INDEX(Rainfall_Wet!$O$2:$O$217,MATCH(B536, Rainfall_Wet!$A$2:$A$217,0)),"")</f>
        <v>194.93009798400001</v>
      </c>
      <c r="Y536" s="241">
        <v>28.145762029394</v>
      </c>
      <c r="Z536" s="241">
        <v>25.085564727199518</v>
      </c>
      <c r="AA536" s="241">
        <v>46.768673243406489</v>
      </c>
      <c r="AB536" s="242" t="s">
        <v>2688</v>
      </c>
      <c r="AC536" s="241">
        <v>8.1716214884179408</v>
      </c>
      <c r="AD536">
        <f>IF('WetLitterbags placem_collection'!AB97="","",'WetLitterbags placem_collection'!AB97)</f>
        <v>5.4</v>
      </c>
      <c r="AE536">
        <f>IF('WetLitterbags placem_collection'!Z97="","",'WetLitterbags placem_collection'!Z97)</f>
        <v>15.2</v>
      </c>
      <c r="AF536" s="256" t="str">
        <f>IF('WetLitterbags placem_collection'!AA97="","",'WetLitterbags placem_collection'!AA97)</f>
        <v>O</v>
      </c>
      <c r="AG536">
        <f>IF('WetLitterbags placem_collection'!AC97="","",'WetLitterbags placem_collection'!AC97)</f>
        <v>0</v>
      </c>
      <c r="AH536" s="250">
        <f>AVERAGE('WetLitterbags placem_collection'!S97,'WetLitterbags placem_collection'!U97)</f>
        <v>28.85</v>
      </c>
      <c r="AI536">
        <f>AVERAGE('WetLitterbags placem_collection'!R97,'WetLitterbags placem_collection'!T97)</f>
        <v>23.2</v>
      </c>
      <c r="AJ536">
        <f>INDEX(Coordinates!$B$2:$B$197,MATCH(G536,Coordinates!$J$2:$J$197,0))</f>
        <v>-3.296725983</v>
      </c>
      <c r="AK536">
        <f>INDEX(Coordinates!$C$2:$C$197,MATCH(G536,Coordinates!$J$2:$J$197,0))</f>
        <v>34.854216000000001</v>
      </c>
      <c r="AL536" t="str">
        <f>IF(ISNUMBER(SEARCH("C", 'WetLitterbags placem_collection'!X97)),"YES","")</f>
        <v/>
      </c>
      <c r="AM536" t="str">
        <f>IF(ISNUMBER(SEARCH("H", 'WetLitterbags placem_collection'!X97)),"YES","")</f>
        <v/>
      </c>
      <c r="AN536" t="str">
        <f>IF(ISNUMBER(SEARCH("R", 'WetLitterbags placem_collection'!X97)),"YES","")</f>
        <v>YES</v>
      </c>
    </row>
    <row r="537" spans="1:40" ht="15" customHeight="1">
      <c r="A537" s="268" t="s">
        <v>2460</v>
      </c>
      <c r="B537" s="282">
        <f>'Dry_Litterbag Placem_Collection'!A98</f>
        <v>96</v>
      </c>
      <c r="C537" s="282" t="str">
        <f>'Dry_Litterbag Placem_Collection'!B98</f>
        <v>Maswa</v>
      </c>
      <c r="D537" s="282" t="s">
        <v>2677</v>
      </c>
      <c r="E537" s="282" t="s">
        <v>2679</v>
      </c>
      <c r="F537" s="282">
        <v>4</v>
      </c>
      <c r="G537" s="283" t="str">
        <f>'Dry_Litterbag Placem_Collection'!C98</f>
        <v>Dry_W4_T8</v>
      </c>
      <c r="H537" s="293" t="s">
        <v>3672</v>
      </c>
      <c r="I537" s="285" t="s">
        <v>1147</v>
      </c>
      <c r="J537" s="233" t="str">
        <f>'WetLitterbags placem_collection'!O98</f>
        <v>G545</v>
      </c>
      <c r="K537" s="235">
        <f>IFERROR(INDEX('Green_rooibos initial weight'!$C$5:$C$1749,MATCH(J537, 'Green_rooibos initial weight'!$A$5:$A$1749,0)),"")</f>
        <v>2.0720000000000001</v>
      </c>
      <c r="L537" s="235">
        <f t="shared" si="60"/>
        <v>1.8222</v>
      </c>
      <c r="M537" s="235">
        <f>AVERAGE('Ashed teabags wet'!$J$809:$J$813,'Ashed teabags wet'!$J$817:$J$818,'Ashed teabags wet'!$J$820:$J$821)</f>
        <v>5.5094158734921841</v>
      </c>
      <c r="N537" s="235">
        <f t="shared" si="61"/>
        <v>1.7218074239532255</v>
      </c>
      <c r="O537" s="235">
        <f>IF(IFERROR(INDEX('Both teabags AfterWet'!$D$1:$D$839,MATCH(J537,'Both teabags AfterWet'!$B$1:$B$839,0)),"")="","",(IFERROR(INDEX('Both teabags AfterWet'!$D$1:$D$839,MATCH(J537,'Both teabags AfterWet'!$B$1:$B$839,0)),"")))</f>
        <v>0.73950000000000005</v>
      </c>
      <c r="P537" s="235">
        <f t="shared" si="62"/>
        <v>0.58889999999999998</v>
      </c>
      <c r="Q537" s="235">
        <f>IFERROR(INDEX('Ashed teabags wet'!$J$2:$J$825,MATCH(J537,'Ashed teabags wet'!$B$2:$B$825,0)),"")</f>
        <v>13.426156141222759</v>
      </c>
      <c r="R537" s="235">
        <f t="shared" si="65"/>
        <v>0.50983336648433919</v>
      </c>
      <c r="S537" s="236">
        <f>'WetLitterbags placem_collection'!E98</f>
        <v>42767</v>
      </c>
      <c r="T537" s="236">
        <f>IF('WetLitterbags placem_collection'!G98="","",'WetLitterbags placem_collection'!G98)</f>
        <v>42819</v>
      </c>
      <c r="U537" s="237">
        <f t="shared" si="59"/>
        <v>52</v>
      </c>
      <c r="V537" s="235">
        <f t="shared" si="63"/>
        <v>1.2333000000000001</v>
      </c>
      <c r="W537" s="235">
        <f t="shared" si="64"/>
        <v>1.2119740574688862</v>
      </c>
      <c r="X537">
        <f>IFERROR(INDEX(Rainfall_Wet!$O$2:$O$217,MATCH(B537, Rainfall_Wet!$A$2:$A$217,0)),"")</f>
        <v>194.93009798400001</v>
      </c>
      <c r="Y537" s="241">
        <v>28.145762029394</v>
      </c>
      <c r="Z537" s="241">
        <v>25.085564727199518</v>
      </c>
      <c r="AA537" s="241">
        <v>46.768673243406489</v>
      </c>
      <c r="AB537" s="242" t="s">
        <v>2688</v>
      </c>
      <c r="AC537" s="241">
        <v>9.1716214884179408</v>
      </c>
      <c r="AD537">
        <f>IF('WetLitterbags placem_collection'!AB98="","",'WetLitterbags placem_collection'!AB98)</f>
        <v>4</v>
      </c>
      <c r="AE537">
        <f>IF('WetLitterbags placem_collection'!Z98="","",'WetLitterbags placem_collection'!Z98)</f>
        <v>34.4</v>
      </c>
      <c r="AF537" s="256" t="str">
        <f>IF('WetLitterbags placem_collection'!AA98="","",'WetLitterbags placem_collection'!AA98)</f>
        <v>O</v>
      </c>
      <c r="AG537">
        <f>IF('WetLitterbags placem_collection'!AC98="","",'WetLitterbags placem_collection'!AC98)</f>
        <v>0</v>
      </c>
      <c r="AH537" s="250">
        <f>AVERAGE('WetLitterbags placem_collection'!S98,'WetLitterbags placem_collection'!U98)</f>
        <v>16.799999999999997</v>
      </c>
      <c r="AI537">
        <f>AVERAGE('WetLitterbags placem_collection'!R98,'WetLitterbags placem_collection'!T98)</f>
        <v>24.3</v>
      </c>
      <c r="AJ537">
        <f>INDEX(Coordinates!$B$2:$B$197,MATCH(G537,Coordinates!$J$2:$J$197,0))</f>
        <v>-3.2968360369999998</v>
      </c>
      <c r="AK537">
        <f>INDEX(Coordinates!$C$2:$C$197,MATCH(G537,Coordinates!$J$2:$J$197,0))</f>
        <v>34.854462009999999</v>
      </c>
      <c r="AL537" t="str">
        <f>IF(ISNUMBER(SEARCH("C", 'WetLitterbags placem_collection'!X98)),"YES","")</f>
        <v/>
      </c>
      <c r="AM537" t="str">
        <f>IF(ISNUMBER(SEARCH("H", 'WetLitterbags placem_collection'!X98)),"YES","")</f>
        <v/>
      </c>
      <c r="AN537" t="str">
        <f>IF(ISNUMBER(SEARCH("R", 'WetLitterbags placem_collection'!X98)),"YES","")</f>
        <v>YES</v>
      </c>
    </row>
    <row r="538" spans="1:40" ht="15" customHeight="1">
      <c r="A538" s="268" t="s">
        <v>2460</v>
      </c>
      <c r="B538" s="282">
        <f>'Dry_Litterbag Placem_Collection'!A99</f>
        <v>97</v>
      </c>
      <c r="C538" s="282" t="str">
        <f>'Dry_Litterbag Placem_Collection'!B99</f>
        <v xml:space="preserve">Mwantimba
</v>
      </c>
      <c r="D538" s="282" t="s">
        <v>2677</v>
      </c>
      <c r="E538" s="282" t="s">
        <v>2678</v>
      </c>
      <c r="F538" s="282">
        <v>1</v>
      </c>
      <c r="G538" s="283" t="str">
        <f>'Dry_Litterbag Placem_Collection'!C99</f>
        <v>Wet_Ag1_T1</v>
      </c>
      <c r="H538" s="293" t="s">
        <v>3672</v>
      </c>
      <c r="I538" s="285" t="s">
        <v>1147</v>
      </c>
      <c r="J538" s="233" t="str">
        <f>'WetLitterbags placem_collection'!O99</f>
        <v>G847</v>
      </c>
      <c r="K538" s="235">
        <f>IFERROR(INDEX('Green_rooibos initial weight'!$C$5:$C$1749,MATCH(J538, 'Green_rooibos initial weight'!$A$5:$A$1749,0)),"")</f>
        <v>2.1019999999999999</v>
      </c>
      <c r="L538" s="235">
        <f t="shared" si="60"/>
        <v>1.8521999999999998</v>
      </c>
      <c r="M538" s="235">
        <f>AVERAGE('Ashed teabags wet'!$J$809:$J$813,'Ashed teabags wet'!$J$817:$J$818,'Ashed teabags wet'!$J$820:$J$821)</f>
        <v>5.5094158734921841</v>
      </c>
      <c r="N538" s="235">
        <f t="shared" si="61"/>
        <v>1.7501545991911776</v>
      </c>
      <c r="O538" s="235">
        <f>IF(IFERROR(INDEX('Both teabags AfterWet'!$D$1:$D$839,MATCH(J538,'Both teabags AfterWet'!$B$1:$B$839,0)),"")="","",(IFERROR(INDEX('Both teabags AfterWet'!$D$1:$D$839,MATCH(J538,'Both teabags AfterWet'!$B$1:$B$839,0)),"")))</f>
        <v>0.61809999999999998</v>
      </c>
      <c r="P538" s="235">
        <f t="shared" si="62"/>
        <v>0.46749999999999997</v>
      </c>
      <c r="Q538" s="235">
        <f>IFERROR(INDEX('Ashed teabags wet'!$J$2:$J$825,MATCH(J538,'Ashed teabags wet'!$B$2:$B$825,0)),"")</f>
        <v>21.620325982741679</v>
      </c>
      <c r="R538" s="235">
        <f t="shared" si="65"/>
        <v>0.36642497603068264</v>
      </c>
      <c r="S538" s="236">
        <f>'WetLitterbags placem_collection'!E99</f>
        <v>42762</v>
      </c>
      <c r="T538" s="236">
        <f>IF('WetLitterbags placem_collection'!G99="","",'WetLitterbags placem_collection'!G99)</f>
        <v>42816</v>
      </c>
      <c r="U538" s="237">
        <f t="shared" si="59"/>
        <v>54</v>
      </c>
      <c r="V538" s="235">
        <f t="shared" si="63"/>
        <v>1.3846999999999998</v>
      </c>
      <c r="W538" s="235">
        <f t="shared" si="64"/>
        <v>1.383729623160495</v>
      </c>
      <c r="X538">
        <f>IFERROR(INDEX(Rainfall_Wet!$O$2:$O$217,MATCH(B538, Rainfall_Wet!$A$2:$A$217,0)),"")</f>
        <v>206.85140822299999</v>
      </c>
      <c r="Y538" s="241">
        <v>45.96</v>
      </c>
      <c r="Z538" s="241">
        <v>14.920000000000003</v>
      </c>
      <c r="AA538" s="241">
        <v>39.119999999999997</v>
      </c>
      <c r="AB538" s="242" t="s">
        <v>2691</v>
      </c>
      <c r="AC538" s="241">
        <v>2.0374568753080333</v>
      </c>
      <c r="AD538">
        <f>IF('WetLitterbags placem_collection'!AB99="","",'WetLitterbags placem_collection'!AB99)</f>
        <v>2.4</v>
      </c>
      <c r="AE538">
        <f>IF('WetLitterbags placem_collection'!Z99="","",'WetLitterbags placem_collection'!Z99)</f>
        <v>8.9</v>
      </c>
      <c r="AF538" s="256" t="str">
        <f>IF('WetLitterbags placem_collection'!AA99="","",'WetLitterbags placem_collection'!AA99)</f>
        <v>G</v>
      </c>
      <c r="AG538">
        <f>IF('WetLitterbags placem_collection'!AC99="","",'WetLitterbags placem_collection'!AC99)</f>
        <v>1</v>
      </c>
      <c r="AH538" s="250">
        <f>AVERAGE('WetLitterbags placem_collection'!S99,'WetLitterbags placem_collection'!U99)</f>
        <v>19.25</v>
      </c>
      <c r="AI538">
        <f>AVERAGE('WetLitterbags placem_collection'!R99,'WetLitterbags placem_collection'!T99)</f>
        <v>28.75</v>
      </c>
      <c r="AJ538">
        <f>INDEX(Coordinates!$B$2:$B$197,MATCH(G538,Coordinates!$J$2:$J$197,0))</f>
        <v>-2.3691620310000001</v>
      </c>
      <c r="AK538">
        <f>INDEX(Coordinates!$C$2:$C$197,MATCH(G538,Coordinates!$J$2:$J$197,0))</f>
        <v>34.06028104</v>
      </c>
      <c r="AL538" t="str">
        <f>IF(ISNUMBER(SEARCH("C", 'WetLitterbags placem_collection'!X99)),"YES","")</f>
        <v/>
      </c>
      <c r="AM538" t="str">
        <f>IF(ISNUMBER(SEARCH("H", 'WetLitterbags placem_collection'!X99)),"YES","")</f>
        <v/>
      </c>
      <c r="AN538" t="str">
        <f>IF(ISNUMBER(SEARCH("R", 'WetLitterbags placem_collection'!X99)),"YES","")</f>
        <v/>
      </c>
    </row>
    <row r="539" spans="1:40" ht="15" customHeight="1">
      <c r="A539" s="268" t="s">
        <v>2460</v>
      </c>
      <c r="B539" s="282">
        <f>'Dry_Litterbag Placem_Collection'!A100</f>
        <v>98</v>
      </c>
      <c r="C539" s="282" t="str">
        <f>'Dry_Litterbag Placem_Collection'!B100</f>
        <v xml:space="preserve">Mwantimba
</v>
      </c>
      <c r="D539" s="282" t="s">
        <v>2677</v>
      </c>
      <c r="E539" s="282" t="s">
        <v>2678</v>
      </c>
      <c r="F539" s="282">
        <v>1</v>
      </c>
      <c r="G539" s="283" t="str">
        <f>'Dry_Litterbag Placem_Collection'!C100</f>
        <v>Wet_Ag1_T2</v>
      </c>
      <c r="H539" s="293" t="s">
        <v>3672</v>
      </c>
      <c r="I539" s="285" t="s">
        <v>1147</v>
      </c>
      <c r="J539" s="233" t="str">
        <f>'WetLitterbags placem_collection'!O100</f>
        <v>G730</v>
      </c>
      <c r="K539" s="235">
        <f>IFERROR(INDEX('Green_rooibos initial weight'!$C$5:$C$1749,MATCH(J539, 'Green_rooibos initial weight'!$A$5:$A$1749,0)),"")</f>
        <v>2.048</v>
      </c>
      <c r="L539" s="235">
        <f t="shared" si="60"/>
        <v>1.7982</v>
      </c>
      <c r="M539" s="235">
        <f>AVERAGE('Ashed teabags wet'!$J$809:$J$813,'Ashed teabags wet'!$J$817:$J$818,'Ashed teabags wet'!$J$820:$J$821)</f>
        <v>5.5094158734921841</v>
      </c>
      <c r="N539" s="235">
        <f t="shared" si="61"/>
        <v>1.6991296837628636</v>
      </c>
      <c r="O539" s="235">
        <f>IF(IFERROR(INDEX('Both teabags AfterWet'!$D$1:$D$839,MATCH(J539,'Both teabags AfterWet'!$B$1:$B$839,0)),"")="","",(IFERROR(INDEX('Both teabags AfterWet'!$D$1:$D$839,MATCH(J539,'Both teabags AfterWet'!$B$1:$B$839,0)),"")))</f>
        <v>0.629</v>
      </c>
      <c r="P539" s="235">
        <f t="shared" si="62"/>
        <v>0.47839999999999999</v>
      </c>
      <c r="Q539" s="235">
        <f>IFERROR(INDEX('Ashed teabags wet'!$J$2:$J$825,MATCH(J539,'Ashed teabags wet'!$B$2:$B$825,0)),"")</f>
        <v>15.206692913385</v>
      </c>
      <c r="R539" s="235">
        <f t="shared" si="65"/>
        <v>0.40565118110236614</v>
      </c>
      <c r="S539" s="236">
        <f>'WetLitterbags placem_collection'!E100</f>
        <v>42762</v>
      </c>
      <c r="T539" s="236">
        <f>IF('WetLitterbags placem_collection'!G100="","",'WetLitterbags placem_collection'!G100)</f>
        <v>42816</v>
      </c>
      <c r="U539" s="237">
        <f t="shared" si="59"/>
        <v>54</v>
      </c>
      <c r="V539" s="235">
        <f t="shared" si="63"/>
        <v>1.3198000000000001</v>
      </c>
      <c r="W539" s="235">
        <f t="shared" si="64"/>
        <v>1.2934785026604974</v>
      </c>
      <c r="X539">
        <f>IFERROR(INDEX(Rainfall_Wet!$O$2:$O$217,MATCH(B539, Rainfall_Wet!$A$2:$A$217,0)),"")</f>
        <v>206.85140822299999</v>
      </c>
      <c r="Y539" s="241">
        <v>45.96</v>
      </c>
      <c r="Z539" s="241">
        <v>14.920000000000003</v>
      </c>
      <c r="AA539" s="241">
        <v>39.119999999999997</v>
      </c>
      <c r="AB539" s="242" t="s">
        <v>2691</v>
      </c>
      <c r="AC539" s="241">
        <v>3.0374568753080302</v>
      </c>
      <c r="AD539">
        <f>IF('WetLitterbags placem_collection'!AB100="","",'WetLitterbags placem_collection'!AB100)</f>
        <v>7.8</v>
      </c>
      <c r="AE539">
        <f>IF('WetLitterbags placem_collection'!Z100="","",'WetLitterbags placem_collection'!Z100)</f>
        <v>4.45</v>
      </c>
      <c r="AF539" s="256" t="str">
        <f>IF('WetLitterbags placem_collection'!AA100="","",'WetLitterbags placem_collection'!AA100)</f>
        <v>G</v>
      </c>
      <c r="AG539">
        <f>IF('WetLitterbags placem_collection'!AC100="","",'WetLitterbags placem_collection'!AC100)</f>
        <v>1</v>
      </c>
      <c r="AH539" s="250">
        <f>AVERAGE('WetLitterbags placem_collection'!S100,'WetLitterbags placem_collection'!U100)</f>
        <v>22.25</v>
      </c>
      <c r="AI539">
        <f>AVERAGE('WetLitterbags placem_collection'!R100,'WetLitterbags placem_collection'!T100)</f>
        <v>29.85</v>
      </c>
      <c r="AJ539">
        <f>INDEX(Coordinates!$B$2:$B$197,MATCH(G539,Coordinates!$J$2:$J$197,0))</f>
        <v>-2.3692249790000002</v>
      </c>
      <c r="AK539">
        <f>INDEX(Coordinates!$C$2:$C$197,MATCH(G539,Coordinates!$J$2:$J$197,0))</f>
        <v>34.060285989999997</v>
      </c>
      <c r="AL539" t="str">
        <f>IF(ISNUMBER(SEARCH("C", 'WetLitterbags placem_collection'!X100)),"YES","")</f>
        <v/>
      </c>
      <c r="AM539" t="str">
        <f>IF(ISNUMBER(SEARCH("H", 'WetLitterbags placem_collection'!X100)),"YES","")</f>
        <v/>
      </c>
      <c r="AN539" t="str">
        <f>IF(ISNUMBER(SEARCH("R", 'WetLitterbags placem_collection'!X100)),"YES","")</f>
        <v/>
      </c>
    </row>
    <row r="540" spans="1:40" ht="15" customHeight="1">
      <c r="A540" s="268" t="s">
        <v>2460</v>
      </c>
      <c r="B540" s="282">
        <f>'Dry_Litterbag Placem_Collection'!A101</f>
        <v>99</v>
      </c>
      <c r="C540" s="282" t="str">
        <f>'Dry_Litterbag Placem_Collection'!B101</f>
        <v xml:space="preserve">Mwantimba
</v>
      </c>
      <c r="D540" s="282" t="s">
        <v>2677</v>
      </c>
      <c r="E540" s="282" t="s">
        <v>2678</v>
      </c>
      <c r="F540" s="282">
        <v>1</v>
      </c>
      <c r="G540" s="283" t="str">
        <f>'Dry_Litterbag Placem_Collection'!C101</f>
        <v>Wet_Ag1_T3</v>
      </c>
      <c r="H540" s="293" t="s">
        <v>3672</v>
      </c>
      <c r="I540" s="285" t="s">
        <v>1147</v>
      </c>
      <c r="J540" s="233" t="str">
        <f>'WetLitterbags placem_collection'!O101</f>
        <v>G691</v>
      </c>
      <c r="K540" s="235">
        <f>IFERROR(INDEX('Green_rooibos initial weight'!$C$5:$C$1749,MATCH(J540, 'Green_rooibos initial weight'!$A$5:$A$1749,0)),"")</f>
        <v>2.0950000000000002</v>
      </c>
      <c r="L540" s="235">
        <f t="shared" si="60"/>
        <v>1.8452000000000002</v>
      </c>
      <c r="M540" s="235">
        <f>AVERAGE('Ashed teabags wet'!$J$809:$J$813,'Ashed teabags wet'!$J$817:$J$818,'Ashed teabags wet'!$J$820:$J$821)</f>
        <v>5.5094158734921841</v>
      </c>
      <c r="N540" s="235">
        <f t="shared" si="61"/>
        <v>1.7435402583023223</v>
      </c>
      <c r="O540" s="235">
        <f>IF(IFERROR(INDEX('Both teabags AfterWet'!$D$1:$D$839,MATCH(J540,'Both teabags AfterWet'!$B$1:$B$839,0)),"")="","",(IFERROR(INDEX('Both teabags AfterWet'!$D$1:$D$839,MATCH(J540,'Both teabags AfterWet'!$B$1:$B$839,0)),"")))</f>
        <v>0.52829999999999999</v>
      </c>
      <c r="P540" s="235">
        <f t="shared" si="62"/>
        <v>0.37769999999999998</v>
      </c>
      <c r="Q540" s="235">
        <f>IFERROR(INDEX('Ashed teabags wet'!$J$2:$J$825,MATCH(J540,'Ashed teabags wet'!$B$2:$B$825,0)),"")</f>
        <v>10.554371002128548</v>
      </c>
      <c r="R540" s="235">
        <f t="shared" si="65"/>
        <v>0.33783614072496049</v>
      </c>
      <c r="S540" s="236">
        <f>'WetLitterbags placem_collection'!E101</f>
        <v>42762</v>
      </c>
      <c r="T540" s="236">
        <f>IF('WetLitterbags placem_collection'!G101="","",'WetLitterbags placem_collection'!G101)</f>
        <v>42816</v>
      </c>
      <c r="U540" s="237">
        <f t="shared" si="59"/>
        <v>54</v>
      </c>
      <c r="V540" s="235">
        <f t="shared" si="63"/>
        <v>1.4675000000000002</v>
      </c>
      <c r="W540" s="235">
        <f t="shared" si="64"/>
        <v>1.4057041175773617</v>
      </c>
      <c r="X540">
        <f>IFERROR(INDEX(Rainfall_Wet!$O$2:$O$217,MATCH(B540, Rainfall_Wet!$A$2:$A$217,0)),"")</f>
        <v>206.85140822299999</v>
      </c>
      <c r="Y540" s="241">
        <v>45.96</v>
      </c>
      <c r="Z540" s="241">
        <v>14.920000000000003</v>
      </c>
      <c r="AA540" s="241">
        <v>39.119999999999997</v>
      </c>
      <c r="AB540" s="242" t="s">
        <v>2691</v>
      </c>
      <c r="AC540" s="241">
        <v>4.0374568753080302</v>
      </c>
      <c r="AD540">
        <f>IF('WetLitterbags placem_collection'!AB101="","",'WetLitterbags placem_collection'!AB101)</f>
        <v>5.0999999999999996</v>
      </c>
      <c r="AE540">
        <f>IF('WetLitterbags placem_collection'!Z101="","",'WetLitterbags placem_collection'!Z101)</f>
        <v>2.2999999999999998</v>
      </c>
      <c r="AF540" s="256" t="str">
        <f>IF('WetLitterbags placem_collection'!AA101="","",'WetLitterbags placem_collection'!AA101)</f>
        <v>G</v>
      </c>
      <c r="AG540">
        <f>IF('WetLitterbags placem_collection'!AC101="","",'WetLitterbags placem_collection'!AC101)</f>
        <v>0</v>
      </c>
      <c r="AH540" s="250">
        <f>AVERAGE('WetLitterbags placem_collection'!S101,'WetLitterbags placem_collection'!U101)</f>
        <v>17.95</v>
      </c>
      <c r="AI540">
        <f>AVERAGE('WetLitterbags placem_collection'!R101,'WetLitterbags placem_collection'!T101)</f>
        <v>30.85</v>
      </c>
      <c r="AJ540">
        <f>INDEX(Coordinates!$B$2:$B$197,MATCH(G540,Coordinates!$J$2:$J$197,0))</f>
        <v>-2.369284993</v>
      </c>
      <c r="AK540">
        <f>INDEX(Coordinates!$C$2:$C$197,MATCH(G540,Coordinates!$J$2:$J$197,0))</f>
        <v>34.06028104</v>
      </c>
      <c r="AL540" t="str">
        <f>IF(ISNUMBER(SEARCH("C", 'WetLitterbags placem_collection'!X101)),"YES","")</f>
        <v/>
      </c>
      <c r="AM540" t="str">
        <f>IF(ISNUMBER(SEARCH("H", 'WetLitterbags placem_collection'!X101)),"YES","")</f>
        <v/>
      </c>
      <c r="AN540" t="str">
        <f>IF(ISNUMBER(SEARCH("R", 'WetLitterbags placem_collection'!X101)),"YES","")</f>
        <v/>
      </c>
    </row>
    <row r="541" spans="1:40" ht="15" customHeight="1">
      <c r="A541" s="268" t="s">
        <v>2460</v>
      </c>
      <c r="B541" s="282">
        <f>'Dry_Litterbag Placem_Collection'!A102</f>
        <v>100</v>
      </c>
      <c r="C541" s="282" t="str">
        <f>'Dry_Litterbag Placem_Collection'!B102</f>
        <v xml:space="preserve">Mwantimba
</v>
      </c>
      <c r="D541" s="282" t="s">
        <v>2677</v>
      </c>
      <c r="E541" s="282" t="s">
        <v>2678</v>
      </c>
      <c r="F541" s="282">
        <v>1</v>
      </c>
      <c r="G541" s="283" t="str">
        <f>'Dry_Litterbag Placem_Collection'!C102</f>
        <v>Wet_Ag1_T4</v>
      </c>
      <c r="H541" s="293" t="s">
        <v>3672</v>
      </c>
      <c r="I541" s="285" t="s">
        <v>1147</v>
      </c>
      <c r="J541" s="233" t="str">
        <f>'WetLitterbags placem_collection'!O102</f>
        <v>G828</v>
      </c>
      <c r="K541" s="235">
        <f>IFERROR(INDEX('Green_rooibos initial weight'!$C$5:$C$1749,MATCH(J541, 'Green_rooibos initial weight'!$A$5:$A$1749,0)),"")</f>
        <v>1.986</v>
      </c>
      <c r="L541" s="235">
        <f t="shared" si="60"/>
        <v>1.7362</v>
      </c>
      <c r="M541" s="235">
        <f>AVERAGE('Ashed teabags wet'!$J$809:$J$813,'Ashed teabags wet'!$J$817:$J$818,'Ashed teabags wet'!$J$820:$J$821)</f>
        <v>5.5094158734921841</v>
      </c>
      <c r="N541" s="235">
        <f t="shared" si="61"/>
        <v>1.6405455216044287</v>
      </c>
      <c r="O541" s="235">
        <f>IF(IFERROR(INDEX('Both teabags AfterWet'!$D$1:$D$839,MATCH(J541,'Both teabags AfterWet'!$B$1:$B$839,0)),"")="","",(IFERROR(INDEX('Both teabags AfterWet'!$D$1:$D$839,MATCH(J541,'Both teabags AfterWet'!$B$1:$B$839,0)),"")))</f>
        <v>0.57399999999999995</v>
      </c>
      <c r="P541" s="235">
        <f t="shared" si="62"/>
        <v>0.42339999999999994</v>
      </c>
      <c r="Q541" s="235">
        <f>IFERROR(INDEX('Ashed teabags wet'!$J$2:$J$825,MATCH(J541,'Ashed teabags wet'!$B$2:$B$825,0)),"")</f>
        <v>14.012096774192942</v>
      </c>
      <c r="R541" s="235">
        <f t="shared" si="65"/>
        <v>0.36407278225806705</v>
      </c>
      <c r="S541" s="236">
        <f>'WetLitterbags placem_collection'!E102</f>
        <v>42762</v>
      </c>
      <c r="T541" s="236">
        <f>IF('WetLitterbags placem_collection'!G102="","",'WetLitterbags placem_collection'!G102)</f>
        <v>42816</v>
      </c>
      <c r="U541" s="237">
        <f t="shared" si="59"/>
        <v>54</v>
      </c>
      <c r="V541" s="235">
        <f t="shared" si="63"/>
        <v>1.3128</v>
      </c>
      <c r="W541" s="235">
        <f t="shared" si="64"/>
        <v>1.2764727393463615</v>
      </c>
      <c r="X541">
        <f>IFERROR(INDEX(Rainfall_Wet!$O$2:$O$217,MATCH(B541, Rainfall_Wet!$A$2:$A$217,0)),"")</f>
        <v>206.85140822299999</v>
      </c>
      <c r="Y541" s="241">
        <v>45.96</v>
      </c>
      <c r="Z541" s="241">
        <v>14.920000000000003</v>
      </c>
      <c r="AA541" s="241">
        <v>39.119999999999997</v>
      </c>
      <c r="AB541" s="242" t="s">
        <v>2691</v>
      </c>
      <c r="AC541" s="241">
        <v>5.0374568753080302</v>
      </c>
      <c r="AD541">
        <f>IF('WetLitterbags placem_collection'!AB102="","",'WetLitterbags placem_collection'!AB102)</f>
        <v>1.6</v>
      </c>
      <c r="AE541">
        <f>IF('WetLitterbags placem_collection'!Z102="","",'WetLitterbags placem_collection'!Z102)</f>
        <v>15</v>
      </c>
      <c r="AF541" s="256" t="str">
        <f>IF('WetLitterbags placem_collection'!AA102="","",'WetLitterbags placem_collection'!AA102)</f>
        <v>G</v>
      </c>
      <c r="AG541">
        <f>IF('WetLitterbags placem_collection'!AC102="","",'WetLitterbags placem_collection'!AC102)</f>
        <v>1</v>
      </c>
      <c r="AH541" s="250">
        <f>AVERAGE('WetLitterbags placem_collection'!S102,'WetLitterbags placem_collection'!U102)</f>
        <v>16.5</v>
      </c>
      <c r="AI541">
        <f>AVERAGE('WetLitterbags placem_collection'!R102,'WetLitterbags placem_collection'!T102)</f>
        <v>29.85</v>
      </c>
      <c r="AJ541">
        <f>INDEX(Coordinates!$B$2:$B$197,MATCH(G541,Coordinates!$J$2:$J$197,0))</f>
        <v>-2.3691989950000001</v>
      </c>
      <c r="AK541">
        <f>INDEX(Coordinates!$C$2:$C$197,MATCH(G541,Coordinates!$J$2:$J$197,0))</f>
        <v>34.060208029999998</v>
      </c>
      <c r="AL541" t="str">
        <f>IF(ISNUMBER(SEARCH("C", 'WetLitterbags placem_collection'!X102)),"YES","")</f>
        <v/>
      </c>
      <c r="AM541" t="str">
        <f>IF(ISNUMBER(SEARCH("H", 'WetLitterbags placem_collection'!X102)),"YES","")</f>
        <v/>
      </c>
      <c r="AN541" t="str">
        <f>IF(ISNUMBER(SEARCH("R", 'WetLitterbags placem_collection'!X102)),"YES","")</f>
        <v/>
      </c>
    </row>
    <row r="542" spans="1:40" ht="15" customHeight="1">
      <c r="A542" s="268" t="s">
        <v>2460</v>
      </c>
      <c r="B542" s="282">
        <f>'Dry_Litterbag Placem_Collection'!A103</f>
        <v>101</v>
      </c>
      <c r="C542" s="282" t="str">
        <f>'Dry_Litterbag Placem_Collection'!B103</f>
        <v xml:space="preserve">Mwantimba
</v>
      </c>
      <c r="D542" s="282" t="s">
        <v>2677</v>
      </c>
      <c r="E542" s="282" t="s">
        <v>2678</v>
      </c>
      <c r="F542" s="282">
        <v>1</v>
      </c>
      <c r="G542" s="283" t="str">
        <f>'Dry_Litterbag Placem_Collection'!C103</f>
        <v>Wet_Ag1_T5</v>
      </c>
      <c r="H542" s="293" t="s">
        <v>3672</v>
      </c>
      <c r="I542" s="285" t="s">
        <v>1147</v>
      </c>
      <c r="J542" s="233" t="str">
        <f>'WetLitterbags placem_collection'!O103</f>
        <v>G875</v>
      </c>
      <c r="K542" s="235">
        <f>IFERROR(INDEX('Green_rooibos initial weight'!$C$5:$C$1749,MATCH(J542, 'Green_rooibos initial weight'!$A$5:$A$1749,0)),"")</f>
        <v>2.0880000000000001</v>
      </c>
      <c r="L542" s="235">
        <f t="shared" si="60"/>
        <v>1.8382000000000001</v>
      </c>
      <c r="M542" s="235">
        <f>AVERAGE('Ashed teabags wet'!$J$809:$J$813,'Ashed teabags wet'!$J$817:$J$818,'Ashed teabags wet'!$J$820:$J$821)</f>
        <v>5.5094158734921841</v>
      </c>
      <c r="N542" s="235">
        <f t="shared" si="61"/>
        <v>1.7369259174134668</v>
      </c>
      <c r="O542" s="235">
        <f>IF(IFERROR(INDEX('Both teabags AfterWet'!$D$1:$D$839,MATCH(J542,'Both teabags AfterWet'!$B$1:$B$839,0)),"")="","",(IFERROR(INDEX('Both teabags AfterWet'!$D$1:$D$839,MATCH(J542,'Both teabags AfterWet'!$B$1:$B$839,0)),"")))</f>
        <v>0.62450000000000006</v>
      </c>
      <c r="P542" s="235">
        <f t="shared" si="62"/>
        <v>0.47390000000000004</v>
      </c>
      <c r="Q542" s="235">
        <f>IFERROR(INDEX('Ashed teabags wet'!$J$2:$J$825,MATCH(J542,'Ashed teabags wet'!$B$2:$B$825,0)),"")</f>
        <v>13.73786407767002</v>
      </c>
      <c r="R542" s="235">
        <f t="shared" si="65"/>
        <v>0.4087962621359218</v>
      </c>
      <c r="S542" s="236">
        <f>'WetLitterbags placem_collection'!E103</f>
        <v>42762</v>
      </c>
      <c r="T542" s="236">
        <f>IF('WetLitterbags placem_collection'!G103="","",'WetLitterbags placem_collection'!G103)</f>
        <v>42816</v>
      </c>
      <c r="U542" s="237">
        <f t="shared" si="59"/>
        <v>54</v>
      </c>
      <c r="V542" s="235">
        <f t="shared" si="63"/>
        <v>1.3643000000000001</v>
      </c>
      <c r="W542" s="235">
        <f t="shared" si="64"/>
        <v>1.328129655277545</v>
      </c>
      <c r="X542">
        <f>IFERROR(INDEX(Rainfall_Wet!$O$2:$O$217,MATCH(B542, Rainfall_Wet!$A$2:$A$217,0)),"")</f>
        <v>206.85140822299999</v>
      </c>
      <c r="Y542" s="241">
        <v>45.96</v>
      </c>
      <c r="Z542" s="241">
        <v>14.920000000000003</v>
      </c>
      <c r="AA542" s="241">
        <v>39.119999999999997</v>
      </c>
      <c r="AB542" s="242" t="s">
        <v>2691</v>
      </c>
      <c r="AC542" s="241">
        <v>6.0374568753080302</v>
      </c>
      <c r="AD542">
        <f>IF('WetLitterbags placem_collection'!AB103="","",'WetLitterbags placem_collection'!AB103)</f>
        <v>4.3499999999999996</v>
      </c>
      <c r="AE542">
        <f>IF('WetLitterbags placem_collection'!Z103="","",'WetLitterbags placem_collection'!Z103)</f>
        <v>17</v>
      </c>
      <c r="AF542" s="256" t="str">
        <f>IF('WetLitterbags placem_collection'!AA103="","",'WetLitterbags placem_collection'!AA103)</f>
        <v>G</v>
      </c>
      <c r="AG542">
        <f>IF('WetLitterbags placem_collection'!AC103="","",'WetLitterbags placem_collection'!AC103)</f>
        <v>1</v>
      </c>
      <c r="AH542" s="250">
        <f>AVERAGE('WetLitterbags placem_collection'!S103,'WetLitterbags placem_collection'!U103)</f>
        <v>22.549999999999997</v>
      </c>
      <c r="AI542">
        <f>AVERAGE('WetLitterbags placem_collection'!R103,'WetLitterbags placem_collection'!T103)</f>
        <v>31.150000000000002</v>
      </c>
      <c r="AJ542">
        <f>INDEX(Coordinates!$B$2:$B$197,MATCH(G542,Coordinates!$J$2:$J$197,0))</f>
        <v>-2.3691900260000001</v>
      </c>
      <c r="AK542">
        <f>INDEX(Coordinates!$C$2:$C$197,MATCH(G542,Coordinates!$J$2:$J$197,0))</f>
        <v>34.060177019999998</v>
      </c>
      <c r="AL542" t="str">
        <f>IF(ISNUMBER(SEARCH("C", 'WetLitterbags placem_collection'!X103)),"YES","")</f>
        <v/>
      </c>
      <c r="AM542" t="str">
        <f>IF(ISNUMBER(SEARCH("H", 'WetLitterbags placem_collection'!X103)),"YES","")</f>
        <v/>
      </c>
      <c r="AN542" t="str">
        <f>IF(ISNUMBER(SEARCH("R", 'WetLitterbags placem_collection'!X103)),"YES","")</f>
        <v/>
      </c>
    </row>
    <row r="543" spans="1:40" ht="15" customHeight="1">
      <c r="A543" s="268" t="s">
        <v>2460</v>
      </c>
      <c r="B543" s="282">
        <f>'Dry_Litterbag Placem_Collection'!A104</f>
        <v>102</v>
      </c>
      <c r="C543" s="282" t="str">
        <f>'Dry_Litterbag Placem_Collection'!B104</f>
        <v xml:space="preserve">Mwantimba
</v>
      </c>
      <c r="D543" s="282" t="s">
        <v>2677</v>
      </c>
      <c r="E543" s="282" t="s">
        <v>2678</v>
      </c>
      <c r="F543" s="282">
        <v>1</v>
      </c>
      <c r="G543" s="283" t="str">
        <f>'Dry_Litterbag Placem_Collection'!C104</f>
        <v>Wet_Ag1_T6</v>
      </c>
      <c r="H543" s="293" t="s">
        <v>3672</v>
      </c>
      <c r="I543" s="285" t="s">
        <v>1147</v>
      </c>
      <c r="J543" s="233" t="str">
        <f>'WetLitterbags placem_collection'!O104</f>
        <v>G824</v>
      </c>
      <c r="K543" s="235">
        <f>IFERROR(INDEX('Green_rooibos initial weight'!$C$5:$C$1749,MATCH(J543, 'Green_rooibos initial weight'!$A$5:$A$1749,0)),"")</f>
        <v>1.931</v>
      </c>
      <c r="L543" s="235">
        <f t="shared" si="60"/>
        <v>1.6812</v>
      </c>
      <c r="M543" s="235">
        <f>AVERAGE('Ashed teabags wet'!$J$809:$J$813,'Ashed teabags wet'!$J$817:$J$818,'Ashed teabags wet'!$J$820:$J$821)</f>
        <v>5.5094158734921841</v>
      </c>
      <c r="N543" s="235">
        <f t="shared" si="61"/>
        <v>1.5885757003348495</v>
      </c>
      <c r="O543" s="235">
        <f>IF(IFERROR(INDEX('Both teabags AfterWet'!$D$1:$D$839,MATCH(J543,'Both teabags AfterWet'!$B$1:$B$839,0)),"")="","",(IFERROR(INDEX('Both teabags AfterWet'!$D$1:$D$839,MATCH(J543,'Both teabags AfterWet'!$B$1:$B$839,0)),"")))</f>
        <v>0.63800000000000001</v>
      </c>
      <c r="P543" s="235">
        <f t="shared" si="62"/>
        <v>0.4874</v>
      </c>
      <c r="Q543" s="235">
        <f>IFERROR(INDEX('Ashed teabags wet'!$J$2:$J$825,MATCH(J543,'Ashed teabags wet'!$B$2:$B$825,0)),"")</f>
        <v>12.710187932739478</v>
      </c>
      <c r="R543" s="235">
        <f t="shared" si="65"/>
        <v>0.42545054401582777</v>
      </c>
      <c r="S543" s="236">
        <f>'WetLitterbags placem_collection'!E104</f>
        <v>42762</v>
      </c>
      <c r="T543" s="236">
        <f>IF('WetLitterbags placem_collection'!G104="","",'WetLitterbags placem_collection'!G104)</f>
        <v>42816</v>
      </c>
      <c r="U543" s="237">
        <f t="shared" si="59"/>
        <v>54</v>
      </c>
      <c r="V543" s="235">
        <f t="shared" si="63"/>
        <v>1.1938</v>
      </c>
      <c r="W543" s="235">
        <f t="shared" si="64"/>
        <v>1.1631251563190217</v>
      </c>
      <c r="X543">
        <f>IFERROR(INDEX(Rainfall_Wet!$O$2:$O$217,MATCH(B543, Rainfall_Wet!$A$2:$A$217,0)),"")</f>
        <v>206.85140822299999</v>
      </c>
      <c r="Y543" s="241">
        <v>45.96</v>
      </c>
      <c r="Z543" s="241">
        <v>14.920000000000003</v>
      </c>
      <c r="AA543" s="241">
        <v>39.119999999999997</v>
      </c>
      <c r="AB543" s="242" t="s">
        <v>2691</v>
      </c>
      <c r="AC543" s="241">
        <v>7.0374568753080302</v>
      </c>
      <c r="AD543">
        <f>IF('WetLitterbags placem_collection'!AB104="","",'WetLitterbags placem_collection'!AB104)</f>
        <v>7.7</v>
      </c>
      <c r="AE543">
        <f>IF('WetLitterbags placem_collection'!Z104="","",'WetLitterbags placem_collection'!Z104)</f>
        <v>21</v>
      </c>
      <c r="AF543" s="256" t="str">
        <f>IF('WetLitterbags placem_collection'!AA104="","",'WetLitterbags placem_collection'!AA104)</f>
        <v>G</v>
      </c>
      <c r="AG543">
        <f>IF('WetLitterbags placem_collection'!AC104="","",'WetLitterbags placem_collection'!AC104)</f>
        <v>1</v>
      </c>
      <c r="AH543" s="250">
        <f>AVERAGE('WetLitterbags placem_collection'!S104,'WetLitterbags placem_collection'!U104)</f>
        <v>21.099999999999998</v>
      </c>
      <c r="AI543">
        <f>AVERAGE('WetLitterbags placem_collection'!R104,'WetLitterbags placem_collection'!T104)</f>
        <v>31.8</v>
      </c>
      <c r="AJ543">
        <f>INDEX(Coordinates!$B$2:$B$197,MATCH(G543,Coordinates!$J$2:$J$197,0))</f>
        <v>-2.3691350409999998</v>
      </c>
      <c r="AK543">
        <f>INDEX(Coordinates!$C$2:$C$197,MATCH(G543,Coordinates!$J$2:$J$197,0))</f>
        <v>34.06018297</v>
      </c>
      <c r="AL543" t="str">
        <f>IF(ISNUMBER(SEARCH("C", 'WetLitterbags placem_collection'!X104)),"YES","")</f>
        <v/>
      </c>
      <c r="AM543" t="str">
        <f>IF(ISNUMBER(SEARCH("H", 'WetLitterbags placem_collection'!X104)),"YES","")</f>
        <v/>
      </c>
      <c r="AN543" t="str">
        <f>IF(ISNUMBER(SEARCH("R", 'WetLitterbags placem_collection'!X104)),"YES","")</f>
        <v/>
      </c>
    </row>
    <row r="544" spans="1:40" ht="15" customHeight="1">
      <c r="A544" s="268" t="s">
        <v>2460</v>
      </c>
      <c r="B544" s="282">
        <f>'Dry_Litterbag Placem_Collection'!A105</f>
        <v>103</v>
      </c>
      <c r="C544" s="282" t="str">
        <f>'Dry_Litterbag Placem_Collection'!B105</f>
        <v xml:space="preserve">Mwantimba
</v>
      </c>
      <c r="D544" s="282" t="s">
        <v>2677</v>
      </c>
      <c r="E544" s="282" t="s">
        <v>2678</v>
      </c>
      <c r="F544" s="282">
        <v>1</v>
      </c>
      <c r="G544" s="283" t="str">
        <f>'Dry_Litterbag Placem_Collection'!C105</f>
        <v>Wet_Ag1_T7</v>
      </c>
      <c r="H544" s="293" t="s">
        <v>3672</v>
      </c>
      <c r="I544" s="285" t="s">
        <v>1147</v>
      </c>
      <c r="J544" s="233" t="str">
        <f>'WetLitterbags placem_collection'!O105</f>
        <v>G692</v>
      </c>
      <c r="K544" s="235">
        <f>IFERROR(INDEX('Green_rooibos initial weight'!$C$5:$C$1749,MATCH(J544, 'Green_rooibos initial weight'!$A$5:$A$1749,0)),"")</f>
        <v>2.028</v>
      </c>
      <c r="L544" s="235">
        <f t="shared" si="60"/>
        <v>1.7782</v>
      </c>
      <c r="M544" s="235">
        <f>AVERAGE('Ashed teabags wet'!$J$809:$J$813,'Ashed teabags wet'!$J$817:$J$818,'Ashed teabags wet'!$J$820:$J$821)</f>
        <v>5.5094158734921841</v>
      </c>
      <c r="N544" s="235">
        <f t="shared" si="61"/>
        <v>1.680231566937562</v>
      </c>
      <c r="O544" s="235">
        <f>IF(IFERROR(INDEX('Both teabags AfterWet'!$D$1:$D$839,MATCH(J544,'Both teabags AfterWet'!$B$1:$B$839,0)),"")="","",(IFERROR(INDEX('Both teabags AfterWet'!$D$1:$D$839,MATCH(J544,'Both teabags AfterWet'!$B$1:$B$839,0)),"")))</f>
        <v>0.58699999999999997</v>
      </c>
      <c r="P544" s="235">
        <f t="shared" si="62"/>
        <v>0.43639999999999995</v>
      </c>
      <c r="Q544" s="235">
        <f>IFERROR(INDEX('Ashed teabags wet'!$J$2:$J$825,MATCH(J544,'Ashed teabags wet'!$B$2:$B$825,0)),"")</f>
        <v>13.793103448275259</v>
      </c>
      <c r="R544" s="235">
        <f t="shared" si="65"/>
        <v>0.37620689655172673</v>
      </c>
      <c r="S544" s="236">
        <f>'WetLitterbags placem_collection'!E105</f>
        <v>42762</v>
      </c>
      <c r="T544" s="236">
        <f>IF('WetLitterbags placem_collection'!G105="","",'WetLitterbags placem_collection'!G105)</f>
        <v>42816</v>
      </c>
      <c r="U544" s="237">
        <f t="shared" si="59"/>
        <v>54</v>
      </c>
      <c r="V544" s="235">
        <f t="shared" si="63"/>
        <v>1.3418000000000001</v>
      </c>
      <c r="W544" s="235">
        <f t="shared" si="64"/>
        <v>1.3040246703858354</v>
      </c>
      <c r="X544">
        <f>IFERROR(INDEX(Rainfall_Wet!$O$2:$O$217,MATCH(B544, Rainfall_Wet!$A$2:$A$217,0)),"")</f>
        <v>206.85140822299999</v>
      </c>
      <c r="Y544" s="241">
        <v>45.96</v>
      </c>
      <c r="Z544" s="241">
        <v>14.920000000000003</v>
      </c>
      <c r="AA544" s="241">
        <v>39.119999999999997</v>
      </c>
      <c r="AB544" s="242" t="s">
        <v>2691</v>
      </c>
      <c r="AC544" s="241">
        <v>8.0374568753080293</v>
      </c>
      <c r="AD544">
        <f>IF('WetLitterbags placem_collection'!AB105="","",'WetLitterbags placem_collection'!AB105)</f>
        <v>3.25</v>
      </c>
      <c r="AE544">
        <f>IF('WetLitterbags placem_collection'!Z105="","",'WetLitterbags placem_collection'!Z105)</f>
        <v>16</v>
      </c>
      <c r="AF544" s="256" t="str">
        <f>IF('WetLitterbags placem_collection'!AA105="","",'WetLitterbags placem_collection'!AA105)</f>
        <v>G</v>
      </c>
      <c r="AG544">
        <f>IF('WetLitterbags placem_collection'!AC105="","",'WetLitterbags placem_collection'!AC105)</f>
        <v>1</v>
      </c>
      <c r="AH544" s="250">
        <f>AVERAGE('WetLitterbags placem_collection'!S105,'WetLitterbags placem_collection'!U105)</f>
        <v>20.450000000000003</v>
      </c>
      <c r="AI544">
        <f>AVERAGE('WetLitterbags placem_collection'!R105,'WetLitterbags placem_collection'!T105)</f>
        <v>30.25</v>
      </c>
      <c r="AJ544">
        <f>INDEX(Coordinates!$B$2:$B$197,MATCH(G544,Coordinates!$J$2:$J$197,0))</f>
        <v>-2.3691330289999999</v>
      </c>
      <c r="AK544">
        <f>INDEX(Coordinates!$C$2:$C$197,MATCH(G544,Coordinates!$J$2:$J$197,0))</f>
        <v>34.060233009999997</v>
      </c>
      <c r="AL544" t="str">
        <f>IF(ISNUMBER(SEARCH("C", 'WetLitterbags placem_collection'!X105)),"YES","")</f>
        <v/>
      </c>
      <c r="AM544" t="str">
        <f>IF(ISNUMBER(SEARCH("H", 'WetLitterbags placem_collection'!X105)),"YES","")</f>
        <v/>
      </c>
      <c r="AN544" t="str">
        <f>IF(ISNUMBER(SEARCH("R", 'WetLitterbags placem_collection'!X105)),"YES","")</f>
        <v/>
      </c>
    </row>
    <row r="545" spans="1:40" ht="15" customHeight="1">
      <c r="A545" s="268" t="s">
        <v>2460</v>
      </c>
      <c r="B545" s="282">
        <f>'Dry_Litterbag Placem_Collection'!A106</f>
        <v>104</v>
      </c>
      <c r="C545" s="282" t="str">
        <f>'Dry_Litterbag Placem_Collection'!B106</f>
        <v xml:space="preserve">Mwantimba
</v>
      </c>
      <c r="D545" s="282" t="s">
        <v>2677</v>
      </c>
      <c r="E545" s="282" t="s">
        <v>2678</v>
      </c>
      <c r="F545" s="282">
        <v>1</v>
      </c>
      <c r="G545" s="283" t="str">
        <f>'Dry_Litterbag Placem_Collection'!C106</f>
        <v>Wet_Ag1_T8</v>
      </c>
      <c r="H545" s="293" t="s">
        <v>3672</v>
      </c>
      <c r="I545" s="285" t="s">
        <v>1147</v>
      </c>
      <c r="J545" s="233" t="str">
        <f>'WetLitterbags placem_collection'!O106</f>
        <v>G806</v>
      </c>
      <c r="K545" s="235">
        <f>IFERROR(INDEX('Green_rooibos initial weight'!$C$5:$C$1749,MATCH(J545, 'Green_rooibos initial weight'!$A$5:$A$1749,0)),"")</f>
        <v>2.0419999999999998</v>
      </c>
      <c r="L545" s="235">
        <f t="shared" si="60"/>
        <v>1.7921999999999998</v>
      </c>
      <c r="M545" s="235">
        <f>AVERAGE('Ashed teabags wet'!$J$809:$J$813,'Ashed teabags wet'!$J$817:$J$818,'Ashed teabags wet'!$J$820:$J$821)</f>
        <v>5.5094158734921841</v>
      </c>
      <c r="N545" s="235">
        <f t="shared" si="61"/>
        <v>1.6934602487152728</v>
      </c>
      <c r="O545" s="235">
        <f>IF(IFERROR(INDEX('Both teabags AfterWet'!$D$1:$D$839,MATCH(J545,'Both teabags AfterWet'!$B$1:$B$839,0)),"")="","",(IFERROR(INDEX('Both teabags AfterWet'!$D$1:$D$839,MATCH(J545,'Both teabags AfterWet'!$B$1:$B$839,0)),"")))</f>
        <v>0.72499999999999998</v>
      </c>
      <c r="P545" s="235">
        <f t="shared" si="62"/>
        <v>0.57440000000000002</v>
      </c>
      <c r="Q545" s="235">
        <f>IFERROR(INDEX('Ashed teabags wet'!$J$2:$J$825,MATCH(J545,'Ashed teabags wet'!$B$2:$B$825,0)),"")</f>
        <v>16.853385289820611</v>
      </c>
      <c r="R545" s="235">
        <f t="shared" si="65"/>
        <v>0.47759415489527046</v>
      </c>
      <c r="S545" s="236">
        <f>'WetLitterbags placem_collection'!E106</f>
        <v>42762</v>
      </c>
      <c r="T545" s="236">
        <f>IF('WetLitterbags placem_collection'!G106="","",'WetLitterbags placem_collection'!G106)</f>
        <v>42816</v>
      </c>
      <c r="U545" s="237">
        <f t="shared" si="59"/>
        <v>54</v>
      </c>
      <c r="V545" s="235">
        <f t="shared" si="63"/>
        <v>1.2177999999999998</v>
      </c>
      <c r="W545" s="235">
        <f t="shared" si="64"/>
        <v>1.2158660938200023</v>
      </c>
      <c r="X545">
        <f>IFERROR(INDEX(Rainfall_Wet!$O$2:$O$217,MATCH(B545, Rainfall_Wet!$A$2:$A$217,0)),"")</f>
        <v>206.85140822299999</v>
      </c>
      <c r="Y545" s="241">
        <v>45.96</v>
      </c>
      <c r="Z545" s="241">
        <v>14.920000000000003</v>
      </c>
      <c r="AA545" s="241">
        <v>39.119999999999997</v>
      </c>
      <c r="AB545" s="242" t="s">
        <v>2691</v>
      </c>
      <c r="AC545" s="241">
        <v>9.0374568753080293</v>
      </c>
      <c r="AD545">
        <f>IF('WetLitterbags placem_collection'!AB106="","",'WetLitterbags placem_collection'!AB106)</f>
        <v>10.5</v>
      </c>
      <c r="AE545">
        <f>IF('WetLitterbags placem_collection'!Z106="","",'WetLitterbags placem_collection'!Z106)</f>
        <v>17</v>
      </c>
      <c r="AF545" s="256" t="str">
        <f>IF('WetLitterbags placem_collection'!AA106="","",'WetLitterbags placem_collection'!AA106)</f>
        <v>G</v>
      </c>
      <c r="AG545">
        <f>IF('WetLitterbags placem_collection'!AC106="","",'WetLitterbags placem_collection'!AC106)</f>
        <v>1</v>
      </c>
      <c r="AH545" s="250">
        <f>AVERAGE('WetLitterbags placem_collection'!S106,'WetLitterbags placem_collection'!U106)</f>
        <v>21.6</v>
      </c>
      <c r="AI545">
        <f>AVERAGE('WetLitterbags placem_collection'!R106,'WetLitterbags placem_collection'!T106)</f>
        <v>29.3</v>
      </c>
      <c r="AJ545">
        <f>INDEX(Coordinates!$B$2:$B$197,MATCH(G545,Coordinates!$J$2:$J$197,0))</f>
        <v>-2.3692910280000001</v>
      </c>
      <c r="AK545">
        <f>INDEX(Coordinates!$C$2:$C$197,MATCH(G545,Coordinates!$J$2:$J$197,0))</f>
        <v>34.06016202</v>
      </c>
      <c r="AL545" t="str">
        <f>IF(ISNUMBER(SEARCH("C", 'WetLitterbags placem_collection'!X106)),"YES","")</f>
        <v/>
      </c>
      <c r="AM545" t="str">
        <f>IF(ISNUMBER(SEARCH("H", 'WetLitterbags placem_collection'!X106)),"YES","")</f>
        <v/>
      </c>
      <c r="AN545" t="str">
        <f>IF(ISNUMBER(SEARCH("R", 'WetLitterbags placem_collection'!X106)),"YES","")</f>
        <v/>
      </c>
    </row>
    <row r="546" spans="1:40" ht="15" customHeight="1">
      <c r="A546" s="268" t="s">
        <v>2460</v>
      </c>
      <c r="B546" s="282">
        <f>'Dry_Litterbag Placem_Collection'!A107</f>
        <v>105</v>
      </c>
      <c r="C546" s="282" t="str">
        <f>'Dry_Litterbag Placem_Collection'!B107</f>
        <v xml:space="preserve">Mwantimba
</v>
      </c>
      <c r="D546" s="282" t="s">
        <v>2677</v>
      </c>
      <c r="E546" s="282" t="s">
        <v>2678</v>
      </c>
      <c r="F546" s="282">
        <v>2</v>
      </c>
      <c r="G546" s="283" t="str">
        <f>'Dry_Litterbag Placem_Collection'!C107</f>
        <v>Wet_Ag2_T1</v>
      </c>
      <c r="H546" s="293" t="s">
        <v>3672</v>
      </c>
      <c r="I546" s="285" t="s">
        <v>1147</v>
      </c>
      <c r="J546" s="233" t="str">
        <f>'WetLitterbags placem_collection'!O107</f>
        <v>G861</v>
      </c>
      <c r="K546" s="235">
        <f>IFERROR(INDEX('Green_rooibos initial weight'!$C$5:$C$1749,MATCH(J546, 'Green_rooibos initial weight'!$A$5:$A$1749,0)),"")</f>
        <v>1.9339999999999999</v>
      </c>
      <c r="L546" s="235">
        <f t="shared" si="60"/>
        <v>1.6841999999999999</v>
      </c>
      <c r="M546" s="235">
        <f>AVERAGE('Ashed teabags wet'!$J$809:$J$813,'Ashed teabags wet'!$J$817:$J$818,'Ashed teabags wet'!$J$820:$J$821)</f>
        <v>5.5094158734921841</v>
      </c>
      <c r="N546" s="235">
        <f t="shared" si="61"/>
        <v>1.5914104178586446</v>
      </c>
      <c r="O546" s="235">
        <f>IF(IFERROR(INDEX('Both teabags AfterWet'!$D$1:$D$839,MATCH(J546,'Both teabags AfterWet'!$B$1:$B$839,0)),"")="","",(IFERROR(INDEX('Both teabags AfterWet'!$D$1:$D$839,MATCH(J546,'Both teabags AfterWet'!$B$1:$B$839,0)),"")))</f>
        <v>0.626</v>
      </c>
      <c r="P546" s="235">
        <f t="shared" si="62"/>
        <v>0.47539999999999999</v>
      </c>
      <c r="Q546" s="235">
        <f>IFERROR(INDEX('Ashed teabags wet'!$J$2:$J$825,MATCH(J546,'Ashed teabags wet'!$B$2:$B$825,0)),"")</f>
        <v>20.431034482760303</v>
      </c>
      <c r="R546" s="235">
        <f t="shared" si="65"/>
        <v>0.37827086206895755</v>
      </c>
      <c r="S546" s="236">
        <f>'WetLitterbags placem_collection'!E107</f>
        <v>42762</v>
      </c>
      <c r="T546" s="236">
        <f>IF('WetLitterbags placem_collection'!G107="","",'WetLitterbags placem_collection'!G107)</f>
        <v>42816</v>
      </c>
      <c r="U546" s="237">
        <f t="shared" si="59"/>
        <v>54</v>
      </c>
      <c r="V546" s="235">
        <f t="shared" si="63"/>
        <v>1.2087999999999999</v>
      </c>
      <c r="W546" s="235">
        <f t="shared" si="64"/>
        <v>1.2131395557896871</v>
      </c>
      <c r="X546">
        <f>IFERROR(INDEX(Rainfall_Wet!$O$2:$O$217,MATCH(B546, Rainfall_Wet!$A$2:$A$217,0)),"")</f>
        <v>206.85140822299999</v>
      </c>
      <c r="Y546" s="241">
        <v>34.344660194174757</v>
      </c>
      <c r="Z546" s="241">
        <v>19.22727272727273</v>
      </c>
      <c r="AA546" s="241">
        <v>46.428067078552509</v>
      </c>
      <c r="AB546" s="242" t="s">
        <v>2688</v>
      </c>
      <c r="AC546" s="241">
        <v>1.7452932479053718</v>
      </c>
      <c r="AD546">
        <f>IF('WetLitterbags placem_collection'!AB107="","",'WetLitterbags placem_collection'!AB107)</f>
        <v>5.5</v>
      </c>
      <c r="AE546">
        <f>IF('WetLitterbags placem_collection'!Z107="","",'WetLitterbags placem_collection'!Z107)</f>
        <v>23.5</v>
      </c>
      <c r="AF546" s="256" t="str">
        <f>IF('WetLitterbags placem_collection'!AA107="","",'WetLitterbags placem_collection'!AA107)</f>
        <v>M</v>
      </c>
      <c r="AG546">
        <f>IF('WetLitterbags placem_collection'!AC107="","",'WetLitterbags placem_collection'!AC107)</f>
        <v>0</v>
      </c>
      <c r="AH546" s="250">
        <f>AVERAGE('WetLitterbags placem_collection'!S107,'WetLitterbags placem_collection'!U107)</f>
        <v>11.350000000000001</v>
      </c>
      <c r="AI546">
        <f>AVERAGE('WetLitterbags placem_collection'!R107,'WetLitterbags placem_collection'!T107)</f>
        <v>32.150000000000006</v>
      </c>
      <c r="AJ546">
        <f>INDEX(Coordinates!$B$2:$B$197,MATCH(G546,Coordinates!$J$2:$J$197,0))</f>
        <v>-2.3698080240000001</v>
      </c>
      <c r="AK546">
        <f>INDEX(Coordinates!$C$2:$C$197,MATCH(G546,Coordinates!$J$2:$J$197,0))</f>
        <v>34.059671010000002</v>
      </c>
      <c r="AL546" t="str">
        <f>IF(ISNUMBER(SEARCH("C", 'WetLitterbags placem_collection'!X107)),"YES","")</f>
        <v/>
      </c>
      <c r="AM546" t="str">
        <f>IF(ISNUMBER(SEARCH("H", 'WetLitterbags placem_collection'!X107)),"YES","")</f>
        <v/>
      </c>
      <c r="AN546" t="str">
        <f>IF(ISNUMBER(SEARCH("R", 'WetLitterbags placem_collection'!X107)),"YES","")</f>
        <v/>
      </c>
    </row>
    <row r="547" spans="1:40" ht="15" customHeight="1">
      <c r="A547" s="268" t="s">
        <v>2460</v>
      </c>
      <c r="B547" s="282">
        <f>'Dry_Litterbag Placem_Collection'!A108</f>
        <v>106</v>
      </c>
      <c r="C547" s="282" t="str">
        <f>'Dry_Litterbag Placem_Collection'!B108</f>
        <v xml:space="preserve">Mwantimba
</v>
      </c>
      <c r="D547" s="282" t="s">
        <v>2677</v>
      </c>
      <c r="E547" s="282" t="s">
        <v>2678</v>
      </c>
      <c r="F547" s="282">
        <v>2</v>
      </c>
      <c r="G547" s="283" t="str">
        <f>'Dry_Litterbag Placem_Collection'!C108</f>
        <v>Wet_Ag2_T2</v>
      </c>
      <c r="H547" s="293" t="s">
        <v>3672</v>
      </c>
      <c r="I547" s="285" t="s">
        <v>1147</v>
      </c>
      <c r="J547" s="233" t="str">
        <f>'WetLitterbags placem_collection'!O108</f>
        <v>G738</v>
      </c>
      <c r="K547" s="235">
        <f>IFERROR(INDEX('Green_rooibos initial weight'!$C$5:$C$1749,MATCH(J547, 'Green_rooibos initial weight'!$A$5:$A$1749,0)),"")</f>
        <v>2.0089999999999999</v>
      </c>
      <c r="L547" s="235">
        <f t="shared" si="60"/>
        <v>1.7591999999999999</v>
      </c>
      <c r="M547" s="235">
        <f>AVERAGE('Ashed teabags wet'!$J$809:$J$813,'Ashed teabags wet'!$J$817:$J$818,'Ashed teabags wet'!$J$820:$J$821)</f>
        <v>5.5094158734921841</v>
      </c>
      <c r="N547" s="235">
        <f t="shared" si="61"/>
        <v>1.6622783559535255</v>
      </c>
      <c r="O547" s="235">
        <f>IF(IFERROR(INDEX('Both teabags AfterWet'!$D$1:$D$839,MATCH(J547,'Both teabags AfterWet'!$B$1:$B$839,0)),"")="","",(IFERROR(INDEX('Both teabags AfterWet'!$D$1:$D$839,MATCH(J547,'Both teabags AfterWet'!$B$1:$B$839,0)),"")))</f>
        <v>0.626</v>
      </c>
      <c r="P547" s="235">
        <f t="shared" si="62"/>
        <v>0.47539999999999999</v>
      </c>
      <c r="Q547" s="235">
        <f>IFERROR(INDEX('Ashed teabags wet'!$J$2:$J$825,MATCH(J547,'Ashed teabags wet'!$B$2:$B$825,0)),"")</f>
        <v>15.46906187624684</v>
      </c>
      <c r="R547" s="235">
        <f t="shared" si="65"/>
        <v>0.40186007984032251</v>
      </c>
      <c r="S547" s="236">
        <f>'WetLitterbags placem_collection'!E108</f>
        <v>42762</v>
      </c>
      <c r="T547" s="236">
        <f>IF('WetLitterbags placem_collection'!G108="","",'WetLitterbags placem_collection'!G108)</f>
        <v>42816</v>
      </c>
      <c r="U547" s="237">
        <f t="shared" si="59"/>
        <v>54</v>
      </c>
      <c r="V547" s="235">
        <f t="shared" si="63"/>
        <v>1.2837999999999998</v>
      </c>
      <c r="W547" s="235">
        <f t="shared" si="64"/>
        <v>1.260418276113203</v>
      </c>
      <c r="X547">
        <f>IFERROR(INDEX(Rainfall_Wet!$O$2:$O$217,MATCH(B547, Rainfall_Wet!$A$2:$A$217,0)),"")</f>
        <v>206.85140822299999</v>
      </c>
      <c r="Y547" s="241">
        <v>34.344660194174757</v>
      </c>
      <c r="Z547" s="241">
        <v>19.22727272727273</v>
      </c>
      <c r="AA547" s="241">
        <v>46.428067078552509</v>
      </c>
      <c r="AB547" s="242" t="s">
        <v>2688</v>
      </c>
      <c r="AC547" s="241">
        <v>2.7452932479053702</v>
      </c>
      <c r="AD547">
        <f>IF('WetLitterbags placem_collection'!AB108="","",'WetLitterbags placem_collection'!AB108)</f>
        <v>8.6</v>
      </c>
      <c r="AE547">
        <f>IF('WetLitterbags placem_collection'!Z108="","",'WetLitterbags placem_collection'!Z108)</f>
        <v>17</v>
      </c>
      <c r="AF547" s="256" t="str">
        <f>IF('WetLitterbags placem_collection'!AA108="","",'WetLitterbags placem_collection'!AA108)</f>
        <v>M</v>
      </c>
      <c r="AG547">
        <f>IF('WetLitterbags placem_collection'!AC108="","",'WetLitterbags placem_collection'!AC108)</f>
        <v>0</v>
      </c>
      <c r="AH547" s="250">
        <f>AVERAGE('WetLitterbags placem_collection'!S108,'WetLitterbags placem_collection'!U108)</f>
        <v>12.4</v>
      </c>
      <c r="AI547">
        <f>AVERAGE('WetLitterbags placem_collection'!R108,'WetLitterbags placem_collection'!T108)</f>
        <v>32.950000000000003</v>
      </c>
      <c r="AJ547">
        <f>INDEX(Coordinates!$B$2:$B$197,MATCH(G547,Coordinates!$J$2:$J$197,0))</f>
        <v>-2.3697620069999998</v>
      </c>
      <c r="AK547">
        <f>INDEX(Coordinates!$C$2:$C$197,MATCH(G547,Coordinates!$J$2:$J$197,0))</f>
        <v>34.059730010000003</v>
      </c>
      <c r="AL547" t="str">
        <f>IF(ISNUMBER(SEARCH("C", 'WetLitterbags placem_collection'!X108)),"YES","")</f>
        <v/>
      </c>
      <c r="AM547" t="str">
        <f>IF(ISNUMBER(SEARCH("H", 'WetLitterbags placem_collection'!X108)),"YES","")</f>
        <v/>
      </c>
      <c r="AN547" t="str">
        <f>IF(ISNUMBER(SEARCH("R", 'WetLitterbags placem_collection'!X108)),"YES","")</f>
        <v>YES</v>
      </c>
    </row>
    <row r="548" spans="1:40" ht="15" customHeight="1">
      <c r="A548" s="268" t="s">
        <v>2460</v>
      </c>
      <c r="B548" s="282">
        <f>'Dry_Litterbag Placem_Collection'!A109</f>
        <v>107</v>
      </c>
      <c r="C548" s="282" t="str">
        <f>'Dry_Litterbag Placem_Collection'!B109</f>
        <v xml:space="preserve">Mwantimba
</v>
      </c>
      <c r="D548" s="282" t="s">
        <v>2677</v>
      </c>
      <c r="E548" s="282" t="s">
        <v>2678</v>
      </c>
      <c r="F548" s="282">
        <v>2</v>
      </c>
      <c r="G548" s="283" t="str">
        <f>'Dry_Litterbag Placem_Collection'!C109</f>
        <v>Wet_Ag2_T3</v>
      </c>
      <c r="H548" s="293" t="s">
        <v>3672</v>
      </c>
      <c r="I548" s="285" t="s">
        <v>1147</v>
      </c>
      <c r="J548" s="233" t="str">
        <f>'WetLitterbags placem_collection'!O109</f>
        <v>G676</v>
      </c>
      <c r="K548" s="235">
        <f>IFERROR(INDEX('Green_rooibos initial weight'!$C$5:$C$1749,MATCH(J548, 'Green_rooibos initial weight'!$A$5:$A$1749,0)),"")</f>
        <v>2.048</v>
      </c>
      <c r="L548" s="235">
        <f t="shared" si="60"/>
        <v>1.7982</v>
      </c>
      <c r="M548" s="235">
        <f>AVERAGE('Ashed teabags wet'!$J$809:$J$813,'Ashed teabags wet'!$J$817:$J$818,'Ashed teabags wet'!$J$820:$J$821)</f>
        <v>5.5094158734921841</v>
      </c>
      <c r="N548" s="235">
        <f t="shared" si="61"/>
        <v>1.6991296837628636</v>
      </c>
      <c r="O548" s="235">
        <f>IF(IFERROR(INDEX('Both teabags AfterWet'!$D$1:$D$839,MATCH(J548,'Both teabags AfterWet'!$B$1:$B$839,0)),"")="","",(IFERROR(INDEX('Both teabags AfterWet'!$D$1:$D$839,MATCH(J548,'Both teabags AfterWet'!$B$1:$B$839,0)),"")))</f>
        <v>0.67630000000000001</v>
      </c>
      <c r="P548" s="235">
        <f t="shared" si="62"/>
        <v>0.52570000000000006</v>
      </c>
      <c r="Q548" s="235">
        <f>IFERROR(INDEX('Ashed teabags wet'!$J$2:$J$825,MATCH(J548,'Ashed teabags wet'!$B$2:$B$825,0)),"")</f>
        <v>16.393442622950655</v>
      </c>
      <c r="R548" s="235">
        <f t="shared" si="65"/>
        <v>0.43951967213114845</v>
      </c>
      <c r="S548" s="236">
        <f>'WetLitterbags placem_collection'!E109</f>
        <v>42762</v>
      </c>
      <c r="T548" s="236">
        <f>IF('WetLitterbags placem_collection'!G109="","",'WetLitterbags placem_collection'!G109)</f>
        <v>42816</v>
      </c>
      <c r="U548" s="237">
        <f t="shared" si="59"/>
        <v>54</v>
      </c>
      <c r="V548" s="235">
        <f t="shared" si="63"/>
        <v>1.2725</v>
      </c>
      <c r="W548" s="235">
        <f t="shared" si="64"/>
        <v>1.259610011631715</v>
      </c>
      <c r="X548">
        <f>IFERROR(INDEX(Rainfall_Wet!$O$2:$O$217,MATCH(B548, Rainfall_Wet!$A$2:$A$217,0)),"")</f>
        <v>206.85140822299999</v>
      </c>
      <c r="Y548" s="241">
        <v>34.344660194174757</v>
      </c>
      <c r="Z548" s="241">
        <v>19.22727272727273</v>
      </c>
      <c r="AA548" s="241">
        <v>46.428067078552509</v>
      </c>
      <c r="AB548" s="242" t="s">
        <v>2688</v>
      </c>
      <c r="AC548" s="241">
        <v>3.7452932479053702</v>
      </c>
      <c r="AD548">
        <f>IF('WetLitterbags placem_collection'!AB109="","",'WetLitterbags placem_collection'!AB109)</f>
        <v>3.85</v>
      </c>
      <c r="AE548">
        <f>IF('WetLitterbags placem_collection'!Z109="","",'WetLitterbags placem_collection'!Z109)</f>
        <v>15.5</v>
      </c>
      <c r="AF548" s="256" t="str">
        <f>IF('WetLitterbags placem_collection'!AA109="","",'WetLitterbags placem_collection'!AA109)</f>
        <v>M</v>
      </c>
      <c r="AG548">
        <f>IF('WetLitterbags placem_collection'!AC109="","",'WetLitterbags placem_collection'!AC109)</f>
        <v>0</v>
      </c>
      <c r="AH548" s="250">
        <f>AVERAGE('WetLitterbags placem_collection'!S109,'WetLitterbags placem_collection'!U109)</f>
        <v>11.299999999999999</v>
      </c>
      <c r="AI548">
        <f>AVERAGE('WetLitterbags placem_collection'!R109,'WetLitterbags placem_collection'!T109)</f>
        <v>32.450000000000003</v>
      </c>
      <c r="AJ548">
        <f>INDEX(Coordinates!$B$2:$B$197,MATCH(G548,Coordinates!$J$2:$J$197,0))</f>
        <v>-2.3698409649999999</v>
      </c>
      <c r="AK548">
        <f>INDEX(Coordinates!$C$2:$C$197,MATCH(G548,Coordinates!$J$2:$J$197,0))</f>
        <v>34.059814000000003</v>
      </c>
      <c r="AL548" t="str">
        <f>IF(ISNUMBER(SEARCH("C", 'WetLitterbags placem_collection'!X109)),"YES","")</f>
        <v/>
      </c>
      <c r="AM548" t="str">
        <f>IF(ISNUMBER(SEARCH("H", 'WetLitterbags placem_collection'!X109)),"YES","")</f>
        <v/>
      </c>
      <c r="AN548" t="str">
        <f>IF(ISNUMBER(SEARCH("R", 'WetLitterbags placem_collection'!X109)),"YES","")</f>
        <v>YES</v>
      </c>
    </row>
    <row r="549" spans="1:40" ht="15" customHeight="1">
      <c r="A549" s="268" t="s">
        <v>2460</v>
      </c>
      <c r="B549" s="282">
        <f>'Dry_Litterbag Placem_Collection'!A110</f>
        <v>108</v>
      </c>
      <c r="C549" s="282" t="str">
        <f>'Dry_Litterbag Placem_Collection'!B110</f>
        <v xml:space="preserve">Mwantimba
</v>
      </c>
      <c r="D549" s="282" t="s">
        <v>2677</v>
      </c>
      <c r="E549" s="282" t="s">
        <v>2678</v>
      </c>
      <c r="F549" s="282">
        <v>2</v>
      </c>
      <c r="G549" s="283" t="str">
        <f>'Dry_Litterbag Placem_Collection'!C110</f>
        <v>Wet_Ag2_T4</v>
      </c>
      <c r="H549" s="293" t="s">
        <v>3672</v>
      </c>
      <c r="I549" s="285" t="s">
        <v>1147</v>
      </c>
      <c r="J549" s="233" t="str">
        <f>'WetLitterbags placem_collection'!O110</f>
        <v>G845</v>
      </c>
      <c r="K549" s="235">
        <f>IFERROR(INDEX('Green_rooibos initial weight'!$C$5:$C$1749,MATCH(J549, 'Green_rooibos initial weight'!$A$5:$A$1749,0)),"")</f>
        <v>2.0459999999999998</v>
      </c>
      <c r="L549" s="235">
        <f t="shared" si="60"/>
        <v>1.7961999999999998</v>
      </c>
      <c r="M549" s="235">
        <f>AVERAGE('Ashed teabags wet'!$J$809:$J$813,'Ashed teabags wet'!$J$817:$J$818,'Ashed teabags wet'!$J$820:$J$821)</f>
        <v>5.5094158734921841</v>
      </c>
      <c r="N549" s="235">
        <f t="shared" si="61"/>
        <v>1.6972398720803332</v>
      </c>
      <c r="O549" s="235">
        <f>IF(IFERROR(INDEX('Both teabags AfterWet'!$D$1:$D$839,MATCH(J549,'Both teabags AfterWet'!$B$1:$B$839,0)),"")="","",(IFERROR(INDEX('Both teabags AfterWet'!$D$1:$D$839,MATCH(J549,'Both teabags AfterWet'!$B$1:$B$839,0)),"")))</f>
        <v>0.57699999999999996</v>
      </c>
      <c r="P549" s="235">
        <f t="shared" si="62"/>
        <v>0.42639999999999995</v>
      </c>
      <c r="Q549" s="235">
        <f>IFERROR(INDEX('Ashed teabags wet'!$J$2:$J$825,MATCH(J549,'Ashed teabags wet'!$B$2:$B$825,0)),"")</f>
        <v>13.078070611635859</v>
      </c>
      <c r="R549" s="235">
        <f t="shared" si="65"/>
        <v>0.37063510691198465</v>
      </c>
      <c r="S549" s="236">
        <f>'WetLitterbags placem_collection'!E110</f>
        <v>42762</v>
      </c>
      <c r="T549" s="236">
        <f>IF('WetLitterbags placem_collection'!G110="","",'WetLitterbags placem_collection'!G110)</f>
        <v>42816</v>
      </c>
      <c r="U549" s="237">
        <f t="shared" si="59"/>
        <v>54</v>
      </c>
      <c r="V549" s="235">
        <f t="shared" si="63"/>
        <v>1.3697999999999999</v>
      </c>
      <c r="W549" s="235">
        <f t="shared" si="64"/>
        <v>1.3266047651683486</v>
      </c>
      <c r="X549">
        <f>IFERROR(INDEX(Rainfall_Wet!$O$2:$O$217,MATCH(B549, Rainfall_Wet!$A$2:$A$217,0)),"")</f>
        <v>206.85140822299999</v>
      </c>
      <c r="Y549" s="241">
        <v>34.344660194174757</v>
      </c>
      <c r="Z549" s="241">
        <v>19.22727272727273</v>
      </c>
      <c r="AA549" s="241">
        <v>46.428067078552509</v>
      </c>
      <c r="AB549" s="242" t="s">
        <v>2688</v>
      </c>
      <c r="AC549" s="241">
        <v>4.7452932479053702</v>
      </c>
      <c r="AD549">
        <f>IF('WetLitterbags placem_collection'!AB110="","",'WetLitterbags placem_collection'!AB110)</f>
        <v>9.6999999999999993</v>
      </c>
      <c r="AE549">
        <f>IF('WetLitterbags placem_collection'!Z110="","",'WetLitterbags placem_collection'!Z110)</f>
        <v>22.5</v>
      </c>
      <c r="AF549" s="256" t="str">
        <f>IF('WetLitterbags placem_collection'!AA110="","",'WetLitterbags placem_collection'!AA110)</f>
        <v>M</v>
      </c>
      <c r="AG549">
        <f>IF('WetLitterbags placem_collection'!AC110="","",'WetLitterbags placem_collection'!AC110)</f>
        <v>0</v>
      </c>
      <c r="AH549" s="250">
        <f>AVERAGE('WetLitterbags placem_collection'!S110,'WetLitterbags placem_collection'!U110)</f>
        <v>15.1</v>
      </c>
      <c r="AI549">
        <f>AVERAGE('WetLitterbags placem_collection'!R110,'WetLitterbags placem_collection'!T110)</f>
        <v>31.55</v>
      </c>
      <c r="AJ549">
        <f>INDEX(Coordinates!$B$2:$B$197,MATCH(G549,Coordinates!$J$2:$J$197,0))</f>
        <v>-2.3698620030000002</v>
      </c>
      <c r="AK549">
        <f>INDEX(Coordinates!$C$2:$C$197,MATCH(G549,Coordinates!$J$2:$J$197,0))</f>
        <v>34.059759020000001</v>
      </c>
      <c r="AL549" t="str">
        <f>IF(ISNUMBER(SEARCH("C", 'WetLitterbags placem_collection'!X110)),"YES","")</f>
        <v/>
      </c>
      <c r="AM549" t="str">
        <f>IF(ISNUMBER(SEARCH("H", 'WetLitterbags placem_collection'!X110)),"YES","")</f>
        <v/>
      </c>
      <c r="AN549" t="str">
        <f>IF(ISNUMBER(SEARCH("R", 'WetLitterbags placem_collection'!X110)),"YES","")</f>
        <v>YES</v>
      </c>
    </row>
    <row r="550" spans="1:40" ht="15" customHeight="1">
      <c r="A550" s="268" t="s">
        <v>2460</v>
      </c>
      <c r="B550" s="282">
        <f>'Dry_Litterbag Placem_Collection'!A111</f>
        <v>109</v>
      </c>
      <c r="C550" s="282" t="str">
        <f>'Dry_Litterbag Placem_Collection'!B111</f>
        <v xml:space="preserve">Mwantimba
</v>
      </c>
      <c r="D550" s="282" t="s">
        <v>2677</v>
      </c>
      <c r="E550" s="282" t="s">
        <v>2678</v>
      </c>
      <c r="F550" s="282">
        <v>2</v>
      </c>
      <c r="G550" s="283" t="str">
        <f>'Dry_Litterbag Placem_Collection'!C111</f>
        <v>Wet_Ag2_T5</v>
      </c>
      <c r="H550" s="293" t="s">
        <v>3672</v>
      </c>
      <c r="I550" s="285" t="s">
        <v>1147</v>
      </c>
      <c r="J550" s="233" t="str">
        <f>'WetLitterbags placem_collection'!O111</f>
        <v>G887</v>
      </c>
      <c r="K550" s="235">
        <f>IFERROR(INDEX('Green_rooibos initial weight'!$C$5:$C$1749,MATCH(J550, 'Green_rooibos initial weight'!$A$5:$A$1749,0)),"")</f>
        <v>1.998</v>
      </c>
      <c r="L550" s="235">
        <f t="shared" si="60"/>
        <v>1.7482</v>
      </c>
      <c r="M550" s="235">
        <f>AVERAGE('Ashed teabags wet'!$J$809:$J$813,'Ashed teabags wet'!$J$817:$J$818,'Ashed teabags wet'!$J$820:$J$821)</f>
        <v>5.5094158734921841</v>
      </c>
      <c r="N550" s="235">
        <f t="shared" si="61"/>
        <v>1.6518843916996095</v>
      </c>
      <c r="O550" s="235">
        <f>IF(IFERROR(INDEX('Both teabags AfterWet'!$D$1:$D$839,MATCH(J550,'Both teabags AfterWet'!$B$1:$B$839,0)),"")="","",(IFERROR(INDEX('Both teabags AfterWet'!$D$1:$D$839,MATCH(J550,'Both teabags AfterWet'!$B$1:$B$839,0)),"")))</f>
        <v>0.64870000000000005</v>
      </c>
      <c r="P550" s="235">
        <f t="shared" si="62"/>
        <v>0.49810000000000004</v>
      </c>
      <c r="Q550" s="235">
        <f>IFERROR(INDEX('Ashed teabags wet'!$J$2:$J$825,MATCH(J550,'Ashed teabags wet'!$B$2:$B$825,0)),"")</f>
        <v>12.548449612403372</v>
      </c>
      <c r="R550" s="235">
        <f t="shared" si="65"/>
        <v>0.43559617248061883</v>
      </c>
      <c r="S550" s="236">
        <f>'WetLitterbags placem_collection'!E111</f>
        <v>42762</v>
      </c>
      <c r="T550" s="236">
        <f>IF('WetLitterbags placem_collection'!G111="","",'WetLitterbags placem_collection'!G111)</f>
        <v>42816</v>
      </c>
      <c r="U550" s="237">
        <f t="shared" si="59"/>
        <v>54</v>
      </c>
      <c r="V550" s="235">
        <f t="shared" si="63"/>
        <v>1.2501</v>
      </c>
      <c r="W550" s="235">
        <f t="shared" si="64"/>
        <v>1.2162882192189908</v>
      </c>
      <c r="X550">
        <f>IFERROR(INDEX(Rainfall_Wet!$O$2:$O$217,MATCH(B550, Rainfall_Wet!$A$2:$A$217,0)),"")</f>
        <v>206.85140822299999</v>
      </c>
      <c r="Y550" s="241">
        <v>34.344660194174757</v>
      </c>
      <c r="Z550" s="241">
        <v>19.22727272727273</v>
      </c>
      <c r="AA550" s="241">
        <v>46.428067078552509</v>
      </c>
      <c r="AB550" s="242" t="s">
        <v>2688</v>
      </c>
      <c r="AC550" s="241">
        <v>5.7452932479053702</v>
      </c>
      <c r="AD550">
        <f>IF('WetLitterbags placem_collection'!AB111="","",'WetLitterbags placem_collection'!AB111)</f>
        <v>10.5</v>
      </c>
      <c r="AE550">
        <f>IF('WetLitterbags placem_collection'!Z111="","",'WetLitterbags placem_collection'!Z111)</f>
        <v>22.5</v>
      </c>
      <c r="AF550" s="256" t="str">
        <f>IF('WetLitterbags placem_collection'!AA111="","",'WetLitterbags placem_collection'!AA111)</f>
        <v>M</v>
      </c>
      <c r="AG550">
        <f>IF('WetLitterbags placem_collection'!AC111="","",'WetLitterbags placem_collection'!AC111)</f>
        <v>0</v>
      </c>
      <c r="AH550" s="250">
        <f>AVERAGE('WetLitterbags placem_collection'!S111,'WetLitterbags placem_collection'!U111)</f>
        <v>9</v>
      </c>
      <c r="AI550">
        <f>AVERAGE('WetLitterbags placem_collection'!R111,'WetLitterbags placem_collection'!T111)</f>
        <v>33.5</v>
      </c>
      <c r="AJ550">
        <f>INDEX(Coordinates!$B$2:$B$197,MATCH(G550,Coordinates!$J$2:$J$197,0))</f>
        <v>-2.3698390370000002</v>
      </c>
      <c r="AK550">
        <f>INDEX(Coordinates!$C$2:$C$197,MATCH(G550,Coordinates!$J$2:$J$197,0))</f>
        <v>34.059714</v>
      </c>
      <c r="AL550" t="str">
        <f>IF(ISNUMBER(SEARCH("C", 'WetLitterbags placem_collection'!X111)),"YES","")</f>
        <v/>
      </c>
      <c r="AM550" t="str">
        <f>IF(ISNUMBER(SEARCH("H", 'WetLitterbags placem_collection'!X111)),"YES","")</f>
        <v/>
      </c>
      <c r="AN550" t="str">
        <f>IF(ISNUMBER(SEARCH("R", 'WetLitterbags placem_collection'!X111)),"YES","")</f>
        <v/>
      </c>
    </row>
    <row r="551" spans="1:40" ht="15" customHeight="1">
      <c r="A551" s="268" t="s">
        <v>2460</v>
      </c>
      <c r="B551" s="282">
        <f>'Dry_Litterbag Placem_Collection'!A112</f>
        <v>110</v>
      </c>
      <c r="C551" s="282" t="str">
        <f>'Dry_Litterbag Placem_Collection'!B112</f>
        <v xml:space="preserve">Mwantimba
</v>
      </c>
      <c r="D551" s="282" t="s">
        <v>2677</v>
      </c>
      <c r="E551" s="282" t="s">
        <v>2678</v>
      </c>
      <c r="F551" s="282">
        <v>2</v>
      </c>
      <c r="G551" s="283" t="str">
        <f>'Dry_Litterbag Placem_Collection'!C112</f>
        <v>Wet_Ag2_T6</v>
      </c>
      <c r="H551" s="293" t="s">
        <v>3672</v>
      </c>
      <c r="I551" s="285" t="s">
        <v>1147</v>
      </c>
      <c r="J551" s="233" t="str">
        <f>'WetLitterbags placem_collection'!O112</f>
        <v>G882</v>
      </c>
      <c r="K551" s="235">
        <f>IFERROR(INDEX('Green_rooibos initial weight'!$C$5:$C$1749,MATCH(J551, 'Green_rooibos initial weight'!$A$5:$A$1749,0)),"")</f>
        <v>2.0979999999999999</v>
      </c>
      <c r="L551" s="235">
        <f t="shared" si="60"/>
        <v>1.8481999999999998</v>
      </c>
      <c r="M551" s="235">
        <f>AVERAGE('Ashed teabags wet'!$J$809:$J$813,'Ashed teabags wet'!$J$817:$J$818,'Ashed teabags wet'!$J$820:$J$821)</f>
        <v>5.5094158734921841</v>
      </c>
      <c r="N551" s="235">
        <f t="shared" si="61"/>
        <v>1.7463749758261173</v>
      </c>
      <c r="O551" s="235">
        <f>IF(IFERROR(INDEX('Both teabags AfterWet'!$D$1:$D$839,MATCH(J551,'Both teabags AfterWet'!$B$1:$B$839,0)),"")="","",(IFERROR(INDEX('Both teabags AfterWet'!$D$1:$D$839,MATCH(J551,'Both teabags AfterWet'!$B$1:$B$839,0)),"")))</f>
        <v>0.56669999999999998</v>
      </c>
      <c r="P551" s="235">
        <f t="shared" si="62"/>
        <v>0.41609999999999997</v>
      </c>
      <c r="Q551" s="235">
        <f>IFERROR(INDEX('Ashed teabags wet'!$J$2:$J$825,MATCH(J551,'Ashed teabags wet'!$B$2:$B$825,0)),"")</f>
        <v>13.300248138958004</v>
      </c>
      <c r="R551" s="235">
        <f t="shared" si="65"/>
        <v>0.36075766749379573</v>
      </c>
      <c r="S551" s="236">
        <f>'WetLitterbags placem_collection'!E112</f>
        <v>42762</v>
      </c>
      <c r="T551" s="236">
        <f>IF('WetLitterbags placem_collection'!G112="","",'WetLitterbags placem_collection'!G112)</f>
        <v>42816</v>
      </c>
      <c r="U551" s="237">
        <f t="shared" si="59"/>
        <v>54</v>
      </c>
      <c r="V551" s="235">
        <f t="shared" si="63"/>
        <v>1.4320999999999999</v>
      </c>
      <c r="W551" s="235">
        <f t="shared" si="64"/>
        <v>1.3856173083323216</v>
      </c>
      <c r="X551">
        <f>IFERROR(INDEX(Rainfall_Wet!$O$2:$O$217,MATCH(B551, Rainfall_Wet!$A$2:$A$217,0)),"")</f>
        <v>206.85140822299999</v>
      </c>
      <c r="Y551" s="241">
        <v>34.344660194174757</v>
      </c>
      <c r="Z551" s="241">
        <v>19.22727272727273</v>
      </c>
      <c r="AA551" s="241">
        <v>46.428067078552509</v>
      </c>
      <c r="AB551" s="242" t="s">
        <v>2688</v>
      </c>
      <c r="AC551" s="241">
        <v>6.7452932479053702</v>
      </c>
      <c r="AD551">
        <f>IF('WetLitterbags placem_collection'!AB112="","",'WetLitterbags placem_collection'!AB112)</f>
        <v>5.75</v>
      </c>
      <c r="AE551">
        <f>IF('WetLitterbags placem_collection'!Z112="","",'WetLitterbags placem_collection'!Z112)</f>
        <v>22.5</v>
      </c>
      <c r="AF551" s="256" t="str">
        <f>IF('WetLitterbags placem_collection'!AA112="","",'WetLitterbags placem_collection'!AA112)</f>
        <v>M</v>
      </c>
      <c r="AG551">
        <f>IF('WetLitterbags placem_collection'!AC112="","",'WetLitterbags placem_collection'!AC112)</f>
        <v>0</v>
      </c>
      <c r="AH551" s="250">
        <f>AVERAGE('WetLitterbags placem_collection'!S112,'WetLitterbags placem_collection'!U112)</f>
        <v>16.950000000000003</v>
      </c>
      <c r="AI551">
        <f>AVERAGE('WetLitterbags placem_collection'!R112,'WetLitterbags placem_collection'!T112)</f>
        <v>30.5</v>
      </c>
      <c r="AJ551">
        <f>INDEX(Coordinates!$B$2:$B$197,MATCH(G551,Coordinates!$J$2:$J$197,0))</f>
        <v>-2.3697549659999999</v>
      </c>
      <c r="AK551">
        <f>INDEX(Coordinates!$C$2:$C$197,MATCH(G551,Coordinates!$J$2:$J$197,0))</f>
        <v>34.059668989999999</v>
      </c>
      <c r="AL551" t="str">
        <f>IF(ISNUMBER(SEARCH("C", 'WetLitterbags placem_collection'!X112)),"YES","")</f>
        <v/>
      </c>
      <c r="AM551" t="str">
        <f>IF(ISNUMBER(SEARCH("H", 'WetLitterbags placem_collection'!X112)),"YES","")</f>
        <v/>
      </c>
      <c r="AN551" t="str">
        <f>IF(ISNUMBER(SEARCH("R", 'WetLitterbags placem_collection'!X112)),"YES","")</f>
        <v/>
      </c>
    </row>
    <row r="552" spans="1:40" ht="15" customHeight="1">
      <c r="A552" s="268" t="s">
        <v>2460</v>
      </c>
      <c r="B552" s="282">
        <f>'Dry_Litterbag Placem_Collection'!A113</f>
        <v>111</v>
      </c>
      <c r="C552" s="282" t="str">
        <f>'Dry_Litterbag Placem_Collection'!B113</f>
        <v xml:space="preserve">Mwantimba
</v>
      </c>
      <c r="D552" s="282" t="s">
        <v>2677</v>
      </c>
      <c r="E552" s="282" t="s">
        <v>2678</v>
      </c>
      <c r="F552" s="282">
        <v>2</v>
      </c>
      <c r="G552" s="283" t="str">
        <f>'Dry_Litterbag Placem_Collection'!C113</f>
        <v>Wet_Ag2_T7</v>
      </c>
      <c r="H552" s="293" t="s">
        <v>3672</v>
      </c>
      <c r="I552" s="285" t="s">
        <v>1147</v>
      </c>
      <c r="J552" s="233" t="str">
        <f>'WetLitterbags placem_collection'!O113</f>
        <v>G695</v>
      </c>
      <c r="K552" s="235">
        <f>IFERROR(INDEX('Green_rooibos initial weight'!$C$5:$C$1749,MATCH(J552, 'Green_rooibos initial weight'!$A$5:$A$1749,0)),"")</f>
        <v>2.0190000000000001</v>
      </c>
      <c r="L552" s="235">
        <f t="shared" si="60"/>
        <v>1.7692000000000001</v>
      </c>
      <c r="M552" s="235">
        <f>AVERAGE('Ashed teabags wet'!$J$809:$J$813,'Ashed teabags wet'!$J$817:$J$818,'Ashed teabags wet'!$J$820:$J$821)</f>
        <v>5.5094158734921841</v>
      </c>
      <c r="N552" s="235">
        <f t="shared" si="61"/>
        <v>1.6717274143661764</v>
      </c>
      <c r="O552" s="235">
        <f>IF(IFERROR(INDEX('Both teabags AfterWet'!$D$1:$D$839,MATCH(J552,'Both teabags AfterWet'!$B$1:$B$839,0)),"")="","",(IFERROR(INDEX('Both teabags AfterWet'!$D$1:$D$839,MATCH(J552,'Both teabags AfterWet'!$B$1:$B$839,0)),"")))</f>
        <v>0.621</v>
      </c>
      <c r="P552" s="235">
        <f t="shared" si="62"/>
        <v>0.47039999999999998</v>
      </c>
      <c r="Q552" s="235">
        <f>IFERROR(INDEX('Ashed teabags wet'!$J$2:$J$825,MATCH(J552,'Ashed teabags wet'!$B$2:$B$825,0)),"")</f>
        <v>13.185185185184883</v>
      </c>
      <c r="R552" s="235">
        <f t="shared" si="65"/>
        <v>0.40837688888889029</v>
      </c>
      <c r="S552" s="236">
        <f>'WetLitterbags placem_collection'!E113</f>
        <v>42762</v>
      </c>
      <c r="T552" s="236">
        <f>IF('WetLitterbags placem_collection'!G113="","",'WetLitterbags placem_collection'!G113)</f>
        <v>42816</v>
      </c>
      <c r="U552" s="237">
        <f t="shared" si="59"/>
        <v>54</v>
      </c>
      <c r="V552" s="235">
        <f t="shared" si="63"/>
        <v>1.2988000000000002</v>
      </c>
      <c r="W552" s="235">
        <f t="shared" si="64"/>
        <v>1.2633505254772861</v>
      </c>
      <c r="X552">
        <f>IFERROR(INDEX(Rainfall_Wet!$O$2:$O$217,MATCH(B552, Rainfall_Wet!$A$2:$A$217,0)),"")</f>
        <v>206.85140822299999</v>
      </c>
      <c r="Y552" s="241">
        <v>34.344660194174757</v>
      </c>
      <c r="Z552" s="241">
        <v>19.22727272727273</v>
      </c>
      <c r="AA552" s="241">
        <v>46.428067078552509</v>
      </c>
      <c r="AB552" s="242" t="s">
        <v>2688</v>
      </c>
      <c r="AC552" s="241">
        <v>7.7452932479053702</v>
      </c>
      <c r="AD552">
        <f>IF('WetLitterbags placem_collection'!AB113="","",'WetLitterbags placem_collection'!AB113)</f>
        <v>6.1</v>
      </c>
      <c r="AE552">
        <f>IF('WetLitterbags placem_collection'!Z113="","",'WetLitterbags placem_collection'!Z113)</f>
        <v>26</v>
      </c>
      <c r="AF552" s="256" t="str">
        <f>IF('WetLitterbags placem_collection'!AA113="","",'WetLitterbags placem_collection'!AA113)</f>
        <v>M</v>
      </c>
      <c r="AG552">
        <f>IF('WetLitterbags placem_collection'!AC113="","",'WetLitterbags placem_collection'!AC113)</f>
        <v>0</v>
      </c>
      <c r="AH552" s="250">
        <f>AVERAGE('WetLitterbags placem_collection'!S113,'WetLitterbags placem_collection'!U113)</f>
        <v>11.1</v>
      </c>
      <c r="AI552">
        <f>AVERAGE('WetLitterbags placem_collection'!R113,'WetLitterbags placem_collection'!T113)</f>
        <v>32.65</v>
      </c>
      <c r="AJ552">
        <f>INDEX(Coordinates!$B$2:$B$197,MATCH(G552,Coordinates!$J$2:$J$197,0))</f>
        <v>-2.3697330060000001</v>
      </c>
      <c r="AK552">
        <f>INDEX(Coordinates!$C$2:$C$197,MATCH(G552,Coordinates!$J$2:$J$197,0))</f>
        <v>34.059615010000002</v>
      </c>
      <c r="AL552" t="str">
        <f>IF(ISNUMBER(SEARCH("C", 'WetLitterbags placem_collection'!X113)),"YES","")</f>
        <v/>
      </c>
      <c r="AM552" t="str">
        <f>IF(ISNUMBER(SEARCH("H", 'WetLitterbags placem_collection'!X113)),"YES","")</f>
        <v/>
      </c>
      <c r="AN552" t="str">
        <f>IF(ISNUMBER(SEARCH("R", 'WetLitterbags placem_collection'!X113)),"YES","")</f>
        <v>YES</v>
      </c>
    </row>
    <row r="553" spans="1:40" ht="15" customHeight="1">
      <c r="A553" s="268" t="s">
        <v>2460</v>
      </c>
      <c r="B553" s="282">
        <f>'Dry_Litterbag Placem_Collection'!A114</f>
        <v>112</v>
      </c>
      <c r="C553" s="282" t="str">
        <f>'Dry_Litterbag Placem_Collection'!B114</f>
        <v xml:space="preserve">Mwantimba
</v>
      </c>
      <c r="D553" s="282" t="s">
        <v>2677</v>
      </c>
      <c r="E553" s="282" t="s">
        <v>2678</v>
      </c>
      <c r="F553" s="282">
        <v>2</v>
      </c>
      <c r="G553" s="283" t="str">
        <f>'Dry_Litterbag Placem_Collection'!C114</f>
        <v>Wet_Ag2_T8</v>
      </c>
      <c r="H553" s="293" t="s">
        <v>3672</v>
      </c>
      <c r="I553" s="285" t="s">
        <v>1147</v>
      </c>
      <c r="J553" s="233" t="str">
        <f>'WetLitterbags placem_collection'!O114</f>
        <v>G852</v>
      </c>
      <c r="K553" s="235">
        <f>IFERROR(INDEX('Green_rooibos initial weight'!$C$5:$C$1749,MATCH(J553, 'Green_rooibos initial weight'!$A$5:$A$1749,0)),"")</f>
        <v>2.0630000000000002</v>
      </c>
      <c r="L553" s="235">
        <f t="shared" si="60"/>
        <v>1.8132000000000001</v>
      </c>
      <c r="M553" s="235">
        <f>AVERAGE('Ashed teabags wet'!$J$809:$J$813,'Ashed teabags wet'!$J$817:$J$818,'Ashed teabags wet'!$J$820:$J$821)</f>
        <v>5.5094158734921841</v>
      </c>
      <c r="N553" s="235">
        <f t="shared" si="61"/>
        <v>1.7133032713818399</v>
      </c>
      <c r="O553" s="235">
        <f>IF(IFERROR(INDEX('Both teabags AfterWet'!$D$1:$D$839,MATCH(J553,'Both teabags AfterWet'!$B$1:$B$839,0)),"")="","",(IFERROR(INDEX('Both teabags AfterWet'!$D$1:$D$839,MATCH(J553,'Both teabags AfterWet'!$B$1:$B$839,0)),"")))</f>
        <v>0.69799999999999995</v>
      </c>
      <c r="P553" s="235">
        <f t="shared" si="62"/>
        <v>0.54739999999999989</v>
      </c>
      <c r="Q553" s="235">
        <f>IFERROR(INDEX('Ashed teabags wet'!$J$2:$J$825,MATCH(J553,'Ashed teabags wet'!$B$2:$B$825,0)),"")</f>
        <v>13.745704467352656</v>
      </c>
      <c r="R553" s="235">
        <f t="shared" si="65"/>
        <v>0.47215601374571148</v>
      </c>
      <c r="S553" s="236">
        <f>'WetLitterbags placem_collection'!E114</f>
        <v>42762</v>
      </c>
      <c r="T553" s="236">
        <f>IF('WetLitterbags placem_collection'!G114="","",'WetLitterbags placem_collection'!G114)</f>
        <v>42816</v>
      </c>
      <c r="U553" s="237">
        <f t="shared" si="59"/>
        <v>54</v>
      </c>
      <c r="V553" s="235">
        <f t="shared" si="63"/>
        <v>1.2658000000000003</v>
      </c>
      <c r="W553" s="235">
        <f t="shared" si="64"/>
        <v>1.2411472576361284</v>
      </c>
      <c r="X553">
        <f>IFERROR(INDEX(Rainfall_Wet!$O$2:$O$217,MATCH(B553, Rainfall_Wet!$A$2:$A$217,0)),"")</f>
        <v>206.85140822299999</v>
      </c>
      <c r="Y553" s="241">
        <v>34.344660194174757</v>
      </c>
      <c r="Z553" s="241">
        <v>19.22727272727273</v>
      </c>
      <c r="AA553" s="241">
        <v>46.428067078552509</v>
      </c>
      <c r="AB553" s="242" t="s">
        <v>2688</v>
      </c>
      <c r="AC553" s="241">
        <v>8.7452932479053693</v>
      </c>
      <c r="AD553">
        <f>IF('WetLitterbags placem_collection'!AB114="","",'WetLitterbags placem_collection'!AB114)</f>
        <v>11.5</v>
      </c>
      <c r="AE553">
        <f>IF('WetLitterbags placem_collection'!Z114="","",'WetLitterbags placem_collection'!Z114)</f>
        <v>15</v>
      </c>
      <c r="AF553" s="256" t="str">
        <f>IF('WetLitterbags placem_collection'!AA114="","",'WetLitterbags placem_collection'!AA114)</f>
        <v>M</v>
      </c>
      <c r="AG553">
        <f>IF('WetLitterbags placem_collection'!AC114="","",'WetLitterbags placem_collection'!AC114)</f>
        <v>0</v>
      </c>
      <c r="AH553" s="250">
        <f>AVERAGE('WetLitterbags placem_collection'!S114,'WetLitterbags placem_collection'!U114)</f>
        <v>15.2</v>
      </c>
      <c r="AI553">
        <f>AVERAGE('WetLitterbags placem_collection'!R114,'WetLitterbags placem_collection'!T114)</f>
        <v>31.450000000000003</v>
      </c>
      <c r="AJ553">
        <f>INDEX(Coordinates!$B$2:$B$197,MATCH(G553,Coordinates!$J$2:$J$197,0))</f>
        <v>-2.36967098</v>
      </c>
      <c r="AK553">
        <f>INDEX(Coordinates!$C$2:$C$197,MATCH(G553,Coordinates!$J$2:$J$197,0))</f>
        <v>34.059735959999998</v>
      </c>
      <c r="AL553" t="str">
        <f>IF(ISNUMBER(SEARCH("C", 'WetLitterbags placem_collection'!X114)),"YES","")</f>
        <v/>
      </c>
      <c r="AM553" t="str">
        <f>IF(ISNUMBER(SEARCH("H", 'WetLitterbags placem_collection'!X114)),"YES","")</f>
        <v/>
      </c>
      <c r="AN553" t="str">
        <f>IF(ISNUMBER(SEARCH("R", 'WetLitterbags placem_collection'!X114)),"YES","")</f>
        <v/>
      </c>
    </row>
    <row r="554" spans="1:40" ht="15" customHeight="1">
      <c r="A554" s="268" t="s">
        <v>2460</v>
      </c>
      <c r="B554" s="282">
        <f>'Dry_Litterbag Placem_Collection'!A115</f>
        <v>113</v>
      </c>
      <c r="C554" s="282" t="str">
        <f>'Dry_Litterbag Placem_Collection'!B115</f>
        <v xml:space="preserve">Mwantimba
</v>
      </c>
      <c r="D554" s="282" t="s">
        <v>2677</v>
      </c>
      <c r="E554" s="282" t="s">
        <v>2678</v>
      </c>
      <c r="F554" s="282">
        <v>3</v>
      </c>
      <c r="G554" s="283" t="str">
        <f>'Dry_Litterbag Placem_Collection'!C115</f>
        <v>Wet_Ag3_T1</v>
      </c>
      <c r="H554" s="293" t="s">
        <v>3672</v>
      </c>
      <c r="I554" s="285" t="s">
        <v>1147</v>
      </c>
      <c r="J554" s="233" t="str">
        <f>'WetLitterbags placem_collection'!O115</f>
        <v>G769</v>
      </c>
      <c r="K554" s="235">
        <f>IFERROR(INDEX('Green_rooibos initial weight'!$C$5:$C$1749,MATCH(J554, 'Green_rooibos initial weight'!$A$5:$A$1749,0)),"")</f>
        <v>2.0550000000000002</v>
      </c>
      <c r="L554" s="235">
        <f t="shared" si="60"/>
        <v>1.8052000000000001</v>
      </c>
      <c r="M554" s="235">
        <f>AVERAGE('Ashed teabags wet'!$J$809:$J$813,'Ashed teabags wet'!$J$817:$J$818,'Ashed teabags wet'!$J$820:$J$821)</f>
        <v>5.5094158734921841</v>
      </c>
      <c r="N554" s="235">
        <f t="shared" si="61"/>
        <v>1.7057440246517193</v>
      </c>
      <c r="O554" s="235">
        <f>IF(IFERROR(INDEX('Both teabags AfterWet'!$D$1:$D$839,MATCH(J554,'Both teabags AfterWet'!$B$1:$B$839,0)),"")="","",(IFERROR(INDEX('Both teabags AfterWet'!$D$1:$D$839,MATCH(J554,'Both teabags AfterWet'!$B$1:$B$839,0)),"")))</f>
        <v>0.70799999999999996</v>
      </c>
      <c r="P554" s="235">
        <f t="shared" si="62"/>
        <v>0.5573999999999999</v>
      </c>
      <c r="Q554" s="235">
        <f>IFERROR(INDEX('Ashed teabags wet'!$J$2:$J$825,MATCH(J554,'Ashed teabags wet'!$B$2:$B$825,0)),"")</f>
        <v>20.028887818970457</v>
      </c>
      <c r="R554" s="235">
        <f t="shared" si="65"/>
        <v>0.4457589792970586</v>
      </c>
      <c r="S554" s="236">
        <f>'WetLitterbags placem_collection'!E115</f>
        <v>42762</v>
      </c>
      <c r="T554" s="236">
        <f>IF('WetLitterbags placem_collection'!G115="","",'WetLitterbags placem_collection'!G115)</f>
        <v>42816</v>
      </c>
      <c r="U554" s="237">
        <f t="shared" si="59"/>
        <v>54</v>
      </c>
      <c r="V554" s="235">
        <f t="shared" si="63"/>
        <v>1.2478000000000002</v>
      </c>
      <c r="W554" s="235">
        <f t="shared" si="64"/>
        <v>1.2599850453546606</v>
      </c>
      <c r="X554">
        <f>IFERROR(INDEX(Rainfall_Wet!$O$2:$O$217,MATCH(B554, Rainfall_Wet!$A$2:$A$217,0)),"")</f>
        <v>206.85140822299999</v>
      </c>
      <c r="Y554" s="241">
        <v>27.96</v>
      </c>
      <c r="Z554" s="241">
        <v>4.9200000000000017</v>
      </c>
      <c r="AA554" s="241">
        <v>67.12</v>
      </c>
      <c r="AB554" s="242" t="s">
        <v>2688</v>
      </c>
      <c r="AC554" s="241">
        <v>0.88610152784622953</v>
      </c>
      <c r="AD554">
        <f>IF('WetLitterbags placem_collection'!AB115="","",'WetLitterbags placem_collection'!AB115)</f>
        <v>26</v>
      </c>
      <c r="AE554">
        <f>IF('WetLitterbags placem_collection'!Z115="","",'WetLitterbags placem_collection'!Z115)</f>
        <v>88.5</v>
      </c>
      <c r="AF554" s="256" t="str">
        <f>IF('WetLitterbags placem_collection'!AA115="","",'WetLitterbags placem_collection'!AA115)</f>
        <v>G</v>
      </c>
      <c r="AG554">
        <f>IF('WetLitterbags placem_collection'!AC115="","",'WetLitterbags placem_collection'!AC115)</f>
        <v>0</v>
      </c>
      <c r="AH554" s="250">
        <f>AVERAGE('WetLitterbags placem_collection'!S115,'WetLitterbags placem_collection'!U115)</f>
        <v>8.6999999999999993</v>
      </c>
      <c r="AI554">
        <f>AVERAGE('WetLitterbags placem_collection'!R115,'WetLitterbags placem_collection'!T115)</f>
        <v>32.4</v>
      </c>
      <c r="AJ554">
        <f>INDEX(Coordinates!$B$2:$B$197,MATCH(G554,Coordinates!$J$2:$J$197,0))</f>
        <v>-2.3487199940000001</v>
      </c>
      <c r="AK554">
        <f>INDEX(Coordinates!$C$2:$C$197,MATCH(G554,Coordinates!$J$2:$J$197,0))</f>
        <v>34.051391029999998</v>
      </c>
      <c r="AL554" t="str">
        <f>IF(ISNUMBER(SEARCH("C", 'WetLitterbags placem_collection'!X115)),"YES","")</f>
        <v/>
      </c>
      <c r="AM554" t="str">
        <f>IF(ISNUMBER(SEARCH("H", 'WetLitterbags placem_collection'!X115)),"YES","")</f>
        <v/>
      </c>
      <c r="AN554" t="str">
        <f>IF(ISNUMBER(SEARCH("R", 'WetLitterbags placem_collection'!X115)),"YES","")</f>
        <v>YES</v>
      </c>
    </row>
    <row r="555" spans="1:40" ht="15" customHeight="1">
      <c r="A555" s="268" t="s">
        <v>2460</v>
      </c>
      <c r="B555" s="282">
        <f>'Dry_Litterbag Placem_Collection'!A116</f>
        <v>114</v>
      </c>
      <c r="C555" s="282" t="str">
        <f>'Dry_Litterbag Placem_Collection'!B116</f>
        <v xml:space="preserve">Mwantimba
</v>
      </c>
      <c r="D555" s="282" t="s">
        <v>2677</v>
      </c>
      <c r="E555" s="282" t="s">
        <v>2678</v>
      </c>
      <c r="F555" s="282">
        <v>3</v>
      </c>
      <c r="G555" s="283" t="str">
        <f>'Dry_Litterbag Placem_Collection'!C116</f>
        <v>Wet_Ag3_T2</v>
      </c>
      <c r="H555" s="293" t="s">
        <v>3672</v>
      </c>
      <c r="I555" s="285" t="s">
        <v>1147</v>
      </c>
      <c r="J555" s="233" t="str">
        <f>'WetLitterbags placem_collection'!O116</f>
        <v>G889</v>
      </c>
      <c r="K555" s="235">
        <f>IFERROR(INDEX('Green_rooibos initial weight'!$C$5:$C$1749,MATCH(J555, 'Green_rooibos initial weight'!$A$5:$A$1749,0)),"")</f>
        <v>1.9830000000000001</v>
      </c>
      <c r="L555" s="235">
        <f t="shared" si="60"/>
        <v>1.7332000000000001</v>
      </c>
      <c r="M555" s="235">
        <f>AVERAGE('Ashed teabags wet'!$J$809:$J$813,'Ashed teabags wet'!$J$817:$J$818,'Ashed teabags wet'!$J$820:$J$821)</f>
        <v>5.5094158734921841</v>
      </c>
      <c r="N555" s="235">
        <f t="shared" si="61"/>
        <v>1.6377108040806336</v>
      </c>
      <c r="O555" s="235">
        <f>IF(IFERROR(INDEX('Both teabags AfterWet'!$D$1:$D$839,MATCH(J555,'Both teabags AfterWet'!$B$1:$B$839,0)),"")="","",(IFERROR(INDEX('Both teabags AfterWet'!$D$1:$D$839,MATCH(J555,'Both teabags AfterWet'!$B$1:$B$839,0)),"")))</f>
        <v>0.65700000000000003</v>
      </c>
      <c r="P555" s="235">
        <f t="shared" si="62"/>
        <v>0.50639999999999996</v>
      </c>
      <c r="Q555" s="235">
        <f>IFERROR(INDEX('Ashed teabags wet'!$J$2:$J$825,MATCH(J555,'Ashed teabags wet'!$B$2:$B$825,0)),"")</f>
        <v>20.433734939759127</v>
      </c>
      <c r="R555" s="235">
        <f t="shared" si="65"/>
        <v>0.40292356626505976</v>
      </c>
      <c r="S555" s="236">
        <f>'WetLitterbags placem_collection'!E116</f>
        <v>42762</v>
      </c>
      <c r="T555" s="236">
        <f>IF('WetLitterbags placem_collection'!G116="","",'WetLitterbags placem_collection'!G116)</f>
        <v>42816</v>
      </c>
      <c r="U555" s="237">
        <f t="shared" si="59"/>
        <v>54</v>
      </c>
      <c r="V555" s="235">
        <f t="shared" si="63"/>
        <v>1.2268000000000001</v>
      </c>
      <c r="W555" s="235">
        <f t="shared" si="64"/>
        <v>1.2347872378155738</v>
      </c>
      <c r="X555">
        <f>IFERROR(INDEX(Rainfall_Wet!$O$2:$O$217,MATCH(B555, Rainfall_Wet!$A$2:$A$217,0)),"")</f>
        <v>206.85140822299999</v>
      </c>
      <c r="Y555" s="241">
        <v>27.96</v>
      </c>
      <c r="Z555" s="241">
        <v>4.9200000000000017</v>
      </c>
      <c r="AA555" s="241">
        <v>67.12</v>
      </c>
      <c r="AB555" s="242" t="s">
        <v>2688</v>
      </c>
      <c r="AC555" s="241">
        <v>1.8861015278462301</v>
      </c>
      <c r="AD555">
        <f>IF('WetLitterbags placem_collection'!AB116="","",'WetLitterbags placem_collection'!AB116)</f>
        <v>16.5</v>
      </c>
      <c r="AE555">
        <f>IF('WetLitterbags placem_collection'!Z116="","",'WetLitterbags placem_collection'!Z116)</f>
        <v>87.5</v>
      </c>
      <c r="AF555" s="256" t="str">
        <f>IF('WetLitterbags placem_collection'!AA116="","",'WetLitterbags placem_collection'!AA116)</f>
        <v>G</v>
      </c>
      <c r="AG555">
        <f>IF('WetLitterbags placem_collection'!AC116="","",'WetLitterbags placem_collection'!AC116)</f>
        <v>0</v>
      </c>
      <c r="AH555" s="250">
        <f>AVERAGE('WetLitterbags placem_collection'!S116,'WetLitterbags placem_collection'!U116)</f>
        <v>12.899999999999999</v>
      </c>
      <c r="AI555">
        <f>AVERAGE('WetLitterbags placem_collection'!R116,'WetLitterbags placem_collection'!T116)</f>
        <v>30.450000000000003</v>
      </c>
      <c r="AJ555">
        <f>INDEX(Coordinates!$B$2:$B$197,MATCH(G555,Coordinates!$J$2:$J$197,0))</f>
        <v>-2.348716976</v>
      </c>
      <c r="AK555">
        <f>INDEX(Coordinates!$C$2:$C$197,MATCH(G555,Coordinates!$J$2:$J$197,0))</f>
        <v>34.051484989999999</v>
      </c>
      <c r="AL555" t="str">
        <f>IF(ISNUMBER(SEARCH("C", 'WetLitterbags placem_collection'!X116)),"YES","")</f>
        <v/>
      </c>
      <c r="AM555" t="str">
        <f>IF(ISNUMBER(SEARCH("H", 'WetLitterbags placem_collection'!X116)),"YES","")</f>
        <v/>
      </c>
      <c r="AN555" t="str">
        <f>IF(ISNUMBER(SEARCH("R", 'WetLitterbags placem_collection'!X116)),"YES","")</f>
        <v>YES</v>
      </c>
    </row>
    <row r="556" spans="1:40" ht="15" customHeight="1">
      <c r="A556" s="268" t="s">
        <v>2460</v>
      </c>
      <c r="B556" s="282">
        <f>'Dry_Litterbag Placem_Collection'!A117</f>
        <v>115</v>
      </c>
      <c r="C556" s="282" t="str">
        <f>'Dry_Litterbag Placem_Collection'!B117</f>
        <v xml:space="preserve">Mwantimba
</v>
      </c>
      <c r="D556" s="282" t="s">
        <v>2677</v>
      </c>
      <c r="E556" s="282" t="s">
        <v>2678</v>
      </c>
      <c r="F556" s="282">
        <v>3</v>
      </c>
      <c r="G556" s="283" t="str">
        <f>'Dry_Litterbag Placem_Collection'!C117</f>
        <v>Wet_Ag3_T3</v>
      </c>
      <c r="H556" s="293" t="s">
        <v>3672</v>
      </c>
      <c r="I556" s="285" t="s">
        <v>1147</v>
      </c>
      <c r="J556" s="233" t="str">
        <f>'WetLitterbags placem_collection'!O117</f>
        <v>G778</v>
      </c>
      <c r="K556" s="235">
        <f>IFERROR(INDEX('Green_rooibos initial weight'!$C$5:$C$1749,MATCH(J556, 'Green_rooibos initial weight'!$A$5:$A$1749,0)),"")</f>
        <v>1.992</v>
      </c>
      <c r="L556" s="235">
        <f t="shared" si="60"/>
        <v>1.7422</v>
      </c>
      <c r="M556" s="235">
        <f>AVERAGE('Ashed teabags wet'!$J$809:$J$813,'Ashed teabags wet'!$J$817:$J$818,'Ashed teabags wet'!$J$820:$J$821)</f>
        <v>5.5094158734921841</v>
      </c>
      <c r="N556" s="235">
        <f t="shared" si="61"/>
        <v>1.6462149566520192</v>
      </c>
      <c r="O556" s="235">
        <f>IF(IFERROR(INDEX('Both teabags AfterWet'!$D$1:$D$839,MATCH(J556,'Both teabags AfterWet'!$B$1:$B$839,0)),"")="","",(IFERROR(INDEX('Both teabags AfterWet'!$D$1:$D$839,MATCH(J556,'Both teabags AfterWet'!$B$1:$B$839,0)),"")))</f>
        <v>0.73709999999999998</v>
      </c>
      <c r="P556" s="235">
        <f t="shared" si="62"/>
        <v>0.58650000000000002</v>
      </c>
      <c r="Q556" s="235">
        <f>IFERROR(INDEX('Ashed teabags wet'!$J$2:$J$825,MATCH(J556,'Ashed teabags wet'!$B$2:$B$825,0)),"")</f>
        <v>26.575476306790591</v>
      </c>
      <c r="R556" s="235">
        <f t="shared" si="65"/>
        <v>0.43063483146067316</v>
      </c>
      <c r="S556" s="236">
        <f>'WetLitterbags placem_collection'!E117</f>
        <v>42762</v>
      </c>
      <c r="T556" s="236">
        <f>IF('WetLitterbags placem_collection'!G117="","",'WetLitterbags placem_collection'!G117)</f>
        <v>42816</v>
      </c>
      <c r="U556" s="237">
        <f t="shared" si="59"/>
        <v>54</v>
      </c>
      <c r="V556" s="235">
        <f t="shared" si="63"/>
        <v>1.1556999999999999</v>
      </c>
      <c r="W556" s="235">
        <f t="shared" si="64"/>
        <v>1.2155801251913461</v>
      </c>
      <c r="X556">
        <f>IFERROR(INDEX(Rainfall_Wet!$O$2:$O$217,MATCH(B556, Rainfall_Wet!$A$2:$A$217,0)),"")</f>
        <v>206.85140822299999</v>
      </c>
      <c r="Y556" s="241">
        <v>27.96</v>
      </c>
      <c r="Z556" s="241">
        <v>4.9200000000000017</v>
      </c>
      <c r="AA556" s="241">
        <v>67.12</v>
      </c>
      <c r="AB556" s="242" t="s">
        <v>2688</v>
      </c>
      <c r="AC556" s="241">
        <v>2.8861015278462299</v>
      </c>
      <c r="AD556">
        <f>IF('WetLitterbags placem_collection'!AB117="","",'WetLitterbags placem_collection'!AB117)</f>
        <v>19</v>
      </c>
      <c r="AE556">
        <f>IF('WetLitterbags placem_collection'!Z117="","",'WetLitterbags placem_collection'!Z117)</f>
        <v>79.5</v>
      </c>
      <c r="AF556" s="256" t="str">
        <f>IF('WetLitterbags placem_collection'!AA117="","",'WetLitterbags placem_collection'!AA117)</f>
        <v>G</v>
      </c>
      <c r="AG556">
        <f>IF('WetLitterbags placem_collection'!AC117="","",'WetLitterbags placem_collection'!AC117)</f>
        <v>1</v>
      </c>
      <c r="AH556" s="250">
        <f>AVERAGE('WetLitterbags placem_collection'!S117,'WetLitterbags placem_collection'!U117)</f>
        <v>9.9499999999999993</v>
      </c>
      <c r="AI556">
        <f>AVERAGE('WetLitterbags placem_collection'!R117,'WetLitterbags placem_collection'!T117)</f>
        <v>31.7</v>
      </c>
      <c r="AJ556">
        <f>INDEX(Coordinates!$B$2:$B$197,MATCH(G556,Coordinates!$J$2:$J$197,0))</f>
        <v>-2.3487800079999999</v>
      </c>
      <c r="AK556">
        <f>INDEX(Coordinates!$C$2:$C$197,MATCH(G556,Coordinates!$J$2:$J$197,0))</f>
        <v>34.051495969999998</v>
      </c>
      <c r="AL556" t="str">
        <f>IF(ISNUMBER(SEARCH("C", 'WetLitterbags placem_collection'!X117)),"YES","")</f>
        <v/>
      </c>
      <c r="AM556" t="str">
        <f>IF(ISNUMBER(SEARCH("H", 'WetLitterbags placem_collection'!X117)),"YES","")</f>
        <v/>
      </c>
      <c r="AN556" t="str">
        <f>IF(ISNUMBER(SEARCH("R", 'WetLitterbags placem_collection'!X117)),"YES","")</f>
        <v>YES</v>
      </c>
    </row>
    <row r="557" spans="1:40" ht="15" customHeight="1">
      <c r="A557" s="268" t="s">
        <v>2460</v>
      </c>
      <c r="B557" s="282">
        <f>'Dry_Litterbag Placem_Collection'!A118</f>
        <v>116</v>
      </c>
      <c r="C557" s="282" t="str">
        <f>'Dry_Litterbag Placem_Collection'!B118</f>
        <v xml:space="preserve">Mwantimba
</v>
      </c>
      <c r="D557" s="282" t="s">
        <v>2677</v>
      </c>
      <c r="E557" s="282" t="s">
        <v>2678</v>
      </c>
      <c r="F557" s="282">
        <v>3</v>
      </c>
      <c r="G557" s="283" t="str">
        <f>'Dry_Litterbag Placem_Collection'!C118</f>
        <v>Wet_Ag3_T4</v>
      </c>
      <c r="H557" s="293" t="s">
        <v>3672</v>
      </c>
      <c r="I557" s="285" t="s">
        <v>1147</v>
      </c>
      <c r="J557" s="233" t="str">
        <f>'WetLitterbags placem_collection'!O118</f>
        <v>G563</v>
      </c>
      <c r="K557" s="235">
        <f>IFERROR(INDEX('Green_rooibos initial weight'!$C$5:$C$1749,MATCH(J557, 'Green_rooibos initial weight'!$A$5:$A$1749,0)),"")</f>
        <v>1.9390000000000001</v>
      </c>
      <c r="L557" s="235">
        <f t="shared" si="60"/>
        <v>1.6892</v>
      </c>
      <c r="M557" s="235">
        <f>AVERAGE('Ashed teabags wet'!$J$809:$J$813,'Ashed teabags wet'!$J$817:$J$818,'Ashed teabags wet'!$J$820:$J$821)</f>
        <v>5.5094158734921841</v>
      </c>
      <c r="N557" s="235">
        <f t="shared" si="61"/>
        <v>1.5961349470649702</v>
      </c>
      <c r="O557" s="235">
        <f>IF(IFERROR(INDEX('Both teabags AfterWet'!$D$1:$D$839,MATCH(J557,'Both teabags AfterWet'!$B$1:$B$839,0)),"")="","",(IFERROR(INDEX('Both teabags AfterWet'!$D$1:$D$839,MATCH(J557,'Both teabags AfterWet'!$B$1:$B$839,0)),"")))</f>
        <v>0.61660000000000004</v>
      </c>
      <c r="P557" s="235">
        <f t="shared" si="62"/>
        <v>0.46600000000000003</v>
      </c>
      <c r="Q557" s="235">
        <f>IFERROR(INDEX('Ashed teabags wet'!$J$2:$J$825,MATCH(J557,'Ashed teabags wet'!$B$2:$B$825,0)),"")</f>
        <v>16.467661691542546</v>
      </c>
      <c r="R557" s="235">
        <f t="shared" si="65"/>
        <v>0.38926069651741174</v>
      </c>
      <c r="S557" s="236">
        <f>'WetLitterbags placem_collection'!E118</f>
        <v>42762</v>
      </c>
      <c r="T557" s="236">
        <f>IF('WetLitterbags placem_collection'!G118="","",'WetLitterbags placem_collection'!G118)</f>
        <v>42816</v>
      </c>
      <c r="U557" s="237">
        <f t="shared" si="59"/>
        <v>54</v>
      </c>
      <c r="V557" s="235">
        <f t="shared" si="63"/>
        <v>1.2232000000000001</v>
      </c>
      <c r="W557" s="235">
        <f t="shared" si="64"/>
        <v>1.2068742505475585</v>
      </c>
      <c r="X557">
        <f>IFERROR(INDEX(Rainfall_Wet!$O$2:$O$217,MATCH(B557, Rainfall_Wet!$A$2:$A$217,0)),"")</f>
        <v>206.85140822299999</v>
      </c>
      <c r="Y557" s="241">
        <v>27.96</v>
      </c>
      <c r="Z557" s="241">
        <v>4.9200000000000017</v>
      </c>
      <c r="AA557" s="241">
        <v>67.12</v>
      </c>
      <c r="AB557" s="242" t="s">
        <v>2688</v>
      </c>
      <c r="AC557" s="241">
        <v>3.8861015278462299</v>
      </c>
      <c r="AD557">
        <f>IF('WetLitterbags placem_collection'!AB118="","",'WetLitterbags placem_collection'!AB118)</f>
        <v>22.5</v>
      </c>
      <c r="AE557">
        <f>IF('WetLitterbags placem_collection'!Z118="","",'WetLitterbags placem_collection'!Z118)</f>
        <v>76</v>
      </c>
      <c r="AF557" s="256" t="str">
        <f>IF('WetLitterbags placem_collection'!AA118="","",'WetLitterbags placem_collection'!AA118)</f>
        <v>G</v>
      </c>
      <c r="AG557">
        <f>IF('WetLitterbags placem_collection'!AC118="","",'WetLitterbags placem_collection'!AC118)</f>
        <v>1</v>
      </c>
      <c r="AH557" s="250">
        <f>AVERAGE('WetLitterbags placem_collection'!S118,'WetLitterbags placem_collection'!U118)</f>
        <v>8.75</v>
      </c>
      <c r="AI557">
        <f>AVERAGE('WetLitterbags placem_collection'!R118,'WetLitterbags placem_collection'!T118)</f>
        <v>25.6</v>
      </c>
      <c r="AJ557">
        <f>INDEX(Coordinates!$B$2:$B$197,MATCH(G557,Coordinates!$J$2:$J$197,0))</f>
        <v>-2.3488120270000001</v>
      </c>
      <c r="AK557">
        <f>INDEX(Coordinates!$C$2:$C$197,MATCH(G557,Coordinates!$J$2:$J$197,0))</f>
        <v>34.05146697</v>
      </c>
      <c r="AL557" t="str">
        <f>IF(ISNUMBER(SEARCH("C", 'WetLitterbags placem_collection'!X118)),"YES","")</f>
        <v/>
      </c>
      <c r="AM557" t="str">
        <f>IF(ISNUMBER(SEARCH("H", 'WetLitterbags placem_collection'!X118)),"YES","")</f>
        <v/>
      </c>
      <c r="AN557" t="str">
        <f>IF(ISNUMBER(SEARCH("R", 'WetLitterbags placem_collection'!X118)),"YES","")</f>
        <v>YES</v>
      </c>
    </row>
    <row r="558" spans="1:40" ht="15" customHeight="1">
      <c r="A558" s="268" t="s">
        <v>2460</v>
      </c>
      <c r="B558" s="282">
        <f>'Dry_Litterbag Placem_Collection'!A119</f>
        <v>117</v>
      </c>
      <c r="C558" s="282" t="str">
        <f>'Dry_Litterbag Placem_Collection'!B119</f>
        <v xml:space="preserve">Mwantimba
</v>
      </c>
      <c r="D558" s="282" t="s">
        <v>2677</v>
      </c>
      <c r="E558" s="282" t="s">
        <v>2678</v>
      </c>
      <c r="F558" s="282">
        <v>3</v>
      </c>
      <c r="G558" s="283" t="str">
        <f>'Dry_Litterbag Placem_Collection'!C119</f>
        <v>Wet_Ag3_T5</v>
      </c>
      <c r="H558" s="293" t="s">
        <v>3672</v>
      </c>
      <c r="I558" s="285" t="s">
        <v>1147</v>
      </c>
      <c r="J558" s="233" t="str">
        <f>'WetLitterbags placem_collection'!O119</f>
        <v>G901</v>
      </c>
      <c r="K558" s="235">
        <f>IFERROR(INDEX('Green_rooibos initial weight'!$C$5:$C$1749,MATCH(J558, 'Green_rooibos initial weight'!$A$5:$A$1749,0)),"")</f>
        <v>2.0270000000000001</v>
      </c>
      <c r="L558" s="235">
        <f t="shared" si="60"/>
        <v>1.7772000000000001</v>
      </c>
      <c r="M558" s="235">
        <f>AVERAGE('Ashed teabags wet'!$J$809:$J$813,'Ashed teabags wet'!$J$817:$J$818,'Ashed teabags wet'!$J$820:$J$821)</f>
        <v>5.5094158734921841</v>
      </c>
      <c r="N558" s="235">
        <f t="shared" si="61"/>
        <v>1.6792866610962971</v>
      </c>
      <c r="O558" s="235">
        <f>IF(IFERROR(INDEX('Both teabags AfterWet'!$D$1:$D$839,MATCH(J558,'Both teabags AfterWet'!$B$1:$B$839,0)),"")="","",(IFERROR(INDEX('Both teabags AfterWet'!$D$1:$D$839,MATCH(J558,'Both teabags AfterWet'!$B$1:$B$839,0)),"")))</f>
        <v>0.621</v>
      </c>
      <c r="P558" s="235">
        <f t="shared" si="62"/>
        <v>0.47039999999999998</v>
      </c>
      <c r="Q558" s="235">
        <f>IFERROR(INDEX('Ashed teabags wet'!$J$2:$J$825,MATCH(J558,'Ashed teabags wet'!$B$2:$B$825,0)),"")</f>
        <v>13.244047619047592</v>
      </c>
      <c r="R558" s="235">
        <f t="shared" si="65"/>
        <v>0.40810000000000013</v>
      </c>
      <c r="S558" s="236">
        <f>'WetLitterbags placem_collection'!E119</f>
        <v>42762</v>
      </c>
      <c r="T558" s="236">
        <f>IF('WetLitterbags placem_collection'!G119="","",'WetLitterbags placem_collection'!G119)</f>
        <v>42816</v>
      </c>
      <c r="U558" s="237">
        <f t="shared" si="59"/>
        <v>54</v>
      </c>
      <c r="V558" s="235">
        <f t="shared" si="63"/>
        <v>1.3068000000000002</v>
      </c>
      <c r="W558" s="235">
        <f t="shared" si="64"/>
        <v>1.271186661096297</v>
      </c>
      <c r="X558">
        <f>IFERROR(INDEX(Rainfall_Wet!$O$2:$O$217,MATCH(B558, Rainfall_Wet!$A$2:$A$217,0)),"")</f>
        <v>206.85140822299999</v>
      </c>
      <c r="Y558" s="241">
        <v>27.96</v>
      </c>
      <c r="Z558" s="241">
        <v>4.9200000000000017</v>
      </c>
      <c r="AA558" s="241">
        <v>67.12</v>
      </c>
      <c r="AB558" s="242" t="s">
        <v>2688</v>
      </c>
      <c r="AC558" s="241">
        <v>4.8861015278462299</v>
      </c>
      <c r="AD558">
        <f>IF('WetLitterbags placem_collection'!AB119="","",'WetLitterbags placem_collection'!AB119)</f>
        <v>23.5</v>
      </c>
      <c r="AE558">
        <f>IF('WetLitterbags placem_collection'!Z119="","",'WetLitterbags placem_collection'!Z119)</f>
        <v>76</v>
      </c>
      <c r="AF558" s="256" t="str">
        <f>IF('WetLitterbags placem_collection'!AA119="","",'WetLitterbags placem_collection'!AA119)</f>
        <v>G</v>
      </c>
      <c r="AG558">
        <f>IF('WetLitterbags placem_collection'!AC119="","",'WetLitterbags placem_collection'!AC119)</f>
        <v>1</v>
      </c>
      <c r="AH558" s="250">
        <f>AVERAGE('WetLitterbags placem_collection'!S119,'WetLitterbags placem_collection'!U119)</f>
        <v>5.6999999999999993</v>
      </c>
      <c r="AI558">
        <f>AVERAGE('WetLitterbags placem_collection'!R119,'WetLitterbags placem_collection'!T119)</f>
        <v>31.75</v>
      </c>
      <c r="AJ558">
        <f>INDEX(Coordinates!$B$2:$B$197,MATCH(G558,Coordinates!$J$2:$J$197,0))</f>
        <v>-2.348814961</v>
      </c>
      <c r="AK558">
        <f>INDEX(Coordinates!$C$2:$C$197,MATCH(G558,Coordinates!$J$2:$J$197,0))</f>
        <v>34.051439979999998</v>
      </c>
      <c r="AL558" t="str">
        <f>IF(ISNUMBER(SEARCH("C", 'WetLitterbags placem_collection'!X119)),"YES","")</f>
        <v/>
      </c>
      <c r="AM558" t="str">
        <f>IF(ISNUMBER(SEARCH("H", 'WetLitterbags placem_collection'!X119)),"YES","")</f>
        <v/>
      </c>
      <c r="AN558" t="str">
        <f>IF(ISNUMBER(SEARCH("R", 'WetLitterbags placem_collection'!X119)),"YES","")</f>
        <v>YES</v>
      </c>
    </row>
    <row r="559" spans="1:40" ht="15" customHeight="1">
      <c r="A559" s="268" t="s">
        <v>2460</v>
      </c>
      <c r="B559" s="282">
        <f>'Dry_Litterbag Placem_Collection'!A120</f>
        <v>118</v>
      </c>
      <c r="C559" s="282" t="str">
        <f>'Dry_Litterbag Placem_Collection'!B120</f>
        <v xml:space="preserve">Mwantimba
</v>
      </c>
      <c r="D559" s="282" t="s">
        <v>2677</v>
      </c>
      <c r="E559" s="282" t="s">
        <v>2678</v>
      </c>
      <c r="F559" s="282">
        <v>3</v>
      </c>
      <c r="G559" s="283" t="str">
        <f>'Dry_Litterbag Placem_Collection'!C120</f>
        <v>Wet_Ag3_T6</v>
      </c>
      <c r="H559" s="293" t="s">
        <v>3672</v>
      </c>
      <c r="I559" s="285" t="s">
        <v>1147</v>
      </c>
      <c r="J559" s="233" t="str">
        <f>'WetLitterbags placem_collection'!O120</f>
        <v>G791</v>
      </c>
      <c r="K559" s="235">
        <f>IFERROR(INDEX('Green_rooibos initial weight'!$C$5:$C$1749,MATCH(J559, 'Green_rooibos initial weight'!$A$5:$A$1749,0)),"")</f>
        <v>2.0680000000000001</v>
      </c>
      <c r="L559" s="235">
        <f t="shared" si="60"/>
        <v>1.8182</v>
      </c>
      <c r="M559" s="235">
        <f>AVERAGE('Ashed teabags wet'!$J$809:$J$813,'Ashed teabags wet'!$J$817:$J$818,'Ashed teabags wet'!$J$820:$J$821)</f>
        <v>5.5094158734921841</v>
      </c>
      <c r="N559" s="235">
        <f t="shared" si="61"/>
        <v>1.7180278005881651</v>
      </c>
      <c r="O559" s="235">
        <f>IF(IFERROR(INDEX('Both teabags AfterWet'!$D$1:$D$839,MATCH(J559,'Both teabags AfterWet'!$B$1:$B$839,0)),"")="","",(IFERROR(INDEX('Both teabags AfterWet'!$D$1:$D$839,MATCH(J559,'Both teabags AfterWet'!$B$1:$B$839,0)),"")))</f>
        <v>0.64600000000000002</v>
      </c>
      <c r="P559" s="235">
        <f t="shared" si="62"/>
        <v>0.49540000000000001</v>
      </c>
      <c r="Q559" s="235">
        <f>IFERROR(INDEX('Ashed teabags wet'!$J$2:$J$825,MATCH(J559,'Ashed teabags wet'!$B$2:$B$825,0)),"")</f>
        <v>12.418952618454213</v>
      </c>
      <c r="R559" s="235">
        <f t="shared" si="65"/>
        <v>0.43387650872817785</v>
      </c>
      <c r="S559" s="236">
        <f>'WetLitterbags placem_collection'!E120</f>
        <v>42762</v>
      </c>
      <c r="T559" s="236">
        <f>IF('WetLitterbags placem_collection'!G120="","",'WetLitterbags placem_collection'!G120)</f>
        <v>42816</v>
      </c>
      <c r="U559" s="237">
        <f t="shared" si="59"/>
        <v>54</v>
      </c>
      <c r="V559" s="235">
        <f t="shared" si="63"/>
        <v>1.3228</v>
      </c>
      <c r="W559" s="235">
        <f t="shared" si="64"/>
        <v>1.2841512918599873</v>
      </c>
      <c r="X559">
        <f>IFERROR(INDEX(Rainfall_Wet!$O$2:$O$217,MATCH(B559, Rainfall_Wet!$A$2:$A$217,0)),"")</f>
        <v>206.85140822299999</v>
      </c>
      <c r="Y559" s="241">
        <v>27.96</v>
      </c>
      <c r="Z559" s="241">
        <v>4.9200000000000017</v>
      </c>
      <c r="AA559" s="241">
        <v>67.12</v>
      </c>
      <c r="AB559" s="242" t="s">
        <v>2688</v>
      </c>
      <c r="AC559" s="241">
        <v>5.8861015278462299</v>
      </c>
      <c r="AD559">
        <f>IF('WetLitterbags placem_collection'!AB120="","",'WetLitterbags placem_collection'!AB120)</f>
        <v>17.5</v>
      </c>
      <c r="AE559">
        <f>IF('WetLitterbags placem_collection'!Z120="","",'WetLitterbags placem_collection'!Z120)</f>
        <v>70.5</v>
      </c>
      <c r="AF559" s="256" t="str">
        <f>IF('WetLitterbags placem_collection'!AA120="","",'WetLitterbags placem_collection'!AA120)</f>
        <v>G</v>
      </c>
      <c r="AG559">
        <f>IF('WetLitterbags placem_collection'!AC120="","",'WetLitterbags placem_collection'!AC120)</f>
        <v>1</v>
      </c>
      <c r="AH559" s="250">
        <f>AVERAGE('WetLitterbags placem_collection'!S120,'WetLitterbags placem_collection'!U120)</f>
        <v>10.7</v>
      </c>
      <c r="AI559">
        <f>AVERAGE('WetLitterbags placem_collection'!R120,'WetLitterbags placem_collection'!T120)</f>
        <v>30.85</v>
      </c>
      <c r="AJ559">
        <f>INDEX(Coordinates!$B$2:$B$197,MATCH(G559,Coordinates!$J$2:$J$197,0))</f>
        <v>-2.3488729629999998</v>
      </c>
      <c r="AK559">
        <f>INDEX(Coordinates!$C$2:$C$197,MATCH(G559,Coordinates!$J$2:$J$197,0))</f>
        <v>34.051454980000003</v>
      </c>
      <c r="AL559" t="str">
        <f>IF(ISNUMBER(SEARCH("C", 'WetLitterbags placem_collection'!X120)),"YES","")</f>
        <v/>
      </c>
      <c r="AM559" t="str">
        <f>IF(ISNUMBER(SEARCH("H", 'WetLitterbags placem_collection'!X120)),"YES","")</f>
        <v/>
      </c>
      <c r="AN559" t="str">
        <f>IF(ISNUMBER(SEARCH("R", 'WetLitterbags placem_collection'!X120)),"YES","")</f>
        <v>YES</v>
      </c>
    </row>
    <row r="560" spans="1:40" ht="15" customHeight="1">
      <c r="A560" s="268" t="s">
        <v>2460</v>
      </c>
      <c r="B560" s="282">
        <f>'Dry_Litterbag Placem_Collection'!A121</f>
        <v>119</v>
      </c>
      <c r="C560" s="282" t="str">
        <f>'Dry_Litterbag Placem_Collection'!B121</f>
        <v xml:space="preserve">Mwantimba
</v>
      </c>
      <c r="D560" s="282" t="s">
        <v>2677</v>
      </c>
      <c r="E560" s="282" t="s">
        <v>2678</v>
      </c>
      <c r="F560" s="282">
        <v>3</v>
      </c>
      <c r="G560" s="283" t="str">
        <f>'Dry_Litterbag Placem_Collection'!C121</f>
        <v>Wet_Ag3_T7</v>
      </c>
      <c r="H560" s="293" t="s">
        <v>3672</v>
      </c>
      <c r="I560" s="285" t="s">
        <v>1147</v>
      </c>
      <c r="J560" s="233" t="str">
        <f>'WetLitterbags placem_collection'!O121</f>
        <v>G802</v>
      </c>
      <c r="K560" s="235">
        <f>IFERROR(INDEX('Green_rooibos initial weight'!$C$5:$C$1749,MATCH(J560, 'Green_rooibos initial weight'!$A$5:$A$1749,0)),"")</f>
        <v>2.194</v>
      </c>
      <c r="L560" s="235">
        <f t="shared" si="60"/>
        <v>1.9441999999999999</v>
      </c>
      <c r="M560" s="235">
        <f>AVERAGE('Ashed teabags wet'!$J$809:$J$813,'Ashed teabags wet'!$J$817:$J$818,'Ashed teabags wet'!$J$820:$J$821)</f>
        <v>5.5094158734921841</v>
      </c>
      <c r="N560" s="235">
        <f t="shared" si="61"/>
        <v>1.8370859365875649</v>
      </c>
      <c r="O560" s="235">
        <f>IF(IFERROR(INDEX('Both teabags AfterWet'!$D$1:$D$839,MATCH(J560,'Both teabags AfterWet'!$B$1:$B$839,0)),"")="","",(IFERROR(INDEX('Both teabags AfterWet'!$D$1:$D$839,MATCH(J560,'Both teabags AfterWet'!$B$1:$B$839,0)),"")))</f>
        <v>0.65200000000000002</v>
      </c>
      <c r="P560" s="235">
        <f t="shared" si="62"/>
        <v>0.50140000000000007</v>
      </c>
      <c r="Q560" s="235">
        <f>IFERROR(INDEX('Ashed teabags wet'!$J$2:$J$825,MATCH(J560,'Ashed teabags wet'!$B$2:$B$825,0)),"")</f>
        <v>10.497512437810975</v>
      </c>
      <c r="R560" s="235">
        <f t="shared" si="65"/>
        <v>0.44876547263681582</v>
      </c>
      <c r="S560" s="236">
        <f>'WetLitterbags placem_collection'!E121</f>
        <v>42762</v>
      </c>
      <c r="T560" s="236">
        <f>IF('WetLitterbags placem_collection'!G121="","",'WetLitterbags placem_collection'!G121)</f>
        <v>42816</v>
      </c>
      <c r="U560" s="237">
        <f t="shared" si="59"/>
        <v>54</v>
      </c>
      <c r="V560" s="235">
        <f t="shared" si="63"/>
        <v>1.4427999999999999</v>
      </c>
      <c r="W560" s="235">
        <f t="shared" si="64"/>
        <v>1.3883204639507492</v>
      </c>
      <c r="X560">
        <f>IFERROR(INDEX(Rainfall_Wet!$O$2:$O$217,MATCH(B560, Rainfall_Wet!$A$2:$A$217,0)),"")</f>
        <v>206.85140822299999</v>
      </c>
      <c r="Y560" s="241">
        <v>27.96</v>
      </c>
      <c r="Z560" s="241">
        <v>4.9200000000000017</v>
      </c>
      <c r="AA560" s="241">
        <v>67.12</v>
      </c>
      <c r="AB560" s="242" t="s">
        <v>2688</v>
      </c>
      <c r="AC560" s="241">
        <v>6.8861015278462299</v>
      </c>
      <c r="AD560">
        <f>IF('WetLitterbags placem_collection'!AB121="","",'WetLitterbags placem_collection'!AB121)</f>
        <v>18.5</v>
      </c>
      <c r="AE560">
        <f>IF('WetLitterbags placem_collection'!Z121="","",'WetLitterbags placem_collection'!Z121)</f>
        <v>74.5</v>
      </c>
      <c r="AF560" s="256" t="str">
        <f>IF('WetLitterbags placem_collection'!AA121="","",'WetLitterbags placem_collection'!AA121)</f>
        <v>G</v>
      </c>
      <c r="AG560">
        <f>IF('WetLitterbags placem_collection'!AC121="","",'WetLitterbags placem_collection'!AC121)</f>
        <v>1</v>
      </c>
      <c r="AH560" s="250">
        <f>AVERAGE('WetLitterbags placem_collection'!S121,'WetLitterbags placem_collection'!U121)</f>
        <v>11.05</v>
      </c>
      <c r="AI560">
        <f>AVERAGE('WetLitterbags placem_collection'!R121,'WetLitterbags placem_collection'!T121)</f>
        <v>30.450000000000003</v>
      </c>
      <c r="AJ560">
        <f>INDEX(Coordinates!$B$2:$B$197,MATCH(G560,Coordinates!$J$2:$J$197,0))</f>
        <v>-2.3488589659999999</v>
      </c>
      <c r="AK560">
        <f>INDEX(Coordinates!$C$2:$C$197,MATCH(G560,Coordinates!$J$2:$J$197,0))</f>
        <v>34.051389010000001</v>
      </c>
      <c r="AL560" t="str">
        <f>IF(ISNUMBER(SEARCH("C", 'WetLitterbags placem_collection'!X121)),"YES","")</f>
        <v/>
      </c>
      <c r="AM560" t="str">
        <f>IF(ISNUMBER(SEARCH("H", 'WetLitterbags placem_collection'!X121)),"YES","")</f>
        <v/>
      </c>
      <c r="AN560" t="str">
        <f>IF(ISNUMBER(SEARCH("R", 'WetLitterbags placem_collection'!X121)),"YES","")</f>
        <v>YES</v>
      </c>
    </row>
    <row r="561" spans="1:40" ht="15" customHeight="1">
      <c r="A561" s="268" t="s">
        <v>2460</v>
      </c>
      <c r="B561" s="282">
        <f>'Dry_Litterbag Placem_Collection'!A122</f>
        <v>120</v>
      </c>
      <c r="C561" s="282" t="str">
        <f>'Dry_Litterbag Placem_Collection'!B122</f>
        <v xml:space="preserve">Mwantimba
</v>
      </c>
      <c r="D561" s="282" t="s">
        <v>2677</v>
      </c>
      <c r="E561" s="282" t="s">
        <v>2678</v>
      </c>
      <c r="F561" s="282">
        <v>3</v>
      </c>
      <c r="G561" s="283" t="str">
        <f>'Dry_Litterbag Placem_Collection'!C122</f>
        <v>Wet_Ag3_T8</v>
      </c>
      <c r="H561" s="293" t="s">
        <v>3672</v>
      </c>
      <c r="I561" s="285" t="s">
        <v>1147</v>
      </c>
      <c r="J561" s="233" t="str">
        <f>'WetLitterbags placem_collection'!O122</f>
        <v>G698</v>
      </c>
      <c r="K561" s="235">
        <f>IFERROR(INDEX('Green_rooibos initial weight'!$C$5:$C$1749,MATCH(J561, 'Green_rooibos initial weight'!$A$5:$A$1749,0)),"")</f>
        <v>2.085</v>
      </c>
      <c r="L561" s="235">
        <f t="shared" si="60"/>
        <v>1.8351999999999999</v>
      </c>
      <c r="M561" s="235">
        <f>AVERAGE('Ashed teabags wet'!$J$809:$J$813,'Ashed teabags wet'!$J$817:$J$818,'Ashed teabags wet'!$J$820:$J$821)</f>
        <v>5.5094158734921841</v>
      </c>
      <c r="N561" s="235">
        <f t="shared" si="61"/>
        <v>1.7340911998896713</v>
      </c>
      <c r="O561" s="235">
        <f>IF(IFERROR(INDEX('Both teabags AfterWet'!$D$1:$D$839,MATCH(J561,'Both teabags AfterWet'!$B$1:$B$839,0)),"")="","",(IFERROR(INDEX('Both teabags AfterWet'!$D$1:$D$839,MATCH(J561,'Both teabags AfterWet'!$B$1:$B$839,0)),"")))</f>
        <v>0.55310000000000004</v>
      </c>
      <c r="P561" s="235">
        <f t="shared" si="62"/>
        <v>0.40250000000000002</v>
      </c>
      <c r="Q561" s="235">
        <f>IFERROR(INDEX('Ashed teabags wet'!$J$2:$J$825,MATCH(J561,'Ashed teabags wet'!$B$2:$B$825,0)),"")</f>
        <v>14.853452558370487</v>
      </c>
      <c r="R561" s="235">
        <f t="shared" si="65"/>
        <v>0.34271485345255881</v>
      </c>
      <c r="S561" s="236">
        <f>'WetLitterbags placem_collection'!E122</f>
        <v>42762</v>
      </c>
      <c r="T561" s="236">
        <f>IF('WetLitterbags placem_collection'!G122="","",'WetLitterbags placem_collection'!G122)</f>
        <v>42816</v>
      </c>
      <c r="U561" s="237">
        <f t="shared" si="59"/>
        <v>54</v>
      </c>
      <c r="V561" s="235">
        <f t="shared" si="63"/>
        <v>1.4326999999999999</v>
      </c>
      <c r="W561" s="235">
        <f t="shared" si="64"/>
        <v>1.3913763464371125</v>
      </c>
      <c r="X561">
        <f>IFERROR(INDEX(Rainfall_Wet!$O$2:$O$217,MATCH(B561, Rainfall_Wet!$A$2:$A$217,0)),"")</f>
        <v>206.85140822299999</v>
      </c>
      <c r="Y561" s="241">
        <v>27.96</v>
      </c>
      <c r="Z561" s="241">
        <v>4.9200000000000017</v>
      </c>
      <c r="AA561" s="241">
        <v>67.12</v>
      </c>
      <c r="AB561" s="242" t="s">
        <v>2688</v>
      </c>
      <c r="AC561" s="241">
        <v>7.8861015278462299</v>
      </c>
      <c r="AD561">
        <f>IF('WetLitterbags placem_collection'!AB122="","",'WetLitterbags placem_collection'!AB122)</f>
        <v>19</v>
      </c>
      <c r="AE561">
        <f>IF('WetLitterbags placem_collection'!Z122="","",'WetLitterbags placem_collection'!Z122)</f>
        <v>98.5</v>
      </c>
      <c r="AF561" s="256" t="str">
        <f>IF('WetLitterbags placem_collection'!AA122="","",'WetLitterbags placem_collection'!AA122)</f>
        <v>G</v>
      </c>
      <c r="AG561">
        <f>IF('WetLitterbags placem_collection'!AC122="","",'WetLitterbags placem_collection'!AC122)</f>
        <v>0</v>
      </c>
      <c r="AH561" s="250">
        <f>AVERAGE('WetLitterbags placem_collection'!S122,'WetLitterbags placem_collection'!U122)</f>
        <v>14.95</v>
      </c>
      <c r="AI561">
        <f>AVERAGE('WetLitterbags placem_collection'!R122,'WetLitterbags placem_collection'!T122)</f>
        <v>30.299999999999997</v>
      </c>
      <c r="AJ561">
        <f>INDEX(Coordinates!$B$2:$B$197,MATCH(G561,Coordinates!$J$2:$J$197,0))</f>
        <v>-2.3486449760000001</v>
      </c>
      <c r="AK561">
        <f>INDEX(Coordinates!$C$2:$C$197,MATCH(G561,Coordinates!$J$2:$J$197,0))</f>
        <v>34.051495969999998</v>
      </c>
      <c r="AL561" t="str">
        <f>IF(ISNUMBER(SEARCH("C", 'WetLitterbags placem_collection'!X122)),"YES","")</f>
        <v/>
      </c>
      <c r="AM561" t="str">
        <f>IF(ISNUMBER(SEARCH("H", 'WetLitterbags placem_collection'!X122)),"YES","")</f>
        <v/>
      </c>
      <c r="AN561" t="str">
        <f>IF(ISNUMBER(SEARCH("R", 'WetLitterbags placem_collection'!X122)),"YES","")</f>
        <v/>
      </c>
    </row>
    <row r="562" spans="1:40" ht="15" customHeight="1">
      <c r="A562" s="268" t="s">
        <v>2460</v>
      </c>
      <c r="B562" s="282">
        <f>'Dry_Litterbag Placem_Collection'!A123</f>
        <v>121</v>
      </c>
      <c r="C562" s="282" t="str">
        <f>'Dry_Litterbag Placem_Collection'!B123</f>
        <v xml:space="preserve">Mwantimba
</v>
      </c>
      <c r="D562" s="282" t="s">
        <v>2677</v>
      </c>
      <c r="E562" s="282" t="s">
        <v>2678</v>
      </c>
      <c r="F562" s="282">
        <v>4</v>
      </c>
      <c r="G562" s="283" t="str">
        <f>'Dry_Litterbag Placem_Collection'!C123</f>
        <v>Wet_Ag4_T1</v>
      </c>
      <c r="H562" s="293" t="s">
        <v>3672</v>
      </c>
      <c r="I562" s="285" t="s">
        <v>1147</v>
      </c>
      <c r="J562" s="233" t="str">
        <f>'WetLitterbags placem_collection'!O123</f>
        <v>G825</v>
      </c>
      <c r="K562" s="235">
        <f>IFERROR(INDEX('Green_rooibos initial weight'!$C$5:$C$1749,MATCH(J562, 'Green_rooibos initial weight'!$A$5:$A$1749,0)),"")</f>
        <v>2.1240000000000001</v>
      </c>
      <c r="L562" s="235">
        <f t="shared" si="60"/>
        <v>1.8742000000000001</v>
      </c>
      <c r="M562" s="235">
        <f>AVERAGE('Ashed teabags wet'!$J$809:$J$813,'Ashed teabags wet'!$J$817:$J$818,'Ashed teabags wet'!$J$820:$J$821)</f>
        <v>5.5094158734921841</v>
      </c>
      <c r="N562" s="235">
        <f t="shared" si="61"/>
        <v>1.7709425276990096</v>
      </c>
      <c r="O562" s="235">
        <f>IF(IFERROR(INDEX('Both teabags AfterWet'!$D$1:$D$839,MATCH(J562,'Both teabags AfterWet'!$B$1:$B$839,0)),"")="","",(IFERROR(INDEX('Both teabags AfterWet'!$D$1:$D$839,MATCH(J562,'Both teabags AfterWet'!$B$1:$B$839,0)),"")))</f>
        <v>0.61199999999999999</v>
      </c>
      <c r="P562" s="235">
        <f t="shared" si="62"/>
        <v>0.46139999999999998</v>
      </c>
      <c r="Q562" s="235">
        <f>IFERROR(INDEX('Ashed teabags wet'!$J$2:$J$825,MATCH(J562,'Ashed teabags wet'!$B$2:$B$825,0)),"")</f>
        <v>10.131514856308767</v>
      </c>
      <c r="R562" s="235">
        <f t="shared" si="65"/>
        <v>0.41465319045299132</v>
      </c>
      <c r="S562" s="236">
        <f>'WetLitterbags placem_collection'!E123</f>
        <v>42762</v>
      </c>
      <c r="T562" s="236">
        <f>IF('WetLitterbags placem_collection'!G123="","",'WetLitterbags placem_collection'!G123)</f>
        <v>42816</v>
      </c>
      <c r="U562" s="237">
        <f t="shared" si="59"/>
        <v>54</v>
      </c>
      <c r="V562" s="235">
        <f t="shared" si="63"/>
        <v>1.4128000000000001</v>
      </c>
      <c r="W562" s="235">
        <f t="shared" si="64"/>
        <v>1.3562893372460183</v>
      </c>
      <c r="X562">
        <f>IFERROR(INDEX(Rainfall_Wet!$O$2:$O$217,MATCH(B562, Rainfall_Wet!$A$2:$A$217,0)),"")</f>
        <v>206.85140822299999</v>
      </c>
      <c r="Y562" s="241">
        <v>17.96</v>
      </c>
      <c r="Z562" s="241">
        <v>4.9199999999999982</v>
      </c>
      <c r="AA562" s="241">
        <v>77.12</v>
      </c>
      <c r="AB562" s="242" t="s">
        <v>2689</v>
      </c>
      <c r="AC562" s="241">
        <v>2.0220798422868409</v>
      </c>
      <c r="AD562">
        <f>IF('WetLitterbags placem_collection'!AB123="","",'WetLitterbags placem_collection'!AB123)</f>
        <v>9.65</v>
      </c>
      <c r="AE562">
        <f>IF('WetLitterbags placem_collection'!Z123="","",'WetLitterbags placem_collection'!Z123)</f>
        <v>63</v>
      </c>
      <c r="AF562" s="256" t="str">
        <f>IF('WetLitterbags placem_collection'!AA123="","",'WetLitterbags placem_collection'!AA123)</f>
        <v>G</v>
      </c>
      <c r="AG562">
        <f>IF('WetLitterbags placem_collection'!AC123="","",'WetLitterbags placem_collection'!AC123)</f>
        <v>0</v>
      </c>
      <c r="AH562" s="250">
        <f>AVERAGE('WetLitterbags placem_collection'!S123,'WetLitterbags placem_collection'!U123)</f>
        <v>9.5500000000000007</v>
      </c>
      <c r="AI562">
        <f>AVERAGE('WetLitterbags placem_collection'!R123,'WetLitterbags placem_collection'!T123)</f>
        <v>30.75</v>
      </c>
      <c r="AJ562">
        <f>INDEX(Coordinates!$B$2:$B$197,MATCH(G562,Coordinates!$J$2:$J$197,0))</f>
        <v>-2.3492639789999998</v>
      </c>
      <c r="AK562">
        <f>INDEX(Coordinates!$C$2:$C$197,MATCH(G562,Coordinates!$J$2:$J$197,0))</f>
        <v>34.051464029999998</v>
      </c>
      <c r="AL562" t="str">
        <f>IF(ISNUMBER(SEARCH("C", 'WetLitterbags placem_collection'!X123)),"YES","")</f>
        <v/>
      </c>
      <c r="AM562" t="str">
        <f>IF(ISNUMBER(SEARCH("H", 'WetLitterbags placem_collection'!X123)),"YES","")</f>
        <v/>
      </c>
      <c r="AN562" t="str">
        <f>IF(ISNUMBER(SEARCH("R", 'WetLitterbags placem_collection'!X123)),"YES","")</f>
        <v>YES</v>
      </c>
    </row>
    <row r="563" spans="1:40" ht="15" customHeight="1">
      <c r="A563" s="268" t="s">
        <v>2460</v>
      </c>
      <c r="B563" s="282">
        <f>'Dry_Litterbag Placem_Collection'!A124</f>
        <v>122</v>
      </c>
      <c r="C563" s="282" t="str">
        <f>'Dry_Litterbag Placem_Collection'!B124</f>
        <v xml:space="preserve">Mwantimba
</v>
      </c>
      <c r="D563" s="282" t="s">
        <v>2677</v>
      </c>
      <c r="E563" s="282" t="s">
        <v>2678</v>
      </c>
      <c r="F563" s="282">
        <v>4</v>
      </c>
      <c r="G563" s="283" t="str">
        <f>'Dry_Litterbag Placem_Collection'!C124</f>
        <v>Wet_Ag4_T2</v>
      </c>
      <c r="H563" s="293" t="s">
        <v>3672</v>
      </c>
      <c r="I563" s="285" t="s">
        <v>1147</v>
      </c>
      <c r="J563" s="233" t="str">
        <f>'WetLitterbags placem_collection'!O124</f>
        <v>G839</v>
      </c>
      <c r="K563" s="235">
        <f>IFERROR(INDEX('Green_rooibos initial weight'!$C$5:$C$1749,MATCH(J563, 'Green_rooibos initial weight'!$A$5:$A$1749,0)),"")</f>
        <v>2.0230000000000001</v>
      </c>
      <c r="L563" s="235">
        <f t="shared" si="60"/>
        <v>1.7732000000000001</v>
      </c>
      <c r="M563" s="235">
        <f>AVERAGE('Ashed teabags wet'!$J$809:$J$813,'Ashed teabags wet'!$J$817:$J$818,'Ashed teabags wet'!$J$820:$J$821)</f>
        <v>5.5094158734921841</v>
      </c>
      <c r="N563" s="235">
        <f t="shared" si="61"/>
        <v>1.6755070377312367</v>
      </c>
      <c r="O563" s="235">
        <f>IF(IFERROR(INDEX('Both teabags AfterWet'!$D$1:$D$839,MATCH(J563,'Both teabags AfterWet'!$B$1:$B$839,0)),"")="","",(IFERROR(INDEX('Both teabags AfterWet'!$D$1:$D$839,MATCH(J563,'Both teabags AfterWet'!$B$1:$B$839,0)),"")))</f>
        <v>0.64200000000000002</v>
      </c>
      <c r="P563" s="235">
        <f t="shared" si="62"/>
        <v>0.4914</v>
      </c>
      <c r="Q563" s="235">
        <f>IFERROR(INDEX('Ashed teabags wet'!$J$2:$J$825,MATCH(J563,'Ashed teabags wet'!$B$2:$B$825,0)),"")</f>
        <v>16.267465069859526</v>
      </c>
      <c r="R563" s="235">
        <f t="shared" si="65"/>
        <v>0.41146167664671029</v>
      </c>
      <c r="S563" s="236">
        <f>'WetLitterbags placem_collection'!E124</f>
        <v>42762</v>
      </c>
      <c r="T563" s="236">
        <f>IF('WetLitterbags placem_collection'!G124="","",'WetLitterbags placem_collection'!G124)</f>
        <v>42816</v>
      </c>
      <c r="U563" s="237">
        <f t="shared" si="59"/>
        <v>54</v>
      </c>
      <c r="V563" s="235">
        <f t="shared" si="63"/>
        <v>1.2818000000000001</v>
      </c>
      <c r="W563" s="235">
        <f t="shared" si="64"/>
        <v>1.2640453610845264</v>
      </c>
      <c r="X563">
        <f>IFERROR(INDEX(Rainfall_Wet!$O$2:$O$217,MATCH(B563, Rainfall_Wet!$A$2:$A$217,0)),"")</f>
        <v>206.85140822299999</v>
      </c>
      <c r="Y563" s="241">
        <v>17.96</v>
      </c>
      <c r="Z563" s="241">
        <v>4.9199999999999982</v>
      </c>
      <c r="AA563" s="241">
        <v>77.12</v>
      </c>
      <c r="AB563" s="242" t="s">
        <v>2689</v>
      </c>
      <c r="AC563" s="241">
        <v>3.02207984228684</v>
      </c>
      <c r="AD563">
        <f>IF('WetLitterbags placem_collection'!AB124="","",'WetLitterbags placem_collection'!AB124)</f>
        <v>3.1</v>
      </c>
      <c r="AE563">
        <f>IF('WetLitterbags placem_collection'!Z124="","",'WetLitterbags placem_collection'!Z124)</f>
        <v>53</v>
      </c>
      <c r="AF563" s="256" t="str">
        <f>IF('WetLitterbags placem_collection'!AA124="","",'WetLitterbags placem_collection'!AA124)</f>
        <v>G</v>
      </c>
      <c r="AG563">
        <f>IF('WetLitterbags placem_collection'!AC124="","",'WetLitterbags placem_collection'!AC124)</f>
        <v>0</v>
      </c>
      <c r="AH563" s="250">
        <f>AVERAGE('WetLitterbags placem_collection'!S124,'WetLitterbags placem_collection'!U124)</f>
        <v>11.8</v>
      </c>
      <c r="AI563">
        <f>AVERAGE('WetLitterbags placem_collection'!R124,'WetLitterbags placem_collection'!T124)</f>
        <v>30.650000000000002</v>
      </c>
      <c r="AJ563">
        <f>INDEX(Coordinates!$B$2:$B$197,MATCH(G563,Coordinates!$J$2:$J$197,0))</f>
        <v>-2.34923196</v>
      </c>
      <c r="AK563">
        <f>INDEX(Coordinates!$C$2:$C$197,MATCH(G563,Coordinates!$J$2:$J$197,0))</f>
        <v>34.051422039999999</v>
      </c>
      <c r="AL563" t="str">
        <f>IF(ISNUMBER(SEARCH("C", 'WetLitterbags placem_collection'!X124)),"YES","")</f>
        <v/>
      </c>
      <c r="AM563" t="str">
        <f>IF(ISNUMBER(SEARCH("H", 'WetLitterbags placem_collection'!X124)),"YES","")</f>
        <v/>
      </c>
      <c r="AN563" t="str">
        <f>IF(ISNUMBER(SEARCH("R", 'WetLitterbags placem_collection'!X124)),"YES","")</f>
        <v>YES</v>
      </c>
    </row>
    <row r="564" spans="1:40" ht="15" customHeight="1">
      <c r="A564" s="268" t="s">
        <v>2460</v>
      </c>
      <c r="B564" s="282">
        <f>'Dry_Litterbag Placem_Collection'!A125</f>
        <v>123</v>
      </c>
      <c r="C564" s="282" t="str">
        <f>'Dry_Litterbag Placem_Collection'!B125</f>
        <v xml:space="preserve">Mwantimba
</v>
      </c>
      <c r="D564" s="282" t="s">
        <v>2677</v>
      </c>
      <c r="E564" s="282" t="s">
        <v>2678</v>
      </c>
      <c r="F564" s="282">
        <v>4</v>
      </c>
      <c r="G564" s="283" t="str">
        <f>'Dry_Litterbag Placem_Collection'!C125</f>
        <v>Wet_Ag4_T3</v>
      </c>
      <c r="H564" s="293" t="s">
        <v>3672</v>
      </c>
      <c r="I564" s="285" t="s">
        <v>1147</v>
      </c>
      <c r="J564" s="233" t="str">
        <f>'WetLitterbags placem_collection'!O125</f>
        <v>G895</v>
      </c>
      <c r="K564" s="235">
        <f>IFERROR(INDEX('Green_rooibos initial weight'!$C$5:$C$1749,MATCH(J564, 'Green_rooibos initial weight'!$A$5:$A$1749,0)),"")</f>
        <v>1.9259999999999999</v>
      </c>
      <c r="L564" s="235">
        <f t="shared" si="60"/>
        <v>1.6761999999999999</v>
      </c>
      <c r="M564" s="235">
        <f>AVERAGE('Ashed teabags wet'!$J$809:$J$813,'Ashed teabags wet'!$J$817:$J$818,'Ashed teabags wet'!$J$820:$J$821)</f>
        <v>5.5094158734921841</v>
      </c>
      <c r="N564" s="235">
        <f t="shared" si="61"/>
        <v>1.5838511711285239</v>
      </c>
      <c r="O564" s="235">
        <f>IF(IFERROR(INDEX('Both teabags AfterWet'!$D$1:$D$839,MATCH(J564,'Both teabags AfterWet'!$B$1:$B$839,0)),"")="","",(IFERROR(INDEX('Both teabags AfterWet'!$D$1:$D$839,MATCH(J564,'Both teabags AfterWet'!$B$1:$B$839,0)),"")))</f>
        <v>0.878</v>
      </c>
      <c r="P564" s="235">
        <f t="shared" si="62"/>
        <v>0.72740000000000005</v>
      </c>
      <c r="Q564" s="235">
        <f>IFERROR(INDEX('Ashed teabags wet'!$J$2:$J$825,MATCH(J564,'Ashed teabags wet'!$B$2:$B$825,0)),"")</f>
        <v>13.555233960443902</v>
      </c>
      <c r="R564" s="235">
        <f t="shared" si="65"/>
        <v>0.62879922817173106</v>
      </c>
      <c r="S564" s="236">
        <f>'WetLitterbags placem_collection'!E125</f>
        <v>42762</v>
      </c>
      <c r="T564" s="236">
        <f>IF('WetLitterbags placem_collection'!G125="","",'WetLitterbags placem_collection'!G125)</f>
        <v>42816</v>
      </c>
      <c r="U564" s="237">
        <f t="shared" si="59"/>
        <v>54</v>
      </c>
      <c r="V564" s="235">
        <f t="shared" si="63"/>
        <v>0.94879999999999987</v>
      </c>
      <c r="W564" s="235">
        <f t="shared" si="64"/>
        <v>0.95505194295679285</v>
      </c>
      <c r="X564">
        <f>IFERROR(INDEX(Rainfall_Wet!$O$2:$O$217,MATCH(B564, Rainfall_Wet!$A$2:$A$217,0)),"")</f>
        <v>206.85140822299999</v>
      </c>
      <c r="Y564" s="241">
        <v>17.96</v>
      </c>
      <c r="Z564" s="241">
        <v>4.9199999999999982</v>
      </c>
      <c r="AA564" s="241">
        <v>77.12</v>
      </c>
      <c r="AB564" s="242" t="s">
        <v>2689</v>
      </c>
      <c r="AC564" s="241">
        <v>4.02207984228684</v>
      </c>
      <c r="AD564">
        <f>IF('WetLitterbags placem_collection'!AB125="","",'WetLitterbags placem_collection'!AB125)</f>
        <v>3.9</v>
      </c>
      <c r="AE564">
        <f>IF('WetLitterbags placem_collection'!Z125="","",'WetLitterbags placem_collection'!Z125)</f>
        <v>51</v>
      </c>
      <c r="AF564" s="256" t="str">
        <f>IF('WetLitterbags placem_collection'!AA125="","",'WetLitterbags placem_collection'!AA125)</f>
        <v>G</v>
      </c>
      <c r="AG564">
        <f>IF('WetLitterbags placem_collection'!AC125="","",'WetLitterbags placem_collection'!AC125)</f>
        <v>1</v>
      </c>
      <c r="AH564" s="250">
        <f>AVERAGE('WetLitterbags placem_collection'!S125,'WetLitterbags placem_collection'!U125)</f>
        <v>13.2</v>
      </c>
      <c r="AI564">
        <f>AVERAGE('WetLitterbags placem_collection'!R125,'WetLitterbags placem_collection'!T125)</f>
        <v>31.85</v>
      </c>
      <c r="AJ564">
        <f>INDEX(Coordinates!$B$2:$B$197,MATCH(G564,Coordinates!$J$2:$J$197,0))</f>
        <v>-2.3492390009999999</v>
      </c>
      <c r="AK564">
        <f>INDEX(Coordinates!$C$2:$C$197,MATCH(G564,Coordinates!$J$2:$J$197,0))</f>
        <v>34.051304020000003</v>
      </c>
      <c r="AL564" t="str">
        <f>IF(ISNUMBER(SEARCH("C", 'WetLitterbags placem_collection'!X125)),"YES","")</f>
        <v/>
      </c>
      <c r="AM564" t="str">
        <f>IF(ISNUMBER(SEARCH("H", 'WetLitterbags placem_collection'!X125)),"YES","")</f>
        <v/>
      </c>
      <c r="AN564" t="str">
        <f>IF(ISNUMBER(SEARCH("R", 'WetLitterbags placem_collection'!X125)),"YES","")</f>
        <v/>
      </c>
    </row>
    <row r="565" spans="1:40" ht="15" customHeight="1">
      <c r="A565" s="268" t="s">
        <v>2460</v>
      </c>
      <c r="B565" s="282">
        <f>'Dry_Litterbag Placem_Collection'!A126</f>
        <v>124</v>
      </c>
      <c r="C565" s="282" t="str">
        <f>'Dry_Litterbag Placem_Collection'!B126</f>
        <v xml:space="preserve">Mwantimba
</v>
      </c>
      <c r="D565" s="282" t="s">
        <v>2677</v>
      </c>
      <c r="E565" s="282" t="s">
        <v>2678</v>
      </c>
      <c r="F565" s="282">
        <v>4</v>
      </c>
      <c r="G565" s="283" t="str">
        <f>'Dry_Litterbag Placem_Collection'!C126</f>
        <v>Wet_Ag4_T4</v>
      </c>
      <c r="H565" s="293" t="s">
        <v>3672</v>
      </c>
      <c r="I565" s="285" t="s">
        <v>1147</v>
      </c>
      <c r="J565" s="233" t="str">
        <f>'WetLitterbags placem_collection'!O126</f>
        <v>G682</v>
      </c>
      <c r="K565" s="235">
        <f>IFERROR(INDEX('Green_rooibos initial weight'!$C$5:$C$1749,MATCH(J565, 'Green_rooibos initial weight'!$A$5:$A$1749,0)),"")</f>
        <v>2.0230000000000001</v>
      </c>
      <c r="L565" s="235">
        <f t="shared" si="60"/>
        <v>1.7732000000000001</v>
      </c>
      <c r="M565" s="235">
        <f>AVERAGE('Ashed teabags wet'!$J$809:$J$813,'Ashed teabags wet'!$J$817:$J$818,'Ashed teabags wet'!$J$820:$J$821)</f>
        <v>5.5094158734921841</v>
      </c>
      <c r="N565" s="235">
        <f t="shared" si="61"/>
        <v>1.6755070377312367</v>
      </c>
      <c r="O565" s="235">
        <f>IF(IFERROR(INDEX('Both teabags AfterWet'!$D$1:$D$839,MATCH(J565,'Both teabags AfterWet'!$B$1:$B$839,0)),"")="","",(IFERROR(INDEX('Both teabags AfterWet'!$D$1:$D$839,MATCH(J565,'Both teabags AfterWet'!$B$1:$B$839,0)),"")))</f>
        <v>0.61199999999999999</v>
      </c>
      <c r="P565" s="235">
        <f t="shared" si="62"/>
        <v>0.46139999999999998</v>
      </c>
      <c r="Q565" s="235">
        <f>IFERROR(INDEX('Ashed teabags wet'!$J$2:$J$825,MATCH(J565,'Ashed teabags wet'!$B$2:$B$825,0)),"")</f>
        <v>12.30079681274993</v>
      </c>
      <c r="R565" s="235">
        <f t="shared" si="65"/>
        <v>0.40464412350597179</v>
      </c>
      <c r="S565" s="236">
        <f>'WetLitterbags placem_collection'!E126</f>
        <v>42762</v>
      </c>
      <c r="T565" s="236">
        <f>IF('WetLitterbags placem_collection'!G126="","",'WetLitterbags placem_collection'!G126)</f>
        <v>42816</v>
      </c>
      <c r="U565" s="237">
        <f t="shared" si="59"/>
        <v>54</v>
      </c>
      <c r="V565" s="235">
        <f t="shared" si="63"/>
        <v>1.3118000000000001</v>
      </c>
      <c r="W565" s="235">
        <f t="shared" si="64"/>
        <v>1.270862914225265</v>
      </c>
      <c r="X565">
        <f>IFERROR(INDEX(Rainfall_Wet!$O$2:$O$217,MATCH(B565, Rainfall_Wet!$A$2:$A$217,0)),"")</f>
        <v>206.85140822299999</v>
      </c>
      <c r="Y565" s="241">
        <v>17.96</v>
      </c>
      <c r="Z565" s="241">
        <v>4.9199999999999982</v>
      </c>
      <c r="AA565" s="241">
        <v>77.12</v>
      </c>
      <c r="AB565" s="242" t="s">
        <v>2689</v>
      </c>
      <c r="AC565" s="241">
        <v>5.02207984228684</v>
      </c>
      <c r="AD565">
        <f>IF('WetLitterbags placem_collection'!AB126="","",'WetLitterbags placem_collection'!AB126)</f>
        <v>5.45</v>
      </c>
      <c r="AE565">
        <f>IF('WetLitterbags placem_collection'!Z126="","",'WetLitterbags placem_collection'!Z126)</f>
        <v>47</v>
      </c>
      <c r="AF565" s="256" t="str">
        <f>IF('WetLitterbags placem_collection'!AA126="","",'WetLitterbags placem_collection'!AA126)</f>
        <v>G</v>
      </c>
      <c r="AG565">
        <f>IF('WetLitterbags placem_collection'!AC126="","",'WetLitterbags placem_collection'!AC126)</f>
        <v>1</v>
      </c>
      <c r="AH565" s="250">
        <f>AVERAGE('WetLitterbags placem_collection'!S126,'WetLitterbags placem_collection'!U126)</f>
        <v>18.2</v>
      </c>
      <c r="AI565">
        <f>AVERAGE('WetLitterbags placem_collection'!R126,'WetLitterbags placem_collection'!T126)</f>
        <v>31.1</v>
      </c>
      <c r="AJ565">
        <f>INDEX(Coordinates!$B$2:$B$197,MATCH(G565,Coordinates!$J$2:$J$197,0))</f>
        <v>-2.3492799889999998</v>
      </c>
      <c r="AK565">
        <f>INDEX(Coordinates!$C$2:$C$197,MATCH(G565,Coordinates!$J$2:$J$197,0))</f>
        <v>34.051280970000001</v>
      </c>
      <c r="AL565" t="str">
        <f>IF(ISNUMBER(SEARCH("C", 'WetLitterbags placem_collection'!X126)),"YES","")</f>
        <v/>
      </c>
      <c r="AM565" t="str">
        <f>IF(ISNUMBER(SEARCH("H", 'WetLitterbags placem_collection'!X126)),"YES","")</f>
        <v/>
      </c>
      <c r="AN565" t="str">
        <f>IF(ISNUMBER(SEARCH("R", 'WetLitterbags placem_collection'!X126)),"YES","")</f>
        <v/>
      </c>
    </row>
    <row r="566" spans="1:40" ht="15" customHeight="1">
      <c r="A566" s="268" t="s">
        <v>2460</v>
      </c>
      <c r="B566" s="282">
        <f>'Dry_Litterbag Placem_Collection'!A127</f>
        <v>125</v>
      </c>
      <c r="C566" s="282" t="str">
        <f>'Dry_Litterbag Placem_Collection'!B127</f>
        <v xml:space="preserve">Mwantimba
</v>
      </c>
      <c r="D566" s="282" t="s">
        <v>2677</v>
      </c>
      <c r="E566" s="282" t="s">
        <v>2678</v>
      </c>
      <c r="F566" s="282">
        <v>4</v>
      </c>
      <c r="G566" s="283" t="str">
        <f>'Dry_Litterbag Placem_Collection'!C127</f>
        <v>Wet_Ag4_T5</v>
      </c>
      <c r="H566" s="293" t="s">
        <v>3672</v>
      </c>
      <c r="I566" s="285" t="s">
        <v>1147</v>
      </c>
      <c r="J566" s="233" t="str">
        <f>'WetLitterbags placem_collection'!O127</f>
        <v>G740</v>
      </c>
      <c r="K566" s="235">
        <f>IFERROR(INDEX('Green_rooibos initial weight'!$C$5:$C$1749,MATCH(J566, 'Green_rooibos initial weight'!$A$5:$A$1749,0)),"")</f>
        <v>1.915</v>
      </c>
      <c r="L566" s="235">
        <f t="shared" si="60"/>
        <v>1.6652</v>
      </c>
      <c r="M566" s="235">
        <f>AVERAGE('Ashed teabags wet'!$J$809:$J$813,'Ashed teabags wet'!$J$817:$J$818,'Ashed teabags wet'!$J$820:$J$821)</f>
        <v>5.5094158734921841</v>
      </c>
      <c r="N566" s="235">
        <f t="shared" si="61"/>
        <v>1.5734572068746082</v>
      </c>
      <c r="O566" s="235">
        <f>IF(IFERROR(INDEX('Both teabags AfterWet'!$D$1:$D$839,MATCH(J566,'Both teabags AfterWet'!$B$1:$B$839,0)),"")="","",(IFERROR(INDEX('Both teabags AfterWet'!$D$1:$D$839,MATCH(J566,'Both teabags AfterWet'!$B$1:$B$839,0)),"")))</f>
        <v>0.60099999999999998</v>
      </c>
      <c r="P566" s="235">
        <f t="shared" si="62"/>
        <v>0.45039999999999997</v>
      </c>
      <c r="Q566" s="235">
        <f>IFERROR(INDEX('Ashed teabags wet'!$J$2:$J$825,MATCH(J566,'Ashed teabags wet'!$B$2:$B$825,0)),"")</f>
        <v>14.222658165767069</v>
      </c>
      <c r="R566" s="235">
        <f t="shared" si="65"/>
        <v>0.38634114762138511</v>
      </c>
      <c r="S566" s="236">
        <f>'WetLitterbags placem_collection'!E127</f>
        <v>42762</v>
      </c>
      <c r="T566" s="236">
        <f>IF('WetLitterbags placem_collection'!G127="","",'WetLitterbags placem_collection'!G127)</f>
        <v>42816</v>
      </c>
      <c r="U566" s="237">
        <f t="shared" si="59"/>
        <v>54</v>
      </c>
      <c r="V566" s="235">
        <f t="shared" si="63"/>
        <v>1.2148000000000001</v>
      </c>
      <c r="W566" s="235">
        <f t="shared" si="64"/>
        <v>1.1871160592532231</v>
      </c>
      <c r="X566">
        <f>IFERROR(INDEX(Rainfall_Wet!$O$2:$O$217,MATCH(B566, Rainfall_Wet!$A$2:$A$217,0)),"")</f>
        <v>206.85140822299999</v>
      </c>
      <c r="Y566" s="241">
        <v>17.96</v>
      </c>
      <c r="Z566" s="241">
        <v>4.9199999999999982</v>
      </c>
      <c r="AA566" s="241">
        <v>77.12</v>
      </c>
      <c r="AB566" s="242" t="s">
        <v>2689</v>
      </c>
      <c r="AC566" s="241">
        <v>6.02207984228684</v>
      </c>
      <c r="AD566">
        <f>IF('WetLitterbags placem_collection'!AB127="","",'WetLitterbags placem_collection'!AB127)</f>
        <v>9.3000000000000007</v>
      </c>
      <c r="AE566">
        <f>IF('WetLitterbags placem_collection'!Z127="","",'WetLitterbags placem_collection'!Z127)</f>
        <v>43</v>
      </c>
      <c r="AF566" s="256" t="str">
        <f>IF('WetLitterbags placem_collection'!AA127="","",'WetLitterbags placem_collection'!AA127)</f>
        <v>G</v>
      </c>
      <c r="AG566">
        <f>IF('WetLitterbags placem_collection'!AC127="","",'WetLitterbags placem_collection'!AC127)</f>
        <v>1</v>
      </c>
      <c r="AH566" s="250">
        <f>AVERAGE('WetLitterbags placem_collection'!S127,'WetLitterbags placem_collection'!U127)</f>
        <v>19.25</v>
      </c>
      <c r="AI566">
        <f>AVERAGE('WetLitterbags placem_collection'!R127,'WetLitterbags placem_collection'!T127)</f>
        <v>32.049999999999997</v>
      </c>
      <c r="AJ566">
        <f>INDEX(Coordinates!$B$2:$B$197,MATCH(G566,Coordinates!$J$2:$J$197,0))</f>
        <v>-2.3493320400000002</v>
      </c>
      <c r="AK566">
        <f>INDEX(Coordinates!$C$2:$C$197,MATCH(G566,Coordinates!$J$2:$J$197,0))</f>
        <v>34.051321960000003</v>
      </c>
      <c r="AL566" t="str">
        <f>IF(ISNUMBER(SEARCH("C", 'WetLitterbags placem_collection'!X127)),"YES","")</f>
        <v/>
      </c>
      <c r="AM566" t="str">
        <f>IF(ISNUMBER(SEARCH("H", 'WetLitterbags placem_collection'!X127)),"YES","")</f>
        <v/>
      </c>
      <c r="AN566" t="str">
        <f>IF(ISNUMBER(SEARCH("R", 'WetLitterbags placem_collection'!X127)),"YES","")</f>
        <v>YES</v>
      </c>
    </row>
    <row r="567" spans="1:40" ht="15" customHeight="1">
      <c r="A567" s="268" t="s">
        <v>2460</v>
      </c>
      <c r="B567" s="282">
        <f>'Dry_Litterbag Placem_Collection'!A128</f>
        <v>126</v>
      </c>
      <c r="C567" s="282" t="str">
        <f>'Dry_Litterbag Placem_Collection'!B128</f>
        <v xml:space="preserve">Mwantimba
</v>
      </c>
      <c r="D567" s="282" t="s">
        <v>2677</v>
      </c>
      <c r="E567" s="282" t="s">
        <v>2678</v>
      </c>
      <c r="F567" s="282">
        <v>4</v>
      </c>
      <c r="G567" s="283" t="str">
        <f>'Dry_Litterbag Placem_Collection'!C128</f>
        <v>Wet_Ag4_T6</v>
      </c>
      <c r="H567" s="293" t="s">
        <v>3672</v>
      </c>
      <c r="I567" s="285" t="s">
        <v>1147</v>
      </c>
      <c r="J567" s="233" t="str">
        <f>'WetLitterbags placem_collection'!O128</f>
        <v>G841</v>
      </c>
      <c r="K567" s="235">
        <f>IFERROR(INDEX('Green_rooibos initial weight'!$C$5:$C$1749,MATCH(J567, 'Green_rooibos initial weight'!$A$5:$A$1749,0)),"")</f>
        <v>1.96</v>
      </c>
      <c r="L567" s="235">
        <f t="shared" si="60"/>
        <v>1.7101999999999999</v>
      </c>
      <c r="M567" s="235">
        <f>AVERAGE('Ashed teabags wet'!$J$809:$J$813,'Ashed teabags wet'!$J$817:$J$818,'Ashed teabags wet'!$J$820:$J$821)</f>
        <v>5.5094158734921841</v>
      </c>
      <c r="N567" s="235">
        <f t="shared" si="61"/>
        <v>1.6159779697315366</v>
      </c>
      <c r="O567" s="235">
        <f>IF(IFERROR(INDEX('Both teabags AfterWet'!$D$1:$D$839,MATCH(J567,'Both teabags AfterWet'!$B$1:$B$839,0)),"")="","",(IFERROR(INDEX('Both teabags AfterWet'!$D$1:$D$839,MATCH(J567,'Both teabags AfterWet'!$B$1:$B$839,0)),"")))</f>
        <v>0.58499999999999996</v>
      </c>
      <c r="P567" s="235">
        <f t="shared" si="62"/>
        <v>0.43439999999999995</v>
      </c>
      <c r="Q567" s="235">
        <f>IFERROR(INDEX('Ashed teabags wet'!$J$2:$J$825,MATCH(J567,'Ashed teabags wet'!$B$2:$B$825,0)),"")</f>
        <v>12.570260602963709</v>
      </c>
      <c r="R567" s="235">
        <f t="shared" si="65"/>
        <v>0.37979478794072563</v>
      </c>
      <c r="S567" s="236">
        <f>'WetLitterbags placem_collection'!E128</f>
        <v>42762</v>
      </c>
      <c r="T567" s="236">
        <f>IF('WetLitterbags placem_collection'!G128="","",'WetLitterbags placem_collection'!G128)</f>
        <v>42816</v>
      </c>
      <c r="U567" s="237">
        <f t="shared" si="59"/>
        <v>54</v>
      </c>
      <c r="V567" s="235">
        <f t="shared" si="63"/>
        <v>1.2758</v>
      </c>
      <c r="W567" s="235">
        <f t="shared" si="64"/>
        <v>1.2361831817908109</v>
      </c>
      <c r="X567">
        <f>IFERROR(INDEX(Rainfall_Wet!$O$2:$O$217,MATCH(B567, Rainfall_Wet!$A$2:$A$217,0)),"")</f>
        <v>206.85140822299999</v>
      </c>
      <c r="Y567" s="241">
        <v>17.96</v>
      </c>
      <c r="Z567" s="241">
        <v>4.9199999999999982</v>
      </c>
      <c r="AA567" s="241">
        <v>77.12</v>
      </c>
      <c r="AB567" s="242" t="s">
        <v>2689</v>
      </c>
      <c r="AC567" s="241">
        <v>7.02207984228684</v>
      </c>
      <c r="AD567">
        <f>IF('WetLitterbags placem_collection'!AB128="","",'WetLitterbags placem_collection'!AB128)</f>
        <v>10.85</v>
      </c>
      <c r="AE567">
        <f>IF('WetLitterbags placem_collection'!Z128="","",'WetLitterbags placem_collection'!Z128)</f>
        <v>40</v>
      </c>
      <c r="AF567" s="256" t="str">
        <f>IF('WetLitterbags placem_collection'!AA128="","",'WetLitterbags placem_collection'!AA128)</f>
        <v>G</v>
      </c>
      <c r="AG567">
        <f>IF('WetLitterbags placem_collection'!AC128="","",'WetLitterbags placem_collection'!AC128)</f>
        <v>1</v>
      </c>
      <c r="AH567" s="250">
        <f>AVERAGE('WetLitterbags placem_collection'!S128,'WetLitterbags placem_collection'!U128)</f>
        <v>16.649999999999999</v>
      </c>
      <c r="AI567">
        <f>AVERAGE('WetLitterbags placem_collection'!R128,'WetLitterbags placem_collection'!T128)</f>
        <v>32</v>
      </c>
      <c r="AJ567">
        <f>INDEX(Coordinates!$B$2:$B$197,MATCH(G567,Coordinates!$J$2:$J$197,0))</f>
        <v>-2.3493509829999999</v>
      </c>
      <c r="AK567">
        <f>INDEX(Coordinates!$C$2:$C$197,MATCH(G567,Coordinates!$J$2:$J$197,0))</f>
        <v>34.051332019999997</v>
      </c>
      <c r="AL567" t="str">
        <f>IF(ISNUMBER(SEARCH("C", 'WetLitterbags placem_collection'!X128)),"YES","")</f>
        <v/>
      </c>
      <c r="AM567" t="str">
        <f>IF(ISNUMBER(SEARCH("H", 'WetLitterbags placem_collection'!X128)),"YES","")</f>
        <v/>
      </c>
      <c r="AN567" t="str">
        <f>IF(ISNUMBER(SEARCH("R", 'WetLitterbags placem_collection'!X128)),"YES","")</f>
        <v>YES</v>
      </c>
    </row>
    <row r="568" spans="1:40" ht="15" customHeight="1">
      <c r="A568" s="268" t="s">
        <v>2460</v>
      </c>
      <c r="B568" s="282">
        <f>'Dry_Litterbag Placem_Collection'!A129</f>
        <v>127</v>
      </c>
      <c r="C568" s="282" t="str">
        <f>'Dry_Litterbag Placem_Collection'!B129</f>
        <v xml:space="preserve">Mwantimba
</v>
      </c>
      <c r="D568" s="282" t="s">
        <v>2677</v>
      </c>
      <c r="E568" s="282" t="s">
        <v>2678</v>
      </c>
      <c r="F568" s="282">
        <v>4</v>
      </c>
      <c r="G568" s="283" t="str">
        <f>'Dry_Litterbag Placem_Collection'!C129</f>
        <v>Wet_Ag4_T7</v>
      </c>
      <c r="H568" s="293" t="s">
        <v>3672</v>
      </c>
      <c r="I568" s="285" t="s">
        <v>1147</v>
      </c>
      <c r="J568" s="233" t="str">
        <f>'WetLitterbags placem_collection'!O129</f>
        <v>G687</v>
      </c>
      <c r="K568" s="235">
        <f>IFERROR(INDEX('Green_rooibos initial weight'!$C$5:$C$1749,MATCH(J568, 'Green_rooibos initial weight'!$A$5:$A$1749,0)),"")</f>
        <v>2.0649999999999999</v>
      </c>
      <c r="L568" s="235">
        <f t="shared" si="60"/>
        <v>1.8151999999999999</v>
      </c>
      <c r="M568" s="235">
        <f>AVERAGE('Ashed teabags wet'!$J$809:$J$813,'Ashed teabags wet'!$J$817:$J$818,'Ashed teabags wet'!$J$820:$J$821)</f>
        <v>5.5094158734921841</v>
      </c>
      <c r="N568" s="235">
        <f t="shared" si="61"/>
        <v>1.7151930830643698</v>
      </c>
      <c r="O568" s="235">
        <f>IF(IFERROR(INDEX('Both teabags AfterWet'!$D$1:$D$839,MATCH(J568,'Both teabags AfterWet'!$B$1:$B$839,0)),"")="","",(IFERROR(INDEX('Both teabags AfterWet'!$D$1:$D$839,MATCH(J568,'Both teabags AfterWet'!$B$1:$B$839,0)),"")))</f>
        <v>0.57699999999999996</v>
      </c>
      <c r="P568" s="235">
        <f t="shared" si="62"/>
        <v>0.42639999999999995</v>
      </c>
      <c r="Q568" s="235">
        <f>IFERROR(INDEX('Ashed teabags wet'!$J$2:$J$825,MATCH(J568,'Ashed teabags wet'!$B$2:$B$825,0)),"")</f>
        <v>17.513566847558284</v>
      </c>
      <c r="R568" s="235">
        <f t="shared" si="65"/>
        <v>0.35172215096201143</v>
      </c>
      <c r="S568" s="236">
        <f>'WetLitterbags placem_collection'!E129</f>
        <v>42762</v>
      </c>
      <c r="T568" s="236">
        <f>IF('WetLitterbags placem_collection'!G129="","",'WetLitterbags placem_collection'!G129)</f>
        <v>42816</v>
      </c>
      <c r="U568" s="237">
        <f t="shared" si="59"/>
        <v>54</v>
      </c>
      <c r="V568" s="235">
        <f t="shared" si="63"/>
        <v>1.3888</v>
      </c>
      <c r="W568" s="235">
        <f t="shared" si="64"/>
        <v>1.3634709321023584</v>
      </c>
      <c r="X568">
        <f>IFERROR(INDEX(Rainfall_Wet!$O$2:$O$217,MATCH(B568, Rainfall_Wet!$A$2:$A$217,0)),"")</f>
        <v>206.85140822299999</v>
      </c>
      <c r="Y568" s="241">
        <v>17.96</v>
      </c>
      <c r="Z568" s="241">
        <v>4.9199999999999982</v>
      </c>
      <c r="AA568" s="241">
        <v>77.12</v>
      </c>
      <c r="AB568" s="242" t="s">
        <v>2689</v>
      </c>
      <c r="AC568" s="241">
        <v>8.0220798422868391</v>
      </c>
      <c r="AD568">
        <f>IF('WetLitterbags placem_collection'!AB129="","",'WetLitterbags placem_collection'!AB129)</f>
        <v>5.35</v>
      </c>
      <c r="AE568">
        <f>IF('WetLitterbags placem_collection'!Z129="","",'WetLitterbags placem_collection'!Z129)</f>
        <v>58</v>
      </c>
      <c r="AF568" s="256" t="str">
        <f>IF('WetLitterbags placem_collection'!AA129="","",'WetLitterbags placem_collection'!AA129)</f>
        <v>G</v>
      </c>
      <c r="AG568">
        <f>IF('WetLitterbags placem_collection'!AC129="","",'WetLitterbags placem_collection'!AC129)</f>
        <v>1</v>
      </c>
      <c r="AH568" s="250">
        <f>AVERAGE('WetLitterbags placem_collection'!S129,'WetLitterbags placem_collection'!U129)</f>
        <v>15.8</v>
      </c>
      <c r="AI568">
        <f>AVERAGE('WetLitterbags placem_collection'!R129,'WetLitterbags placem_collection'!T129)</f>
        <v>31.55</v>
      </c>
      <c r="AJ568">
        <f>INDEX(Coordinates!$B$2:$B$197,MATCH(G568,Coordinates!$J$2:$J$197,0))</f>
        <v>-2.3491850219999999</v>
      </c>
      <c r="AK568">
        <f>INDEX(Coordinates!$C$2:$C$197,MATCH(G568,Coordinates!$J$2:$J$197,0))</f>
        <v>34.051264959999997</v>
      </c>
      <c r="AL568" t="str">
        <f>IF(ISNUMBER(SEARCH("C", 'WetLitterbags placem_collection'!X129)),"YES","")</f>
        <v/>
      </c>
      <c r="AM568" t="str">
        <f>IF(ISNUMBER(SEARCH("H", 'WetLitterbags placem_collection'!X129)),"YES","")</f>
        <v/>
      </c>
      <c r="AN568" t="str">
        <f>IF(ISNUMBER(SEARCH("R", 'WetLitterbags placem_collection'!X129)),"YES","")</f>
        <v>YES</v>
      </c>
    </row>
    <row r="569" spans="1:40" ht="15" customHeight="1">
      <c r="A569" s="268" t="s">
        <v>2460</v>
      </c>
      <c r="B569" s="282">
        <f>'Dry_Litterbag Placem_Collection'!A130</f>
        <v>128</v>
      </c>
      <c r="C569" s="282" t="str">
        <f>'Dry_Litterbag Placem_Collection'!B130</f>
        <v xml:space="preserve">Mwantimba
</v>
      </c>
      <c r="D569" s="282" t="s">
        <v>2677</v>
      </c>
      <c r="E569" s="282" t="s">
        <v>2678</v>
      </c>
      <c r="F569" s="282">
        <v>4</v>
      </c>
      <c r="G569" s="283" t="str">
        <f>'Dry_Litterbag Placem_Collection'!C130</f>
        <v>Wet_Ag4_T8</v>
      </c>
      <c r="H569" s="293" t="s">
        <v>3672</v>
      </c>
      <c r="I569" s="285" t="s">
        <v>1147</v>
      </c>
      <c r="J569" s="233" t="str">
        <f>'WetLitterbags placem_collection'!O130</f>
        <v>G833</v>
      </c>
      <c r="K569" s="235">
        <f>IFERROR(INDEX('Green_rooibos initial weight'!$C$5:$C$1749,MATCH(J569, 'Green_rooibos initial weight'!$A$5:$A$1749,0)),"")</f>
        <v>1.964</v>
      </c>
      <c r="L569" s="235">
        <f t="shared" si="60"/>
        <v>1.7141999999999999</v>
      </c>
      <c r="M569" s="235">
        <f>AVERAGE('Ashed teabags wet'!$J$809:$J$813,'Ashed teabags wet'!$J$817:$J$818,'Ashed teabags wet'!$J$820:$J$821)</f>
        <v>5.5094158734921841</v>
      </c>
      <c r="N569" s="235">
        <f t="shared" si="61"/>
        <v>1.6197575930965968</v>
      </c>
      <c r="O569" s="235">
        <f>IF(IFERROR(INDEX('Both teabags AfterWet'!$D$1:$D$839,MATCH(J569,'Both teabags AfterWet'!$B$1:$B$839,0)),"")="","",(IFERROR(INDEX('Both teabags AfterWet'!$D$1:$D$839,MATCH(J569,'Both teabags AfterWet'!$B$1:$B$839,0)),"")))</f>
        <v>0.57199999999999995</v>
      </c>
      <c r="P569" s="235">
        <f t="shared" si="62"/>
        <v>0.42139999999999994</v>
      </c>
      <c r="Q569" s="235">
        <f>IFERROR(INDEX('Ashed teabags wet'!$J$2:$J$825,MATCH(J569,'Ashed teabags wet'!$B$2:$B$825,0)),"")</f>
        <v>10.010111223457624</v>
      </c>
      <c r="R569" s="235">
        <f t="shared" si="65"/>
        <v>0.3792173913043495</v>
      </c>
      <c r="S569" s="236">
        <f>'WetLitterbags placem_collection'!E130</f>
        <v>42762</v>
      </c>
      <c r="T569" s="236">
        <f>IF('WetLitterbags placem_collection'!G130="","",'WetLitterbags placem_collection'!G130)</f>
        <v>42816</v>
      </c>
      <c r="U569" s="237">
        <f t="shared" si="59"/>
        <v>54</v>
      </c>
      <c r="V569" s="235">
        <f t="shared" si="63"/>
        <v>1.2927999999999999</v>
      </c>
      <c r="W569" s="235">
        <f t="shared" si="64"/>
        <v>1.2405402017922473</v>
      </c>
      <c r="X569">
        <f>IFERROR(INDEX(Rainfall_Wet!$O$2:$O$217,MATCH(B569, Rainfall_Wet!$A$2:$A$217,0)),"")</f>
        <v>206.85140822299999</v>
      </c>
      <c r="Y569" s="241">
        <v>17.96</v>
      </c>
      <c r="Z569" s="241">
        <v>4.9199999999999982</v>
      </c>
      <c r="AA569" s="241">
        <v>77.12</v>
      </c>
      <c r="AB569" s="242" t="s">
        <v>2689</v>
      </c>
      <c r="AC569" s="241">
        <v>9.0220798422868391</v>
      </c>
      <c r="AD569">
        <f>IF('WetLitterbags placem_collection'!AB130="","",'WetLitterbags placem_collection'!AB130)</f>
        <v>10.9</v>
      </c>
      <c r="AE569">
        <f>IF('WetLitterbags placem_collection'!Z130="","",'WetLitterbags placem_collection'!Z130)</f>
        <v>44</v>
      </c>
      <c r="AF569" s="256" t="str">
        <f>IF('WetLitterbags placem_collection'!AA130="","",'WetLitterbags placem_collection'!AA130)</f>
        <v>G</v>
      </c>
      <c r="AG569">
        <f>IF('WetLitterbags placem_collection'!AC130="","",'WetLitterbags placem_collection'!AC130)</f>
        <v>0</v>
      </c>
      <c r="AH569" s="250">
        <f>AVERAGE('WetLitterbags placem_collection'!S130,'WetLitterbags placem_collection'!U130)</f>
        <v>8.15</v>
      </c>
      <c r="AI569">
        <f>AVERAGE('WetLitterbags placem_collection'!R130,'WetLitterbags placem_collection'!T130)</f>
        <v>31.650000000000002</v>
      </c>
      <c r="AJ569">
        <f>INDEX(Coordinates!$B$2:$B$197,MATCH(G569,Coordinates!$J$2:$J$197,0))</f>
        <v>-2.3493099960000001</v>
      </c>
      <c r="AK569">
        <f>INDEX(Coordinates!$C$2:$C$197,MATCH(G569,Coordinates!$J$2:$J$197,0))</f>
        <v>34.05141802</v>
      </c>
      <c r="AL569" t="str">
        <f>IF(ISNUMBER(SEARCH("C", 'WetLitterbags placem_collection'!X130)),"YES","")</f>
        <v/>
      </c>
      <c r="AM569" t="str">
        <f>IF(ISNUMBER(SEARCH("H", 'WetLitterbags placem_collection'!X130)),"YES","")</f>
        <v/>
      </c>
      <c r="AN569" t="str">
        <f>IF(ISNUMBER(SEARCH("R", 'WetLitterbags placem_collection'!X130)),"YES","")</f>
        <v>YES</v>
      </c>
    </row>
    <row r="570" spans="1:40" ht="15" customHeight="1">
      <c r="A570" s="268" t="s">
        <v>2460</v>
      </c>
      <c r="B570" s="282">
        <f>'Dry_Litterbag Placem_Collection'!A131</f>
        <v>129</v>
      </c>
      <c r="C570" s="282" t="str">
        <f>'Dry_Litterbag Placem_Collection'!B131</f>
        <v xml:space="preserve">Mwantimba
</v>
      </c>
      <c r="D570" s="282" t="s">
        <v>2677</v>
      </c>
      <c r="E570" s="282" t="s">
        <v>20</v>
      </c>
      <c r="F570" s="282">
        <v>1</v>
      </c>
      <c r="G570" s="283" t="str">
        <f>'Dry_Litterbag Placem_Collection'!C131</f>
        <v>Wet_P1_T1</v>
      </c>
      <c r="H570" s="293" t="s">
        <v>3672</v>
      </c>
      <c r="I570" s="285" t="s">
        <v>1147</v>
      </c>
      <c r="J570" s="233" t="str">
        <f>'WetLitterbags placem_collection'!O131</f>
        <v>G888</v>
      </c>
      <c r="K570" s="235">
        <f>IFERROR(INDEX('Green_rooibos initial weight'!$C$5:$C$1749,MATCH(J570, 'Green_rooibos initial weight'!$A$5:$A$1749,0)),"")</f>
        <v>2.089</v>
      </c>
      <c r="L570" s="235">
        <f t="shared" si="60"/>
        <v>1.8391999999999999</v>
      </c>
      <c r="M570" s="235">
        <f>AVERAGE('Ashed teabags wet'!$J$809:$J$813,'Ashed teabags wet'!$J$817:$J$818,'Ashed teabags wet'!$J$820:$J$821)</f>
        <v>5.5094158734921841</v>
      </c>
      <c r="N570" s="235">
        <f t="shared" si="61"/>
        <v>1.7378708232547317</v>
      </c>
      <c r="O570" s="235">
        <f>IF(IFERROR(INDEX('Both teabags AfterWet'!$D$1:$D$839,MATCH(J570,'Both teabags AfterWet'!$B$1:$B$839,0)),"")="","",(IFERROR(INDEX('Both teabags AfterWet'!$D$1:$D$839,MATCH(J570,'Both teabags AfterWet'!$B$1:$B$839,0)),"")))</f>
        <v>0.59440000000000004</v>
      </c>
      <c r="P570" s="235">
        <f t="shared" si="62"/>
        <v>0.44380000000000003</v>
      </c>
      <c r="Q570" s="235">
        <f>IFERROR(INDEX('Ashed teabags wet'!$J$2:$J$825,MATCH(J570,'Ashed teabags wet'!$B$2:$B$825,0)),"")</f>
        <v>15.186104218362484</v>
      </c>
      <c r="R570" s="235">
        <f t="shared" si="65"/>
        <v>0.37640406947890731</v>
      </c>
      <c r="S570" s="236">
        <f>'WetLitterbags placem_collection'!E131</f>
        <v>42762</v>
      </c>
      <c r="T570" s="236">
        <f>IF('WetLitterbags placem_collection'!G131="","",'WetLitterbags placem_collection'!G131)</f>
        <v>42816</v>
      </c>
      <c r="U570" s="237">
        <f t="shared" si="59"/>
        <v>54</v>
      </c>
      <c r="V570" s="235">
        <f t="shared" si="63"/>
        <v>1.3954</v>
      </c>
      <c r="W570" s="235">
        <f t="shared" si="64"/>
        <v>1.3614667537758245</v>
      </c>
      <c r="X570">
        <f>IFERROR(INDEX(Rainfall_Wet!$O$2:$O$217,MATCH(B570, Rainfall_Wet!$A$2:$A$217,0)),"")</f>
        <v>206.85140822299999</v>
      </c>
      <c r="Y570" s="241">
        <v>31.214836424255054</v>
      </c>
      <c r="Z570" s="241">
        <v>11.377370285476141</v>
      </c>
      <c r="AA570" s="241">
        <v>57.407793290268799</v>
      </c>
      <c r="AB570" s="242" t="s">
        <v>2688</v>
      </c>
      <c r="AC570" s="241">
        <v>1.7337604731394776</v>
      </c>
      <c r="AD570">
        <f>IF('WetLitterbags placem_collection'!AB131="","",'WetLitterbags placem_collection'!AB131)</f>
        <v>2.4</v>
      </c>
      <c r="AE570">
        <f>IF('WetLitterbags placem_collection'!Z131="","",'WetLitterbags placem_collection'!Z131)</f>
        <v>2.4</v>
      </c>
      <c r="AF570" s="256" t="str">
        <f>IF('WetLitterbags placem_collection'!AA131="","",'WetLitterbags placem_collection'!AA131)</f>
        <v>O</v>
      </c>
      <c r="AG570">
        <f>IF('WetLitterbags placem_collection'!AC131="","",'WetLitterbags placem_collection'!AC131)</f>
        <v>1</v>
      </c>
      <c r="AH570" s="250">
        <f>AVERAGE('WetLitterbags placem_collection'!S131,'WetLitterbags placem_collection'!U131)</f>
        <v>15.05</v>
      </c>
      <c r="AI570">
        <f>AVERAGE('WetLitterbags placem_collection'!R131,'WetLitterbags placem_collection'!T131)</f>
        <v>28</v>
      </c>
      <c r="AJ570">
        <f>INDEX(Coordinates!$B$2:$B$197,MATCH(G570,Coordinates!$J$2:$J$197,0))</f>
        <v>-2.3503360249999998</v>
      </c>
      <c r="AK570">
        <f>INDEX(Coordinates!$C$2:$C$197,MATCH(G570,Coordinates!$J$2:$J$197,0))</f>
        <v>34.049662009999999</v>
      </c>
      <c r="AL570" t="str">
        <f>IF(ISNUMBER(SEARCH("C", 'WetLitterbags placem_collection'!X131)),"YES","")</f>
        <v/>
      </c>
      <c r="AM570" t="str">
        <f>IF(ISNUMBER(SEARCH("H", 'WetLitterbags placem_collection'!X131)),"YES","")</f>
        <v/>
      </c>
      <c r="AN570" t="str">
        <f>IF(ISNUMBER(SEARCH("R", 'WetLitterbags placem_collection'!X131)),"YES","")</f>
        <v>YES</v>
      </c>
    </row>
    <row r="571" spans="1:40" ht="15" customHeight="1">
      <c r="A571" s="268" t="s">
        <v>2460</v>
      </c>
      <c r="B571" s="282">
        <f>'Dry_Litterbag Placem_Collection'!A132</f>
        <v>130</v>
      </c>
      <c r="C571" s="282" t="str">
        <f>'Dry_Litterbag Placem_Collection'!B132</f>
        <v xml:space="preserve">Mwantimba
</v>
      </c>
      <c r="D571" s="282" t="s">
        <v>2677</v>
      </c>
      <c r="E571" s="282" t="s">
        <v>20</v>
      </c>
      <c r="F571" s="282">
        <v>1</v>
      </c>
      <c r="G571" s="283" t="str">
        <f>'Dry_Litterbag Placem_Collection'!C132</f>
        <v>Wet_P1_T2</v>
      </c>
      <c r="H571" s="293" t="s">
        <v>3672</v>
      </c>
      <c r="I571" s="285" t="s">
        <v>1147</v>
      </c>
      <c r="J571" s="233" t="str">
        <f>'WetLitterbags placem_collection'!O132</f>
        <v>G708</v>
      </c>
      <c r="K571" s="235">
        <f>IFERROR(INDEX('Green_rooibos initial weight'!$C$5:$C$1749,MATCH(J571, 'Green_rooibos initial weight'!$A$5:$A$1749,0)),"")</f>
        <v>2.0030000000000001</v>
      </c>
      <c r="L571" s="235">
        <f t="shared" si="60"/>
        <v>1.7532000000000001</v>
      </c>
      <c r="M571" s="235">
        <f>AVERAGE('Ashed teabags wet'!$J$809:$J$813,'Ashed teabags wet'!$J$817:$J$818,'Ashed teabags wet'!$J$820:$J$821)</f>
        <v>5.5094158734921841</v>
      </c>
      <c r="N571" s="235">
        <f t="shared" si="61"/>
        <v>1.6566089209059351</v>
      </c>
      <c r="O571" s="235">
        <f>IF(IFERROR(INDEX('Both teabags AfterWet'!$D$1:$D$839,MATCH(J571,'Both teabags AfterWet'!$B$1:$B$839,0)),"")="","",(IFERROR(INDEX('Both teabags AfterWet'!$D$1:$D$839,MATCH(J571,'Both teabags AfterWet'!$B$1:$B$839,0)),"")))</f>
        <v>0.56599999999999995</v>
      </c>
      <c r="P571" s="235">
        <f t="shared" si="62"/>
        <v>0.41539999999999994</v>
      </c>
      <c r="Q571" s="235">
        <f>IFERROR(INDEX('Ashed teabags wet'!$J$2:$J$825,MATCH(J571,'Ashed teabags wet'!$B$2:$B$825,0)),"")</f>
        <v>17.737917289487331</v>
      </c>
      <c r="R571" s="235">
        <f t="shared" si="65"/>
        <v>0.3417166915794696</v>
      </c>
      <c r="S571" s="236">
        <f>'WetLitterbags placem_collection'!E132</f>
        <v>42762</v>
      </c>
      <c r="T571" s="236">
        <f>IF('WetLitterbags placem_collection'!G132="","",'WetLitterbags placem_collection'!G132)</f>
        <v>42816</v>
      </c>
      <c r="U571" s="237">
        <f t="shared" si="59"/>
        <v>54</v>
      </c>
      <c r="V571" s="235">
        <f t="shared" si="63"/>
        <v>1.3378000000000001</v>
      </c>
      <c r="W571" s="235">
        <f t="shared" si="64"/>
        <v>1.3148922293264655</v>
      </c>
      <c r="X571">
        <f>IFERROR(INDEX(Rainfall_Wet!$O$2:$O$217,MATCH(B571, Rainfall_Wet!$A$2:$A$217,0)),"")</f>
        <v>206.85140822299999</v>
      </c>
      <c r="Y571" s="241">
        <v>31.214836424255054</v>
      </c>
      <c r="Z571" s="241">
        <v>11.377370285476141</v>
      </c>
      <c r="AA571" s="241">
        <v>57.407793290268799</v>
      </c>
      <c r="AB571" s="242" t="s">
        <v>2688</v>
      </c>
      <c r="AC571" s="241">
        <v>2.7337604731394798</v>
      </c>
      <c r="AD571">
        <f>IF('WetLitterbags placem_collection'!AB132="","",'WetLitterbags placem_collection'!AB132)</f>
        <v>2.1</v>
      </c>
      <c r="AE571">
        <f>IF('WetLitterbags placem_collection'!Z132="","",'WetLitterbags placem_collection'!Z132)</f>
        <v>3.5</v>
      </c>
      <c r="AF571" s="256" t="str">
        <f>IF('WetLitterbags placem_collection'!AA132="","",'WetLitterbags placem_collection'!AA132)</f>
        <v>O</v>
      </c>
      <c r="AG571">
        <f>IF('WetLitterbags placem_collection'!AC132="","",'WetLitterbags placem_collection'!AC132)</f>
        <v>0</v>
      </c>
      <c r="AH571" s="250">
        <f>AVERAGE('WetLitterbags placem_collection'!S132,'WetLitterbags placem_collection'!U132)</f>
        <v>16.3</v>
      </c>
      <c r="AI571">
        <f>AVERAGE('WetLitterbags placem_collection'!R132,'WetLitterbags placem_collection'!T132)</f>
        <v>28.5</v>
      </c>
      <c r="AJ571">
        <f>INDEX(Coordinates!$B$2:$B$197,MATCH(G571,Coordinates!$J$2:$J$197,0))</f>
        <v>-2.3503729889999998</v>
      </c>
      <c r="AK571">
        <f>INDEX(Coordinates!$C$2:$C$197,MATCH(G571,Coordinates!$J$2:$J$197,0))</f>
        <v>34.049626969999998</v>
      </c>
      <c r="AL571" t="str">
        <f>IF(ISNUMBER(SEARCH("C", 'WetLitterbags placem_collection'!X132)),"YES","")</f>
        <v/>
      </c>
      <c r="AM571" t="str">
        <f>IF(ISNUMBER(SEARCH("H", 'WetLitterbags placem_collection'!X132)),"YES","")</f>
        <v/>
      </c>
      <c r="AN571" t="str">
        <f>IF(ISNUMBER(SEARCH("R", 'WetLitterbags placem_collection'!X132)),"YES","")</f>
        <v/>
      </c>
    </row>
    <row r="572" spans="1:40" ht="15" customHeight="1">
      <c r="A572" s="268" t="s">
        <v>2460</v>
      </c>
      <c r="B572" s="282">
        <f>'Dry_Litterbag Placem_Collection'!A133</f>
        <v>131</v>
      </c>
      <c r="C572" s="282" t="str">
        <f>'Dry_Litterbag Placem_Collection'!B133</f>
        <v xml:space="preserve">Mwantimba
</v>
      </c>
      <c r="D572" s="282" t="s">
        <v>2677</v>
      </c>
      <c r="E572" s="282" t="s">
        <v>20</v>
      </c>
      <c r="F572" s="282">
        <v>1</v>
      </c>
      <c r="G572" s="283" t="str">
        <f>'Dry_Litterbag Placem_Collection'!C133</f>
        <v>Wet_P1_T3</v>
      </c>
      <c r="H572" s="293" t="s">
        <v>3672</v>
      </c>
      <c r="I572" s="285" t="s">
        <v>1147</v>
      </c>
      <c r="J572" s="233" t="str">
        <f>'WetLitterbags placem_collection'!O133</f>
        <v>G768</v>
      </c>
      <c r="K572" s="235">
        <f>IFERROR(INDEX('Green_rooibos initial weight'!$C$5:$C$1749,MATCH(J572, 'Green_rooibos initial weight'!$A$5:$A$1749,0)),"")</f>
        <v>2.0089999999999999</v>
      </c>
      <c r="L572" s="235">
        <f t="shared" si="60"/>
        <v>1.7591999999999999</v>
      </c>
      <c r="M572" s="235">
        <f>AVERAGE('Ashed teabags wet'!$J$809:$J$813,'Ashed teabags wet'!$J$817:$J$818,'Ashed teabags wet'!$J$820:$J$821)</f>
        <v>5.5094158734921841</v>
      </c>
      <c r="N572" s="235">
        <f t="shared" si="61"/>
        <v>1.6622783559535255</v>
      </c>
      <c r="O572" s="235">
        <f>IF(IFERROR(INDEX('Both teabags AfterWet'!$D$1:$D$839,MATCH(J572,'Both teabags AfterWet'!$B$1:$B$839,0)),"")="","",(IFERROR(INDEX('Both teabags AfterWet'!$D$1:$D$839,MATCH(J572,'Both teabags AfterWet'!$B$1:$B$839,0)),"")))</f>
        <v>0.62819999999999998</v>
      </c>
      <c r="P572" s="235">
        <f t="shared" si="62"/>
        <v>0.47759999999999997</v>
      </c>
      <c r="Q572" s="235">
        <f>IFERROR(INDEX('Ashed teabags wet'!$J$2:$J$825,MATCH(J572,'Ashed teabags wet'!$B$2:$B$825,0)),"")</f>
        <v>13.671875000000405</v>
      </c>
      <c r="R572" s="235">
        <f t="shared" si="65"/>
        <v>0.41230312499999805</v>
      </c>
      <c r="S572" s="236">
        <f>'WetLitterbags placem_collection'!E133</f>
        <v>42762</v>
      </c>
      <c r="T572" s="236">
        <f>IF('WetLitterbags placem_collection'!G133="","",'WetLitterbags placem_collection'!G133)</f>
        <v>42816</v>
      </c>
      <c r="U572" s="237">
        <f t="shared" si="59"/>
        <v>54</v>
      </c>
      <c r="V572" s="235">
        <f t="shared" si="63"/>
        <v>1.2815999999999999</v>
      </c>
      <c r="W572" s="235">
        <f t="shared" si="64"/>
        <v>1.2499752309535275</v>
      </c>
      <c r="X572">
        <f>IFERROR(INDEX(Rainfall_Wet!$O$2:$O$217,MATCH(B572, Rainfall_Wet!$A$2:$A$217,0)),"")</f>
        <v>206.85140822299999</v>
      </c>
      <c r="Y572" s="241">
        <v>31.214836424255054</v>
      </c>
      <c r="Z572" s="241">
        <v>11.377370285476141</v>
      </c>
      <c r="AA572" s="241">
        <v>57.407793290268799</v>
      </c>
      <c r="AB572" s="242" t="s">
        <v>2688</v>
      </c>
      <c r="AC572" s="241">
        <v>3.7337604731394798</v>
      </c>
      <c r="AD572">
        <f>IF('WetLitterbags placem_collection'!AB133="","",'WetLitterbags placem_collection'!AB133)</f>
        <v>4.5</v>
      </c>
      <c r="AE572">
        <f>IF('WetLitterbags placem_collection'!Z133="","",'WetLitterbags placem_collection'!Z133)</f>
        <v>7.5</v>
      </c>
      <c r="AF572" s="256" t="str">
        <f>IF('WetLitterbags placem_collection'!AA133="","",'WetLitterbags placem_collection'!AA133)</f>
        <v>O</v>
      </c>
      <c r="AG572">
        <f>IF('WetLitterbags placem_collection'!AC133="","",'WetLitterbags placem_collection'!AC133)</f>
        <v>0</v>
      </c>
      <c r="AH572" s="250">
        <f>AVERAGE('WetLitterbags placem_collection'!S133,'WetLitterbags placem_collection'!U133)</f>
        <v>9.3000000000000007</v>
      </c>
      <c r="AI572">
        <f>AVERAGE('WetLitterbags placem_collection'!R133,'WetLitterbags placem_collection'!T133)</f>
        <v>28.950000000000003</v>
      </c>
      <c r="AJ572">
        <f>INDEX(Coordinates!$B$2:$B$197,MATCH(G572,Coordinates!$J$2:$J$197,0))</f>
        <v>-2.3503259660000002</v>
      </c>
      <c r="AK572">
        <f>INDEX(Coordinates!$C$2:$C$197,MATCH(G572,Coordinates!$J$2:$J$197,0))</f>
        <v>34.049616999999998</v>
      </c>
      <c r="AL572" t="str">
        <f>IF(ISNUMBER(SEARCH("C", 'WetLitterbags placem_collection'!X133)),"YES","")</f>
        <v/>
      </c>
      <c r="AM572" t="str">
        <f>IF(ISNUMBER(SEARCH("H", 'WetLitterbags placem_collection'!X133)),"YES","")</f>
        <v/>
      </c>
      <c r="AN572" t="str">
        <f>IF(ISNUMBER(SEARCH("R", 'WetLitterbags placem_collection'!X133)),"YES","")</f>
        <v/>
      </c>
    </row>
    <row r="573" spans="1:40" ht="15" customHeight="1">
      <c r="A573" s="268" t="s">
        <v>2460</v>
      </c>
      <c r="B573" s="282">
        <f>'Dry_Litterbag Placem_Collection'!A134</f>
        <v>132</v>
      </c>
      <c r="C573" s="282" t="str">
        <f>'Dry_Litterbag Placem_Collection'!B134</f>
        <v xml:space="preserve">Mwantimba
</v>
      </c>
      <c r="D573" s="282" t="s">
        <v>2677</v>
      </c>
      <c r="E573" s="282" t="s">
        <v>20</v>
      </c>
      <c r="F573" s="282">
        <v>1</v>
      </c>
      <c r="G573" s="283" t="str">
        <f>'Dry_Litterbag Placem_Collection'!C134</f>
        <v>Wet_P1_T4</v>
      </c>
      <c r="H573" s="293" t="s">
        <v>3672</v>
      </c>
      <c r="I573" s="285" t="s">
        <v>1147</v>
      </c>
      <c r="J573" s="233" t="str">
        <f>'WetLitterbags placem_collection'!O134</f>
        <v>G779</v>
      </c>
      <c r="K573" s="235">
        <f>IFERROR(INDEX('Green_rooibos initial weight'!$C$5:$C$1749,MATCH(J573, 'Green_rooibos initial weight'!$A$5:$A$1749,0)),"")</f>
        <v>2.0110000000000001</v>
      </c>
      <c r="L573" s="235">
        <f t="shared" si="60"/>
        <v>1.7612000000000001</v>
      </c>
      <c r="M573" s="235">
        <f>AVERAGE('Ashed teabags wet'!$J$809:$J$813,'Ashed teabags wet'!$J$817:$J$818,'Ashed teabags wet'!$J$820:$J$821)</f>
        <v>5.5094158734921841</v>
      </c>
      <c r="N573" s="235">
        <f t="shared" si="61"/>
        <v>1.6641681676360558</v>
      </c>
      <c r="O573" s="235">
        <f>IF(IFERROR(INDEX('Both teabags AfterWet'!$D$1:$D$839,MATCH(J573,'Both teabags AfterWet'!$B$1:$B$839,0)),"")="","",(IFERROR(INDEX('Both teabags AfterWet'!$D$1:$D$839,MATCH(J573,'Both teabags AfterWet'!$B$1:$B$839,0)),"")))</f>
        <v>0.63490000000000002</v>
      </c>
      <c r="P573" s="235">
        <f t="shared" si="62"/>
        <v>0.48430000000000001</v>
      </c>
      <c r="Q573" s="235">
        <f>IFERROR(INDEX('Ashed teabags wet'!$J$2:$J$825,MATCH(J573,'Ashed teabags wet'!$B$2:$B$825,0)),"")</f>
        <v>13.853028798411678</v>
      </c>
      <c r="R573" s="235">
        <f t="shared" si="65"/>
        <v>0.41720978152929222</v>
      </c>
      <c r="S573" s="236">
        <f>'WetLitterbags placem_collection'!E134</f>
        <v>42762</v>
      </c>
      <c r="T573" s="236">
        <f>IF('WetLitterbags placem_collection'!G134="","",'WetLitterbags placem_collection'!G134)</f>
        <v>42816</v>
      </c>
      <c r="U573" s="237">
        <f t="shared" si="59"/>
        <v>54</v>
      </c>
      <c r="V573" s="235">
        <f t="shared" si="63"/>
        <v>1.2769000000000001</v>
      </c>
      <c r="W573" s="235">
        <f t="shared" si="64"/>
        <v>1.2469583861067637</v>
      </c>
      <c r="X573">
        <f>IFERROR(INDEX(Rainfall_Wet!$O$2:$O$217,MATCH(B573, Rainfall_Wet!$A$2:$A$217,0)),"")</f>
        <v>206.85140822299999</v>
      </c>
      <c r="Y573" s="241">
        <v>31.214836424255054</v>
      </c>
      <c r="Z573" s="241">
        <v>11.377370285476141</v>
      </c>
      <c r="AA573" s="241">
        <v>57.407793290268799</v>
      </c>
      <c r="AB573" s="242" t="s">
        <v>2688</v>
      </c>
      <c r="AC573" s="241">
        <v>4.7337604731394798</v>
      </c>
      <c r="AD573">
        <f>IF('WetLitterbags placem_collection'!AB134="","",'WetLitterbags placem_collection'!AB134)</f>
        <v>0.7</v>
      </c>
      <c r="AE573">
        <f>IF('WetLitterbags placem_collection'!Z134="","",'WetLitterbags placem_collection'!Z134)</f>
        <v>9.8000000000000007</v>
      </c>
      <c r="AF573" s="256" t="str">
        <f>IF('WetLitterbags placem_collection'!AA134="","",'WetLitterbags placem_collection'!AA134)</f>
        <v>G</v>
      </c>
      <c r="AG573">
        <f>IF('WetLitterbags placem_collection'!AC134="","",'WetLitterbags placem_collection'!AC134)</f>
        <v>1</v>
      </c>
      <c r="AH573" s="250">
        <f>AVERAGE('WetLitterbags placem_collection'!S134,'WetLitterbags placem_collection'!U134)</f>
        <v>18.55</v>
      </c>
      <c r="AI573">
        <f>AVERAGE('WetLitterbags placem_collection'!R134,'WetLitterbags placem_collection'!T134)</f>
        <v>28.95</v>
      </c>
      <c r="AJ573">
        <f>INDEX(Coordinates!$B$2:$B$197,MATCH(G573,Coordinates!$J$2:$J$197,0))</f>
        <v>-2.3504800260000001</v>
      </c>
      <c r="AK573">
        <f>INDEX(Coordinates!$C$2:$C$197,MATCH(G573,Coordinates!$J$2:$J$197,0))</f>
        <v>34.049551030000003</v>
      </c>
      <c r="AL573" t="str">
        <f>IF(ISNUMBER(SEARCH("C", 'WetLitterbags placem_collection'!X134)),"YES","")</f>
        <v/>
      </c>
      <c r="AM573" t="str">
        <f>IF(ISNUMBER(SEARCH("H", 'WetLitterbags placem_collection'!X134)),"YES","")</f>
        <v/>
      </c>
      <c r="AN573" t="str">
        <f>IF(ISNUMBER(SEARCH("R", 'WetLitterbags placem_collection'!X134)),"YES","")</f>
        <v/>
      </c>
    </row>
    <row r="574" spans="1:40" ht="15" customHeight="1">
      <c r="A574" s="268" t="s">
        <v>2460</v>
      </c>
      <c r="B574" s="282">
        <f>'Dry_Litterbag Placem_Collection'!A135</f>
        <v>133</v>
      </c>
      <c r="C574" s="282" t="str">
        <f>'Dry_Litterbag Placem_Collection'!B135</f>
        <v xml:space="preserve">Mwantimba
</v>
      </c>
      <c r="D574" s="282" t="s">
        <v>2677</v>
      </c>
      <c r="E574" s="282" t="s">
        <v>20</v>
      </c>
      <c r="F574" s="282">
        <v>1</v>
      </c>
      <c r="G574" s="283" t="str">
        <f>'Dry_Litterbag Placem_Collection'!C135</f>
        <v>Wet_P1_T5</v>
      </c>
      <c r="H574" s="293" t="s">
        <v>3672</v>
      </c>
      <c r="I574" s="285" t="s">
        <v>1147</v>
      </c>
      <c r="J574" s="233" t="str">
        <f>'WetLitterbags placem_collection'!O135</f>
        <v>G799</v>
      </c>
      <c r="K574" s="235">
        <f>IFERROR(INDEX('Green_rooibos initial weight'!$C$5:$C$1749,MATCH(J574, 'Green_rooibos initial weight'!$A$5:$A$1749,0)),"")</f>
        <v>2.093</v>
      </c>
      <c r="L574" s="235">
        <f t="shared" si="60"/>
        <v>1.8431999999999999</v>
      </c>
      <c r="M574" s="235">
        <f>AVERAGE('Ashed teabags wet'!$J$809:$J$813,'Ashed teabags wet'!$J$817:$J$818,'Ashed teabags wet'!$J$820:$J$821)</f>
        <v>5.5094158734921841</v>
      </c>
      <c r="N574" s="235">
        <f t="shared" si="61"/>
        <v>1.741650446619792</v>
      </c>
      <c r="O574" s="235">
        <f>IF(IFERROR(INDEX('Both teabags AfterWet'!$D$1:$D$839,MATCH(J574,'Both teabags AfterWet'!$B$1:$B$839,0)),"")="","",(IFERROR(INDEX('Both teabags AfterWet'!$D$1:$D$839,MATCH(J574,'Both teabags AfterWet'!$B$1:$B$839,0)),"")))</f>
        <v>0.63380000000000003</v>
      </c>
      <c r="P574" s="235">
        <f t="shared" si="62"/>
        <v>0.48320000000000002</v>
      </c>
      <c r="Q574" s="235">
        <f>IFERROR(INDEX('Ashed teabags wet'!$J$2:$J$825,MATCH(J574,'Ashed teabags wet'!$B$2:$B$825,0)),"")</f>
        <v>14.024691358025066</v>
      </c>
      <c r="R574" s="235">
        <f t="shared" si="65"/>
        <v>0.41543269135802291</v>
      </c>
      <c r="S574" s="236">
        <f>'WetLitterbags placem_collection'!E135</f>
        <v>42762</v>
      </c>
      <c r="T574" s="236">
        <f>IF('WetLitterbags placem_collection'!G135="","",'WetLitterbags placem_collection'!G135)</f>
        <v>42816</v>
      </c>
      <c r="U574" s="237">
        <f t="shared" si="59"/>
        <v>54</v>
      </c>
      <c r="V574" s="235">
        <f t="shared" si="63"/>
        <v>1.3599999999999999</v>
      </c>
      <c r="W574" s="235">
        <f t="shared" si="64"/>
        <v>1.3262177552617691</v>
      </c>
      <c r="X574">
        <f>IFERROR(INDEX(Rainfall_Wet!$O$2:$O$217,MATCH(B574, Rainfall_Wet!$A$2:$A$217,0)),"")</f>
        <v>206.85140822299999</v>
      </c>
      <c r="Y574" s="241">
        <v>31.214836424255054</v>
      </c>
      <c r="Z574" s="241">
        <v>11.377370285476141</v>
      </c>
      <c r="AA574" s="241">
        <v>57.407793290268799</v>
      </c>
      <c r="AB574" s="242" t="s">
        <v>2688</v>
      </c>
      <c r="AC574" s="241">
        <v>5.7337604731394798</v>
      </c>
      <c r="AD574">
        <f>IF('WetLitterbags placem_collection'!AB135="","",'WetLitterbags placem_collection'!AB135)</f>
        <v>2.2000000000000002</v>
      </c>
      <c r="AE574">
        <f>IF('WetLitterbags placem_collection'!Z135="","",'WetLitterbags placem_collection'!Z135)</f>
        <v>10</v>
      </c>
      <c r="AF574" s="256" t="str">
        <f>IF('WetLitterbags placem_collection'!AA135="","",'WetLitterbags placem_collection'!AA135)</f>
        <v>O</v>
      </c>
      <c r="AG574">
        <f>IF('WetLitterbags placem_collection'!AC135="","",'WetLitterbags placem_collection'!AC135)</f>
        <v>1</v>
      </c>
      <c r="AH574" s="250">
        <f>AVERAGE('WetLitterbags placem_collection'!S135,'WetLitterbags placem_collection'!U135)</f>
        <v>13.399999999999999</v>
      </c>
      <c r="AI574">
        <f>AVERAGE('WetLitterbags placem_collection'!R135,'WetLitterbags placem_collection'!T135)</f>
        <v>31.349999999999998</v>
      </c>
      <c r="AJ574">
        <f>INDEX(Coordinates!$B$2:$B$197,MATCH(G574,Coordinates!$J$2:$J$197,0))</f>
        <v>-2.350474996</v>
      </c>
      <c r="AK574">
        <f>INDEX(Coordinates!$C$2:$C$197,MATCH(G574,Coordinates!$J$2:$J$197,0))</f>
        <v>34.049801979999998</v>
      </c>
      <c r="AL574" t="str">
        <f>IF(ISNUMBER(SEARCH("C", 'WetLitterbags placem_collection'!X135)),"YES","")</f>
        <v/>
      </c>
      <c r="AM574" t="str">
        <f>IF(ISNUMBER(SEARCH("H", 'WetLitterbags placem_collection'!X135)),"YES","")</f>
        <v/>
      </c>
      <c r="AN574" t="str">
        <f>IF(ISNUMBER(SEARCH("R", 'WetLitterbags placem_collection'!X135)),"YES","")</f>
        <v/>
      </c>
    </row>
    <row r="575" spans="1:40" ht="15" customHeight="1">
      <c r="A575" s="268" t="s">
        <v>2460</v>
      </c>
      <c r="B575" s="282">
        <f>'Dry_Litterbag Placem_Collection'!A136</f>
        <v>134</v>
      </c>
      <c r="C575" s="282" t="str">
        <f>'Dry_Litterbag Placem_Collection'!B136</f>
        <v xml:space="preserve">Mwantimba
</v>
      </c>
      <c r="D575" s="282" t="s">
        <v>2677</v>
      </c>
      <c r="E575" s="282" t="s">
        <v>20</v>
      </c>
      <c r="F575" s="282">
        <v>1</v>
      </c>
      <c r="G575" s="283" t="str">
        <f>'Dry_Litterbag Placem_Collection'!C136</f>
        <v>Wet_P1_T6</v>
      </c>
      <c r="H575" s="293" t="s">
        <v>3672</v>
      </c>
      <c r="I575" s="285" t="s">
        <v>1147</v>
      </c>
      <c r="J575" s="233" t="str">
        <f>'WetLitterbags placem_collection'!O136</f>
        <v>G820</v>
      </c>
      <c r="K575" s="235">
        <f>IFERROR(INDEX('Green_rooibos initial weight'!$C$5:$C$1749,MATCH(J575, 'Green_rooibos initial weight'!$A$5:$A$1749,0)),"")</f>
        <v>1.927</v>
      </c>
      <c r="L575" s="235">
        <f t="shared" si="60"/>
        <v>1.6772</v>
      </c>
      <c r="M575" s="235">
        <f>AVERAGE('Ashed teabags wet'!$J$809:$J$813,'Ashed teabags wet'!$J$817:$J$818,'Ashed teabags wet'!$J$820:$J$821)</f>
        <v>5.5094158734921841</v>
      </c>
      <c r="N575" s="235">
        <f t="shared" si="61"/>
        <v>1.5847960769697891</v>
      </c>
      <c r="O575" s="235">
        <f>IF(IFERROR(INDEX('Both teabags AfterWet'!$D$1:$D$839,MATCH(J575,'Both teabags AfterWet'!$B$1:$B$839,0)),"")="","",(IFERROR(INDEX('Both teabags AfterWet'!$D$1:$D$839,MATCH(J575,'Both teabags AfterWet'!$B$1:$B$839,0)),"")))</f>
        <v>0.53400000000000003</v>
      </c>
      <c r="P575" s="235">
        <f t="shared" si="62"/>
        <v>0.38340000000000002</v>
      </c>
      <c r="Q575" s="235">
        <f>IFERROR(INDEX('Ashed teabags wet'!$J$2:$J$825,MATCH(J575,'Ashed teabags wet'!$B$2:$B$825,0)),"")</f>
        <v>12.606303151575968</v>
      </c>
      <c r="R575" s="235">
        <f t="shared" si="65"/>
        <v>0.33506743371685777</v>
      </c>
      <c r="S575" s="236">
        <f>'WetLitterbags placem_collection'!E136</f>
        <v>42762</v>
      </c>
      <c r="T575" s="236">
        <f>IF('WetLitterbags placem_collection'!G136="","",'WetLitterbags placem_collection'!G136)</f>
        <v>42816</v>
      </c>
      <c r="U575" s="237">
        <f t="shared" si="59"/>
        <v>54</v>
      </c>
      <c r="V575" s="235">
        <f t="shared" si="63"/>
        <v>1.2938000000000001</v>
      </c>
      <c r="W575" s="235">
        <f t="shared" si="64"/>
        <v>1.2497286432529313</v>
      </c>
      <c r="X575">
        <f>IFERROR(INDEX(Rainfall_Wet!$O$2:$O$217,MATCH(B575, Rainfall_Wet!$A$2:$A$217,0)),"")</f>
        <v>206.85140822299999</v>
      </c>
      <c r="Y575" s="241">
        <v>31.214836424255054</v>
      </c>
      <c r="Z575" s="241">
        <v>11.377370285476141</v>
      </c>
      <c r="AA575" s="241">
        <v>57.407793290268799</v>
      </c>
      <c r="AB575" s="242" t="s">
        <v>2688</v>
      </c>
      <c r="AC575" s="241">
        <v>6.7337604731394798</v>
      </c>
      <c r="AD575">
        <f>IF('WetLitterbags placem_collection'!AB136="","",'WetLitterbags placem_collection'!AB136)</f>
        <v>1.1000000000000001</v>
      </c>
      <c r="AE575">
        <f>IF('WetLitterbags placem_collection'!Z136="","",'WetLitterbags placem_collection'!Z136)</f>
        <v>15.4</v>
      </c>
      <c r="AF575" s="256" t="str">
        <f>IF('WetLitterbags placem_collection'!AA136="","",'WetLitterbags placem_collection'!AA136)</f>
        <v>O</v>
      </c>
      <c r="AG575">
        <f>IF('WetLitterbags placem_collection'!AC136="","",'WetLitterbags placem_collection'!AC136)</f>
        <v>1</v>
      </c>
      <c r="AH575" s="250">
        <f>AVERAGE('WetLitterbags placem_collection'!S136,'WetLitterbags placem_collection'!U136)</f>
        <v>12.7</v>
      </c>
      <c r="AI575">
        <f>AVERAGE('WetLitterbags placem_collection'!R136,'WetLitterbags placem_collection'!T136)</f>
        <v>30.15</v>
      </c>
      <c r="AJ575">
        <f>INDEX(Coordinates!$B$2:$B$197,MATCH(G575,Coordinates!$J$2:$J$197,0))</f>
        <v>-2.3503559730000001</v>
      </c>
      <c r="AK575">
        <f>INDEX(Coordinates!$C$2:$C$197,MATCH(G575,Coordinates!$J$2:$J$197,0))</f>
        <v>34.049800980000001</v>
      </c>
      <c r="AL575" t="str">
        <f>IF(ISNUMBER(SEARCH("C", 'WetLitterbags placem_collection'!X136)),"YES","")</f>
        <v/>
      </c>
      <c r="AM575" t="str">
        <f>IF(ISNUMBER(SEARCH("H", 'WetLitterbags placem_collection'!X136)),"YES","")</f>
        <v/>
      </c>
      <c r="AN575" t="str">
        <f>IF(ISNUMBER(SEARCH("R", 'WetLitterbags placem_collection'!X136)),"YES","")</f>
        <v/>
      </c>
    </row>
    <row r="576" spans="1:40" ht="15" customHeight="1">
      <c r="A576" s="268" t="s">
        <v>2460</v>
      </c>
      <c r="B576" s="282">
        <f>'Dry_Litterbag Placem_Collection'!A137</f>
        <v>135</v>
      </c>
      <c r="C576" s="282" t="str">
        <f>'Dry_Litterbag Placem_Collection'!B137</f>
        <v xml:space="preserve">Mwantimba
</v>
      </c>
      <c r="D576" s="282" t="s">
        <v>2677</v>
      </c>
      <c r="E576" s="282" t="s">
        <v>20</v>
      </c>
      <c r="F576" s="282">
        <v>1</v>
      </c>
      <c r="G576" s="283" t="str">
        <f>'Dry_Litterbag Placem_Collection'!C137</f>
        <v>Wet_P1_T7</v>
      </c>
      <c r="H576" s="293" t="s">
        <v>3672</v>
      </c>
      <c r="I576" s="285" t="s">
        <v>1147</v>
      </c>
      <c r="J576" s="233" t="str">
        <f>'WetLitterbags placem_collection'!O137</f>
        <v>G842</v>
      </c>
      <c r="K576" s="235">
        <f>IFERROR(INDEX('Green_rooibos initial weight'!$C$5:$C$1749,MATCH(J576, 'Green_rooibos initial weight'!$A$5:$A$1749,0)),"")</f>
        <v>1.9670000000000001</v>
      </c>
      <c r="L576" s="235">
        <f t="shared" si="60"/>
        <v>1.7172000000000001</v>
      </c>
      <c r="M576" s="235">
        <f>AVERAGE('Ashed teabags wet'!$J$809:$J$813,'Ashed teabags wet'!$J$817:$J$818,'Ashed teabags wet'!$J$820:$J$821)</f>
        <v>5.5094158734921841</v>
      </c>
      <c r="N576" s="235">
        <f t="shared" si="61"/>
        <v>1.6225923106203923</v>
      </c>
      <c r="O576" s="235" t="str">
        <f>IF(IFERROR(INDEX('Both teabags AfterWet'!$D$1:$D$839,MATCH(J576,'Both teabags AfterWet'!$B$1:$B$839,0)),"")="","",(IFERROR(INDEX('Both teabags AfterWet'!$D$1:$D$839,MATCH(J576,'Both teabags AfterWet'!$B$1:$B$839,0)),"")))</f>
        <v/>
      </c>
      <c r="P576" s="235" t="str">
        <f t="shared" si="62"/>
        <v/>
      </c>
      <c r="Q576" s="235">
        <f>IFERROR(INDEX('Ashed teabags wet'!$J$2:$J$825,MATCH(J576,'Ashed teabags wet'!$B$2:$B$825,0)),"")</f>
        <v>14.385614385613385</v>
      </c>
      <c r="R576" s="235" t="str">
        <f t="shared" si="65"/>
        <v/>
      </c>
      <c r="S576" s="236">
        <f>'WetLitterbags placem_collection'!E137</f>
        <v>42762</v>
      </c>
      <c r="T576" s="236">
        <f>IF('WetLitterbags placem_collection'!G137="","",'WetLitterbags placem_collection'!G137)</f>
        <v>42816</v>
      </c>
      <c r="U576" s="237">
        <f t="shared" si="59"/>
        <v>54</v>
      </c>
      <c r="V576" s="235" t="str">
        <f t="shared" si="63"/>
        <v/>
      </c>
      <c r="W576" s="235" t="str">
        <f t="shared" si="64"/>
        <v/>
      </c>
      <c r="X576">
        <f>IFERROR(INDEX(Rainfall_Wet!$O$2:$O$217,MATCH(B576, Rainfall_Wet!$A$2:$A$217,0)),"")</f>
        <v>206.85140822299999</v>
      </c>
      <c r="Y576" s="241">
        <v>31.214836424255054</v>
      </c>
      <c r="Z576" s="241">
        <v>11.377370285476141</v>
      </c>
      <c r="AA576" s="241">
        <v>57.407793290268799</v>
      </c>
      <c r="AB576" s="242" t="s">
        <v>2688</v>
      </c>
      <c r="AC576" s="241">
        <v>7.7337604731394798</v>
      </c>
      <c r="AD576">
        <f>IF('WetLitterbags placem_collection'!AB137="","",'WetLitterbags placem_collection'!AB137)</f>
        <v>2.1</v>
      </c>
      <c r="AE576">
        <f>IF('WetLitterbags placem_collection'!Z137="","",'WetLitterbags placem_collection'!Z137)</f>
        <v>5.6</v>
      </c>
      <c r="AF576" s="256" t="str">
        <f>IF('WetLitterbags placem_collection'!AA137="","",'WetLitterbags placem_collection'!AA137)</f>
        <v>O</v>
      </c>
      <c r="AG576">
        <f>IF('WetLitterbags placem_collection'!AC137="","",'WetLitterbags placem_collection'!AC137)</f>
        <v>1</v>
      </c>
      <c r="AH576" s="250">
        <f>AVERAGE('WetLitterbags placem_collection'!S137,'WetLitterbags placem_collection'!U137)</f>
        <v>14.5</v>
      </c>
      <c r="AI576">
        <f>AVERAGE('WetLitterbags placem_collection'!R137,'WetLitterbags placem_collection'!T137)</f>
        <v>29.65</v>
      </c>
      <c r="AJ576">
        <f>INDEX(Coordinates!$B$2:$B$197,MATCH(G576,Coordinates!$J$2:$J$197,0))</f>
        <v>-2.3503589909999998</v>
      </c>
      <c r="AK576">
        <f>INDEX(Coordinates!$C$2:$C$197,MATCH(G576,Coordinates!$J$2:$J$197,0))</f>
        <v>34.049719000000003</v>
      </c>
      <c r="AL576" t="str">
        <f>IF(ISNUMBER(SEARCH("C", 'WetLitterbags placem_collection'!X137)),"YES","")</f>
        <v/>
      </c>
      <c r="AM576" t="str">
        <f>IF(ISNUMBER(SEARCH("H", 'WetLitterbags placem_collection'!X137)),"YES","")</f>
        <v/>
      </c>
      <c r="AN576" t="str">
        <f>IF(ISNUMBER(SEARCH("R", 'WetLitterbags placem_collection'!X137)),"YES","")</f>
        <v/>
      </c>
    </row>
    <row r="577" spans="1:40" ht="15" customHeight="1">
      <c r="A577" s="268" t="s">
        <v>2460</v>
      </c>
      <c r="B577" s="282">
        <f>'Dry_Litterbag Placem_Collection'!A138</f>
        <v>136</v>
      </c>
      <c r="C577" s="282" t="str">
        <f>'Dry_Litterbag Placem_Collection'!B138</f>
        <v xml:space="preserve">Mwantimba
</v>
      </c>
      <c r="D577" s="282" t="s">
        <v>2677</v>
      </c>
      <c r="E577" s="282" t="s">
        <v>20</v>
      </c>
      <c r="F577" s="282">
        <v>1</v>
      </c>
      <c r="G577" s="283" t="str">
        <f>'Dry_Litterbag Placem_Collection'!C138</f>
        <v>Wet_P1_T8</v>
      </c>
      <c r="H577" s="293" t="s">
        <v>3672</v>
      </c>
      <c r="I577" s="285" t="s">
        <v>1147</v>
      </c>
      <c r="J577" s="233" t="str">
        <f>'WetLitterbags placem_collection'!O138</f>
        <v>G747</v>
      </c>
      <c r="K577" s="235">
        <f>IFERROR(INDEX('Green_rooibos initial weight'!$C$5:$C$1749,MATCH(J577, 'Green_rooibos initial weight'!$A$5:$A$1749,0)),"")</f>
        <v>2.044</v>
      </c>
      <c r="L577" s="235">
        <f t="shared" si="60"/>
        <v>1.7942</v>
      </c>
      <c r="M577" s="235">
        <f>AVERAGE('Ashed teabags wet'!$J$809:$J$813,'Ashed teabags wet'!$J$817:$J$818,'Ashed teabags wet'!$J$820:$J$821)</f>
        <v>5.5094158734921841</v>
      </c>
      <c r="N577" s="235">
        <f t="shared" si="61"/>
        <v>1.6953500603978033</v>
      </c>
      <c r="O577" s="235">
        <f>IF(IFERROR(INDEX('Both teabags AfterWet'!$D$1:$D$839,MATCH(J577,'Both teabags AfterWet'!$B$1:$B$839,0)),"")="","",(IFERROR(INDEX('Both teabags AfterWet'!$D$1:$D$839,MATCH(J577,'Both teabags AfterWet'!$B$1:$B$839,0)),"")))</f>
        <v>0.59630000000000005</v>
      </c>
      <c r="P577" s="235">
        <f t="shared" si="62"/>
        <v>0.44570000000000004</v>
      </c>
      <c r="Q577" s="235">
        <f>IFERROR(INDEX('Ashed teabags wet'!$J$2:$J$825,MATCH(J577,'Ashed teabags wet'!$B$2:$B$825,0)),"")</f>
        <v>12.676056338028079</v>
      </c>
      <c r="R577" s="235">
        <f t="shared" si="65"/>
        <v>0.3892028169014089</v>
      </c>
      <c r="S577" s="236">
        <f>'WetLitterbags placem_collection'!E138</f>
        <v>42762</v>
      </c>
      <c r="T577" s="236">
        <f>IF('WetLitterbags placem_collection'!G138="","",'WetLitterbags placem_collection'!G138)</f>
        <v>42816</v>
      </c>
      <c r="U577" s="237">
        <f t="shared" si="59"/>
        <v>54</v>
      </c>
      <c r="V577" s="235">
        <f t="shared" si="63"/>
        <v>1.3485</v>
      </c>
      <c r="W577" s="235">
        <f t="shared" si="64"/>
        <v>1.3061472434963943</v>
      </c>
      <c r="X577">
        <f>IFERROR(INDEX(Rainfall_Wet!$O$2:$O$217,MATCH(B577, Rainfall_Wet!$A$2:$A$217,0)),"")</f>
        <v>206.85140822299999</v>
      </c>
      <c r="Y577" s="241">
        <v>31.214836424255054</v>
      </c>
      <c r="Z577" s="241">
        <v>11.377370285476141</v>
      </c>
      <c r="AA577" s="241">
        <v>57.407793290268799</v>
      </c>
      <c r="AB577" s="242" t="s">
        <v>2688</v>
      </c>
      <c r="AC577" s="241">
        <v>8.7337604731394798</v>
      </c>
      <c r="AD577">
        <f>IF('WetLitterbags placem_collection'!AB138="","",'WetLitterbags placem_collection'!AB138)</f>
        <v>2.2999999999999998</v>
      </c>
      <c r="AE577">
        <f>IF('WetLitterbags placem_collection'!Z138="","",'WetLitterbags placem_collection'!Z138)</f>
        <v>16.3</v>
      </c>
      <c r="AF577" s="256" t="str">
        <f>IF('WetLitterbags placem_collection'!AA138="","",'WetLitterbags placem_collection'!AA138)</f>
        <v>G</v>
      </c>
      <c r="AG577">
        <f>IF('WetLitterbags placem_collection'!AC138="","",'WetLitterbags placem_collection'!AC138)</f>
        <v>1</v>
      </c>
      <c r="AH577" s="250">
        <f>AVERAGE('WetLitterbags placem_collection'!S138,'WetLitterbags placem_collection'!U138)</f>
        <v>14.65</v>
      </c>
      <c r="AI577">
        <f>AVERAGE('WetLitterbags placem_collection'!R138,'WetLitterbags placem_collection'!T138)</f>
        <v>30.6</v>
      </c>
      <c r="AJ577">
        <f>INDEX(Coordinates!$B$2:$B$197,MATCH(G577,Coordinates!$J$2:$J$197,0))</f>
        <v>-2.3502159960000002</v>
      </c>
      <c r="AK577">
        <f>INDEX(Coordinates!$C$2:$C$197,MATCH(G577,Coordinates!$J$2:$J$197,0))</f>
        <v>34.049822020000001</v>
      </c>
      <c r="AL577" t="str">
        <f>IF(ISNUMBER(SEARCH("C", 'WetLitterbags placem_collection'!X138)),"YES","")</f>
        <v/>
      </c>
      <c r="AM577" t="str">
        <f>IF(ISNUMBER(SEARCH("H", 'WetLitterbags placem_collection'!X138)),"YES","")</f>
        <v/>
      </c>
      <c r="AN577" t="str">
        <f>IF(ISNUMBER(SEARCH("R", 'WetLitterbags placem_collection'!X138)),"YES","")</f>
        <v>YES</v>
      </c>
    </row>
    <row r="578" spans="1:40" ht="15" customHeight="1">
      <c r="A578" s="268" t="s">
        <v>2460</v>
      </c>
      <c r="B578" s="282">
        <f>'Dry_Litterbag Placem_Collection'!A139</f>
        <v>137</v>
      </c>
      <c r="C578" s="282" t="str">
        <f>'Dry_Litterbag Placem_Collection'!B139</f>
        <v xml:space="preserve">Mwantimba
</v>
      </c>
      <c r="D578" s="282" t="s">
        <v>2677</v>
      </c>
      <c r="E578" s="282" t="s">
        <v>20</v>
      </c>
      <c r="F578" s="282">
        <v>2</v>
      </c>
      <c r="G578" s="283" t="str">
        <f>'Dry_Litterbag Placem_Collection'!C139</f>
        <v>Wet_P2_T1</v>
      </c>
      <c r="H578" s="293" t="s">
        <v>3672</v>
      </c>
      <c r="I578" s="285" t="s">
        <v>1147</v>
      </c>
      <c r="J578" s="233" t="str">
        <f>'WetLitterbags placem_collection'!O139</f>
        <v>G857</v>
      </c>
      <c r="K578" s="235">
        <f>IFERROR(INDEX('Green_rooibos initial weight'!$C$5:$C$1749,MATCH(J578, 'Green_rooibos initial weight'!$A$5:$A$1749,0)),"")</f>
        <v>1.927</v>
      </c>
      <c r="L578" s="235">
        <f t="shared" si="60"/>
        <v>1.6772</v>
      </c>
      <c r="M578" s="235">
        <f>AVERAGE('Ashed teabags wet'!$J$809:$J$813,'Ashed teabags wet'!$J$817:$J$818,'Ashed teabags wet'!$J$820:$J$821)</f>
        <v>5.5094158734921841</v>
      </c>
      <c r="N578" s="235">
        <f t="shared" si="61"/>
        <v>1.5847960769697891</v>
      </c>
      <c r="O578" s="235">
        <f>IF(IFERROR(INDEX('Both teabags AfterWet'!$D$1:$D$839,MATCH(J578,'Both teabags AfterWet'!$B$1:$B$839,0)),"")="","",(IFERROR(INDEX('Both teabags AfterWet'!$D$1:$D$839,MATCH(J578,'Both teabags AfterWet'!$B$1:$B$839,0)),"")))</f>
        <v>0.6</v>
      </c>
      <c r="P578" s="235">
        <f t="shared" si="62"/>
        <v>0.44939999999999997</v>
      </c>
      <c r="Q578" s="235">
        <f>IFERROR(INDEX('Ashed teabags wet'!$J$2:$J$825,MATCH(J578,'Ashed teabags wet'!$B$2:$B$825,0)),"")</f>
        <v>14.85963213939962</v>
      </c>
      <c r="R578" s="235">
        <f t="shared" si="65"/>
        <v>0.38262081316553809</v>
      </c>
      <c r="S578" s="236">
        <f>'WetLitterbags placem_collection'!E139</f>
        <v>42762</v>
      </c>
      <c r="T578" s="236">
        <f>IF('WetLitterbags placem_collection'!G139="","",'WetLitterbags placem_collection'!G139)</f>
        <v>42816</v>
      </c>
      <c r="U578" s="237">
        <f t="shared" ref="U578:U641" si="66">IFERROR(T578-S578,"")</f>
        <v>54</v>
      </c>
      <c r="V578" s="235">
        <f t="shared" si="63"/>
        <v>1.2278</v>
      </c>
      <c r="W578" s="235">
        <f t="shared" si="64"/>
        <v>1.2021752638042509</v>
      </c>
      <c r="X578">
        <f>IFERROR(INDEX(Rainfall_Wet!$O$2:$O$217,MATCH(B578, Rainfall_Wet!$A$2:$A$217,0)),"")</f>
        <v>206.85140822299999</v>
      </c>
      <c r="Y578" s="241">
        <v>33.96</v>
      </c>
      <c r="Z578" s="241">
        <v>8.9200000000000017</v>
      </c>
      <c r="AA578" s="241">
        <v>57.12</v>
      </c>
      <c r="AB578" s="242" t="s">
        <v>2688</v>
      </c>
      <c r="AC578" s="241">
        <v>2.072055199605717</v>
      </c>
      <c r="AD578">
        <f>IF('WetLitterbags placem_collection'!AB139="","",'WetLitterbags placem_collection'!AB139)</f>
        <v>1.2</v>
      </c>
      <c r="AE578">
        <f>IF('WetLitterbags placem_collection'!Z139="","",'WetLitterbags placem_collection'!Z139)</f>
        <v>32.4</v>
      </c>
      <c r="AF578" s="256" t="str">
        <f>IF('WetLitterbags placem_collection'!AA139="","",'WetLitterbags placem_collection'!AA139)</f>
        <v>G</v>
      </c>
      <c r="AG578">
        <f>IF('WetLitterbags placem_collection'!AC139="","",'WetLitterbags placem_collection'!AC139)</f>
        <v>1</v>
      </c>
      <c r="AH578" s="250">
        <f>AVERAGE('WetLitterbags placem_collection'!S139,'WetLitterbags placem_collection'!U139)</f>
        <v>15.5</v>
      </c>
      <c r="AI578">
        <f>AVERAGE('WetLitterbags placem_collection'!R139,'WetLitterbags placem_collection'!T139)</f>
        <v>28.5</v>
      </c>
      <c r="AJ578">
        <f>INDEX(Coordinates!$B$2:$B$197,MATCH(G578,Coordinates!$J$2:$J$197,0))</f>
        <v>-2.348596025</v>
      </c>
      <c r="AK578">
        <f>INDEX(Coordinates!$C$2:$C$197,MATCH(G578,Coordinates!$J$2:$J$197,0))</f>
        <v>34.050070959999999</v>
      </c>
      <c r="AL578" t="str">
        <f>IF(ISNUMBER(SEARCH("C", 'WetLitterbags placem_collection'!X139)),"YES","")</f>
        <v/>
      </c>
      <c r="AM578" t="str">
        <f>IF(ISNUMBER(SEARCH("H", 'WetLitterbags placem_collection'!X139)),"YES","")</f>
        <v/>
      </c>
      <c r="AN578" t="str">
        <f>IF(ISNUMBER(SEARCH("R", 'WetLitterbags placem_collection'!X139)),"YES","")</f>
        <v/>
      </c>
    </row>
    <row r="579" spans="1:40" ht="15" customHeight="1">
      <c r="A579" s="268" t="s">
        <v>2460</v>
      </c>
      <c r="B579" s="282">
        <f>'Dry_Litterbag Placem_Collection'!A140</f>
        <v>138</v>
      </c>
      <c r="C579" s="282" t="str">
        <f>'Dry_Litterbag Placem_Collection'!B140</f>
        <v xml:space="preserve">Mwantimba
</v>
      </c>
      <c r="D579" s="282" t="s">
        <v>2677</v>
      </c>
      <c r="E579" s="282" t="s">
        <v>20</v>
      </c>
      <c r="F579" s="282">
        <v>2</v>
      </c>
      <c r="G579" s="283" t="str">
        <f>'Dry_Litterbag Placem_Collection'!C140</f>
        <v>Wet_P2_T2</v>
      </c>
      <c r="H579" s="293" t="s">
        <v>3672</v>
      </c>
      <c r="I579" s="285" t="s">
        <v>1147</v>
      </c>
      <c r="J579" s="233" t="str">
        <f>'WetLitterbags placem_collection'!O140</f>
        <v>G623</v>
      </c>
      <c r="K579" s="235">
        <f>IFERROR(INDEX('Green_rooibos initial weight'!$C$5:$C$1749,MATCH(J579, 'Green_rooibos initial weight'!$A$5:$A$1749,0)),"")</f>
        <v>2.1040000000000001</v>
      </c>
      <c r="L579" s="235">
        <f t="shared" ref="L579:L642" si="67">K579-($BG$7+$BG$8)</f>
        <v>1.8542000000000001</v>
      </c>
      <c r="M579" s="235">
        <f>AVERAGE('Ashed teabags wet'!$J$809:$J$813,'Ashed teabags wet'!$J$817:$J$818,'Ashed teabags wet'!$J$820:$J$821)</f>
        <v>5.5094158734921841</v>
      </c>
      <c r="N579" s="235">
        <f t="shared" ref="N579:N642" si="68">IFERROR(L579-(M579/100)*L579,"")</f>
        <v>1.7520444108737081</v>
      </c>
      <c r="O579" s="235">
        <f>IF(IFERROR(INDEX('Both teabags AfterWet'!$D$1:$D$839,MATCH(J579,'Both teabags AfterWet'!$B$1:$B$839,0)),"")="","",(IFERROR(INDEX('Both teabags AfterWet'!$D$1:$D$839,MATCH(J579,'Both teabags AfterWet'!$B$1:$B$839,0)),"")))</f>
        <v>0.64800000000000002</v>
      </c>
      <c r="P579" s="235">
        <f t="shared" ref="P579:P642" si="69">IFERROR(IF(O579&gt;0,O579-($BG$7),""),"")</f>
        <v>0.49740000000000001</v>
      </c>
      <c r="Q579" s="235">
        <f>IFERROR(INDEX('Ashed teabags wet'!$J$2:$J$825,MATCH(J579,'Ashed teabags wet'!$B$2:$B$825,0)),"")</f>
        <v>12.94176207068146</v>
      </c>
      <c r="R579" s="235">
        <f t="shared" si="65"/>
        <v>0.43302767546043042</v>
      </c>
      <c r="S579" s="236">
        <f>'WetLitterbags placem_collection'!E140</f>
        <v>42762</v>
      </c>
      <c r="T579" s="236">
        <f>IF('WetLitterbags placem_collection'!G140="","",'WetLitterbags placem_collection'!G140)</f>
        <v>42816</v>
      </c>
      <c r="U579" s="237">
        <f t="shared" si="66"/>
        <v>54</v>
      </c>
      <c r="V579" s="235">
        <f t="shared" ref="V579:V642" si="70">IFERROR(L579-P579,"")</f>
        <v>1.3568</v>
      </c>
      <c r="W579" s="235">
        <f t="shared" ref="W579:W642" si="71">IFERROR(N579-R579,"")</f>
        <v>1.3190167354132778</v>
      </c>
      <c r="X579">
        <f>IFERROR(INDEX(Rainfall_Wet!$O$2:$O$217,MATCH(B579, Rainfall_Wet!$A$2:$A$217,0)),"")</f>
        <v>206.85140822299999</v>
      </c>
      <c r="Y579" s="241">
        <v>33.96</v>
      </c>
      <c r="Z579" s="241">
        <v>8.9200000000000017</v>
      </c>
      <c r="AA579" s="241">
        <v>57.12</v>
      </c>
      <c r="AB579" s="242" t="s">
        <v>2688</v>
      </c>
      <c r="AC579" s="241">
        <v>3.0720551996057202</v>
      </c>
      <c r="AD579">
        <f>IF('WetLitterbags placem_collection'!AB140="","",'WetLitterbags placem_collection'!AB140)</f>
        <v>2.8</v>
      </c>
      <c r="AE579">
        <f>IF('WetLitterbags placem_collection'!Z140="","",'WetLitterbags placem_collection'!Z140)</f>
        <v>26.4</v>
      </c>
      <c r="AF579" s="256" t="str">
        <f>IF('WetLitterbags placem_collection'!AA140="","",'WetLitterbags placem_collection'!AA140)</f>
        <v>G</v>
      </c>
      <c r="AG579">
        <f>IF('WetLitterbags placem_collection'!AC140="","",'WetLitterbags placem_collection'!AC140)</f>
        <v>1</v>
      </c>
      <c r="AH579" s="250">
        <f>AVERAGE('WetLitterbags placem_collection'!S140,'WetLitterbags placem_collection'!U140)</f>
        <v>15.5</v>
      </c>
      <c r="AI579">
        <f>AVERAGE('WetLitterbags placem_collection'!R140,'WetLitterbags placem_collection'!T140)</f>
        <v>29.35</v>
      </c>
      <c r="AJ579">
        <f>INDEX(Coordinates!$B$2:$B$197,MATCH(G579,Coordinates!$J$2:$J$197,0))</f>
        <v>-2.3485449790000001</v>
      </c>
      <c r="AK579">
        <f>INDEX(Coordinates!$C$2:$C$197,MATCH(G579,Coordinates!$J$2:$J$197,0))</f>
        <v>34.050146980000001</v>
      </c>
      <c r="AL579" t="str">
        <f>IF(ISNUMBER(SEARCH("C", 'WetLitterbags placem_collection'!X140)),"YES","")</f>
        <v/>
      </c>
      <c r="AM579" t="str">
        <f>IF(ISNUMBER(SEARCH("H", 'WetLitterbags placem_collection'!X140)),"YES","")</f>
        <v/>
      </c>
      <c r="AN579" t="str">
        <f>IF(ISNUMBER(SEARCH("R", 'WetLitterbags placem_collection'!X140)),"YES","")</f>
        <v>YES</v>
      </c>
    </row>
    <row r="580" spans="1:40" ht="15" customHeight="1">
      <c r="A580" s="268" t="s">
        <v>2460</v>
      </c>
      <c r="B580" s="282">
        <f>'Dry_Litterbag Placem_Collection'!A141</f>
        <v>139</v>
      </c>
      <c r="C580" s="282" t="str">
        <f>'Dry_Litterbag Placem_Collection'!B141</f>
        <v xml:space="preserve">Mwantimba
</v>
      </c>
      <c r="D580" s="282" t="s">
        <v>2677</v>
      </c>
      <c r="E580" s="282" t="s">
        <v>20</v>
      </c>
      <c r="F580" s="282">
        <v>2</v>
      </c>
      <c r="G580" s="283" t="str">
        <f>'Dry_Litterbag Placem_Collection'!C141</f>
        <v>Wet_P2_T3</v>
      </c>
      <c r="H580" s="293" t="s">
        <v>3672</v>
      </c>
      <c r="I580" s="285" t="s">
        <v>1147</v>
      </c>
      <c r="J580" s="233" t="str">
        <f>'WetLitterbags placem_collection'!O141</f>
        <v>G880</v>
      </c>
      <c r="K580" s="235">
        <f>IFERROR(INDEX('Green_rooibos initial weight'!$C$5:$C$1749,MATCH(J580, 'Green_rooibos initial weight'!$A$5:$A$1749,0)),"")</f>
        <v>2.1030000000000002</v>
      </c>
      <c r="L580" s="235">
        <f t="shared" si="67"/>
        <v>1.8532000000000002</v>
      </c>
      <c r="M580" s="235">
        <f>AVERAGE('Ashed teabags wet'!$J$809:$J$813,'Ashed teabags wet'!$J$817:$J$818,'Ashed teabags wet'!$J$820:$J$821)</f>
        <v>5.5094158734921841</v>
      </c>
      <c r="N580" s="235">
        <f t="shared" si="68"/>
        <v>1.7510995050324429</v>
      </c>
      <c r="O580" s="235">
        <f>IF(IFERROR(INDEX('Both teabags AfterWet'!$D$1:$D$839,MATCH(J580,'Both teabags AfterWet'!$B$1:$B$839,0)),"")="","",(IFERROR(INDEX('Both teabags AfterWet'!$D$1:$D$839,MATCH(J580,'Both teabags AfterWet'!$B$1:$B$839,0)),"")))</f>
        <v>0.73599999999999999</v>
      </c>
      <c r="P580" s="235">
        <f t="shared" si="69"/>
        <v>0.58539999999999992</v>
      </c>
      <c r="Q580" s="235">
        <f>IFERROR(INDEX('Ashed teabags wet'!$J$2:$J$825,MATCH(J580,'Ashed teabags wet'!$B$2:$B$825,0)),"")</f>
        <v>26.073926073925342</v>
      </c>
      <c r="R580" s="235">
        <f t="shared" si="65"/>
        <v>0.43276323676324102</v>
      </c>
      <c r="S580" s="236">
        <f>'WetLitterbags placem_collection'!E141</f>
        <v>42762</v>
      </c>
      <c r="T580" s="236">
        <f>IF('WetLitterbags placem_collection'!G141="","",'WetLitterbags placem_collection'!G141)</f>
        <v>42816</v>
      </c>
      <c r="U580" s="237">
        <f t="shared" si="66"/>
        <v>54</v>
      </c>
      <c r="V580" s="235">
        <f t="shared" si="70"/>
        <v>1.2678000000000003</v>
      </c>
      <c r="W580" s="235">
        <f t="shared" si="71"/>
        <v>1.3183362682692019</v>
      </c>
      <c r="X580">
        <f>IFERROR(INDEX(Rainfall_Wet!$O$2:$O$217,MATCH(B580, Rainfall_Wet!$A$2:$A$217,0)),"")</f>
        <v>206.85140822299999</v>
      </c>
      <c r="Y580" s="241">
        <v>33.96</v>
      </c>
      <c r="Z580" s="241">
        <v>8.9200000000000017</v>
      </c>
      <c r="AA580" s="241">
        <v>57.12</v>
      </c>
      <c r="AB580" s="242" t="s">
        <v>2688</v>
      </c>
      <c r="AC580" s="241">
        <v>4.0720551996057202</v>
      </c>
      <c r="AD580">
        <f>IF('WetLitterbags placem_collection'!AB141="","",'WetLitterbags placem_collection'!AB141)</f>
        <v>5.7</v>
      </c>
      <c r="AE580">
        <f>IF('WetLitterbags placem_collection'!Z141="","",'WetLitterbags placem_collection'!Z141)</f>
        <v>19.399999999999999</v>
      </c>
      <c r="AF580" s="256" t="str">
        <f>IF('WetLitterbags placem_collection'!AA141="","",'WetLitterbags placem_collection'!AA141)</f>
        <v>G</v>
      </c>
      <c r="AG580">
        <f>IF('WetLitterbags placem_collection'!AC141="","",'WetLitterbags placem_collection'!AC141)</f>
        <v>1</v>
      </c>
      <c r="AH580" s="250">
        <f>AVERAGE('WetLitterbags placem_collection'!S141,'WetLitterbags placem_collection'!U141)</f>
        <v>16.850000000000001</v>
      </c>
      <c r="AI580">
        <f>AVERAGE('WetLitterbags placem_collection'!R141,'WetLitterbags placem_collection'!T141)</f>
        <v>28.65</v>
      </c>
      <c r="AJ580">
        <f>INDEX(Coordinates!$B$2:$B$197,MATCH(G580,Coordinates!$J$2:$J$197,0))</f>
        <v>-2.3487209990000002</v>
      </c>
      <c r="AK580">
        <f>INDEX(Coordinates!$C$2:$C$197,MATCH(G580,Coordinates!$J$2:$J$197,0))</f>
        <v>34.050128039999997</v>
      </c>
      <c r="AL580" t="str">
        <f>IF(ISNUMBER(SEARCH("C", 'WetLitterbags placem_collection'!X141)),"YES","")</f>
        <v/>
      </c>
      <c r="AM580" t="str">
        <f>IF(ISNUMBER(SEARCH("H", 'WetLitterbags placem_collection'!X141)),"YES","")</f>
        <v/>
      </c>
      <c r="AN580" t="str">
        <f>IF(ISNUMBER(SEARCH("R", 'WetLitterbags placem_collection'!X141)),"YES","")</f>
        <v>YES</v>
      </c>
    </row>
    <row r="581" spans="1:40" ht="15" customHeight="1">
      <c r="A581" s="268" t="s">
        <v>2460</v>
      </c>
      <c r="B581" s="282">
        <f>'Dry_Litterbag Placem_Collection'!A142</f>
        <v>140</v>
      </c>
      <c r="C581" s="282" t="str">
        <f>'Dry_Litterbag Placem_Collection'!B142</f>
        <v xml:space="preserve">Mwantimba
</v>
      </c>
      <c r="D581" s="282" t="s">
        <v>2677</v>
      </c>
      <c r="E581" s="282" t="s">
        <v>20</v>
      </c>
      <c r="F581" s="282">
        <v>2</v>
      </c>
      <c r="G581" s="283" t="str">
        <f>'Dry_Litterbag Placem_Collection'!C142</f>
        <v>Wet_P2_T4</v>
      </c>
      <c r="H581" s="293" t="s">
        <v>3672</v>
      </c>
      <c r="I581" s="285" t="s">
        <v>1147</v>
      </c>
      <c r="J581" s="233" t="str">
        <f>'WetLitterbags placem_collection'!O142</f>
        <v>G706</v>
      </c>
      <c r="K581" s="235">
        <f>IFERROR(INDEX('Green_rooibos initial weight'!$C$5:$C$1749,MATCH(J581, 'Green_rooibos initial weight'!$A$5:$A$1749,0)),"")</f>
        <v>1.9450000000000001</v>
      </c>
      <c r="L581" s="235">
        <f t="shared" si="67"/>
        <v>1.6952</v>
      </c>
      <c r="M581" s="235">
        <f>AVERAGE('Ashed teabags wet'!$J$809:$J$813,'Ashed teabags wet'!$J$817:$J$818,'Ashed teabags wet'!$J$820:$J$821)</f>
        <v>5.5094158734921841</v>
      </c>
      <c r="N581" s="235">
        <f t="shared" si="68"/>
        <v>1.6018043821125605</v>
      </c>
      <c r="O581" s="235">
        <f>IF(IFERROR(INDEX('Both teabags AfterWet'!$D$1:$D$839,MATCH(J581,'Both teabags AfterWet'!$B$1:$B$839,0)),"")="","",(IFERROR(INDEX('Both teabags AfterWet'!$D$1:$D$839,MATCH(J581,'Both teabags AfterWet'!$B$1:$B$839,0)),"")))</f>
        <v>0.60780000000000001</v>
      </c>
      <c r="P581" s="235">
        <f t="shared" si="69"/>
        <v>0.4572</v>
      </c>
      <c r="Q581" s="235">
        <f>IFERROR(INDEX('Ashed teabags wet'!$J$2:$J$825,MATCH(J581,'Ashed teabags wet'!$B$2:$B$825,0)),"")</f>
        <v>17.486338797814145</v>
      </c>
      <c r="R581" s="235">
        <f t="shared" si="65"/>
        <v>0.3772524590163937</v>
      </c>
      <c r="S581" s="236">
        <f>'WetLitterbags placem_collection'!E142</f>
        <v>42762</v>
      </c>
      <c r="T581" s="236">
        <f>IF('WetLitterbags placem_collection'!G142="","",'WetLitterbags placem_collection'!G142)</f>
        <v>42816</v>
      </c>
      <c r="U581" s="237">
        <f t="shared" si="66"/>
        <v>54</v>
      </c>
      <c r="V581" s="235">
        <f t="shared" si="70"/>
        <v>1.238</v>
      </c>
      <c r="W581" s="235">
        <f t="shared" si="71"/>
        <v>1.2245519230961668</v>
      </c>
      <c r="X581">
        <f>IFERROR(INDEX(Rainfall_Wet!$O$2:$O$217,MATCH(B581, Rainfall_Wet!$A$2:$A$217,0)),"")</f>
        <v>206.85140822299999</v>
      </c>
      <c r="Y581" s="241">
        <v>33.96</v>
      </c>
      <c r="Z581" s="241">
        <v>8.9200000000000017</v>
      </c>
      <c r="AA581" s="241">
        <v>57.12</v>
      </c>
      <c r="AB581" s="242" t="s">
        <v>2688</v>
      </c>
      <c r="AC581" s="241">
        <v>5.0720551996057202</v>
      </c>
      <c r="AD581">
        <f>IF('WetLitterbags placem_collection'!AB142="","",'WetLitterbags placem_collection'!AB142)</f>
        <v>1.4</v>
      </c>
      <c r="AE581">
        <f>IF('WetLitterbags placem_collection'!Z142="","",'WetLitterbags placem_collection'!Z142)</f>
        <v>33.4</v>
      </c>
      <c r="AF581" s="256" t="str">
        <f>IF('WetLitterbags placem_collection'!AA142="","",'WetLitterbags placem_collection'!AA142)</f>
        <v>G</v>
      </c>
      <c r="AG581">
        <f>IF('WetLitterbags placem_collection'!AC142="","",'WetLitterbags placem_collection'!AC142)</f>
        <v>1</v>
      </c>
      <c r="AH581" s="250">
        <f>AVERAGE('WetLitterbags placem_collection'!S142,'WetLitterbags placem_collection'!U142)</f>
        <v>11.55</v>
      </c>
      <c r="AI581">
        <f>AVERAGE('WetLitterbags placem_collection'!R142,'WetLitterbags placem_collection'!T142)</f>
        <v>30.85</v>
      </c>
      <c r="AJ581">
        <f>INDEX(Coordinates!$B$2:$B$197,MATCH(G581,Coordinates!$J$2:$J$197,0))</f>
        <v>-2.3486250270000002</v>
      </c>
      <c r="AK581">
        <f>INDEX(Coordinates!$C$2:$C$197,MATCH(G581,Coordinates!$J$2:$J$197,0))</f>
        <v>34.050070959999999</v>
      </c>
      <c r="AL581" t="str">
        <f>IF(ISNUMBER(SEARCH("C", 'WetLitterbags placem_collection'!X142)),"YES","")</f>
        <v/>
      </c>
      <c r="AM581" t="str">
        <f>IF(ISNUMBER(SEARCH("H", 'WetLitterbags placem_collection'!X142)),"YES","")</f>
        <v/>
      </c>
      <c r="AN581" t="str">
        <f>IF(ISNUMBER(SEARCH("R", 'WetLitterbags placem_collection'!X142)),"YES","")</f>
        <v/>
      </c>
    </row>
    <row r="582" spans="1:40" ht="15" customHeight="1">
      <c r="A582" s="268" t="s">
        <v>2460</v>
      </c>
      <c r="B582" s="282">
        <f>'Dry_Litterbag Placem_Collection'!A143</f>
        <v>141</v>
      </c>
      <c r="C582" s="282" t="str">
        <f>'Dry_Litterbag Placem_Collection'!B143</f>
        <v xml:space="preserve">Mwantimba
</v>
      </c>
      <c r="D582" s="282" t="s">
        <v>2677</v>
      </c>
      <c r="E582" s="282" t="s">
        <v>20</v>
      </c>
      <c r="F582" s="282">
        <v>2</v>
      </c>
      <c r="G582" s="283" t="str">
        <f>'Dry_Litterbag Placem_Collection'!C143</f>
        <v>Wet_P2_T5</v>
      </c>
      <c r="H582" s="293" t="s">
        <v>3672</v>
      </c>
      <c r="I582" s="285" t="s">
        <v>1147</v>
      </c>
      <c r="J582" s="233" t="str">
        <f>'WetLitterbags placem_collection'!O143</f>
        <v>G775</v>
      </c>
      <c r="K582" s="235">
        <f>IFERROR(INDEX('Green_rooibos initial weight'!$C$5:$C$1749,MATCH(J582, 'Green_rooibos initial weight'!$A$5:$A$1749,0)),"")</f>
        <v>2.1389999999999998</v>
      </c>
      <c r="L582" s="235">
        <f t="shared" si="67"/>
        <v>1.8891999999999998</v>
      </c>
      <c r="M582" s="235">
        <f>AVERAGE('Ashed teabags wet'!$J$809:$J$813,'Ashed teabags wet'!$J$817:$J$818,'Ashed teabags wet'!$J$820:$J$821)</f>
        <v>5.5094158734921841</v>
      </c>
      <c r="N582" s="235">
        <f t="shared" si="68"/>
        <v>1.7851161153179855</v>
      </c>
      <c r="O582" s="235">
        <f>IF(IFERROR(INDEX('Both teabags AfterWet'!$D$1:$D$839,MATCH(J582,'Both teabags AfterWet'!$B$1:$B$839,0)),"")="","",(IFERROR(INDEX('Both teabags AfterWet'!$D$1:$D$839,MATCH(J582,'Both teabags AfterWet'!$B$1:$B$839,0)),"")))</f>
        <v>0.69099999999999995</v>
      </c>
      <c r="P582" s="235">
        <f t="shared" si="69"/>
        <v>0.54039999999999999</v>
      </c>
      <c r="Q582" s="235">
        <f>IFERROR(INDEX('Ashed teabags wet'!$J$2:$J$825,MATCH(J582,'Ashed teabags wet'!$B$2:$B$825,0)),"")</f>
        <v>23.031496062992296</v>
      </c>
      <c r="R582" s="235">
        <f t="shared" si="65"/>
        <v>0.41593779527558961</v>
      </c>
      <c r="S582" s="236">
        <f>'WetLitterbags placem_collection'!E143</f>
        <v>42762</v>
      </c>
      <c r="T582" s="236">
        <f>IF('WetLitterbags placem_collection'!G143="","",'WetLitterbags placem_collection'!G143)</f>
        <v>42816</v>
      </c>
      <c r="U582" s="237">
        <f t="shared" si="66"/>
        <v>54</v>
      </c>
      <c r="V582" s="235">
        <f t="shared" si="70"/>
        <v>1.3487999999999998</v>
      </c>
      <c r="W582" s="235">
        <f t="shared" si="71"/>
        <v>1.3691783200423959</v>
      </c>
      <c r="X582">
        <f>IFERROR(INDEX(Rainfall_Wet!$O$2:$O$217,MATCH(B582, Rainfall_Wet!$A$2:$A$217,0)),"")</f>
        <v>206.85140822299999</v>
      </c>
      <c r="Y582" s="241">
        <v>33.96</v>
      </c>
      <c r="Z582" s="241">
        <v>8.9200000000000017</v>
      </c>
      <c r="AA582" s="241">
        <v>57.12</v>
      </c>
      <c r="AB582" s="242" t="s">
        <v>2688</v>
      </c>
      <c r="AC582" s="241">
        <v>6.0720551996057202</v>
      </c>
      <c r="AD582">
        <f>IF('WetLitterbags placem_collection'!AB143="","",'WetLitterbags placem_collection'!AB143)</f>
        <v>1.4</v>
      </c>
      <c r="AE582">
        <f>IF('WetLitterbags placem_collection'!Z143="","",'WetLitterbags placem_collection'!Z143)</f>
        <v>28.4</v>
      </c>
      <c r="AF582" s="256" t="str">
        <f>IF('WetLitterbags placem_collection'!AA143="","",'WetLitterbags placem_collection'!AA143)</f>
        <v>G</v>
      </c>
      <c r="AG582">
        <f>IF('WetLitterbags placem_collection'!AC143="","",'WetLitterbags placem_collection'!AC143)</f>
        <v>1</v>
      </c>
      <c r="AH582" s="250">
        <f>AVERAGE('WetLitterbags placem_collection'!S143,'WetLitterbags placem_collection'!U143)</f>
        <v>9.6999999999999993</v>
      </c>
      <c r="AI582">
        <f>AVERAGE('WetLitterbags placem_collection'!R143,'WetLitterbags placem_collection'!T143)</f>
        <v>30.75</v>
      </c>
      <c r="AJ582">
        <f>INDEX(Coordinates!$B$2:$B$197,MATCH(G582,Coordinates!$J$2:$J$197,0))</f>
        <v>-2.3486060000000002</v>
      </c>
      <c r="AK582">
        <f>INDEX(Coordinates!$C$2:$C$197,MATCH(G582,Coordinates!$J$2:$J$197,0))</f>
        <v>34.050010020000002</v>
      </c>
      <c r="AL582" t="str">
        <f>IF(ISNUMBER(SEARCH("C", 'WetLitterbags placem_collection'!X143)),"YES","")</f>
        <v/>
      </c>
      <c r="AM582" t="str">
        <f>IF(ISNUMBER(SEARCH("H", 'WetLitterbags placem_collection'!X143)),"YES","")</f>
        <v/>
      </c>
      <c r="AN582" t="str">
        <f>IF(ISNUMBER(SEARCH("R", 'WetLitterbags placem_collection'!X143)),"YES","")</f>
        <v/>
      </c>
    </row>
    <row r="583" spans="1:40" ht="15" customHeight="1">
      <c r="A583" s="268" t="s">
        <v>2460</v>
      </c>
      <c r="B583" s="282">
        <f>'Dry_Litterbag Placem_Collection'!A144</f>
        <v>142</v>
      </c>
      <c r="C583" s="282" t="str">
        <f>'Dry_Litterbag Placem_Collection'!B144</f>
        <v xml:space="preserve">Mwantimba
</v>
      </c>
      <c r="D583" s="282" t="s">
        <v>2677</v>
      </c>
      <c r="E583" s="282" t="s">
        <v>20</v>
      </c>
      <c r="F583" s="282">
        <v>2</v>
      </c>
      <c r="G583" s="283" t="str">
        <f>'Dry_Litterbag Placem_Collection'!C144</f>
        <v>Wet_P2_T6</v>
      </c>
      <c r="H583" s="293" t="s">
        <v>3672</v>
      </c>
      <c r="I583" s="285" t="s">
        <v>1147</v>
      </c>
      <c r="J583" s="233" t="str">
        <f>'WetLitterbags placem_collection'!O144</f>
        <v>G850</v>
      </c>
      <c r="K583" s="235">
        <f>IFERROR(INDEX('Green_rooibos initial weight'!$C$5:$C$1749,MATCH(J583, 'Green_rooibos initial weight'!$A$5:$A$1749,0)),"")</f>
        <v>2.0379999999999998</v>
      </c>
      <c r="L583" s="235">
        <f t="shared" si="67"/>
        <v>1.7881999999999998</v>
      </c>
      <c r="M583" s="235">
        <f>AVERAGE('Ashed teabags wet'!$J$809:$J$813,'Ashed teabags wet'!$J$817:$J$818,'Ashed teabags wet'!$J$820:$J$821)</f>
        <v>5.5094158734921841</v>
      </c>
      <c r="N583" s="235">
        <f t="shared" si="68"/>
        <v>1.6896806253502126</v>
      </c>
      <c r="O583" s="235" t="str">
        <f>IF(IFERROR(INDEX('Both teabags AfterWet'!$D$1:$D$839,MATCH(J583,'Both teabags AfterWet'!$B$1:$B$839,0)),"")="","",(IFERROR(INDEX('Both teabags AfterWet'!$D$1:$D$839,MATCH(J583,'Both teabags AfterWet'!$B$1:$B$839,0)),"")))</f>
        <v/>
      </c>
      <c r="P583" s="235" t="str">
        <f t="shared" si="69"/>
        <v/>
      </c>
      <c r="Q583" s="235">
        <f>IFERROR(INDEX('Ashed teabags wet'!$J$2:$J$825,MATCH(J583,'Ashed teabags wet'!$B$2:$B$825,0)),"")</f>
        <v>14.780029658923441</v>
      </c>
      <c r="R583" s="235" t="str">
        <f t="shared" si="65"/>
        <v/>
      </c>
      <c r="S583" s="236">
        <f>'WetLitterbags placem_collection'!E144</f>
        <v>42762</v>
      </c>
      <c r="T583" s="236">
        <f>IF('WetLitterbags placem_collection'!G144="","",'WetLitterbags placem_collection'!G144)</f>
        <v>42816</v>
      </c>
      <c r="U583" s="237">
        <f t="shared" si="66"/>
        <v>54</v>
      </c>
      <c r="V583" s="235" t="str">
        <f t="shared" si="70"/>
        <v/>
      </c>
      <c r="W583" s="235" t="str">
        <f t="shared" si="71"/>
        <v/>
      </c>
      <c r="X583">
        <f>IFERROR(INDEX(Rainfall_Wet!$O$2:$O$217,MATCH(B583, Rainfall_Wet!$A$2:$A$217,0)),"")</f>
        <v>206.85140822299999</v>
      </c>
      <c r="Y583" s="241">
        <v>33.96</v>
      </c>
      <c r="Z583" s="241">
        <v>8.9200000000000017</v>
      </c>
      <c r="AA583" s="241">
        <v>57.12</v>
      </c>
      <c r="AB583" s="242" t="s">
        <v>2688</v>
      </c>
      <c r="AC583" s="241">
        <v>7.0720551996057202</v>
      </c>
      <c r="AD583">
        <f>IF('WetLitterbags placem_collection'!AB144="","",'WetLitterbags placem_collection'!AB144)</f>
        <v>1.7</v>
      </c>
      <c r="AE583">
        <f>IF('WetLitterbags placem_collection'!Z144="","",'WetLitterbags placem_collection'!Z144)</f>
        <v>33.799999999999997</v>
      </c>
      <c r="AF583" s="256" t="str">
        <f>IF('WetLitterbags placem_collection'!AA144="","",'WetLitterbags placem_collection'!AA144)</f>
        <v>G</v>
      </c>
      <c r="AG583">
        <f>IF('WetLitterbags placem_collection'!AC144="","",'WetLitterbags placem_collection'!AC144)</f>
        <v>1</v>
      </c>
      <c r="AH583" s="250">
        <f>AVERAGE('WetLitterbags placem_collection'!S144,'WetLitterbags placem_collection'!U144)</f>
        <v>15.5</v>
      </c>
      <c r="AI583">
        <f>AVERAGE('WetLitterbags placem_collection'!R144,'WetLitterbags placem_collection'!T144)</f>
        <v>28.75</v>
      </c>
      <c r="AJ583">
        <f>INDEX(Coordinates!$B$2:$B$197,MATCH(G583,Coordinates!$J$2:$J$197,0))</f>
        <v>-2.348618992</v>
      </c>
      <c r="AK583">
        <f>INDEX(Coordinates!$C$2:$C$197,MATCH(G583,Coordinates!$J$2:$J$197,0))</f>
        <v>34.049996030000003</v>
      </c>
      <c r="AL583" t="str">
        <f>IF(ISNUMBER(SEARCH("C", 'WetLitterbags placem_collection'!X144)),"YES","")</f>
        <v/>
      </c>
      <c r="AM583" t="str">
        <f>IF(ISNUMBER(SEARCH("H", 'WetLitterbags placem_collection'!X144)),"YES","")</f>
        <v/>
      </c>
      <c r="AN583" t="str">
        <f>IF(ISNUMBER(SEARCH("R", 'WetLitterbags placem_collection'!X144)),"YES","")</f>
        <v/>
      </c>
    </row>
    <row r="584" spans="1:40" ht="15" customHeight="1">
      <c r="A584" s="268" t="s">
        <v>2460</v>
      </c>
      <c r="B584" s="282">
        <f>'Dry_Litterbag Placem_Collection'!A145</f>
        <v>143</v>
      </c>
      <c r="C584" s="282" t="str">
        <f>'Dry_Litterbag Placem_Collection'!B145</f>
        <v xml:space="preserve">Mwantimba
</v>
      </c>
      <c r="D584" s="282" t="s">
        <v>2677</v>
      </c>
      <c r="E584" s="282" t="s">
        <v>20</v>
      </c>
      <c r="F584" s="282">
        <v>2</v>
      </c>
      <c r="G584" s="283" t="str">
        <f>'Dry_Litterbag Placem_Collection'!C145</f>
        <v>Wet_P2_T7</v>
      </c>
      <c r="H584" s="293" t="s">
        <v>3672</v>
      </c>
      <c r="I584" s="285" t="s">
        <v>1147</v>
      </c>
      <c r="J584" s="233" t="str">
        <f>'WetLitterbags placem_collection'!O145</f>
        <v>G697</v>
      </c>
      <c r="K584" s="235">
        <f>IFERROR(INDEX('Green_rooibos initial weight'!$C$5:$C$1749,MATCH(J584, 'Green_rooibos initial weight'!$A$5:$A$1749,0)),"")</f>
        <v>2.1110000000000002</v>
      </c>
      <c r="L584" s="235">
        <f t="shared" si="67"/>
        <v>1.8612000000000002</v>
      </c>
      <c r="M584" s="235">
        <f>AVERAGE('Ashed teabags wet'!$J$809:$J$813,'Ashed teabags wet'!$J$817:$J$818,'Ashed teabags wet'!$J$820:$J$821)</f>
        <v>5.5094158734921841</v>
      </c>
      <c r="N584" s="235">
        <f t="shared" si="68"/>
        <v>1.7586587517625636</v>
      </c>
      <c r="O584" s="235">
        <f>IF(IFERROR(INDEX('Both teabags AfterWet'!$D$1:$D$839,MATCH(J584,'Both teabags AfterWet'!$B$1:$B$839,0)),"")="","",(IFERROR(INDEX('Both teabags AfterWet'!$D$1:$D$839,MATCH(J584,'Both teabags AfterWet'!$B$1:$B$839,0)),"")))</f>
        <v>0.67500000000000004</v>
      </c>
      <c r="P584" s="235">
        <f t="shared" si="69"/>
        <v>0.52439999999999998</v>
      </c>
      <c r="Q584" s="235">
        <f>IFERROR(INDEX('Ashed teabags wet'!$J$2:$J$825,MATCH(J584,'Ashed teabags wet'!$B$2:$B$825,0)),"")</f>
        <v>17.52988047808789</v>
      </c>
      <c r="R584" s="235">
        <f t="shared" si="65"/>
        <v>0.43247330677290707</v>
      </c>
      <c r="S584" s="236">
        <f>'WetLitterbags placem_collection'!E145</f>
        <v>42762</v>
      </c>
      <c r="T584" s="236">
        <f>IF('WetLitterbags placem_collection'!G145="","",'WetLitterbags placem_collection'!G145)</f>
        <v>42816</v>
      </c>
      <c r="U584" s="237">
        <f t="shared" si="66"/>
        <v>54</v>
      </c>
      <c r="V584" s="235">
        <f t="shared" si="70"/>
        <v>1.3368000000000002</v>
      </c>
      <c r="W584" s="235">
        <f t="shared" si="71"/>
        <v>1.3261854449896564</v>
      </c>
      <c r="X584">
        <f>IFERROR(INDEX(Rainfall_Wet!$O$2:$O$217,MATCH(B584, Rainfall_Wet!$A$2:$A$217,0)),"")</f>
        <v>206.85140822299999</v>
      </c>
      <c r="Y584" s="241">
        <v>33.96</v>
      </c>
      <c r="Z584" s="241">
        <v>8.9200000000000017</v>
      </c>
      <c r="AA584" s="241">
        <v>57.12</v>
      </c>
      <c r="AB584" s="242" t="s">
        <v>2688</v>
      </c>
      <c r="AC584" s="241">
        <v>8.0720551996057193</v>
      </c>
      <c r="AD584">
        <f>IF('WetLitterbags placem_collection'!AB145="","",'WetLitterbags placem_collection'!AB145)</f>
        <v>2</v>
      </c>
      <c r="AE584">
        <f>IF('WetLitterbags placem_collection'!Z145="","",'WetLitterbags placem_collection'!Z145)</f>
        <v>23.4</v>
      </c>
      <c r="AF584" s="256" t="str">
        <f>IF('WetLitterbags placem_collection'!AA145="","",'WetLitterbags placem_collection'!AA145)</f>
        <v>G</v>
      </c>
      <c r="AG584">
        <f>IF('WetLitterbags placem_collection'!AC145="","",'WetLitterbags placem_collection'!AC145)</f>
        <v>1</v>
      </c>
      <c r="AH584" s="250">
        <f>AVERAGE('WetLitterbags placem_collection'!S145,'WetLitterbags placem_collection'!U145)</f>
        <v>14.5</v>
      </c>
      <c r="AI584">
        <f>AVERAGE('WetLitterbags placem_collection'!R145,'WetLitterbags placem_collection'!T145)</f>
        <v>30.9</v>
      </c>
      <c r="AJ584">
        <f>INDEX(Coordinates!$B$2:$B$197,MATCH(G584,Coordinates!$J$2:$J$197,0))</f>
        <v>-2.3484970349999998</v>
      </c>
      <c r="AK584">
        <f>INDEX(Coordinates!$C$2:$C$197,MATCH(G584,Coordinates!$J$2:$J$197,0))</f>
        <v>34.049979010000001</v>
      </c>
      <c r="AL584" t="str">
        <f>IF(ISNUMBER(SEARCH("C", 'WetLitterbags placem_collection'!X145)),"YES","")</f>
        <v/>
      </c>
      <c r="AM584" t="str">
        <f>IF(ISNUMBER(SEARCH("H", 'WetLitterbags placem_collection'!X145)),"YES","")</f>
        <v/>
      </c>
      <c r="AN584" t="str">
        <f>IF(ISNUMBER(SEARCH("R", 'WetLitterbags placem_collection'!X145)),"YES","")</f>
        <v>YES</v>
      </c>
    </row>
    <row r="585" spans="1:40" ht="15" customHeight="1">
      <c r="A585" s="268" t="s">
        <v>2460</v>
      </c>
      <c r="B585" s="282">
        <f>'Dry_Litterbag Placem_Collection'!A146</f>
        <v>144</v>
      </c>
      <c r="C585" s="282" t="str">
        <f>'Dry_Litterbag Placem_Collection'!B146</f>
        <v xml:space="preserve">Mwantimba
</v>
      </c>
      <c r="D585" s="282" t="s">
        <v>2677</v>
      </c>
      <c r="E585" s="282" t="s">
        <v>20</v>
      </c>
      <c r="F585" s="282">
        <v>2</v>
      </c>
      <c r="G585" s="283" t="str">
        <f>'Dry_Litterbag Placem_Collection'!C146</f>
        <v>Wet_P2_T8</v>
      </c>
      <c r="H585" s="293" t="s">
        <v>3672</v>
      </c>
      <c r="I585" s="285" t="s">
        <v>1147</v>
      </c>
      <c r="J585" s="233" t="str">
        <f>'WetLitterbags placem_collection'!O146</f>
        <v>G894</v>
      </c>
      <c r="K585" s="235">
        <f>IFERROR(INDEX('Green_rooibos initial weight'!$C$5:$C$1749,MATCH(J585, 'Green_rooibos initial weight'!$A$5:$A$1749,0)),"")</f>
        <v>1.9630000000000001</v>
      </c>
      <c r="L585" s="235">
        <f t="shared" si="67"/>
        <v>1.7132000000000001</v>
      </c>
      <c r="M585" s="235">
        <f>AVERAGE('Ashed teabags wet'!$J$809:$J$813,'Ashed teabags wet'!$J$817:$J$818,'Ashed teabags wet'!$J$820:$J$821)</f>
        <v>5.5094158734921841</v>
      </c>
      <c r="N585" s="235">
        <f t="shared" si="68"/>
        <v>1.6188126872553319</v>
      </c>
      <c r="O585" s="235">
        <f>IF(IFERROR(INDEX('Both teabags AfterWet'!$D$1:$D$839,MATCH(J585,'Both teabags AfterWet'!$B$1:$B$839,0)),"")="","",(IFERROR(INDEX('Both teabags AfterWet'!$D$1:$D$839,MATCH(J585,'Both teabags AfterWet'!$B$1:$B$839,0)),"")))</f>
        <v>0.68200000000000005</v>
      </c>
      <c r="P585" s="235">
        <f t="shared" si="69"/>
        <v>0.53140000000000009</v>
      </c>
      <c r="Q585" s="235">
        <f>IFERROR(INDEX('Ashed teabags wet'!$J$2:$J$825,MATCH(J585,'Ashed teabags wet'!$B$2:$B$825,0)),"")</f>
        <v>21.010901883052647</v>
      </c>
      <c r="R585" s="235">
        <f t="shared" si="65"/>
        <v>0.41974806739345832</v>
      </c>
      <c r="S585" s="236">
        <f>'WetLitterbags placem_collection'!E146</f>
        <v>42762</v>
      </c>
      <c r="T585" s="236">
        <f>IF('WetLitterbags placem_collection'!G146="","",'WetLitterbags placem_collection'!G146)</f>
        <v>42816</v>
      </c>
      <c r="U585" s="237">
        <f t="shared" si="66"/>
        <v>54</v>
      </c>
      <c r="V585" s="235">
        <f t="shared" si="70"/>
        <v>1.1818</v>
      </c>
      <c r="W585" s="235">
        <f t="shared" si="71"/>
        <v>1.1990646198618735</v>
      </c>
      <c r="X585">
        <f>IFERROR(INDEX(Rainfall_Wet!$O$2:$O$217,MATCH(B585, Rainfall_Wet!$A$2:$A$217,0)),"")</f>
        <v>206.85140822299999</v>
      </c>
      <c r="Y585" s="241">
        <v>33.96</v>
      </c>
      <c r="Z585" s="241">
        <v>8.9200000000000017</v>
      </c>
      <c r="AA585" s="241">
        <v>57.12</v>
      </c>
      <c r="AB585" s="242" t="s">
        <v>2688</v>
      </c>
      <c r="AC585" s="241">
        <v>9.0720551996057193</v>
      </c>
      <c r="AD585">
        <f>IF('WetLitterbags placem_collection'!AB146="","",'WetLitterbags placem_collection'!AB146)</f>
        <v>2.5</v>
      </c>
      <c r="AE585">
        <f>IF('WetLitterbags placem_collection'!Z146="","",'WetLitterbags placem_collection'!Z146)</f>
        <v>19.8</v>
      </c>
      <c r="AF585" s="256" t="str">
        <f>IF('WetLitterbags placem_collection'!AA146="","",'WetLitterbags placem_collection'!AA146)</f>
        <v>G</v>
      </c>
      <c r="AG585">
        <f>IF('WetLitterbags placem_collection'!AC146="","",'WetLitterbags placem_collection'!AC146)</f>
        <v>1</v>
      </c>
      <c r="AH585" s="250">
        <f>AVERAGE('WetLitterbags placem_collection'!S146,'WetLitterbags placem_collection'!U146)</f>
        <v>17.149999999999999</v>
      </c>
      <c r="AI585">
        <f>AVERAGE('WetLitterbags placem_collection'!R146,'WetLitterbags placem_collection'!T146)</f>
        <v>31.4</v>
      </c>
      <c r="AJ585">
        <f>INDEX(Coordinates!$B$2:$B$197,MATCH(G585,Coordinates!$J$2:$J$197,0))</f>
        <v>-2.3486560399999998</v>
      </c>
      <c r="AK585">
        <f>INDEX(Coordinates!$C$2:$C$197,MATCH(G585,Coordinates!$J$2:$J$197,0))</f>
        <v>34.049895020000001</v>
      </c>
      <c r="AL585" t="str">
        <f>IF(ISNUMBER(SEARCH("C", 'WetLitterbags placem_collection'!X146)),"YES","")</f>
        <v/>
      </c>
      <c r="AM585" t="str">
        <f>IF(ISNUMBER(SEARCH("H", 'WetLitterbags placem_collection'!X146)),"YES","")</f>
        <v/>
      </c>
      <c r="AN585" t="str">
        <f>IF(ISNUMBER(SEARCH("R", 'WetLitterbags placem_collection'!X146)),"YES","")</f>
        <v>YES</v>
      </c>
    </row>
    <row r="586" spans="1:40" ht="15" customHeight="1">
      <c r="A586" s="268" t="s">
        <v>2460</v>
      </c>
      <c r="B586" s="282">
        <f>'Dry_Litterbag Placem_Collection'!A147</f>
        <v>145</v>
      </c>
      <c r="C586" s="282" t="str">
        <f>'Dry_Litterbag Placem_Collection'!B147</f>
        <v xml:space="preserve">Mwantimba
</v>
      </c>
      <c r="D586" s="282" t="s">
        <v>2677</v>
      </c>
      <c r="E586" s="282" t="s">
        <v>20</v>
      </c>
      <c r="F586" s="282">
        <v>3</v>
      </c>
      <c r="G586" s="283" t="str">
        <f>'Dry_Litterbag Placem_Collection'!C147</f>
        <v>Wet_P3_T1</v>
      </c>
      <c r="H586" s="293" t="s">
        <v>3672</v>
      </c>
      <c r="I586" s="285" t="s">
        <v>1147</v>
      </c>
      <c r="J586" s="233" t="str">
        <f>'WetLitterbags placem_collection'!O147</f>
        <v>G653</v>
      </c>
      <c r="K586" s="235">
        <f>IFERROR(INDEX('Green_rooibos initial weight'!$C$5:$C$1749,MATCH(J586, 'Green_rooibos initial weight'!$A$5:$A$1749,0)),"")</f>
        <v>2.089</v>
      </c>
      <c r="L586" s="235">
        <f t="shared" si="67"/>
        <v>1.8391999999999999</v>
      </c>
      <c r="M586" s="235">
        <f>AVERAGE('Ashed teabags wet'!$J$809:$J$813,'Ashed teabags wet'!$J$817:$J$818,'Ashed teabags wet'!$J$820:$J$821)</f>
        <v>5.5094158734921841</v>
      </c>
      <c r="N586" s="235">
        <f t="shared" si="68"/>
        <v>1.7378708232547317</v>
      </c>
      <c r="O586" s="235">
        <f>IF(IFERROR(INDEX('Both teabags AfterWet'!$D$1:$D$839,MATCH(J586,'Both teabags AfterWet'!$B$1:$B$839,0)),"")="","",(IFERROR(INDEX('Both teabags AfterWet'!$D$1:$D$839,MATCH(J586,'Both teabags AfterWet'!$B$1:$B$839,0)),"")))</f>
        <v>0.69799999999999995</v>
      </c>
      <c r="P586" s="235">
        <f t="shared" si="69"/>
        <v>0.54739999999999989</v>
      </c>
      <c r="Q586" s="235">
        <f>IFERROR(INDEX('Ashed teabags wet'!$J$2:$J$825,MATCH(J586,'Ashed teabags wet'!$B$2:$B$825,0)),"")</f>
        <v>19.630709426627803</v>
      </c>
      <c r="R586" s="235">
        <f t="shared" si="65"/>
        <v>0.43994149659863935</v>
      </c>
      <c r="S586" s="236">
        <f>'WetLitterbags placem_collection'!E147</f>
        <v>42762</v>
      </c>
      <c r="T586" s="236">
        <f>IF('WetLitterbags placem_collection'!G147="","",'WetLitterbags placem_collection'!G147)</f>
        <v>42815</v>
      </c>
      <c r="U586" s="237">
        <f t="shared" si="66"/>
        <v>53</v>
      </c>
      <c r="V586" s="235">
        <f t="shared" si="70"/>
        <v>1.2918000000000001</v>
      </c>
      <c r="W586" s="235">
        <f t="shared" si="71"/>
        <v>1.2979293266560923</v>
      </c>
      <c r="X586">
        <f>IFERROR(INDEX(Rainfall_Wet!$O$2:$O$217,MATCH(B586, Rainfall_Wet!$A$2:$A$217,0)),"")</f>
        <v>205.76139209600001</v>
      </c>
      <c r="Y586" s="241">
        <v>39.96</v>
      </c>
      <c r="Z586" s="241">
        <v>12.920000000000002</v>
      </c>
      <c r="AA586" s="241">
        <v>47.12</v>
      </c>
      <c r="AB586" s="242" t="s">
        <v>2692</v>
      </c>
      <c r="AC586" s="241">
        <v>1.6549531789058647</v>
      </c>
      <c r="AD586">
        <f>IF('WetLitterbags placem_collection'!AB147="","",'WetLitterbags placem_collection'!AB147)</f>
        <v>3.95</v>
      </c>
      <c r="AE586">
        <f>IF('WetLitterbags placem_collection'!Z147="","",'WetLitterbags placem_collection'!Z147)</f>
        <v>13</v>
      </c>
      <c r="AF586" s="256" t="str">
        <f>IF('WetLitterbags placem_collection'!AA147="","",'WetLitterbags placem_collection'!AA147)</f>
        <v>O</v>
      </c>
      <c r="AG586">
        <f>IF('WetLitterbags placem_collection'!AC147="","",'WetLitterbags placem_collection'!AC147)</f>
        <v>0</v>
      </c>
      <c r="AH586" s="250">
        <f>AVERAGE('WetLitterbags placem_collection'!S147,'WetLitterbags placem_collection'!U147)</f>
        <v>27.200000000000003</v>
      </c>
      <c r="AI586">
        <f>AVERAGE('WetLitterbags placem_collection'!R147,'WetLitterbags placem_collection'!T147)</f>
        <v>30.9</v>
      </c>
      <c r="AJ586">
        <f>INDEX(Coordinates!$B$2:$B$197,MATCH(G586,Coordinates!$J$2:$J$197,0))</f>
        <v>-2.3675269729999999</v>
      </c>
      <c r="AK586">
        <f>INDEX(Coordinates!$C$2:$C$197,MATCH(G586,Coordinates!$J$2:$J$197,0))</f>
        <v>34.06035799</v>
      </c>
      <c r="AL586" t="str">
        <f>IF(ISNUMBER(SEARCH("C", 'WetLitterbags placem_collection'!X147)),"YES","")</f>
        <v/>
      </c>
      <c r="AM586" t="str">
        <f>IF(ISNUMBER(SEARCH("H", 'WetLitterbags placem_collection'!X147)),"YES","")</f>
        <v/>
      </c>
      <c r="AN586" t="str">
        <f>IF(ISNUMBER(SEARCH("R", 'WetLitterbags placem_collection'!X147)),"YES","")</f>
        <v/>
      </c>
    </row>
    <row r="587" spans="1:40" ht="15" customHeight="1">
      <c r="A587" s="268" t="s">
        <v>2460</v>
      </c>
      <c r="B587" s="282">
        <f>'Dry_Litterbag Placem_Collection'!A148</f>
        <v>146</v>
      </c>
      <c r="C587" s="282" t="str">
        <f>'Dry_Litterbag Placem_Collection'!B148</f>
        <v xml:space="preserve">Mwantimba
</v>
      </c>
      <c r="D587" s="282" t="s">
        <v>2677</v>
      </c>
      <c r="E587" s="282" t="s">
        <v>20</v>
      </c>
      <c r="F587" s="282">
        <v>3</v>
      </c>
      <c r="G587" s="283" t="str">
        <f>'Dry_Litterbag Placem_Collection'!C148</f>
        <v>Wet_P3_T2</v>
      </c>
      <c r="H587" s="293" t="s">
        <v>3672</v>
      </c>
      <c r="I587" s="285" t="s">
        <v>1147</v>
      </c>
      <c r="J587" s="233" t="str">
        <f>'WetLitterbags placem_collection'!O148</f>
        <v>G762</v>
      </c>
      <c r="K587" s="235">
        <f>IFERROR(INDEX('Green_rooibos initial weight'!$C$5:$C$1749,MATCH(J587, 'Green_rooibos initial weight'!$A$5:$A$1749,0)),"")</f>
        <v>2.016</v>
      </c>
      <c r="L587" s="235">
        <f t="shared" si="67"/>
        <v>1.7662</v>
      </c>
      <c r="M587" s="235">
        <f>AVERAGE('Ashed teabags wet'!$J$809:$J$813,'Ashed teabags wet'!$J$817:$J$818,'Ashed teabags wet'!$J$820:$J$821)</f>
        <v>5.5094158734921841</v>
      </c>
      <c r="N587" s="235">
        <f t="shared" si="68"/>
        <v>1.668892696842381</v>
      </c>
      <c r="O587" s="235">
        <f>IF(IFERROR(INDEX('Both teabags AfterWet'!$D$1:$D$839,MATCH(J587,'Both teabags AfterWet'!$B$1:$B$839,0)),"")="","",(IFERROR(INDEX('Both teabags AfterWet'!$D$1:$D$839,MATCH(J587,'Both teabags AfterWet'!$B$1:$B$839,0)),"")))</f>
        <v>0.59199999999999997</v>
      </c>
      <c r="P587" s="235">
        <f t="shared" si="69"/>
        <v>0.44139999999999996</v>
      </c>
      <c r="Q587" s="235">
        <f>IFERROR(INDEX('Ashed teabags wet'!$J$2:$J$825,MATCH(J587,'Ashed teabags wet'!$B$2:$B$825,0)),"")</f>
        <v>17.030567685589826</v>
      </c>
      <c r="R587" s="235">
        <f t="shared" ref="R587:R650" si="72">IFERROR(P587-(Q587/100)*P587,"")</f>
        <v>0.36622707423580647</v>
      </c>
      <c r="S587" s="236">
        <f>'WetLitterbags placem_collection'!E148</f>
        <v>42762</v>
      </c>
      <c r="T587" s="236">
        <f>IF('WetLitterbags placem_collection'!G148="","",'WetLitterbags placem_collection'!G148)</f>
        <v>42815</v>
      </c>
      <c r="U587" s="237">
        <f t="shared" si="66"/>
        <v>53</v>
      </c>
      <c r="V587" s="235">
        <f t="shared" si="70"/>
        <v>1.3248</v>
      </c>
      <c r="W587" s="235">
        <f t="shared" si="71"/>
        <v>1.3026656226065745</v>
      </c>
      <c r="X587">
        <f>IFERROR(INDEX(Rainfall_Wet!$O$2:$O$217,MATCH(B587, Rainfall_Wet!$A$2:$A$217,0)),"")</f>
        <v>205.76139209600001</v>
      </c>
      <c r="Y587" s="241">
        <v>39.96</v>
      </c>
      <c r="Z587" s="241">
        <v>12.920000000000002</v>
      </c>
      <c r="AA587" s="241">
        <v>47.12</v>
      </c>
      <c r="AB587" s="242" t="s">
        <v>2692</v>
      </c>
      <c r="AC587" s="241">
        <v>2.6549531789058598</v>
      </c>
      <c r="AD587">
        <f>IF('WetLitterbags placem_collection'!AB148="","",'WetLitterbags placem_collection'!AB148)</f>
        <v>2.75</v>
      </c>
      <c r="AE587">
        <f>IF('WetLitterbags placem_collection'!Z148="","",'WetLitterbags placem_collection'!Z148)</f>
        <v>17.7</v>
      </c>
      <c r="AF587" s="256" t="str">
        <f>IF('WetLitterbags placem_collection'!AA148="","",'WetLitterbags placem_collection'!AA148)</f>
        <v>O</v>
      </c>
      <c r="AG587">
        <f>IF('WetLitterbags placem_collection'!AC148="","",'WetLitterbags placem_collection'!AC148)</f>
        <v>1</v>
      </c>
      <c r="AH587" s="250">
        <f>AVERAGE('WetLitterbags placem_collection'!S148,'WetLitterbags placem_collection'!U148)</f>
        <v>22.65</v>
      </c>
      <c r="AI587">
        <f>AVERAGE('WetLitterbags placem_collection'!R148,'WetLitterbags placem_collection'!T148)</f>
        <v>30.549999999999997</v>
      </c>
      <c r="AJ587">
        <f>INDEX(Coordinates!$B$2:$B$197,MATCH(G587,Coordinates!$J$2:$J$197,0))</f>
        <v>-2.3675380370000001</v>
      </c>
      <c r="AK587">
        <f>INDEX(Coordinates!$C$2:$C$197,MATCH(G587,Coordinates!$J$2:$J$197,0))</f>
        <v>34.060381960000001</v>
      </c>
      <c r="AL587" t="str">
        <f>IF(ISNUMBER(SEARCH("C", 'WetLitterbags placem_collection'!X148)),"YES","")</f>
        <v/>
      </c>
      <c r="AM587" t="str">
        <f>IF(ISNUMBER(SEARCH("H", 'WetLitterbags placem_collection'!X148)),"YES","")</f>
        <v/>
      </c>
      <c r="AN587" t="str">
        <f>IF(ISNUMBER(SEARCH("R", 'WetLitterbags placem_collection'!X148)),"YES","")</f>
        <v>YES</v>
      </c>
    </row>
    <row r="588" spans="1:40" ht="15" customHeight="1">
      <c r="A588" s="268" t="s">
        <v>2460</v>
      </c>
      <c r="B588" s="282">
        <f>'Dry_Litterbag Placem_Collection'!A149</f>
        <v>147</v>
      </c>
      <c r="C588" s="282" t="str">
        <f>'Dry_Litterbag Placem_Collection'!B149</f>
        <v xml:space="preserve">Mwantimba
</v>
      </c>
      <c r="D588" s="282" t="s">
        <v>2677</v>
      </c>
      <c r="E588" s="282" t="s">
        <v>20</v>
      </c>
      <c r="F588" s="282">
        <v>3</v>
      </c>
      <c r="G588" s="283" t="str">
        <f>'Dry_Litterbag Placem_Collection'!C149</f>
        <v>Wet_P3_T3</v>
      </c>
      <c r="H588" s="293" t="s">
        <v>3672</v>
      </c>
      <c r="I588" s="285" t="s">
        <v>1147</v>
      </c>
      <c r="J588" s="233" t="str">
        <f>'WetLitterbags placem_collection'!O149</f>
        <v>G878</v>
      </c>
      <c r="K588" s="235">
        <f>IFERROR(INDEX('Green_rooibos initial weight'!$C$5:$C$1749,MATCH(J588, 'Green_rooibos initial weight'!$A$5:$A$1749,0)),"")</f>
        <v>2.0939999999999999</v>
      </c>
      <c r="L588" s="235">
        <f t="shared" si="67"/>
        <v>1.8441999999999998</v>
      </c>
      <c r="M588" s="235">
        <f>AVERAGE('Ashed teabags wet'!$J$809:$J$813,'Ashed teabags wet'!$J$817:$J$818,'Ashed teabags wet'!$J$820:$J$821)</f>
        <v>5.5094158734921841</v>
      </c>
      <c r="N588" s="235">
        <f t="shared" si="68"/>
        <v>1.7425953524610569</v>
      </c>
      <c r="O588" s="235">
        <f>IF(IFERROR(INDEX('Both teabags AfterWet'!$D$1:$D$839,MATCH(J588,'Both teabags AfterWet'!$B$1:$B$839,0)),"")="","",(IFERROR(INDEX('Both teabags AfterWet'!$D$1:$D$839,MATCH(J588,'Both teabags AfterWet'!$B$1:$B$839,0)),"")))</f>
        <v>0.628</v>
      </c>
      <c r="P588" s="235">
        <f t="shared" si="69"/>
        <v>0.47739999999999999</v>
      </c>
      <c r="Q588" s="235">
        <f>IFERROR(INDEX('Ashed teabags wet'!$J$2:$J$825,MATCH(J588,'Ashed teabags wet'!$B$2:$B$825,0)),"")</f>
        <v>18.664047151277249</v>
      </c>
      <c r="R588" s="235">
        <f t="shared" si="72"/>
        <v>0.38829783889980241</v>
      </c>
      <c r="S588" s="236">
        <f>'WetLitterbags placem_collection'!E149</f>
        <v>42762</v>
      </c>
      <c r="T588" s="236">
        <f>IF('WetLitterbags placem_collection'!G149="","",'WetLitterbags placem_collection'!G149)</f>
        <v>42816</v>
      </c>
      <c r="U588" s="237">
        <f t="shared" si="66"/>
        <v>54</v>
      </c>
      <c r="V588" s="235">
        <f t="shared" si="70"/>
        <v>1.3667999999999998</v>
      </c>
      <c r="W588" s="235">
        <f t="shared" si="71"/>
        <v>1.3542975135612545</v>
      </c>
      <c r="X588">
        <f>IFERROR(INDEX(Rainfall_Wet!$O$2:$O$217,MATCH(B588, Rainfall_Wet!$A$2:$A$217,0)),"")</f>
        <v>206.85140822299999</v>
      </c>
      <c r="Y588" s="241">
        <v>39.96</v>
      </c>
      <c r="Z588" s="241">
        <v>12.920000000000002</v>
      </c>
      <c r="AA588" s="241">
        <v>47.12</v>
      </c>
      <c r="AB588" s="242" t="s">
        <v>2692</v>
      </c>
      <c r="AC588" s="241">
        <v>3.6549531789058598</v>
      </c>
      <c r="AD588">
        <f>IF('WetLitterbags placem_collection'!AB149="","",'WetLitterbags placem_collection'!AB149)</f>
        <v>3.6</v>
      </c>
      <c r="AE588">
        <f>IF('WetLitterbags placem_collection'!Z149="","",'WetLitterbags placem_collection'!Z149)</f>
        <v>19</v>
      </c>
      <c r="AF588" s="256" t="str">
        <f>IF('WetLitterbags placem_collection'!AA149="","",'WetLitterbags placem_collection'!AA149)</f>
        <v>M</v>
      </c>
      <c r="AG588">
        <f>IF('WetLitterbags placem_collection'!AC149="","",'WetLitterbags placem_collection'!AC149)</f>
        <v>1</v>
      </c>
      <c r="AH588" s="250">
        <f>AVERAGE('WetLitterbags placem_collection'!S149,'WetLitterbags placem_collection'!U149)</f>
        <v>23.35</v>
      </c>
      <c r="AI588">
        <f>AVERAGE('WetLitterbags placem_collection'!R149,'WetLitterbags placem_collection'!T149)</f>
        <v>29.9</v>
      </c>
      <c r="AJ588">
        <f>INDEX(Coordinates!$B$2:$B$197,MATCH(G588,Coordinates!$J$2:$J$197,0))</f>
        <v>-2.3675780180000001</v>
      </c>
      <c r="AK588">
        <f>INDEX(Coordinates!$C$2:$C$197,MATCH(G588,Coordinates!$J$2:$J$197,0))</f>
        <v>34.060323029999999</v>
      </c>
      <c r="AL588" t="str">
        <f>IF(ISNUMBER(SEARCH("C", 'WetLitterbags placem_collection'!X149)),"YES","")</f>
        <v/>
      </c>
      <c r="AM588" t="str">
        <f>IF(ISNUMBER(SEARCH("H", 'WetLitterbags placem_collection'!X149)),"YES","")</f>
        <v/>
      </c>
      <c r="AN588" t="str">
        <f>IF(ISNUMBER(SEARCH("R", 'WetLitterbags placem_collection'!X149)),"YES","")</f>
        <v/>
      </c>
    </row>
    <row r="589" spans="1:40" ht="15" customHeight="1">
      <c r="A589" s="268" t="s">
        <v>2460</v>
      </c>
      <c r="B589" s="282">
        <f>'Dry_Litterbag Placem_Collection'!A150</f>
        <v>148</v>
      </c>
      <c r="C589" s="282" t="str">
        <f>'Dry_Litterbag Placem_Collection'!B150</f>
        <v xml:space="preserve">Mwantimba
</v>
      </c>
      <c r="D589" s="282" t="s">
        <v>2677</v>
      </c>
      <c r="E589" s="282" t="s">
        <v>20</v>
      </c>
      <c r="F589" s="282">
        <v>3</v>
      </c>
      <c r="G589" s="283" t="str">
        <f>'Dry_Litterbag Placem_Collection'!C150</f>
        <v>Wet_P3_T4</v>
      </c>
      <c r="H589" s="293" t="s">
        <v>3672</v>
      </c>
      <c r="I589" s="285" t="s">
        <v>1147</v>
      </c>
      <c r="J589" s="233" t="str">
        <f>'WetLitterbags placem_collection'!O150</f>
        <v>G807</v>
      </c>
      <c r="K589" s="235">
        <f>IFERROR(INDEX('Green_rooibos initial weight'!$C$5:$C$1749,MATCH(J589, 'Green_rooibos initial weight'!$A$5:$A$1749,0)),"")</f>
        <v>2.0310000000000001</v>
      </c>
      <c r="L589" s="235">
        <f t="shared" si="67"/>
        <v>1.7812000000000001</v>
      </c>
      <c r="M589" s="235">
        <f>AVERAGE('Ashed teabags wet'!$J$809:$J$813,'Ashed teabags wet'!$J$817:$J$818,'Ashed teabags wet'!$J$820:$J$821)</f>
        <v>5.5094158734921841</v>
      </c>
      <c r="N589" s="235">
        <f t="shared" si="68"/>
        <v>1.6830662844613573</v>
      </c>
      <c r="O589" s="235">
        <f>IF(IFERROR(INDEX('Both teabags AfterWet'!$D$1:$D$839,MATCH(J589,'Both teabags AfterWet'!$B$1:$B$839,0)),"")="","",(IFERROR(INDEX('Both teabags AfterWet'!$D$1:$D$839,MATCH(J589,'Both teabags AfterWet'!$B$1:$B$839,0)),"")))</f>
        <v>0.74309999999999998</v>
      </c>
      <c r="P589" s="235">
        <f t="shared" si="69"/>
        <v>0.59250000000000003</v>
      </c>
      <c r="Q589" s="235">
        <f>IFERROR(INDEX('Ashed teabags wet'!$J$2:$J$825,MATCH(J589,'Ashed teabags wet'!$B$2:$B$825,0)),"")</f>
        <v>19.203072491598501</v>
      </c>
      <c r="R589" s="235">
        <f t="shared" si="72"/>
        <v>0.47872179548727889</v>
      </c>
      <c r="S589" s="236">
        <f>'WetLitterbags placem_collection'!E150</f>
        <v>42762</v>
      </c>
      <c r="T589" s="236">
        <f>IF('WetLitterbags placem_collection'!G150="","",'WetLitterbags placem_collection'!G150)</f>
        <v>42816</v>
      </c>
      <c r="U589" s="237">
        <f t="shared" si="66"/>
        <v>54</v>
      </c>
      <c r="V589" s="235">
        <f t="shared" si="70"/>
        <v>1.1887000000000001</v>
      </c>
      <c r="W589" s="235">
        <f t="shared" si="71"/>
        <v>1.2043444889740784</v>
      </c>
      <c r="X589">
        <f>IFERROR(INDEX(Rainfall_Wet!$O$2:$O$217,MATCH(B589, Rainfall_Wet!$A$2:$A$217,0)),"")</f>
        <v>206.85140822299999</v>
      </c>
      <c r="Y589" s="241">
        <v>39.96</v>
      </c>
      <c r="Z589" s="241">
        <v>12.920000000000002</v>
      </c>
      <c r="AA589" s="241">
        <v>47.12</v>
      </c>
      <c r="AB589" s="242" t="s">
        <v>2692</v>
      </c>
      <c r="AC589" s="241">
        <v>4.6549531789058696</v>
      </c>
      <c r="AD589">
        <f>IF('WetLitterbags placem_collection'!AB150="","",'WetLitterbags placem_collection'!AB150)</f>
        <v>4.9000000000000004</v>
      </c>
      <c r="AE589">
        <f>IF('WetLitterbags placem_collection'!Z150="","",'WetLitterbags placem_collection'!Z150)</f>
        <v>17.489999999999998</v>
      </c>
      <c r="AF589" s="256" t="str">
        <f>IF('WetLitterbags placem_collection'!AA150="","",'WetLitterbags placem_collection'!AA150)</f>
        <v>M</v>
      </c>
      <c r="AG589">
        <f>IF('WetLitterbags placem_collection'!AC150="","",'WetLitterbags placem_collection'!AC150)</f>
        <v>1</v>
      </c>
      <c r="AH589" s="250">
        <f>AVERAGE('WetLitterbags placem_collection'!S150,'WetLitterbags placem_collection'!U150)</f>
        <v>28.2</v>
      </c>
      <c r="AI589">
        <f>AVERAGE('WetLitterbags placem_collection'!R150,'WetLitterbags placem_collection'!T150)</f>
        <v>25.299999999999997</v>
      </c>
      <c r="AJ589">
        <f>INDEX(Coordinates!$B$2:$B$197,MATCH(G589,Coordinates!$J$2:$J$197,0))</f>
        <v>-2.3676269689999998</v>
      </c>
      <c r="AK589">
        <f>INDEX(Coordinates!$C$2:$C$197,MATCH(G589,Coordinates!$J$2:$J$197,0))</f>
        <v>34.060310960000002</v>
      </c>
      <c r="AL589" t="str">
        <f>IF(ISNUMBER(SEARCH("C", 'WetLitterbags placem_collection'!X150)),"YES","")</f>
        <v/>
      </c>
      <c r="AM589" t="str">
        <f>IF(ISNUMBER(SEARCH("H", 'WetLitterbags placem_collection'!X150)),"YES","")</f>
        <v/>
      </c>
      <c r="AN589" t="str">
        <f>IF(ISNUMBER(SEARCH("R", 'WetLitterbags placem_collection'!X150)),"YES","")</f>
        <v>YES</v>
      </c>
    </row>
    <row r="590" spans="1:40" ht="15" customHeight="1">
      <c r="A590" s="268" t="s">
        <v>2460</v>
      </c>
      <c r="B590" s="282">
        <f>'Dry_Litterbag Placem_Collection'!A151</f>
        <v>149</v>
      </c>
      <c r="C590" s="282" t="str">
        <f>'Dry_Litterbag Placem_Collection'!B151</f>
        <v xml:space="preserve">Mwantimba
</v>
      </c>
      <c r="D590" s="282" t="s">
        <v>2677</v>
      </c>
      <c r="E590" s="282" t="s">
        <v>20</v>
      </c>
      <c r="F590" s="282">
        <v>3</v>
      </c>
      <c r="G590" s="283" t="str">
        <f>'Dry_Litterbag Placem_Collection'!C151</f>
        <v>Wet_P3_T5</v>
      </c>
      <c r="H590" s="293" t="s">
        <v>3672</v>
      </c>
      <c r="I590" s="285" t="s">
        <v>1147</v>
      </c>
      <c r="J590" s="233" t="str">
        <f>'WetLitterbags placem_collection'!O151</f>
        <v>G696</v>
      </c>
      <c r="K590" s="235">
        <f>IFERROR(INDEX('Green_rooibos initial weight'!$C$5:$C$1749,MATCH(J590, 'Green_rooibos initial weight'!$A$5:$A$1749,0)),"")</f>
        <v>2.036</v>
      </c>
      <c r="L590" s="235">
        <f t="shared" si="67"/>
        <v>1.7862</v>
      </c>
      <c r="M590" s="235">
        <f>AVERAGE('Ashed teabags wet'!$J$809:$J$813,'Ashed teabags wet'!$J$817:$J$818,'Ashed teabags wet'!$J$820:$J$821)</f>
        <v>5.5094158734921841</v>
      </c>
      <c r="N590" s="235">
        <f t="shared" si="68"/>
        <v>1.6877908136676827</v>
      </c>
      <c r="O590" s="235">
        <f>IF(IFERROR(INDEX('Both teabags AfterWet'!$D$1:$D$839,MATCH(J590,'Both teabags AfterWet'!$B$1:$B$839,0)),"")="","",(IFERROR(INDEX('Both teabags AfterWet'!$D$1:$D$839,MATCH(J590,'Both teabags AfterWet'!$B$1:$B$839,0)),"")))</f>
        <v>0.82469999999999999</v>
      </c>
      <c r="P590" s="235">
        <f t="shared" si="69"/>
        <v>0.67409999999999992</v>
      </c>
      <c r="Q590" s="235">
        <f>IFERROR(INDEX('Ashed teabags wet'!$J$2:$J$825,MATCH(J590,'Ashed teabags wet'!$B$2:$B$825,0)),"")</f>
        <v>31.23781676413266</v>
      </c>
      <c r="R590" s="235">
        <f t="shared" si="72"/>
        <v>0.46352587719298166</v>
      </c>
      <c r="S590" s="236">
        <f>'WetLitterbags placem_collection'!E151</f>
        <v>42762</v>
      </c>
      <c r="T590" s="236">
        <f>IF('WetLitterbags placem_collection'!G151="","",'WetLitterbags placem_collection'!G151)</f>
        <v>42816</v>
      </c>
      <c r="U590" s="237">
        <f t="shared" si="66"/>
        <v>54</v>
      </c>
      <c r="V590" s="235">
        <f t="shared" si="70"/>
        <v>1.1121000000000001</v>
      </c>
      <c r="W590" s="235">
        <f t="shared" si="71"/>
        <v>1.2242649364747011</v>
      </c>
      <c r="X590">
        <f>IFERROR(INDEX(Rainfall_Wet!$O$2:$O$217,MATCH(B590, Rainfall_Wet!$A$2:$A$217,0)),"")</f>
        <v>206.85140822299999</v>
      </c>
      <c r="Y590" s="241">
        <v>39.96</v>
      </c>
      <c r="Z590" s="241">
        <v>12.920000000000002</v>
      </c>
      <c r="AA590" s="241">
        <v>47.12</v>
      </c>
      <c r="AB590" s="242" t="s">
        <v>2692</v>
      </c>
      <c r="AC590" s="241">
        <v>5.6549531789058696</v>
      </c>
      <c r="AD590">
        <f>IF('WetLitterbags placem_collection'!AB151="","",'WetLitterbags placem_collection'!AB151)</f>
        <v>2.8</v>
      </c>
      <c r="AE590">
        <f>IF('WetLitterbags placem_collection'!Z151="","",'WetLitterbags placem_collection'!Z151)</f>
        <v>13</v>
      </c>
      <c r="AF590" s="256" t="str">
        <f>IF('WetLitterbags placem_collection'!AA151="","",'WetLitterbags placem_collection'!AA151)</f>
        <v>M</v>
      </c>
      <c r="AG590">
        <f>IF('WetLitterbags placem_collection'!AC151="","",'WetLitterbags placem_collection'!AC151)</f>
        <v>1</v>
      </c>
      <c r="AH590" s="250">
        <f>AVERAGE('WetLitterbags placem_collection'!S151,'WetLitterbags placem_collection'!U151)</f>
        <v>25.4</v>
      </c>
      <c r="AI590">
        <f>AVERAGE('WetLitterbags placem_collection'!R151,'WetLitterbags placem_collection'!T151)</f>
        <v>26.9</v>
      </c>
      <c r="AJ590">
        <f>INDEX(Coordinates!$B$2:$B$197,MATCH(G590,Coordinates!$J$2:$J$197,0))</f>
        <v>-2.3677179960000001</v>
      </c>
      <c r="AK590">
        <f>INDEX(Coordinates!$C$2:$C$197,MATCH(G590,Coordinates!$J$2:$J$197,0))</f>
        <v>34.060324960000003</v>
      </c>
      <c r="AL590" t="str">
        <f>IF(ISNUMBER(SEARCH("C", 'WetLitterbags placem_collection'!X151)),"YES","")</f>
        <v/>
      </c>
      <c r="AM590" t="str">
        <f>IF(ISNUMBER(SEARCH("H", 'WetLitterbags placem_collection'!X151)),"YES","")</f>
        <v/>
      </c>
      <c r="AN590" t="str">
        <f>IF(ISNUMBER(SEARCH("R", 'WetLitterbags placem_collection'!X151)),"YES","")</f>
        <v/>
      </c>
    </row>
    <row r="591" spans="1:40" ht="15" customHeight="1">
      <c r="A591" s="268" t="s">
        <v>2460</v>
      </c>
      <c r="B591" s="282">
        <f>'Dry_Litterbag Placem_Collection'!A152</f>
        <v>150</v>
      </c>
      <c r="C591" s="282" t="str">
        <f>'Dry_Litterbag Placem_Collection'!B152</f>
        <v xml:space="preserve">Mwantimba
</v>
      </c>
      <c r="D591" s="282" t="s">
        <v>2677</v>
      </c>
      <c r="E591" s="282" t="s">
        <v>20</v>
      </c>
      <c r="F591" s="282">
        <v>3</v>
      </c>
      <c r="G591" s="283" t="str">
        <f>'Dry_Litterbag Placem_Collection'!C152</f>
        <v>Wet_P3_T6</v>
      </c>
      <c r="H591" s="293" t="s">
        <v>3672</v>
      </c>
      <c r="I591" s="285" t="s">
        <v>1147</v>
      </c>
      <c r="J591" s="233" t="str">
        <f>'WetLitterbags placem_collection'!O152</f>
        <v>G801</v>
      </c>
      <c r="K591" s="235">
        <f>IFERROR(INDEX('Green_rooibos initial weight'!$C$5:$C$1749,MATCH(J591, 'Green_rooibos initial weight'!$A$5:$A$1749,0)),"")</f>
        <v>2.0720000000000001</v>
      </c>
      <c r="L591" s="235">
        <f t="shared" si="67"/>
        <v>1.8222</v>
      </c>
      <c r="M591" s="235">
        <f>AVERAGE('Ashed teabags wet'!$J$809:$J$813,'Ashed teabags wet'!$J$817:$J$818,'Ashed teabags wet'!$J$820:$J$821)</f>
        <v>5.5094158734921841</v>
      </c>
      <c r="N591" s="235">
        <f t="shared" si="68"/>
        <v>1.7218074239532255</v>
      </c>
      <c r="O591" s="235">
        <f>IF(IFERROR(INDEX('Both teabags AfterWet'!$D$1:$D$839,MATCH(J591,'Both teabags AfterWet'!$B$1:$B$839,0)),"")="","",(IFERROR(INDEX('Both teabags AfterWet'!$D$1:$D$839,MATCH(J591,'Both teabags AfterWet'!$B$1:$B$839,0)),"")))</f>
        <v>0.60099999999999998</v>
      </c>
      <c r="P591" s="235">
        <f t="shared" si="69"/>
        <v>0.45039999999999997</v>
      </c>
      <c r="Q591" s="235">
        <f>IFERROR(INDEX('Ashed teabags wet'!$J$2:$J$825,MATCH(J591,'Ashed teabags wet'!$B$2:$B$825,0)),"")</f>
        <v>20.08862629246671</v>
      </c>
      <c r="R591" s="235">
        <f t="shared" si="72"/>
        <v>0.35992082717872992</v>
      </c>
      <c r="S591" s="236">
        <f>'WetLitterbags placem_collection'!E152</f>
        <v>42762</v>
      </c>
      <c r="T591" s="236">
        <f>IF('WetLitterbags placem_collection'!G152="","",'WetLitterbags placem_collection'!G152)</f>
        <v>42816</v>
      </c>
      <c r="U591" s="237">
        <f t="shared" si="66"/>
        <v>54</v>
      </c>
      <c r="V591" s="235">
        <f t="shared" si="70"/>
        <v>1.3718000000000001</v>
      </c>
      <c r="W591" s="235">
        <f t="shared" si="71"/>
        <v>1.3618865967744955</v>
      </c>
      <c r="X591">
        <f>IFERROR(INDEX(Rainfall_Wet!$O$2:$O$217,MATCH(B591, Rainfall_Wet!$A$2:$A$217,0)),"")</f>
        <v>206.85140822299999</v>
      </c>
      <c r="Y591" s="241">
        <v>39.96</v>
      </c>
      <c r="Z591" s="241">
        <v>12.920000000000002</v>
      </c>
      <c r="AA591" s="241">
        <v>47.12</v>
      </c>
      <c r="AB591" s="242" t="s">
        <v>2692</v>
      </c>
      <c r="AC591" s="241">
        <v>6.6549531789058696</v>
      </c>
      <c r="AD591">
        <f>IF('WetLitterbags placem_collection'!AB152="","",'WetLitterbags placem_collection'!AB152)</f>
        <v>2.75</v>
      </c>
      <c r="AE591">
        <f>IF('WetLitterbags placem_collection'!Z152="","",'WetLitterbags placem_collection'!Z152)</f>
        <v>19</v>
      </c>
      <c r="AF591" s="256" t="str">
        <f>IF('WetLitterbags placem_collection'!AA152="","",'WetLitterbags placem_collection'!AA152)</f>
        <v>O</v>
      </c>
      <c r="AG591">
        <f>IF('WetLitterbags placem_collection'!AC152="","",'WetLitterbags placem_collection'!AC152)</f>
        <v>0</v>
      </c>
      <c r="AH591" s="250">
        <f>AVERAGE('WetLitterbags placem_collection'!S152,'WetLitterbags placem_collection'!U152)</f>
        <v>22.55</v>
      </c>
      <c r="AI591">
        <f>AVERAGE('WetLitterbags placem_collection'!R152,'WetLitterbags placem_collection'!T152)</f>
        <v>24.75</v>
      </c>
      <c r="AJ591">
        <f>INDEX(Coordinates!$B$2:$B$197,MATCH(G591,Coordinates!$J$2:$J$197,0))</f>
        <v>-2.3675230329999999</v>
      </c>
      <c r="AK591">
        <f>INDEX(Coordinates!$C$2:$C$197,MATCH(G591,Coordinates!$J$2:$J$197,0))</f>
        <v>34.060512969999998</v>
      </c>
      <c r="AL591" t="str">
        <f>IF(ISNUMBER(SEARCH("C", 'WetLitterbags placem_collection'!X152)),"YES","")</f>
        <v/>
      </c>
      <c r="AM591" t="str">
        <f>IF(ISNUMBER(SEARCH("H", 'WetLitterbags placem_collection'!X152)),"YES","")</f>
        <v/>
      </c>
      <c r="AN591" t="str">
        <f>IF(ISNUMBER(SEARCH("R", 'WetLitterbags placem_collection'!X152)),"YES","")</f>
        <v/>
      </c>
    </row>
    <row r="592" spans="1:40" ht="15" customHeight="1">
      <c r="A592" s="268" t="s">
        <v>2460</v>
      </c>
      <c r="B592" s="282">
        <f>'Dry_Litterbag Placem_Collection'!A153</f>
        <v>151</v>
      </c>
      <c r="C592" s="282" t="str">
        <f>'Dry_Litterbag Placem_Collection'!B153</f>
        <v xml:space="preserve">Mwantimba
</v>
      </c>
      <c r="D592" s="282" t="s">
        <v>2677</v>
      </c>
      <c r="E592" s="282" t="s">
        <v>20</v>
      </c>
      <c r="F592" s="282">
        <v>3</v>
      </c>
      <c r="G592" s="283" t="str">
        <f>'Dry_Litterbag Placem_Collection'!C153</f>
        <v>Wet_P3_T7</v>
      </c>
      <c r="H592" s="293" t="s">
        <v>3672</v>
      </c>
      <c r="I592" s="285" t="s">
        <v>1147</v>
      </c>
      <c r="J592" s="233" t="str">
        <f>'WetLitterbags placem_collection'!O153</f>
        <v>G647</v>
      </c>
      <c r="K592" s="235">
        <f>IFERROR(INDEX('Green_rooibos initial weight'!$C$5:$C$1749,MATCH(J592, 'Green_rooibos initial weight'!$A$5:$A$1749,0)),"")</f>
        <v>2.1240000000000001</v>
      </c>
      <c r="L592" s="235">
        <f t="shared" si="67"/>
        <v>1.8742000000000001</v>
      </c>
      <c r="M592" s="235">
        <f>AVERAGE('Ashed teabags wet'!$J$809:$J$813,'Ashed teabags wet'!$J$817:$J$818,'Ashed teabags wet'!$J$820:$J$821)</f>
        <v>5.5094158734921841</v>
      </c>
      <c r="N592" s="235">
        <f t="shared" si="68"/>
        <v>1.7709425276990096</v>
      </c>
      <c r="O592" s="235">
        <f>IF(IFERROR(INDEX('Both teabags AfterWet'!$D$1:$D$839,MATCH(J592,'Both teabags AfterWet'!$B$1:$B$839,0)),"")="","",(IFERROR(INDEX('Both teabags AfterWet'!$D$1:$D$839,MATCH(J592,'Both teabags AfterWet'!$B$1:$B$839,0)),"")))</f>
        <v>0.78700000000000003</v>
      </c>
      <c r="P592" s="235">
        <f t="shared" si="69"/>
        <v>0.63640000000000008</v>
      </c>
      <c r="Q592" s="235">
        <f>IFERROR(INDEX('Ashed teabags wet'!$J$2:$J$825,MATCH(J592,'Ashed teabags wet'!$B$2:$B$825,0)),"")</f>
        <v>20.305781175346262</v>
      </c>
      <c r="R592" s="235">
        <f t="shared" si="72"/>
        <v>0.50717400860009643</v>
      </c>
      <c r="S592" s="236">
        <f>'WetLitterbags placem_collection'!E153</f>
        <v>42762</v>
      </c>
      <c r="T592" s="236">
        <f>IF('WetLitterbags placem_collection'!G153="","",'WetLitterbags placem_collection'!G153)</f>
        <v>42816</v>
      </c>
      <c r="U592" s="237">
        <f t="shared" si="66"/>
        <v>54</v>
      </c>
      <c r="V592" s="235">
        <f t="shared" si="70"/>
        <v>1.2378</v>
      </c>
      <c r="W592" s="235">
        <f t="shared" si="71"/>
        <v>1.2637685190989132</v>
      </c>
      <c r="X592">
        <f>IFERROR(INDEX(Rainfall_Wet!$O$2:$O$217,MATCH(B592, Rainfall_Wet!$A$2:$A$217,0)),"")</f>
        <v>206.85140822299999</v>
      </c>
      <c r="Y592" s="241">
        <v>39.96</v>
      </c>
      <c r="Z592" s="241">
        <v>12.920000000000002</v>
      </c>
      <c r="AA592" s="241">
        <v>47.12</v>
      </c>
      <c r="AB592" s="242" t="s">
        <v>2692</v>
      </c>
      <c r="AC592" s="241">
        <v>7.6549531789058696</v>
      </c>
      <c r="AD592">
        <f>IF('WetLitterbags placem_collection'!AB153="","",'WetLitterbags placem_collection'!AB153)</f>
        <v>1.4</v>
      </c>
      <c r="AE592">
        <f>IF('WetLitterbags placem_collection'!Z153="","",'WetLitterbags placem_collection'!Z153)</f>
        <v>7.9</v>
      </c>
      <c r="AF592" s="256" t="str">
        <f>IF('WetLitterbags placem_collection'!AA153="","",'WetLitterbags placem_collection'!AA153)</f>
        <v>O</v>
      </c>
      <c r="AG592">
        <f>IF('WetLitterbags placem_collection'!AC153="","",'WetLitterbags placem_collection'!AC153)</f>
        <v>1</v>
      </c>
      <c r="AH592" s="250">
        <f>AVERAGE('WetLitterbags placem_collection'!S153,'WetLitterbags placem_collection'!U153)</f>
        <v>26.049999999999997</v>
      </c>
      <c r="AI592">
        <f>AVERAGE('WetLitterbags placem_collection'!R153,'WetLitterbags placem_collection'!T153)</f>
        <v>26.5</v>
      </c>
      <c r="AJ592">
        <f>INDEX(Coordinates!$B$2:$B$197,MATCH(G592,Coordinates!$J$2:$J$197,0))</f>
        <v>-2.3673460070000001</v>
      </c>
      <c r="AK592">
        <f>INDEX(Coordinates!$C$2:$C$197,MATCH(G592,Coordinates!$J$2:$J$197,0))</f>
        <v>34.060310039999997</v>
      </c>
      <c r="AL592" t="str">
        <f>IF(ISNUMBER(SEARCH("C", 'WetLitterbags placem_collection'!X153)),"YES","")</f>
        <v/>
      </c>
      <c r="AM592" t="str">
        <f>IF(ISNUMBER(SEARCH("H", 'WetLitterbags placem_collection'!X153)),"YES","")</f>
        <v/>
      </c>
      <c r="AN592" t="str">
        <f>IF(ISNUMBER(SEARCH("R", 'WetLitterbags placem_collection'!X153)),"YES","")</f>
        <v>YES</v>
      </c>
    </row>
    <row r="593" spans="1:40" ht="15" customHeight="1">
      <c r="A593" s="268" t="s">
        <v>2460</v>
      </c>
      <c r="B593" s="282">
        <f>'Dry_Litterbag Placem_Collection'!A154</f>
        <v>152</v>
      </c>
      <c r="C593" s="282" t="str">
        <f>'Dry_Litterbag Placem_Collection'!B154</f>
        <v xml:space="preserve">Mwantimba
</v>
      </c>
      <c r="D593" s="282" t="s">
        <v>2677</v>
      </c>
      <c r="E593" s="282" t="s">
        <v>20</v>
      </c>
      <c r="F593" s="282">
        <v>3</v>
      </c>
      <c r="G593" s="283" t="str">
        <f>'Dry_Litterbag Placem_Collection'!C154</f>
        <v>Wet_P3_T8</v>
      </c>
      <c r="H593" s="293" t="s">
        <v>3672</v>
      </c>
      <c r="I593" s="285" t="s">
        <v>1147</v>
      </c>
      <c r="J593" s="233" t="str">
        <f>'WetLitterbags placem_collection'!O154</f>
        <v>G744</v>
      </c>
      <c r="K593" s="235">
        <f>IFERROR(INDEX('Green_rooibos initial weight'!$C$5:$C$1749,MATCH(J593, 'Green_rooibos initial weight'!$A$5:$A$1749,0)),"")</f>
        <v>2.085</v>
      </c>
      <c r="L593" s="235">
        <f t="shared" si="67"/>
        <v>1.8351999999999999</v>
      </c>
      <c r="M593" s="235">
        <f>AVERAGE('Ashed teabags wet'!$J$809:$J$813,'Ashed teabags wet'!$J$817:$J$818,'Ashed teabags wet'!$J$820:$J$821)</f>
        <v>5.5094158734921841</v>
      </c>
      <c r="N593" s="235">
        <f t="shared" si="68"/>
        <v>1.7340911998896713</v>
      </c>
      <c r="O593" s="235">
        <f>IF(IFERROR(INDEX('Both teabags AfterWet'!$D$1:$D$839,MATCH(J593,'Both teabags AfterWet'!$B$1:$B$839,0)),"")="","",(IFERROR(INDEX('Both teabags AfterWet'!$D$1:$D$839,MATCH(J593,'Both teabags AfterWet'!$B$1:$B$839,0)),"")))</f>
        <v>0.62919999999999998</v>
      </c>
      <c r="P593" s="235">
        <f t="shared" si="69"/>
        <v>0.47859999999999997</v>
      </c>
      <c r="Q593" s="235">
        <f>IFERROR(INDEX('Ashed teabags wet'!$J$2:$J$825,MATCH(J593,'Ashed teabags wet'!$B$2:$B$825,0)),"")</f>
        <v>13.529411764705387</v>
      </c>
      <c r="R593" s="235">
        <f t="shared" si="72"/>
        <v>0.41384823529411996</v>
      </c>
      <c r="S593" s="236">
        <f>'WetLitterbags placem_collection'!E154</f>
        <v>42762</v>
      </c>
      <c r="T593" s="236">
        <f>IF('WetLitterbags placem_collection'!G154="","",'WetLitterbags placem_collection'!G154)</f>
        <v>42816</v>
      </c>
      <c r="U593" s="237">
        <f t="shared" si="66"/>
        <v>54</v>
      </c>
      <c r="V593" s="235">
        <f t="shared" si="70"/>
        <v>1.3566</v>
      </c>
      <c r="W593" s="235">
        <f t="shared" si="71"/>
        <v>1.3202429645955513</v>
      </c>
      <c r="X593">
        <f>IFERROR(INDEX(Rainfall_Wet!$O$2:$O$217,MATCH(B593, Rainfall_Wet!$A$2:$A$217,0)),"")</f>
        <v>206.85140822299999</v>
      </c>
      <c r="Y593" s="241">
        <v>39.96</v>
      </c>
      <c r="Z593" s="241">
        <v>12.920000000000002</v>
      </c>
      <c r="AA593" s="241">
        <v>47.12</v>
      </c>
      <c r="AB593" s="242" t="s">
        <v>2692</v>
      </c>
      <c r="AC593" s="241">
        <v>8.6549531789058705</v>
      </c>
      <c r="AD593">
        <f>IF('WetLitterbags placem_collection'!AB154="","",'WetLitterbags placem_collection'!AB154)</f>
        <v>2.2000000000000002</v>
      </c>
      <c r="AE593">
        <f>IF('WetLitterbags placem_collection'!Z154="","",'WetLitterbags placem_collection'!Z154)</f>
        <v>15</v>
      </c>
      <c r="AF593" s="256" t="str">
        <f>IF('WetLitterbags placem_collection'!AA154="","",'WetLitterbags placem_collection'!AA154)</f>
        <v>M</v>
      </c>
      <c r="AG593">
        <f>IF('WetLitterbags placem_collection'!AC154="","",'WetLitterbags placem_collection'!AC154)</f>
        <v>0</v>
      </c>
      <c r="AH593" s="250">
        <f>AVERAGE('WetLitterbags placem_collection'!S154,'WetLitterbags placem_collection'!U154)</f>
        <v>18.8</v>
      </c>
      <c r="AI593">
        <f>AVERAGE('WetLitterbags placem_collection'!R154,'WetLitterbags placem_collection'!T154)</f>
        <v>23.7</v>
      </c>
      <c r="AJ593">
        <f>INDEX(Coordinates!$B$2:$B$197,MATCH(G593,Coordinates!$J$2:$J$197,0))</f>
        <v>-2.367543988</v>
      </c>
      <c r="AK593">
        <f>INDEX(Coordinates!$C$2:$C$197,MATCH(G593,Coordinates!$J$2:$J$197,0))</f>
        <v>34.060168969999999</v>
      </c>
      <c r="AL593" t="str">
        <f>IF(ISNUMBER(SEARCH("C", 'WetLitterbags placem_collection'!X154)),"YES","")</f>
        <v/>
      </c>
      <c r="AM593" t="str">
        <f>IF(ISNUMBER(SEARCH("H", 'WetLitterbags placem_collection'!X154)),"YES","")</f>
        <v/>
      </c>
      <c r="AN593" t="str">
        <f>IF(ISNUMBER(SEARCH("R", 'WetLitterbags placem_collection'!X154)),"YES","")</f>
        <v>YES</v>
      </c>
    </row>
    <row r="594" spans="1:40" ht="15" customHeight="1">
      <c r="A594" s="268" t="s">
        <v>2460</v>
      </c>
      <c r="B594" s="282">
        <f>'Dry_Litterbag Placem_Collection'!A155</f>
        <v>153</v>
      </c>
      <c r="C594" s="282" t="str">
        <f>'Dry_Litterbag Placem_Collection'!B155</f>
        <v xml:space="preserve">Mwantimba
</v>
      </c>
      <c r="D594" s="282" t="s">
        <v>2677</v>
      </c>
      <c r="E594" s="282" t="s">
        <v>20</v>
      </c>
      <c r="F594" s="282">
        <v>4</v>
      </c>
      <c r="G594" s="283" t="str">
        <f>'Dry_Litterbag Placem_Collection'!C155</f>
        <v>Wet_P4_T1</v>
      </c>
      <c r="H594" s="293" t="s">
        <v>3672</v>
      </c>
      <c r="I594" s="285" t="s">
        <v>1147</v>
      </c>
      <c r="J594" s="233" t="str">
        <f>'WetLitterbags placem_collection'!O155</f>
        <v>G885</v>
      </c>
      <c r="K594" s="235">
        <f>IFERROR(INDEX('Green_rooibos initial weight'!$C$5:$C$1749,MATCH(J594, 'Green_rooibos initial weight'!$A$5:$A$1749,0)),"")</f>
        <v>1.8939999999999999</v>
      </c>
      <c r="L594" s="235">
        <f t="shared" si="67"/>
        <v>1.6441999999999999</v>
      </c>
      <c r="M594" s="235">
        <f>AVERAGE('Ashed teabags wet'!$J$809:$J$813,'Ashed teabags wet'!$J$817:$J$818,'Ashed teabags wet'!$J$820:$J$821)</f>
        <v>5.5094158734921841</v>
      </c>
      <c r="N594" s="235">
        <f t="shared" si="68"/>
        <v>1.5536141842080413</v>
      </c>
      <c r="O594" s="235">
        <f>IF(IFERROR(INDEX('Both teabags AfterWet'!$D$1:$D$839,MATCH(J594,'Both teabags AfterWet'!$B$1:$B$839,0)),"")="","",(IFERROR(INDEX('Both teabags AfterWet'!$D$1:$D$839,MATCH(J594,'Both teabags AfterWet'!$B$1:$B$839,0)),"")))</f>
        <v>0.5756</v>
      </c>
      <c r="P594" s="235">
        <f t="shared" si="69"/>
        <v>0.42499999999999999</v>
      </c>
      <c r="Q594" s="235">
        <f>IFERROR(INDEX('Ashed teabags wet'!$J$2:$J$825,MATCH(J594,'Ashed teabags wet'!$B$2:$B$825,0)),"")</f>
        <v>12.119700748128949</v>
      </c>
      <c r="R594" s="235">
        <f t="shared" si="72"/>
        <v>0.37349127182045194</v>
      </c>
      <c r="S594" s="236">
        <f>'WetLitterbags placem_collection'!E155</f>
        <v>42762</v>
      </c>
      <c r="T594" s="236">
        <f>IF('WetLitterbags placem_collection'!G155="","",'WetLitterbags placem_collection'!G155)</f>
        <v>42816</v>
      </c>
      <c r="U594" s="237">
        <f t="shared" si="66"/>
        <v>54</v>
      </c>
      <c r="V594" s="235">
        <f t="shared" si="70"/>
        <v>1.2191999999999998</v>
      </c>
      <c r="W594" s="235">
        <f t="shared" si="71"/>
        <v>1.1801229123875894</v>
      </c>
      <c r="X594">
        <f>IFERROR(INDEX(Rainfall_Wet!$O$2:$O$217,MATCH(B594, Rainfall_Wet!$A$2:$A$217,0)),"")</f>
        <v>206.85140822299999</v>
      </c>
      <c r="Y594" s="241">
        <v>27.96</v>
      </c>
      <c r="Z594" s="241">
        <v>4.9200000000000017</v>
      </c>
      <c r="AA594" s="241">
        <v>67.12</v>
      </c>
      <c r="AB594" s="242" t="s">
        <v>2688</v>
      </c>
      <c r="AC594" s="241">
        <v>1.0437161163134547</v>
      </c>
      <c r="AD594">
        <f>IF('WetLitterbags placem_collection'!AB155="","",'WetLitterbags placem_collection'!AB155)</f>
        <v>2.1</v>
      </c>
      <c r="AE594">
        <f>IF('WetLitterbags placem_collection'!Z155="","",'WetLitterbags placem_collection'!Z155)</f>
        <v>16.399999999999999</v>
      </c>
      <c r="AF594" s="256" t="str">
        <f>IF('WetLitterbags placem_collection'!AA155="","",'WetLitterbags placem_collection'!AA155)</f>
        <v>G</v>
      </c>
      <c r="AG594">
        <f>IF('WetLitterbags placem_collection'!AC155="","",'WetLitterbags placem_collection'!AC155)</f>
        <v>0</v>
      </c>
      <c r="AH594" s="250">
        <f>AVERAGE('WetLitterbags placem_collection'!S155,'WetLitterbags placem_collection'!U155)</f>
        <v>21.35</v>
      </c>
      <c r="AI594">
        <f>AVERAGE('WetLitterbags placem_collection'!R155,'WetLitterbags placem_collection'!T155)</f>
        <v>26.700000000000003</v>
      </c>
      <c r="AJ594">
        <f>INDEX(Coordinates!$B$2:$B$197,MATCH(G594,Coordinates!$J$2:$J$197,0))</f>
        <v>-2.3676780150000001</v>
      </c>
      <c r="AK594">
        <f>INDEX(Coordinates!$C$2:$C$197,MATCH(G594,Coordinates!$J$2:$J$197,0))</f>
        <v>34.05937797</v>
      </c>
      <c r="AL594" t="str">
        <f>IF(ISNUMBER(SEARCH("C", 'WetLitterbags placem_collection'!X155)),"YES","")</f>
        <v/>
      </c>
      <c r="AM594" t="str">
        <f>IF(ISNUMBER(SEARCH("H", 'WetLitterbags placem_collection'!X155)),"YES","")</f>
        <v/>
      </c>
      <c r="AN594" t="str">
        <f>IF(ISNUMBER(SEARCH("R", 'WetLitterbags placem_collection'!X155)),"YES","")</f>
        <v>YES</v>
      </c>
    </row>
    <row r="595" spans="1:40" ht="15" customHeight="1">
      <c r="A595" s="268" t="s">
        <v>2460</v>
      </c>
      <c r="B595" s="282">
        <f>'Dry_Litterbag Placem_Collection'!A156</f>
        <v>154</v>
      </c>
      <c r="C595" s="282" t="str">
        <f>'Dry_Litterbag Placem_Collection'!B156</f>
        <v xml:space="preserve">Mwantimba
</v>
      </c>
      <c r="D595" s="282" t="s">
        <v>2677</v>
      </c>
      <c r="E595" s="282" t="s">
        <v>20</v>
      </c>
      <c r="F595" s="282">
        <v>4</v>
      </c>
      <c r="G595" s="283" t="str">
        <f>'Dry_Litterbag Placem_Collection'!C156</f>
        <v>Wet_P4_T2</v>
      </c>
      <c r="H595" s="293" t="s">
        <v>3672</v>
      </c>
      <c r="I595" s="285" t="s">
        <v>1147</v>
      </c>
      <c r="J595" s="233" t="str">
        <f>'WetLitterbags placem_collection'!O156</f>
        <v>G684</v>
      </c>
      <c r="K595" s="235">
        <f>IFERROR(INDEX('Green_rooibos initial weight'!$C$5:$C$1749,MATCH(J595, 'Green_rooibos initial weight'!$A$5:$A$1749,0)),"")</f>
        <v>2.0819999999999999</v>
      </c>
      <c r="L595" s="235">
        <f t="shared" si="67"/>
        <v>1.8321999999999998</v>
      </c>
      <c r="M595" s="235">
        <f>AVERAGE('Ashed teabags wet'!$J$809:$J$813,'Ashed teabags wet'!$J$817:$J$818,'Ashed teabags wet'!$J$820:$J$821)</f>
        <v>5.5094158734921841</v>
      </c>
      <c r="N595" s="235">
        <f t="shared" si="68"/>
        <v>1.731256482365876</v>
      </c>
      <c r="O595" s="235">
        <f>IF(IFERROR(INDEX('Both teabags AfterWet'!$D$1:$D$839,MATCH(J595,'Both teabags AfterWet'!$B$1:$B$839,0)),"")="","",(IFERROR(INDEX('Both teabags AfterWet'!$D$1:$D$839,MATCH(J595,'Both teabags AfterWet'!$B$1:$B$839,0)),"")))</f>
        <v>0.60499999999999998</v>
      </c>
      <c r="P595" s="235">
        <f t="shared" si="69"/>
        <v>0.45439999999999997</v>
      </c>
      <c r="Q595" s="235">
        <f>IFERROR(INDEX('Ashed teabags wet'!$J$2:$J$825,MATCH(J595,'Ashed teabags wet'!$B$2:$B$825,0)),"")</f>
        <v>17.540322580645736</v>
      </c>
      <c r="R595" s="235">
        <f t="shared" si="72"/>
        <v>0.37469677419354575</v>
      </c>
      <c r="S595" s="236">
        <f>'WetLitterbags placem_collection'!E156</f>
        <v>42762</v>
      </c>
      <c r="T595" s="236">
        <f>IF('WetLitterbags placem_collection'!G156="","",'WetLitterbags placem_collection'!G156)</f>
        <v>42816</v>
      </c>
      <c r="U595" s="237">
        <f t="shared" si="66"/>
        <v>54</v>
      </c>
      <c r="V595" s="235">
        <f t="shared" si="70"/>
        <v>1.3777999999999999</v>
      </c>
      <c r="W595" s="235">
        <f t="shared" si="71"/>
        <v>1.3565597081723304</v>
      </c>
      <c r="X595">
        <f>IFERROR(INDEX(Rainfall_Wet!$O$2:$O$217,MATCH(B595, Rainfall_Wet!$A$2:$A$217,0)),"")</f>
        <v>206.85140822299999</v>
      </c>
      <c r="Y595" s="241">
        <v>27.96</v>
      </c>
      <c r="Z595" s="241">
        <v>4.9200000000000017</v>
      </c>
      <c r="AA595" s="241">
        <v>67.12</v>
      </c>
      <c r="AB595" s="242" t="s">
        <v>2688</v>
      </c>
      <c r="AC595" s="241">
        <v>2.0437161163134498</v>
      </c>
      <c r="AD595">
        <f>IF('WetLitterbags placem_collection'!AB156="","",'WetLitterbags placem_collection'!AB156)</f>
        <v>2.15</v>
      </c>
      <c r="AE595">
        <f>IF('WetLitterbags placem_collection'!Z156="","",'WetLitterbags placem_collection'!Z156)</f>
        <v>9</v>
      </c>
      <c r="AF595" s="256" t="str">
        <f>IF('WetLitterbags placem_collection'!AA156="","",'WetLitterbags placem_collection'!AA156)</f>
        <v>G</v>
      </c>
      <c r="AG595">
        <f>IF('WetLitterbags placem_collection'!AC156="","",'WetLitterbags placem_collection'!AC156)</f>
        <v>0</v>
      </c>
      <c r="AH595" s="250">
        <f>AVERAGE('WetLitterbags placem_collection'!S156,'WetLitterbags placem_collection'!U156)</f>
        <v>23.5</v>
      </c>
      <c r="AI595">
        <f>AVERAGE('WetLitterbags placem_collection'!R156,'WetLitterbags placem_collection'!T156)</f>
        <v>25.7</v>
      </c>
      <c r="AJ595">
        <f>INDEX(Coordinates!$B$2:$B$197,MATCH(G595,Coordinates!$J$2:$J$197,0))</f>
        <v>-2.3677299820000002</v>
      </c>
      <c r="AK595">
        <f>INDEX(Coordinates!$C$2:$C$197,MATCH(G595,Coordinates!$J$2:$J$197,0))</f>
        <v>34.059351990000003</v>
      </c>
      <c r="AL595" t="str">
        <f>IF(ISNUMBER(SEARCH("C", 'WetLitterbags placem_collection'!X156)),"YES","")</f>
        <v/>
      </c>
      <c r="AM595" t="str">
        <f>IF(ISNUMBER(SEARCH("H", 'WetLitterbags placem_collection'!X156)),"YES","")</f>
        <v/>
      </c>
      <c r="AN595" t="str">
        <f>IF(ISNUMBER(SEARCH("R", 'WetLitterbags placem_collection'!X156)),"YES","")</f>
        <v>YES</v>
      </c>
    </row>
    <row r="596" spans="1:40" ht="15" customHeight="1">
      <c r="A596" s="268" t="s">
        <v>2460</v>
      </c>
      <c r="B596" s="282">
        <f>'Dry_Litterbag Placem_Collection'!A157</f>
        <v>155</v>
      </c>
      <c r="C596" s="282" t="str">
        <f>'Dry_Litterbag Placem_Collection'!B157</f>
        <v xml:space="preserve">Mwantimba
</v>
      </c>
      <c r="D596" s="282" t="s">
        <v>2677</v>
      </c>
      <c r="E596" s="282" t="s">
        <v>20</v>
      </c>
      <c r="F596" s="282">
        <v>4</v>
      </c>
      <c r="G596" s="283" t="str">
        <f>'Dry_Litterbag Placem_Collection'!C157</f>
        <v>Wet_P4_T3</v>
      </c>
      <c r="H596" s="293" t="s">
        <v>3672</v>
      </c>
      <c r="I596" s="285" t="s">
        <v>1147</v>
      </c>
      <c r="J596" s="233" t="str">
        <f>'WetLitterbags placem_collection'!O157</f>
        <v>G827</v>
      </c>
      <c r="K596" s="235">
        <f>IFERROR(INDEX('Green_rooibos initial weight'!$C$5:$C$1749,MATCH(J596, 'Green_rooibos initial weight'!$A$5:$A$1749,0)),"")</f>
        <v>1.883</v>
      </c>
      <c r="L596" s="235">
        <f t="shared" si="67"/>
        <v>1.6332</v>
      </c>
      <c r="M596" s="235">
        <f>AVERAGE('Ashed teabags wet'!$J$809:$J$813,'Ashed teabags wet'!$J$817:$J$818,'Ashed teabags wet'!$J$820:$J$821)</f>
        <v>5.5094158734921841</v>
      </c>
      <c r="N596" s="235">
        <f t="shared" si="68"/>
        <v>1.5432202199541256</v>
      </c>
      <c r="O596" s="235" t="str">
        <f>IF(IFERROR(INDEX('Both teabags AfterWet'!$D$1:$D$839,MATCH(J596,'Both teabags AfterWet'!$B$1:$B$839,0)),"")="","",(IFERROR(INDEX('Both teabags AfterWet'!$D$1:$D$839,MATCH(J596,'Both teabags AfterWet'!$B$1:$B$839,0)),"")))</f>
        <v/>
      </c>
      <c r="P596" s="235" t="str">
        <f t="shared" si="69"/>
        <v/>
      </c>
      <c r="Q596" s="235">
        <f>IFERROR(INDEX('Ashed teabags wet'!$J$2:$J$825,MATCH(J596,'Ashed teabags wet'!$B$2:$B$825,0)),"")</f>
        <v>19.219219219219006</v>
      </c>
      <c r="R596" s="235" t="str">
        <f t="shared" si="72"/>
        <v/>
      </c>
      <c r="S596" s="236">
        <f>'WetLitterbags placem_collection'!E157</f>
        <v>42762</v>
      </c>
      <c r="T596" s="236">
        <f>IF('WetLitterbags placem_collection'!G157="","",'WetLitterbags placem_collection'!G157)</f>
        <v>42816</v>
      </c>
      <c r="U596" s="237">
        <f t="shared" si="66"/>
        <v>54</v>
      </c>
      <c r="V596" s="235" t="str">
        <f t="shared" si="70"/>
        <v/>
      </c>
      <c r="W596" s="235" t="str">
        <f t="shared" si="71"/>
        <v/>
      </c>
      <c r="X596">
        <f>IFERROR(INDEX(Rainfall_Wet!$O$2:$O$217,MATCH(B596, Rainfall_Wet!$A$2:$A$217,0)),"")</f>
        <v>206.85140822299999</v>
      </c>
      <c r="Y596" s="241">
        <v>27.96</v>
      </c>
      <c r="Z596" s="241">
        <v>4.9200000000000017</v>
      </c>
      <c r="AA596" s="241">
        <v>67.12</v>
      </c>
      <c r="AB596" s="242" t="s">
        <v>2688</v>
      </c>
      <c r="AC596" s="241">
        <v>3.0437161163134498</v>
      </c>
      <c r="AD596">
        <f>IF('WetLitterbags placem_collection'!AB157="","",'WetLitterbags placem_collection'!AB157)</f>
        <v>1.2</v>
      </c>
      <c r="AE596">
        <f>IF('WetLitterbags placem_collection'!Z157="","",'WetLitterbags placem_collection'!Z157)</f>
        <v>11</v>
      </c>
      <c r="AF596" s="256" t="str">
        <f>IF('WetLitterbags placem_collection'!AA157="","",'WetLitterbags placem_collection'!AA157)</f>
        <v>G</v>
      </c>
      <c r="AG596">
        <f>IF('WetLitterbags placem_collection'!AC157="","",'WetLitterbags placem_collection'!AC157)</f>
        <v>0</v>
      </c>
      <c r="AH596" s="250">
        <f>AVERAGE('WetLitterbags placem_collection'!S157,'WetLitterbags placem_collection'!U157)</f>
        <v>23.75</v>
      </c>
      <c r="AI596">
        <f>AVERAGE('WetLitterbags placem_collection'!R157,'WetLitterbags placem_collection'!T157)</f>
        <v>26.799999999999997</v>
      </c>
      <c r="AJ596">
        <f>INDEX(Coordinates!$B$2:$B$197,MATCH(G596,Coordinates!$J$2:$J$197,0))</f>
        <v>-2.3677119609999999</v>
      </c>
      <c r="AK596">
        <f>INDEX(Coordinates!$C$2:$C$197,MATCH(G596,Coordinates!$J$2:$J$197,0))</f>
        <v>34.059339000000001</v>
      </c>
      <c r="AL596" t="str">
        <f>IF(ISNUMBER(SEARCH("C", 'WetLitterbags placem_collection'!X157)),"YES","")</f>
        <v/>
      </c>
      <c r="AM596" t="str">
        <f>IF(ISNUMBER(SEARCH("H", 'WetLitterbags placem_collection'!X157)),"YES","")</f>
        <v/>
      </c>
      <c r="AN596" t="str">
        <f>IF(ISNUMBER(SEARCH("R", 'WetLitterbags placem_collection'!X157)),"YES","")</f>
        <v/>
      </c>
    </row>
    <row r="597" spans="1:40" ht="15" customHeight="1">
      <c r="A597" s="268" t="s">
        <v>2460</v>
      </c>
      <c r="B597" s="282">
        <f>'Dry_Litterbag Placem_Collection'!A158</f>
        <v>156</v>
      </c>
      <c r="C597" s="282" t="str">
        <f>'Dry_Litterbag Placem_Collection'!B158</f>
        <v xml:space="preserve">Mwantimba
</v>
      </c>
      <c r="D597" s="282" t="s">
        <v>2677</v>
      </c>
      <c r="E597" s="282" t="s">
        <v>20</v>
      </c>
      <c r="F597" s="282">
        <v>4</v>
      </c>
      <c r="G597" s="283" t="str">
        <f>'Dry_Litterbag Placem_Collection'!C158</f>
        <v>Wet_P4_T4</v>
      </c>
      <c r="H597" s="293" t="s">
        <v>3672</v>
      </c>
      <c r="I597" s="285" t="s">
        <v>1147</v>
      </c>
      <c r="J597" s="233" t="str">
        <f>'WetLitterbags placem_collection'!O158</f>
        <v>G667</v>
      </c>
      <c r="K597" s="235">
        <f>IFERROR(INDEX('Green_rooibos initial weight'!$C$5:$C$1749,MATCH(J597, 'Green_rooibos initial weight'!$A$5:$A$1749,0)),"")</f>
        <v>2.048</v>
      </c>
      <c r="L597" s="235">
        <f t="shared" si="67"/>
        <v>1.7982</v>
      </c>
      <c r="M597" s="235">
        <f>AVERAGE('Ashed teabags wet'!$J$809:$J$813,'Ashed teabags wet'!$J$817:$J$818,'Ashed teabags wet'!$J$820:$J$821)</f>
        <v>5.5094158734921841</v>
      </c>
      <c r="N597" s="235">
        <f t="shared" si="68"/>
        <v>1.6991296837628636</v>
      </c>
      <c r="O597" s="235">
        <f>IF(IFERROR(INDEX('Both teabags AfterWet'!$D$1:$D$839,MATCH(J597,'Both teabags AfterWet'!$B$1:$B$839,0)),"")="","",(IFERROR(INDEX('Both teabags AfterWet'!$D$1:$D$839,MATCH(J597,'Both teabags AfterWet'!$B$1:$B$839,0)),"")))</f>
        <v>0.65800000000000003</v>
      </c>
      <c r="P597" s="235">
        <f t="shared" si="69"/>
        <v>0.50740000000000007</v>
      </c>
      <c r="Q597" s="235">
        <f>IFERROR(INDEX('Ashed teabags wet'!$J$2:$J$825,MATCH(J597,'Ashed teabags wet'!$B$2:$B$825,0)),"")</f>
        <v>27.494061757718864</v>
      </c>
      <c r="R597" s="235">
        <f t="shared" si="72"/>
        <v>0.36789513064133456</v>
      </c>
      <c r="S597" s="236">
        <f>'WetLitterbags placem_collection'!E158</f>
        <v>42762</v>
      </c>
      <c r="T597" s="236">
        <f>IF('WetLitterbags placem_collection'!G158="","",'WetLitterbags placem_collection'!G158)</f>
        <v>42816</v>
      </c>
      <c r="U597" s="237">
        <f t="shared" si="66"/>
        <v>54</v>
      </c>
      <c r="V597" s="235">
        <f t="shared" si="70"/>
        <v>1.2907999999999999</v>
      </c>
      <c r="W597" s="235">
        <f t="shared" si="71"/>
        <v>1.3312345531215291</v>
      </c>
      <c r="X597">
        <f>IFERROR(INDEX(Rainfall_Wet!$O$2:$O$217,MATCH(B597, Rainfall_Wet!$A$2:$A$217,0)),"")</f>
        <v>206.85140822299999</v>
      </c>
      <c r="Y597" s="241">
        <v>27.96</v>
      </c>
      <c r="Z597" s="241">
        <v>4.9200000000000017</v>
      </c>
      <c r="AA597" s="241">
        <v>67.12</v>
      </c>
      <c r="AB597" s="242" t="s">
        <v>2688</v>
      </c>
      <c r="AC597" s="241">
        <v>4.0437161163134503</v>
      </c>
      <c r="AD597">
        <f>IF('WetLitterbags placem_collection'!AB158="","",'WetLitterbags placem_collection'!AB158)</f>
        <v>1.55</v>
      </c>
      <c r="AE597">
        <f>IF('WetLitterbags placem_collection'!Z158="","",'WetLitterbags placem_collection'!Z158)</f>
        <v>9.1</v>
      </c>
      <c r="AF597" s="256" t="str">
        <f>IF('WetLitterbags placem_collection'!AA158="","",'WetLitterbags placem_collection'!AA158)</f>
        <v>O</v>
      </c>
      <c r="AG597">
        <f>IF('WetLitterbags placem_collection'!AC158="","",'WetLitterbags placem_collection'!AC158)</f>
        <v>0</v>
      </c>
      <c r="AH597" s="250">
        <f>AVERAGE('WetLitterbags placem_collection'!S158,'WetLitterbags placem_collection'!U158)</f>
        <v>21.700000000000003</v>
      </c>
      <c r="AI597">
        <f>AVERAGE('WetLitterbags placem_collection'!R158,'WetLitterbags placem_collection'!T158)</f>
        <v>26.95</v>
      </c>
      <c r="AJ597">
        <f>INDEX(Coordinates!$B$2:$B$197,MATCH(G597,Coordinates!$J$2:$J$197,0))</f>
        <v>-2.3676950300000001</v>
      </c>
      <c r="AK597">
        <f>INDEX(Coordinates!$C$2:$C$197,MATCH(G597,Coordinates!$J$2:$J$197,0))</f>
        <v>34.059499010000003</v>
      </c>
      <c r="AL597" t="str">
        <f>IF(ISNUMBER(SEARCH("C", 'WetLitterbags placem_collection'!X158)),"YES","")</f>
        <v/>
      </c>
      <c r="AM597" t="str">
        <f>IF(ISNUMBER(SEARCH("H", 'WetLitterbags placem_collection'!X158)),"YES","")</f>
        <v/>
      </c>
      <c r="AN597" t="str">
        <f>IF(ISNUMBER(SEARCH("R", 'WetLitterbags placem_collection'!X158)),"YES","")</f>
        <v>YES</v>
      </c>
    </row>
    <row r="598" spans="1:40" ht="15" customHeight="1">
      <c r="A598" s="268" t="s">
        <v>2460</v>
      </c>
      <c r="B598" s="282">
        <f>'Dry_Litterbag Placem_Collection'!A159</f>
        <v>157</v>
      </c>
      <c r="C598" s="282" t="str">
        <f>'Dry_Litterbag Placem_Collection'!B159</f>
        <v xml:space="preserve">Mwantimba
</v>
      </c>
      <c r="D598" s="282" t="s">
        <v>2677</v>
      </c>
      <c r="E598" s="282" t="s">
        <v>20</v>
      </c>
      <c r="F598" s="282">
        <v>4</v>
      </c>
      <c r="G598" s="283" t="str">
        <f>'Dry_Litterbag Placem_Collection'!C159</f>
        <v>Wet_P4_T5</v>
      </c>
      <c r="H598" s="293" t="s">
        <v>3672</v>
      </c>
      <c r="I598" s="285" t="s">
        <v>1147</v>
      </c>
      <c r="J598" s="233" t="str">
        <f>'WetLitterbags placem_collection'!O159</f>
        <v>G777</v>
      </c>
      <c r="K598" s="235">
        <f>IFERROR(INDEX('Green_rooibos initial weight'!$C$5:$C$1749,MATCH(J598, 'Green_rooibos initial weight'!$A$5:$A$1749,0)),"")</f>
        <v>2.0470000000000002</v>
      </c>
      <c r="L598" s="235">
        <f t="shared" si="67"/>
        <v>1.7972000000000001</v>
      </c>
      <c r="M598" s="235">
        <f>AVERAGE('Ashed teabags wet'!$J$809:$J$813,'Ashed teabags wet'!$J$817:$J$818,'Ashed teabags wet'!$J$820:$J$821)</f>
        <v>5.5094158734921841</v>
      </c>
      <c r="N598" s="235">
        <f t="shared" si="68"/>
        <v>1.6981847779215986</v>
      </c>
      <c r="O598" s="235">
        <f>IF(IFERROR(INDEX('Both teabags AfterWet'!$D$1:$D$839,MATCH(J598,'Both teabags AfterWet'!$B$1:$B$839,0)),"")="","",(IFERROR(INDEX('Both teabags AfterWet'!$D$1:$D$839,MATCH(J598,'Both teabags AfterWet'!$B$1:$B$839,0)),"")))</f>
        <v>0.70499999999999996</v>
      </c>
      <c r="P598" s="235">
        <f t="shared" si="69"/>
        <v>0.5544</v>
      </c>
      <c r="Q598" s="235">
        <f>IFERROR(INDEX('Ashed teabags wet'!$J$2:$J$825,MATCH(J598,'Ashed teabags wet'!$B$2:$B$825,0)),"")</f>
        <v>15.610972568578548</v>
      </c>
      <c r="R598" s="235">
        <f t="shared" si="72"/>
        <v>0.46785276807980053</v>
      </c>
      <c r="S598" s="236">
        <f>'WetLitterbags placem_collection'!E159</f>
        <v>42762</v>
      </c>
      <c r="T598" s="236">
        <f>IF('WetLitterbags placem_collection'!G159="","",'WetLitterbags placem_collection'!G159)</f>
        <v>42816</v>
      </c>
      <c r="U598" s="237">
        <f t="shared" si="66"/>
        <v>54</v>
      </c>
      <c r="V598" s="235">
        <f t="shared" si="70"/>
        <v>1.2428000000000001</v>
      </c>
      <c r="W598" s="235">
        <f t="shared" si="71"/>
        <v>1.230332009841798</v>
      </c>
      <c r="X598">
        <f>IFERROR(INDEX(Rainfall_Wet!$O$2:$O$217,MATCH(B598, Rainfall_Wet!$A$2:$A$217,0)),"")</f>
        <v>206.85140822299999</v>
      </c>
      <c r="Y598" s="241">
        <v>27.96</v>
      </c>
      <c r="Z598" s="241">
        <v>4.9200000000000017</v>
      </c>
      <c r="AA598" s="241">
        <v>67.12</v>
      </c>
      <c r="AB598" s="242" t="s">
        <v>2688</v>
      </c>
      <c r="AC598" s="241">
        <v>5.0437161163134503</v>
      </c>
      <c r="AD598">
        <f>IF('WetLitterbags placem_collection'!AB159="","",'WetLitterbags placem_collection'!AB159)</f>
        <v>2.2999999999999998</v>
      </c>
      <c r="AE598">
        <f>IF('WetLitterbags placem_collection'!Z159="","",'WetLitterbags placem_collection'!Z159)</f>
        <v>7.7</v>
      </c>
      <c r="AF598" s="256" t="str">
        <f>IF('WetLitterbags placem_collection'!AA159="","",'WetLitterbags placem_collection'!AA159)</f>
        <v>O</v>
      </c>
      <c r="AG598">
        <f>IF('WetLitterbags placem_collection'!AC159="","",'WetLitterbags placem_collection'!AC159)</f>
        <v>0</v>
      </c>
      <c r="AH598" s="250">
        <f>AVERAGE('WetLitterbags placem_collection'!S159,'WetLitterbags placem_collection'!U159)</f>
        <v>22.6</v>
      </c>
      <c r="AI598">
        <f>AVERAGE('WetLitterbags placem_collection'!R159,'WetLitterbags placem_collection'!T159)</f>
        <v>29.2</v>
      </c>
      <c r="AJ598">
        <f>INDEX(Coordinates!$B$2:$B$197,MATCH(G598,Coordinates!$J$2:$J$197,0))</f>
        <v>-2.3678019830000001</v>
      </c>
      <c r="AK598">
        <f>INDEX(Coordinates!$C$2:$C$197,MATCH(G598,Coordinates!$J$2:$J$197,0))</f>
        <v>34.059521969999999</v>
      </c>
      <c r="AL598" t="str">
        <f>IF(ISNUMBER(SEARCH("C", 'WetLitterbags placem_collection'!X159)),"YES","")</f>
        <v/>
      </c>
      <c r="AM598" t="str">
        <f>IF(ISNUMBER(SEARCH("H", 'WetLitterbags placem_collection'!X159)),"YES","")</f>
        <v/>
      </c>
      <c r="AN598" t="str">
        <f>IF(ISNUMBER(SEARCH("R", 'WetLitterbags placem_collection'!X159)),"YES","")</f>
        <v>YES</v>
      </c>
    </row>
    <row r="599" spans="1:40" ht="15" customHeight="1">
      <c r="A599" s="268" t="s">
        <v>2460</v>
      </c>
      <c r="B599" s="282">
        <f>'Dry_Litterbag Placem_Collection'!A160</f>
        <v>158</v>
      </c>
      <c r="C599" s="282" t="str">
        <f>'Dry_Litterbag Placem_Collection'!B160</f>
        <v xml:space="preserve">Mwantimba
</v>
      </c>
      <c r="D599" s="282" t="s">
        <v>2677</v>
      </c>
      <c r="E599" s="282" t="s">
        <v>20</v>
      </c>
      <c r="F599" s="282">
        <v>4</v>
      </c>
      <c r="G599" s="283" t="str">
        <f>'Dry_Litterbag Placem_Collection'!C160</f>
        <v>Wet_P4_T6</v>
      </c>
      <c r="H599" s="293" t="s">
        <v>3672</v>
      </c>
      <c r="I599" s="285" t="s">
        <v>1147</v>
      </c>
      <c r="J599" s="233" t="str">
        <f>'WetLitterbags placem_collection'!O160</f>
        <v>G884</v>
      </c>
      <c r="K599" s="235">
        <f>IFERROR(INDEX('Green_rooibos initial weight'!$C$5:$C$1749,MATCH(J599, 'Green_rooibos initial weight'!$A$5:$A$1749,0)),"")</f>
        <v>2.0710000000000002</v>
      </c>
      <c r="L599" s="235">
        <f t="shared" si="67"/>
        <v>1.8212000000000002</v>
      </c>
      <c r="M599" s="235">
        <f>AVERAGE('Ashed teabags wet'!$J$809:$J$813,'Ashed teabags wet'!$J$817:$J$818,'Ashed teabags wet'!$J$820:$J$821)</f>
        <v>5.5094158734921841</v>
      </c>
      <c r="N599" s="235">
        <f t="shared" si="68"/>
        <v>1.7208625181119606</v>
      </c>
      <c r="O599" s="235">
        <f>IF(IFERROR(INDEX('Both teabags AfterWet'!$D$1:$D$839,MATCH(J599,'Both teabags AfterWet'!$B$1:$B$839,0)),"")="","",(IFERROR(INDEX('Both teabags AfterWet'!$D$1:$D$839,MATCH(J599,'Both teabags AfterWet'!$B$1:$B$839,0)),"")))</f>
        <v>0.629</v>
      </c>
      <c r="P599" s="235">
        <f t="shared" si="69"/>
        <v>0.47839999999999999</v>
      </c>
      <c r="Q599" s="235">
        <f>IFERROR(INDEX('Ashed teabags wet'!$J$2:$J$825,MATCH(J599,'Ashed teabags wet'!$B$2:$B$825,0)),"")</f>
        <v>11.313330054107281</v>
      </c>
      <c r="R599" s="235">
        <f t="shared" si="72"/>
        <v>0.42427702902115078</v>
      </c>
      <c r="S599" s="236">
        <f>'WetLitterbags placem_collection'!E160</f>
        <v>42762</v>
      </c>
      <c r="T599" s="236">
        <f>IF('WetLitterbags placem_collection'!G160="","",'WetLitterbags placem_collection'!G160)</f>
        <v>42816</v>
      </c>
      <c r="U599" s="237">
        <f t="shared" si="66"/>
        <v>54</v>
      </c>
      <c r="V599" s="235">
        <f t="shared" si="70"/>
        <v>1.3428000000000002</v>
      </c>
      <c r="W599" s="235">
        <f t="shared" si="71"/>
        <v>1.2965854890908097</v>
      </c>
      <c r="X599">
        <f>IFERROR(INDEX(Rainfall_Wet!$O$2:$O$217,MATCH(B599, Rainfall_Wet!$A$2:$A$217,0)),"")</f>
        <v>206.85140822299999</v>
      </c>
      <c r="Y599" s="241">
        <v>27.96</v>
      </c>
      <c r="Z599" s="241">
        <v>4.9200000000000017</v>
      </c>
      <c r="AA599" s="241">
        <v>67.12</v>
      </c>
      <c r="AB599" s="242" t="s">
        <v>2688</v>
      </c>
      <c r="AC599" s="241">
        <v>6.0437161163134503</v>
      </c>
      <c r="AD599">
        <f>IF('WetLitterbags placem_collection'!AB160="","",'WetLitterbags placem_collection'!AB160)</f>
        <v>1.9</v>
      </c>
      <c r="AE599">
        <f>IF('WetLitterbags placem_collection'!Z160="","",'WetLitterbags placem_collection'!Z160)</f>
        <v>4.3</v>
      </c>
      <c r="AF599" s="256" t="str">
        <f>IF('WetLitterbags placem_collection'!AA160="","",'WetLitterbags placem_collection'!AA160)</f>
        <v>O</v>
      </c>
      <c r="AG599">
        <f>IF('WetLitterbags placem_collection'!AC160="","",'WetLitterbags placem_collection'!AC160)</f>
        <v>0</v>
      </c>
      <c r="AH599" s="250">
        <f>AVERAGE('WetLitterbags placem_collection'!S160,'WetLitterbags placem_collection'!U160)</f>
        <v>22.45</v>
      </c>
      <c r="AI599">
        <f>AVERAGE('WetLitterbags placem_collection'!R160,'WetLitterbags placem_collection'!T160)</f>
        <v>26.35</v>
      </c>
      <c r="AJ599">
        <f>INDEX(Coordinates!$B$2:$B$197,MATCH(G599,Coordinates!$J$2:$J$197,0))</f>
        <v>-2.3679270410000002</v>
      </c>
      <c r="AK599">
        <f>INDEX(Coordinates!$C$2:$C$197,MATCH(G599,Coordinates!$J$2:$J$197,0))</f>
        <v>34.059300020000002</v>
      </c>
      <c r="AL599" t="str">
        <f>IF(ISNUMBER(SEARCH("C", 'WetLitterbags placem_collection'!X160)),"YES","")</f>
        <v/>
      </c>
      <c r="AM599" t="str">
        <f>IF(ISNUMBER(SEARCH("H", 'WetLitterbags placem_collection'!X160)),"YES","")</f>
        <v/>
      </c>
      <c r="AN599" t="str">
        <f>IF(ISNUMBER(SEARCH("R", 'WetLitterbags placem_collection'!X160)),"YES","")</f>
        <v>YES</v>
      </c>
    </row>
    <row r="600" spans="1:40" ht="15" customHeight="1">
      <c r="A600" s="268" t="s">
        <v>2460</v>
      </c>
      <c r="B600" s="282">
        <f>'Dry_Litterbag Placem_Collection'!A161</f>
        <v>159</v>
      </c>
      <c r="C600" s="282" t="str">
        <f>'Dry_Litterbag Placem_Collection'!B161</f>
        <v xml:space="preserve">Mwantimba
</v>
      </c>
      <c r="D600" s="282" t="s">
        <v>2677</v>
      </c>
      <c r="E600" s="282" t="s">
        <v>20</v>
      </c>
      <c r="F600" s="282">
        <v>4</v>
      </c>
      <c r="G600" s="283" t="str">
        <f>'Dry_Litterbag Placem_Collection'!C161</f>
        <v>Wet_P4_T7</v>
      </c>
      <c r="H600" s="293" t="s">
        <v>3672</v>
      </c>
      <c r="I600" s="285" t="s">
        <v>1147</v>
      </c>
      <c r="J600" s="233" t="str">
        <f>'WetLitterbags placem_collection'!O161</f>
        <v>G731</v>
      </c>
      <c r="K600" s="235">
        <f>IFERROR(INDEX('Green_rooibos initial weight'!$C$5:$C$1749,MATCH(J600, 'Green_rooibos initial weight'!$A$5:$A$1749,0)),"")</f>
        <v>2.14</v>
      </c>
      <c r="L600" s="235">
        <f t="shared" si="67"/>
        <v>1.8902000000000001</v>
      </c>
      <c r="M600" s="235">
        <f>AVERAGE('Ashed teabags wet'!$J$809:$J$813,'Ashed teabags wet'!$J$817:$J$818,'Ashed teabags wet'!$J$820:$J$821)</f>
        <v>5.5094158734921841</v>
      </c>
      <c r="N600" s="235">
        <f t="shared" si="68"/>
        <v>1.7860610211592509</v>
      </c>
      <c r="O600" s="235" t="str">
        <f>IF(IFERROR(INDEX('Both teabags AfterWet'!$D$1:$D$839,MATCH(J600,'Both teabags AfterWet'!$B$1:$B$839,0)),"")="","",(IFERROR(INDEX('Both teabags AfterWet'!$D$1:$D$839,MATCH(J600,'Both teabags AfterWet'!$B$1:$B$839,0)),"")))</f>
        <v/>
      </c>
      <c r="P600" s="235" t="str">
        <f t="shared" si="69"/>
        <v/>
      </c>
      <c r="Q600" s="235" t="str">
        <f>IFERROR(INDEX('Ashed teabags wet'!$J$2:$J$825,MATCH(J600,'Ashed teabags wet'!$B$2:$B$825,0)),"")</f>
        <v/>
      </c>
      <c r="R600" s="235" t="str">
        <f t="shared" si="72"/>
        <v/>
      </c>
      <c r="S600" s="236">
        <f>'WetLitterbags placem_collection'!E161</f>
        <v>42762</v>
      </c>
      <c r="T600" s="236">
        <f>IF('WetLitterbags placem_collection'!G161="","",'WetLitterbags placem_collection'!G161)</f>
        <v>42816</v>
      </c>
      <c r="U600" s="237">
        <f t="shared" si="66"/>
        <v>54</v>
      </c>
      <c r="V600" s="235" t="str">
        <f t="shared" si="70"/>
        <v/>
      </c>
      <c r="W600" s="235" t="str">
        <f t="shared" si="71"/>
        <v/>
      </c>
      <c r="X600">
        <f>IFERROR(INDEX(Rainfall_Wet!$O$2:$O$217,MATCH(B600, Rainfall_Wet!$A$2:$A$217,0)),"")</f>
        <v>206.85140822299999</v>
      </c>
      <c r="Y600" s="241">
        <v>27.96</v>
      </c>
      <c r="Z600" s="241">
        <v>4.9200000000000017</v>
      </c>
      <c r="AA600" s="241">
        <v>67.12</v>
      </c>
      <c r="AB600" s="242" t="s">
        <v>2688</v>
      </c>
      <c r="AC600" s="241">
        <v>7.0437161163134503</v>
      </c>
      <c r="AD600">
        <f>IF('WetLitterbags placem_collection'!AB161="","",'WetLitterbags placem_collection'!AB161)</f>
        <v>2.65</v>
      </c>
      <c r="AE600">
        <f>IF('WetLitterbags placem_collection'!Z161="","",'WetLitterbags placem_collection'!Z161)</f>
        <v>0</v>
      </c>
      <c r="AF600" s="256" t="str">
        <f>IF('WetLitterbags placem_collection'!AA161="","",'WetLitterbags placem_collection'!AA161)</f>
        <v>G</v>
      </c>
      <c r="AG600">
        <f>IF('WetLitterbags placem_collection'!AC161="","",'WetLitterbags placem_collection'!AC161)</f>
        <v>1</v>
      </c>
      <c r="AH600" s="250">
        <f>AVERAGE('WetLitterbags placem_collection'!S161,'WetLitterbags placem_collection'!U161)</f>
        <v>14.4</v>
      </c>
      <c r="AI600">
        <f>AVERAGE('WetLitterbags placem_collection'!R161,'WetLitterbags placem_collection'!T161)</f>
        <v>28</v>
      </c>
      <c r="AJ600">
        <f>INDEX(Coordinates!$B$2:$B$197,MATCH(G600,Coordinates!$J$2:$J$197,0))</f>
        <v>-2.3676829599999998</v>
      </c>
      <c r="AK600">
        <f>INDEX(Coordinates!$C$2:$C$197,MATCH(G600,Coordinates!$J$2:$J$197,0))</f>
        <v>34.059236990000002</v>
      </c>
      <c r="AL600" t="str">
        <f>IF(ISNUMBER(SEARCH("C", 'WetLitterbags placem_collection'!X161)),"YES","")</f>
        <v/>
      </c>
      <c r="AM600" t="str">
        <f>IF(ISNUMBER(SEARCH("H", 'WetLitterbags placem_collection'!X161)),"YES","")</f>
        <v/>
      </c>
      <c r="AN600" t="str">
        <f>IF(ISNUMBER(SEARCH("R", 'WetLitterbags placem_collection'!X161)),"YES","")</f>
        <v/>
      </c>
    </row>
    <row r="601" spans="1:40" ht="15" customHeight="1">
      <c r="A601" s="268" t="s">
        <v>2460</v>
      </c>
      <c r="B601" s="282">
        <f>'Dry_Litterbag Placem_Collection'!A162</f>
        <v>160</v>
      </c>
      <c r="C601" s="282" t="str">
        <f>'Dry_Litterbag Placem_Collection'!B162</f>
        <v xml:space="preserve">Mwantimba
</v>
      </c>
      <c r="D601" s="282" t="s">
        <v>2677</v>
      </c>
      <c r="E601" s="282" t="s">
        <v>20</v>
      </c>
      <c r="F601" s="282">
        <v>4</v>
      </c>
      <c r="G601" s="283" t="str">
        <f>'Dry_Litterbag Placem_Collection'!C162</f>
        <v>Wet_P4_T8</v>
      </c>
      <c r="H601" s="293" t="s">
        <v>3672</v>
      </c>
      <c r="I601" s="285" t="s">
        <v>1147</v>
      </c>
      <c r="J601" s="233" t="str">
        <f>'WetLitterbags placem_collection'!O162</f>
        <v>G876</v>
      </c>
      <c r="K601" s="235">
        <f>IFERROR(INDEX('Green_rooibos initial weight'!$C$5:$C$1749,MATCH(J601, 'Green_rooibos initial weight'!$A$5:$A$1749,0)),"")</f>
        <v>1.9550000000000001</v>
      </c>
      <c r="L601" s="235">
        <f t="shared" si="67"/>
        <v>1.7052</v>
      </c>
      <c r="M601" s="235">
        <f>AVERAGE('Ashed teabags wet'!$J$809:$J$813,'Ashed teabags wet'!$J$817:$J$818,'Ashed teabags wet'!$J$820:$J$821)</f>
        <v>5.5094158734921841</v>
      </c>
      <c r="N601" s="235">
        <f t="shared" si="68"/>
        <v>1.6112534405252112</v>
      </c>
      <c r="O601" s="235">
        <f>IF(IFERROR(INDEX('Both teabags AfterWet'!$D$1:$D$839,MATCH(J601,'Both teabags AfterWet'!$B$1:$B$839,0)),"")="","",(IFERROR(INDEX('Both teabags AfterWet'!$D$1:$D$839,MATCH(J601,'Both teabags AfterWet'!$B$1:$B$839,0)),"")))</f>
        <v>0.68100000000000005</v>
      </c>
      <c r="P601" s="235">
        <f t="shared" si="69"/>
        <v>0.53039999999999998</v>
      </c>
      <c r="Q601" s="235">
        <f>IFERROR(INDEX('Ashed teabags wet'!$J$2:$J$825,MATCH(J601,'Ashed teabags wet'!$B$2:$B$825,0)),"")</f>
        <v>12.187812187811872</v>
      </c>
      <c r="R601" s="235">
        <f t="shared" si="72"/>
        <v>0.46575584415584581</v>
      </c>
      <c r="S601" s="236">
        <f>'WetLitterbags placem_collection'!E162</f>
        <v>42762</v>
      </c>
      <c r="T601" s="236">
        <f>IF('WetLitterbags placem_collection'!G162="","",'WetLitterbags placem_collection'!G162)</f>
        <v>42816</v>
      </c>
      <c r="U601" s="237">
        <f t="shared" si="66"/>
        <v>54</v>
      </c>
      <c r="V601" s="235">
        <f t="shared" si="70"/>
        <v>1.1748000000000001</v>
      </c>
      <c r="W601" s="235">
        <f t="shared" si="71"/>
        <v>1.1454975963693654</v>
      </c>
      <c r="X601">
        <f>IFERROR(INDEX(Rainfall_Wet!$O$2:$O$217,MATCH(B601, Rainfall_Wet!$A$2:$A$217,0)),"")</f>
        <v>206.85140822299999</v>
      </c>
      <c r="Y601" s="241">
        <v>27.96</v>
      </c>
      <c r="Z601" s="241">
        <v>4.9200000000000017</v>
      </c>
      <c r="AA601" s="241">
        <v>67.12</v>
      </c>
      <c r="AB601" s="242" t="s">
        <v>2688</v>
      </c>
      <c r="AC601" s="241">
        <v>8.0437161163134494</v>
      </c>
      <c r="AD601">
        <f>IF('WetLitterbags placem_collection'!AB162="","",'WetLitterbags placem_collection'!AB162)</f>
        <v>0.8</v>
      </c>
      <c r="AE601">
        <f>IF('WetLitterbags placem_collection'!Z162="","",'WetLitterbags placem_collection'!Z162)</f>
        <v>10.8</v>
      </c>
      <c r="AF601" s="256" t="str">
        <f>IF('WetLitterbags placem_collection'!AA162="","",'WetLitterbags placem_collection'!AA162)</f>
        <v>O</v>
      </c>
      <c r="AG601">
        <f>IF('WetLitterbags placem_collection'!AC162="","",'WetLitterbags placem_collection'!AC162)</f>
        <v>0</v>
      </c>
      <c r="AH601" s="250">
        <f>AVERAGE('WetLitterbags placem_collection'!S162,'WetLitterbags placem_collection'!U162)</f>
        <v>16.5</v>
      </c>
      <c r="AI601">
        <f>AVERAGE('WetLitterbags placem_collection'!R162,'WetLitterbags placem_collection'!T162)</f>
        <v>27.15</v>
      </c>
      <c r="AJ601">
        <f>INDEX(Coordinates!$B$2:$B$197,MATCH(G601,Coordinates!$J$2:$J$197,0))</f>
        <v>-2.367547005</v>
      </c>
      <c r="AK601">
        <f>INDEX(Coordinates!$C$2:$C$197,MATCH(G601,Coordinates!$J$2:$J$197,0))</f>
        <v>34.059494989999997</v>
      </c>
      <c r="AL601" t="str">
        <f>IF(ISNUMBER(SEARCH("C", 'WetLitterbags placem_collection'!X162)),"YES","")</f>
        <v/>
      </c>
      <c r="AM601" t="str">
        <f>IF(ISNUMBER(SEARCH("H", 'WetLitterbags placem_collection'!X162)),"YES","")</f>
        <v/>
      </c>
      <c r="AN601" t="str">
        <f>IF(ISNUMBER(SEARCH("R", 'WetLitterbags placem_collection'!X162)),"YES","")</f>
        <v>YES</v>
      </c>
    </row>
    <row r="602" spans="1:40" ht="15" customHeight="1">
      <c r="A602" s="268" t="s">
        <v>2460</v>
      </c>
      <c r="B602" s="282">
        <f>'Dry_Litterbag Placem_Collection'!A163</f>
        <v>161</v>
      </c>
      <c r="C602" s="282" t="str">
        <f>'Dry_Litterbag Placem_Collection'!B163</f>
        <v>Handajega</v>
      </c>
      <c r="D602" s="282" t="s">
        <v>2677</v>
      </c>
      <c r="E602" s="282" t="s">
        <v>2679</v>
      </c>
      <c r="F602" s="282">
        <v>1</v>
      </c>
      <c r="G602" s="283" t="str">
        <f>'Dry_Litterbag Placem_Collection'!C163</f>
        <v>Wet_W1_T1</v>
      </c>
      <c r="H602" s="293" t="s">
        <v>3672</v>
      </c>
      <c r="I602" s="285" t="s">
        <v>1147</v>
      </c>
      <c r="J602" s="233" t="str">
        <f>'WetLitterbags placem_collection'!O163</f>
        <v>G351</v>
      </c>
      <c r="K602" s="235">
        <f>IFERROR(INDEX('Green_rooibos initial weight'!$C$5:$C$1749,MATCH(J602, 'Green_rooibos initial weight'!$A$5:$A$1749,0)),"")</f>
        <v>1.909</v>
      </c>
      <c r="L602" s="235">
        <f t="shared" si="67"/>
        <v>1.6592</v>
      </c>
      <c r="M602" s="235">
        <f>AVERAGE('Ashed teabags wet'!$J$809:$J$813,'Ashed teabags wet'!$J$817:$J$818,'Ashed teabags wet'!$J$820:$J$821)</f>
        <v>5.5094158734921841</v>
      </c>
      <c r="N602" s="235">
        <f t="shared" si="68"/>
        <v>1.5677877718270177</v>
      </c>
      <c r="O602" s="235">
        <f>IF(IFERROR(INDEX('Both teabags AfterWet'!$D$1:$D$839,MATCH(J602,'Both teabags AfterWet'!$B$1:$B$839,0)),"")="","",(IFERROR(INDEX('Both teabags AfterWet'!$D$1:$D$839,MATCH(J602,'Both teabags AfterWet'!$B$1:$B$839,0)),"")))</f>
        <v>0.58709999999999996</v>
      </c>
      <c r="P602" s="235">
        <f t="shared" si="69"/>
        <v>0.43649999999999994</v>
      </c>
      <c r="Q602" s="235">
        <f>IFERROR(INDEX('Ashed teabags wet'!$J$2:$J$825,MATCH(J602,'Ashed teabags wet'!$B$2:$B$825,0)),"")</f>
        <v>11.028315946348718</v>
      </c>
      <c r="R602" s="235">
        <f t="shared" si="72"/>
        <v>0.3883614008941878</v>
      </c>
      <c r="S602" s="236">
        <f>'WetLitterbags placem_collection'!E163</f>
        <v>42763</v>
      </c>
      <c r="T602" s="236">
        <f>IF('WetLitterbags placem_collection'!G163="","",'WetLitterbags placem_collection'!G163)</f>
        <v>42814</v>
      </c>
      <c r="U602" s="237">
        <f t="shared" si="66"/>
        <v>51</v>
      </c>
      <c r="V602" s="235">
        <f t="shared" si="70"/>
        <v>1.2227000000000001</v>
      </c>
      <c r="W602" s="235">
        <f t="shared" si="71"/>
        <v>1.1794263709328299</v>
      </c>
      <c r="X602">
        <f>IFERROR(INDEX(Rainfall_Wet!$O$2:$O$217,MATCH(B602, Rainfall_Wet!$A$2:$A$217,0)),"")</f>
        <v>181.383442621</v>
      </c>
      <c r="Y602" s="241">
        <v>21.96</v>
      </c>
      <c r="Z602" s="241">
        <v>4.9199999999999982</v>
      </c>
      <c r="AA602" s="241">
        <v>73.12</v>
      </c>
      <c r="AB602" s="242" t="s">
        <v>2688</v>
      </c>
      <c r="AC602" s="241">
        <v>1.2416954164613114</v>
      </c>
      <c r="AD602">
        <f>IF('WetLitterbags placem_collection'!AB163="","",'WetLitterbags placem_collection'!AB163)</f>
        <v>7.6</v>
      </c>
      <c r="AE602">
        <f>IF('WetLitterbags placem_collection'!Z163="","",'WetLitterbags placem_collection'!Z163)</f>
        <v>35.799999999999997</v>
      </c>
      <c r="AF602" s="256" t="str">
        <f>IF('WetLitterbags placem_collection'!AA163="","",'WetLitterbags placem_collection'!AA163)</f>
        <v>M</v>
      </c>
      <c r="AG602">
        <f>IF('WetLitterbags placem_collection'!AC163="","",'WetLitterbags placem_collection'!AC163)</f>
        <v>0</v>
      </c>
      <c r="AH602" s="250">
        <f>AVERAGE('WetLitterbags placem_collection'!S163,'WetLitterbags placem_collection'!U163)</f>
        <v>11.100000000000001</v>
      </c>
      <c r="AI602">
        <f>AVERAGE('WetLitterbags placem_collection'!R163,'WetLitterbags placem_collection'!T163)</f>
        <v>33.6</v>
      </c>
      <c r="AJ602">
        <f>INDEX(Coordinates!$B$2:$B$197,MATCH(G602,Coordinates!$J$2:$J$197,0))</f>
        <v>-2.272751033</v>
      </c>
      <c r="AK602">
        <f>INDEX(Coordinates!$C$2:$C$197,MATCH(G602,Coordinates!$J$2:$J$197,0))</f>
        <v>34.023176030000002</v>
      </c>
      <c r="AL602" t="str">
        <f>IF(ISNUMBER(SEARCH("C", 'WetLitterbags placem_collection'!X163)),"YES","")</f>
        <v/>
      </c>
      <c r="AM602" t="str">
        <f>IF(ISNUMBER(SEARCH("H", 'WetLitterbags placem_collection'!X163)),"YES","")</f>
        <v/>
      </c>
      <c r="AN602" t="str">
        <f>IF(ISNUMBER(SEARCH("R", 'WetLitterbags placem_collection'!X163)),"YES","")</f>
        <v/>
      </c>
    </row>
    <row r="603" spans="1:40" ht="15" customHeight="1">
      <c r="A603" s="268" t="s">
        <v>2460</v>
      </c>
      <c r="B603" s="282">
        <f>'Dry_Litterbag Placem_Collection'!A164</f>
        <v>162</v>
      </c>
      <c r="C603" s="282" t="str">
        <f>'Dry_Litterbag Placem_Collection'!B164</f>
        <v>Handajega</v>
      </c>
      <c r="D603" s="282" t="s">
        <v>2677</v>
      </c>
      <c r="E603" s="282" t="s">
        <v>2679</v>
      </c>
      <c r="F603" s="282">
        <v>1</v>
      </c>
      <c r="G603" s="283" t="str">
        <f>'Dry_Litterbag Placem_Collection'!C164</f>
        <v>Wet_W1_T2</v>
      </c>
      <c r="H603" s="293" t="s">
        <v>3672</v>
      </c>
      <c r="I603" s="285" t="s">
        <v>1147</v>
      </c>
      <c r="J603" s="233" t="str">
        <f>'WetLitterbags placem_collection'!O164</f>
        <v>G442</v>
      </c>
      <c r="K603" s="235">
        <f>IFERROR(INDEX('Green_rooibos initial weight'!$C$5:$C$1749,MATCH(J603, 'Green_rooibos initial weight'!$A$5:$A$1749,0)),"")</f>
        <v>2.056</v>
      </c>
      <c r="L603" s="235">
        <f t="shared" si="67"/>
        <v>1.8062</v>
      </c>
      <c r="M603" s="235">
        <f>AVERAGE('Ashed teabags wet'!$J$809:$J$813,'Ashed teabags wet'!$J$817:$J$818,'Ashed teabags wet'!$J$820:$J$821)</f>
        <v>5.5094158734921841</v>
      </c>
      <c r="N603" s="235">
        <f t="shared" si="68"/>
        <v>1.7066889304929842</v>
      </c>
      <c r="O603" s="235">
        <f>IF(IFERROR(INDEX('Both teabags AfterWet'!$D$1:$D$839,MATCH(J603,'Both teabags AfterWet'!$B$1:$B$839,0)),"")="","",(IFERROR(INDEX('Both teabags AfterWet'!$D$1:$D$839,MATCH(J603,'Both teabags AfterWet'!$B$1:$B$839,0)),"")))</f>
        <v>0.66290000000000004</v>
      </c>
      <c r="P603" s="235">
        <f t="shared" si="69"/>
        <v>0.51229999999999998</v>
      </c>
      <c r="Q603" s="235">
        <f>IFERROR(INDEX('Ashed teabags wet'!$J$2:$J$825,MATCH(J603,'Ashed teabags wet'!$B$2:$B$825,0)),"")</f>
        <v>7.6199901039089131</v>
      </c>
      <c r="R603" s="235">
        <f t="shared" si="72"/>
        <v>0.47326279069767463</v>
      </c>
      <c r="S603" s="236">
        <f>'WetLitterbags placem_collection'!E164</f>
        <v>42763</v>
      </c>
      <c r="T603" s="236">
        <f>IF('WetLitterbags placem_collection'!G164="","",'WetLitterbags placem_collection'!G164)</f>
        <v>42814</v>
      </c>
      <c r="U603" s="237">
        <f t="shared" si="66"/>
        <v>51</v>
      </c>
      <c r="V603" s="235">
        <f t="shared" si="70"/>
        <v>1.2939000000000001</v>
      </c>
      <c r="W603" s="235">
        <f t="shared" si="71"/>
        <v>1.2334261397953097</v>
      </c>
      <c r="X603">
        <f>IFERROR(INDEX(Rainfall_Wet!$O$2:$O$217,MATCH(B603, Rainfall_Wet!$A$2:$A$217,0)),"")</f>
        <v>181.383442621</v>
      </c>
      <c r="Y603" s="241">
        <v>21.96</v>
      </c>
      <c r="Z603" s="241">
        <v>4.9199999999999982</v>
      </c>
      <c r="AA603" s="241">
        <v>73.12</v>
      </c>
      <c r="AB603" s="242" t="s">
        <v>2688</v>
      </c>
      <c r="AC603" s="241">
        <v>2.2416954164613099</v>
      </c>
      <c r="AD603">
        <f>IF('WetLitterbags placem_collection'!AB164="","",'WetLitterbags placem_collection'!AB164)</f>
        <v>4.0999999999999996</v>
      </c>
      <c r="AE603">
        <f>IF('WetLitterbags placem_collection'!Z164="","",'WetLitterbags placem_collection'!Z164)</f>
        <v>31.4</v>
      </c>
      <c r="AF603" s="256" t="str">
        <f>IF('WetLitterbags placem_collection'!AA164="","",'WetLitterbags placem_collection'!AA164)</f>
        <v>M</v>
      </c>
      <c r="AG603">
        <f>IF('WetLitterbags placem_collection'!AC164="","",'WetLitterbags placem_collection'!AC164)</f>
        <v>0</v>
      </c>
      <c r="AH603" s="250">
        <f>AVERAGE('WetLitterbags placem_collection'!S164,'WetLitterbags placem_collection'!U164)</f>
        <v>9.35</v>
      </c>
      <c r="AI603">
        <f>AVERAGE('WetLitterbags placem_collection'!R164,'WetLitterbags placem_collection'!T164)</f>
        <v>34.450000000000003</v>
      </c>
      <c r="AJ603">
        <f>INDEX(Coordinates!$B$2:$B$197,MATCH(G603,Coordinates!$J$2:$J$197,0))</f>
        <v>-2.2727060219999999</v>
      </c>
      <c r="AK603">
        <f>INDEX(Coordinates!$C$2:$C$197,MATCH(G603,Coordinates!$J$2:$J$197,0))</f>
        <v>34.023162030000002</v>
      </c>
      <c r="AL603" t="str">
        <f>IF(ISNUMBER(SEARCH("C", 'WetLitterbags placem_collection'!X164)),"YES","")</f>
        <v/>
      </c>
      <c r="AM603" t="str">
        <f>IF(ISNUMBER(SEARCH("H", 'WetLitterbags placem_collection'!X164)),"YES","")</f>
        <v/>
      </c>
      <c r="AN603" t="str">
        <f>IF(ISNUMBER(SEARCH("R", 'WetLitterbags placem_collection'!X164)),"YES","")</f>
        <v/>
      </c>
    </row>
    <row r="604" spans="1:40" ht="15" customHeight="1">
      <c r="A604" s="268" t="s">
        <v>2460</v>
      </c>
      <c r="B604" s="282">
        <f>'Dry_Litterbag Placem_Collection'!A165</f>
        <v>163</v>
      </c>
      <c r="C604" s="282" t="str">
        <f>'Dry_Litterbag Placem_Collection'!B165</f>
        <v>Handajega</v>
      </c>
      <c r="D604" s="282" t="s">
        <v>2677</v>
      </c>
      <c r="E604" s="282" t="s">
        <v>2679</v>
      </c>
      <c r="F604" s="282">
        <v>1</v>
      </c>
      <c r="G604" s="283" t="str">
        <f>'Dry_Litterbag Placem_Collection'!C165</f>
        <v>Wet_W1_T3</v>
      </c>
      <c r="H604" s="293" t="s">
        <v>3672</v>
      </c>
      <c r="I604" s="285" t="s">
        <v>1147</v>
      </c>
      <c r="J604" s="233" t="str">
        <f>'WetLitterbags placem_collection'!O165</f>
        <v>G743</v>
      </c>
      <c r="K604" s="235">
        <f>IFERROR(INDEX('Green_rooibos initial weight'!$C$5:$C$1749,MATCH(J604, 'Green_rooibos initial weight'!$A$5:$A$1749,0)),"")</f>
        <v>2.0339999999999998</v>
      </c>
      <c r="L604" s="235">
        <f t="shared" si="67"/>
        <v>1.7841999999999998</v>
      </c>
      <c r="M604" s="235">
        <f>AVERAGE('Ashed teabags wet'!$J$809:$J$813,'Ashed teabags wet'!$J$817:$J$818,'Ashed teabags wet'!$J$820:$J$821)</f>
        <v>5.5094158734921841</v>
      </c>
      <c r="N604" s="235">
        <f t="shared" si="68"/>
        <v>1.6859010019851524</v>
      </c>
      <c r="O604" s="235">
        <f>IF(IFERROR(INDEX('Both teabags AfterWet'!$D$1:$D$839,MATCH(J604,'Both teabags AfterWet'!$B$1:$B$839,0)),"")="","",(IFERROR(INDEX('Both teabags AfterWet'!$D$1:$D$839,MATCH(J604,'Both teabags AfterWet'!$B$1:$B$839,0)),"")))</f>
        <v>0.68700000000000006</v>
      </c>
      <c r="P604" s="235">
        <f t="shared" si="69"/>
        <v>0.53639999999999999</v>
      </c>
      <c r="Q604" s="235">
        <f>IFERROR(INDEX('Ashed teabags wet'!$J$2:$J$825,MATCH(J604,'Ashed teabags wet'!$B$2:$B$825,0)),"")</f>
        <v>7.8343313373247501</v>
      </c>
      <c r="R604" s="235">
        <f t="shared" si="72"/>
        <v>0.49437664670659004</v>
      </c>
      <c r="S604" s="236">
        <f>'WetLitterbags placem_collection'!E165</f>
        <v>42763</v>
      </c>
      <c r="T604" s="236">
        <f>IF('WetLitterbags placem_collection'!G165="","",'WetLitterbags placem_collection'!G165)</f>
        <v>42814</v>
      </c>
      <c r="U604" s="237">
        <f t="shared" si="66"/>
        <v>51</v>
      </c>
      <c r="V604" s="235">
        <f t="shared" si="70"/>
        <v>1.2477999999999998</v>
      </c>
      <c r="W604" s="235">
        <f t="shared" si="71"/>
        <v>1.1915243552785624</v>
      </c>
      <c r="X604">
        <f>IFERROR(INDEX(Rainfall_Wet!$O$2:$O$217,MATCH(B604, Rainfall_Wet!$A$2:$A$217,0)),"")</f>
        <v>181.383442621</v>
      </c>
      <c r="Y604" s="241">
        <v>21.96</v>
      </c>
      <c r="Z604" s="241">
        <v>4.9199999999999982</v>
      </c>
      <c r="AA604" s="241">
        <v>73.12</v>
      </c>
      <c r="AB604" s="242" t="s">
        <v>2688</v>
      </c>
      <c r="AC604" s="241">
        <v>3.2416954164613099</v>
      </c>
      <c r="AD604">
        <f>IF('WetLitterbags placem_collection'!AB165="","",'WetLitterbags placem_collection'!AB165)</f>
        <v>7.8</v>
      </c>
      <c r="AE604">
        <f>IF('WetLitterbags placem_collection'!Z165="","",'WetLitterbags placem_collection'!Z165)</f>
        <v>28.8</v>
      </c>
      <c r="AF604" s="256" t="str">
        <f>IF('WetLitterbags placem_collection'!AA165="","",'WetLitterbags placem_collection'!AA165)</f>
        <v>M</v>
      </c>
      <c r="AG604">
        <f>IF('WetLitterbags placem_collection'!AC165="","",'WetLitterbags placem_collection'!AC165)</f>
        <v>0</v>
      </c>
      <c r="AH604" s="250">
        <f>AVERAGE('WetLitterbags placem_collection'!S165,'WetLitterbags placem_collection'!U165)</f>
        <v>9.3000000000000007</v>
      </c>
      <c r="AI604">
        <f>AVERAGE('WetLitterbags placem_collection'!R165,'WetLitterbags placem_collection'!T165)</f>
        <v>33.5</v>
      </c>
      <c r="AJ604">
        <f>INDEX(Coordinates!$B$2:$B$197,MATCH(G604,Coordinates!$J$2:$J$197,0))</f>
        <v>-2.2726719919999998</v>
      </c>
      <c r="AK604">
        <f>INDEX(Coordinates!$C$2:$C$197,MATCH(G604,Coordinates!$J$2:$J$197,0))</f>
        <v>34.023210980000002</v>
      </c>
      <c r="AL604" t="str">
        <f>IF(ISNUMBER(SEARCH("C", 'WetLitterbags placem_collection'!X165)),"YES","")</f>
        <v/>
      </c>
      <c r="AM604" t="str">
        <f>IF(ISNUMBER(SEARCH("H", 'WetLitterbags placem_collection'!X165)),"YES","")</f>
        <v/>
      </c>
      <c r="AN604" t="str">
        <f>IF(ISNUMBER(SEARCH("R", 'WetLitterbags placem_collection'!X165)),"YES","")</f>
        <v/>
      </c>
    </row>
    <row r="605" spans="1:40" ht="15" customHeight="1">
      <c r="A605" s="268" t="s">
        <v>2460</v>
      </c>
      <c r="B605" s="282">
        <f>'Dry_Litterbag Placem_Collection'!A166</f>
        <v>164</v>
      </c>
      <c r="C605" s="282" t="str">
        <f>'Dry_Litterbag Placem_Collection'!B166</f>
        <v>Handajega</v>
      </c>
      <c r="D605" s="282" t="s">
        <v>2677</v>
      </c>
      <c r="E605" s="282" t="s">
        <v>2679</v>
      </c>
      <c r="F605" s="282">
        <v>1</v>
      </c>
      <c r="G605" s="283" t="str">
        <f>'Dry_Litterbag Placem_Collection'!C166</f>
        <v>Wet_W1_T4</v>
      </c>
      <c r="H605" s="293" t="s">
        <v>3672</v>
      </c>
      <c r="I605" s="285" t="s">
        <v>1147</v>
      </c>
      <c r="J605" s="233" t="str">
        <f>'WetLitterbags placem_collection'!O166</f>
        <v>G390</v>
      </c>
      <c r="K605" s="235">
        <f>IFERROR(INDEX('Green_rooibos initial weight'!$C$5:$C$1749,MATCH(J605, 'Green_rooibos initial weight'!$A$5:$A$1749,0)),"")</f>
        <v>2.0630000000000002</v>
      </c>
      <c r="L605" s="235">
        <f t="shared" si="67"/>
        <v>1.8132000000000001</v>
      </c>
      <c r="M605" s="235">
        <f>AVERAGE('Ashed teabags wet'!$J$809:$J$813,'Ashed teabags wet'!$J$817:$J$818,'Ashed teabags wet'!$J$820:$J$821)</f>
        <v>5.5094158734921841</v>
      </c>
      <c r="N605" s="235">
        <f t="shared" si="68"/>
        <v>1.7133032713818399</v>
      </c>
      <c r="O605" s="235">
        <f>IF(IFERROR(INDEX('Both teabags AfterWet'!$D$1:$D$839,MATCH(J605,'Both teabags AfterWet'!$B$1:$B$839,0)),"")="","",(IFERROR(INDEX('Both teabags AfterWet'!$D$1:$D$839,MATCH(J605,'Both teabags AfterWet'!$B$1:$B$839,0)),"")))</f>
        <v>0.63800000000000001</v>
      </c>
      <c r="P605" s="235">
        <f t="shared" si="69"/>
        <v>0.4874</v>
      </c>
      <c r="Q605" s="235">
        <f>IFERROR(INDEX('Ashed teabags wet'!$J$2:$J$825,MATCH(J605,'Ashed teabags wet'!$B$2:$B$825,0)),"")</f>
        <v>9.1180866965623011</v>
      </c>
      <c r="R605" s="235">
        <f t="shared" si="72"/>
        <v>0.44295844544095536</v>
      </c>
      <c r="S605" s="236">
        <f>'WetLitterbags placem_collection'!E166</f>
        <v>42763</v>
      </c>
      <c r="T605" s="236">
        <f>IF('WetLitterbags placem_collection'!G166="","",'WetLitterbags placem_collection'!G166)</f>
        <v>42814</v>
      </c>
      <c r="U605" s="237">
        <f t="shared" si="66"/>
        <v>51</v>
      </c>
      <c r="V605" s="235">
        <f t="shared" si="70"/>
        <v>1.3258000000000001</v>
      </c>
      <c r="W605" s="235">
        <f t="shared" si="71"/>
        <v>1.2703448259408845</v>
      </c>
      <c r="X605">
        <f>IFERROR(INDEX(Rainfall_Wet!$O$2:$O$217,MATCH(B605, Rainfall_Wet!$A$2:$A$217,0)),"")</f>
        <v>181.383442621</v>
      </c>
      <c r="Y605" s="241">
        <v>21.96</v>
      </c>
      <c r="Z605" s="241">
        <v>4.9199999999999982</v>
      </c>
      <c r="AA605" s="241">
        <v>73.12</v>
      </c>
      <c r="AB605" s="242" t="s">
        <v>2688</v>
      </c>
      <c r="AC605" s="241">
        <v>4.2416954164613099</v>
      </c>
      <c r="AD605">
        <f>IF('WetLitterbags placem_collection'!AB166="","",'WetLitterbags placem_collection'!AB166)</f>
        <v>9.5</v>
      </c>
      <c r="AE605">
        <f>IF('WetLitterbags placem_collection'!Z166="","",'WetLitterbags placem_collection'!Z166)</f>
        <v>20.8</v>
      </c>
      <c r="AF605" s="256" t="str">
        <f>IF('WetLitterbags placem_collection'!AA166="","",'WetLitterbags placem_collection'!AA166)</f>
        <v>M</v>
      </c>
      <c r="AG605">
        <f>IF('WetLitterbags placem_collection'!AC166="","",'WetLitterbags placem_collection'!AC166)</f>
        <v>0</v>
      </c>
      <c r="AH605" s="250">
        <f>AVERAGE('WetLitterbags placem_collection'!S166,'WetLitterbags placem_collection'!U166)</f>
        <v>9.25</v>
      </c>
      <c r="AI605">
        <f>AVERAGE('WetLitterbags placem_collection'!R166,'WetLitterbags placem_collection'!T166)</f>
        <v>33.799999999999997</v>
      </c>
      <c r="AJ605">
        <f>INDEX(Coordinates!$B$2:$B$197,MATCH(G605,Coordinates!$J$2:$J$197,0))</f>
        <v>-2.2726180130000002</v>
      </c>
      <c r="AK605">
        <f>INDEX(Coordinates!$C$2:$C$197,MATCH(G605,Coordinates!$J$2:$J$197,0))</f>
        <v>34.023212999999998</v>
      </c>
      <c r="AL605" t="str">
        <f>IF(ISNUMBER(SEARCH("C", 'WetLitterbags placem_collection'!X166)),"YES","")</f>
        <v/>
      </c>
      <c r="AM605" t="str">
        <f>IF(ISNUMBER(SEARCH("H", 'WetLitterbags placem_collection'!X166)),"YES","")</f>
        <v/>
      </c>
      <c r="AN605" t="str">
        <f>IF(ISNUMBER(SEARCH("R", 'WetLitterbags placem_collection'!X166)),"YES","")</f>
        <v/>
      </c>
    </row>
    <row r="606" spans="1:40" ht="15" customHeight="1">
      <c r="A606" s="268" t="s">
        <v>2460</v>
      </c>
      <c r="B606" s="282">
        <f>'Dry_Litterbag Placem_Collection'!A167</f>
        <v>165</v>
      </c>
      <c r="C606" s="282" t="str">
        <f>'Dry_Litterbag Placem_Collection'!B167</f>
        <v>Handajega</v>
      </c>
      <c r="D606" s="282" t="s">
        <v>2677</v>
      </c>
      <c r="E606" s="282" t="s">
        <v>2679</v>
      </c>
      <c r="F606" s="282">
        <v>1</v>
      </c>
      <c r="G606" s="283" t="str">
        <f>'Dry_Litterbag Placem_Collection'!C167</f>
        <v>Wet_W1_T5</v>
      </c>
      <c r="H606" s="293" t="s">
        <v>3672</v>
      </c>
      <c r="I606" s="285" t="s">
        <v>1147</v>
      </c>
      <c r="J606" s="233" t="str">
        <f>'WetLitterbags placem_collection'!O167</f>
        <v>G810</v>
      </c>
      <c r="K606" s="235">
        <f>IFERROR(INDEX('Green_rooibos initial weight'!$C$5:$C$1749,MATCH(J606, 'Green_rooibos initial weight'!$A$5:$A$1749,0)),"")</f>
        <v>1.946</v>
      </c>
      <c r="L606" s="235">
        <f t="shared" si="67"/>
        <v>1.6961999999999999</v>
      </c>
      <c r="M606" s="235">
        <f>AVERAGE('Ashed teabags wet'!$J$809:$J$813,'Ashed teabags wet'!$J$817:$J$818,'Ashed teabags wet'!$J$820:$J$821)</f>
        <v>5.5094158734921841</v>
      </c>
      <c r="N606" s="235">
        <f t="shared" si="68"/>
        <v>1.6027492879538254</v>
      </c>
      <c r="O606" s="235">
        <f>IF(IFERROR(INDEX('Both teabags AfterWet'!$D$1:$D$839,MATCH(J606,'Both teabags AfterWet'!$B$1:$B$839,0)),"")="","",(IFERROR(INDEX('Both teabags AfterWet'!$D$1:$D$839,MATCH(J606,'Both teabags AfterWet'!$B$1:$B$839,0)),"")))</f>
        <v>0.64800000000000002</v>
      </c>
      <c r="P606" s="235">
        <f t="shared" si="69"/>
        <v>0.49740000000000001</v>
      </c>
      <c r="Q606" s="235">
        <f>IFERROR(INDEX('Ashed teabags wet'!$J$2:$J$825,MATCH(J606,'Ashed teabags wet'!$B$2:$B$825,0)),"")</f>
        <v>7.6693227091631231</v>
      </c>
      <c r="R606" s="235">
        <f t="shared" si="72"/>
        <v>0.45925278884462262</v>
      </c>
      <c r="S606" s="236">
        <f>'WetLitterbags placem_collection'!E167</f>
        <v>42763</v>
      </c>
      <c r="T606" s="236">
        <f>IF('WetLitterbags placem_collection'!G167="","",'WetLitterbags placem_collection'!G167)</f>
        <v>42814</v>
      </c>
      <c r="U606" s="237">
        <f t="shared" si="66"/>
        <v>51</v>
      </c>
      <c r="V606" s="235">
        <f t="shared" si="70"/>
        <v>1.1987999999999999</v>
      </c>
      <c r="W606" s="235">
        <f t="shared" si="71"/>
        <v>1.1434964991092027</v>
      </c>
      <c r="X606">
        <f>IFERROR(INDEX(Rainfall_Wet!$O$2:$O$217,MATCH(B606, Rainfall_Wet!$A$2:$A$217,0)),"")</f>
        <v>181.383442621</v>
      </c>
      <c r="Y606" s="241">
        <v>21.96</v>
      </c>
      <c r="Z606" s="241">
        <v>4.9199999999999982</v>
      </c>
      <c r="AA606" s="241">
        <v>73.12</v>
      </c>
      <c r="AB606" s="242" t="s">
        <v>2688</v>
      </c>
      <c r="AC606" s="241">
        <v>5.2416954164613099</v>
      </c>
      <c r="AD606">
        <f>IF('WetLitterbags placem_collection'!AB167="","",'WetLitterbags placem_collection'!AB167)</f>
        <v>10.4</v>
      </c>
      <c r="AE606">
        <f>IF('WetLitterbags placem_collection'!Z167="","",'WetLitterbags placem_collection'!Z167)</f>
        <v>13.8</v>
      </c>
      <c r="AF606" s="256" t="str">
        <f>IF('WetLitterbags placem_collection'!AA167="","",'WetLitterbags placem_collection'!AA167)</f>
        <v>M</v>
      </c>
      <c r="AG606">
        <f>IF('WetLitterbags placem_collection'!AC167="","",'WetLitterbags placem_collection'!AC167)</f>
        <v>0</v>
      </c>
      <c r="AH606" s="250">
        <f>AVERAGE('WetLitterbags placem_collection'!S167,'WetLitterbags placem_collection'!U167)</f>
        <v>12</v>
      </c>
      <c r="AI606">
        <f>AVERAGE('WetLitterbags placem_collection'!R167,'WetLitterbags placem_collection'!T167)</f>
        <v>31.5</v>
      </c>
      <c r="AJ606">
        <f>INDEX(Coordinates!$B$2:$B$197,MATCH(G606,Coordinates!$J$2:$J$197,0))</f>
        <v>-2.2724750170000001</v>
      </c>
      <c r="AK606">
        <f>INDEX(Coordinates!$C$2:$C$197,MATCH(G606,Coordinates!$J$2:$J$197,0))</f>
        <v>34.02334501</v>
      </c>
      <c r="AL606" t="str">
        <f>IF(ISNUMBER(SEARCH("C", 'WetLitterbags placem_collection'!X167)),"YES","")</f>
        <v/>
      </c>
      <c r="AM606" t="str">
        <f>IF(ISNUMBER(SEARCH("H", 'WetLitterbags placem_collection'!X167)),"YES","")</f>
        <v/>
      </c>
      <c r="AN606" t="str">
        <f>IF(ISNUMBER(SEARCH("R", 'WetLitterbags placem_collection'!X167)),"YES","")</f>
        <v/>
      </c>
    </row>
    <row r="607" spans="1:40" ht="15" customHeight="1">
      <c r="A607" s="268" t="s">
        <v>2460</v>
      </c>
      <c r="B607" s="282">
        <f>'Dry_Litterbag Placem_Collection'!A168</f>
        <v>166</v>
      </c>
      <c r="C607" s="282" t="str">
        <f>'Dry_Litterbag Placem_Collection'!B168</f>
        <v>Handajega</v>
      </c>
      <c r="D607" s="282" t="s">
        <v>2677</v>
      </c>
      <c r="E607" s="282" t="s">
        <v>2679</v>
      </c>
      <c r="F607" s="282">
        <v>1</v>
      </c>
      <c r="G607" s="283" t="str">
        <f>'Dry_Litterbag Placem_Collection'!C168</f>
        <v>Wet_W1_T6</v>
      </c>
      <c r="H607" s="293" t="s">
        <v>3672</v>
      </c>
      <c r="I607" s="285" t="s">
        <v>1147</v>
      </c>
      <c r="J607" s="233" t="str">
        <f>'WetLitterbags placem_collection'!O168</f>
        <v>G287</v>
      </c>
      <c r="K607" s="235">
        <f>IFERROR(INDEX('Green_rooibos initial weight'!$C$5:$C$1749,MATCH(J607, 'Green_rooibos initial weight'!$A$5:$A$1749,0)),"")</f>
        <v>1.9970000000000001</v>
      </c>
      <c r="L607" s="235">
        <f t="shared" si="67"/>
        <v>1.7472000000000001</v>
      </c>
      <c r="M607" s="235">
        <f>AVERAGE('Ashed teabags wet'!$J$809:$J$813,'Ashed teabags wet'!$J$817:$J$818,'Ashed teabags wet'!$J$820:$J$821)</f>
        <v>5.5094158734921841</v>
      </c>
      <c r="N607" s="235">
        <f t="shared" si="68"/>
        <v>1.6509394858583446</v>
      </c>
      <c r="O607" s="235">
        <f>IF(IFERROR(INDEX('Both teabags AfterWet'!$D$1:$D$839,MATCH(J607,'Both teabags AfterWet'!$B$1:$B$839,0)),"")="","",(IFERROR(INDEX('Both teabags AfterWet'!$D$1:$D$839,MATCH(J607,'Both teabags AfterWet'!$B$1:$B$839,0)),"")))</f>
        <v>0.72240000000000004</v>
      </c>
      <c r="P607" s="235">
        <f t="shared" si="69"/>
        <v>0.57180000000000009</v>
      </c>
      <c r="Q607" s="235">
        <f>IFERROR(INDEX('Ashed teabags wet'!$J$2:$J$825,MATCH(J607,'Ashed teabags wet'!$B$2:$B$825,0)),"")</f>
        <v>8.1175298804781466</v>
      </c>
      <c r="R607" s="235">
        <f t="shared" si="72"/>
        <v>0.52538396414342603</v>
      </c>
      <c r="S607" s="236">
        <f>'WetLitterbags placem_collection'!E168</f>
        <v>42763</v>
      </c>
      <c r="T607" s="236">
        <f>IF('WetLitterbags placem_collection'!G168="","",'WetLitterbags placem_collection'!G168)</f>
        <v>42814</v>
      </c>
      <c r="U607" s="237">
        <f t="shared" si="66"/>
        <v>51</v>
      </c>
      <c r="V607" s="235">
        <f t="shared" si="70"/>
        <v>1.1754</v>
      </c>
      <c r="W607" s="235">
        <f t="shared" si="71"/>
        <v>1.1255555217149187</v>
      </c>
      <c r="X607">
        <f>IFERROR(INDEX(Rainfall_Wet!$O$2:$O$217,MATCH(B607, Rainfall_Wet!$A$2:$A$217,0)),"")</f>
        <v>181.383442621</v>
      </c>
      <c r="Y607" s="241">
        <v>21.96</v>
      </c>
      <c r="Z607" s="241">
        <v>4.9199999999999982</v>
      </c>
      <c r="AA607" s="241">
        <v>73.12</v>
      </c>
      <c r="AB607" s="242" t="s">
        <v>2688</v>
      </c>
      <c r="AC607" s="241">
        <v>6.2416954164613099</v>
      </c>
      <c r="AD607">
        <f>IF('WetLitterbags placem_collection'!AB168="","",'WetLitterbags placem_collection'!AB168)</f>
        <v>2.1</v>
      </c>
      <c r="AE607">
        <f>IF('WetLitterbags placem_collection'!Z168="","",'WetLitterbags placem_collection'!Z168)</f>
        <v>4.7</v>
      </c>
      <c r="AF607" s="256" t="str">
        <f>IF('WetLitterbags placem_collection'!AA168="","",'WetLitterbags placem_collection'!AA168)</f>
        <v>M</v>
      </c>
      <c r="AG607">
        <f>IF('WetLitterbags placem_collection'!AC168="","",'WetLitterbags placem_collection'!AC168)</f>
        <v>0</v>
      </c>
      <c r="AH607" s="250">
        <f>AVERAGE('WetLitterbags placem_collection'!S168,'WetLitterbags placem_collection'!U168)</f>
        <v>11</v>
      </c>
      <c r="AI607">
        <f>AVERAGE('WetLitterbags placem_collection'!R168,'WetLitterbags placem_collection'!T168)</f>
        <v>31.5</v>
      </c>
      <c r="AJ607">
        <f>INDEX(Coordinates!$B$2:$B$197,MATCH(G607,Coordinates!$J$2:$J$197,0))</f>
        <v>-2.2725490289999999</v>
      </c>
      <c r="AK607">
        <f>INDEX(Coordinates!$C$2:$C$197,MATCH(G607,Coordinates!$J$2:$J$197,0))</f>
        <v>34.022886020000001</v>
      </c>
      <c r="AL607" t="str">
        <f>IF(ISNUMBER(SEARCH("C", 'WetLitterbags placem_collection'!X168)),"YES","")</f>
        <v/>
      </c>
      <c r="AM607" t="str">
        <f>IF(ISNUMBER(SEARCH("H", 'WetLitterbags placem_collection'!X168)),"YES","")</f>
        <v/>
      </c>
      <c r="AN607" t="str">
        <f>IF(ISNUMBER(SEARCH("R", 'WetLitterbags placem_collection'!X168)),"YES","")</f>
        <v/>
      </c>
    </row>
    <row r="608" spans="1:40" ht="15" customHeight="1">
      <c r="A608" s="268" t="s">
        <v>2460</v>
      </c>
      <c r="B608" s="282">
        <f>'Dry_Litterbag Placem_Collection'!A169</f>
        <v>167</v>
      </c>
      <c r="C608" s="282" t="str">
        <f>'Dry_Litterbag Placem_Collection'!B169</f>
        <v>Handajega</v>
      </c>
      <c r="D608" s="282" t="s">
        <v>2677</v>
      </c>
      <c r="E608" s="282" t="s">
        <v>2679</v>
      </c>
      <c r="F608" s="282">
        <v>1</v>
      </c>
      <c r="G608" s="283" t="str">
        <f>'Dry_Litterbag Placem_Collection'!C169</f>
        <v>Wet_W1_T7</v>
      </c>
      <c r="H608" s="293" t="s">
        <v>3672</v>
      </c>
      <c r="I608" s="285" t="s">
        <v>1147</v>
      </c>
      <c r="J608" s="233" t="str">
        <f>'WetLitterbags placem_collection'!O169</f>
        <v>G443</v>
      </c>
      <c r="K608" s="235">
        <f>IFERROR(INDEX('Green_rooibos initial weight'!$C$5:$C$1749,MATCH(J608, 'Green_rooibos initial weight'!$A$5:$A$1749,0)),"")</f>
        <v>2.0310000000000001</v>
      </c>
      <c r="L608" s="235">
        <f t="shared" si="67"/>
        <v>1.7812000000000001</v>
      </c>
      <c r="M608" s="235">
        <f>AVERAGE('Ashed teabags wet'!$J$809:$J$813,'Ashed teabags wet'!$J$817:$J$818,'Ashed teabags wet'!$J$820:$J$821)</f>
        <v>5.5094158734921841</v>
      </c>
      <c r="N608" s="235">
        <f t="shared" si="68"/>
        <v>1.6830662844613573</v>
      </c>
      <c r="O608" s="235">
        <f>IF(IFERROR(INDEX('Both teabags AfterWet'!$D$1:$D$839,MATCH(J608,'Both teabags AfterWet'!$B$1:$B$839,0)),"")="","",(IFERROR(INDEX('Both teabags AfterWet'!$D$1:$D$839,MATCH(J608,'Both teabags AfterWet'!$B$1:$B$839,0)),"")))</f>
        <v>0.69789999999999996</v>
      </c>
      <c r="P608" s="235">
        <f t="shared" si="69"/>
        <v>0.5472999999999999</v>
      </c>
      <c r="Q608" s="235">
        <f>IFERROR(INDEX('Ashed teabags wet'!$J$2:$J$825,MATCH(J608,'Ashed teabags wet'!$B$2:$B$825,0)),"")</f>
        <v>8.5487077534794818</v>
      </c>
      <c r="R608" s="235">
        <f t="shared" si="72"/>
        <v>0.50051292246520673</v>
      </c>
      <c r="S608" s="236">
        <f>'WetLitterbags placem_collection'!E169</f>
        <v>42763</v>
      </c>
      <c r="T608" s="236">
        <f>IF('WetLitterbags placem_collection'!G169="","",'WetLitterbags placem_collection'!G169)</f>
        <v>42814</v>
      </c>
      <c r="U608" s="237">
        <f t="shared" si="66"/>
        <v>51</v>
      </c>
      <c r="V608" s="235">
        <f t="shared" si="70"/>
        <v>1.2339000000000002</v>
      </c>
      <c r="W608" s="235">
        <f t="shared" si="71"/>
        <v>1.1825533619961506</v>
      </c>
      <c r="X608">
        <f>IFERROR(INDEX(Rainfall_Wet!$O$2:$O$217,MATCH(B608, Rainfall_Wet!$A$2:$A$217,0)),"")</f>
        <v>181.383442621</v>
      </c>
      <c r="Y608" s="241">
        <v>21.96</v>
      </c>
      <c r="Z608" s="241">
        <v>4.9199999999999982</v>
      </c>
      <c r="AA608" s="241">
        <v>73.12</v>
      </c>
      <c r="AB608" s="242" t="s">
        <v>2688</v>
      </c>
      <c r="AC608" s="241">
        <v>7.2416954164613099</v>
      </c>
      <c r="AD608">
        <f>IF('WetLitterbags placem_collection'!AB169="","",'WetLitterbags placem_collection'!AB169)</f>
        <v>5.6</v>
      </c>
      <c r="AE608">
        <f>IF('WetLitterbags placem_collection'!Z169="","",'WetLitterbags placem_collection'!Z169)</f>
        <v>4.2</v>
      </c>
      <c r="AF608" s="256" t="str">
        <f>IF('WetLitterbags placem_collection'!AA169="","",'WetLitterbags placem_collection'!AA169)</f>
        <v>M</v>
      </c>
      <c r="AG608">
        <f>IF('WetLitterbags placem_collection'!AC169="","",'WetLitterbags placem_collection'!AC169)</f>
        <v>1</v>
      </c>
      <c r="AH608" s="250">
        <f>AVERAGE('WetLitterbags placem_collection'!S169,'WetLitterbags placem_collection'!U169)</f>
        <v>10.45</v>
      </c>
      <c r="AI608">
        <f>AVERAGE('WetLitterbags placem_collection'!R169,'WetLitterbags placem_collection'!T169)</f>
        <v>31</v>
      </c>
      <c r="AJ608">
        <f>INDEX(Coordinates!$B$2:$B$197,MATCH(G608,Coordinates!$J$2:$J$197,0))</f>
        <v>-2.2729950310000002</v>
      </c>
      <c r="AK608">
        <f>INDEX(Coordinates!$C$2:$C$197,MATCH(G608,Coordinates!$J$2:$J$197,0))</f>
        <v>34.022923990000002</v>
      </c>
      <c r="AL608" t="str">
        <f>IF(ISNUMBER(SEARCH("C", 'WetLitterbags placem_collection'!X169)),"YES","")</f>
        <v/>
      </c>
      <c r="AM608" t="str">
        <f>IF(ISNUMBER(SEARCH("H", 'WetLitterbags placem_collection'!X169)),"YES","")</f>
        <v/>
      </c>
      <c r="AN608" t="str">
        <f>IF(ISNUMBER(SEARCH("R", 'WetLitterbags placem_collection'!X169)),"YES","")</f>
        <v/>
      </c>
    </row>
    <row r="609" spans="1:40" ht="15" customHeight="1">
      <c r="A609" s="268" t="s">
        <v>2460</v>
      </c>
      <c r="B609" s="282">
        <f>'Dry_Litterbag Placem_Collection'!A170</f>
        <v>168</v>
      </c>
      <c r="C609" s="282" t="str">
        <f>'Dry_Litterbag Placem_Collection'!B170</f>
        <v>Handajega</v>
      </c>
      <c r="D609" s="282" t="s">
        <v>2677</v>
      </c>
      <c r="E609" s="282" t="s">
        <v>2679</v>
      </c>
      <c r="F609" s="282">
        <v>1</v>
      </c>
      <c r="G609" s="283" t="str">
        <f>'Dry_Litterbag Placem_Collection'!C170</f>
        <v>Wet_W1_T8</v>
      </c>
      <c r="H609" s="293" t="s">
        <v>3672</v>
      </c>
      <c r="I609" s="285" t="s">
        <v>1147</v>
      </c>
      <c r="J609" s="233" t="str">
        <f>'WetLitterbags placem_collection'!O170</f>
        <v>G680</v>
      </c>
      <c r="K609" s="235">
        <f>IFERROR(INDEX('Green_rooibos initial weight'!$C$5:$C$1749,MATCH(J609, 'Green_rooibos initial weight'!$A$5:$A$1749,0)),"")</f>
        <v>2.0049999999999999</v>
      </c>
      <c r="L609" s="235">
        <f t="shared" si="67"/>
        <v>1.7551999999999999</v>
      </c>
      <c r="M609" s="235">
        <f>AVERAGE('Ashed teabags wet'!$J$809:$J$813,'Ashed teabags wet'!$J$817:$J$818,'Ashed teabags wet'!$J$820:$J$821)</f>
        <v>5.5094158734921841</v>
      </c>
      <c r="N609" s="235">
        <f t="shared" si="68"/>
        <v>1.658498732588465</v>
      </c>
      <c r="O609" s="235">
        <f>IF(IFERROR(INDEX('Both teabags AfterWet'!$D$1:$D$839,MATCH(J609,'Both teabags AfterWet'!$B$1:$B$839,0)),"")="","",(IFERROR(INDEX('Both teabags AfterWet'!$D$1:$D$839,MATCH(J609,'Both teabags AfterWet'!$B$1:$B$839,0)),"")))</f>
        <v>0.998</v>
      </c>
      <c r="P609" s="235">
        <f t="shared" si="69"/>
        <v>0.84739999999999993</v>
      </c>
      <c r="Q609" s="235">
        <f>IFERROR(INDEX('Ashed teabags wet'!$J$2:$J$825,MATCH(J609,'Ashed teabags wet'!$B$2:$B$825,0)),"")</f>
        <v>7.5706756109248428</v>
      </c>
      <c r="R609" s="235">
        <f t="shared" si="72"/>
        <v>0.78324609487302277</v>
      </c>
      <c r="S609" s="236">
        <f>'WetLitterbags placem_collection'!E170</f>
        <v>42763</v>
      </c>
      <c r="T609" s="236">
        <f>IF('WetLitterbags placem_collection'!G170="","",'WetLitterbags placem_collection'!G170)</f>
        <v>42814</v>
      </c>
      <c r="U609" s="237">
        <f t="shared" si="66"/>
        <v>51</v>
      </c>
      <c r="V609" s="235">
        <f t="shared" si="70"/>
        <v>0.90779999999999994</v>
      </c>
      <c r="W609" s="235">
        <f t="shared" si="71"/>
        <v>0.87525263771544226</v>
      </c>
      <c r="X609">
        <f>IFERROR(INDEX(Rainfall_Wet!$O$2:$O$217,MATCH(B609, Rainfall_Wet!$A$2:$A$217,0)),"")</f>
        <v>181.383442621</v>
      </c>
      <c r="Y609" s="241">
        <v>21.96</v>
      </c>
      <c r="Z609" s="241">
        <v>4.9199999999999982</v>
      </c>
      <c r="AA609" s="241">
        <v>73.12</v>
      </c>
      <c r="AB609" s="242" t="s">
        <v>2688</v>
      </c>
      <c r="AC609" s="241">
        <v>8.2416954164613099</v>
      </c>
      <c r="AD609">
        <f>IF('WetLitterbags placem_collection'!AB170="","",'WetLitterbags placem_collection'!AB170)</f>
        <v>2.4</v>
      </c>
      <c r="AE609">
        <f>IF('WetLitterbags placem_collection'!Z170="","",'WetLitterbags placem_collection'!Z170)</f>
        <v>46</v>
      </c>
      <c r="AF609" s="256" t="str">
        <f>IF('WetLitterbags placem_collection'!AA170="","",'WetLitterbags placem_collection'!AA170)</f>
        <v>M</v>
      </c>
      <c r="AG609">
        <f>IF('WetLitterbags placem_collection'!AC170="","",'WetLitterbags placem_collection'!AC170)</f>
        <v>0</v>
      </c>
      <c r="AH609" s="250">
        <f>AVERAGE('WetLitterbags placem_collection'!S170,'WetLitterbags placem_collection'!U170)</f>
        <v>11.25</v>
      </c>
      <c r="AI609">
        <f>AVERAGE('WetLitterbags placem_collection'!R170,'WetLitterbags placem_collection'!T170)</f>
        <v>33.299999999999997</v>
      </c>
      <c r="AJ609">
        <f>INDEX(Coordinates!$B$2:$B$197,MATCH(G609,Coordinates!$J$2:$J$197,0))</f>
        <v>-2.2729129719999999</v>
      </c>
      <c r="AK609">
        <f>INDEX(Coordinates!$C$2:$C$197,MATCH(G609,Coordinates!$J$2:$J$197,0))</f>
        <v>34.023350039999997</v>
      </c>
      <c r="AL609" t="str">
        <f>IF(ISNUMBER(SEARCH("C", 'WetLitterbags placem_collection'!X170)),"YES","")</f>
        <v/>
      </c>
      <c r="AM609" t="str">
        <f>IF(ISNUMBER(SEARCH("H", 'WetLitterbags placem_collection'!X170)),"YES","")</f>
        <v/>
      </c>
      <c r="AN609" t="str">
        <f>IF(ISNUMBER(SEARCH("R", 'WetLitterbags placem_collection'!X170)),"YES","")</f>
        <v/>
      </c>
    </row>
    <row r="610" spans="1:40" ht="15" customHeight="1">
      <c r="A610" s="268" t="s">
        <v>2460</v>
      </c>
      <c r="B610" s="282">
        <f>'Dry_Litterbag Placem_Collection'!A171</f>
        <v>169</v>
      </c>
      <c r="C610" s="282" t="str">
        <f>'Dry_Litterbag Placem_Collection'!B171</f>
        <v>Handajega</v>
      </c>
      <c r="D610" s="282" t="s">
        <v>2677</v>
      </c>
      <c r="E610" s="282" t="s">
        <v>2679</v>
      </c>
      <c r="F610" s="282">
        <v>2</v>
      </c>
      <c r="G610" s="283" t="str">
        <f>'Dry_Litterbag Placem_Collection'!C171</f>
        <v>Wet_W2_T1</v>
      </c>
      <c r="H610" s="293" t="s">
        <v>3672</v>
      </c>
      <c r="I610" s="285" t="s">
        <v>1147</v>
      </c>
      <c r="J610" s="233" t="str">
        <f>'WetLitterbags placem_collection'!O171</f>
        <v>G496</v>
      </c>
      <c r="K610" s="235">
        <f>IFERROR(INDEX('Green_rooibos initial weight'!$C$5:$C$1749,MATCH(J610, 'Green_rooibos initial weight'!$A$5:$A$1749,0)),"")</f>
        <v>1.8480000000000001</v>
      </c>
      <c r="L610" s="235">
        <f t="shared" si="67"/>
        <v>1.5982000000000001</v>
      </c>
      <c r="M610" s="235">
        <f>AVERAGE('Ashed teabags wet'!$J$809:$J$813,'Ashed teabags wet'!$J$817:$J$818,'Ashed teabags wet'!$J$820:$J$821)</f>
        <v>5.5094158734921841</v>
      </c>
      <c r="N610" s="235">
        <f t="shared" si="68"/>
        <v>1.510148515509848</v>
      </c>
      <c r="O610" s="235">
        <f>IF(IFERROR(INDEX('Both teabags AfterWet'!$D$1:$D$839,MATCH(J610,'Both teabags AfterWet'!$B$1:$B$839,0)),"")="","",(IFERROR(INDEX('Both teabags AfterWet'!$D$1:$D$839,MATCH(J610,'Both teabags AfterWet'!$B$1:$B$839,0)),"")))</f>
        <v>0.57199999999999995</v>
      </c>
      <c r="P610" s="235">
        <f t="shared" si="69"/>
        <v>0.42139999999999994</v>
      </c>
      <c r="Q610" s="235">
        <f>IFERROR(INDEX('Ashed teabags wet'!$J$2:$J$825,MATCH(J610,'Ashed teabags wet'!$B$2:$B$825,0)),"")</f>
        <v>9.4256259204713331</v>
      </c>
      <c r="R610" s="235">
        <f t="shared" si="72"/>
        <v>0.38168041237113376</v>
      </c>
      <c r="S610" s="236">
        <f>'WetLitterbags placem_collection'!E171</f>
        <v>42763</v>
      </c>
      <c r="T610" s="236">
        <f>IF('WetLitterbags placem_collection'!G171="","",'WetLitterbags placem_collection'!G171)</f>
        <v>42814</v>
      </c>
      <c r="U610" s="237">
        <f t="shared" si="66"/>
        <v>51</v>
      </c>
      <c r="V610" s="235">
        <f t="shared" si="70"/>
        <v>1.1768000000000001</v>
      </c>
      <c r="W610" s="235">
        <f t="shared" si="71"/>
        <v>1.1284681031387143</v>
      </c>
      <c r="X610">
        <f>IFERROR(INDEX(Rainfall_Wet!$O$2:$O$217,MATCH(B610, Rainfall_Wet!$A$2:$A$217,0)),"")</f>
        <v>181.383442621</v>
      </c>
      <c r="Y610" s="241">
        <v>23.96</v>
      </c>
      <c r="Z610" s="241">
        <v>4.9199999999999982</v>
      </c>
      <c r="AA610" s="241">
        <v>71.12</v>
      </c>
      <c r="AB610" s="242" t="s">
        <v>2688</v>
      </c>
      <c r="AC610" s="241">
        <v>3.30913750616067</v>
      </c>
      <c r="AD610">
        <f>IF('WetLitterbags placem_collection'!AB171="","",'WetLitterbags placem_collection'!AB171)</f>
        <v>8.1999999999999993</v>
      </c>
      <c r="AE610">
        <f>IF('WetLitterbags placem_collection'!Z171="","",'WetLitterbags placem_collection'!Z171)</f>
        <v>11.4</v>
      </c>
      <c r="AF610" s="256" t="str">
        <f>IF('WetLitterbags placem_collection'!AA171="","",'WetLitterbags placem_collection'!AA171)</f>
        <v>O</v>
      </c>
      <c r="AG610">
        <f>IF('WetLitterbags placem_collection'!AC171="","",'WetLitterbags placem_collection'!AC171)</f>
        <v>1</v>
      </c>
      <c r="AH610" s="250">
        <f>AVERAGE('WetLitterbags placem_collection'!S171,'WetLitterbags placem_collection'!U171)</f>
        <v>9.65</v>
      </c>
      <c r="AI610">
        <f>AVERAGE('WetLitterbags placem_collection'!R171,'WetLitterbags placem_collection'!T171)</f>
        <v>36.200000000000003</v>
      </c>
      <c r="AJ610">
        <f>INDEX(Coordinates!$B$2:$B$197,MATCH(G610,Coordinates!$J$2:$J$197,0))</f>
        <v>-2.2784290180000002</v>
      </c>
      <c r="AK610">
        <f>INDEX(Coordinates!$C$2:$C$197,MATCH(G610,Coordinates!$J$2:$J$197,0))</f>
        <v>34.024240030000001</v>
      </c>
      <c r="AL610" t="str">
        <f>IF(ISNUMBER(SEARCH("C", 'WetLitterbags placem_collection'!X171)),"YES","")</f>
        <v/>
      </c>
      <c r="AM610" t="str">
        <f>IF(ISNUMBER(SEARCH("H", 'WetLitterbags placem_collection'!X171)),"YES","")</f>
        <v/>
      </c>
      <c r="AN610" t="str">
        <f>IF(ISNUMBER(SEARCH("R", 'WetLitterbags placem_collection'!X171)),"YES","")</f>
        <v/>
      </c>
    </row>
    <row r="611" spans="1:40" ht="15" customHeight="1">
      <c r="A611" s="268" t="s">
        <v>2460</v>
      </c>
      <c r="B611" s="282">
        <f>'Dry_Litterbag Placem_Collection'!A172</f>
        <v>170</v>
      </c>
      <c r="C611" s="282" t="str">
        <f>'Dry_Litterbag Placem_Collection'!B172</f>
        <v>Handajega</v>
      </c>
      <c r="D611" s="282" t="s">
        <v>2677</v>
      </c>
      <c r="E611" s="282" t="s">
        <v>2679</v>
      </c>
      <c r="F611" s="282">
        <v>2</v>
      </c>
      <c r="G611" s="283" t="str">
        <f>'Dry_Litterbag Placem_Collection'!C172</f>
        <v>Wet_W2_T2</v>
      </c>
      <c r="H611" s="293" t="s">
        <v>3672</v>
      </c>
      <c r="I611" s="285" t="s">
        <v>1147</v>
      </c>
      <c r="J611" s="233" t="str">
        <f>'WetLitterbags placem_collection'!O172</f>
        <v>G674</v>
      </c>
      <c r="K611" s="235">
        <f>IFERROR(INDEX('Green_rooibos initial weight'!$C$5:$C$1749,MATCH(J611, 'Green_rooibos initial weight'!$A$5:$A$1749,0)),"")</f>
        <v>1.9950000000000001</v>
      </c>
      <c r="L611" s="235">
        <f t="shared" si="67"/>
        <v>1.7452000000000001</v>
      </c>
      <c r="M611" s="235">
        <f>AVERAGE('Ashed teabags wet'!$J$809:$J$813,'Ashed teabags wet'!$J$817:$J$818,'Ashed teabags wet'!$J$820:$J$821)</f>
        <v>5.5094158734921841</v>
      </c>
      <c r="N611" s="235">
        <f t="shared" si="68"/>
        <v>1.6490496741758145</v>
      </c>
      <c r="O611" s="235">
        <f>IF(IFERROR(INDEX('Both teabags AfterWet'!$D$1:$D$839,MATCH(J611,'Both teabags AfterWet'!$B$1:$B$839,0)),"")="","",(IFERROR(INDEX('Both teabags AfterWet'!$D$1:$D$839,MATCH(J611,'Both teabags AfterWet'!$B$1:$B$839,0)),"")))</f>
        <v>0.61299999999999999</v>
      </c>
      <c r="P611" s="235">
        <f t="shared" si="69"/>
        <v>0.46239999999999998</v>
      </c>
      <c r="Q611" s="235">
        <f>IFERROR(INDEX('Ashed teabags wet'!$J$2:$J$825,MATCH(J611,'Ashed teabags wet'!$B$2:$B$825,0)),"")</f>
        <v>8.7857847976303241</v>
      </c>
      <c r="R611" s="235">
        <f t="shared" si="72"/>
        <v>0.42177453109575735</v>
      </c>
      <c r="S611" s="236">
        <f>'WetLitterbags placem_collection'!E172</f>
        <v>42763</v>
      </c>
      <c r="T611" s="236">
        <f>IF('WetLitterbags placem_collection'!G172="","",'WetLitterbags placem_collection'!G172)</f>
        <v>42814</v>
      </c>
      <c r="U611" s="237">
        <f t="shared" si="66"/>
        <v>51</v>
      </c>
      <c r="V611" s="235">
        <f t="shared" si="70"/>
        <v>1.2828000000000002</v>
      </c>
      <c r="W611" s="235">
        <f t="shared" si="71"/>
        <v>1.2272751430800573</v>
      </c>
      <c r="X611">
        <f>IFERROR(INDEX(Rainfall_Wet!$O$2:$O$217,MATCH(B611, Rainfall_Wet!$A$2:$A$217,0)),"")</f>
        <v>181.383442621</v>
      </c>
      <c r="Y611" s="241">
        <v>23.96</v>
      </c>
      <c r="Z611" s="241">
        <v>4.9199999999999982</v>
      </c>
      <c r="AA611" s="241">
        <v>71.12</v>
      </c>
      <c r="AB611" s="242" t="s">
        <v>2688</v>
      </c>
      <c r="AC611" s="241">
        <v>4.3091375061606696</v>
      </c>
      <c r="AD611">
        <f>IF('WetLitterbags placem_collection'!AB172="","",'WetLitterbags placem_collection'!AB172)</f>
        <v>7.7</v>
      </c>
      <c r="AE611">
        <f>IF('WetLitterbags placem_collection'!Z172="","",'WetLitterbags placem_collection'!Z172)</f>
        <v>15.8</v>
      </c>
      <c r="AF611" s="256" t="str">
        <f>IF('WetLitterbags placem_collection'!AA172="","",'WetLitterbags placem_collection'!AA172)</f>
        <v>O</v>
      </c>
      <c r="AG611">
        <f>IF('WetLitterbags placem_collection'!AC172="","",'WetLitterbags placem_collection'!AC172)</f>
        <v>1</v>
      </c>
      <c r="AH611" s="250">
        <f>AVERAGE('WetLitterbags placem_collection'!S172,'WetLitterbags placem_collection'!U172)</f>
        <v>8.1</v>
      </c>
      <c r="AI611">
        <f>AVERAGE('WetLitterbags placem_collection'!R172,'WetLitterbags placem_collection'!T172)</f>
        <v>33.599999999999994</v>
      </c>
      <c r="AJ611">
        <f>INDEX(Coordinates!$B$2:$B$197,MATCH(G611,Coordinates!$J$2:$J$197,0))</f>
        <v>-2.2784629650000001</v>
      </c>
      <c r="AK611">
        <f>INDEX(Coordinates!$C$2:$C$197,MATCH(G611,Coordinates!$J$2:$J$197,0))</f>
        <v>34.024177999999999</v>
      </c>
      <c r="AL611" t="str">
        <f>IF(ISNUMBER(SEARCH("C", 'WetLitterbags placem_collection'!X172)),"YES","")</f>
        <v/>
      </c>
      <c r="AM611" t="str">
        <f>IF(ISNUMBER(SEARCH("H", 'WetLitterbags placem_collection'!X172)),"YES","")</f>
        <v/>
      </c>
      <c r="AN611" t="str">
        <f>IF(ISNUMBER(SEARCH("R", 'WetLitterbags placem_collection'!X172)),"YES","")</f>
        <v/>
      </c>
    </row>
    <row r="612" spans="1:40" ht="15" customHeight="1">
      <c r="A612" s="268" t="s">
        <v>2460</v>
      </c>
      <c r="B612" s="282">
        <f>'Dry_Litterbag Placem_Collection'!A173</f>
        <v>171</v>
      </c>
      <c r="C612" s="282" t="str">
        <f>'Dry_Litterbag Placem_Collection'!B173</f>
        <v>Handajega</v>
      </c>
      <c r="D612" s="282" t="s">
        <v>2677</v>
      </c>
      <c r="E612" s="282" t="s">
        <v>2679</v>
      </c>
      <c r="F612" s="282">
        <v>2</v>
      </c>
      <c r="G612" s="283" t="str">
        <f>'Dry_Litterbag Placem_Collection'!C173</f>
        <v>Wet_W2_T3</v>
      </c>
      <c r="H612" s="293" t="s">
        <v>3672</v>
      </c>
      <c r="I612" s="285" t="s">
        <v>1147</v>
      </c>
      <c r="J612" s="233" t="str">
        <f>'WetLitterbags placem_collection'!O173</f>
        <v>G504</v>
      </c>
      <c r="K612" s="235">
        <f>IFERROR(INDEX('Green_rooibos initial weight'!$C$5:$C$1749,MATCH(J612, 'Green_rooibos initial weight'!$A$5:$A$1749,0)),"")</f>
        <v>2.0009999999999999</v>
      </c>
      <c r="L612" s="235">
        <f t="shared" si="67"/>
        <v>1.7511999999999999</v>
      </c>
      <c r="M612" s="235">
        <f>AVERAGE('Ashed teabags wet'!$J$809:$J$813,'Ashed teabags wet'!$J$817:$J$818,'Ashed teabags wet'!$J$820:$J$821)</f>
        <v>5.5094158734921841</v>
      </c>
      <c r="N612" s="235">
        <f t="shared" si="68"/>
        <v>1.6547191092234048</v>
      </c>
      <c r="O612" s="235">
        <f>IF(IFERROR(INDEX('Both teabags AfterWet'!$D$1:$D$839,MATCH(J612,'Both teabags AfterWet'!$B$1:$B$839,0)),"")="","",(IFERROR(INDEX('Both teabags AfterWet'!$D$1:$D$839,MATCH(J612,'Both teabags AfterWet'!$B$1:$B$839,0)),"")))</f>
        <v>0.53500000000000003</v>
      </c>
      <c r="P612" s="235">
        <f t="shared" si="69"/>
        <v>0.38440000000000002</v>
      </c>
      <c r="Q612" s="235">
        <f>IFERROR(INDEX('Ashed teabags wet'!$J$2:$J$825,MATCH(J612,'Ashed teabags wet'!$B$2:$B$825,0)),"")</f>
        <v>8.6370444333500629</v>
      </c>
      <c r="R612" s="235">
        <f t="shared" si="72"/>
        <v>0.35119920119820236</v>
      </c>
      <c r="S612" s="236">
        <f>'WetLitterbags placem_collection'!E173</f>
        <v>42763</v>
      </c>
      <c r="T612" s="236">
        <f>IF('WetLitterbags placem_collection'!G173="","",'WetLitterbags placem_collection'!G173)</f>
        <v>42814</v>
      </c>
      <c r="U612" s="237">
        <f t="shared" si="66"/>
        <v>51</v>
      </c>
      <c r="V612" s="235">
        <f t="shared" si="70"/>
        <v>1.3667999999999998</v>
      </c>
      <c r="W612" s="235">
        <f t="shared" si="71"/>
        <v>1.3035199080252025</v>
      </c>
      <c r="X612">
        <f>IFERROR(INDEX(Rainfall_Wet!$O$2:$O$217,MATCH(B612, Rainfall_Wet!$A$2:$A$217,0)),"")</f>
        <v>181.383442621</v>
      </c>
      <c r="Y612" s="241">
        <v>23.96</v>
      </c>
      <c r="Z612" s="241">
        <v>4.9199999999999982</v>
      </c>
      <c r="AA612" s="241">
        <v>71.12</v>
      </c>
      <c r="AB612" s="242" t="s">
        <v>2688</v>
      </c>
      <c r="AC612" s="241">
        <v>5.3091375061606696</v>
      </c>
      <c r="AD612">
        <f>IF('WetLitterbags placem_collection'!AB173="","",'WetLitterbags placem_collection'!AB173)</f>
        <v>13.4</v>
      </c>
      <c r="AE612">
        <f>IF('WetLitterbags placem_collection'!Z173="","",'WetLitterbags placem_collection'!Z173)</f>
        <v>7.6</v>
      </c>
      <c r="AF612" s="256" t="str">
        <f>IF('WetLitterbags placem_collection'!AA173="","",'WetLitterbags placem_collection'!AA173)</f>
        <v>O</v>
      </c>
      <c r="AG612">
        <f>IF('WetLitterbags placem_collection'!AC173="","",'WetLitterbags placem_collection'!AC173)</f>
        <v>1</v>
      </c>
      <c r="AH612" s="250">
        <f>AVERAGE('WetLitterbags placem_collection'!S173,'WetLitterbags placem_collection'!U173)</f>
        <v>10.5</v>
      </c>
      <c r="AI612">
        <f>AVERAGE('WetLitterbags placem_collection'!R173,'WetLitterbags placem_collection'!T173)</f>
        <v>34.15</v>
      </c>
      <c r="AJ612">
        <f>INDEX(Coordinates!$B$2:$B$197,MATCH(G612,Coordinates!$J$2:$J$197,0))</f>
        <v>-2.2785389889999998</v>
      </c>
      <c r="AK612">
        <f>INDEX(Coordinates!$C$2:$C$197,MATCH(G612,Coordinates!$J$2:$J$197,0))</f>
        <v>34.024371039999998</v>
      </c>
      <c r="AL612" t="str">
        <f>IF(ISNUMBER(SEARCH("C", 'WetLitterbags placem_collection'!X173)),"YES","")</f>
        <v/>
      </c>
      <c r="AM612" t="str">
        <f>IF(ISNUMBER(SEARCH("H", 'WetLitterbags placem_collection'!X173)),"YES","")</f>
        <v/>
      </c>
      <c r="AN612" t="str">
        <f>IF(ISNUMBER(SEARCH("R", 'WetLitterbags placem_collection'!X173)),"YES","")</f>
        <v/>
      </c>
    </row>
    <row r="613" spans="1:40" ht="15" customHeight="1">
      <c r="A613" s="268" t="s">
        <v>2460</v>
      </c>
      <c r="B613" s="282">
        <f>'Dry_Litterbag Placem_Collection'!A174</f>
        <v>172</v>
      </c>
      <c r="C613" s="282" t="str">
        <f>'Dry_Litterbag Placem_Collection'!B174</f>
        <v>Handajega</v>
      </c>
      <c r="D613" s="282" t="s">
        <v>2677</v>
      </c>
      <c r="E613" s="282" t="s">
        <v>2679</v>
      </c>
      <c r="F613" s="282">
        <v>2</v>
      </c>
      <c r="G613" s="283" t="str">
        <f>'Dry_Litterbag Placem_Collection'!C174</f>
        <v>Wet_W2_T4</v>
      </c>
      <c r="H613" s="293" t="s">
        <v>3672</v>
      </c>
      <c r="I613" s="285" t="s">
        <v>1147</v>
      </c>
      <c r="J613" s="233" t="str">
        <f>'WetLitterbags placem_collection'!O174</f>
        <v>G439</v>
      </c>
      <c r="K613" s="235">
        <f>IFERROR(INDEX('Green_rooibos initial weight'!$C$5:$C$1749,MATCH(J613, 'Green_rooibos initial weight'!$A$5:$A$1749,0)),"")</f>
        <v>2.069</v>
      </c>
      <c r="L613" s="235">
        <f t="shared" si="67"/>
        <v>1.8191999999999999</v>
      </c>
      <c r="M613" s="235">
        <f>AVERAGE('Ashed teabags wet'!$J$809:$J$813,'Ashed teabags wet'!$J$817:$J$818,'Ashed teabags wet'!$J$820:$J$821)</f>
        <v>5.5094158734921841</v>
      </c>
      <c r="N613" s="235">
        <f t="shared" si="68"/>
        <v>1.71897270642943</v>
      </c>
      <c r="O613" s="235">
        <f>IF(IFERROR(INDEX('Both teabags AfterWet'!$D$1:$D$839,MATCH(J613,'Both teabags AfterWet'!$B$1:$B$839,0)),"")="","",(IFERROR(INDEX('Both teabags AfterWet'!$D$1:$D$839,MATCH(J613,'Both teabags AfterWet'!$B$1:$B$839,0)),"")))</f>
        <v>0.59599999999999997</v>
      </c>
      <c r="P613" s="235">
        <f t="shared" si="69"/>
        <v>0.44539999999999996</v>
      </c>
      <c r="Q613" s="235">
        <f>IFERROR(INDEX('Ashed teabags wet'!$J$2:$J$825,MATCH(J613,'Ashed teabags wet'!$B$2:$B$825,0)),"")</f>
        <v>9.0602409638559092</v>
      </c>
      <c r="R613" s="235">
        <f t="shared" si="72"/>
        <v>0.40504568674698577</v>
      </c>
      <c r="S613" s="236">
        <f>'WetLitterbags placem_collection'!E174</f>
        <v>42763</v>
      </c>
      <c r="T613" s="236">
        <f>IF('WetLitterbags placem_collection'!G174="","",'WetLitterbags placem_collection'!G174)</f>
        <v>42814</v>
      </c>
      <c r="U613" s="237">
        <f t="shared" si="66"/>
        <v>51</v>
      </c>
      <c r="V613" s="235">
        <f t="shared" si="70"/>
        <v>1.3737999999999999</v>
      </c>
      <c r="W613" s="235">
        <f t="shared" si="71"/>
        <v>1.3139270196824442</v>
      </c>
      <c r="X613">
        <f>IFERROR(INDEX(Rainfall_Wet!$O$2:$O$217,MATCH(B613, Rainfall_Wet!$A$2:$A$217,0)),"")</f>
        <v>181.383442621</v>
      </c>
      <c r="Y613" s="241">
        <v>23.96</v>
      </c>
      <c r="Z613" s="241">
        <v>4.9199999999999982</v>
      </c>
      <c r="AA613" s="241">
        <v>71.12</v>
      </c>
      <c r="AB613" s="242" t="s">
        <v>2688</v>
      </c>
      <c r="AC613" s="241">
        <v>6.3091375061606696</v>
      </c>
      <c r="AD613">
        <f>IF('WetLitterbags placem_collection'!AB174="","",'WetLitterbags placem_collection'!AB174)</f>
        <v>3.3</v>
      </c>
      <c r="AE613">
        <f>IF('WetLitterbags placem_collection'!Z174="","",'WetLitterbags placem_collection'!Z174)</f>
        <v>28.4</v>
      </c>
      <c r="AF613" s="256" t="str">
        <f>IF('WetLitterbags placem_collection'!AA174="","",'WetLitterbags placem_collection'!AA174)</f>
        <v>G</v>
      </c>
      <c r="AG613">
        <f>IF('WetLitterbags placem_collection'!AC174="","",'WetLitterbags placem_collection'!AC174)</f>
        <v>1</v>
      </c>
      <c r="AH613" s="250">
        <f>AVERAGE('WetLitterbags placem_collection'!S174,'WetLitterbags placem_collection'!U174)</f>
        <v>9.6499999999999986</v>
      </c>
      <c r="AI613">
        <f>AVERAGE('WetLitterbags placem_collection'!R174,'WetLitterbags placem_collection'!T174)</f>
        <v>35.1</v>
      </c>
      <c r="AJ613">
        <f>INDEX(Coordinates!$B$2:$B$197,MATCH(G613,Coordinates!$J$2:$J$197,0))</f>
        <v>-2.2781410160000002</v>
      </c>
      <c r="AK613">
        <f>INDEX(Coordinates!$C$2:$C$197,MATCH(G613,Coordinates!$J$2:$J$197,0))</f>
        <v>34.024136009999999</v>
      </c>
      <c r="AL613" t="str">
        <f>IF(ISNUMBER(SEARCH("C", 'WetLitterbags placem_collection'!X174)),"YES","")</f>
        <v/>
      </c>
      <c r="AM613" t="str">
        <f>IF(ISNUMBER(SEARCH("H", 'WetLitterbags placem_collection'!X174)),"YES","")</f>
        <v/>
      </c>
      <c r="AN613" t="str">
        <f>IF(ISNUMBER(SEARCH("R", 'WetLitterbags placem_collection'!X174)),"YES","")</f>
        <v/>
      </c>
    </row>
    <row r="614" spans="1:40" ht="15" customHeight="1">
      <c r="A614" s="268" t="s">
        <v>2460</v>
      </c>
      <c r="B614" s="282">
        <f>'Dry_Litterbag Placem_Collection'!A175</f>
        <v>173</v>
      </c>
      <c r="C614" s="282" t="str">
        <f>'Dry_Litterbag Placem_Collection'!B175</f>
        <v>Handajega</v>
      </c>
      <c r="D614" s="282" t="s">
        <v>2677</v>
      </c>
      <c r="E614" s="282" t="s">
        <v>2679</v>
      </c>
      <c r="F614" s="282">
        <v>2</v>
      </c>
      <c r="G614" s="283" t="str">
        <f>'Dry_Litterbag Placem_Collection'!C175</f>
        <v>Wet_W2_T5</v>
      </c>
      <c r="H614" s="293" t="s">
        <v>3672</v>
      </c>
      <c r="I614" s="285" t="s">
        <v>1147</v>
      </c>
      <c r="J614" s="233" t="str">
        <f>'WetLitterbags placem_collection'!O175</f>
        <v>G865</v>
      </c>
      <c r="K614" s="235">
        <f>IFERROR(INDEX('Green_rooibos initial weight'!$C$5:$C$1749,MATCH(J614, 'Green_rooibos initial weight'!$A$5:$A$1749,0)),"")</f>
        <v>2.036</v>
      </c>
      <c r="L614" s="235">
        <f t="shared" si="67"/>
        <v>1.7862</v>
      </c>
      <c r="M614" s="235">
        <f>AVERAGE('Ashed teabags wet'!$J$809:$J$813,'Ashed teabags wet'!$J$817:$J$818,'Ashed teabags wet'!$J$820:$J$821)</f>
        <v>5.5094158734921841</v>
      </c>
      <c r="N614" s="235">
        <f t="shared" si="68"/>
        <v>1.6877908136676827</v>
      </c>
      <c r="O614" s="235">
        <f>IF(IFERROR(INDEX('Both teabags AfterWet'!$D$1:$D$839,MATCH(J614,'Both teabags AfterWet'!$B$1:$B$839,0)),"")="","",(IFERROR(INDEX('Both teabags AfterWet'!$D$1:$D$839,MATCH(J614,'Both teabags AfterWet'!$B$1:$B$839,0)),"")))</f>
        <v>0.65549999999999997</v>
      </c>
      <c r="P614" s="235">
        <f t="shared" si="69"/>
        <v>0.5048999999999999</v>
      </c>
      <c r="Q614" s="235">
        <f>IFERROR(INDEX('Ashed teabags wet'!$J$2:$J$825,MATCH(J614,'Ashed teabags wet'!$B$2:$B$825,0)),"")</f>
        <v>9.1408591408588276</v>
      </c>
      <c r="R614" s="235">
        <f t="shared" si="72"/>
        <v>0.4587478021978037</v>
      </c>
      <c r="S614" s="236">
        <f>'WetLitterbags placem_collection'!E175</f>
        <v>42763</v>
      </c>
      <c r="T614" s="236">
        <f>IF('WetLitterbags placem_collection'!G175="","",'WetLitterbags placem_collection'!G175)</f>
        <v>42814</v>
      </c>
      <c r="U614" s="237">
        <f t="shared" si="66"/>
        <v>51</v>
      </c>
      <c r="V614" s="235">
        <f t="shared" si="70"/>
        <v>1.2813000000000001</v>
      </c>
      <c r="W614" s="235">
        <f t="shared" si="71"/>
        <v>1.2290430114698789</v>
      </c>
      <c r="X614">
        <f>IFERROR(INDEX(Rainfall_Wet!$O$2:$O$217,MATCH(B614, Rainfall_Wet!$A$2:$A$217,0)),"")</f>
        <v>181.383442621</v>
      </c>
      <c r="Y614" s="241">
        <v>23.96</v>
      </c>
      <c r="Z614" s="241">
        <v>4.9199999999999982</v>
      </c>
      <c r="AA614" s="241">
        <v>71.12</v>
      </c>
      <c r="AB614" s="242" t="s">
        <v>2688</v>
      </c>
      <c r="AC614" s="241">
        <v>7.3091375061606696</v>
      </c>
      <c r="AD614">
        <f>IF('WetLitterbags placem_collection'!AB175="","",'WetLitterbags placem_collection'!AB175)</f>
        <v>15.4</v>
      </c>
      <c r="AE614">
        <f>IF('WetLitterbags placem_collection'!Z175="","",'WetLitterbags placem_collection'!Z175)</f>
        <v>12.4</v>
      </c>
      <c r="AF614" s="256" t="str">
        <f>IF('WetLitterbags placem_collection'!AA175="","",'WetLitterbags placem_collection'!AA175)</f>
        <v>O</v>
      </c>
      <c r="AG614">
        <f>IF('WetLitterbags placem_collection'!AC175="","",'WetLitterbags placem_collection'!AC175)</f>
        <v>0</v>
      </c>
      <c r="AH614" s="250">
        <f>AVERAGE('WetLitterbags placem_collection'!S175,'WetLitterbags placem_collection'!U175)</f>
        <v>10.450000000000001</v>
      </c>
      <c r="AI614">
        <f>AVERAGE('WetLitterbags placem_collection'!R175,'WetLitterbags placem_collection'!T175)</f>
        <v>36.349999999999994</v>
      </c>
      <c r="AJ614">
        <f>INDEX(Coordinates!$B$2:$B$197,MATCH(G614,Coordinates!$J$2:$J$197,0))</f>
        <v>-2.27856799</v>
      </c>
      <c r="AK614">
        <f>INDEX(Coordinates!$C$2:$C$197,MATCH(G614,Coordinates!$J$2:$J$197,0))</f>
        <v>34.023969970000003</v>
      </c>
      <c r="AL614" t="str">
        <f>IF(ISNUMBER(SEARCH("C", 'WetLitterbags placem_collection'!X175)),"YES","")</f>
        <v/>
      </c>
      <c r="AM614" t="str">
        <f>IF(ISNUMBER(SEARCH("H", 'WetLitterbags placem_collection'!X175)),"YES","")</f>
        <v/>
      </c>
      <c r="AN614" t="str">
        <f>IF(ISNUMBER(SEARCH("R", 'WetLitterbags placem_collection'!X175)),"YES","")</f>
        <v/>
      </c>
    </row>
    <row r="615" spans="1:40" ht="15" customHeight="1">
      <c r="A615" s="268" t="s">
        <v>2460</v>
      </c>
      <c r="B615" s="282">
        <f>'Dry_Litterbag Placem_Collection'!A176</f>
        <v>174</v>
      </c>
      <c r="C615" s="282" t="str">
        <f>'Dry_Litterbag Placem_Collection'!B176</f>
        <v>Handajega</v>
      </c>
      <c r="D615" s="282" t="s">
        <v>2677</v>
      </c>
      <c r="E615" s="282" t="s">
        <v>2679</v>
      </c>
      <c r="F615" s="282">
        <v>2</v>
      </c>
      <c r="G615" s="283" t="str">
        <f>'Dry_Litterbag Placem_Collection'!C176</f>
        <v>Wet_W2_T6</v>
      </c>
      <c r="H615" s="293" t="s">
        <v>3672</v>
      </c>
      <c r="I615" s="285" t="s">
        <v>1147</v>
      </c>
      <c r="J615" s="233" t="str">
        <f>'WetLitterbags placem_collection'!O176</f>
        <v>G736</v>
      </c>
      <c r="K615" s="235">
        <f>IFERROR(INDEX('Green_rooibos initial weight'!$C$5:$C$1749,MATCH(J615, 'Green_rooibos initial weight'!$A$5:$A$1749,0)),"")</f>
        <v>2.0760000000000001</v>
      </c>
      <c r="L615" s="235">
        <f t="shared" si="67"/>
        <v>1.8262</v>
      </c>
      <c r="M615" s="235">
        <f>AVERAGE('Ashed teabags wet'!$J$809:$J$813,'Ashed teabags wet'!$J$817:$J$818,'Ashed teabags wet'!$J$820:$J$821)</f>
        <v>5.5094158734921841</v>
      </c>
      <c r="N615" s="235">
        <f t="shared" si="68"/>
        <v>1.7255870473182857</v>
      </c>
      <c r="O615" s="235">
        <f>IF(IFERROR(INDEX('Both teabags AfterWet'!$D$1:$D$839,MATCH(J615,'Both teabags AfterWet'!$B$1:$B$839,0)),"")="","",(IFERROR(INDEX('Both teabags AfterWet'!$D$1:$D$839,MATCH(J615,'Both teabags AfterWet'!$B$1:$B$839,0)),"")))</f>
        <v>0.63500000000000001</v>
      </c>
      <c r="P615" s="235">
        <f t="shared" si="69"/>
        <v>0.4844</v>
      </c>
      <c r="Q615" s="235">
        <f>IFERROR(INDEX('Ashed teabags wet'!$J$2:$J$825,MATCH(J615,'Ashed teabags wet'!$B$2:$B$825,0)),"")</f>
        <v>8.7727944800392965</v>
      </c>
      <c r="R615" s="235">
        <f t="shared" si="72"/>
        <v>0.44190458353868967</v>
      </c>
      <c r="S615" s="236">
        <f>'WetLitterbags placem_collection'!E176</f>
        <v>42763</v>
      </c>
      <c r="T615" s="236">
        <f>IF('WetLitterbags placem_collection'!G176="","",'WetLitterbags placem_collection'!G176)</f>
        <v>42814</v>
      </c>
      <c r="U615" s="237">
        <f t="shared" si="66"/>
        <v>51</v>
      </c>
      <c r="V615" s="235">
        <f t="shared" si="70"/>
        <v>1.3418000000000001</v>
      </c>
      <c r="W615" s="235">
        <f t="shared" si="71"/>
        <v>1.2836824637795961</v>
      </c>
      <c r="X615">
        <f>IFERROR(INDEX(Rainfall_Wet!$O$2:$O$217,MATCH(B615, Rainfall_Wet!$A$2:$A$217,0)),"")</f>
        <v>181.383442621</v>
      </c>
      <c r="Y615" s="241">
        <v>23.96</v>
      </c>
      <c r="Z615" s="241">
        <v>4.9199999999999982</v>
      </c>
      <c r="AA615" s="241">
        <v>71.12</v>
      </c>
      <c r="AB615" s="242" t="s">
        <v>2688</v>
      </c>
      <c r="AC615" s="241">
        <v>8.3091375061606705</v>
      </c>
      <c r="AD615">
        <f>IF('WetLitterbags placem_collection'!AB176="","",'WetLitterbags placem_collection'!AB176)</f>
        <v>7.4</v>
      </c>
      <c r="AE615">
        <f>IF('WetLitterbags placem_collection'!Z176="","",'WetLitterbags placem_collection'!Z176)</f>
        <v>7.4</v>
      </c>
      <c r="AF615" s="256" t="str">
        <f>IF('WetLitterbags placem_collection'!AA176="","",'WetLitterbags placem_collection'!AA176)</f>
        <v>O</v>
      </c>
      <c r="AG615">
        <f>IF('WetLitterbags placem_collection'!AC176="","",'WetLitterbags placem_collection'!AC176)</f>
        <v>0</v>
      </c>
      <c r="AH615" s="250">
        <f>AVERAGE('WetLitterbags placem_collection'!S176,'WetLitterbags placem_collection'!U176)</f>
        <v>17.75</v>
      </c>
      <c r="AI615">
        <f>AVERAGE('WetLitterbags placem_collection'!R176,'WetLitterbags placem_collection'!T176)</f>
        <v>34.85</v>
      </c>
      <c r="AJ615">
        <f>INDEX(Coordinates!$B$2:$B$197,MATCH(G615,Coordinates!$J$2:$J$197,0))</f>
        <v>-2.2786809780000001</v>
      </c>
      <c r="AK615">
        <f>INDEX(Coordinates!$C$2:$C$197,MATCH(G615,Coordinates!$J$2:$J$197,0))</f>
        <v>34.02434899</v>
      </c>
      <c r="AL615" t="str">
        <f>IF(ISNUMBER(SEARCH("C", 'WetLitterbags placem_collection'!X176)),"YES","")</f>
        <v/>
      </c>
      <c r="AM615" t="str">
        <f>IF(ISNUMBER(SEARCH("H", 'WetLitterbags placem_collection'!X176)),"YES","")</f>
        <v/>
      </c>
      <c r="AN615" t="str">
        <f>IF(ISNUMBER(SEARCH("R", 'WetLitterbags placem_collection'!X176)),"YES","")</f>
        <v/>
      </c>
    </row>
    <row r="616" spans="1:40" ht="15" customHeight="1">
      <c r="A616" s="268" t="s">
        <v>2460</v>
      </c>
      <c r="B616" s="282">
        <f>'Dry_Litterbag Placem_Collection'!A177</f>
        <v>175</v>
      </c>
      <c r="C616" s="282" t="str">
        <f>'Dry_Litterbag Placem_Collection'!B177</f>
        <v>Handajega</v>
      </c>
      <c r="D616" s="282" t="s">
        <v>2677</v>
      </c>
      <c r="E616" s="282" t="s">
        <v>2679</v>
      </c>
      <c r="F616" s="282">
        <v>2</v>
      </c>
      <c r="G616" s="283" t="str">
        <f>'Dry_Litterbag Placem_Collection'!C177</f>
        <v>Wet_W2_T7</v>
      </c>
      <c r="H616" s="293" t="s">
        <v>3672</v>
      </c>
      <c r="I616" s="285" t="s">
        <v>1147</v>
      </c>
      <c r="J616" s="233" t="str">
        <f>'WetLitterbags placem_collection'!O177</f>
        <v>G792</v>
      </c>
      <c r="K616" s="235">
        <f>IFERROR(INDEX('Green_rooibos initial weight'!$C$5:$C$1749,MATCH(J616, 'Green_rooibos initial weight'!$A$5:$A$1749,0)),"")</f>
        <v>2.0550000000000002</v>
      </c>
      <c r="L616" s="235">
        <f t="shared" si="67"/>
        <v>1.8052000000000001</v>
      </c>
      <c r="M616" s="235">
        <f>AVERAGE('Ashed teabags wet'!$J$809:$J$813,'Ashed teabags wet'!$J$817:$J$818,'Ashed teabags wet'!$J$820:$J$821)</f>
        <v>5.5094158734921841</v>
      </c>
      <c r="N616" s="235">
        <f t="shared" si="68"/>
        <v>1.7057440246517193</v>
      </c>
      <c r="O616" s="235" t="str">
        <f>IF(IFERROR(INDEX('Both teabags AfterWet'!$D$1:$D$839,MATCH(J616,'Both teabags AfterWet'!$B$1:$B$839,0)),"")="","",(IFERROR(INDEX('Both teabags AfterWet'!$D$1:$D$839,MATCH(J616,'Both teabags AfterWet'!$B$1:$B$839,0)),"")))</f>
        <v/>
      </c>
      <c r="P616" s="235" t="str">
        <f t="shared" si="69"/>
        <v/>
      </c>
      <c r="Q616" s="235" t="str">
        <f>IFERROR(INDEX('Ashed teabags wet'!$J$2:$J$825,MATCH(J616,'Ashed teabags wet'!$B$2:$B$825,0)),"")</f>
        <v/>
      </c>
      <c r="R616" s="235" t="str">
        <f t="shared" si="72"/>
        <v/>
      </c>
      <c r="S616" s="236">
        <f>'WetLitterbags placem_collection'!E177</f>
        <v>42763</v>
      </c>
      <c r="T616" s="236">
        <f>IF('WetLitterbags placem_collection'!G177="","",'WetLitterbags placem_collection'!G177)</f>
        <v>42814</v>
      </c>
      <c r="U616" s="237">
        <f t="shared" si="66"/>
        <v>51</v>
      </c>
      <c r="V616" s="235" t="str">
        <f t="shared" si="70"/>
        <v/>
      </c>
      <c r="W616" s="235" t="str">
        <f t="shared" si="71"/>
        <v/>
      </c>
      <c r="X616">
        <f>IFERROR(INDEX(Rainfall_Wet!$O$2:$O$217,MATCH(B616, Rainfall_Wet!$A$2:$A$217,0)),"")</f>
        <v>181.383442621</v>
      </c>
      <c r="Y616" s="241">
        <v>23.96</v>
      </c>
      <c r="Z616" s="241">
        <v>4.9199999999999982</v>
      </c>
      <c r="AA616" s="241">
        <v>71.12</v>
      </c>
      <c r="AB616" s="242" t="s">
        <v>2688</v>
      </c>
      <c r="AC616" s="241">
        <v>9.3091375061606705</v>
      </c>
      <c r="AD616">
        <f>IF('WetLitterbags placem_collection'!AB177="","",'WetLitterbags placem_collection'!AB177)</f>
        <v>15.4</v>
      </c>
      <c r="AE616">
        <f>IF('WetLitterbags placem_collection'!Z177="","",'WetLitterbags placem_collection'!Z177)</f>
        <v>9.8000000000000007</v>
      </c>
      <c r="AF616" s="256" t="str">
        <f>IF('WetLitterbags placem_collection'!AA177="","",'WetLitterbags placem_collection'!AA177)</f>
        <v>O</v>
      </c>
      <c r="AG616">
        <f>IF('WetLitterbags placem_collection'!AC177="","",'WetLitterbags placem_collection'!AC177)</f>
        <v>1</v>
      </c>
      <c r="AH616" s="250">
        <f>AVERAGE('WetLitterbags placem_collection'!S177,'WetLitterbags placem_collection'!U177)</f>
        <v>11.55</v>
      </c>
      <c r="AI616">
        <f>AVERAGE('WetLitterbags placem_collection'!R177,'WetLitterbags placem_collection'!T177)</f>
        <v>36.25</v>
      </c>
      <c r="AJ616">
        <f>INDEX(Coordinates!$B$2:$B$197,MATCH(G616,Coordinates!$J$2:$J$197,0))</f>
        <v>-2.2784219779999999</v>
      </c>
      <c r="AK616">
        <f>INDEX(Coordinates!$C$2:$C$197,MATCH(G616,Coordinates!$J$2:$J$197,0))</f>
        <v>34.024374979999997</v>
      </c>
      <c r="AL616" t="str">
        <f>IF(ISNUMBER(SEARCH("C", 'WetLitterbags placem_collection'!X177)),"YES","")</f>
        <v/>
      </c>
      <c r="AM616" t="str">
        <f>IF(ISNUMBER(SEARCH("H", 'WetLitterbags placem_collection'!X177)),"YES","")</f>
        <v/>
      </c>
      <c r="AN616" t="str">
        <f>IF(ISNUMBER(SEARCH("R", 'WetLitterbags placem_collection'!X177)),"YES","")</f>
        <v/>
      </c>
    </row>
    <row r="617" spans="1:40" ht="15" customHeight="1">
      <c r="A617" s="268" t="s">
        <v>2460</v>
      </c>
      <c r="B617" s="282">
        <f>'Dry_Litterbag Placem_Collection'!A178</f>
        <v>176</v>
      </c>
      <c r="C617" s="282" t="str">
        <f>'Dry_Litterbag Placem_Collection'!B178</f>
        <v>Handajega</v>
      </c>
      <c r="D617" s="282" t="s">
        <v>2677</v>
      </c>
      <c r="E617" s="282" t="s">
        <v>2679</v>
      </c>
      <c r="F617" s="282">
        <v>2</v>
      </c>
      <c r="G617" s="283" t="str">
        <f>'Dry_Litterbag Placem_Collection'!C178</f>
        <v>Wet_W2_T8</v>
      </c>
      <c r="H617" s="293" t="s">
        <v>3672</v>
      </c>
      <c r="I617" s="285" t="s">
        <v>1147</v>
      </c>
      <c r="J617" s="233" t="str">
        <f>'WetLitterbags placem_collection'!O178</f>
        <v>G470</v>
      </c>
      <c r="K617" s="235">
        <f>IFERROR(INDEX('Green_rooibos initial weight'!$C$5:$C$1749,MATCH(J617, 'Green_rooibos initial weight'!$A$5:$A$1749,0)),"")</f>
        <v>1.9970000000000001</v>
      </c>
      <c r="L617" s="235">
        <f t="shared" si="67"/>
        <v>1.7472000000000001</v>
      </c>
      <c r="M617" s="235">
        <f>AVERAGE('Ashed teabags wet'!$J$809:$J$813,'Ashed teabags wet'!$J$817:$J$818,'Ashed teabags wet'!$J$820:$J$821)</f>
        <v>5.5094158734921841</v>
      </c>
      <c r="N617" s="235">
        <f t="shared" si="68"/>
        <v>1.6509394858583446</v>
      </c>
      <c r="O617" s="235">
        <f>IF(IFERROR(INDEX('Both teabags AfterWet'!$D$1:$D$839,MATCH(J617,'Both teabags AfterWet'!$B$1:$B$839,0)),"")="","",(IFERROR(INDEX('Both teabags AfterWet'!$D$1:$D$839,MATCH(J617,'Both teabags AfterWet'!$B$1:$B$839,0)),"")))</f>
        <v>0.60299999999999998</v>
      </c>
      <c r="P617" s="235">
        <f t="shared" si="69"/>
        <v>0.45239999999999997</v>
      </c>
      <c r="Q617" s="235">
        <f>IFERROR(INDEX('Ashed teabags wet'!$J$2:$J$825,MATCH(J617,'Ashed teabags wet'!$B$2:$B$825,0)),"")</f>
        <v>9.3558282208585464</v>
      </c>
      <c r="R617" s="235">
        <f t="shared" si="72"/>
        <v>0.4100742331288359</v>
      </c>
      <c r="S617" s="236">
        <f>'WetLitterbags placem_collection'!E178</f>
        <v>42763</v>
      </c>
      <c r="T617" s="236">
        <f>IF('WetLitterbags placem_collection'!G178="","",'WetLitterbags placem_collection'!G178)</f>
        <v>42814</v>
      </c>
      <c r="U617" s="237">
        <f t="shared" si="66"/>
        <v>51</v>
      </c>
      <c r="V617" s="235">
        <f t="shared" si="70"/>
        <v>1.2948000000000002</v>
      </c>
      <c r="W617" s="235">
        <f t="shared" si="71"/>
        <v>1.2408652527295088</v>
      </c>
      <c r="X617">
        <f>IFERROR(INDEX(Rainfall_Wet!$O$2:$O$217,MATCH(B617, Rainfall_Wet!$A$2:$A$217,0)),"")</f>
        <v>181.383442621</v>
      </c>
      <c r="Y617" s="241">
        <v>23.96</v>
      </c>
      <c r="Z617" s="241">
        <v>4.9199999999999982</v>
      </c>
      <c r="AA617" s="241">
        <v>71.12</v>
      </c>
      <c r="AB617" s="242" t="s">
        <v>2688</v>
      </c>
      <c r="AC617" s="241">
        <v>10.309137506160701</v>
      </c>
      <c r="AD617">
        <f>IF('WetLitterbags placem_collection'!AB178="","",'WetLitterbags placem_collection'!AB178)</f>
        <v>6.8</v>
      </c>
      <c r="AE617">
        <f>IF('WetLitterbags placem_collection'!Z178="","",'WetLitterbags placem_collection'!Z178)</f>
        <v>6.9</v>
      </c>
      <c r="AF617" s="256" t="str">
        <f>IF('WetLitterbags placem_collection'!AA178="","",'WetLitterbags placem_collection'!AA178)</f>
        <v>O</v>
      </c>
      <c r="AG617">
        <f>IF('WetLitterbags placem_collection'!AC178="","",'WetLitterbags placem_collection'!AC178)</f>
        <v>0</v>
      </c>
      <c r="AH617" s="250">
        <f>AVERAGE('WetLitterbags placem_collection'!S178,'WetLitterbags placem_collection'!U178)</f>
        <v>11.4</v>
      </c>
      <c r="AI617">
        <f>AVERAGE('WetLitterbags placem_collection'!R178,'WetLitterbags placem_collection'!T178)</f>
        <v>34.15</v>
      </c>
      <c r="AJ617">
        <f>INDEX(Coordinates!$B$2:$B$197,MATCH(G617,Coordinates!$J$2:$J$197,0))</f>
        <v>-2.2782909679999999</v>
      </c>
      <c r="AK617">
        <f>INDEX(Coordinates!$C$2:$C$197,MATCH(G617,Coordinates!$J$2:$J$197,0))</f>
        <v>34.024574970000003</v>
      </c>
      <c r="AL617" t="str">
        <f>IF(ISNUMBER(SEARCH("C", 'WetLitterbags placem_collection'!X178)),"YES","")</f>
        <v/>
      </c>
      <c r="AM617" t="str">
        <f>IF(ISNUMBER(SEARCH("H", 'WetLitterbags placem_collection'!X178)),"YES","")</f>
        <v/>
      </c>
      <c r="AN617" t="str">
        <f>IF(ISNUMBER(SEARCH("R", 'WetLitterbags placem_collection'!X178)),"YES","")</f>
        <v/>
      </c>
    </row>
    <row r="618" spans="1:40" ht="15" customHeight="1">
      <c r="A618" s="268" t="s">
        <v>2460</v>
      </c>
      <c r="B618" s="282">
        <f>'Dry_Litterbag Placem_Collection'!A179</f>
        <v>177</v>
      </c>
      <c r="C618" s="282" t="str">
        <f>'Dry_Litterbag Placem_Collection'!B179</f>
        <v>Handajega</v>
      </c>
      <c r="D618" s="282" t="s">
        <v>2677</v>
      </c>
      <c r="E618" s="282" t="s">
        <v>2679</v>
      </c>
      <c r="F618" s="282">
        <v>3</v>
      </c>
      <c r="G618" s="283" t="str">
        <f>'Dry_Litterbag Placem_Collection'!C179</f>
        <v>Wet_W3_T1</v>
      </c>
      <c r="H618" s="293" t="s">
        <v>3672</v>
      </c>
      <c r="I618" s="285" t="s">
        <v>1147</v>
      </c>
      <c r="J618" s="233" t="str">
        <f>'WetLitterbags placem_collection'!O179</f>
        <v>G483</v>
      </c>
      <c r="K618" s="235">
        <f>IFERROR(INDEX('Green_rooibos initial weight'!$C$5:$C$1749,MATCH(J618, 'Green_rooibos initial weight'!$A$5:$A$1749,0)),"")</f>
        <v>1.9750000000000001</v>
      </c>
      <c r="L618" s="235">
        <f t="shared" si="67"/>
        <v>1.7252000000000001</v>
      </c>
      <c r="M618" s="235">
        <f>AVERAGE('Ashed teabags wet'!$J$809:$J$813,'Ashed teabags wet'!$J$817:$J$818,'Ashed teabags wet'!$J$820:$J$821)</f>
        <v>5.5094158734921841</v>
      </c>
      <c r="N618" s="235">
        <f t="shared" si="68"/>
        <v>1.630151557350513</v>
      </c>
      <c r="O618" s="235">
        <f>IF(IFERROR(INDEX('Both teabags AfterWet'!$D$1:$D$839,MATCH(J618,'Both teabags AfterWet'!$B$1:$B$839,0)),"")="","",(IFERROR(INDEX('Both teabags AfterWet'!$D$1:$D$839,MATCH(J618,'Both teabags AfterWet'!$B$1:$B$839,0)),"")))</f>
        <v>0.58399999999999996</v>
      </c>
      <c r="P618" s="235">
        <f t="shared" si="69"/>
        <v>0.43339999999999995</v>
      </c>
      <c r="Q618" s="235">
        <f>IFERROR(INDEX('Ashed teabags wet'!$J$2:$J$825,MATCH(J618,'Ashed teabags wet'!$B$2:$B$825,0)),"")</f>
        <v>8.5170340681363346</v>
      </c>
      <c r="R618" s="235">
        <f t="shared" si="72"/>
        <v>0.39648717434869707</v>
      </c>
      <c r="S618" s="236">
        <f>'WetLitterbags placem_collection'!E179</f>
        <v>42763</v>
      </c>
      <c r="T618" s="236">
        <f>IF('WetLitterbags placem_collection'!G179="","",'WetLitterbags placem_collection'!G179)</f>
        <v>42815</v>
      </c>
      <c r="U618" s="237">
        <f t="shared" si="66"/>
        <v>52</v>
      </c>
      <c r="V618" s="235">
        <f t="shared" si="70"/>
        <v>1.2918000000000001</v>
      </c>
      <c r="W618" s="235">
        <f t="shared" si="71"/>
        <v>1.2336643830018159</v>
      </c>
      <c r="X618">
        <f>IFERROR(INDEX(Rainfall_Wet!$O$2:$O$217,MATCH(B618, Rainfall_Wet!$A$2:$A$217,0)),"")</f>
        <v>188.24043152799999</v>
      </c>
      <c r="Y618" s="241">
        <v>25.96</v>
      </c>
      <c r="Z618" s="241">
        <v>8.9200000000000017</v>
      </c>
      <c r="AA618" s="241">
        <v>65.12</v>
      </c>
      <c r="AB618" s="242" t="s">
        <v>2688</v>
      </c>
      <c r="AC618" s="241">
        <v>1.614588467225234</v>
      </c>
      <c r="AD618">
        <f>IF('WetLitterbags placem_collection'!AB179="","",'WetLitterbags placem_collection'!AB179)</f>
        <v>17.8</v>
      </c>
      <c r="AE618">
        <f>IF('WetLitterbags placem_collection'!Z179="","",'WetLitterbags placem_collection'!Z179)</f>
        <v>25.8</v>
      </c>
      <c r="AF618" s="256" t="str">
        <f>IF('WetLitterbags placem_collection'!AA179="","",'WetLitterbags placem_collection'!AA179)</f>
        <v>O</v>
      </c>
      <c r="AG618">
        <f>IF('WetLitterbags placem_collection'!AC179="","",'WetLitterbags placem_collection'!AC179)</f>
        <v>0</v>
      </c>
      <c r="AH618" s="250">
        <f>AVERAGE('WetLitterbags placem_collection'!S179,'WetLitterbags placem_collection'!U179)</f>
        <v>19.200000000000003</v>
      </c>
      <c r="AI618">
        <f>AVERAGE('WetLitterbags placem_collection'!R179,'WetLitterbags placem_collection'!T179)</f>
        <v>32.1</v>
      </c>
      <c r="AJ618">
        <f>INDEX(Coordinates!$B$2:$B$197,MATCH(G618,Coordinates!$J$2:$J$197,0))</f>
        <v>-2.277740026</v>
      </c>
      <c r="AK618">
        <f>INDEX(Coordinates!$C$2:$C$197,MATCH(G618,Coordinates!$J$2:$J$197,0))</f>
        <v>34.027640990000002</v>
      </c>
      <c r="AL618" t="str">
        <f>IF(ISNUMBER(SEARCH("C", 'WetLitterbags placem_collection'!X179)),"YES","")</f>
        <v/>
      </c>
      <c r="AM618" t="str">
        <f>IF(ISNUMBER(SEARCH("H", 'WetLitterbags placem_collection'!X179)),"YES","")</f>
        <v/>
      </c>
      <c r="AN618" t="str">
        <f>IF(ISNUMBER(SEARCH("R", 'WetLitterbags placem_collection'!X179)),"YES","")</f>
        <v/>
      </c>
    </row>
    <row r="619" spans="1:40" ht="15" customHeight="1">
      <c r="A619" s="268" t="s">
        <v>2460</v>
      </c>
      <c r="B619" s="282">
        <f>'Dry_Litterbag Placem_Collection'!A180</f>
        <v>178</v>
      </c>
      <c r="C619" s="282" t="str">
        <f>'Dry_Litterbag Placem_Collection'!B180</f>
        <v>Handajega</v>
      </c>
      <c r="D619" s="282" t="s">
        <v>2677</v>
      </c>
      <c r="E619" s="282" t="s">
        <v>2679</v>
      </c>
      <c r="F619" s="282">
        <v>3</v>
      </c>
      <c r="G619" s="283" t="str">
        <f>'Dry_Litterbag Placem_Collection'!C180</f>
        <v>Wet_W3_T2</v>
      </c>
      <c r="H619" s="293" t="s">
        <v>3672</v>
      </c>
      <c r="I619" s="285" t="s">
        <v>1147</v>
      </c>
      <c r="J619" s="233" t="str">
        <f>'WetLitterbags placem_collection'!O180</f>
        <v>G893</v>
      </c>
      <c r="K619" s="235">
        <f>IFERROR(INDEX('Green_rooibos initial weight'!$C$5:$C$1749,MATCH(J619, 'Green_rooibos initial weight'!$A$5:$A$1749,0)),"")</f>
        <v>2.036</v>
      </c>
      <c r="L619" s="235">
        <f t="shared" si="67"/>
        <v>1.7862</v>
      </c>
      <c r="M619" s="235">
        <f>AVERAGE('Ashed teabags wet'!$J$809:$J$813,'Ashed teabags wet'!$J$817:$J$818,'Ashed teabags wet'!$J$820:$J$821)</f>
        <v>5.5094158734921841</v>
      </c>
      <c r="N619" s="235">
        <f t="shared" si="68"/>
        <v>1.6877908136676827</v>
      </c>
      <c r="O619" s="235">
        <f>IF(IFERROR(INDEX('Both teabags AfterWet'!$D$1:$D$839,MATCH(J619,'Both teabags AfterWet'!$B$1:$B$839,0)),"")="","",(IFERROR(INDEX('Both teabags AfterWet'!$D$1:$D$839,MATCH(J619,'Both teabags AfterWet'!$B$1:$B$839,0)),"")))</f>
        <v>0.60699999999999998</v>
      </c>
      <c r="P619" s="235">
        <f t="shared" si="69"/>
        <v>0.45639999999999997</v>
      </c>
      <c r="Q619" s="235">
        <f>IFERROR(INDEX('Ashed teabags wet'!$J$2:$J$825,MATCH(J619,'Ashed teabags wet'!$B$2:$B$825,0)),"")</f>
        <v>8.1265206812653794</v>
      </c>
      <c r="R619" s="235">
        <f t="shared" si="72"/>
        <v>0.41931055961070479</v>
      </c>
      <c r="S619" s="236">
        <f>'WetLitterbags placem_collection'!E180</f>
        <v>42763</v>
      </c>
      <c r="T619" s="236">
        <f>IF('WetLitterbags placem_collection'!G180="","",'WetLitterbags placem_collection'!G180)</f>
        <v>42815</v>
      </c>
      <c r="U619" s="237">
        <f t="shared" si="66"/>
        <v>52</v>
      </c>
      <c r="V619" s="235">
        <f t="shared" si="70"/>
        <v>1.3298000000000001</v>
      </c>
      <c r="W619" s="235">
        <f t="shared" si="71"/>
        <v>1.268480254056978</v>
      </c>
      <c r="X619">
        <f>IFERROR(INDEX(Rainfall_Wet!$O$2:$O$217,MATCH(B619, Rainfall_Wet!$A$2:$A$217,0)),"")</f>
        <v>188.24043152799999</v>
      </c>
      <c r="Y619" s="241">
        <v>25.96</v>
      </c>
      <c r="Z619" s="241">
        <v>8.9200000000000017</v>
      </c>
      <c r="AA619" s="241">
        <v>65.12</v>
      </c>
      <c r="AB619" s="242" t="s">
        <v>2688</v>
      </c>
      <c r="AC619" s="241">
        <v>2.61458846722523</v>
      </c>
      <c r="AD619">
        <f>IF('WetLitterbags placem_collection'!AB180="","",'WetLitterbags placem_collection'!AB180)</f>
        <v>15.4</v>
      </c>
      <c r="AE619">
        <f>IF('WetLitterbags placem_collection'!Z180="","",'WetLitterbags placem_collection'!Z180)</f>
        <v>18.8</v>
      </c>
      <c r="AF619" s="256" t="str">
        <f>IF('WetLitterbags placem_collection'!AA180="","",'WetLitterbags placem_collection'!AA180)</f>
        <v>O</v>
      </c>
      <c r="AG619">
        <f>IF('WetLitterbags placem_collection'!AC180="","",'WetLitterbags placem_collection'!AC180)</f>
        <v>1</v>
      </c>
      <c r="AH619" s="250">
        <f>AVERAGE('WetLitterbags placem_collection'!S180,'WetLitterbags placem_collection'!U180)</f>
        <v>17.149999999999999</v>
      </c>
      <c r="AI619">
        <f>AVERAGE('WetLitterbags placem_collection'!R180,'WetLitterbags placem_collection'!T180)</f>
        <v>32.950000000000003</v>
      </c>
      <c r="AJ619">
        <f>INDEX(Coordinates!$B$2:$B$197,MATCH(G619,Coordinates!$J$2:$J$197,0))</f>
        <v>-2.2777889760000001</v>
      </c>
      <c r="AK619">
        <f>INDEX(Coordinates!$C$2:$C$197,MATCH(G619,Coordinates!$J$2:$J$197,0))</f>
        <v>34.027664960000003</v>
      </c>
      <c r="AL619" t="str">
        <f>IF(ISNUMBER(SEARCH("C", 'WetLitterbags placem_collection'!X180)),"YES","")</f>
        <v/>
      </c>
      <c r="AM619" t="str">
        <f>IF(ISNUMBER(SEARCH("H", 'WetLitterbags placem_collection'!X180)),"YES","")</f>
        <v/>
      </c>
      <c r="AN619" t="str">
        <f>IF(ISNUMBER(SEARCH("R", 'WetLitterbags placem_collection'!X180)),"YES","")</f>
        <v>YES</v>
      </c>
    </row>
    <row r="620" spans="1:40" ht="15" customHeight="1">
      <c r="A620" s="268" t="s">
        <v>2460</v>
      </c>
      <c r="B620" s="282">
        <f>'Dry_Litterbag Placem_Collection'!A181</f>
        <v>179</v>
      </c>
      <c r="C620" s="282" t="str">
        <f>'Dry_Litterbag Placem_Collection'!B181</f>
        <v>Handajega</v>
      </c>
      <c r="D620" s="282" t="s">
        <v>2677</v>
      </c>
      <c r="E620" s="282" t="s">
        <v>2679</v>
      </c>
      <c r="F620" s="282">
        <v>3</v>
      </c>
      <c r="G620" s="283" t="str">
        <f>'Dry_Litterbag Placem_Collection'!C181</f>
        <v>Wet_W3_T3</v>
      </c>
      <c r="H620" s="293" t="s">
        <v>3672</v>
      </c>
      <c r="I620" s="285" t="s">
        <v>1147</v>
      </c>
      <c r="J620" s="233" t="str">
        <f>'WetLitterbags placem_collection'!O181</f>
        <v>G826</v>
      </c>
      <c r="K620" s="235">
        <f>IFERROR(INDEX('Green_rooibos initial weight'!$C$5:$C$1749,MATCH(J620, 'Green_rooibos initial weight'!$A$5:$A$1749,0)),"")</f>
        <v>2.15</v>
      </c>
      <c r="L620" s="235">
        <f t="shared" si="67"/>
        <v>1.9001999999999999</v>
      </c>
      <c r="M620" s="235">
        <f>AVERAGE('Ashed teabags wet'!$J$809:$J$813,'Ashed teabags wet'!$J$817:$J$818,'Ashed teabags wet'!$J$820:$J$821)</f>
        <v>5.5094158734921841</v>
      </c>
      <c r="N620" s="235">
        <f t="shared" si="68"/>
        <v>1.7955100795719015</v>
      </c>
      <c r="O620" s="235">
        <f>IF(IFERROR(INDEX('Both teabags AfterWet'!$D$1:$D$839,MATCH(J620,'Both teabags AfterWet'!$B$1:$B$839,0)),"")="","",(IFERROR(INDEX('Both teabags AfterWet'!$D$1:$D$839,MATCH(J620,'Both teabags AfterWet'!$B$1:$B$839,0)),"")))</f>
        <v>0.60060000000000002</v>
      </c>
      <c r="P620" s="235">
        <f t="shared" si="69"/>
        <v>0.45</v>
      </c>
      <c r="Q620" s="235">
        <f>IFERROR(INDEX('Ashed teabags wet'!$J$2:$J$825,MATCH(J620,'Ashed teabags wet'!$B$2:$B$825,0)),"")</f>
        <v>8.7676570871892565</v>
      </c>
      <c r="R620" s="235">
        <f t="shared" si="72"/>
        <v>0.41054554310764835</v>
      </c>
      <c r="S620" s="236">
        <f>'WetLitterbags placem_collection'!E181</f>
        <v>42763</v>
      </c>
      <c r="T620" s="236">
        <f>IF('WetLitterbags placem_collection'!G181="","",'WetLitterbags placem_collection'!G181)</f>
        <v>42815</v>
      </c>
      <c r="U620" s="237">
        <f t="shared" si="66"/>
        <v>52</v>
      </c>
      <c r="V620" s="235">
        <f t="shared" si="70"/>
        <v>1.4501999999999999</v>
      </c>
      <c r="W620" s="235">
        <f t="shared" si="71"/>
        <v>1.3849645364642531</v>
      </c>
      <c r="X620">
        <f>IFERROR(INDEX(Rainfall_Wet!$O$2:$O$217,MATCH(B620, Rainfall_Wet!$A$2:$A$217,0)),"")</f>
        <v>188.24043152799999</v>
      </c>
      <c r="Y620" s="241">
        <v>25.96</v>
      </c>
      <c r="Z620" s="241">
        <v>8.9200000000000017</v>
      </c>
      <c r="AA620" s="241">
        <v>65.12</v>
      </c>
      <c r="AB620" s="242" t="s">
        <v>2688</v>
      </c>
      <c r="AC620" s="241">
        <v>3.61458846722523</v>
      </c>
      <c r="AD620">
        <f>IF('WetLitterbags placem_collection'!AB181="","",'WetLitterbags placem_collection'!AB181)</f>
        <v>11.8</v>
      </c>
      <c r="AE620">
        <f>IF('WetLitterbags placem_collection'!Z181="","",'WetLitterbags placem_collection'!Z181)</f>
        <v>15.4</v>
      </c>
      <c r="AF620" s="256" t="str">
        <f>IF('WetLitterbags placem_collection'!AA181="","",'WetLitterbags placem_collection'!AA181)</f>
        <v>O</v>
      </c>
      <c r="AG620">
        <f>IF('WetLitterbags placem_collection'!AC181="","",'WetLitterbags placem_collection'!AC181)</f>
        <v>1</v>
      </c>
      <c r="AH620" s="250">
        <f>AVERAGE('WetLitterbags placem_collection'!S181,'WetLitterbags placem_collection'!U181)</f>
        <v>14.8</v>
      </c>
      <c r="AI620">
        <f>AVERAGE('WetLitterbags placem_collection'!R181,'WetLitterbags placem_collection'!T181)</f>
        <v>32.150000000000006</v>
      </c>
      <c r="AJ620">
        <f>INDEX(Coordinates!$B$2:$B$197,MATCH(G620,Coordinates!$J$2:$J$197,0))</f>
        <v>-2.2778579589999999</v>
      </c>
      <c r="AK620">
        <f>INDEX(Coordinates!$C$2:$C$197,MATCH(G620,Coordinates!$J$2:$J$197,0))</f>
        <v>34.027682980000002</v>
      </c>
      <c r="AL620" t="str">
        <f>IF(ISNUMBER(SEARCH("C", 'WetLitterbags placem_collection'!X181)),"YES","")</f>
        <v/>
      </c>
      <c r="AM620" t="str">
        <f>IF(ISNUMBER(SEARCH("H", 'WetLitterbags placem_collection'!X181)),"YES","")</f>
        <v/>
      </c>
      <c r="AN620" t="str">
        <f>IF(ISNUMBER(SEARCH("R", 'WetLitterbags placem_collection'!X181)),"YES","")</f>
        <v/>
      </c>
    </row>
    <row r="621" spans="1:40" ht="15" customHeight="1">
      <c r="A621" s="268" t="s">
        <v>2460</v>
      </c>
      <c r="B621" s="282">
        <f>'Dry_Litterbag Placem_Collection'!A182</f>
        <v>180</v>
      </c>
      <c r="C621" s="282" t="str">
        <f>'Dry_Litterbag Placem_Collection'!B182</f>
        <v>Handajega</v>
      </c>
      <c r="D621" s="282" t="s">
        <v>2677</v>
      </c>
      <c r="E621" s="282" t="s">
        <v>2679</v>
      </c>
      <c r="F621" s="282">
        <v>3</v>
      </c>
      <c r="G621" s="283" t="str">
        <f>'Dry_Litterbag Placem_Collection'!C182</f>
        <v>Wet_W3_T4</v>
      </c>
      <c r="H621" s="293" t="s">
        <v>3672</v>
      </c>
      <c r="I621" s="285" t="s">
        <v>1147</v>
      </c>
      <c r="J621" s="233" t="str">
        <f>'WetLitterbags placem_collection'!O182</f>
        <v>G783</v>
      </c>
      <c r="K621" s="235">
        <f>IFERROR(INDEX('Green_rooibos initial weight'!$C$5:$C$1749,MATCH(J621, 'Green_rooibos initial weight'!$A$5:$A$1749,0)),"")</f>
        <v>1.976</v>
      </c>
      <c r="L621" s="235">
        <f t="shared" si="67"/>
        <v>1.7262</v>
      </c>
      <c r="M621" s="235">
        <f>AVERAGE('Ashed teabags wet'!$J$809:$J$813,'Ashed teabags wet'!$J$817:$J$818,'Ashed teabags wet'!$J$820:$J$821)</f>
        <v>5.5094158734921841</v>
      </c>
      <c r="N621" s="235">
        <f t="shared" si="68"/>
        <v>1.6310964631917779</v>
      </c>
      <c r="O621" s="235">
        <f>IF(IFERROR(INDEX('Both teabags AfterWet'!$D$1:$D$839,MATCH(J621,'Both teabags AfterWet'!$B$1:$B$839,0)),"")="","",(IFERROR(INDEX('Both teabags AfterWet'!$D$1:$D$839,MATCH(J621,'Both teabags AfterWet'!$B$1:$B$839,0)),"")))</f>
        <v>0.627</v>
      </c>
      <c r="P621" s="235">
        <f t="shared" si="69"/>
        <v>0.47639999999999999</v>
      </c>
      <c r="Q621" s="235">
        <f>IFERROR(INDEX('Ashed teabags wet'!$J$2:$J$825,MATCH(J621,'Ashed teabags wet'!$B$2:$B$825,0)),"")</f>
        <v>8.7719298245612158</v>
      </c>
      <c r="R621" s="235">
        <f t="shared" si="72"/>
        <v>0.43461052631579034</v>
      </c>
      <c r="S621" s="236">
        <f>'WetLitterbags placem_collection'!E182</f>
        <v>42763</v>
      </c>
      <c r="T621" s="236">
        <f>IF('WetLitterbags placem_collection'!G182="","",'WetLitterbags placem_collection'!G182)</f>
        <v>42815</v>
      </c>
      <c r="U621" s="237">
        <f t="shared" si="66"/>
        <v>52</v>
      </c>
      <c r="V621" s="235">
        <f t="shared" si="70"/>
        <v>1.2498</v>
      </c>
      <c r="W621" s="235">
        <f t="shared" si="71"/>
        <v>1.1964859368759875</v>
      </c>
      <c r="X621">
        <f>IFERROR(INDEX(Rainfall_Wet!$O$2:$O$217,MATCH(B621, Rainfall_Wet!$A$2:$A$217,0)),"")</f>
        <v>188.24043152799999</v>
      </c>
      <c r="Y621" s="241">
        <v>25.96</v>
      </c>
      <c r="Z621" s="241">
        <v>8.9200000000000017</v>
      </c>
      <c r="AA621" s="241">
        <v>65.12</v>
      </c>
      <c r="AB621" s="242" t="s">
        <v>2688</v>
      </c>
      <c r="AC621" s="241">
        <v>4.6145884672252304</v>
      </c>
      <c r="AD621">
        <f>IF('WetLitterbags placem_collection'!AB182="","",'WetLitterbags placem_collection'!AB182)</f>
        <v>8.3000000000000007</v>
      </c>
      <c r="AE621">
        <f>IF('WetLitterbags placem_collection'!Z182="","",'WetLitterbags placem_collection'!Z182)</f>
        <v>35</v>
      </c>
      <c r="AF621" s="256" t="str">
        <f>IF('WetLitterbags placem_collection'!AA182="","",'WetLitterbags placem_collection'!AA182)</f>
        <v>O</v>
      </c>
      <c r="AG621">
        <f>IF('WetLitterbags placem_collection'!AC182="","",'WetLitterbags placem_collection'!AC182)</f>
        <v>0</v>
      </c>
      <c r="AH621" s="250">
        <f>AVERAGE('WetLitterbags placem_collection'!S182,'WetLitterbags placem_collection'!U182)</f>
        <v>12.85</v>
      </c>
      <c r="AI621">
        <f>AVERAGE('WetLitterbags placem_collection'!R182,'WetLitterbags placem_collection'!T182)</f>
        <v>32.450000000000003</v>
      </c>
      <c r="AJ621">
        <f>INDEX(Coordinates!$B$2:$B$197,MATCH(G621,Coordinates!$J$2:$J$197,0))</f>
        <v>-2.2780199809999999</v>
      </c>
      <c r="AK621">
        <f>INDEX(Coordinates!$C$2:$C$197,MATCH(G621,Coordinates!$J$2:$J$197,0))</f>
        <v>34.027705019999999</v>
      </c>
      <c r="AL621" t="str">
        <f>IF(ISNUMBER(SEARCH("C", 'WetLitterbags placem_collection'!X182)),"YES","")</f>
        <v/>
      </c>
      <c r="AM621" t="str">
        <f>IF(ISNUMBER(SEARCH("H", 'WetLitterbags placem_collection'!X182)),"YES","")</f>
        <v/>
      </c>
      <c r="AN621" t="str">
        <f>IF(ISNUMBER(SEARCH("R", 'WetLitterbags placem_collection'!X182)),"YES","")</f>
        <v/>
      </c>
    </row>
    <row r="622" spans="1:40" ht="15" customHeight="1">
      <c r="A622" s="268" t="s">
        <v>2460</v>
      </c>
      <c r="B622" s="282">
        <f>'Dry_Litterbag Placem_Collection'!A183</f>
        <v>181</v>
      </c>
      <c r="C622" s="282" t="str">
        <f>'Dry_Litterbag Placem_Collection'!B183</f>
        <v>Handajega</v>
      </c>
      <c r="D622" s="282" t="s">
        <v>2677</v>
      </c>
      <c r="E622" s="282" t="s">
        <v>2679</v>
      </c>
      <c r="F622" s="282">
        <v>3</v>
      </c>
      <c r="G622" s="283" t="str">
        <f>'Dry_Litterbag Placem_Collection'!C183</f>
        <v>Wet_W3_T5</v>
      </c>
      <c r="H622" s="293" t="s">
        <v>3672</v>
      </c>
      <c r="I622" s="285" t="s">
        <v>1147</v>
      </c>
      <c r="J622" s="233" t="str">
        <f>'WetLitterbags placem_collection'!O183</f>
        <v>G551</v>
      </c>
      <c r="K622" s="235">
        <f>IFERROR(INDEX('Green_rooibos initial weight'!$C$5:$C$1749,MATCH(J622, 'Green_rooibos initial weight'!$A$5:$A$1749,0)),"")</f>
        <v>2.1160000000000001</v>
      </c>
      <c r="L622" s="235">
        <f t="shared" si="67"/>
        <v>1.8662000000000001</v>
      </c>
      <c r="M622" s="235">
        <f>AVERAGE('Ashed teabags wet'!$J$809:$J$813,'Ashed teabags wet'!$J$817:$J$818,'Ashed teabags wet'!$J$820:$J$821)</f>
        <v>5.5094158734921841</v>
      </c>
      <c r="N622" s="235">
        <f t="shared" si="68"/>
        <v>1.763383280968889</v>
      </c>
      <c r="O622" s="235">
        <f>IF(IFERROR(INDEX('Both teabags AfterWet'!$D$1:$D$839,MATCH(J622,'Both teabags AfterWet'!$B$1:$B$839,0)),"")="","",(IFERROR(INDEX('Both teabags AfterWet'!$D$1:$D$839,MATCH(J622,'Both teabags AfterWet'!$B$1:$B$839,0)),"")))</f>
        <v>0.61199999999999999</v>
      </c>
      <c r="P622" s="235">
        <f t="shared" si="69"/>
        <v>0.46139999999999998</v>
      </c>
      <c r="Q622" s="235">
        <f>IFERROR(INDEX('Ashed teabags wet'!$J$2:$J$825,MATCH(J622,'Ashed teabags wet'!$B$2:$B$825,0)),"")</f>
        <v>8.5532746823073538</v>
      </c>
      <c r="R622" s="235">
        <f t="shared" si="72"/>
        <v>0.42193519061583384</v>
      </c>
      <c r="S622" s="236">
        <f>'WetLitterbags placem_collection'!E183</f>
        <v>42763</v>
      </c>
      <c r="T622" s="236">
        <f>IF('WetLitterbags placem_collection'!G183="","",'WetLitterbags placem_collection'!G183)</f>
        <v>42815</v>
      </c>
      <c r="U622" s="237">
        <f t="shared" si="66"/>
        <v>52</v>
      </c>
      <c r="V622" s="235">
        <f t="shared" si="70"/>
        <v>1.4048</v>
      </c>
      <c r="W622" s="235">
        <f t="shared" si="71"/>
        <v>1.341448090353055</v>
      </c>
      <c r="X622">
        <f>IFERROR(INDEX(Rainfall_Wet!$O$2:$O$217,MATCH(B622, Rainfall_Wet!$A$2:$A$217,0)),"")</f>
        <v>188.24043152799999</v>
      </c>
      <c r="Y622" s="241">
        <v>25.96</v>
      </c>
      <c r="Z622" s="241">
        <v>8.9200000000000017</v>
      </c>
      <c r="AA622" s="241">
        <v>65.12</v>
      </c>
      <c r="AB622" s="242" t="s">
        <v>2688</v>
      </c>
      <c r="AC622" s="241">
        <v>5.6145884672252304</v>
      </c>
      <c r="AD622">
        <f>IF('WetLitterbags placem_collection'!AB183="","",'WetLitterbags placem_collection'!AB183)</f>
        <v>11.4</v>
      </c>
      <c r="AE622">
        <f>IF('WetLitterbags placem_collection'!Z183="","",'WetLitterbags placem_collection'!Z183)</f>
        <v>15.8</v>
      </c>
      <c r="AF622" s="256" t="str">
        <f>IF('WetLitterbags placem_collection'!AA183="","",'WetLitterbags placem_collection'!AA183)</f>
        <v>O</v>
      </c>
      <c r="AG622">
        <f>IF('WetLitterbags placem_collection'!AC183="","",'WetLitterbags placem_collection'!AC183)</f>
        <v>1</v>
      </c>
      <c r="AH622" s="250">
        <f>AVERAGE('WetLitterbags placem_collection'!S183,'WetLitterbags placem_collection'!U183)</f>
        <v>13.75</v>
      </c>
      <c r="AI622">
        <f>AVERAGE('WetLitterbags placem_collection'!R183,'WetLitterbags placem_collection'!T183)</f>
        <v>32.650000000000006</v>
      </c>
      <c r="AJ622">
        <f>INDEX(Coordinates!$B$2:$B$197,MATCH(G622,Coordinates!$J$2:$J$197,0))</f>
        <v>-2.2777329850000001</v>
      </c>
      <c r="AK622">
        <f>INDEX(Coordinates!$C$2:$C$197,MATCH(G622,Coordinates!$J$2:$J$197,0))</f>
        <v>34.027422970000003</v>
      </c>
      <c r="AL622" t="str">
        <f>IF(ISNUMBER(SEARCH("C", 'WetLitterbags placem_collection'!X183)),"YES","")</f>
        <v/>
      </c>
      <c r="AM622" t="str">
        <f>IF(ISNUMBER(SEARCH("H", 'WetLitterbags placem_collection'!X183)),"YES","")</f>
        <v/>
      </c>
      <c r="AN622" t="str">
        <f>IF(ISNUMBER(SEARCH("R", 'WetLitterbags placem_collection'!X183)),"YES","")</f>
        <v/>
      </c>
    </row>
    <row r="623" spans="1:40" ht="15" customHeight="1">
      <c r="A623" s="268" t="s">
        <v>2460</v>
      </c>
      <c r="B623" s="282">
        <f>'Dry_Litterbag Placem_Collection'!A184</f>
        <v>182</v>
      </c>
      <c r="C623" s="282" t="str">
        <f>'Dry_Litterbag Placem_Collection'!B184</f>
        <v>Handajega</v>
      </c>
      <c r="D623" s="282" t="s">
        <v>2677</v>
      </c>
      <c r="E623" s="282" t="s">
        <v>2679</v>
      </c>
      <c r="F623" s="282">
        <v>3</v>
      </c>
      <c r="G623" s="283" t="str">
        <f>'Dry_Litterbag Placem_Collection'!C184</f>
        <v>Wet_W3_T6</v>
      </c>
      <c r="H623" s="293" t="s">
        <v>3672</v>
      </c>
      <c r="I623" s="285" t="s">
        <v>1147</v>
      </c>
      <c r="J623" s="233" t="str">
        <f>'WetLitterbags placem_collection'!O184</f>
        <v>G818</v>
      </c>
      <c r="K623" s="235">
        <f>IFERROR(INDEX('Green_rooibos initial weight'!$C$5:$C$1749,MATCH(J623, 'Green_rooibos initial weight'!$A$5:$A$1749,0)),"")</f>
        <v>2.0099999999999998</v>
      </c>
      <c r="L623" s="235">
        <f t="shared" si="67"/>
        <v>1.7601999999999998</v>
      </c>
      <c r="M623" s="235">
        <f>AVERAGE('Ashed teabags wet'!$J$809:$J$813,'Ashed teabags wet'!$J$817:$J$818,'Ashed teabags wet'!$J$820:$J$821)</f>
        <v>5.5094158734921841</v>
      </c>
      <c r="N623" s="235">
        <f t="shared" si="68"/>
        <v>1.6632232617947904</v>
      </c>
      <c r="O623" s="235">
        <f>IF(IFERROR(INDEX('Both teabags AfterWet'!$D$1:$D$839,MATCH(J623,'Both teabags AfterWet'!$B$1:$B$839,0)),"")="","",(IFERROR(INDEX('Both teabags AfterWet'!$D$1:$D$839,MATCH(J623,'Both teabags AfterWet'!$B$1:$B$839,0)),"")))</f>
        <v>0.60450000000000004</v>
      </c>
      <c r="P623" s="235">
        <f t="shared" si="69"/>
        <v>0.45390000000000003</v>
      </c>
      <c r="Q623" s="235">
        <f>IFERROR(INDEX('Ashed teabags wet'!$J$2:$J$825,MATCH(J623,'Ashed teabags wet'!$B$2:$B$825,0)),"")</f>
        <v>10.028790786949029</v>
      </c>
      <c r="R623" s="235">
        <f t="shared" si="72"/>
        <v>0.40837931861803839</v>
      </c>
      <c r="S623" s="236">
        <f>'WetLitterbags placem_collection'!E184</f>
        <v>42763</v>
      </c>
      <c r="T623" s="236">
        <f>IF('WetLitterbags placem_collection'!G184="","",'WetLitterbags placem_collection'!G184)</f>
        <v>42815</v>
      </c>
      <c r="U623" s="237">
        <f t="shared" si="66"/>
        <v>52</v>
      </c>
      <c r="V623" s="235">
        <f t="shared" si="70"/>
        <v>1.3062999999999998</v>
      </c>
      <c r="W623" s="235">
        <f t="shared" si="71"/>
        <v>1.254843943176752</v>
      </c>
      <c r="X623">
        <f>IFERROR(INDEX(Rainfall_Wet!$O$2:$O$217,MATCH(B623, Rainfall_Wet!$A$2:$A$217,0)),"")</f>
        <v>188.24043152799999</v>
      </c>
      <c r="Y623" s="241">
        <v>25.96</v>
      </c>
      <c r="Z623" s="241">
        <v>8.9200000000000017</v>
      </c>
      <c r="AA623" s="241">
        <v>65.12</v>
      </c>
      <c r="AB623" s="242" t="s">
        <v>2688</v>
      </c>
      <c r="AC623" s="241">
        <v>6.6145884672252304</v>
      </c>
      <c r="AD623">
        <f>IF('WetLitterbags placem_collection'!AB184="","",'WetLitterbags placem_collection'!AB184)</f>
        <v>8.8000000000000007</v>
      </c>
      <c r="AE623">
        <f>IF('WetLitterbags placem_collection'!Z184="","",'WetLitterbags placem_collection'!Z184)</f>
        <v>15.8</v>
      </c>
      <c r="AF623" s="256" t="str">
        <f>IF('WetLitterbags placem_collection'!AA184="","",'WetLitterbags placem_collection'!AA184)</f>
        <v>O</v>
      </c>
      <c r="AG623">
        <f>IF('WetLitterbags placem_collection'!AC184="","",'WetLitterbags placem_collection'!AC184)</f>
        <v>1</v>
      </c>
      <c r="AH623" s="250">
        <f>AVERAGE('WetLitterbags placem_collection'!S184,'WetLitterbags placem_collection'!U184)</f>
        <v>11.55</v>
      </c>
      <c r="AI623">
        <f>AVERAGE('WetLitterbags placem_collection'!R184,'WetLitterbags placem_collection'!T184)</f>
        <v>33.299999999999997</v>
      </c>
      <c r="AJ623">
        <f>INDEX(Coordinates!$B$2:$B$197,MATCH(G623,Coordinates!$J$2:$J$197,0))</f>
        <v>-2.2777009659999998</v>
      </c>
      <c r="AK623">
        <f>INDEX(Coordinates!$C$2:$C$197,MATCH(G623,Coordinates!$J$2:$J$197,0))</f>
        <v>34.027393969999999</v>
      </c>
      <c r="AL623" t="str">
        <f>IF(ISNUMBER(SEARCH("C", 'WetLitterbags placem_collection'!X184)),"YES","")</f>
        <v/>
      </c>
      <c r="AM623" t="str">
        <f>IF(ISNUMBER(SEARCH("H", 'WetLitterbags placem_collection'!X184)),"YES","")</f>
        <v/>
      </c>
      <c r="AN623" t="str">
        <f>IF(ISNUMBER(SEARCH("R", 'WetLitterbags placem_collection'!X184)),"YES","")</f>
        <v/>
      </c>
    </row>
    <row r="624" spans="1:40" ht="15" customHeight="1">
      <c r="A624" s="268" t="s">
        <v>2460</v>
      </c>
      <c r="B624" s="282">
        <f>'Dry_Litterbag Placem_Collection'!A185</f>
        <v>183</v>
      </c>
      <c r="C624" s="282" t="str">
        <f>'Dry_Litterbag Placem_Collection'!B185</f>
        <v>Handajega</v>
      </c>
      <c r="D624" s="282" t="s">
        <v>2677</v>
      </c>
      <c r="E624" s="282" t="s">
        <v>2679</v>
      </c>
      <c r="F624" s="282">
        <v>3</v>
      </c>
      <c r="G624" s="283" t="str">
        <f>'Dry_Litterbag Placem_Collection'!C185</f>
        <v>Wet_W3_T7</v>
      </c>
      <c r="H624" s="293" t="s">
        <v>3672</v>
      </c>
      <c r="I624" s="285" t="s">
        <v>1147</v>
      </c>
      <c r="J624" s="233" t="str">
        <f>'WetLitterbags placem_collection'!O185</f>
        <v>G896</v>
      </c>
      <c r="K624" s="235">
        <f>IFERROR(INDEX('Green_rooibos initial weight'!$C$5:$C$1749,MATCH(J624, 'Green_rooibos initial weight'!$A$5:$A$1749,0)),"")</f>
        <v>1.982</v>
      </c>
      <c r="L624" s="235">
        <f t="shared" si="67"/>
        <v>1.7322</v>
      </c>
      <c r="M624" s="235">
        <f>AVERAGE('Ashed teabags wet'!$J$809:$J$813,'Ashed teabags wet'!$J$817:$J$818,'Ashed teabags wet'!$J$820:$J$821)</f>
        <v>5.5094158734921841</v>
      </c>
      <c r="N624" s="235">
        <f t="shared" si="68"/>
        <v>1.6367658982393682</v>
      </c>
      <c r="O624" s="235">
        <f>IF(IFERROR(INDEX('Both teabags AfterWet'!$D$1:$D$839,MATCH(J624,'Both teabags AfterWet'!$B$1:$B$839,0)),"")="","",(IFERROR(INDEX('Both teabags AfterWet'!$D$1:$D$839,MATCH(J624,'Both teabags AfterWet'!$B$1:$B$839,0)),"")))</f>
        <v>0.61</v>
      </c>
      <c r="P624" s="235">
        <f t="shared" si="69"/>
        <v>0.45939999999999998</v>
      </c>
      <c r="Q624" s="235">
        <f>IFERROR(INDEX('Ashed teabags wet'!$J$2:$J$825,MATCH(J624,'Ashed teabags wet'!$B$2:$B$825,0)),"")</f>
        <v>9.3827160493825037</v>
      </c>
      <c r="R624" s="235">
        <f t="shared" si="72"/>
        <v>0.41629580246913678</v>
      </c>
      <c r="S624" s="236">
        <f>'WetLitterbags placem_collection'!E185</f>
        <v>42763</v>
      </c>
      <c r="T624" s="236">
        <f>IF('WetLitterbags placem_collection'!G185="","",'WetLitterbags placem_collection'!G185)</f>
        <v>42815</v>
      </c>
      <c r="U624" s="237">
        <f t="shared" si="66"/>
        <v>52</v>
      </c>
      <c r="V624" s="235">
        <f t="shared" si="70"/>
        <v>1.2727999999999999</v>
      </c>
      <c r="W624" s="235">
        <f t="shared" si="71"/>
        <v>1.2204700957702315</v>
      </c>
      <c r="X624">
        <f>IFERROR(INDEX(Rainfall_Wet!$O$2:$O$217,MATCH(B624, Rainfall_Wet!$A$2:$A$217,0)),"")</f>
        <v>188.24043152799999</v>
      </c>
      <c r="Y624" s="241">
        <v>25.96</v>
      </c>
      <c r="Z624" s="241">
        <v>8.9200000000000017</v>
      </c>
      <c r="AA624" s="241">
        <v>65.12</v>
      </c>
      <c r="AB624" s="242" t="s">
        <v>2688</v>
      </c>
      <c r="AC624" s="241">
        <v>7.6145884672252304</v>
      </c>
      <c r="AD624">
        <f>IF('WetLitterbags placem_collection'!AB185="","",'WetLitterbags placem_collection'!AB185)</f>
        <v>11.4</v>
      </c>
      <c r="AE624">
        <f>IF('WetLitterbags placem_collection'!Z185="","",'WetLitterbags placem_collection'!Z185)</f>
        <v>35.799999999999997</v>
      </c>
      <c r="AF624" s="256" t="str">
        <f>IF('WetLitterbags placem_collection'!AA185="","",'WetLitterbags placem_collection'!AA185)</f>
        <v>G</v>
      </c>
      <c r="AG624">
        <f>IF('WetLitterbags placem_collection'!AC185="","",'WetLitterbags placem_collection'!AC185)</f>
        <v>1</v>
      </c>
      <c r="AH624" s="250">
        <f>AVERAGE('WetLitterbags placem_collection'!S185,'WetLitterbags placem_collection'!U185)</f>
        <v>13.4</v>
      </c>
      <c r="AI624">
        <f>AVERAGE('WetLitterbags placem_collection'!R185,'WetLitterbags placem_collection'!T185)</f>
        <v>33.5</v>
      </c>
      <c r="AJ624">
        <f>INDEX(Coordinates!$B$2:$B$197,MATCH(G624,Coordinates!$J$2:$J$197,0))</f>
        <v>-2.2777790019999999</v>
      </c>
      <c r="AK624">
        <f>INDEX(Coordinates!$C$2:$C$197,MATCH(G624,Coordinates!$J$2:$J$197,0))</f>
        <v>34.028066029999998</v>
      </c>
      <c r="AL624" t="str">
        <f>IF(ISNUMBER(SEARCH("C", 'WetLitterbags placem_collection'!X185)),"YES","")</f>
        <v/>
      </c>
      <c r="AM624" t="str">
        <f>IF(ISNUMBER(SEARCH("H", 'WetLitterbags placem_collection'!X185)),"YES","")</f>
        <v/>
      </c>
      <c r="AN624" t="str">
        <f>IF(ISNUMBER(SEARCH("R", 'WetLitterbags placem_collection'!X185)),"YES","")</f>
        <v/>
      </c>
    </row>
    <row r="625" spans="1:40" ht="15" customHeight="1">
      <c r="A625" s="268" t="s">
        <v>2460</v>
      </c>
      <c r="B625" s="282">
        <f>'Dry_Litterbag Placem_Collection'!A186</f>
        <v>184</v>
      </c>
      <c r="C625" s="282" t="str">
        <f>'Dry_Litterbag Placem_Collection'!B186</f>
        <v>Handajega</v>
      </c>
      <c r="D625" s="282" t="s">
        <v>2677</v>
      </c>
      <c r="E625" s="282" t="s">
        <v>2679</v>
      </c>
      <c r="F625" s="282">
        <v>3</v>
      </c>
      <c r="G625" s="283" t="str">
        <f>'Dry_Litterbag Placem_Collection'!C186</f>
        <v>Wet_W3_T8</v>
      </c>
      <c r="H625" s="293" t="s">
        <v>3672</v>
      </c>
      <c r="I625" s="285" t="s">
        <v>1147</v>
      </c>
      <c r="J625" s="233" t="str">
        <f>'WetLitterbags placem_collection'!O186</f>
        <v>G337</v>
      </c>
      <c r="K625" s="235">
        <f>IFERROR(INDEX('Green_rooibos initial weight'!$C$5:$C$1749,MATCH(J625, 'Green_rooibos initial weight'!$A$5:$A$1749,0)),"")</f>
        <v>1.8680000000000001</v>
      </c>
      <c r="L625" s="235">
        <f t="shared" si="67"/>
        <v>1.6182000000000001</v>
      </c>
      <c r="M625" s="235">
        <f>AVERAGE('Ashed teabags wet'!$J$809:$J$813,'Ashed teabags wet'!$J$817:$J$818,'Ashed teabags wet'!$J$820:$J$821)</f>
        <v>5.5094158734921841</v>
      </c>
      <c r="N625" s="235">
        <f t="shared" si="68"/>
        <v>1.5290466323351495</v>
      </c>
      <c r="O625" s="235">
        <f>IF(IFERROR(INDEX('Both teabags AfterWet'!$D$1:$D$839,MATCH(J625,'Both teabags AfterWet'!$B$1:$B$839,0)),"")="","",(IFERROR(INDEX('Both teabags AfterWet'!$D$1:$D$839,MATCH(J625,'Both teabags AfterWet'!$B$1:$B$839,0)),"")))</f>
        <v>0.63060000000000005</v>
      </c>
      <c r="P625" s="235">
        <f t="shared" si="69"/>
        <v>0.48000000000000004</v>
      </c>
      <c r="Q625" s="235">
        <f>IFERROR(INDEX('Ashed teabags wet'!$J$2:$J$825,MATCH(J625,'Ashed teabags wet'!$B$2:$B$825,0)),"")</f>
        <v>10.824230387289536</v>
      </c>
      <c r="R625" s="235">
        <f t="shared" si="72"/>
        <v>0.42804369414101029</v>
      </c>
      <c r="S625" s="236">
        <f>'WetLitterbags placem_collection'!E186</f>
        <v>42763</v>
      </c>
      <c r="T625" s="236">
        <f>IF('WetLitterbags placem_collection'!G186="","",'WetLitterbags placem_collection'!G186)</f>
        <v>42815</v>
      </c>
      <c r="U625" s="237">
        <f t="shared" si="66"/>
        <v>52</v>
      </c>
      <c r="V625" s="235">
        <f t="shared" si="70"/>
        <v>1.1382000000000001</v>
      </c>
      <c r="W625" s="235">
        <f t="shared" si="71"/>
        <v>1.1010029381941391</v>
      </c>
      <c r="X625">
        <f>IFERROR(INDEX(Rainfall_Wet!$O$2:$O$217,MATCH(B625, Rainfall_Wet!$A$2:$A$217,0)),"")</f>
        <v>188.24043152799999</v>
      </c>
      <c r="Y625" s="241">
        <v>25.96</v>
      </c>
      <c r="Z625" s="241">
        <v>8.9200000000000017</v>
      </c>
      <c r="AA625" s="241">
        <v>65.12</v>
      </c>
      <c r="AB625" s="242" t="s">
        <v>2688</v>
      </c>
      <c r="AC625" s="241">
        <v>8.6145884672252304</v>
      </c>
      <c r="AD625">
        <f>IF('WetLitterbags placem_collection'!AB186="","",'WetLitterbags placem_collection'!AB186)</f>
        <v>3.7</v>
      </c>
      <c r="AE625">
        <f>IF('WetLitterbags placem_collection'!Z186="","",'WetLitterbags placem_collection'!Z186)</f>
        <v>16.399999999999999</v>
      </c>
      <c r="AF625" s="256" t="str">
        <f>IF('WetLitterbags placem_collection'!AA186="","",'WetLitterbags placem_collection'!AA186)</f>
        <v>O</v>
      </c>
      <c r="AG625">
        <f>IF('WetLitterbags placem_collection'!AC186="","",'WetLitterbags placem_collection'!AC186)</f>
        <v>0</v>
      </c>
      <c r="AH625" s="250">
        <f>AVERAGE('WetLitterbags placem_collection'!S186,'WetLitterbags placem_collection'!U186)</f>
        <v>13.3</v>
      </c>
      <c r="AI625">
        <f>AVERAGE('WetLitterbags placem_collection'!R186,'WetLitterbags placem_collection'!T186)</f>
        <v>29.950000000000003</v>
      </c>
      <c r="AJ625">
        <f>INDEX(Coordinates!$B$2:$B$197,MATCH(G625,Coordinates!$J$2:$J$197,0))</f>
        <v>-2.2775169829999999</v>
      </c>
      <c r="AK625">
        <f>INDEX(Coordinates!$C$2:$C$197,MATCH(G625,Coordinates!$J$2:$J$197,0))</f>
        <v>34.027766970000002</v>
      </c>
      <c r="AL625" t="str">
        <f>IF(ISNUMBER(SEARCH("C", 'WetLitterbags placem_collection'!X186)),"YES","")</f>
        <v/>
      </c>
      <c r="AM625" t="str">
        <f>IF(ISNUMBER(SEARCH("H", 'WetLitterbags placem_collection'!X186)),"YES","")</f>
        <v>YES</v>
      </c>
      <c r="AN625" t="str">
        <f>IF(ISNUMBER(SEARCH("R", 'WetLitterbags placem_collection'!X186)),"YES","")</f>
        <v/>
      </c>
    </row>
    <row r="626" spans="1:40" ht="15" customHeight="1">
      <c r="A626" s="268" t="s">
        <v>2460</v>
      </c>
      <c r="B626" s="282">
        <f>'Dry_Litterbag Placem_Collection'!A187</f>
        <v>185</v>
      </c>
      <c r="C626" s="282" t="str">
        <f>'Dry_Litterbag Placem_Collection'!B187</f>
        <v>Handajega</v>
      </c>
      <c r="D626" s="282" t="s">
        <v>2677</v>
      </c>
      <c r="E626" s="282" t="s">
        <v>2679</v>
      </c>
      <c r="F626" s="282">
        <v>4</v>
      </c>
      <c r="G626" s="283" t="str">
        <f>'Dry_Litterbag Placem_Collection'!C187</f>
        <v>Wet_W4_T1</v>
      </c>
      <c r="H626" s="293" t="s">
        <v>3672</v>
      </c>
      <c r="I626" s="285" t="s">
        <v>1147</v>
      </c>
      <c r="J626" s="233" t="str">
        <f>'WetLitterbags placem_collection'!O187</f>
        <v>G564</v>
      </c>
      <c r="K626" s="235">
        <f>IFERROR(INDEX('Green_rooibos initial weight'!$C$5:$C$1749,MATCH(J626, 'Green_rooibos initial weight'!$A$5:$A$1749,0)),"")</f>
        <v>1.95</v>
      </c>
      <c r="L626" s="235">
        <f t="shared" si="67"/>
        <v>1.7001999999999999</v>
      </c>
      <c r="M626" s="235">
        <f>AVERAGE('Ashed teabags wet'!$J$809:$J$813,'Ashed teabags wet'!$J$817:$J$818,'Ashed teabags wet'!$J$820:$J$821)</f>
        <v>5.5094158734921841</v>
      </c>
      <c r="N626" s="235">
        <f t="shared" si="68"/>
        <v>1.6065289113188859</v>
      </c>
      <c r="O626" s="235">
        <f>IF(IFERROR(INDEX('Both teabags AfterWet'!$D$1:$D$839,MATCH(J626,'Both teabags AfterWet'!$B$1:$B$839,0)),"")="","",(IFERROR(INDEX('Both teabags AfterWet'!$D$1:$D$839,MATCH(J626,'Both teabags AfterWet'!$B$1:$B$839,0)),"")))</f>
        <v>0.626</v>
      </c>
      <c r="P626" s="235">
        <f t="shared" si="69"/>
        <v>0.47539999999999999</v>
      </c>
      <c r="Q626" s="235">
        <f>IFERROR(INDEX('Ashed teabags wet'!$J$2:$J$825,MATCH(J626,'Ashed teabags wet'!$B$2:$B$825,0)),"")</f>
        <v>8.4325396825389731</v>
      </c>
      <c r="R626" s="235">
        <f t="shared" si="72"/>
        <v>0.43531170634920974</v>
      </c>
      <c r="S626" s="236">
        <f>'WetLitterbags placem_collection'!E187</f>
        <v>42763</v>
      </c>
      <c r="T626" s="236">
        <f>IF('WetLitterbags placem_collection'!G187="","",'WetLitterbags placem_collection'!G187)</f>
        <v>42815</v>
      </c>
      <c r="U626" s="237">
        <f t="shared" si="66"/>
        <v>52</v>
      </c>
      <c r="V626" s="235">
        <f t="shared" si="70"/>
        <v>1.2247999999999999</v>
      </c>
      <c r="W626" s="235">
        <f t="shared" si="71"/>
        <v>1.1712172049696761</v>
      </c>
      <c r="X626">
        <f>IFERROR(INDEX(Rainfall_Wet!$O$2:$O$217,MATCH(B626, Rainfall_Wet!$A$2:$A$217,0)),"")</f>
        <v>188.24043152799999</v>
      </c>
      <c r="Y626" s="241">
        <v>25.96</v>
      </c>
      <c r="Z626" s="241">
        <v>8.9200000000000017</v>
      </c>
      <c r="AA626" s="241">
        <v>65.12</v>
      </c>
      <c r="AB626" s="242" t="s">
        <v>2688</v>
      </c>
      <c r="AC626" s="241">
        <v>1.6991621488417901</v>
      </c>
      <c r="AD626">
        <f>IF('WetLitterbags placem_collection'!AB187="","",'WetLitterbags placem_collection'!AB187)</f>
        <v>9.8000000000000007</v>
      </c>
      <c r="AE626">
        <f>IF('WetLitterbags placem_collection'!Z187="","",'WetLitterbags placem_collection'!Z187)</f>
        <v>29.4</v>
      </c>
      <c r="AF626" s="256" t="str">
        <f>IF('WetLitterbags placem_collection'!AA187="","",'WetLitterbags placem_collection'!AA187)</f>
        <v>O</v>
      </c>
      <c r="AG626">
        <f>IF('WetLitterbags placem_collection'!AC187="","",'WetLitterbags placem_collection'!AC187)</f>
        <v>0</v>
      </c>
      <c r="AH626" s="250">
        <f>AVERAGE('WetLitterbags placem_collection'!S187,'WetLitterbags placem_collection'!U187)</f>
        <v>17.850000000000001</v>
      </c>
      <c r="AI626">
        <f>AVERAGE('WetLitterbags placem_collection'!R187,'WetLitterbags placem_collection'!T187)</f>
        <v>35.400000000000006</v>
      </c>
      <c r="AJ626">
        <f>INDEX(Coordinates!$B$2:$B$197,MATCH(G626,Coordinates!$J$2:$J$197,0))</f>
        <v>-2.2787330300000002</v>
      </c>
      <c r="AK626">
        <f>INDEX(Coordinates!$C$2:$C$197,MATCH(G626,Coordinates!$J$2:$J$197,0))</f>
        <v>34.032136029999997</v>
      </c>
      <c r="AL626" t="str">
        <f>IF(ISNUMBER(SEARCH("C", 'WetLitterbags placem_collection'!X187)),"YES","")</f>
        <v/>
      </c>
      <c r="AM626" t="str">
        <f>IF(ISNUMBER(SEARCH("H", 'WetLitterbags placem_collection'!X187)),"YES","")</f>
        <v/>
      </c>
      <c r="AN626" t="str">
        <f>IF(ISNUMBER(SEARCH("R", 'WetLitterbags placem_collection'!X187)),"YES","")</f>
        <v/>
      </c>
    </row>
    <row r="627" spans="1:40" ht="15" customHeight="1">
      <c r="A627" s="268" t="s">
        <v>2460</v>
      </c>
      <c r="B627" s="282">
        <f>'Dry_Litterbag Placem_Collection'!A188</f>
        <v>186</v>
      </c>
      <c r="C627" s="282" t="str">
        <f>'Dry_Litterbag Placem_Collection'!B188</f>
        <v>Handajega</v>
      </c>
      <c r="D627" s="282" t="s">
        <v>2677</v>
      </c>
      <c r="E627" s="282" t="s">
        <v>2679</v>
      </c>
      <c r="F627" s="282">
        <v>4</v>
      </c>
      <c r="G627" s="283" t="str">
        <f>'Dry_Litterbag Placem_Collection'!C188</f>
        <v>Wet_W4_T2</v>
      </c>
      <c r="H627" s="293" t="s">
        <v>3672</v>
      </c>
      <c r="I627" s="285" t="s">
        <v>1147</v>
      </c>
      <c r="J627" s="233" t="str">
        <f>'WetLitterbags placem_collection'!O188</f>
        <v>G608</v>
      </c>
      <c r="K627" s="235">
        <f>IFERROR(INDEX('Green_rooibos initial weight'!$C$5:$C$1749,MATCH(J627, 'Green_rooibos initial weight'!$A$5:$A$1749,0)),"")</f>
        <v>2.0259999999999998</v>
      </c>
      <c r="L627" s="235">
        <f t="shared" si="67"/>
        <v>1.7761999999999998</v>
      </c>
      <c r="M627" s="235">
        <f>AVERAGE('Ashed teabags wet'!$J$809:$J$813,'Ashed teabags wet'!$J$817:$J$818,'Ashed teabags wet'!$J$820:$J$821)</f>
        <v>5.5094158734921841</v>
      </c>
      <c r="N627" s="235">
        <f t="shared" si="68"/>
        <v>1.6783417552550317</v>
      </c>
      <c r="O627" s="235" t="str">
        <f>IF(IFERROR(INDEX('Both teabags AfterWet'!$D$1:$D$839,MATCH(J627,'Both teabags AfterWet'!$B$1:$B$839,0)),"")="","",(IFERROR(INDEX('Both teabags AfterWet'!$D$1:$D$839,MATCH(J627,'Both teabags AfterWet'!$B$1:$B$839,0)),"")))</f>
        <v/>
      </c>
      <c r="P627" s="235" t="str">
        <f t="shared" si="69"/>
        <v/>
      </c>
      <c r="Q627" s="235">
        <f>IFERROR(INDEX('Ashed teabags wet'!$J$2:$J$825,MATCH(J627,'Ashed teabags wet'!$B$2:$B$825,0)),"")</f>
        <v>9.0274314214466642</v>
      </c>
      <c r="R627" s="235" t="str">
        <f t="shared" si="72"/>
        <v/>
      </c>
      <c r="S627" s="236">
        <f>'WetLitterbags placem_collection'!E188</f>
        <v>42763</v>
      </c>
      <c r="T627" s="236">
        <f>IF('WetLitterbags placem_collection'!G188="","",'WetLitterbags placem_collection'!G188)</f>
        <v>42815</v>
      </c>
      <c r="U627" s="237">
        <f t="shared" si="66"/>
        <v>52</v>
      </c>
      <c r="V627" s="235" t="str">
        <f t="shared" si="70"/>
        <v/>
      </c>
      <c r="W627" s="235" t="str">
        <f t="shared" si="71"/>
        <v/>
      </c>
      <c r="X627">
        <f>IFERROR(INDEX(Rainfall_Wet!$O$2:$O$217,MATCH(B627, Rainfall_Wet!$A$2:$A$217,0)),"")</f>
        <v>188.24043152799999</v>
      </c>
      <c r="Y627" s="241">
        <v>25.96</v>
      </c>
      <c r="Z627" s="241">
        <v>8.9200000000000017</v>
      </c>
      <c r="AA627" s="241">
        <v>65.12</v>
      </c>
      <c r="AB627" s="242" t="s">
        <v>2688</v>
      </c>
      <c r="AC627" s="241">
        <v>2.6991621488417898</v>
      </c>
      <c r="AD627">
        <f>IF('WetLitterbags placem_collection'!AB188="","",'WetLitterbags placem_collection'!AB188)</f>
        <v>11.4</v>
      </c>
      <c r="AE627">
        <f>IF('WetLitterbags placem_collection'!Z188="","",'WetLitterbags placem_collection'!Z188)</f>
        <v>45.4</v>
      </c>
      <c r="AF627" s="256" t="str">
        <f>IF('WetLitterbags placem_collection'!AA188="","",'WetLitterbags placem_collection'!AA188)</f>
        <v>O</v>
      </c>
      <c r="AG627">
        <f>IF('WetLitterbags placem_collection'!AC188="","",'WetLitterbags placem_collection'!AC188)</f>
        <v>0</v>
      </c>
      <c r="AH627" s="250">
        <f>AVERAGE('WetLitterbags placem_collection'!S188,'WetLitterbags placem_collection'!U188)</f>
        <v>16.899999999999999</v>
      </c>
      <c r="AI627">
        <f>AVERAGE('WetLitterbags placem_collection'!R188,'WetLitterbags placem_collection'!T188)</f>
        <v>33.9</v>
      </c>
      <c r="AJ627">
        <f>INDEX(Coordinates!$B$2:$B$197,MATCH(G627,Coordinates!$J$2:$J$197,0))</f>
        <v>-2.278763037</v>
      </c>
      <c r="AK627">
        <f>INDEX(Coordinates!$C$2:$C$197,MATCH(G627,Coordinates!$J$2:$J$197,0))</f>
        <v>34.031974009999999</v>
      </c>
      <c r="AL627" t="str">
        <f>IF(ISNUMBER(SEARCH("C", 'WetLitterbags placem_collection'!X188)),"YES","")</f>
        <v/>
      </c>
      <c r="AM627" t="str">
        <f>IF(ISNUMBER(SEARCH("H", 'WetLitterbags placem_collection'!X188)),"YES","")</f>
        <v/>
      </c>
      <c r="AN627" t="str">
        <f>IF(ISNUMBER(SEARCH("R", 'WetLitterbags placem_collection'!X188)),"YES","")</f>
        <v/>
      </c>
    </row>
    <row r="628" spans="1:40" ht="15" customHeight="1">
      <c r="A628" s="268" t="s">
        <v>2460</v>
      </c>
      <c r="B628" s="282">
        <f>'Dry_Litterbag Placem_Collection'!A189</f>
        <v>187</v>
      </c>
      <c r="C628" s="282" t="str">
        <f>'Dry_Litterbag Placem_Collection'!B189</f>
        <v>Handajega</v>
      </c>
      <c r="D628" s="282" t="s">
        <v>2677</v>
      </c>
      <c r="E628" s="282" t="s">
        <v>2679</v>
      </c>
      <c r="F628" s="282">
        <v>4</v>
      </c>
      <c r="G628" s="283" t="str">
        <f>'Dry_Litterbag Placem_Collection'!C189</f>
        <v>Wet_W4_T3</v>
      </c>
      <c r="H628" s="293" t="s">
        <v>3672</v>
      </c>
      <c r="I628" s="285" t="s">
        <v>1147</v>
      </c>
      <c r="J628" s="233" t="str">
        <f>'WetLitterbags placem_collection'!O189</f>
        <v>G365</v>
      </c>
      <c r="K628" s="235">
        <f>IFERROR(INDEX('Green_rooibos initial weight'!$C$5:$C$1749,MATCH(J628, 'Green_rooibos initial weight'!$A$5:$A$1749,0)),"")</f>
        <v>1.954</v>
      </c>
      <c r="L628" s="235">
        <f t="shared" si="67"/>
        <v>1.7041999999999999</v>
      </c>
      <c r="M628" s="235">
        <f>AVERAGE('Ashed teabags wet'!$J$809:$J$813,'Ashed teabags wet'!$J$817:$J$818,'Ashed teabags wet'!$J$820:$J$821)</f>
        <v>5.5094158734921841</v>
      </c>
      <c r="N628" s="235">
        <f t="shared" si="68"/>
        <v>1.6103085346839461</v>
      </c>
      <c r="O628" s="235">
        <f>IF(IFERROR(INDEX('Both teabags AfterWet'!$D$1:$D$839,MATCH(J628,'Both teabags AfterWet'!$B$1:$B$839,0)),"")="","",(IFERROR(INDEX('Both teabags AfterWet'!$D$1:$D$839,MATCH(J628,'Both teabags AfterWet'!$B$1:$B$839,0)),"")))</f>
        <v>0.6714</v>
      </c>
      <c r="P628" s="235">
        <f t="shared" si="69"/>
        <v>0.52079999999999993</v>
      </c>
      <c r="Q628" s="235">
        <f>IFERROR(INDEX('Ashed teabags wet'!$J$2:$J$825,MATCH(J628,'Ashed teabags wet'!$B$2:$B$825,0)),"")</f>
        <v>8.8162456661709641</v>
      </c>
      <c r="R628" s="235">
        <f t="shared" si="72"/>
        <v>0.47488499257058153</v>
      </c>
      <c r="S628" s="236">
        <f>'WetLitterbags placem_collection'!E189</f>
        <v>42763</v>
      </c>
      <c r="T628" s="236">
        <f>IF('WetLitterbags placem_collection'!G189="","",'WetLitterbags placem_collection'!G189)</f>
        <v>42815</v>
      </c>
      <c r="U628" s="237">
        <f t="shared" si="66"/>
        <v>52</v>
      </c>
      <c r="V628" s="235">
        <f t="shared" si="70"/>
        <v>1.1834</v>
      </c>
      <c r="W628" s="235">
        <f t="shared" si="71"/>
        <v>1.1354235421133645</v>
      </c>
      <c r="X628">
        <f>IFERROR(INDEX(Rainfall_Wet!$O$2:$O$217,MATCH(B628, Rainfall_Wet!$A$2:$A$217,0)),"")</f>
        <v>188.24043152799999</v>
      </c>
      <c r="Y628" s="241">
        <v>25.96</v>
      </c>
      <c r="Z628" s="241">
        <v>8.9200000000000017</v>
      </c>
      <c r="AA628" s="241">
        <v>65.12</v>
      </c>
      <c r="AB628" s="242" t="s">
        <v>2688</v>
      </c>
      <c r="AC628" s="241">
        <v>3.6991621488417898</v>
      </c>
      <c r="AD628">
        <f>IF('WetLitterbags placem_collection'!AB189="","",'WetLitterbags placem_collection'!AB189)</f>
        <v>0.6</v>
      </c>
      <c r="AE628">
        <f>IF('WetLitterbags placem_collection'!Z189="","",'WetLitterbags placem_collection'!Z189)</f>
        <v>39.4</v>
      </c>
      <c r="AF628" s="256" t="str">
        <f>IF('WetLitterbags placem_collection'!AA189="","",'WetLitterbags placem_collection'!AA189)</f>
        <v>O</v>
      </c>
      <c r="AG628">
        <f>IF('WetLitterbags placem_collection'!AC189="","",'WetLitterbags placem_collection'!AC189)</f>
        <v>1</v>
      </c>
      <c r="AH628" s="250">
        <f>AVERAGE('WetLitterbags placem_collection'!S189,'WetLitterbags placem_collection'!U189)</f>
        <v>14.2</v>
      </c>
      <c r="AI628">
        <f>AVERAGE('WetLitterbags placem_collection'!R189,'WetLitterbags placem_collection'!T189)</f>
        <v>33</v>
      </c>
      <c r="AJ628">
        <f>INDEX(Coordinates!$B$2:$B$197,MATCH(G628,Coordinates!$J$2:$J$197,0))</f>
        <v>-2.2785890289999999</v>
      </c>
      <c r="AK628">
        <f>INDEX(Coordinates!$C$2:$C$197,MATCH(G628,Coordinates!$J$2:$J$197,0))</f>
        <v>34.031841999999997</v>
      </c>
      <c r="AL628" t="str">
        <f>IF(ISNUMBER(SEARCH("C", 'WetLitterbags placem_collection'!X189)),"YES","")</f>
        <v/>
      </c>
      <c r="AM628" t="str">
        <f>IF(ISNUMBER(SEARCH("H", 'WetLitterbags placem_collection'!X189)),"YES","")</f>
        <v/>
      </c>
      <c r="AN628" t="str">
        <f>IF(ISNUMBER(SEARCH("R", 'WetLitterbags placem_collection'!X189)),"YES","")</f>
        <v/>
      </c>
    </row>
    <row r="629" spans="1:40" ht="15" customHeight="1">
      <c r="A629" s="268" t="s">
        <v>2460</v>
      </c>
      <c r="B629" s="282">
        <f>'Dry_Litterbag Placem_Collection'!A190</f>
        <v>188</v>
      </c>
      <c r="C629" s="282" t="str">
        <f>'Dry_Litterbag Placem_Collection'!B190</f>
        <v>Handajega</v>
      </c>
      <c r="D629" s="282" t="s">
        <v>2677</v>
      </c>
      <c r="E629" s="282" t="s">
        <v>2679</v>
      </c>
      <c r="F629" s="282">
        <v>4</v>
      </c>
      <c r="G629" s="283" t="str">
        <f>'Dry_Litterbag Placem_Collection'!C190</f>
        <v>Wet_W4_T4</v>
      </c>
      <c r="H629" s="293" t="s">
        <v>3672</v>
      </c>
      <c r="I629" s="285" t="s">
        <v>1147</v>
      </c>
      <c r="J629" s="233" t="str">
        <f>'WetLitterbags placem_collection'!O190</f>
        <v>G375</v>
      </c>
      <c r="K629" s="235">
        <f>IFERROR(INDEX('Green_rooibos initial weight'!$C$5:$C$1749,MATCH(J629, 'Green_rooibos initial weight'!$A$5:$A$1749,0)),"")</f>
        <v>1.9810000000000001</v>
      </c>
      <c r="L629" s="235">
        <f t="shared" si="67"/>
        <v>1.7312000000000001</v>
      </c>
      <c r="M629" s="235">
        <f>AVERAGE('Ashed teabags wet'!$J$809:$J$813,'Ashed teabags wet'!$J$817:$J$818,'Ashed teabags wet'!$J$820:$J$821)</f>
        <v>5.5094158734921841</v>
      </c>
      <c r="N629" s="235">
        <f t="shared" si="68"/>
        <v>1.6358209923981033</v>
      </c>
      <c r="O629" s="235">
        <f>IF(IFERROR(INDEX('Both teabags AfterWet'!$D$1:$D$839,MATCH(J629,'Both teabags AfterWet'!$B$1:$B$839,0)),"")="","",(IFERROR(INDEX('Both teabags AfterWet'!$D$1:$D$839,MATCH(J629,'Both teabags AfterWet'!$B$1:$B$839,0)),"")))</f>
        <v>0.55700000000000005</v>
      </c>
      <c r="P629" s="235">
        <f t="shared" si="69"/>
        <v>0.40640000000000004</v>
      </c>
      <c r="Q629" s="235">
        <f>IFERROR(INDEX('Ashed teabags wet'!$J$2:$J$825,MATCH(J629,'Ashed teabags wet'!$B$2:$B$825,0)),"")</f>
        <v>8.3130772970344644</v>
      </c>
      <c r="R629" s="235">
        <f t="shared" si="72"/>
        <v>0.37261565386485196</v>
      </c>
      <c r="S629" s="236">
        <f>'WetLitterbags placem_collection'!E190</f>
        <v>42763</v>
      </c>
      <c r="T629" s="236">
        <f>IF('WetLitterbags placem_collection'!G190="","",'WetLitterbags placem_collection'!G190)</f>
        <v>42815</v>
      </c>
      <c r="U629" s="237">
        <f t="shared" si="66"/>
        <v>52</v>
      </c>
      <c r="V629" s="235">
        <f t="shared" si="70"/>
        <v>1.3248</v>
      </c>
      <c r="W629" s="235">
        <f t="shared" si="71"/>
        <v>1.2632053385332513</v>
      </c>
      <c r="X629">
        <f>IFERROR(INDEX(Rainfall_Wet!$O$2:$O$217,MATCH(B629, Rainfall_Wet!$A$2:$A$217,0)),"")</f>
        <v>188.24043152799999</v>
      </c>
      <c r="Y629" s="241">
        <v>25.96</v>
      </c>
      <c r="Z629" s="241">
        <v>8.9200000000000017</v>
      </c>
      <c r="AA629" s="241">
        <v>65.12</v>
      </c>
      <c r="AB629" s="242" t="s">
        <v>2688</v>
      </c>
      <c r="AC629" s="241">
        <v>4.6991621488417898</v>
      </c>
      <c r="AD629">
        <f>IF('WetLitterbags placem_collection'!AB190="","",'WetLitterbags placem_collection'!AB190)</f>
        <v>2.2999999999999998</v>
      </c>
      <c r="AE629">
        <f>IF('WetLitterbags placem_collection'!Z190="","",'WetLitterbags placem_collection'!Z190)</f>
        <v>14.4</v>
      </c>
      <c r="AF629" s="256" t="str">
        <f>IF('WetLitterbags placem_collection'!AA190="","",'WetLitterbags placem_collection'!AA190)</f>
        <v>O</v>
      </c>
      <c r="AG629">
        <f>IF('WetLitterbags placem_collection'!AC190="","",'WetLitterbags placem_collection'!AC190)</f>
        <v>0</v>
      </c>
      <c r="AH629" s="250">
        <f>AVERAGE('WetLitterbags placem_collection'!S190,'WetLitterbags placem_collection'!U190)</f>
        <v>10.45</v>
      </c>
      <c r="AI629">
        <f>AVERAGE('WetLitterbags placem_collection'!R190,'WetLitterbags placem_collection'!T190)</f>
        <v>34.15</v>
      </c>
      <c r="AJ629">
        <f>INDEX(Coordinates!$B$2:$B$197,MATCH(G629,Coordinates!$J$2:$J$197,0))</f>
        <v>-2.278422983</v>
      </c>
      <c r="AK629">
        <f>INDEX(Coordinates!$C$2:$C$197,MATCH(G629,Coordinates!$J$2:$J$197,0))</f>
        <v>34.032261009999999</v>
      </c>
      <c r="AL629" t="str">
        <f>IF(ISNUMBER(SEARCH("C", 'WetLitterbags placem_collection'!X190)),"YES","")</f>
        <v/>
      </c>
      <c r="AM629" t="str">
        <f>IF(ISNUMBER(SEARCH("H", 'WetLitterbags placem_collection'!X190)),"YES","")</f>
        <v/>
      </c>
      <c r="AN629" t="str">
        <f>IF(ISNUMBER(SEARCH("R", 'WetLitterbags placem_collection'!X190)),"YES","")</f>
        <v/>
      </c>
    </row>
    <row r="630" spans="1:40" ht="15" customHeight="1">
      <c r="A630" s="268" t="s">
        <v>2460</v>
      </c>
      <c r="B630" s="282">
        <f>'Dry_Litterbag Placem_Collection'!A191</f>
        <v>189</v>
      </c>
      <c r="C630" s="282" t="str">
        <f>'Dry_Litterbag Placem_Collection'!B191</f>
        <v>Handajega</v>
      </c>
      <c r="D630" s="282" t="s">
        <v>2677</v>
      </c>
      <c r="E630" s="282" t="s">
        <v>2679</v>
      </c>
      <c r="F630" s="282">
        <v>4</v>
      </c>
      <c r="G630" s="283" t="str">
        <f>'Dry_Litterbag Placem_Collection'!C191</f>
        <v>Wet_W4_T5</v>
      </c>
      <c r="H630" s="293" t="s">
        <v>3672</v>
      </c>
      <c r="I630" s="285" t="s">
        <v>1147</v>
      </c>
      <c r="J630" s="233" t="str">
        <f>'WetLitterbags placem_collection'!O191</f>
        <v>G537</v>
      </c>
      <c r="K630" s="235">
        <f>IFERROR(INDEX('Green_rooibos initial weight'!$C$5:$C$1749,MATCH(J630, 'Green_rooibos initial weight'!$A$5:$A$1749,0)),"")</f>
        <v>1.9630000000000001</v>
      </c>
      <c r="L630" s="235">
        <f t="shared" si="67"/>
        <v>1.7132000000000001</v>
      </c>
      <c r="M630" s="235">
        <f>AVERAGE('Ashed teabags wet'!$J$809:$J$813,'Ashed teabags wet'!$J$817:$J$818,'Ashed teabags wet'!$J$820:$J$821)</f>
        <v>5.5094158734921841</v>
      </c>
      <c r="N630" s="235">
        <f t="shared" si="68"/>
        <v>1.6188126872553319</v>
      </c>
      <c r="O630" s="235">
        <f>IF(IFERROR(INDEX('Both teabags AfterWet'!$D$1:$D$839,MATCH(J630,'Both teabags AfterWet'!$B$1:$B$839,0)),"")="","",(IFERROR(INDEX('Both teabags AfterWet'!$D$1:$D$839,MATCH(J630,'Both teabags AfterWet'!$B$1:$B$839,0)),"")))</f>
        <v>0.72030000000000005</v>
      </c>
      <c r="P630" s="235">
        <f t="shared" si="69"/>
        <v>0.5697000000000001</v>
      </c>
      <c r="Q630" s="235">
        <f>IFERROR(INDEX('Ashed teabags wet'!$J$2:$J$825,MATCH(J630,'Ashed teabags wet'!$B$2:$B$825,0)),"")</f>
        <v>9.0167865707433048</v>
      </c>
      <c r="R630" s="235">
        <f t="shared" si="72"/>
        <v>0.51833136690647552</v>
      </c>
      <c r="S630" s="236">
        <f>'WetLitterbags placem_collection'!E191</f>
        <v>42763</v>
      </c>
      <c r="T630" s="236">
        <f>IF('WetLitterbags placem_collection'!G191="","",'WetLitterbags placem_collection'!G191)</f>
        <v>42815</v>
      </c>
      <c r="U630" s="237">
        <f t="shared" si="66"/>
        <v>52</v>
      </c>
      <c r="V630" s="235">
        <f t="shared" si="70"/>
        <v>1.1435</v>
      </c>
      <c r="W630" s="235">
        <f t="shared" si="71"/>
        <v>1.1004813203488564</v>
      </c>
      <c r="X630">
        <f>IFERROR(INDEX(Rainfall_Wet!$O$2:$O$217,MATCH(B630, Rainfall_Wet!$A$2:$A$217,0)),"")</f>
        <v>188.24043152799999</v>
      </c>
      <c r="Y630" s="241">
        <v>25.96</v>
      </c>
      <c r="Z630" s="241">
        <v>8.9200000000000017</v>
      </c>
      <c r="AA630" s="241">
        <v>65.12</v>
      </c>
      <c r="AB630" s="242" t="s">
        <v>2688</v>
      </c>
      <c r="AC630" s="241">
        <v>5.6991621488417898</v>
      </c>
      <c r="AD630">
        <f>IF('WetLitterbags placem_collection'!AB191="","",'WetLitterbags placem_collection'!AB191)</f>
        <v>0.6</v>
      </c>
      <c r="AE630">
        <f>IF('WetLitterbags placem_collection'!Z191="","",'WetLitterbags placem_collection'!Z191)</f>
        <v>7</v>
      </c>
      <c r="AF630" s="256" t="str">
        <f>IF('WetLitterbags placem_collection'!AA191="","",'WetLitterbags placem_collection'!AA191)</f>
        <v>O</v>
      </c>
      <c r="AG630">
        <f>IF('WetLitterbags placem_collection'!AC191="","",'WetLitterbags placem_collection'!AC191)</f>
        <v>1</v>
      </c>
      <c r="AH630" s="250">
        <f>AVERAGE('WetLitterbags placem_collection'!S191,'WetLitterbags placem_collection'!U191)</f>
        <v>13.6</v>
      </c>
      <c r="AI630">
        <f>AVERAGE('WetLitterbags placem_collection'!R191,'WetLitterbags placem_collection'!T191)</f>
        <v>30.6</v>
      </c>
      <c r="AJ630">
        <f>INDEX(Coordinates!$B$2:$B$197,MATCH(G630,Coordinates!$J$2:$J$197,0))</f>
        <v>-2.2787580080000001</v>
      </c>
      <c r="AK630">
        <f>INDEX(Coordinates!$C$2:$C$197,MATCH(G630,Coordinates!$J$2:$J$197,0))</f>
        <v>34.032463010000001</v>
      </c>
      <c r="AL630" t="str">
        <f>IF(ISNUMBER(SEARCH("C", 'WetLitterbags placem_collection'!X191)),"YES","")</f>
        <v/>
      </c>
      <c r="AM630" t="str">
        <f>IF(ISNUMBER(SEARCH("H", 'WetLitterbags placem_collection'!X191)),"YES","")</f>
        <v/>
      </c>
      <c r="AN630" t="str">
        <f>IF(ISNUMBER(SEARCH("R", 'WetLitterbags placem_collection'!X191)),"YES","")</f>
        <v/>
      </c>
    </row>
    <row r="631" spans="1:40" ht="15" customHeight="1">
      <c r="A631" s="268" t="s">
        <v>2460</v>
      </c>
      <c r="B631" s="282">
        <f>'Dry_Litterbag Placem_Collection'!A192</f>
        <v>190</v>
      </c>
      <c r="C631" s="282" t="str">
        <f>'Dry_Litterbag Placem_Collection'!B192</f>
        <v>Handajega</v>
      </c>
      <c r="D631" s="282" t="s">
        <v>2677</v>
      </c>
      <c r="E631" s="282" t="s">
        <v>2679</v>
      </c>
      <c r="F631" s="282">
        <v>4</v>
      </c>
      <c r="G631" s="283" t="str">
        <f>'Dry_Litterbag Placem_Collection'!C192</f>
        <v>Wet_W4_T6</v>
      </c>
      <c r="H631" s="293" t="s">
        <v>3672</v>
      </c>
      <c r="I631" s="285" t="s">
        <v>1147</v>
      </c>
      <c r="J631" s="233" t="str">
        <f>'WetLitterbags placem_collection'!O192</f>
        <v>G393</v>
      </c>
      <c r="K631" s="235">
        <f>IFERROR(INDEX('Green_rooibos initial weight'!$C$5:$C$1749,MATCH(J631, 'Green_rooibos initial weight'!$A$5:$A$1749,0)),"")</f>
        <v>2.0089999999999999</v>
      </c>
      <c r="L631" s="235">
        <f t="shared" si="67"/>
        <v>1.7591999999999999</v>
      </c>
      <c r="M631" s="235">
        <f>AVERAGE('Ashed teabags wet'!$J$809:$J$813,'Ashed teabags wet'!$J$817:$J$818,'Ashed teabags wet'!$J$820:$J$821)</f>
        <v>5.5094158734921841</v>
      </c>
      <c r="N631" s="235">
        <f t="shared" si="68"/>
        <v>1.6622783559535255</v>
      </c>
      <c r="O631" s="235">
        <f>IF(IFERROR(INDEX('Both teabags AfterWet'!$D$1:$D$839,MATCH(J631,'Both teabags AfterWet'!$B$1:$B$839,0)),"")="","",(IFERROR(INDEX('Both teabags AfterWet'!$D$1:$D$839,MATCH(J631,'Both teabags AfterWet'!$B$1:$B$839,0)),"")))</f>
        <v>0.62090000000000001</v>
      </c>
      <c r="P631" s="235">
        <f t="shared" si="69"/>
        <v>0.4703</v>
      </c>
      <c r="Q631" s="235">
        <f>IFERROR(INDEX('Ashed teabags wet'!$J$2:$J$825,MATCH(J631,'Ashed teabags wet'!$B$2:$B$825,0)),"")</f>
        <v>9.5497278574961424</v>
      </c>
      <c r="R631" s="235">
        <f t="shared" si="72"/>
        <v>0.42538762988619561</v>
      </c>
      <c r="S631" s="236">
        <f>'WetLitterbags placem_collection'!E192</f>
        <v>42763</v>
      </c>
      <c r="T631" s="236">
        <f>IF('WetLitterbags placem_collection'!G192="","",'WetLitterbags placem_collection'!G192)</f>
        <v>42815</v>
      </c>
      <c r="U631" s="237">
        <f t="shared" si="66"/>
        <v>52</v>
      </c>
      <c r="V631" s="235">
        <f t="shared" si="70"/>
        <v>1.2888999999999999</v>
      </c>
      <c r="W631" s="235">
        <f t="shared" si="71"/>
        <v>1.2368907260673299</v>
      </c>
      <c r="X631">
        <f>IFERROR(INDEX(Rainfall_Wet!$O$2:$O$217,MATCH(B631, Rainfall_Wet!$A$2:$A$217,0)),"")</f>
        <v>188.24043152799999</v>
      </c>
      <c r="Y631" s="241">
        <v>25.96</v>
      </c>
      <c r="Z631" s="241">
        <v>8.9200000000000017</v>
      </c>
      <c r="AA631" s="241">
        <v>65.12</v>
      </c>
      <c r="AB631" s="242" t="s">
        <v>2688</v>
      </c>
      <c r="AC631" s="241">
        <v>6.6991621488417898</v>
      </c>
      <c r="AD631">
        <f>IF('WetLitterbags placem_collection'!AB192="","",'WetLitterbags placem_collection'!AB192)</f>
        <v>9.5</v>
      </c>
      <c r="AE631">
        <f>IF('WetLitterbags placem_collection'!Z192="","",'WetLitterbags placem_collection'!Z192)</f>
        <v>17.399999999999999</v>
      </c>
      <c r="AF631" s="256" t="str">
        <f>IF('WetLitterbags placem_collection'!AA192="","",'WetLitterbags placem_collection'!AA192)</f>
        <v>O</v>
      </c>
      <c r="AG631">
        <f>IF('WetLitterbags placem_collection'!AC192="","",'WetLitterbags placem_collection'!AC192)</f>
        <v>0</v>
      </c>
      <c r="AH631" s="250">
        <f>AVERAGE('WetLitterbags placem_collection'!S192,'WetLitterbags placem_collection'!U192)</f>
        <v>13.55</v>
      </c>
      <c r="AI631">
        <f>AVERAGE('WetLitterbags placem_collection'!R192,'WetLitterbags placem_collection'!T192)</f>
        <v>34.049999999999997</v>
      </c>
      <c r="AJ631">
        <f>INDEX(Coordinates!$B$2:$B$197,MATCH(G631,Coordinates!$J$2:$J$197,0))</f>
        <v>-2.2787559960000001</v>
      </c>
      <c r="AK631">
        <f>INDEX(Coordinates!$C$2:$C$197,MATCH(G631,Coordinates!$J$2:$J$197,0))</f>
        <v>34.032268969999997</v>
      </c>
      <c r="AL631" t="str">
        <f>IF(ISNUMBER(SEARCH("C", 'WetLitterbags placem_collection'!X192)),"YES","")</f>
        <v/>
      </c>
      <c r="AM631" t="str">
        <f>IF(ISNUMBER(SEARCH("H", 'WetLitterbags placem_collection'!X192)),"YES","")</f>
        <v/>
      </c>
      <c r="AN631" t="str">
        <f>IF(ISNUMBER(SEARCH("R", 'WetLitterbags placem_collection'!X192)),"YES","")</f>
        <v/>
      </c>
    </row>
    <row r="632" spans="1:40" ht="15" customHeight="1">
      <c r="A632" s="268" t="s">
        <v>2460</v>
      </c>
      <c r="B632" s="282">
        <f>'Dry_Litterbag Placem_Collection'!A193</f>
        <v>191</v>
      </c>
      <c r="C632" s="282" t="str">
        <f>'Dry_Litterbag Placem_Collection'!B193</f>
        <v>Handajega</v>
      </c>
      <c r="D632" s="282" t="s">
        <v>2677</v>
      </c>
      <c r="E632" s="282" t="s">
        <v>2679</v>
      </c>
      <c r="F632" s="282">
        <v>4</v>
      </c>
      <c r="G632" s="283" t="str">
        <f>'Dry_Litterbag Placem_Collection'!C193</f>
        <v>Wet_W4_T7</v>
      </c>
      <c r="H632" s="293" t="s">
        <v>3672</v>
      </c>
      <c r="I632" s="285" t="s">
        <v>1147</v>
      </c>
      <c r="J632" s="233" t="str">
        <f>'WetLitterbags placem_collection'!O193</f>
        <v>G417</v>
      </c>
      <c r="K632" s="235">
        <f>IFERROR(INDEX('Green_rooibos initial weight'!$C$5:$C$1749,MATCH(J632, 'Green_rooibos initial weight'!$A$5:$A$1749,0)),"")</f>
        <v>2.0209999999999999</v>
      </c>
      <c r="L632" s="235">
        <f t="shared" si="67"/>
        <v>1.7711999999999999</v>
      </c>
      <c r="M632" s="235">
        <f>AVERAGE('Ashed teabags wet'!$J$809:$J$813,'Ashed teabags wet'!$J$817:$J$818,'Ashed teabags wet'!$J$820:$J$821)</f>
        <v>5.5094158734921841</v>
      </c>
      <c r="N632" s="235">
        <f t="shared" si="68"/>
        <v>1.6736172260487063</v>
      </c>
      <c r="O632" s="235">
        <f>IF(IFERROR(INDEX('Both teabags AfterWet'!$D$1:$D$839,MATCH(J632,'Both teabags AfterWet'!$B$1:$B$839,0)),"")="","",(IFERROR(INDEX('Both teabags AfterWet'!$D$1:$D$839,MATCH(J632,'Both teabags AfterWet'!$B$1:$B$839,0)),"")))</f>
        <v>0.62309999999999999</v>
      </c>
      <c r="P632" s="235">
        <f t="shared" si="69"/>
        <v>0.47249999999999998</v>
      </c>
      <c r="Q632" s="235">
        <f>IFERROR(INDEX('Ashed teabags wet'!$J$2:$J$825,MATCH(J632,'Ashed teabags wet'!$B$2:$B$825,0)),"")</f>
        <v>9.0547263681590628</v>
      </c>
      <c r="R632" s="235">
        <f t="shared" si="72"/>
        <v>0.4297164179104484</v>
      </c>
      <c r="S632" s="236">
        <f>'WetLitterbags placem_collection'!E193</f>
        <v>42763</v>
      </c>
      <c r="T632" s="236">
        <f>IF('WetLitterbags placem_collection'!G193="","",'WetLitterbags placem_collection'!G193)</f>
        <v>42815</v>
      </c>
      <c r="U632" s="237">
        <f t="shared" si="66"/>
        <v>52</v>
      </c>
      <c r="V632" s="235">
        <f t="shared" si="70"/>
        <v>1.2987</v>
      </c>
      <c r="W632" s="235">
        <f t="shared" si="71"/>
        <v>1.2439008081382579</v>
      </c>
      <c r="X632">
        <f>IFERROR(INDEX(Rainfall_Wet!$O$2:$O$217,MATCH(B632, Rainfall_Wet!$A$2:$A$217,0)),"")</f>
        <v>188.24043152799999</v>
      </c>
      <c r="Y632" s="241">
        <v>25.96</v>
      </c>
      <c r="Z632" s="241">
        <v>8.9200000000000017</v>
      </c>
      <c r="AA632" s="241">
        <v>65.12</v>
      </c>
      <c r="AB632" s="242" t="s">
        <v>2688</v>
      </c>
      <c r="AC632" s="241">
        <v>7.6991621488417898</v>
      </c>
      <c r="AD632">
        <f>IF('WetLitterbags placem_collection'!AB193="","",'WetLitterbags placem_collection'!AB193)</f>
        <v>12.4</v>
      </c>
      <c r="AE632">
        <f>IF('WetLitterbags placem_collection'!Z193="","",'WetLitterbags placem_collection'!Z193)</f>
        <v>29.8</v>
      </c>
      <c r="AF632" s="256" t="str">
        <f>IF('WetLitterbags placem_collection'!AA193="","",'WetLitterbags placem_collection'!AA193)</f>
        <v>O</v>
      </c>
      <c r="AG632">
        <f>IF('WetLitterbags placem_collection'!AC193="","",'WetLitterbags placem_collection'!AC193)</f>
        <v>0</v>
      </c>
      <c r="AH632" s="250">
        <f>AVERAGE('WetLitterbags placem_collection'!S193,'WetLitterbags placem_collection'!U193)</f>
        <v>12.350000000000001</v>
      </c>
      <c r="AI632">
        <f>AVERAGE('WetLitterbags placem_collection'!R193,'WetLitterbags placem_collection'!T193)</f>
        <v>35</v>
      </c>
      <c r="AJ632">
        <f>INDEX(Coordinates!$B$2:$B$197,MATCH(G632,Coordinates!$J$2:$J$197,0))</f>
        <v>-2.278704029</v>
      </c>
      <c r="AK632">
        <f>INDEX(Coordinates!$C$2:$C$197,MATCH(G632,Coordinates!$J$2:$J$197,0))</f>
        <v>34.032182970000001</v>
      </c>
      <c r="AL632" t="str">
        <f>IF(ISNUMBER(SEARCH("C", 'WetLitterbags placem_collection'!X193)),"YES","")</f>
        <v/>
      </c>
      <c r="AM632" t="str">
        <f>IF(ISNUMBER(SEARCH("H", 'WetLitterbags placem_collection'!X193)),"YES","")</f>
        <v/>
      </c>
      <c r="AN632" t="str">
        <f>IF(ISNUMBER(SEARCH("R", 'WetLitterbags placem_collection'!X193)),"YES","")</f>
        <v/>
      </c>
    </row>
    <row r="633" spans="1:40" ht="15" customHeight="1">
      <c r="A633" s="268" t="s">
        <v>2460</v>
      </c>
      <c r="B633" s="282">
        <f>'Dry_Litterbag Placem_Collection'!A194</f>
        <v>192</v>
      </c>
      <c r="C633" s="282" t="str">
        <f>'Dry_Litterbag Placem_Collection'!B194</f>
        <v>Handajega</v>
      </c>
      <c r="D633" s="282" t="s">
        <v>2677</v>
      </c>
      <c r="E633" s="282" t="s">
        <v>2679</v>
      </c>
      <c r="F633" s="282">
        <v>4</v>
      </c>
      <c r="G633" s="283" t="str">
        <f>'Dry_Litterbag Placem_Collection'!C194</f>
        <v>Wet_W4_T8</v>
      </c>
      <c r="H633" s="293" t="s">
        <v>3672</v>
      </c>
      <c r="I633" s="285" t="s">
        <v>1147</v>
      </c>
      <c r="J633" s="233" t="str">
        <f>'WetLitterbags placem_collection'!O194</f>
        <v>G297</v>
      </c>
      <c r="K633" s="235">
        <f>IFERROR(INDEX('Green_rooibos initial weight'!$C$5:$C$1749,MATCH(J633, 'Green_rooibos initial weight'!$A$5:$A$1749,0)),"")</f>
        <v>1.9419999999999999</v>
      </c>
      <c r="L633" s="235">
        <f t="shared" si="67"/>
        <v>1.6921999999999999</v>
      </c>
      <c r="M633" s="235">
        <f>AVERAGE('Ashed teabags wet'!$J$809:$J$813,'Ashed teabags wet'!$J$817:$J$818,'Ashed teabags wet'!$J$820:$J$821)</f>
        <v>5.5094158734921841</v>
      </c>
      <c r="N633" s="235">
        <f t="shared" si="68"/>
        <v>1.5989696645887652</v>
      </c>
      <c r="O633" s="235">
        <f>IF(IFERROR(INDEX('Both teabags AfterWet'!$D$1:$D$839,MATCH(J633,'Both teabags AfterWet'!$B$1:$B$839,0)),"")="","",(IFERROR(INDEX('Both teabags AfterWet'!$D$1:$D$839,MATCH(J633,'Both teabags AfterWet'!$B$1:$B$839,0)),"")))</f>
        <v>0.60899999999999999</v>
      </c>
      <c r="P633" s="235">
        <f t="shared" si="69"/>
        <v>0.45839999999999997</v>
      </c>
      <c r="Q633" s="235">
        <f>IFERROR(INDEX('Ashed teabags wet'!$J$2:$J$825,MATCH(J633,'Ashed teabags wet'!$B$2:$B$825,0)),"")</f>
        <v>9.3406593406594496</v>
      </c>
      <c r="R633" s="235">
        <f t="shared" si="72"/>
        <v>0.41558241758241704</v>
      </c>
      <c r="S633" s="236">
        <f>'WetLitterbags placem_collection'!E194</f>
        <v>42763</v>
      </c>
      <c r="T633" s="236">
        <f>IF('WetLitterbags placem_collection'!G194="","",'WetLitterbags placem_collection'!G194)</f>
        <v>42815</v>
      </c>
      <c r="U633" s="237">
        <f t="shared" si="66"/>
        <v>52</v>
      </c>
      <c r="V633" s="235">
        <f t="shared" si="70"/>
        <v>1.2338</v>
      </c>
      <c r="W633" s="235">
        <f t="shared" si="71"/>
        <v>1.1833872470063482</v>
      </c>
      <c r="X633">
        <f>IFERROR(INDEX(Rainfall_Wet!$O$2:$O$217,MATCH(B633, Rainfall_Wet!$A$2:$A$217,0)),"")</f>
        <v>188.24043152799999</v>
      </c>
      <c r="Y633" s="241">
        <v>25.96</v>
      </c>
      <c r="Z633" s="241">
        <v>8.9200000000000017</v>
      </c>
      <c r="AA633" s="241">
        <v>65.12</v>
      </c>
      <c r="AB633" s="242" t="s">
        <v>2688</v>
      </c>
      <c r="AC633" s="241">
        <v>8.6991621488417898</v>
      </c>
      <c r="AD633">
        <f>IF('WetLitterbags placem_collection'!AB194="","",'WetLitterbags placem_collection'!AB194)</f>
        <v>3.6</v>
      </c>
      <c r="AE633">
        <f>IF('WetLitterbags placem_collection'!Z194="","",'WetLitterbags placem_collection'!Z194)</f>
        <v>37.799999999999997</v>
      </c>
      <c r="AF633" s="256" t="str">
        <f>IF('WetLitterbags placem_collection'!AA194="","",'WetLitterbags placem_collection'!AA194)</f>
        <v>O</v>
      </c>
      <c r="AG633">
        <f>IF('WetLitterbags placem_collection'!AC194="","",'WetLitterbags placem_collection'!AC194)</f>
        <v>0</v>
      </c>
      <c r="AH633" s="250">
        <f>AVERAGE('WetLitterbags placem_collection'!S194,'WetLitterbags placem_collection'!U194)</f>
        <v>9.25</v>
      </c>
      <c r="AI633">
        <f>AVERAGE('WetLitterbags placem_collection'!R194,'WetLitterbags placem_collection'!T194)</f>
        <v>33.299999999999997</v>
      </c>
      <c r="AJ633">
        <f>INDEX(Coordinates!$B$2:$B$197,MATCH(G633,Coordinates!$J$2:$J$197,0))</f>
        <v>-2.2789770269999998</v>
      </c>
      <c r="AK633">
        <f>INDEX(Coordinates!$C$2:$C$197,MATCH(G633,Coordinates!$J$2:$J$197,0))</f>
        <v>34.032051039999999</v>
      </c>
      <c r="AL633" t="str">
        <f>IF(ISNUMBER(SEARCH("C", 'WetLitterbags placem_collection'!X194)),"YES","")</f>
        <v/>
      </c>
      <c r="AM633" t="str">
        <f>IF(ISNUMBER(SEARCH("H", 'WetLitterbags placem_collection'!X194)),"YES","")</f>
        <v/>
      </c>
      <c r="AN633" t="str">
        <f>IF(ISNUMBER(SEARCH("R", 'WetLitterbags placem_collection'!X194)),"YES","")</f>
        <v/>
      </c>
    </row>
    <row r="634" spans="1:40" ht="15" customHeight="1">
      <c r="A634" s="268" t="s">
        <v>2460</v>
      </c>
      <c r="B634" s="282">
        <f>'Dry_Litterbag Placem_Collection'!A195</f>
        <v>193</v>
      </c>
      <c r="C634" s="282" t="str">
        <f>'Dry_Litterbag Placem_Collection'!B195</f>
        <v>Makao</v>
      </c>
      <c r="D634" s="282" t="s">
        <v>2677</v>
      </c>
      <c r="E634" s="282" t="s">
        <v>2527</v>
      </c>
      <c r="F634" s="282">
        <v>4</v>
      </c>
      <c r="G634" s="283" t="str">
        <f>'Dry_Litterbag Placem_Collection'!C195</f>
        <v>Dry_Ag1_CG4</v>
      </c>
      <c r="H634" s="293" t="s">
        <v>3672</v>
      </c>
      <c r="I634" s="285" t="s">
        <v>1147</v>
      </c>
      <c r="J634" s="233" t="str">
        <f>'WetLitterbags placem_collection'!O195</f>
        <v>G584</v>
      </c>
      <c r="K634" s="235">
        <f>IFERROR(INDEX('Green_rooibos initial weight'!$C$5:$C$1749,MATCH(J634, 'Green_rooibos initial weight'!$A$5:$A$1749,0)),"")</f>
        <v>2.1960000000000002</v>
      </c>
      <c r="L634" s="235">
        <f t="shared" si="67"/>
        <v>1.9462000000000002</v>
      </c>
      <c r="M634" s="235">
        <f>AVERAGE('Ashed teabags wet'!$J$809:$J$813,'Ashed teabags wet'!$J$817:$J$818,'Ashed teabags wet'!$J$820:$J$821)</f>
        <v>5.5094158734921841</v>
      </c>
      <c r="N634" s="235">
        <f t="shared" si="68"/>
        <v>1.8389757482700952</v>
      </c>
      <c r="O634" s="235">
        <f>IF(IFERROR(INDEX('Both teabags AfterWet'!$D$1:$D$839,MATCH(J634,'Both teabags AfterWet'!$B$1:$B$839,0)),"")="","",(IFERROR(INDEX('Both teabags AfterWet'!$D$1:$D$839,MATCH(J634,'Both teabags AfterWet'!$B$1:$B$839,0)),"")))</f>
        <v>0.63959999999999995</v>
      </c>
      <c r="P634" s="235">
        <f t="shared" si="69"/>
        <v>0.48899999999999993</v>
      </c>
      <c r="Q634" s="235">
        <f>IFERROR(INDEX('Ashed teabags wet'!$J$2:$J$825,MATCH(J634,'Ashed teabags wet'!$B$2:$B$825,0)),"")</f>
        <v>7.9232283464562308</v>
      </c>
      <c r="R634" s="235">
        <f t="shared" si="72"/>
        <v>0.45025541338582897</v>
      </c>
      <c r="S634" s="236">
        <f>'WetLitterbags placem_collection'!E195</f>
        <v>42769</v>
      </c>
      <c r="T634" s="236">
        <f>IF('WetLitterbags placem_collection'!G195="","",'WetLitterbags placem_collection'!G195)</f>
        <v>42813</v>
      </c>
      <c r="U634" s="237">
        <f t="shared" si="66"/>
        <v>44</v>
      </c>
      <c r="V634" s="235">
        <f t="shared" si="70"/>
        <v>1.4572000000000003</v>
      </c>
      <c r="W634" s="235">
        <f t="shared" si="71"/>
        <v>1.3887203348842663</v>
      </c>
      <c r="X634">
        <f>IFERROR(INDEX(Rainfall_Wet!$O$2:$O$217,MATCH(B634, Rainfall_Wet!$A$2:$A$217,0)),"")</f>
        <v>175.054685654</v>
      </c>
      <c r="Y634" s="241">
        <v>12.565665055683967</v>
      </c>
      <c r="Z634" s="241">
        <v>0.9665896196679955</v>
      </c>
      <c r="AA634" s="241">
        <v>86.467745324648035</v>
      </c>
      <c r="AB634" s="242" t="s">
        <v>2690</v>
      </c>
      <c r="AC634" s="241">
        <v>1.0225726959093147</v>
      </c>
      <c r="AD634">
        <f>IF('WetLitterbags placem_collection'!AB195="","",'WetLitterbags placem_collection'!AB195)</f>
        <v>15.2</v>
      </c>
      <c r="AE634">
        <f>IF('WetLitterbags placem_collection'!Z195="","",'WetLitterbags placem_collection'!Z195)</f>
        <v>12.2</v>
      </c>
      <c r="AF634" s="256" t="str">
        <f>IF('WetLitterbags placem_collection'!AA195="","",'WetLitterbags placem_collection'!AA195)</f>
        <v>O</v>
      </c>
      <c r="AG634">
        <f>IF('WetLitterbags placem_collection'!AC195="","",'WetLitterbags placem_collection'!AC195)</f>
        <v>1</v>
      </c>
      <c r="AH634" s="250">
        <f>AVERAGE('WetLitterbags placem_collection'!S195,'WetLitterbags placem_collection'!U195)</f>
        <v>22.4</v>
      </c>
      <c r="AI634">
        <f>AVERAGE('WetLitterbags placem_collection'!R195,'WetLitterbags placem_collection'!T195)</f>
        <v>28.95</v>
      </c>
      <c r="AJ634">
        <v>-2.4396949910000001</v>
      </c>
      <c r="AK634">
        <v>34.838574029999997</v>
      </c>
      <c r="AL634" t="str">
        <f>IF(ISNUMBER(SEARCH("C", 'WetLitterbags placem_collection'!X195)),"YES","")</f>
        <v/>
      </c>
      <c r="AM634" t="str">
        <f>IF(ISNUMBER(SEARCH("H", 'WetLitterbags placem_collection'!X195)),"YES","")</f>
        <v/>
      </c>
      <c r="AN634" t="str">
        <f>IF(ISNUMBER(SEARCH("R", 'WetLitterbags placem_collection'!X195)),"YES","")</f>
        <v>YES</v>
      </c>
    </row>
    <row r="635" spans="1:40" ht="15" customHeight="1">
      <c r="A635" s="268" t="s">
        <v>2460</v>
      </c>
      <c r="B635" s="282">
        <f>'Dry_Litterbag Placem_Collection'!A196</f>
        <v>194</v>
      </c>
      <c r="C635" s="282" t="str">
        <f>'Dry_Litterbag Placem_Collection'!B196</f>
        <v>Makao</v>
      </c>
      <c r="D635" s="282" t="s">
        <v>2677</v>
      </c>
      <c r="E635" s="282" t="s">
        <v>2527</v>
      </c>
      <c r="F635" s="282">
        <v>3</v>
      </c>
      <c r="G635" s="283" t="str">
        <f>'Dry_Litterbag Placem_Collection'!C196</f>
        <v>Dry_Ag2_CG3</v>
      </c>
      <c r="H635" s="293" t="s">
        <v>3672</v>
      </c>
      <c r="I635" s="285" t="s">
        <v>1147</v>
      </c>
      <c r="J635" s="233" t="str">
        <f>'WetLitterbags placem_collection'!O196</f>
        <v>G713</v>
      </c>
      <c r="K635" s="235">
        <f>IFERROR(INDEX('Green_rooibos initial weight'!$C$5:$C$1749,MATCH(J635, 'Green_rooibos initial weight'!$A$5:$A$1749,0)),"")</f>
        <v>2.1779999999999999</v>
      </c>
      <c r="L635" s="235">
        <f t="shared" si="67"/>
        <v>1.9281999999999999</v>
      </c>
      <c r="M635" s="235">
        <f>AVERAGE('Ashed teabags wet'!$J$809:$J$813,'Ashed teabags wet'!$J$817:$J$818,'Ashed teabags wet'!$J$820:$J$821)</f>
        <v>5.5094158734921841</v>
      </c>
      <c r="N635" s="235">
        <f t="shared" si="68"/>
        <v>1.8219674431273236</v>
      </c>
      <c r="O635" s="235">
        <f>IF(IFERROR(INDEX('Both teabags AfterWet'!$D$1:$D$839,MATCH(J635,'Both teabags AfterWet'!$B$1:$B$839,0)),"")="","",(IFERROR(INDEX('Both teabags AfterWet'!$D$1:$D$839,MATCH(J635,'Both teabags AfterWet'!$B$1:$B$839,0)),"")))</f>
        <v>0.63500000000000001</v>
      </c>
      <c r="P635" s="235">
        <f t="shared" si="69"/>
        <v>0.4844</v>
      </c>
      <c r="Q635" s="235">
        <f>IFERROR(INDEX('Ashed teabags wet'!$J$2:$J$825,MATCH(J635,'Ashed teabags wet'!$B$2:$B$825,0)),"")</f>
        <v>8.6567164179103493</v>
      </c>
      <c r="R635" s="235">
        <f t="shared" si="72"/>
        <v>0.44246686567164228</v>
      </c>
      <c r="S635" s="236">
        <f>'WetLitterbags placem_collection'!E196</f>
        <v>42769</v>
      </c>
      <c r="T635" s="236">
        <f>IF('WetLitterbags placem_collection'!G196="","",'WetLitterbags placem_collection'!G196)</f>
        <v>42813</v>
      </c>
      <c r="U635" s="237">
        <f t="shared" si="66"/>
        <v>44</v>
      </c>
      <c r="V635" s="235">
        <f t="shared" si="70"/>
        <v>1.4438</v>
      </c>
      <c r="W635" s="235">
        <f t="shared" si="71"/>
        <v>1.3795005774556812</v>
      </c>
      <c r="X635">
        <f>IFERROR(INDEX(Rainfall_Wet!$O$2:$O$217,MATCH(B635, Rainfall_Wet!$A$2:$A$217,0)),"")</f>
        <v>175.054685654</v>
      </c>
      <c r="Y635" s="241">
        <v>21.13063730679653</v>
      </c>
      <c r="Z635" s="241">
        <v>3.0912555579081076</v>
      </c>
      <c r="AA635" s="241">
        <v>75.778107135295357</v>
      </c>
      <c r="AB635" s="242" t="s">
        <v>2688</v>
      </c>
      <c r="AC635" s="241">
        <v>0.46131099063578063</v>
      </c>
      <c r="AD635">
        <f>IF('WetLitterbags placem_collection'!AB196="","",'WetLitterbags placem_collection'!AB196)</f>
        <v>7.9</v>
      </c>
      <c r="AE635">
        <f>IF('WetLitterbags placem_collection'!Z196="","",'WetLitterbags placem_collection'!Z196)</f>
        <v>7.9</v>
      </c>
      <c r="AF635" s="256" t="str">
        <f>IF('WetLitterbags placem_collection'!AA196="","",'WetLitterbags placem_collection'!AA196)</f>
        <v>O</v>
      </c>
      <c r="AG635">
        <f>IF('WetLitterbags placem_collection'!AC196="","",'WetLitterbags placem_collection'!AC196)</f>
        <v>1</v>
      </c>
      <c r="AH635" s="250">
        <f>AVERAGE('WetLitterbags placem_collection'!S196,'WetLitterbags placem_collection'!U196)</f>
        <v>19.600000000000001</v>
      </c>
      <c r="AI635">
        <f>AVERAGE('WetLitterbags placem_collection'!R196,'WetLitterbags placem_collection'!T196)</f>
        <v>29.3</v>
      </c>
      <c r="AJ635">
        <v>-2.4395990190000001</v>
      </c>
      <c r="AK635">
        <v>34.838418959999998</v>
      </c>
      <c r="AL635" t="str">
        <f>IF(ISNUMBER(SEARCH("C", 'WetLitterbags placem_collection'!X196)),"YES","")</f>
        <v/>
      </c>
      <c r="AM635" t="str">
        <f>IF(ISNUMBER(SEARCH("H", 'WetLitterbags placem_collection'!X196)),"YES","")</f>
        <v/>
      </c>
      <c r="AN635" t="str">
        <f>IF(ISNUMBER(SEARCH("R", 'WetLitterbags placem_collection'!X196)),"YES","")</f>
        <v>YES</v>
      </c>
    </row>
    <row r="636" spans="1:40" ht="15" customHeight="1">
      <c r="A636" s="268" t="s">
        <v>2460</v>
      </c>
      <c r="B636" s="282">
        <f>'Dry_Litterbag Placem_Collection'!A197</f>
        <v>195</v>
      </c>
      <c r="C636" s="282" t="str">
        <f>'Dry_Litterbag Placem_Collection'!B197</f>
        <v>Makao</v>
      </c>
      <c r="D636" s="282" t="s">
        <v>2677</v>
      </c>
      <c r="E636" s="282" t="s">
        <v>2527</v>
      </c>
      <c r="F636" s="282">
        <v>2</v>
      </c>
      <c r="G636" s="283" t="str">
        <f>'Dry_Litterbag Placem_Collection'!C197</f>
        <v>Dry_Ag3_CG2</v>
      </c>
      <c r="H636" s="293" t="s">
        <v>3672</v>
      </c>
      <c r="I636" s="285" t="s">
        <v>1147</v>
      </c>
      <c r="J636" s="233" t="str">
        <f>'WetLitterbags placem_collection'!O197</f>
        <v>G525</v>
      </c>
      <c r="K636" s="235">
        <f>IFERROR(INDEX('Green_rooibos initial weight'!$C$5:$C$1749,MATCH(J636, 'Green_rooibos initial weight'!$A$5:$A$1749,0)),"")</f>
        <v>2.0790000000000002</v>
      </c>
      <c r="L636" s="235">
        <f t="shared" si="67"/>
        <v>1.8292000000000002</v>
      </c>
      <c r="M636" s="235">
        <f>AVERAGE('Ashed teabags wet'!$J$809:$J$813,'Ashed teabags wet'!$J$817:$J$818,'Ashed teabags wet'!$J$820:$J$821)</f>
        <v>5.5094158734921841</v>
      </c>
      <c r="N636" s="235">
        <f t="shared" si="68"/>
        <v>1.7284217648420812</v>
      </c>
      <c r="O636" s="235">
        <f>IF(IFERROR(INDEX('Both teabags AfterWet'!$D$1:$D$839,MATCH(J636,'Both teabags AfterWet'!$B$1:$B$839,0)),"")="","",(IFERROR(INDEX('Both teabags AfterWet'!$D$1:$D$839,MATCH(J636,'Both teabags AfterWet'!$B$1:$B$839,0)),"")))</f>
        <v>0.67859999999999998</v>
      </c>
      <c r="P636" s="235">
        <f t="shared" si="69"/>
        <v>0.52800000000000002</v>
      </c>
      <c r="Q636" s="235">
        <f>IFERROR(INDEX('Ashed teabags wet'!$J$2:$J$825,MATCH(J636,'Ashed teabags wet'!$B$2:$B$825,0)),"")</f>
        <v>12.793603198399861</v>
      </c>
      <c r="R636" s="235">
        <f t="shared" si="72"/>
        <v>0.46044977511244878</v>
      </c>
      <c r="S636" s="236">
        <f>'WetLitterbags placem_collection'!E197</f>
        <v>42769</v>
      </c>
      <c r="T636" s="236">
        <f>IF('WetLitterbags placem_collection'!G197="","",'WetLitterbags placem_collection'!G197)</f>
        <v>42814</v>
      </c>
      <c r="U636" s="237">
        <f t="shared" si="66"/>
        <v>45</v>
      </c>
      <c r="V636" s="235">
        <f t="shared" si="70"/>
        <v>1.3012000000000001</v>
      </c>
      <c r="W636" s="235">
        <f t="shared" si="71"/>
        <v>1.2679719897296324</v>
      </c>
      <c r="X636">
        <f>IFERROR(INDEX(Rainfall_Wet!$O$2:$O$217,MATCH(B636, Rainfall_Wet!$A$2:$A$217,0)),"")</f>
        <v>175.377105089</v>
      </c>
      <c r="Y636" s="241">
        <v>54.080969906906262</v>
      </c>
      <c r="Z636" s="241">
        <v>21.264484651351896</v>
      </c>
      <c r="AA636" s="241">
        <v>24.654545441741845</v>
      </c>
      <c r="AB636" s="242" t="s">
        <v>2691</v>
      </c>
      <c r="AC636" s="241">
        <v>1.8433218334154755</v>
      </c>
      <c r="AD636">
        <f>IF('WetLitterbags placem_collection'!AB197="","",'WetLitterbags placem_collection'!AB197)</f>
        <v>5.13</v>
      </c>
      <c r="AE636">
        <f>IF('WetLitterbags placem_collection'!Z197="","",'WetLitterbags placem_collection'!Z197)</f>
        <v>5.13</v>
      </c>
      <c r="AF636" s="256" t="str">
        <f>IF('WetLitterbags placem_collection'!AA197="","",'WetLitterbags placem_collection'!AA197)</f>
        <v>O</v>
      </c>
      <c r="AG636">
        <f>IF('WetLitterbags placem_collection'!AC197="","",'WetLitterbags placem_collection'!AC197)</f>
        <v>1</v>
      </c>
      <c r="AH636" s="250">
        <f>AVERAGE('WetLitterbags placem_collection'!S197,'WetLitterbags placem_collection'!U197)</f>
        <v>29.700000000000003</v>
      </c>
      <c r="AI636">
        <f>AVERAGE('WetLitterbags placem_collection'!R197,'WetLitterbags placem_collection'!T197)</f>
        <v>24.35</v>
      </c>
      <c r="AJ636">
        <v>-2.4396450349999999</v>
      </c>
      <c r="AK636">
        <v>34.83836599</v>
      </c>
      <c r="AL636" t="str">
        <f>IF(ISNUMBER(SEARCH("C", 'WetLitterbags placem_collection'!X197)),"YES","")</f>
        <v/>
      </c>
      <c r="AM636" t="str">
        <f>IF(ISNUMBER(SEARCH("H", 'WetLitterbags placem_collection'!X197)),"YES","")</f>
        <v/>
      </c>
      <c r="AN636" t="str">
        <f>IF(ISNUMBER(SEARCH("R", 'WetLitterbags placem_collection'!X197)),"YES","")</f>
        <v>YES</v>
      </c>
    </row>
    <row r="637" spans="1:40" ht="15" customHeight="1">
      <c r="A637" s="268" t="s">
        <v>2460</v>
      </c>
      <c r="B637" s="282">
        <f>'Dry_Litterbag Placem_Collection'!A198</f>
        <v>196</v>
      </c>
      <c r="C637" s="282" t="str">
        <f>'Dry_Litterbag Placem_Collection'!B198</f>
        <v>Makao</v>
      </c>
      <c r="D637" s="282" t="s">
        <v>2677</v>
      </c>
      <c r="E637" s="282" t="s">
        <v>2527</v>
      </c>
      <c r="F637" s="282">
        <v>1</v>
      </c>
      <c r="G637" s="283" t="str">
        <f>'Dry_Litterbag Placem_Collection'!C198</f>
        <v>Dry_Ag4_CG1</v>
      </c>
      <c r="H637" s="293" t="s">
        <v>3672</v>
      </c>
      <c r="I637" s="285" t="s">
        <v>1147</v>
      </c>
      <c r="J637" s="233" t="str">
        <f>'WetLitterbags placem_collection'!O198</f>
        <v>G886</v>
      </c>
      <c r="K637" s="235">
        <f>IFERROR(INDEX('Green_rooibos initial weight'!$C$5:$C$1749,MATCH(J637, 'Green_rooibos initial weight'!$A$5:$A$1749,0)),"")</f>
        <v>1.9590000000000001</v>
      </c>
      <c r="L637" s="235">
        <f t="shared" si="67"/>
        <v>1.7092000000000001</v>
      </c>
      <c r="M637" s="235">
        <f>AVERAGE('Ashed teabags wet'!$J$809:$J$813,'Ashed teabags wet'!$J$817:$J$818,'Ashed teabags wet'!$J$820:$J$821)</f>
        <v>5.5094158734921841</v>
      </c>
      <c r="N637" s="235">
        <f t="shared" si="68"/>
        <v>1.6150330638902717</v>
      </c>
      <c r="O637" s="235">
        <f>IF(IFERROR(INDEX('Both teabags AfterWet'!$D$1:$D$839,MATCH(J637,'Both teabags AfterWet'!$B$1:$B$839,0)),"")="","",(IFERROR(INDEX('Both teabags AfterWet'!$D$1:$D$839,MATCH(J637,'Both teabags AfterWet'!$B$1:$B$839,0)),"")))</f>
        <v>0.58389999999999997</v>
      </c>
      <c r="P637" s="235">
        <f t="shared" si="69"/>
        <v>0.43329999999999996</v>
      </c>
      <c r="Q637" s="235">
        <f>IFERROR(INDEX('Ashed teabags wet'!$J$2:$J$825,MATCH(J637,'Ashed teabags wet'!$B$2:$B$825,0)),"")</f>
        <v>11.60846040334461</v>
      </c>
      <c r="R637" s="235">
        <f t="shared" si="72"/>
        <v>0.38300054107230774</v>
      </c>
      <c r="S637" s="236">
        <f>'WetLitterbags placem_collection'!E198</f>
        <v>42769</v>
      </c>
      <c r="T637" s="236">
        <f>IF('WetLitterbags placem_collection'!G198="","",'WetLitterbags placem_collection'!G198)</f>
        <v>42814</v>
      </c>
      <c r="U637" s="237">
        <f t="shared" si="66"/>
        <v>45</v>
      </c>
      <c r="V637" s="235">
        <f t="shared" si="70"/>
        <v>1.2759</v>
      </c>
      <c r="W637" s="235">
        <f t="shared" si="71"/>
        <v>1.2320325228179638</v>
      </c>
      <c r="X637">
        <f>IFERROR(INDEX(Rainfall_Wet!$O$2:$O$217,MATCH(B637, Rainfall_Wet!$A$2:$A$217,0)),"")</f>
        <v>175.377105089</v>
      </c>
      <c r="Y637" s="241">
        <v>51.960000000000008</v>
      </c>
      <c r="Z637" s="241">
        <v>18.919999999999995</v>
      </c>
      <c r="AA637" s="241">
        <v>29.120000000000005</v>
      </c>
      <c r="AB637" s="242" t="s">
        <v>2691</v>
      </c>
      <c r="AC637" s="241">
        <v>1.85293247905372</v>
      </c>
      <c r="AD637">
        <f>IF('WetLitterbags placem_collection'!AB198="","",'WetLitterbags placem_collection'!AB198)</f>
        <v>13.8</v>
      </c>
      <c r="AE637">
        <f>IF('WetLitterbags placem_collection'!Z198="","",'WetLitterbags placem_collection'!Z198)</f>
        <v>17.399999999999999</v>
      </c>
      <c r="AF637" s="256" t="str">
        <f>IF('WetLitterbags placem_collection'!AA198="","",'WetLitterbags placem_collection'!AA198)</f>
        <v>O</v>
      </c>
      <c r="AG637">
        <f>IF('WetLitterbags placem_collection'!AC198="","",'WetLitterbags placem_collection'!AC198)</f>
        <v>1</v>
      </c>
      <c r="AH637" s="250">
        <f>AVERAGE('WetLitterbags placem_collection'!S198,'WetLitterbags placem_collection'!U198)</f>
        <v>23.75</v>
      </c>
      <c r="AI637">
        <f>AVERAGE('WetLitterbags placem_collection'!R198,'WetLitterbags placem_collection'!T198)</f>
        <v>25.25</v>
      </c>
      <c r="AJ637">
        <v>-2.439403972</v>
      </c>
      <c r="AK637">
        <v>34.838404959999998</v>
      </c>
      <c r="AL637" t="str">
        <f>IF(ISNUMBER(SEARCH("C", 'WetLitterbags placem_collection'!X198)),"YES","")</f>
        <v/>
      </c>
      <c r="AM637" t="str">
        <f>IF(ISNUMBER(SEARCH("H", 'WetLitterbags placem_collection'!X198)),"YES","")</f>
        <v/>
      </c>
      <c r="AN637" t="str">
        <f>IF(ISNUMBER(SEARCH("R", 'WetLitterbags placem_collection'!X198)),"YES","")</f>
        <v/>
      </c>
    </row>
    <row r="638" spans="1:40" ht="15" customHeight="1">
      <c r="A638" s="268" t="s">
        <v>2460</v>
      </c>
      <c r="B638" s="282">
        <f>'Dry_Litterbag Placem_Collection'!A199</f>
        <v>197</v>
      </c>
      <c r="C638" s="282" t="str">
        <f>'Dry_Litterbag Placem_Collection'!B199</f>
        <v>Makao</v>
      </c>
      <c r="D638" s="282" t="s">
        <v>2677</v>
      </c>
      <c r="E638" s="282" t="s">
        <v>2527</v>
      </c>
      <c r="F638" s="282">
        <v>2</v>
      </c>
      <c r="G638" s="283" t="str">
        <f>'Dry_Litterbag Placem_Collection'!C199</f>
        <v>Dry_P1_CG2</v>
      </c>
      <c r="H638" s="293" t="s">
        <v>3672</v>
      </c>
      <c r="I638" s="285" t="s">
        <v>1147</v>
      </c>
      <c r="J638" s="233" t="str">
        <f>'WetLitterbags placem_collection'!O199</f>
        <v>G388</v>
      </c>
      <c r="K638" s="235">
        <f>IFERROR(INDEX('Green_rooibos initial weight'!$C$5:$C$1749,MATCH(J638, 'Green_rooibos initial weight'!$A$5:$A$1749,0)),"")</f>
        <v>2.024</v>
      </c>
      <c r="L638" s="235">
        <f t="shared" si="67"/>
        <v>1.7742</v>
      </c>
      <c r="M638" s="235">
        <f>AVERAGE('Ashed teabags wet'!$J$809:$J$813,'Ashed teabags wet'!$J$817:$J$818,'Ashed teabags wet'!$J$820:$J$821)</f>
        <v>5.5094158734921841</v>
      </c>
      <c r="N638" s="235">
        <f t="shared" si="68"/>
        <v>1.6764519435725016</v>
      </c>
      <c r="O638" s="235">
        <f>IF(IFERROR(INDEX('Both teabags AfterWet'!$D$1:$D$839,MATCH(J638,'Both teabags AfterWet'!$B$1:$B$839,0)),"")="","",(IFERROR(INDEX('Both teabags AfterWet'!$D$1:$D$839,MATCH(J638,'Both teabags AfterWet'!$B$1:$B$839,0)),"")))</f>
        <v>0.7046</v>
      </c>
      <c r="P638" s="235">
        <f t="shared" si="69"/>
        <v>0.55400000000000005</v>
      </c>
      <c r="Q638" s="235">
        <f>IFERROR(INDEX('Ashed teabags wet'!$J$2:$J$825,MATCH(J638,'Ashed teabags wet'!$B$2:$B$825,0)),"")</f>
        <v>10.565110565110372</v>
      </c>
      <c r="R638" s="235">
        <f t="shared" si="72"/>
        <v>0.49546928746928859</v>
      </c>
      <c r="S638" s="236">
        <f>'WetLitterbags placem_collection'!E199</f>
        <v>42769</v>
      </c>
      <c r="T638" s="236">
        <f>IF('WetLitterbags placem_collection'!G199="","",'WetLitterbags placem_collection'!G199)</f>
        <v>42814</v>
      </c>
      <c r="U638" s="237">
        <f t="shared" si="66"/>
        <v>45</v>
      </c>
      <c r="V638" s="235">
        <f t="shared" si="70"/>
        <v>1.2202</v>
      </c>
      <c r="W638" s="235">
        <f t="shared" si="71"/>
        <v>1.1809826561032131</v>
      </c>
      <c r="X638">
        <f>IFERROR(INDEX(Rainfall_Wet!$O$2:$O$217,MATCH(B638, Rainfall_Wet!$A$2:$A$217,0)),"")</f>
        <v>175.377105089</v>
      </c>
      <c r="Y638" s="241">
        <v>23.96</v>
      </c>
      <c r="Z638" s="241">
        <v>0.91999999999999804</v>
      </c>
      <c r="AA638" s="241">
        <v>75.12</v>
      </c>
      <c r="AB638" s="242" t="s">
        <v>2688</v>
      </c>
      <c r="AC638" s="241">
        <v>1.2493839329719072</v>
      </c>
      <c r="AD638">
        <f>IF('WetLitterbags placem_collection'!AB199="","",'WetLitterbags placem_collection'!AB199)</f>
        <v>5.13</v>
      </c>
      <c r="AE638">
        <f>IF('WetLitterbags placem_collection'!Z199="","",'WetLitterbags placem_collection'!Z199)</f>
        <v>5.13</v>
      </c>
      <c r="AF638" s="256" t="str">
        <f>IF('WetLitterbags placem_collection'!AA199="","",'WetLitterbags placem_collection'!AA199)</f>
        <v>O</v>
      </c>
      <c r="AG638">
        <f>IF('WetLitterbags placem_collection'!AC199="","",'WetLitterbags placem_collection'!AC199)</f>
        <v>1</v>
      </c>
      <c r="AH638" s="250">
        <f>AVERAGE('WetLitterbags placem_collection'!S199,'WetLitterbags placem_collection'!U199)</f>
        <v>22.85</v>
      </c>
      <c r="AI638">
        <f>AVERAGE('WetLitterbags placem_collection'!R199,'WetLitterbags placem_collection'!T199)</f>
        <v>24.4</v>
      </c>
      <c r="AJ638">
        <v>-2.4396450349999999</v>
      </c>
      <c r="AK638">
        <v>34.83836599</v>
      </c>
      <c r="AL638" t="str">
        <f>IF(ISNUMBER(SEARCH("C", 'WetLitterbags placem_collection'!X199)),"YES","")</f>
        <v/>
      </c>
      <c r="AM638" t="str">
        <f>IF(ISNUMBER(SEARCH("H", 'WetLitterbags placem_collection'!X199)),"YES","")</f>
        <v/>
      </c>
      <c r="AN638" t="str">
        <f>IF(ISNUMBER(SEARCH("R", 'WetLitterbags placem_collection'!X199)),"YES","")</f>
        <v>YES</v>
      </c>
    </row>
    <row r="639" spans="1:40" ht="15" customHeight="1">
      <c r="A639" s="268" t="s">
        <v>2460</v>
      </c>
      <c r="B639" s="282">
        <f>'Dry_Litterbag Placem_Collection'!A200</f>
        <v>198</v>
      </c>
      <c r="C639" s="282" t="str">
        <f>'Dry_Litterbag Placem_Collection'!B200</f>
        <v>Makao</v>
      </c>
      <c r="D639" s="282" t="s">
        <v>2677</v>
      </c>
      <c r="E639" s="282" t="s">
        <v>2527</v>
      </c>
      <c r="F639" s="282">
        <v>3</v>
      </c>
      <c r="G639" s="283" t="str">
        <f>'Dry_Litterbag Placem_Collection'!C200</f>
        <v>Dry_P2_CG3</v>
      </c>
      <c r="H639" s="293" t="s">
        <v>3672</v>
      </c>
      <c r="I639" s="285" t="s">
        <v>1147</v>
      </c>
      <c r="J639" s="233" t="str">
        <f>'WetLitterbags placem_collection'!O200</f>
        <v>G462</v>
      </c>
      <c r="K639" s="235">
        <f>IFERROR(INDEX('Green_rooibos initial weight'!$C$5:$C$1749,MATCH(J639, 'Green_rooibos initial weight'!$A$5:$A$1749,0)),"")</f>
        <v>2.169</v>
      </c>
      <c r="L639" s="235">
        <f t="shared" si="67"/>
        <v>1.9192</v>
      </c>
      <c r="M639" s="235">
        <f>AVERAGE('Ashed teabags wet'!$J$809:$J$813,'Ashed teabags wet'!$J$817:$J$818,'Ashed teabags wet'!$J$820:$J$821)</f>
        <v>5.5094158734921841</v>
      </c>
      <c r="N639" s="235">
        <f t="shared" si="68"/>
        <v>1.813463290555938</v>
      </c>
      <c r="O639" s="235">
        <f>IF(IFERROR(INDEX('Both teabags AfterWet'!$D$1:$D$839,MATCH(J639,'Both teabags AfterWet'!$B$1:$B$839,0)),"")="","",(IFERROR(INDEX('Both teabags AfterWet'!$D$1:$D$839,MATCH(J639,'Both teabags AfterWet'!$B$1:$B$839,0)),"")))</f>
        <v>0.71250000000000002</v>
      </c>
      <c r="P639" s="235">
        <f t="shared" si="69"/>
        <v>0.56190000000000007</v>
      </c>
      <c r="Q639" s="235">
        <f>IFERROR(INDEX('Ashed teabags wet'!$J$2:$J$825,MATCH(J639,'Ashed teabags wet'!$B$2:$B$825,0)),"")</f>
        <v>8.7537091988131088</v>
      </c>
      <c r="R639" s="235">
        <f t="shared" si="72"/>
        <v>0.5127129080118692</v>
      </c>
      <c r="S639" s="236">
        <f>'WetLitterbags placem_collection'!E200</f>
        <v>42769</v>
      </c>
      <c r="T639" s="236">
        <f>IF('WetLitterbags placem_collection'!G200="","",'WetLitterbags placem_collection'!G200)</f>
        <v>42813</v>
      </c>
      <c r="U639" s="237">
        <f t="shared" si="66"/>
        <v>44</v>
      </c>
      <c r="V639" s="235">
        <f t="shared" si="70"/>
        <v>1.3573</v>
      </c>
      <c r="W639" s="235">
        <f t="shared" si="71"/>
        <v>1.3007503825440687</v>
      </c>
      <c r="X639">
        <f>IFERROR(INDEX(Rainfall_Wet!$O$2:$O$217,MATCH(B639, Rainfall_Wet!$A$2:$A$217,0)),"")</f>
        <v>175.054685654</v>
      </c>
      <c r="Y639" s="241">
        <v>19.96</v>
      </c>
      <c r="Z639" s="241">
        <v>4.9199999999999982</v>
      </c>
      <c r="AA639" s="241">
        <v>75.12</v>
      </c>
      <c r="AB639" s="242" t="s">
        <v>2689</v>
      </c>
      <c r="AC639" s="241">
        <v>1.641498275012321</v>
      </c>
      <c r="AD639">
        <f>IF('WetLitterbags placem_collection'!AB200="","",'WetLitterbags placem_collection'!AB200)</f>
        <v>7.9</v>
      </c>
      <c r="AE639">
        <f>IF('WetLitterbags placem_collection'!Z200="","",'WetLitterbags placem_collection'!Z200)</f>
        <v>7.9</v>
      </c>
      <c r="AF639" s="256" t="str">
        <f>IF('WetLitterbags placem_collection'!AA200="","",'WetLitterbags placem_collection'!AA200)</f>
        <v>O</v>
      </c>
      <c r="AG639">
        <f>IF('WetLitterbags placem_collection'!AC200="","",'WetLitterbags placem_collection'!AC200)</f>
        <v>1</v>
      </c>
      <c r="AH639" s="250">
        <f>AVERAGE('WetLitterbags placem_collection'!S200,'WetLitterbags placem_collection'!U200)</f>
        <v>20.9</v>
      </c>
      <c r="AI639">
        <f>AVERAGE('WetLitterbags placem_collection'!R200,'WetLitterbags placem_collection'!T200)</f>
        <v>27.45</v>
      </c>
      <c r="AJ639">
        <v>-2.4395990190000001</v>
      </c>
      <c r="AK639">
        <v>34.838418959999998</v>
      </c>
      <c r="AL639" t="str">
        <f>IF(ISNUMBER(SEARCH("C", 'WetLitterbags placem_collection'!X200)),"YES","")</f>
        <v/>
      </c>
      <c r="AM639" t="str">
        <f>IF(ISNUMBER(SEARCH("H", 'WetLitterbags placem_collection'!X200)),"YES","")</f>
        <v/>
      </c>
      <c r="AN639" t="str">
        <f>IF(ISNUMBER(SEARCH("R", 'WetLitterbags placem_collection'!X200)),"YES","")</f>
        <v>YES</v>
      </c>
    </row>
    <row r="640" spans="1:40" ht="15" customHeight="1">
      <c r="A640" s="268" t="s">
        <v>2460</v>
      </c>
      <c r="B640" s="282">
        <f>'Dry_Litterbag Placem_Collection'!A201</f>
        <v>199</v>
      </c>
      <c r="C640" s="282" t="str">
        <f>'Dry_Litterbag Placem_Collection'!B201</f>
        <v>Makao</v>
      </c>
      <c r="D640" s="282" t="s">
        <v>2677</v>
      </c>
      <c r="E640" s="282" t="s">
        <v>2527</v>
      </c>
      <c r="F640" s="282">
        <v>1</v>
      </c>
      <c r="G640" s="283" t="str">
        <f>'Dry_Litterbag Placem_Collection'!C201</f>
        <v>Dry_P3_CG1</v>
      </c>
      <c r="H640" s="293" t="s">
        <v>3672</v>
      </c>
      <c r="I640" s="285" t="s">
        <v>1147</v>
      </c>
      <c r="J640" s="233" t="str">
        <f>'WetLitterbags placem_collection'!O201</f>
        <v>G712</v>
      </c>
      <c r="K640" s="235">
        <f>IFERROR(INDEX('Green_rooibos initial weight'!$C$5:$C$1749,MATCH(J640, 'Green_rooibos initial weight'!$A$5:$A$1749,0)),"")</f>
        <v>2.0630000000000002</v>
      </c>
      <c r="L640" s="235">
        <f t="shared" si="67"/>
        <v>1.8132000000000001</v>
      </c>
      <c r="M640" s="235">
        <f>AVERAGE('Ashed teabags wet'!$J$809:$J$813,'Ashed teabags wet'!$J$817:$J$818,'Ashed teabags wet'!$J$820:$J$821)</f>
        <v>5.5094158734921841</v>
      </c>
      <c r="N640" s="235">
        <f t="shared" si="68"/>
        <v>1.7133032713818399</v>
      </c>
      <c r="O640" s="235">
        <f>IF(IFERROR(INDEX('Both teabags AfterWet'!$D$1:$D$839,MATCH(J640,'Both teabags AfterWet'!$B$1:$B$839,0)),"")="","",(IFERROR(INDEX('Both teabags AfterWet'!$D$1:$D$839,MATCH(J640,'Both teabags AfterWet'!$B$1:$B$839,0)),"")))</f>
        <v>0.65500000000000003</v>
      </c>
      <c r="P640" s="235">
        <f t="shared" si="69"/>
        <v>0.50439999999999996</v>
      </c>
      <c r="Q640" s="235">
        <f>IFERROR(INDEX('Ashed teabags wet'!$J$2:$J$825,MATCH(J640,'Ashed teabags wet'!$B$2:$B$825,0)),"")</f>
        <v>8.8717454194792413</v>
      </c>
      <c r="R640" s="235">
        <f t="shared" si="72"/>
        <v>0.45965091610414666</v>
      </c>
      <c r="S640" s="236">
        <f>'WetLitterbags placem_collection'!E201</f>
        <v>42769</v>
      </c>
      <c r="T640" s="236">
        <f>IF('WetLitterbags placem_collection'!G201="","",'WetLitterbags placem_collection'!G201)</f>
        <v>42814</v>
      </c>
      <c r="U640" s="237">
        <f t="shared" si="66"/>
        <v>45</v>
      </c>
      <c r="V640" s="235">
        <f t="shared" si="70"/>
        <v>1.3088000000000002</v>
      </c>
      <c r="W640" s="235">
        <f t="shared" si="71"/>
        <v>1.2536523552776933</v>
      </c>
      <c r="X640">
        <f>IFERROR(INDEX(Rainfall_Wet!$O$2:$O$217,MATCH(B640, Rainfall_Wet!$A$2:$A$217,0)),"")</f>
        <v>175.377105089</v>
      </c>
      <c r="Y640" s="241">
        <v>21.96</v>
      </c>
      <c r="Z640" s="241">
        <v>8.9199999999999982</v>
      </c>
      <c r="AA640" s="241">
        <v>69.12</v>
      </c>
      <c r="AB640" s="242" t="s">
        <v>2688</v>
      </c>
      <c r="AC640" s="241">
        <v>1.7491375061606702</v>
      </c>
      <c r="AD640">
        <f>IF('WetLitterbags placem_collection'!AB201="","",'WetLitterbags placem_collection'!AB201)</f>
        <v>13.8</v>
      </c>
      <c r="AE640">
        <f>IF('WetLitterbags placem_collection'!Z201="","",'WetLitterbags placem_collection'!Z201)</f>
        <v>17.399999999999999</v>
      </c>
      <c r="AF640" s="256" t="str">
        <f>IF('WetLitterbags placem_collection'!AA201="","",'WetLitterbags placem_collection'!AA201)</f>
        <v>O</v>
      </c>
      <c r="AG640">
        <f>IF('WetLitterbags placem_collection'!AC201="","",'WetLitterbags placem_collection'!AC201)</f>
        <v>1</v>
      </c>
      <c r="AH640" s="250">
        <f>AVERAGE('WetLitterbags placem_collection'!S201,'WetLitterbags placem_collection'!U201)</f>
        <v>18.149999999999999</v>
      </c>
      <c r="AI640">
        <f>AVERAGE('WetLitterbags placem_collection'!R201,'WetLitterbags placem_collection'!T201)</f>
        <v>24.549999999999997</v>
      </c>
      <c r="AJ640">
        <v>-2.439403972</v>
      </c>
      <c r="AK640">
        <v>34.838404959999998</v>
      </c>
      <c r="AL640" t="str">
        <f>IF(ISNUMBER(SEARCH("C", 'WetLitterbags placem_collection'!X201)),"YES","")</f>
        <v/>
      </c>
      <c r="AM640" t="str">
        <f>IF(ISNUMBER(SEARCH("H", 'WetLitterbags placem_collection'!X201)),"YES","")</f>
        <v/>
      </c>
      <c r="AN640" t="str">
        <f>IF(ISNUMBER(SEARCH("R", 'WetLitterbags placem_collection'!X201)),"YES","")</f>
        <v/>
      </c>
    </row>
    <row r="641" spans="1:40" ht="15" customHeight="1">
      <c r="A641" s="268" t="s">
        <v>2460</v>
      </c>
      <c r="B641" s="282">
        <f>'Dry_Litterbag Placem_Collection'!A202</f>
        <v>200</v>
      </c>
      <c r="C641" s="282" t="str">
        <f>'Dry_Litterbag Placem_Collection'!B202</f>
        <v>Makao</v>
      </c>
      <c r="D641" s="282" t="s">
        <v>2677</v>
      </c>
      <c r="E641" s="282" t="s">
        <v>2527</v>
      </c>
      <c r="F641" s="282">
        <v>4</v>
      </c>
      <c r="G641" s="283" t="str">
        <f>'Dry_Litterbag Placem_Collection'!C202</f>
        <v>Dry_P4_CG4</v>
      </c>
      <c r="H641" s="293" t="s">
        <v>3672</v>
      </c>
      <c r="I641" s="285" t="s">
        <v>1147</v>
      </c>
      <c r="J641" s="233" t="str">
        <f>'WetLitterbags placem_collection'!O202</f>
        <v>G709</v>
      </c>
      <c r="K641" s="235">
        <f>IFERROR(INDEX('Green_rooibos initial weight'!$C$5:$C$1749,MATCH(J641, 'Green_rooibos initial weight'!$A$5:$A$1749,0)),"")</f>
        <v>1.9670000000000001</v>
      </c>
      <c r="L641" s="235">
        <f t="shared" si="67"/>
        <v>1.7172000000000001</v>
      </c>
      <c r="M641" s="235">
        <f>AVERAGE('Ashed teabags wet'!$J$809:$J$813,'Ashed teabags wet'!$J$817:$J$818,'Ashed teabags wet'!$J$820:$J$821)</f>
        <v>5.5094158734921841</v>
      </c>
      <c r="N641" s="235">
        <f t="shared" si="68"/>
        <v>1.6225923106203923</v>
      </c>
      <c r="O641" s="235">
        <f>IF(IFERROR(INDEX('Both teabags AfterWet'!$D$1:$D$839,MATCH(J641,'Both teabags AfterWet'!$B$1:$B$839,0)),"")="","",(IFERROR(INDEX('Both teabags AfterWet'!$D$1:$D$839,MATCH(J641,'Both teabags AfterWet'!$B$1:$B$839,0)),"")))</f>
        <v>0.56469999999999998</v>
      </c>
      <c r="P641" s="235">
        <f t="shared" si="69"/>
        <v>0.41409999999999997</v>
      </c>
      <c r="Q641" s="235">
        <f>IFERROR(INDEX('Ashed teabags wet'!$J$2:$J$825,MATCH(J641,'Ashed teabags wet'!$B$2:$B$825,0)),"")</f>
        <v>9.8409542743538694</v>
      </c>
      <c r="R641" s="235">
        <f t="shared" si="72"/>
        <v>0.37334860834990058</v>
      </c>
      <c r="S641" s="236">
        <f>'WetLitterbags placem_collection'!E202</f>
        <v>42769</v>
      </c>
      <c r="T641" s="236">
        <f>IF('WetLitterbags placem_collection'!G202="","",'WetLitterbags placem_collection'!G202)</f>
        <v>42813</v>
      </c>
      <c r="U641" s="237">
        <f t="shared" si="66"/>
        <v>44</v>
      </c>
      <c r="V641" s="235">
        <f t="shared" si="70"/>
        <v>1.3031000000000001</v>
      </c>
      <c r="W641" s="235">
        <f t="shared" si="71"/>
        <v>1.2492437022704919</v>
      </c>
      <c r="X641">
        <f>IFERROR(INDEX(Rainfall_Wet!$O$2:$O$217,MATCH(B641, Rainfall_Wet!$A$2:$A$217,0)),"")</f>
        <v>175.054685654</v>
      </c>
      <c r="Y641" s="241">
        <v>25.96</v>
      </c>
      <c r="Z641" s="241">
        <v>6.9200000000000008</v>
      </c>
      <c r="AA641" s="241">
        <v>67.12</v>
      </c>
      <c r="AB641" s="242" t="s">
        <v>2688</v>
      </c>
      <c r="AC641" s="241">
        <v>1.7568260226712666</v>
      </c>
      <c r="AD641">
        <f>IF('WetLitterbags placem_collection'!AB202="","",'WetLitterbags placem_collection'!AB202)</f>
        <v>15.2</v>
      </c>
      <c r="AE641">
        <f>IF('WetLitterbags placem_collection'!Z202="","",'WetLitterbags placem_collection'!Z202)</f>
        <v>12.2</v>
      </c>
      <c r="AF641" s="256" t="str">
        <f>IF('WetLitterbags placem_collection'!AA202="","",'WetLitterbags placem_collection'!AA202)</f>
        <v>O</v>
      </c>
      <c r="AG641">
        <f>IF('WetLitterbags placem_collection'!AC202="","",'WetLitterbags placem_collection'!AC202)</f>
        <v>1</v>
      </c>
      <c r="AH641" s="250">
        <f>AVERAGE('WetLitterbags placem_collection'!S202,'WetLitterbags placem_collection'!U202)</f>
        <v>22.799999999999997</v>
      </c>
      <c r="AI641">
        <f>AVERAGE('WetLitterbags placem_collection'!R202,'WetLitterbags placem_collection'!T202)</f>
        <v>27.9</v>
      </c>
      <c r="AJ641">
        <v>-2.4396949910000001</v>
      </c>
      <c r="AK641">
        <v>34.838574029999997</v>
      </c>
      <c r="AL641" t="str">
        <f>IF(ISNUMBER(SEARCH("C", 'WetLitterbags placem_collection'!X202)),"YES","")</f>
        <v/>
      </c>
      <c r="AM641" t="str">
        <f>IF(ISNUMBER(SEARCH("H", 'WetLitterbags placem_collection'!X202)),"YES","")</f>
        <v/>
      </c>
      <c r="AN641" t="str">
        <f>IF(ISNUMBER(SEARCH("R", 'WetLitterbags placem_collection'!X202)),"YES","")</f>
        <v>YES</v>
      </c>
    </row>
    <row r="642" spans="1:40" ht="15" customHeight="1">
      <c r="A642" s="268" t="s">
        <v>2460</v>
      </c>
      <c r="B642" s="282">
        <f>'Dry_Litterbag Placem_Collection'!A203</f>
        <v>201</v>
      </c>
      <c r="C642" s="282" t="str">
        <f>'Dry_Litterbag Placem_Collection'!B203</f>
        <v>Maswa</v>
      </c>
      <c r="D642" s="282" t="s">
        <v>2677</v>
      </c>
      <c r="E642" s="282" t="s">
        <v>2527</v>
      </c>
      <c r="F642" s="282">
        <v>4</v>
      </c>
      <c r="G642" s="283" t="str">
        <f>'Dry_Litterbag Placem_Collection'!C203</f>
        <v>Dry_W3_CG4</v>
      </c>
      <c r="H642" s="293" t="s">
        <v>3672</v>
      </c>
      <c r="I642" s="285" t="s">
        <v>1147</v>
      </c>
      <c r="J642" s="233" t="str">
        <f>'WetLitterbags placem_collection'!O203</f>
        <v>G707</v>
      </c>
      <c r="K642" s="235">
        <f>IFERROR(INDEX('Green_rooibos initial weight'!$C$5:$C$1749,MATCH(J642, 'Green_rooibos initial weight'!$A$5:$A$1749,0)),"")</f>
        <v>2.008</v>
      </c>
      <c r="L642" s="235">
        <f t="shared" si="67"/>
        <v>1.7582</v>
      </c>
      <c r="M642" s="235">
        <f>AVERAGE('Ashed teabags wet'!$J$809:$J$813,'Ashed teabags wet'!$J$817:$J$818,'Ashed teabags wet'!$J$820:$J$821)</f>
        <v>5.5094158734921841</v>
      </c>
      <c r="N642" s="235">
        <f t="shared" si="68"/>
        <v>1.6613334501122603</v>
      </c>
      <c r="O642" s="235">
        <f>IF(IFERROR(INDEX('Both teabags AfterWet'!$D$1:$D$839,MATCH(J642,'Both teabags AfterWet'!$B$1:$B$839,0)),"")="","",(IFERROR(INDEX('Both teabags AfterWet'!$D$1:$D$839,MATCH(J642,'Both teabags AfterWet'!$B$1:$B$839,0)),"")))</f>
        <v>0.63959999999999995</v>
      </c>
      <c r="P642" s="235">
        <f t="shared" si="69"/>
        <v>0.48899999999999993</v>
      </c>
      <c r="Q642" s="235">
        <f>IFERROR(INDEX('Ashed teabags wet'!$J$2:$J$825,MATCH(J642,'Ashed teabags wet'!$B$2:$B$825,0)),"")</f>
        <v>12.14457831325316</v>
      </c>
      <c r="R642" s="235">
        <f t="shared" si="72"/>
        <v>0.42961301204819197</v>
      </c>
      <c r="S642" s="236">
        <f>'WetLitterbags placem_collection'!E203</f>
        <v>42769</v>
      </c>
      <c r="T642" s="236">
        <f>IF('WetLitterbags placem_collection'!G203="","",'WetLitterbags placem_collection'!G203)</f>
        <v>42813</v>
      </c>
      <c r="U642" s="237">
        <f t="shared" ref="U642:U661" si="73">IFERROR(T642-S642,"")</f>
        <v>44</v>
      </c>
      <c r="V642" s="235">
        <f t="shared" si="70"/>
        <v>1.2692000000000001</v>
      </c>
      <c r="W642" s="235">
        <f t="shared" si="71"/>
        <v>1.2317204380640683</v>
      </c>
      <c r="X642">
        <f>IFERROR(INDEX(Rainfall_Wet!$O$2:$O$217,MATCH(B642, Rainfall_Wet!$A$2:$A$217,0)),"")</f>
        <v>175.054685654</v>
      </c>
      <c r="Y642" s="241">
        <v>38.691629007962128</v>
      </c>
      <c r="Z642" s="241">
        <v>26.81299763288143</v>
      </c>
      <c r="AA642" s="241">
        <v>34.495373359156439</v>
      </c>
      <c r="AB642" s="242" t="s">
        <v>2693</v>
      </c>
      <c r="AC642" s="241">
        <v>2.5483587974371611</v>
      </c>
      <c r="AD642">
        <f>IF('WetLitterbags placem_collection'!AB203="","",'WetLitterbags placem_collection'!AB203)</f>
        <v>15.2</v>
      </c>
      <c r="AE642">
        <f>IF('WetLitterbags placem_collection'!Z203="","",'WetLitterbags placem_collection'!Z203)</f>
        <v>12.2</v>
      </c>
      <c r="AF642" s="256" t="str">
        <f>IF('WetLitterbags placem_collection'!AA203="","",'WetLitterbags placem_collection'!AA203)</f>
        <v>O</v>
      </c>
      <c r="AG642">
        <f>IF('WetLitterbags placem_collection'!AC203="","",'WetLitterbags placem_collection'!AC203)</f>
        <v>1</v>
      </c>
      <c r="AH642" s="250">
        <f>AVERAGE('WetLitterbags placem_collection'!S203,'WetLitterbags placem_collection'!U203)</f>
        <v>22</v>
      </c>
      <c r="AI642">
        <f>AVERAGE('WetLitterbags placem_collection'!R203,'WetLitterbags placem_collection'!T203)</f>
        <v>28</v>
      </c>
      <c r="AJ642">
        <v>-2.4396949910000001</v>
      </c>
      <c r="AK642">
        <v>34.838574029999997</v>
      </c>
      <c r="AL642" t="str">
        <f>IF(ISNUMBER(SEARCH("C", 'WetLitterbags placem_collection'!X203)),"YES","")</f>
        <v/>
      </c>
      <c r="AM642" t="str">
        <f>IF(ISNUMBER(SEARCH("H", 'WetLitterbags placem_collection'!X203)),"YES","")</f>
        <v/>
      </c>
      <c r="AN642" t="str">
        <f>IF(ISNUMBER(SEARCH("R", 'WetLitterbags placem_collection'!X203)),"YES","")</f>
        <v>YES</v>
      </c>
    </row>
    <row r="643" spans="1:40" ht="15" customHeight="1">
      <c r="A643" s="268" t="s">
        <v>2460</v>
      </c>
      <c r="B643" s="282">
        <f>'Dry_Litterbag Placem_Collection'!A204</f>
        <v>202</v>
      </c>
      <c r="C643" s="282" t="str">
        <f>'Dry_Litterbag Placem_Collection'!B204</f>
        <v>Maswa</v>
      </c>
      <c r="D643" s="282" t="s">
        <v>2677</v>
      </c>
      <c r="E643" s="282" t="s">
        <v>2527</v>
      </c>
      <c r="F643" s="282">
        <v>1</v>
      </c>
      <c r="G643" s="283" t="str">
        <f>'Dry_Litterbag Placem_Collection'!C204</f>
        <v>Dry_W2_CG1</v>
      </c>
      <c r="H643" s="293" t="s">
        <v>3672</v>
      </c>
      <c r="I643" s="285" t="s">
        <v>1147</v>
      </c>
      <c r="J643" s="233" t="str">
        <f>'WetLitterbags placem_collection'!O204</f>
        <v>G770</v>
      </c>
      <c r="K643" s="235">
        <f>IFERROR(INDEX('Green_rooibos initial weight'!$C$5:$C$1749,MATCH(J643, 'Green_rooibos initial weight'!$A$5:$A$1749,0)),"")</f>
        <v>1.958</v>
      </c>
      <c r="L643" s="235">
        <f t="shared" ref="L643:L706" si="74">K643-($BG$7+$BG$8)</f>
        <v>1.7081999999999999</v>
      </c>
      <c r="M643" s="235">
        <f>AVERAGE('Ashed teabags wet'!$J$809:$J$813,'Ashed teabags wet'!$J$817:$J$818,'Ashed teabags wet'!$J$820:$J$821)</f>
        <v>5.5094158734921841</v>
      </c>
      <c r="N643" s="235">
        <f t="shared" ref="N643:N706" si="75">IFERROR(L643-(M643/100)*L643,"")</f>
        <v>1.6140881580490065</v>
      </c>
      <c r="O643" s="235">
        <f>IF(IFERROR(INDEX('Both teabags AfterWet'!$D$1:$D$839,MATCH(J643,'Both teabags AfterWet'!$B$1:$B$839,0)),"")="","",(IFERROR(INDEX('Both teabags AfterWet'!$D$1:$D$839,MATCH(J643,'Both teabags AfterWet'!$B$1:$B$839,0)),"")))</f>
        <v>0.98199999999999998</v>
      </c>
      <c r="P643" s="235">
        <f t="shared" ref="P643:P706" si="76">IFERROR(IF(O643&gt;0,O643-($BG$7),""),"")</f>
        <v>0.83139999999999992</v>
      </c>
      <c r="Q643" s="235">
        <f>IFERROR(INDEX('Ashed teabags wet'!$J$2:$J$825,MATCH(J643,'Ashed teabags wet'!$B$2:$B$825,0)),"")</f>
        <v>31.965648854961913</v>
      </c>
      <c r="R643" s="235">
        <f t="shared" si="72"/>
        <v>0.56563759541984659</v>
      </c>
      <c r="S643" s="236">
        <f>'WetLitterbags placem_collection'!E204</f>
        <v>42769</v>
      </c>
      <c r="T643" s="236">
        <f>IF('WetLitterbags placem_collection'!G204="","",'WetLitterbags placem_collection'!G204)</f>
        <v>42814</v>
      </c>
      <c r="U643" s="237">
        <f t="shared" si="73"/>
        <v>45</v>
      </c>
      <c r="V643" s="235">
        <f t="shared" ref="V643:V706" si="77">IFERROR(L643-P643,"")</f>
        <v>0.87680000000000002</v>
      </c>
      <c r="W643" s="235">
        <f t="shared" ref="W643:W706" si="78">IFERROR(N643-R643,"")</f>
        <v>1.04845056262916</v>
      </c>
      <c r="X643">
        <f>IFERROR(INDEX(Rainfall_Wet!$O$2:$O$217,MATCH(B643, Rainfall_Wet!$A$2:$A$217,0)),"")</f>
        <v>175.377105089</v>
      </c>
      <c r="Y643" s="241">
        <v>45.272914521112256</v>
      </c>
      <c r="Z643" s="241">
        <v>23.604531410916575</v>
      </c>
      <c r="AA643" s="241">
        <v>31.122554067971166</v>
      </c>
      <c r="AB643" s="242" t="s">
        <v>2691</v>
      </c>
      <c r="AC643" s="241">
        <v>2.0547560374568752</v>
      </c>
      <c r="AD643">
        <f>IF('WetLitterbags placem_collection'!AB204="","",'WetLitterbags placem_collection'!AB204)</f>
        <v>13.8</v>
      </c>
      <c r="AE643">
        <f>IF('WetLitterbags placem_collection'!Z204="","",'WetLitterbags placem_collection'!Z204)</f>
        <v>17.399999999999999</v>
      </c>
      <c r="AF643" s="256" t="str">
        <f>IF('WetLitterbags placem_collection'!AA204="","",'WetLitterbags placem_collection'!AA204)</f>
        <v>O</v>
      </c>
      <c r="AG643">
        <f>IF('WetLitterbags placem_collection'!AC204="","",'WetLitterbags placem_collection'!AC204)</f>
        <v>1</v>
      </c>
      <c r="AH643" s="250">
        <f>AVERAGE('WetLitterbags placem_collection'!S204,'WetLitterbags placem_collection'!U204)</f>
        <v>20.65</v>
      </c>
      <c r="AI643">
        <f>AVERAGE('WetLitterbags placem_collection'!R204,'WetLitterbags placem_collection'!T204)</f>
        <v>24.1</v>
      </c>
      <c r="AJ643">
        <v>-2.439403972</v>
      </c>
      <c r="AK643">
        <v>34.838404959999998</v>
      </c>
      <c r="AL643" t="str">
        <f>IF(ISNUMBER(SEARCH("C", 'WetLitterbags placem_collection'!X204)),"YES","")</f>
        <v/>
      </c>
      <c r="AM643" t="str">
        <f>IF(ISNUMBER(SEARCH("H", 'WetLitterbags placem_collection'!X204)),"YES","")</f>
        <v/>
      </c>
      <c r="AN643" t="str">
        <f>IF(ISNUMBER(SEARCH("R", 'WetLitterbags placem_collection'!X204)),"YES","")</f>
        <v>YES</v>
      </c>
    </row>
    <row r="644" spans="1:40" ht="15" customHeight="1">
      <c r="A644" s="268" t="s">
        <v>2460</v>
      </c>
      <c r="B644" s="282">
        <f>'Dry_Litterbag Placem_Collection'!A205</f>
        <v>203</v>
      </c>
      <c r="C644" s="282" t="str">
        <f>'Dry_Litterbag Placem_Collection'!B205</f>
        <v>Maswa</v>
      </c>
      <c r="D644" s="282" t="s">
        <v>2677</v>
      </c>
      <c r="E644" s="282" t="s">
        <v>2527</v>
      </c>
      <c r="F644" s="282">
        <v>2</v>
      </c>
      <c r="G644" s="283" t="str">
        <f>'Dry_Litterbag Placem_Collection'!C205</f>
        <v>Dry_W1_CG2</v>
      </c>
      <c r="H644" s="293" t="s">
        <v>3672</v>
      </c>
      <c r="I644" s="285" t="s">
        <v>1147</v>
      </c>
      <c r="J644" s="233" t="str">
        <f>'WetLitterbags placem_collection'!O205</f>
        <v>G753</v>
      </c>
      <c r="K644" s="235">
        <f>IFERROR(INDEX('Green_rooibos initial weight'!$C$5:$C$1749,MATCH(J644, 'Green_rooibos initial weight'!$A$5:$A$1749,0)),"")</f>
        <v>2.0649999999999999</v>
      </c>
      <c r="L644" s="235">
        <f t="shared" si="74"/>
        <v>1.8151999999999999</v>
      </c>
      <c r="M644" s="235">
        <f>AVERAGE('Ashed teabags wet'!$J$809:$J$813,'Ashed teabags wet'!$J$817:$J$818,'Ashed teabags wet'!$J$820:$J$821)</f>
        <v>5.5094158734921841</v>
      </c>
      <c r="N644" s="235">
        <f t="shared" si="75"/>
        <v>1.7151930830643698</v>
      </c>
      <c r="O644" s="235">
        <f>IF(IFERROR(INDEX('Both teabags AfterWet'!$D$1:$D$839,MATCH(J644,'Both teabags AfterWet'!$B$1:$B$839,0)),"")="","",(IFERROR(INDEX('Both teabags AfterWet'!$D$1:$D$839,MATCH(J644,'Both teabags AfterWet'!$B$1:$B$839,0)),"")))</f>
        <v>0.7681</v>
      </c>
      <c r="P644" s="235">
        <f t="shared" si="76"/>
        <v>0.61749999999999994</v>
      </c>
      <c r="Q644" s="235">
        <f>IFERROR(INDEX('Ashed teabags wet'!$J$2:$J$825,MATCH(J644,'Ashed teabags wet'!$B$2:$B$825,0)),"")</f>
        <v>9.4330155544412708</v>
      </c>
      <c r="R644" s="235">
        <f t="shared" si="72"/>
        <v>0.55925112895132512</v>
      </c>
      <c r="S644" s="236">
        <f>'WetLitterbags placem_collection'!E205</f>
        <v>42769</v>
      </c>
      <c r="T644" s="236">
        <f>IF('WetLitterbags placem_collection'!G205="","",'WetLitterbags placem_collection'!G205)</f>
        <v>42814</v>
      </c>
      <c r="U644" s="237">
        <f t="shared" si="73"/>
        <v>45</v>
      </c>
      <c r="V644" s="235">
        <f t="shared" si="77"/>
        <v>1.1977</v>
      </c>
      <c r="W644" s="235">
        <f t="shared" si="78"/>
        <v>1.1559419541130447</v>
      </c>
      <c r="X644">
        <f>IFERROR(INDEX(Rainfall_Wet!$O$2:$O$217,MATCH(B644, Rainfall_Wet!$A$2:$A$217,0)),"")</f>
        <v>175.377105089</v>
      </c>
      <c r="Y644" s="241">
        <v>47.96</v>
      </c>
      <c r="Z644" s="241">
        <v>22.919999999999995</v>
      </c>
      <c r="AA644" s="241">
        <v>29.120000000000012</v>
      </c>
      <c r="AB644" s="242" t="s">
        <v>2691</v>
      </c>
      <c r="AC644" s="241">
        <v>2.8831936914736325</v>
      </c>
      <c r="AD644">
        <f>IF('WetLitterbags placem_collection'!AB205="","",'WetLitterbags placem_collection'!AB205)</f>
        <v>5.13</v>
      </c>
      <c r="AE644">
        <f>IF('WetLitterbags placem_collection'!Z205="","",'WetLitterbags placem_collection'!Z205)</f>
        <v>5.13</v>
      </c>
      <c r="AF644" s="256" t="str">
        <f>IF('WetLitterbags placem_collection'!AA205="","",'WetLitterbags placem_collection'!AA205)</f>
        <v>O</v>
      </c>
      <c r="AG644">
        <f>IF('WetLitterbags placem_collection'!AC205="","",'WetLitterbags placem_collection'!AC205)</f>
        <v>1</v>
      </c>
      <c r="AH644" s="250">
        <f>AVERAGE('WetLitterbags placem_collection'!S205,'WetLitterbags placem_collection'!U205)</f>
        <v>27</v>
      </c>
      <c r="AI644">
        <f>AVERAGE('WetLitterbags placem_collection'!R205,'WetLitterbags placem_collection'!T205)</f>
        <v>28.4</v>
      </c>
      <c r="AJ644">
        <v>-2.4396450349999999</v>
      </c>
      <c r="AK644">
        <v>34.83836599</v>
      </c>
      <c r="AL644" t="str">
        <f>IF(ISNUMBER(SEARCH("C", 'WetLitterbags placem_collection'!X205)),"YES","")</f>
        <v/>
      </c>
      <c r="AM644" t="str">
        <f>IF(ISNUMBER(SEARCH("H", 'WetLitterbags placem_collection'!X205)),"YES","")</f>
        <v/>
      </c>
      <c r="AN644" t="str">
        <f>IF(ISNUMBER(SEARCH("R", 'WetLitterbags placem_collection'!X205)),"YES","")</f>
        <v>YES</v>
      </c>
    </row>
    <row r="645" spans="1:40" ht="15" customHeight="1">
      <c r="A645" s="268" t="s">
        <v>2460</v>
      </c>
      <c r="B645" s="282">
        <f>'Dry_Litterbag Placem_Collection'!A206</f>
        <v>204</v>
      </c>
      <c r="C645" s="282" t="str">
        <f>'Dry_Litterbag Placem_Collection'!B206</f>
        <v>Maswa</v>
      </c>
      <c r="D645" s="282" t="s">
        <v>2677</v>
      </c>
      <c r="E645" s="282" t="s">
        <v>2527</v>
      </c>
      <c r="F645" s="282">
        <v>3</v>
      </c>
      <c r="G645" s="283" t="str">
        <f>'Dry_Litterbag Placem_Collection'!C206</f>
        <v>Dry_W4_CG3</v>
      </c>
      <c r="H645" s="293" t="s">
        <v>3672</v>
      </c>
      <c r="I645" s="285" t="s">
        <v>1147</v>
      </c>
      <c r="J645" s="233" t="str">
        <f>'WetLitterbags placem_collection'!O206</f>
        <v>G640</v>
      </c>
      <c r="K645" s="235">
        <f>IFERROR(INDEX('Green_rooibos initial weight'!$C$5:$C$1749,MATCH(J645, 'Green_rooibos initial weight'!$A$5:$A$1749,0)),"")</f>
        <v>2.0640000000000001</v>
      </c>
      <c r="L645" s="235">
        <f t="shared" si="74"/>
        <v>1.8142</v>
      </c>
      <c r="M645" s="235">
        <f>AVERAGE('Ashed teabags wet'!$J$809:$J$813,'Ashed teabags wet'!$J$817:$J$818,'Ashed teabags wet'!$J$820:$J$821)</f>
        <v>5.5094158734921841</v>
      </c>
      <c r="N645" s="235">
        <f t="shared" si="75"/>
        <v>1.7142481772231049</v>
      </c>
      <c r="O645" s="235">
        <f>IF(IFERROR(INDEX('Both teabags AfterWet'!$D$1:$D$839,MATCH(J645,'Both teabags AfterWet'!$B$1:$B$839,0)),"")="","",(IFERROR(INDEX('Both teabags AfterWet'!$D$1:$D$839,MATCH(J645,'Both teabags AfterWet'!$B$1:$B$839,0)),"")))</f>
        <v>0.72450000000000003</v>
      </c>
      <c r="P645" s="235">
        <f t="shared" si="76"/>
        <v>0.57390000000000008</v>
      </c>
      <c r="Q645" s="235">
        <f>IFERROR(INDEX('Ashed teabags wet'!$J$2:$J$825,MATCH(J645,'Ashed teabags wet'!$B$2:$B$825,0)),"")</f>
        <v>11.573849878934253</v>
      </c>
      <c r="R645" s="235">
        <f t="shared" si="72"/>
        <v>0.50747767554479639</v>
      </c>
      <c r="S645" s="236">
        <f>'WetLitterbags placem_collection'!E206</f>
        <v>42769</v>
      </c>
      <c r="T645" s="236">
        <f>IF('WetLitterbags placem_collection'!G206="","",'WetLitterbags placem_collection'!G206)</f>
        <v>42813</v>
      </c>
      <c r="U645" s="237">
        <f t="shared" si="73"/>
        <v>44</v>
      </c>
      <c r="V645" s="235">
        <f t="shared" si="77"/>
        <v>1.2403</v>
      </c>
      <c r="W645" s="235">
        <f t="shared" si="78"/>
        <v>1.2067705016783083</v>
      </c>
      <c r="X645">
        <f>IFERROR(INDEX(Rainfall_Wet!$O$2:$O$217,MATCH(B645, Rainfall_Wet!$A$2:$A$217,0)),"")</f>
        <v>175.054685654</v>
      </c>
      <c r="Y645" s="241">
        <v>28.145762029394</v>
      </c>
      <c r="Z645" s="241">
        <v>25.085564727199518</v>
      </c>
      <c r="AA645" s="241">
        <v>46.768673243406489</v>
      </c>
      <c r="AB645" s="242" t="s">
        <v>2688</v>
      </c>
      <c r="AC645" s="241">
        <v>2.1716214884179394</v>
      </c>
      <c r="AD645">
        <f>IF('WetLitterbags placem_collection'!AB206="","",'WetLitterbags placem_collection'!AB206)</f>
        <v>7.9</v>
      </c>
      <c r="AE645">
        <f>IF('WetLitterbags placem_collection'!Z206="","",'WetLitterbags placem_collection'!Z206)</f>
        <v>7.9</v>
      </c>
      <c r="AF645" s="256" t="str">
        <f>IF('WetLitterbags placem_collection'!AA206="","",'WetLitterbags placem_collection'!AA206)</f>
        <v>O</v>
      </c>
      <c r="AG645">
        <f>IF('WetLitterbags placem_collection'!AC206="","",'WetLitterbags placem_collection'!AC206)</f>
        <v>1</v>
      </c>
      <c r="AH645" s="250">
        <f>AVERAGE('WetLitterbags placem_collection'!S206,'WetLitterbags placem_collection'!U206)</f>
        <v>21.6</v>
      </c>
      <c r="AI645">
        <f>AVERAGE('WetLitterbags placem_collection'!R206,'WetLitterbags placem_collection'!T206)</f>
        <v>30.950000000000003</v>
      </c>
      <c r="AJ645">
        <v>-2.4395990190000001</v>
      </c>
      <c r="AK645">
        <v>34.838418959999998</v>
      </c>
      <c r="AL645" t="str">
        <f>IF(ISNUMBER(SEARCH("C", 'WetLitterbags placem_collection'!X206)),"YES","")</f>
        <v/>
      </c>
      <c r="AM645" t="str">
        <f>IF(ISNUMBER(SEARCH("H", 'WetLitterbags placem_collection'!X206)),"YES","")</f>
        <v/>
      </c>
      <c r="AN645" t="str">
        <f>IF(ISNUMBER(SEARCH("R", 'WetLitterbags placem_collection'!X206)),"YES","")</f>
        <v>YES</v>
      </c>
    </row>
    <row r="646" spans="1:40" ht="15" customHeight="1">
      <c r="A646" s="268" t="s">
        <v>2460</v>
      </c>
      <c r="B646" s="282">
        <f>'Dry_Litterbag Placem_Collection'!A207</f>
        <v>205</v>
      </c>
      <c r="C646" s="282" t="str">
        <f>'Dry_Litterbag Placem_Collection'!B207</f>
        <v xml:space="preserve">Mwantimba
</v>
      </c>
      <c r="D646" s="282" t="s">
        <v>2677</v>
      </c>
      <c r="E646" s="282" t="s">
        <v>2527</v>
      </c>
      <c r="F646" s="282">
        <v>2</v>
      </c>
      <c r="G646" s="283" t="str">
        <f>'Dry_Litterbag Placem_Collection'!C207</f>
        <v>Wet_Ag1_CG2</v>
      </c>
      <c r="H646" s="293" t="s">
        <v>3672</v>
      </c>
      <c r="I646" s="285" t="s">
        <v>1147</v>
      </c>
      <c r="J646" s="233" t="str">
        <f>'WetLitterbags placem_collection'!O207</f>
        <v>G668</v>
      </c>
      <c r="K646" s="235">
        <f>IFERROR(INDEX('Green_rooibos initial weight'!$C$5:$C$1749,MATCH(J646, 'Green_rooibos initial weight'!$A$5:$A$1749,0)),"")</f>
        <v>2.0299999999999998</v>
      </c>
      <c r="L646" s="235">
        <f t="shared" si="74"/>
        <v>1.7801999999999998</v>
      </c>
      <c r="M646" s="235">
        <f>AVERAGE('Ashed teabags wet'!$J$809:$J$813,'Ashed teabags wet'!$J$817:$J$818,'Ashed teabags wet'!$J$820:$J$821)</f>
        <v>5.5094158734921841</v>
      </c>
      <c r="N646" s="235">
        <f t="shared" si="75"/>
        <v>1.6821213786200919</v>
      </c>
      <c r="O646" s="235">
        <f>IF(IFERROR(INDEX('Both teabags AfterWet'!$D$1:$D$839,MATCH(J646,'Both teabags AfterWet'!$B$1:$B$839,0)),"")="","",(IFERROR(INDEX('Both teabags AfterWet'!$D$1:$D$839,MATCH(J646,'Both teabags AfterWet'!$B$1:$B$839,0)),"")))</f>
        <v>0.71</v>
      </c>
      <c r="P646" s="235">
        <f t="shared" si="76"/>
        <v>0.5593999999999999</v>
      </c>
      <c r="Q646" s="235">
        <f>IFERROR(INDEX('Ashed teabags wet'!$J$2:$J$825,MATCH(J646,'Ashed teabags wet'!$B$2:$B$825,0)),"")</f>
        <v>17.813567593948214</v>
      </c>
      <c r="R646" s="235">
        <f t="shared" si="72"/>
        <v>0.45975090287945358</v>
      </c>
      <c r="S646" s="236">
        <f>'WetLitterbags placem_collection'!E207</f>
        <v>42769</v>
      </c>
      <c r="T646" s="236">
        <f>IF('WetLitterbags placem_collection'!G207="","",'WetLitterbags placem_collection'!G207)</f>
        <v>42814</v>
      </c>
      <c r="U646" s="237">
        <f t="shared" si="73"/>
        <v>45</v>
      </c>
      <c r="V646" s="235">
        <f t="shared" si="77"/>
        <v>1.2207999999999999</v>
      </c>
      <c r="W646" s="235">
        <f t="shared" si="78"/>
        <v>1.2223704757406384</v>
      </c>
      <c r="X646">
        <f>IFERROR(INDEX(Rainfall_Wet!$O$2:$O$217,MATCH(B646, Rainfall_Wet!$A$2:$A$217,0)),"")</f>
        <v>175.377105089</v>
      </c>
      <c r="Y646" s="241">
        <v>45.96</v>
      </c>
      <c r="Z646" s="241">
        <v>14.920000000000003</v>
      </c>
      <c r="AA646" s="241">
        <v>39.119999999999997</v>
      </c>
      <c r="AB646" s="242" t="s">
        <v>2691</v>
      </c>
      <c r="AC646" s="241">
        <v>2.0374568753080333</v>
      </c>
      <c r="AD646">
        <f>IF('WetLitterbags placem_collection'!AB207="","",'WetLitterbags placem_collection'!AB207)</f>
        <v>5.13</v>
      </c>
      <c r="AE646">
        <f>IF('WetLitterbags placem_collection'!Z207="","",'WetLitterbags placem_collection'!Z207)</f>
        <v>5.13</v>
      </c>
      <c r="AF646" s="256" t="str">
        <f>IF('WetLitterbags placem_collection'!AA207="","",'WetLitterbags placem_collection'!AA207)</f>
        <v>O</v>
      </c>
      <c r="AG646">
        <f>IF('WetLitterbags placem_collection'!AC207="","",'WetLitterbags placem_collection'!AC207)</f>
        <v>1</v>
      </c>
      <c r="AH646" s="250">
        <f>AVERAGE('WetLitterbags placem_collection'!S207,'WetLitterbags placem_collection'!U207)</f>
        <v>24.45</v>
      </c>
      <c r="AI646">
        <f>AVERAGE('WetLitterbags placem_collection'!R207,'WetLitterbags placem_collection'!T207)</f>
        <v>26.299999999999997</v>
      </c>
      <c r="AJ646">
        <v>-2.4396450349999999</v>
      </c>
      <c r="AK646">
        <v>34.83836599</v>
      </c>
      <c r="AL646" t="str">
        <f>IF(ISNUMBER(SEARCH("C", 'WetLitterbags placem_collection'!X207)),"YES","")</f>
        <v/>
      </c>
      <c r="AM646" t="str">
        <f>IF(ISNUMBER(SEARCH("H", 'WetLitterbags placem_collection'!X207)),"YES","")</f>
        <v/>
      </c>
      <c r="AN646" t="str">
        <f>IF(ISNUMBER(SEARCH("R", 'WetLitterbags placem_collection'!X207)),"YES","")</f>
        <v>YES</v>
      </c>
    </row>
    <row r="647" spans="1:40" ht="15" customHeight="1">
      <c r="A647" s="268" t="s">
        <v>2460</v>
      </c>
      <c r="B647" s="282">
        <f>'Dry_Litterbag Placem_Collection'!A208</f>
        <v>206</v>
      </c>
      <c r="C647" s="282" t="str">
        <f>'Dry_Litterbag Placem_Collection'!B208</f>
        <v xml:space="preserve">Mwantimba
</v>
      </c>
      <c r="D647" s="282" t="s">
        <v>2677</v>
      </c>
      <c r="E647" s="282" t="s">
        <v>2527</v>
      </c>
      <c r="F647" s="282">
        <v>1</v>
      </c>
      <c r="G647" s="283" t="str">
        <f>'Dry_Litterbag Placem_Collection'!C208</f>
        <v>Wet_Ag2_CG1</v>
      </c>
      <c r="H647" s="293" t="s">
        <v>3672</v>
      </c>
      <c r="I647" s="285" t="s">
        <v>1147</v>
      </c>
      <c r="J647" s="233" t="str">
        <f>'WetLitterbags placem_collection'!O208</f>
        <v>G891</v>
      </c>
      <c r="K647" s="235">
        <f>IFERROR(INDEX('Green_rooibos initial weight'!$C$5:$C$1749,MATCH(J647, 'Green_rooibos initial weight'!$A$5:$A$1749,0)),"")</f>
        <v>2.0169999999999999</v>
      </c>
      <c r="L647" s="235">
        <f t="shared" si="74"/>
        <v>1.7671999999999999</v>
      </c>
      <c r="M647" s="235">
        <f>AVERAGE('Ashed teabags wet'!$J$809:$J$813,'Ashed teabags wet'!$J$817:$J$818,'Ashed teabags wet'!$J$820:$J$821)</f>
        <v>5.5094158734921841</v>
      </c>
      <c r="N647" s="235">
        <f t="shared" si="75"/>
        <v>1.6698376026836459</v>
      </c>
      <c r="O647" s="235">
        <f>IF(IFERROR(INDEX('Both teabags AfterWet'!$D$1:$D$839,MATCH(J647,'Both teabags AfterWet'!$B$1:$B$839,0)),"")="","",(IFERROR(INDEX('Both teabags AfterWet'!$D$1:$D$839,MATCH(J647,'Both teabags AfterWet'!$B$1:$B$839,0)),"")))</f>
        <v>0.70199999999999996</v>
      </c>
      <c r="P647" s="235">
        <f t="shared" si="76"/>
        <v>0.55139999999999989</v>
      </c>
      <c r="Q647" s="235">
        <f>IFERROR(INDEX('Ashed teabags wet'!$J$2:$J$825,MATCH(J647,'Ashed teabags wet'!$B$2:$B$825,0)),"")</f>
        <v>13.415841584158834</v>
      </c>
      <c r="R647" s="235">
        <f t="shared" si="72"/>
        <v>0.47742504950494813</v>
      </c>
      <c r="S647" s="236">
        <f>'WetLitterbags placem_collection'!E208</f>
        <v>42769</v>
      </c>
      <c r="T647" s="236">
        <f>IF('WetLitterbags placem_collection'!G208="","",'WetLitterbags placem_collection'!G208)</f>
        <v>42814</v>
      </c>
      <c r="U647" s="237">
        <f t="shared" si="73"/>
        <v>45</v>
      </c>
      <c r="V647" s="235">
        <f t="shared" si="77"/>
        <v>1.2158</v>
      </c>
      <c r="W647" s="235">
        <f t="shared" si="78"/>
        <v>1.1924125531786978</v>
      </c>
      <c r="X647">
        <f>IFERROR(INDEX(Rainfall_Wet!$O$2:$O$217,MATCH(B647, Rainfall_Wet!$A$2:$A$217,0)),"")</f>
        <v>175.377105089</v>
      </c>
      <c r="Y647" s="241">
        <v>34.344660194174757</v>
      </c>
      <c r="Z647" s="241">
        <v>19.22727272727273</v>
      </c>
      <c r="AA647" s="241">
        <v>46.428067078552509</v>
      </c>
      <c r="AB647" s="242" t="s">
        <v>2688</v>
      </c>
      <c r="AC647" s="241">
        <v>1.7452932479053718</v>
      </c>
      <c r="AD647">
        <f>IF('WetLitterbags placem_collection'!AB208="","",'WetLitterbags placem_collection'!AB208)</f>
        <v>13.8</v>
      </c>
      <c r="AE647">
        <f>IF('WetLitterbags placem_collection'!Z208="","",'WetLitterbags placem_collection'!Z208)</f>
        <v>17.399999999999999</v>
      </c>
      <c r="AF647" s="256" t="str">
        <f>IF('WetLitterbags placem_collection'!AA208="","",'WetLitterbags placem_collection'!AA208)</f>
        <v>O</v>
      </c>
      <c r="AG647">
        <f>IF('WetLitterbags placem_collection'!AC208="","",'WetLitterbags placem_collection'!AC208)</f>
        <v>1</v>
      </c>
      <c r="AH647" s="250">
        <f>AVERAGE('WetLitterbags placem_collection'!S208,'WetLitterbags placem_collection'!U208)</f>
        <v>19.05</v>
      </c>
      <c r="AI647">
        <f>AVERAGE('WetLitterbags placem_collection'!R208,'WetLitterbags placem_collection'!T208)</f>
        <v>24.15</v>
      </c>
      <c r="AJ647">
        <v>-2.439403972</v>
      </c>
      <c r="AK647">
        <v>34.838404959999998</v>
      </c>
      <c r="AL647" t="str">
        <f>IF(ISNUMBER(SEARCH("C", 'WetLitterbags placem_collection'!X208)),"YES","")</f>
        <v/>
      </c>
      <c r="AM647" t="str">
        <f>IF(ISNUMBER(SEARCH("H", 'WetLitterbags placem_collection'!X208)),"YES","")</f>
        <v/>
      </c>
      <c r="AN647" t="str">
        <f>IF(ISNUMBER(SEARCH("R", 'WetLitterbags placem_collection'!X208)),"YES","")</f>
        <v>YES</v>
      </c>
    </row>
    <row r="648" spans="1:40" ht="15" customHeight="1">
      <c r="A648" s="268" t="s">
        <v>2460</v>
      </c>
      <c r="B648" s="282">
        <f>'Dry_Litterbag Placem_Collection'!A209</f>
        <v>207</v>
      </c>
      <c r="C648" s="282" t="str">
        <f>'Dry_Litterbag Placem_Collection'!B209</f>
        <v xml:space="preserve">Mwantimba
</v>
      </c>
      <c r="D648" s="282" t="s">
        <v>2677</v>
      </c>
      <c r="E648" s="282" t="s">
        <v>2527</v>
      </c>
      <c r="F648" s="282">
        <v>4</v>
      </c>
      <c r="G648" s="283" t="str">
        <f>'Dry_Litterbag Placem_Collection'!C209</f>
        <v>Wet_Ag3_CG4</v>
      </c>
      <c r="H648" s="293" t="s">
        <v>3672</v>
      </c>
      <c r="I648" s="285" t="s">
        <v>1147</v>
      </c>
      <c r="J648" s="233" t="str">
        <f>'WetLitterbags placem_collection'!O209</f>
        <v>G540</v>
      </c>
      <c r="K648" s="235">
        <f>IFERROR(INDEX('Green_rooibos initial weight'!$C$5:$C$1749,MATCH(J648, 'Green_rooibos initial weight'!$A$5:$A$1749,0)),"")</f>
        <v>2.0830000000000002</v>
      </c>
      <c r="L648" s="235">
        <f t="shared" si="74"/>
        <v>1.8332000000000002</v>
      </c>
      <c r="M648" s="235">
        <f>AVERAGE('Ashed teabags wet'!$J$809:$J$813,'Ashed teabags wet'!$J$817:$J$818,'Ashed teabags wet'!$J$820:$J$821)</f>
        <v>5.5094158734921841</v>
      </c>
      <c r="N648" s="235">
        <f t="shared" si="75"/>
        <v>1.7322013882071414</v>
      </c>
      <c r="O648" s="235">
        <f>IF(IFERROR(INDEX('Both teabags AfterWet'!$D$1:$D$839,MATCH(J648,'Both teabags AfterWet'!$B$1:$B$839,0)),"")="","",(IFERROR(INDEX('Both teabags AfterWet'!$D$1:$D$839,MATCH(J648,'Both teabags AfterWet'!$B$1:$B$839,0)),"")))</f>
        <v>0.73299999999999998</v>
      </c>
      <c r="P648" s="235">
        <f t="shared" si="76"/>
        <v>0.58240000000000003</v>
      </c>
      <c r="Q648" s="235">
        <f>IFERROR(INDEX('Ashed teabags wet'!$J$2:$J$825,MATCH(J648,'Ashed teabags wet'!$B$2:$B$825,0)),"")</f>
        <v>21.550000000000765</v>
      </c>
      <c r="R648" s="235">
        <f t="shared" si="72"/>
        <v>0.45689279999999555</v>
      </c>
      <c r="S648" s="236">
        <f>'WetLitterbags placem_collection'!E209</f>
        <v>42769</v>
      </c>
      <c r="T648" s="236">
        <f>IF('WetLitterbags placem_collection'!G209="","",'WetLitterbags placem_collection'!G209)</f>
        <v>42813</v>
      </c>
      <c r="U648" s="237">
        <f t="shared" si="73"/>
        <v>44</v>
      </c>
      <c r="V648" s="235">
        <f t="shared" si="77"/>
        <v>1.2508000000000001</v>
      </c>
      <c r="W648" s="235">
        <f t="shared" si="78"/>
        <v>1.275308588207146</v>
      </c>
      <c r="X648">
        <f>IFERROR(INDEX(Rainfall_Wet!$O$2:$O$217,MATCH(B648, Rainfall_Wet!$A$2:$A$217,0)),"")</f>
        <v>175.054685654</v>
      </c>
      <c r="Y648" s="241">
        <v>27.96</v>
      </c>
      <c r="Z648" s="241">
        <v>4.9200000000000017</v>
      </c>
      <c r="AA648" s="241">
        <v>67.12</v>
      </c>
      <c r="AB648" s="242" t="s">
        <v>2688</v>
      </c>
      <c r="AC648" s="241">
        <v>0.88610152784622953</v>
      </c>
      <c r="AD648">
        <f>IF('WetLitterbags placem_collection'!AB209="","",'WetLitterbags placem_collection'!AB209)</f>
        <v>15.2</v>
      </c>
      <c r="AE648">
        <f>IF('WetLitterbags placem_collection'!Z209="","",'WetLitterbags placem_collection'!Z209)</f>
        <v>12.2</v>
      </c>
      <c r="AF648" s="256" t="str">
        <f>IF('WetLitterbags placem_collection'!AA209="","",'WetLitterbags placem_collection'!AA209)</f>
        <v>O</v>
      </c>
      <c r="AG648">
        <f>IF('WetLitterbags placem_collection'!AC209="","",'WetLitterbags placem_collection'!AC209)</f>
        <v>1</v>
      </c>
      <c r="AH648" s="250">
        <f>AVERAGE('WetLitterbags placem_collection'!S209,'WetLitterbags placem_collection'!U209)</f>
        <v>19.8</v>
      </c>
      <c r="AI648">
        <f>AVERAGE('WetLitterbags placem_collection'!R209,'WetLitterbags placem_collection'!T209)</f>
        <v>29.05</v>
      </c>
      <c r="AJ648">
        <v>-2.4396949910000001</v>
      </c>
      <c r="AK648">
        <v>34.838574029999997</v>
      </c>
      <c r="AL648" t="str">
        <f>IF(ISNUMBER(SEARCH("C", 'WetLitterbags placem_collection'!X209)),"YES","")</f>
        <v/>
      </c>
      <c r="AM648" t="str">
        <f>IF(ISNUMBER(SEARCH("H", 'WetLitterbags placem_collection'!X209)),"YES","")</f>
        <v/>
      </c>
      <c r="AN648" t="str">
        <f>IF(ISNUMBER(SEARCH("R", 'WetLitterbags placem_collection'!X209)),"YES","")</f>
        <v>YES</v>
      </c>
    </row>
    <row r="649" spans="1:40" ht="15" customHeight="1">
      <c r="A649" s="268" t="s">
        <v>2460</v>
      </c>
      <c r="B649" s="282">
        <f>'Dry_Litterbag Placem_Collection'!A210</f>
        <v>208</v>
      </c>
      <c r="C649" s="282" t="str">
        <f>'Dry_Litterbag Placem_Collection'!B210</f>
        <v xml:space="preserve">Mwantimba
</v>
      </c>
      <c r="D649" s="282" t="s">
        <v>2677</v>
      </c>
      <c r="E649" s="282" t="s">
        <v>2527</v>
      </c>
      <c r="F649" s="282">
        <v>3</v>
      </c>
      <c r="G649" s="283" t="str">
        <f>'Dry_Litterbag Placem_Collection'!C210</f>
        <v>Wet_Ag4_CG3</v>
      </c>
      <c r="H649" s="293" t="s">
        <v>3672</v>
      </c>
      <c r="I649" s="285" t="s">
        <v>1147</v>
      </c>
      <c r="J649" s="233" t="str">
        <f>'WetLitterbags placem_collection'!O210</f>
        <v>G508</v>
      </c>
      <c r="K649" s="235">
        <f>IFERROR(INDEX('Green_rooibos initial weight'!$C$5:$C$1749,MATCH(J649, 'Green_rooibos initial weight'!$A$5:$A$1749,0)),"")</f>
        <v>1.9910000000000001</v>
      </c>
      <c r="L649" s="235">
        <f t="shared" si="74"/>
        <v>1.7412000000000001</v>
      </c>
      <c r="M649" s="235">
        <f>AVERAGE('Ashed teabags wet'!$J$809:$J$813,'Ashed teabags wet'!$J$817:$J$818,'Ashed teabags wet'!$J$820:$J$821)</f>
        <v>5.5094158734921841</v>
      </c>
      <c r="N649" s="235">
        <f t="shared" si="75"/>
        <v>1.6452700508107543</v>
      </c>
      <c r="O649" s="235">
        <f>IF(IFERROR(INDEX('Both teabags AfterWet'!$D$1:$D$839,MATCH(J649,'Both teabags AfterWet'!$B$1:$B$839,0)),"")="","",(IFERROR(INDEX('Both teabags AfterWet'!$D$1:$D$839,MATCH(J649,'Both teabags AfterWet'!$B$1:$B$839,0)),"")))</f>
        <v>0.84599999999999997</v>
      </c>
      <c r="P649" s="235">
        <f t="shared" si="76"/>
        <v>0.69540000000000002</v>
      </c>
      <c r="Q649" s="235">
        <f>IFERROR(INDEX('Ashed teabags wet'!$J$2:$J$825,MATCH(J649,'Ashed teabags wet'!$B$2:$B$825,0)),"")</f>
        <v>12.276341948309753</v>
      </c>
      <c r="R649" s="235">
        <f t="shared" si="72"/>
        <v>0.61003031809145403</v>
      </c>
      <c r="S649" s="236">
        <f>'WetLitterbags placem_collection'!E210</f>
        <v>42769</v>
      </c>
      <c r="T649" s="236">
        <f>IF('WetLitterbags placem_collection'!G210="","",'WetLitterbags placem_collection'!G210)</f>
        <v>42813</v>
      </c>
      <c r="U649" s="237">
        <f t="shared" si="73"/>
        <v>44</v>
      </c>
      <c r="V649" s="235">
        <f t="shared" si="77"/>
        <v>1.0458000000000001</v>
      </c>
      <c r="W649" s="235">
        <f t="shared" si="78"/>
        <v>1.0352397327193001</v>
      </c>
      <c r="X649">
        <f>IFERROR(INDEX(Rainfall_Wet!$O$2:$O$217,MATCH(B649, Rainfall_Wet!$A$2:$A$217,0)),"")</f>
        <v>175.054685654</v>
      </c>
      <c r="Y649" s="241">
        <v>17.96</v>
      </c>
      <c r="Z649" s="241">
        <v>4.9199999999999982</v>
      </c>
      <c r="AA649" s="241">
        <v>77.12</v>
      </c>
      <c r="AB649" s="242" t="s">
        <v>2689</v>
      </c>
      <c r="AC649" s="241">
        <v>2.0220798422868409</v>
      </c>
      <c r="AD649">
        <f>IF('WetLitterbags placem_collection'!AB210="","",'WetLitterbags placem_collection'!AB210)</f>
        <v>7.9</v>
      </c>
      <c r="AE649">
        <f>IF('WetLitterbags placem_collection'!Z210="","",'WetLitterbags placem_collection'!Z210)</f>
        <v>7.9</v>
      </c>
      <c r="AF649" s="256" t="str">
        <f>IF('WetLitterbags placem_collection'!AA210="","",'WetLitterbags placem_collection'!AA210)</f>
        <v>O</v>
      </c>
      <c r="AG649">
        <f>IF('WetLitterbags placem_collection'!AC210="","",'WetLitterbags placem_collection'!AC210)</f>
        <v>1</v>
      </c>
      <c r="AH649" s="250">
        <f>AVERAGE('WetLitterbags placem_collection'!S210,'WetLitterbags placem_collection'!U210)</f>
        <v>22.200000000000003</v>
      </c>
      <c r="AI649">
        <f>AVERAGE('WetLitterbags placem_collection'!R210,'WetLitterbags placem_collection'!T210)</f>
        <v>27.45</v>
      </c>
      <c r="AJ649">
        <v>-2.4395990190000001</v>
      </c>
      <c r="AK649">
        <v>34.838418959999998</v>
      </c>
      <c r="AL649" t="str">
        <f>IF(ISNUMBER(SEARCH("C", 'WetLitterbags placem_collection'!X210)),"YES","")</f>
        <v/>
      </c>
      <c r="AM649" t="str">
        <f>IF(ISNUMBER(SEARCH("H", 'WetLitterbags placem_collection'!X210)),"YES","")</f>
        <v/>
      </c>
      <c r="AN649" t="str">
        <f>IF(ISNUMBER(SEARCH("R", 'WetLitterbags placem_collection'!X210)),"YES","")</f>
        <v>YES</v>
      </c>
    </row>
    <row r="650" spans="1:40" ht="15" customHeight="1">
      <c r="A650" s="268" t="s">
        <v>2460</v>
      </c>
      <c r="B650" s="282">
        <f>'Dry_Litterbag Placem_Collection'!A211</f>
        <v>209</v>
      </c>
      <c r="C650" s="282" t="str">
        <f>'Dry_Litterbag Placem_Collection'!B211</f>
        <v xml:space="preserve">Mwantimba
</v>
      </c>
      <c r="D650" s="282" t="s">
        <v>2677</v>
      </c>
      <c r="E650" s="282" t="s">
        <v>2527</v>
      </c>
      <c r="F650" s="282">
        <v>2</v>
      </c>
      <c r="G650" s="283" t="str">
        <f>'Dry_Litterbag Placem_Collection'!C211</f>
        <v>Wet_P1_CG2</v>
      </c>
      <c r="H650" s="293" t="s">
        <v>3672</v>
      </c>
      <c r="I650" s="285" t="s">
        <v>1147</v>
      </c>
      <c r="J650" s="233" t="str">
        <f>'WetLitterbags placem_collection'!O211</f>
        <v>G637</v>
      </c>
      <c r="K650" s="235">
        <f>IFERROR(INDEX('Green_rooibos initial weight'!$C$5:$C$1749,MATCH(J650, 'Green_rooibos initial weight'!$A$5:$A$1749,0)),"")</f>
        <v>2.1110000000000002</v>
      </c>
      <c r="L650" s="235">
        <f t="shared" si="74"/>
        <v>1.8612000000000002</v>
      </c>
      <c r="M650" s="235">
        <f>AVERAGE('Ashed teabags wet'!$J$809:$J$813,'Ashed teabags wet'!$J$817:$J$818,'Ashed teabags wet'!$J$820:$J$821)</f>
        <v>5.5094158734921841</v>
      </c>
      <c r="N650" s="235">
        <f t="shared" si="75"/>
        <v>1.7586587517625636</v>
      </c>
      <c r="O650" s="235">
        <f>IF(IFERROR(INDEX('Both teabags AfterWet'!$D$1:$D$839,MATCH(J650,'Both teabags AfterWet'!$B$1:$B$839,0)),"")="","",(IFERROR(INDEX('Both teabags AfterWet'!$D$1:$D$839,MATCH(J650,'Both teabags AfterWet'!$B$1:$B$839,0)),"")))</f>
        <v>0.86399999999999999</v>
      </c>
      <c r="P650" s="235">
        <f t="shared" si="76"/>
        <v>0.71340000000000003</v>
      </c>
      <c r="Q650" s="235">
        <f>IFERROR(INDEX('Ashed teabags wet'!$J$2:$J$825,MATCH(J650,'Ashed teabags wet'!$B$2:$B$825,0)),"")</f>
        <v>17.471937530502561</v>
      </c>
      <c r="R650" s="235">
        <f t="shared" si="72"/>
        <v>0.5887551976573947</v>
      </c>
      <c r="S650" s="236">
        <f>'WetLitterbags placem_collection'!E211</f>
        <v>42769</v>
      </c>
      <c r="T650" s="236">
        <f>IF('WetLitterbags placem_collection'!G211="","",'WetLitterbags placem_collection'!G211)</f>
        <v>42814</v>
      </c>
      <c r="U650" s="237">
        <f t="shared" si="73"/>
        <v>45</v>
      </c>
      <c r="V650" s="235">
        <f t="shared" si="77"/>
        <v>1.1478000000000002</v>
      </c>
      <c r="W650" s="235">
        <f t="shared" si="78"/>
        <v>1.169903554105169</v>
      </c>
      <c r="X650">
        <f>IFERROR(INDEX(Rainfall_Wet!$O$2:$O$217,MATCH(B650, Rainfall_Wet!$A$2:$A$217,0)),"")</f>
        <v>175.377105089</v>
      </c>
      <c r="Y650" s="241">
        <v>31.214836424255054</v>
      </c>
      <c r="Z650" s="241">
        <v>11.377370285476141</v>
      </c>
      <c r="AA650" s="241">
        <v>57.407793290268799</v>
      </c>
      <c r="AB650" s="242" t="s">
        <v>2688</v>
      </c>
      <c r="AC650" s="241">
        <v>1.7337604731394776</v>
      </c>
      <c r="AD650">
        <f>IF('WetLitterbags placem_collection'!AB211="","",'WetLitterbags placem_collection'!AB211)</f>
        <v>5.13</v>
      </c>
      <c r="AE650">
        <f>IF('WetLitterbags placem_collection'!Z211="","",'WetLitterbags placem_collection'!Z211)</f>
        <v>5.13</v>
      </c>
      <c r="AF650" s="256" t="str">
        <f>IF('WetLitterbags placem_collection'!AA211="","",'WetLitterbags placem_collection'!AA211)</f>
        <v>O</v>
      </c>
      <c r="AG650">
        <f>IF('WetLitterbags placem_collection'!AC211="","",'WetLitterbags placem_collection'!AC211)</f>
        <v>1</v>
      </c>
      <c r="AH650" s="250">
        <f>AVERAGE('WetLitterbags placem_collection'!S211,'WetLitterbags placem_collection'!U211)</f>
        <v>24.5</v>
      </c>
      <c r="AI650">
        <f>AVERAGE('WetLitterbags placem_collection'!R211,'WetLitterbags placem_collection'!T211)</f>
        <v>24.4</v>
      </c>
      <c r="AJ650">
        <v>-2.4396450349999999</v>
      </c>
      <c r="AK650">
        <v>34.83836599</v>
      </c>
      <c r="AL650" t="str">
        <f>IF(ISNUMBER(SEARCH("C", 'WetLitterbags placem_collection'!X211)),"YES","")</f>
        <v>YES</v>
      </c>
      <c r="AM650" t="str">
        <f>IF(ISNUMBER(SEARCH("H", 'WetLitterbags placem_collection'!X211)),"YES","")</f>
        <v/>
      </c>
      <c r="AN650" t="str">
        <f>IF(ISNUMBER(SEARCH("R", 'WetLitterbags placem_collection'!X211)),"YES","")</f>
        <v>YES</v>
      </c>
    </row>
    <row r="651" spans="1:40" ht="15" customHeight="1">
      <c r="A651" s="268" t="s">
        <v>2460</v>
      </c>
      <c r="B651" s="282">
        <f>'Dry_Litterbag Placem_Collection'!A212</f>
        <v>210</v>
      </c>
      <c r="C651" s="282" t="str">
        <f>'Dry_Litterbag Placem_Collection'!B212</f>
        <v xml:space="preserve">Mwantimba
</v>
      </c>
      <c r="D651" s="282" t="s">
        <v>2677</v>
      </c>
      <c r="E651" s="282" t="s">
        <v>2527</v>
      </c>
      <c r="F651" s="282">
        <v>4</v>
      </c>
      <c r="G651" s="283" t="str">
        <f>'Dry_Litterbag Placem_Collection'!C212</f>
        <v>Wet_P2_CG4</v>
      </c>
      <c r="H651" s="293" t="s">
        <v>3672</v>
      </c>
      <c r="I651" s="285" t="s">
        <v>1147</v>
      </c>
      <c r="J651" s="233" t="str">
        <f>'WetLitterbags placem_collection'!O212</f>
        <v>G720</v>
      </c>
      <c r="K651" s="235">
        <f>IFERROR(INDEX('Green_rooibos initial weight'!$C$5:$C$1749,MATCH(J651, 'Green_rooibos initial weight'!$A$5:$A$1749,0)),"")</f>
        <v>2.0350000000000001</v>
      </c>
      <c r="L651" s="235">
        <f t="shared" si="74"/>
        <v>1.7852000000000001</v>
      </c>
      <c r="M651" s="235">
        <f>AVERAGE('Ashed teabags wet'!$J$809:$J$813,'Ashed teabags wet'!$J$817:$J$818,'Ashed teabags wet'!$J$820:$J$821)</f>
        <v>5.5094158734921841</v>
      </c>
      <c r="N651" s="235">
        <f t="shared" si="75"/>
        <v>1.6868459078264175</v>
      </c>
      <c r="O651" s="235">
        <f>IF(IFERROR(INDEX('Both teabags AfterWet'!$D$1:$D$839,MATCH(J651,'Both teabags AfterWet'!$B$1:$B$839,0)),"")="","",(IFERROR(INDEX('Both teabags AfterWet'!$D$1:$D$839,MATCH(J651,'Both teabags AfterWet'!$B$1:$B$839,0)),"")))</f>
        <v>0.72160000000000002</v>
      </c>
      <c r="P651" s="235">
        <f t="shared" si="76"/>
        <v>0.57099999999999995</v>
      </c>
      <c r="Q651" s="235">
        <f>IFERROR(INDEX('Ashed teabags wet'!$J$2:$J$825,MATCH(J651,'Ashed teabags wet'!$B$2:$B$825,0)),"")</f>
        <v>16.057692307692367</v>
      </c>
      <c r="R651" s="235">
        <f t="shared" ref="R651:R714" si="79">IFERROR(P651-(Q651/100)*P651,"")</f>
        <v>0.47931057692307655</v>
      </c>
      <c r="S651" s="236">
        <f>'WetLitterbags placem_collection'!E212</f>
        <v>42769</v>
      </c>
      <c r="T651" s="236">
        <f>IF('WetLitterbags placem_collection'!G212="","",'WetLitterbags placem_collection'!G212)</f>
        <v>42813</v>
      </c>
      <c r="U651" s="237">
        <f t="shared" si="73"/>
        <v>44</v>
      </c>
      <c r="V651" s="235">
        <f t="shared" si="77"/>
        <v>1.2142000000000002</v>
      </c>
      <c r="W651" s="235">
        <f t="shared" si="78"/>
        <v>1.207535330903341</v>
      </c>
      <c r="X651">
        <f>IFERROR(INDEX(Rainfall_Wet!$O$2:$O$217,MATCH(B651, Rainfall_Wet!$A$2:$A$217,0)),"")</f>
        <v>175.054685654</v>
      </c>
      <c r="Y651" s="241">
        <v>33.96</v>
      </c>
      <c r="Z651" s="241">
        <v>8.9200000000000017</v>
      </c>
      <c r="AA651" s="241">
        <v>57.12</v>
      </c>
      <c r="AB651" s="242" t="s">
        <v>2688</v>
      </c>
      <c r="AC651" s="241">
        <v>2.072055199605717</v>
      </c>
      <c r="AD651">
        <f>IF('WetLitterbags placem_collection'!AB212="","",'WetLitterbags placem_collection'!AB212)</f>
        <v>15.2</v>
      </c>
      <c r="AE651">
        <f>IF('WetLitterbags placem_collection'!Z212="","",'WetLitterbags placem_collection'!Z212)</f>
        <v>12.2</v>
      </c>
      <c r="AF651" s="256" t="str">
        <f>IF('WetLitterbags placem_collection'!AA212="","",'WetLitterbags placem_collection'!AA212)</f>
        <v>O</v>
      </c>
      <c r="AG651">
        <f>IF('WetLitterbags placem_collection'!AC212="","",'WetLitterbags placem_collection'!AC212)</f>
        <v>1</v>
      </c>
      <c r="AH651" s="250">
        <f>AVERAGE('WetLitterbags placem_collection'!S212,'WetLitterbags placem_collection'!U212)</f>
        <v>22.4</v>
      </c>
      <c r="AI651">
        <f>AVERAGE('WetLitterbags placem_collection'!R212,'WetLitterbags placem_collection'!T212)</f>
        <v>28.400000000000002</v>
      </c>
      <c r="AJ651">
        <v>-2.4396949910000001</v>
      </c>
      <c r="AK651">
        <v>34.838574029999997</v>
      </c>
      <c r="AL651" t="str">
        <f>IF(ISNUMBER(SEARCH("C", 'WetLitterbags placem_collection'!X212)),"YES","")</f>
        <v/>
      </c>
      <c r="AM651" t="str">
        <f>IF(ISNUMBER(SEARCH("H", 'WetLitterbags placem_collection'!X212)),"YES","")</f>
        <v/>
      </c>
      <c r="AN651" t="str">
        <f>IF(ISNUMBER(SEARCH("R", 'WetLitterbags placem_collection'!X212)),"YES","")</f>
        <v>YES</v>
      </c>
    </row>
    <row r="652" spans="1:40" ht="15" customHeight="1">
      <c r="A652" s="268" t="s">
        <v>2460</v>
      </c>
      <c r="B652" s="282">
        <f>'Dry_Litterbag Placem_Collection'!A213</f>
        <v>211</v>
      </c>
      <c r="C652" s="282" t="str">
        <f>'Dry_Litterbag Placem_Collection'!B213</f>
        <v xml:space="preserve">Mwantimba
</v>
      </c>
      <c r="D652" s="282" t="s">
        <v>2677</v>
      </c>
      <c r="E652" s="282" t="s">
        <v>2527</v>
      </c>
      <c r="F652" s="282">
        <v>1</v>
      </c>
      <c r="G652" s="283" t="str">
        <f>'Dry_Litterbag Placem_Collection'!C213</f>
        <v>Wet_P3_CG1</v>
      </c>
      <c r="H652" s="293" t="s">
        <v>3672</v>
      </c>
      <c r="I652" s="285" t="s">
        <v>1147</v>
      </c>
      <c r="J652" s="233" t="str">
        <f>'WetLitterbags placem_collection'!O213</f>
        <v>G796</v>
      </c>
      <c r="K652" s="235">
        <f>IFERROR(INDEX('Green_rooibos initial weight'!$C$5:$C$1749,MATCH(J652, 'Green_rooibos initial weight'!$A$5:$A$1749,0)),"")</f>
        <v>2.1070000000000002</v>
      </c>
      <c r="L652" s="235">
        <f t="shared" si="74"/>
        <v>1.8572000000000002</v>
      </c>
      <c r="M652" s="235">
        <f>AVERAGE('Ashed teabags wet'!$J$809:$J$813,'Ashed teabags wet'!$J$817:$J$818,'Ashed teabags wet'!$J$820:$J$821)</f>
        <v>5.5094158734921841</v>
      </c>
      <c r="N652" s="235">
        <f t="shared" si="75"/>
        <v>1.7548791283975034</v>
      </c>
      <c r="O652" s="235">
        <f>IF(IFERROR(INDEX('Both teabags AfterWet'!$D$1:$D$839,MATCH(J652,'Both teabags AfterWet'!$B$1:$B$839,0)),"")="","",(IFERROR(INDEX('Both teabags AfterWet'!$D$1:$D$839,MATCH(J652,'Both teabags AfterWet'!$B$1:$B$839,0)),"")))</f>
        <v>0.67200000000000004</v>
      </c>
      <c r="P652" s="235">
        <f t="shared" si="76"/>
        <v>0.52140000000000009</v>
      </c>
      <c r="Q652" s="235">
        <f>IFERROR(INDEX('Ashed teabags wet'!$J$2:$J$825,MATCH(J652,'Ashed teabags wet'!$B$2:$B$825,0)),"")</f>
        <v>40.67127344521198</v>
      </c>
      <c r="R652" s="235">
        <f t="shared" si="79"/>
        <v>0.30933998025666476</v>
      </c>
      <c r="S652" s="236">
        <f>'WetLitterbags placem_collection'!E213</f>
        <v>42769</v>
      </c>
      <c r="T652" s="236">
        <f>IF('WetLitterbags placem_collection'!G213="","",'WetLitterbags placem_collection'!G213)</f>
        <v>42814</v>
      </c>
      <c r="U652" s="237">
        <f t="shared" si="73"/>
        <v>45</v>
      </c>
      <c r="V652" s="235">
        <f t="shared" si="77"/>
        <v>1.3358000000000001</v>
      </c>
      <c r="W652" s="235">
        <f t="shared" si="78"/>
        <v>1.4455391481408386</v>
      </c>
      <c r="X652">
        <f>IFERROR(INDEX(Rainfall_Wet!$O$2:$O$217,MATCH(B652, Rainfall_Wet!$A$2:$A$217,0)),"")</f>
        <v>175.377105089</v>
      </c>
      <c r="Y652" s="241">
        <v>39.96</v>
      </c>
      <c r="Z652" s="241">
        <v>12.920000000000002</v>
      </c>
      <c r="AA652" s="241">
        <v>47.12</v>
      </c>
      <c r="AB652" s="242" t="s">
        <v>2692</v>
      </c>
      <c r="AC652" s="241">
        <v>1.6549531789058647</v>
      </c>
      <c r="AD652">
        <f>IF('WetLitterbags placem_collection'!AB213="","",'WetLitterbags placem_collection'!AB213)</f>
        <v>13.8</v>
      </c>
      <c r="AE652">
        <f>IF('WetLitterbags placem_collection'!Z213="","",'WetLitterbags placem_collection'!Z213)</f>
        <v>17.399999999999999</v>
      </c>
      <c r="AF652" s="256" t="str">
        <f>IF('WetLitterbags placem_collection'!AA213="","",'WetLitterbags placem_collection'!AA213)</f>
        <v>O</v>
      </c>
      <c r="AG652">
        <f>IF('WetLitterbags placem_collection'!AC213="","",'WetLitterbags placem_collection'!AC213)</f>
        <v>1</v>
      </c>
      <c r="AH652" s="250">
        <f>AVERAGE('WetLitterbags placem_collection'!S213,'WetLitterbags placem_collection'!U213)</f>
        <v>16.850000000000001</v>
      </c>
      <c r="AI652">
        <f>AVERAGE('WetLitterbags placem_collection'!R213,'WetLitterbags placem_collection'!T213)</f>
        <v>23.95</v>
      </c>
      <c r="AJ652">
        <v>-2.439403972</v>
      </c>
      <c r="AK652">
        <v>34.838404959999998</v>
      </c>
      <c r="AL652" t="str">
        <f>IF(ISNUMBER(SEARCH("C", 'WetLitterbags placem_collection'!X213)),"YES","")</f>
        <v/>
      </c>
      <c r="AM652" t="str">
        <f>IF(ISNUMBER(SEARCH("H", 'WetLitterbags placem_collection'!X213)),"YES","")</f>
        <v/>
      </c>
      <c r="AN652" t="str">
        <f>IF(ISNUMBER(SEARCH("R", 'WetLitterbags placem_collection'!X213)),"YES","")</f>
        <v>YES</v>
      </c>
    </row>
    <row r="653" spans="1:40" ht="15" customHeight="1">
      <c r="A653" s="268" t="s">
        <v>2460</v>
      </c>
      <c r="B653" s="282">
        <f>'Dry_Litterbag Placem_Collection'!A214</f>
        <v>215</v>
      </c>
      <c r="C653" s="282" t="str">
        <f>'Dry_Litterbag Placem_Collection'!B214</f>
        <v xml:space="preserve">Mwantimba
</v>
      </c>
      <c r="D653" s="282" t="s">
        <v>2677</v>
      </c>
      <c r="E653" s="282" t="s">
        <v>2527</v>
      </c>
      <c r="F653" s="282">
        <v>3</v>
      </c>
      <c r="G653" s="283" t="str">
        <f>'Dry_Litterbag Placem_Collection'!C214</f>
        <v>Wet_W3_CG1</v>
      </c>
      <c r="H653" s="293" t="s">
        <v>3672</v>
      </c>
      <c r="I653" s="285" t="s">
        <v>1147</v>
      </c>
      <c r="J653" s="233" t="str">
        <f>'WetLitterbags placem_collection'!O214</f>
        <v>G560</v>
      </c>
      <c r="K653" s="235">
        <f>IFERROR(INDEX('Green_rooibos initial weight'!$C$5:$C$1749,MATCH(J653, 'Green_rooibos initial weight'!$A$5:$A$1749,0)),"")</f>
        <v>2.1219999999999999</v>
      </c>
      <c r="L653" s="235">
        <f t="shared" si="74"/>
        <v>1.8721999999999999</v>
      </c>
      <c r="M653" s="235">
        <f>AVERAGE('Ashed teabags wet'!$J$809:$J$813,'Ashed teabags wet'!$J$817:$J$818,'Ashed teabags wet'!$J$820:$J$821)</f>
        <v>5.5094158734921841</v>
      </c>
      <c r="N653" s="235">
        <f t="shared" si="75"/>
        <v>1.7690527160164793</v>
      </c>
      <c r="O653" s="235">
        <f>IF(IFERROR(INDEX('Both teabags AfterWet'!$D$1:$D$839,MATCH(J653,'Both teabags AfterWet'!$B$1:$B$839,0)),"")="","",(IFERROR(INDEX('Both teabags AfterWet'!$D$1:$D$839,MATCH(J653,'Both teabags AfterWet'!$B$1:$B$839,0)),"")))</f>
        <v>1.4097999999999999</v>
      </c>
      <c r="P653" s="235">
        <f t="shared" si="76"/>
        <v>1.2591999999999999</v>
      </c>
      <c r="Q653" s="235">
        <f>IFERROR(INDEX('Ashed teabags wet'!$J$2:$J$825,MATCH(J653,'Ashed teabags wet'!$B$2:$B$825,0)),"")</f>
        <v>39.082656473960213</v>
      </c>
      <c r="R653" s="235">
        <f t="shared" si="79"/>
        <v>0.76707118967989296</v>
      </c>
      <c r="S653" s="236">
        <f>'WetLitterbags placem_collection'!E214</f>
        <v>42769</v>
      </c>
      <c r="T653" s="236">
        <f>IF('WetLitterbags placem_collection'!G214="","",'WetLitterbags placem_collection'!G214)</f>
        <v>42813</v>
      </c>
      <c r="U653" s="237">
        <f t="shared" si="73"/>
        <v>44</v>
      </c>
      <c r="V653" s="235">
        <f t="shared" si="77"/>
        <v>0.61299999999999999</v>
      </c>
      <c r="W653" s="235">
        <f t="shared" si="78"/>
        <v>1.0019815263365863</v>
      </c>
      <c r="X653">
        <f>IFERROR(INDEX(Rainfall_Wet!$O$2:$O$217,MATCH(B653, Rainfall_Wet!$A$2:$A$217,0)),"")</f>
        <v>175.377105089</v>
      </c>
      <c r="Y653" s="241">
        <v>27.96</v>
      </c>
      <c r="Z653" s="241">
        <v>4.9200000000000017</v>
      </c>
      <c r="AA653" s="241">
        <v>67.12</v>
      </c>
      <c r="AB653" s="242" t="s">
        <v>2688</v>
      </c>
      <c r="AC653" s="241">
        <v>1.0437161163134547</v>
      </c>
      <c r="AD653">
        <f>IF('WetLitterbags placem_collection'!AB214="","",'WetLitterbags placem_collection'!AB214)</f>
        <v>7.9</v>
      </c>
      <c r="AE653">
        <f>IF('WetLitterbags placem_collection'!Z214="","",'WetLitterbags placem_collection'!Z214)</f>
        <v>7.9</v>
      </c>
      <c r="AF653" s="256" t="str">
        <f>IF('WetLitterbags placem_collection'!AA214="","",'WetLitterbags placem_collection'!AA214)</f>
        <v>O</v>
      </c>
      <c r="AG653">
        <f>IF('WetLitterbags placem_collection'!AC214="","",'WetLitterbags placem_collection'!AC214)</f>
        <v>1</v>
      </c>
      <c r="AH653" s="250">
        <f>AVERAGE('WetLitterbags placem_collection'!S214,'WetLitterbags placem_collection'!U214)</f>
        <v>22.45</v>
      </c>
      <c r="AI653">
        <f>AVERAGE('WetLitterbags placem_collection'!R214,'WetLitterbags placem_collection'!T214)</f>
        <v>27.450000000000003</v>
      </c>
      <c r="AJ653">
        <v>-2.4395990190000001</v>
      </c>
      <c r="AK653">
        <v>34.838418959999998</v>
      </c>
      <c r="AL653" t="str">
        <f>IF(ISNUMBER(SEARCH("C", 'WetLitterbags placem_collection'!X214)),"YES","")</f>
        <v/>
      </c>
      <c r="AM653" t="str">
        <f>IF(ISNUMBER(SEARCH("H", 'WetLitterbags placem_collection'!X214)),"YES","")</f>
        <v/>
      </c>
      <c r="AN653" t="str">
        <f>IF(ISNUMBER(SEARCH("R", 'WetLitterbags placem_collection'!X214)),"YES","")</f>
        <v>YES</v>
      </c>
    </row>
    <row r="654" spans="1:40" ht="15" customHeight="1">
      <c r="A654" s="268" t="s">
        <v>2460</v>
      </c>
      <c r="B654" s="282">
        <f>'Dry_Litterbag Placem_Collection'!A215</f>
        <v>212</v>
      </c>
      <c r="C654" s="282" t="str">
        <f>'Dry_Litterbag Placem_Collection'!B215</f>
        <v xml:space="preserve">Mwantimba
</v>
      </c>
      <c r="D654" s="282" t="s">
        <v>2677</v>
      </c>
      <c r="E654" s="282" t="s">
        <v>2527</v>
      </c>
      <c r="F654" s="282">
        <v>4</v>
      </c>
      <c r="G654" s="283" t="str">
        <f>'Dry_Litterbag Placem_Collection'!C215</f>
        <v>Wet_P4_CG3</v>
      </c>
      <c r="H654" s="293" t="s">
        <v>3672</v>
      </c>
      <c r="I654" s="285" t="s">
        <v>1147</v>
      </c>
      <c r="J654" s="233" t="str">
        <f>'WetLitterbags placem_collection'!O215</f>
        <v>G716</v>
      </c>
      <c r="K654" s="235">
        <f>IFERROR(INDEX('Green_rooibos initial weight'!$C$5:$C$1749,MATCH(J654, 'Green_rooibos initial weight'!$A$5:$A$1749,0)),"")</f>
        <v>2.117</v>
      </c>
      <c r="L654" s="235">
        <f t="shared" si="74"/>
        <v>1.8672</v>
      </c>
      <c r="M654" s="235">
        <f>AVERAGE('Ashed teabags wet'!$J$809:$J$813,'Ashed teabags wet'!$J$817:$J$818,'Ashed teabags wet'!$J$820:$J$821)</f>
        <v>5.5094158734921841</v>
      </c>
      <c r="N654" s="235">
        <f t="shared" si="75"/>
        <v>1.7643281868101539</v>
      </c>
      <c r="O654" s="235">
        <f>IF(IFERROR(INDEX('Both teabags AfterWet'!$D$1:$D$839,MATCH(J654,'Both teabags AfterWet'!$B$1:$B$839,0)),"")="","",(IFERROR(INDEX('Both teabags AfterWet'!$D$1:$D$839,MATCH(J654,'Both teabags AfterWet'!$B$1:$B$839,0)),"")))</f>
        <v>0.83</v>
      </c>
      <c r="P654" s="235">
        <f t="shared" si="76"/>
        <v>0.6794</v>
      </c>
      <c r="Q654" s="235">
        <f>IFERROR(INDEX('Ashed teabags wet'!$J$2:$J$825,MATCH(J654,'Ashed teabags wet'!$B$2:$B$825,0)),"")</f>
        <v>8.2922013820333618</v>
      </c>
      <c r="R654" s="235">
        <f t="shared" si="79"/>
        <v>0.62306278381046531</v>
      </c>
      <c r="S654" s="236">
        <f>'WetLitterbags placem_collection'!E215</f>
        <v>42769</v>
      </c>
      <c r="T654" s="236">
        <f>IF('WetLitterbags placem_collection'!G215="","",'WetLitterbags placem_collection'!G215)</f>
        <v>42813</v>
      </c>
      <c r="U654" s="237">
        <f t="shared" si="73"/>
        <v>44</v>
      </c>
      <c r="V654" s="235">
        <f t="shared" si="77"/>
        <v>1.1878</v>
      </c>
      <c r="W654" s="235">
        <f t="shared" si="78"/>
        <v>1.1412654029996885</v>
      </c>
      <c r="X654">
        <f>IFERROR(INDEX(Rainfall_Wet!$O$2:$O$217,MATCH(B654, Rainfall_Wet!$A$2:$A$217,0)),"")</f>
        <v>175.054685654</v>
      </c>
      <c r="Y654" s="241">
        <v>21.96</v>
      </c>
      <c r="Z654" s="241">
        <v>4.9199999999999982</v>
      </c>
      <c r="AA654" s="241">
        <v>73.12</v>
      </c>
      <c r="AB654" s="242" t="s">
        <v>2688</v>
      </c>
      <c r="AC654" s="241">
        <v>1.2416954164613114</v>
      </c>
      <c r="AD654">
        <f>IF('WetLitterbags placem_collection'!AB215="","",'WetLitterbags placem_collection'!AB215)</f>
        <v>15.2</v>
      </c>
      <c r="AE654">
        <f>IF('WetLitterbags placem_collection'!Z215="","",'WetLitterbags placem_collection'!Z215)</f>
        <v>12.2</v>
      </c>
      <c r="AF654" s="256" t="str">
        <f>IF('WetLitterbags placem_collection'!AA215="","",'WetLitterbags placem_collection'!AA215)</f>
        <v>O</v>
      </c>
      <c r="AG654">
        <f>IF('WetLitterbags placem_collection'!AC215="","",'WetLitterbags placem_collection'!AC215)</f>
        <v>1</v>
      </c>
      <c r="AH654" s="250">
        <f>AVERAGE('WetLitterbags placem_collection'!S215,'WetLitterbags placem_collection'!U215)</f>
        <v>19.75</v>
      </c>
      <c r="AI654">
        <f>AVERAGE('WetLitterbags placem_collection'!R215,'WetLitterbags placem_collection'!T215)</f>
        <v>28.15</v>
      </c>
      <c r="AJ654">
        <v>-2.4396949910000001</v>
      </c>
      <c r="AK654">
        <v>34.838574029999997</v>
      </c>
      <c r="AL654" t="str">
        <f>IF(ISNUMBER(SEARCH("C", 'WetLitterbags placem_collection'!X215)),"YES","")</f>
        <v/>
      </c>
      <c r="AM654" t="str">
        <f>IF(ISNUMBER(SEARCH("H", 'WetLitterbags placem_collection'!X215)),"YES","")</f>
        <v/>
      </c>
      <c r="AN654" t="str">
        <f>IF(ISNUMBER(SEARCH("R", 'WetLitterbags placem_collection'!X215)),"YES","")</f>
        <v>YES</v>
      </c>
    </row>
    <row r="655" spans="1:40" ht="15" customHeight="1">
      <c r="A655" s="268" t="s">
        <v>2460</v>
      </c>
      <c r="B655" s="282">
        <f>'Dry_Litterbag Placem_Collection'!A216</f>
        <v>213</v>
      </c>
      <c r="C655" s="282" t="str">
        <f>'Dry_Litterbag Placem_Collection'!B216</f>
        <v>Handajega</v>
      </c>
      <c r="D655" s="282" t="s">
        <v>2677</v>
      </c>
      <c r="E655" s="282" t="s">
        <v>2527</v>
      </c>
      <c r="F655" s="282">
        <v>3</v>
      </c>
      <c r="G655" s="283" t="str">
        <f>'Dry_Litterbag Placem_Collection'!C216</f>
        <v>Wet_W1_CG4</v>
      </c>
      <c r="H655" s="293" t="s">
        <v>3672</v>
      </c>
      <c r="I655" s="285" t="s">
        <v>1147</v>
      </c>
      <c r="J655" s="233" t="str">
        <f>'WetLitterbags placem_collection'!O216</f>
        <v>G581</v>
      </c>
      <c r="K655" s="235">
        <f>IFERROR(INDEX('Green_rooibos initial weight'!$C$5:$C$1749,MATCH(J655, 'Green_rooibos initial weight'!$A$5:$A$1749,0)),"")</f>
        <v>2.0070000000000001</v>
      </c>
      <c r="L655" s="235">
        <f t="shared" si="74"/>
        <v>1.7572000000000001</v>
      </c>
      <c r="M655" s="235">
        <f>AVERAGE('Ashed teabags wet'!$J$809:$J$813,'Ashed teabags wet'!$J$817:$J$818,'Ashed teabags wet'!$J$820:$J$821)</f>
        <v>5.5094158734921841</v>
      </c>
      <c r="N655" s="235">
        <f t="shared" si="75"/>
        <v>1.6603885442709954</v>
      </c>
      <c r="O655" s="235">
        <f>IF(IFERROR(INDEX('Both teabags AfterWet'!$D$1:$D$839,MATCH(J655,'Both teabags AfterWet'!$B$1:$B$839,0)),"")="","",(IFERROR(INDEX('Both teabags AfterWet'!$D$1:$D$839,MATCH(J655,'Both teabags AfterWet'!$B$1:$B$839,0)),"")))</f>
        <v>0.63400000000000001</v>
      </c>
      <c r="P655" s="235">
        <f t="shared" si="76"/>
        <v>0.4834</v>
      </c>
      <c r="Q655" s="235">
        <f>IFERROR(INDEX('Ashed teabags wet'!$J$2:$J$825,MATCH(J655,'Ashed teabags wet'!$B$2:$B$825,0)),"")</f>
        <v>8.3576287657915547</v>
      </c>
      <c r="R655" s="235">
        <f t="shared" si="79"/>
        <v>0.44299922254616364</v>
      </c>
      <c r="S655" s="236">
        <f>'WetLitterbags placem_collection'!E216</f>
        <v>42769</v>
      </c>
      <c r="T655" s="236">
        <f>IF('WetLitterbags placem_collection'!G216="","",'WetLitterbags placem_collection'!G216)</f>
        <v>42813</v>
      </c>
      <c r="U655" s="237">
        <f t="shared" si="73"/>
        <v>44</v>
      </c>
      <c r="V655" s="235">
        <f t="shared" si="77"/>
        <v>1.2738</v>
      </c>
      <c r="W655" s="235">
        <f t="shared" si="78"/>
        <v>1.2173893217248317</v>
      </c>
      <c r="X655">
        <f>IFERROR(INDEX(Rainfall_Wet!$O$2:$O$217,MATCH(B655, Rainfall_Wet!$A$2:$A$217,0)),"")</f>
        <v>175.054685654</v>
      </c>
      <c r="Y655" s="241">
        <v>23.96</v>
      </c>
      <c r="Z655" s="241">
        <v>4.9199999999999982</v>
      </c>
      <c r="AA655" s="241">
        <v>71.12</v>
      </c>
      <c r="AB655" s="242" t="s">
        <v>2688</v>
      </c>
      <c r="AC655" s="241">
        <v>3.30913750616067</v>
      </c>
      <c r="AD655">
        <f>IF('WetLitterbags placem_collection'!AB216="","",'WetLitterbags placem_collection'!AB216)</f>
        <v>7.9</v>
      </c>
      <c r="AE655">
        <f>IF('WetLitterbags placem_collection'!Z216="","",'WetLitterbags placem_collection'!Z216)</f>
        <v>7.9</v>
      </c>
      <c r="AF655" s="256" t="str">
        <f>IF('WetLitterbags placem_collection'!AA216="","",'WetLitterbags placem_collection'!AA216)</f>
        <v>O</v>
      </c>
      <c r="AG655">
        <f>IF('WetLitterbags placem_collection'!AC216="","",'WetLitterbags placem_collection'!AC216)</f>
        <v>1</v>
      </c>
      <c r="AH655" s="250">
        <f>AVERAGE('WetLitterbags placem_collection'!S216,'WetLitterbags placem_collection'!U216)</f>
        <v>19.45</v>
      </c>
      <c r="AI655">
        <f>AVERAGE('WetLitterbags placem_collection'!R216,'WetLitterbags placem_collection'!T216)</f>
        <v>29.200000000000003</v>
      </c>
      <c r="AJ655">
        <v>-2.4396949910000001</v>
      </c>
      <c r="AK655">
        <v>34.838574029999997</v>
      </c>
      <c r="AL655" t="str">
        <f>IF(ISNUMBER(SEARCH("C", 'WetLitterbags placem_collection'!X216)),"YES","")</f>
        <v/>
      </c>
      <c r="AM655" t="str">
        <f>IF(ISNUMBER(SEARCH("H", 'WetLitterbags placem_collection'!X216)),"YES","")</f>
        <v/>
      </c>
      <c r="AN655" t="str">
        <f>IF(ISNUMBER(SEARCH("R", 'WetLitterbags placem_collection'!X216)),"YES","")</f>
        <v>YES</v>
      </c>
    </row>
    <row r="656" spans="1:40" ht="15" customHeight="1">
      <c r="A656" s="268" t="s">
        <v>2460</v>
      </c>
      <c r="B656" s="282">
        <f>'Dry_Litterbag Placem_Collection'!A217</f>
        <v>214</v>
      </c>
      <c r="C656" s="282" t="str">
        <f>'Dry_Litterbag Placem_Collection'!B217</f>
        <v>Handajega</v>
      </c>
      <c r="D656" s="282" t="s">
        <v>2677</v>
      </c>
      <c r="E656" s="282" t="s">
        <v>2527</v>
      </c>
      <c r="F656" s="282">
        <v>1</v>
      </c>
      <c r="G656" s="283" t="str">
        <f>'Dry_Litterbag Placem_Collection'!C217</f>
        <v>Wet_W2_CG3</v>
      </c>
      <c r="H656" s="293" t="s">
        <v>3672</v>
      </c>
      <c r="I656" s="285" t="s">
        <v>1147</v>
      </c>
      <c r="J656" s="233" t="str">
        <f>'WetLitterbags placem_collection'!O217</f>
        <v>G718</v>
      </c>
      <c r="K656" s="235">
        <f>IFERROR(INDEX('Green_rooibos initial weight'!$C$5:$C$1749,MATCH(J656, 'Green_rooibos initial weight'!$A$5:$A$1749,0)),"")</f>
        <v>2.0369999999999999</v>
      </c>
      <c r="L656" s="235">
        <f t="shared" si="74"/>
        <v>1.7871999999999999</v>
      </c>
      <c r="M656" s="235">
        <f>AVERAGE('Ashed teabags wet'!$J$809:$J$813,'Ashed teabags wet'!$J$817:$J$818,'Ashed teabags wet'!$J$820:$J$821)</f>
        <v>5.5094158734921841</v>
      </c>
      <c r="N656" s="235">
        <f t="shared" si="75"/>
        <v>1.6887357195089476</v>
      </c>
      <c r="O656" s="235">
        <f>IF(IFERROR(INDEX('Both teabags AfterWet'!$D$1:$D$839,MATCH(J656,'Both teabags AfterWet'!$B$1:$B$839,0)),"")="","",(IFERROR(INDEX('Both teabags AfterWet'!$D$1:$D$839,MATCH(J656,'Both teabags AfterWet'!$B$1:$B$839,0)),"")))</f>
        <v>0.67769999999999997</v>
      </c>
      <c r="P656" s="235">
        <f t="shared" si="76"/>
        <v>0.5270999999999999</v>
      </c>
      <c r="Q656" s="235">
        <f>IFERROR(INDEX('Ashed teabags wet'!$J$2:$J$825,MATCH(J656,'Ashed teabags wet'!$B$2:$B$825,0)),"")</f>
        <v>7.2942336126168659</v>
      </c>
      <c r="R656" s="235">
        <f t="shared" si="79"/>
        <v>0.48865209462789638</v>
      </c>
      <c r="S656" s="236">
        <f>'WetLitterbags placem_collection'!E217</f>
        <v>42769</v>
      </c>
      <c r="T656" s="236">
        <f>IF('WetLitterbags placem_collection'!G217="","",'WetLitterbags placem_collection'!G217)</f>
        <v>42814</v>
      </c>
      <c r="U656" s="237">
        <f t="shared" si="73"/>
        <v>45</v>
      </c>
      <c r="V656" s="235">
        <f t="shared" si="77"/>
        <v>1.2601</v>
      </c>
      <c r="W656" s="235">
        <f t="shared" si="78"/>
        <v>1.2000836248810511</v>
      </c>
      <c r="X656">
        <f>IFERROR(INDEX(Rainfall_Wet!$O$2:$O$217,MATCH(B656, Rainfall_Wet!$A$2:$A$217,0)),"")</f>
        <v>175.054685654</v>
      </c>
      <c r="Y656" s="241">
        <v>25.96</v>
      </c>
      <c r="Z656" s="241">
        <v>8.9200000000000017</v>
      </c>
      <c r="AA656" s="241">
        <v>65.12</v>
      </c>
      <c r="AB656" s="242" t="s">
        <v>2688</v>
      </c>
      <c r="AC656" s="241">
        <v>1.614588467225234</v>
      </c>
      <c r="AD656">
        <f>IF('WetLitterbags placem_collection'!AB217="","",'WetLitterbags placem_collection'!AB217)</f>
        <v>13.8</v>
      </c>
      <c r="AE656">
        <f>IF('WetLitterbags placem_collection'!Z217="","",'WetLitterbags placem_collection'!Z217)</f>
        <v>17.399999999999999</v>
      </c>
      <c r="AF656" s="256" t="str">
        <f>IF('WetLitterbags placem_collection'!AA217="","",'WetLitterbags placem_collection'!AA217)</f>
        <v>O</v>
      </c>
      <c r="AG656">
        <f>IF('WetLitterbags placem_collection'!AC217="","",'WetLitterbags placem_collection'!AC217)</f>
        <v>1</v>
      </c>
      <c r="AH656" s="250">
        <f>AVERAGE('WetLitterbags placem_collection'!S217,'WetLitterbags placem_collection'!U217)</f>
        <v>20.3</v>
      </c>
      <c r="AI656">
        <f>AVERAGE('WetLitterbags placem_collection'!R217,'WetLitterbags placem_collection'!T217)</f>
        <v>26.25</v>
      </c>
      <c r="AJ656">
        <v>-2.439403972</v>
      </c>
      <c r="AK656">
        <v>34.838404959999998</v>
      </c>
      <c r="AL656" t="str">
        <f>IF(ISNUMBER(SEARCH("C", 'WetLitterbags placem_collection'!X217)),"YES","")</f>
        <v/>
      </c>
      <c r="AM656" t="str">
        <f>IF(ISNUMBER(SEARCH("H", 'WetLitterbags placem_collection'!X217)),"YES","")</f>
        <v/>
      </c>
      <c r="AN656" t="str">
        <f>IF(ISNUMBER(SEARCH("R", 'WetLitterbags placem_collection'!X217)),"YES","")</f>
        <v>YES</v>
      </c>
    </row>
    <row r="657" spans="1:40" ht="15" customHeight="1">
      <c r="A657" s="268" t="s">
        <v>2460</v>
      </c>
      <c r="B657" s="282">
        <f>'Dry_Litterbag Placem_Collection'!A218</f>
        <v>216</v>
      </c>
      <c r="C657" s="282" t="str">
        <f>'Dry_Litterbag Placem_Collection'!B218</f>
        <v>Handajega</v>
      </c>
      <c r="D657" s="282" t="s">
        <v>2677</v>
      </c>
      <c r="E657" s="282" t="s">
        <v>2527</v>
      </c>
      <c r="F657" s="282">
        <v>2</v>
      </c>
      <c r="G657" s="283" t="str">
        <f>'Dry_Litterbag Placem_Collection'!C218</f>
        <v>Wet_W4_CG2</v>
      </c>
      <c r="H657" s="293" t="s">
        <v>3672</v>
      </c>
      <c r="I657" s="285" t="s">
        <v>1147</v>
      </c>
      <c r="J657" s="233" t="str">
        <f>'WetLitterbags placem_collection'!O218</f>
        <v>G613</v>
      </c>
      <c r="K657" s="235">
        <f>IFERROR(INDEX('Green_rooibos initial weight'!$C$5:$C$1749,MATCH(J657, 'Green_rooibos initial weight'!$A$5:$A$1749,0)),"")</f>
        <v>2.0339999999999998</v>
      </c>
      <c r="L657" s="235">
        <f t="shared" si="74"/>
        <v>1.7841999999999998</v>
      </c>
      <c r="M657" s="235">
        <f>AVERAGE('Ashed teabags wet'!$J$809:$J$813,'Ashed teabags wet'!$J$817:$J$818,'Ashed teabags wet'!$J$820:$J$821)</f>
        <v>5.5094158734921841</v>
      </c>
      <c r="N657" s="235">
        <f t="shared" si="75"/>
        <v>1.6859010019851524</v>
      </c>
      <c r="O657" s="235">
        <f>IF(IFERROR(INDEX('Both teabags AfterWet'!$D$1:$D$839,MATCH(J657,'Both teabags AfterWet'!$B$1:$B$839,0)),"")="","",(IFERROR(INDEX('Both teabags AfterWet'!$D$1:$D$839,MATCH(J657,'Both teabags AfterWet'!$B$1:$B$839,0)),"")))</f>
        <v>0.82499999999999996</v>
      </c>
      <c r="P657" s="235">
        <f t="shared" si="76"/>
        <v>0.67439999999999989</v>
      </c>
      <c r="Q657" s="235">
        <f>IFERROR(INDEX('Ashed teabags wet'!$J$2:$J$825,MATCH(J657,'Ashed teabags wet'!$B$2:$B$825,0)),"")</f>
        <v>7.3429951690818136</v>
      </c>
      <c r="R657" s="235">
        <f t="shared" si="79"/>
        <v>0.6248788405797121</v>
      </c>
      <c r="S657" s="236">
        <f>'WetLitterbags placem_collection'!E218</f>
        <v>42769</v>
      </c>
      <c r="T657" s="236">
        <f>IF('WetLitterbags placem_collection'!G218="","",'WetLitterbags placem_collection'!G218)</f>
        <v>42814</v>
      </c>
      <c r="U657" s="237">
        <f t="shared" si="73"/>
        <v>45</v>
      </c>
      <c r="V657" s="235">
        <f t="shared" si="77"/>
        <v>1.1097999999999999</v>
      </c>
      <c r="W657" s="235">
        <f t="shared" si="78"/>
        <v>1.0610221614054403</v>
      </c>
      <c r="X657">
        <f>IFERROR(INDEX(Rainfall_Wet!$O$2:$O$217,MATCH(B657, Rainfall_Wet!$A$2:$A$217,0)),"")</f>
        <v>175.377105089</v>
      </c>
      <c r="Y657" s="241">
        <v>25.96</v>
      </c>
      <c r="Z657" s="241">
        <v>8.9200000000000017</v>
      </c>
      <c r="AA657" s="241">
        <v>65.12</v>
      </c>
      <c r="AB657" s="242" t="s">
        <v>2688</v>
      </c>
      <c r="AC657" s="241">
        <v>1.6991621488417901</v>
      </c>
      <c r="AD657">
        <f>IF('WetLitterbags placem_collection'!AB218="","",'WetLitterbags placem_collection'!AB218)</f>
        <v>5.13</v>
      </c>
      <c r="AE657">
        <f>IF('WetLitterbags placem_collection'!Z218="","",'WetLitterbags placem_collection'!Z218)</f>
        <v>5.13</v>
      </c>
      <c r="AF657" s="256" t="str">
        <f>IF('WetLitterbags placem_collection'!AA218="","",'WetLitterbags placem_collection'!AA218)</f>
        <v>O</v>
      </c>
      <c r="AG657">
        <f>IF('WetLitterbags placem_collection'!AC218="","",'WetLitterbags placem_collection'!AC218)</f>
        <v>1</v>
      </c>
      <c r="AH657" s="250">
        <f>AVERAGE('WetLitterbags placem_collection'!S218,'WetLitterbags placem_collection'!U218)</f>
        <v>20.65</v>
      </c>
      <c r="AI657">
        <f>AVERAGE('WetLitterbags placem_collection'!R218,'WetLitterbags placem_collection'!T218)</f>
        <v>25.05</v>
      </c>
      <c r="AJ657">
        <v>-2.4396450349999999</v>
      </c>
      <c r="AK657">
        <v>34.83836599</v>
      </c>
      <c r="AL657" t="str">
        <f>IF(ISNUMBER(SEARCH("C", 'WetLitterbags placem_collection'!X218)),"YES","")</f>
        <v/>
      </c>
      <c r="AM657" t="str">
        <f>IF(ISNUMBER(SEARCH("H", 'WetLitterbags placem_collection'!X218)),"YES","")</f>
        <v/>
      </c>
      <c r="AN657" t="str">
        <f>IF(ISNUMBER(SEARCH("R", 'WetLitterbags placem_collection'!X218)),"YES","")</f>
        <v>YES</v>
      </c>
    </row>
    <row r="658" spans="1:40" ht="15" customHeight="1">
      <c r="A658" s="268" t="s">
        <v>2460</v>
      </c>
      <c r="B658" s="282">
        <f>'Dry_Litterbag Placem_Collection'!A219</f>
        <v>217</v>
      </c>
      <c r="C658" s="282" t="str">
        <f>'Dry_Litterbag Placem_Collection'!B219</f>
        <v>Seronera</v>
      </c>
      <c r="D658" s="282" t="s">
        <v>2677</v>
      </c>
      <c r="E658" s="282" t="s">
        <v>2527</v>
      </c>
      <c r="F658" s="282">
        <v>1</v>
      </c>
      <c r="G658" s="283" t="str">
        <f>'Dry_Litterbag Placem_Collection'!C219</f>
        <v>Local1_CG1</v>
      </c>
      <c r="H658" s="293" t="s">
        <v>3672</v>
      </c>
      <c r="I658" s="285" t="s">
        <v>1147</v>
      </c>
      <c r="J658" s="233" t="str">
        <f>'WetLitterbags placem_collection'!O219</f>
        <v>G804</v>
      </c>
      <c r="K658" s="235">
        <f>IFERROR(INDEX('Green_rooibos initial weight'!$C$5:$C$1749,MATCH(J658, 'Green_rooibos initial weight'!$A$5:$A$1749,0)),"")</f>
        <v>2.028</v>
      </c>
      <c r="L658" s="235">
        <f t="shared" si="74"/>
        <v>1.7782</v>
      </c>
      <c r="M658" s="235">
        <f>AVERAGE('Ashed teabags wet'!$J$809:$J$813,'Ashed teabags wet'!$J$817:$J$818,'Ashed teabags wet'!$J$820:$J$821)</f>
        <v>5.5094158734921841</v>
      </c>
      <c r="N658" s="235">
        <f t="shared" si="75"/>
        <v>1.680231566937562</v>
      </c>
      <c r="O658" s="235">
        <f>IF(IFERROR(INDEX('Both teabags AfterWet'!$D$1:$D$839,MATCH(J658,'Both teabags AfterWet'!$B$1:$B$839,0)),"")="","",(IFERROR(INDEX('Both teabags AfterWet'!$D$1:$D$839,MATCH(J658,'Both teabags AfterWet'!$B$1:$B$839,0)),"")))</f>
        <v>0.66200000000000003</v>
      </c>
      <c r="P658" s="235">
        <f t="shared" si="76"/>
        <v>0.51140000000000008</v>
      </c>
      <c r="Q658" s="235">
        <f>IFERROR(INDEX('Ashed teabags wet'!$J$2:$J$825,MATCH(J658,'Ashed teabags wet'!$B$2:$B$825,0)),"")</f>
        <v>8.5770946950907749</v>
      </c>
      <c r="R658" s="235">
        <f t="shared" si="79"/>
        <v>0.46753673772930582</v>
      </c>
      <c r="S658" s="236">
        <f>'WetLitterbags placem_collection'!E219</f>
        <v>42769</v>
      </c>
      <c r="T658" s="236">
        <f>IF('WetLitterbags placem_collection'!G219="","",'WetLitterbags placem_collection'!G219)</f>
        <v>42814</v>
      </c>
      <c r="U658" s="237">
        <f t="shared" si="73"/>
        <v>45</v>
      </c>
      <c r="V658" s="235">
        <f t="shared" si="77"/>
        <v>1.2667999999999999</v>
      </c>
      <c r="W658" s="235">
        <f t="shared" si="78"/>
        <v>1.2126948292082562</v>
      </c>
      <c r="X658">
        <f>IFERROR(INDEX(Rainfall_Wet!$O$2:$O$217,MATCH(B658, Rainfall_Wet!$A$2:$A$217,0)),"")</f>
        <v>175.377105089</v>
      </c>
      <c r="Y658" s="241">
        <v>29.076539101497506</v>
      </c>
      <c r="Z658" s="241">
        <v>7.1963394342762079</v>
      </c>
      <c r="AA658" s="241">
        <v>63.727121464226286</v>
      </c>
      <c r="AB658" s="241" t="s">
        <v>2688</v>
      </c>
      <c r="AC658" s="241">
        <v>1.0994578610152781</v>
      </c>
      <c r="AD658">
        <f>IF('WetLitterbags placem_collection'!AB219="","",'WetLitterbags placem_collection'!AB219)</f>
        <v>13.8</v>
      </c>
      <c r="AE658">
        <f>IF('WetLitterbags placem_collection'!Z219="","",'WetLitterbags placem_collection'!Z219)</f>
        <v>17.399999999999999</v>
      </c>
      <c r="AF658" s="256" t="str">
        <f>IF('WetLitterbags placem_collection'!AA219="","",'WetLitterbags placem_collection'!AA219)</f>
        <v>O</v>
      </c>
      <c r="AG658">
        <f>IF('WetLitterbags placem_collection'!AC219="","",'WetLitterbags placem_collection'!AC219)</f>
        <v>1</v>
      </c>
      <c r="AH658" s="250">
        <f>AVERAGE('WetLitterbags placem_collection'!S219,'WetLitterbags placem_collection'!U219)</f>
        <v>20.049999999999997</v>
      </c>
      <c r="AI658">
        <f>AVERAGE('WetLitterbags placem_collection'!R219,'WetLitterbags placem_collection'!T219)</f>
        <v>25.5</v>
      </c>
      <c r="AJ658">
        <v>-2.439403972</v>
      </c>
      <c r="AK658">
        <v>34.838404959999998</v>
      </c>
      <c r="AL658" t="str">
        <f>IF(ISNUMBER(SEARCH("C", 'WetLitterbags placem_collection'!X219)),"YES","")</f>
        <v/>
      </c>
      <c r="AM658" t="str">
        <f>IF(ISNUMBER(SEARCH("H", 'WetLitterbags placem_collection'!X219)),"YES","")</f>
        <v/>
      </c>
      <c r="AN658" t="str">
        <f>IF(ISNUMBER(SEARCH("R", 'WetLitterbags placem_collection'!X219)),"YES","")</f>
        <v>YES</v>
      </c>
    </row>
    <row r="659" spans="1:40" ht="15" customHeight="1">
      <c r="A659" s="268" t="s">
        <v>2460</v>
      </c>
      <c r="B659" s="282">
        <f>'Dry_Litterbag Placem_Collection'!A220</f>
        <v>218</v>
      </c>
      <c r="C659" s="282" t="str">
        <f>'Dry_Litterbag Placem_Collection'!B220</f>
        <v>Seronera</v>
      </c>
      <c r="D659" s="282" t="s">
        <v>2677</v>
      </c>
      <c r="E659" s="282" t="s">
        <v>2527</v>
      </c>
      <c r="F659" s="282">
        <v>2</v>
      </c>
      <c r="G659" s="283" t="str">
        <f>'Dry_Litterbag Placem_Collection'!C220</f>
        <v>Local2_CG2</v>
      </c>
      <c r="H659" s="293" t="s">
        <v>3672</v>
      </c>
      <c r="I659" s="285" t="s">
        <v>1147</v>
      </c>
      <c r="J659" s="233" t="str">
        <f>'WetLitterbags placem_collection'!O220</f>
        <v>G587</v>
      </c>
      <c r="K659" s="235">
        <f>IFERROR(INDEX('Green_rooibos initial weight'!$C$5:$C$1749,MATCH(J659, 'Green_rooibos initial weight'!$A$5:$A$1749,0)),"")</f>
        <v>2.0640000000000001</v>
      </c>
      <c r="L659" s="235">
        <f t="shared" si="74"/>
        <v>1.8142</v>
      </c>
      <c r="M659" s="235">
        <f>AVERAGE('Ashed teabags wet'!$J$809:$J$813,'Ashed teabags wet'!$J$817:$J$818,'Ashed teabags wet'!$J$820:$J$821)</f>
        <v>5.5094158734921841</v>
      </c>
      <c r="N659" s="235">
        <f t="shared" si="75"/>
        <v>1.7142481772231049</v>
      </c>
      <c r="O659" s="235">
        <f>IF(IFERROR(INDEX('Both teabags AfterWet'!$D$1:$D$839,MATCH(J659,'Both teabags AfterWet'!$B$1:$B$839,0)),"")="","",(IFERROR(INDEX('Both teabags AfterWet'!$D$1:$D$839,MATCH(J659,'Both teabags AfterWet'!$B$1:$B$839,0)),"")))</f>
        <v>0.7167</v>
      </c>
      <c r="P659" s="235">
        <f t="shared" si="76"/>
        <v>0.56610000000000005</v>
      </c>
      <c r="Q659" s="235">
        <f>IFERROR(INDEX('Ashed teabags wet'!$J$2:$J$825,MATCH(J659,'Ashed teabags wet'!$B$2:$B$825,0)),"")</f>
        <v>13.067061143984493</v>
      </c>
      <c r="R659" s="235">
        <f t="shared" si="79"/>
        <v>0.49212736686390379</v>
      </c>
      <c r="S659" s="236">
        <f>'WetLitterbags placem_collection'!E220</f>
        <v>42769</v>
      </c>
      <c r="T659" s="236">
        <f>IF('WetLitterbags placem_collection'!G220="","",'WetLitterbags placem_collection'!G220)</f>
        <v>42814</v>
      </c>
      <c r="U659" s="237">
        <f t="shared" si="73"/>
        <v>45</v>
      </c>
      <c r="V659" s="235">
        <f t="shared" si="77"/>
        <v>1.2481</v>
      </c>
      <c r="W659" s="235">
        <f t="shared" si="78"/>
        <v>1.2221208103592009</v>
      </c>
      <c r="X659">
        <f>IFERROR(INDEX(Rainfall_Wet!$O$2:$O$217,MATCH(B659, Rainfall_Wet!$A$2:$A$217,0)),"")</f>
        <v>175.377105089</v>
      </c>
      <c r="Y659" s="241">
        <v>21.072635135135137</v>
      </c>
      <c r="Z659" s="241">
        <v>7.3057432432432412</v>
      </c>
      <c r="AA659" s="241">
        <v>71.621621621621614</v>
      </c>
      <c r="AB659" s="241" t="s">
        <v>2688</v>
      </c>
      <c r="AC659" s="241">
        <v>1.4512074913750617</v>
      </c>
      <c r="AD659">
        <f>IF('WetLitterbags placem_collection'!AB220="","",'WetLitterbags placem_collection'!AB220)</f>
        <v>5.13</v>
      </c>
      <c r="AE659">
        <f>IF('WetLitterbags placem_collection'!Z220="","",'WetLitterbags placem_collection'!Z220)</f>
        <v>5.13</v>
      </c>
      <c r="AF659" s="256" t="str">
        <f>IF('WetLitterbags placem_collection'!AA220="","",'WetLitterbags placem_collection'!AA220)</f>
        <v>O</v>
      </c>
      <c r="AG659">
        <f>IF('WetLitterbags placem_collection'!AC220="","",'WetLitterbags placem_collection'!AC220)</f>
        <v>1</v>
      </c>
      <c r="AH659" s="250">
        <f>AVERAGE('WetLitterbags placem_collection'!S220,'WetLitterbags placem_collection'!U220)</f>
        <v>22.1</v>
      </c>
      <c r="AI659">
        <f>AVERAGE('WetLitterbags placem_collection'!R220,'WetLitterbags placem_collection'!T220)</f>
        <v>24.5</v>
      </c>
      <c r="AJ659">
        <v>-2.4396450349999999</v>
      </c>
      <c r="AK659">
        <v>34.83836599</v>
      </c>
      <c r="AL659" t="str">
        <f>IF(ISNUMBER(SEARCH("C", 'WetLitterbags placem_collection'!X220)),"YES","")</f>
        <v/>
      </c>
      <c r="AM659" t="str">
        <f>IF(ISNUMBER(SEARCH("H", 'WetLitterbags placem_collection'!X220)),"YES","")</f>
        <v/>
      </c>
      <c r="AN659" t="str">
        <f>IF(ISNUMBER(SEARCH("R", 'WetLitterbags placem_collection'!X220)),"YES","")</f>
        <v>YES</v>
      </c>
    </row>
    <row r="660" spans="1:40" ht="15" customHeight="1">
      <c r="A660" s="268" t="s">
        <v>2460</v>
      </c>
      <c r="B660" s="282">
        <f>'Dry_Litterbag Placem_Collection'!A221</f>
        <v>219</v>
      </c>
      <c r="C660" s="282" t="str">
        <f>'Dry_Litterbag Placem_Collection'!B221</f>
        <v>Seronera</v>
      </c>
      <c r="D660" s="282" t="s">
        <v>2677</v>
      </c>
      <c r="E660" s="282" t="s">
        <v>2527</v>
      </c>
      <c r="F660" s="282">
        <v>3</v>
      </c>
      <c r="G660" s="283" t="str">
        <f>'Dry_Litterbag Placem_Collection'!C221</f>
        <v>Local3_CG3</v>
      </c>
      <c r="H660" s="293" t="s">
        <v>3672</v>
      </c>
      <c r="I660" s="285" t="s">
        <v>1147</v>
      </c>
      <c r="J660" s="233" t="str">
        <f>'WetLitterbags placem_collection'!O221</f>
        <v>G491</v>
      </c>
      <c r="K660" s="235">
        <f>IFERROR(INDEX('Green_rooibos initial weight'!$C$5:$C$1749,MATCH(J660, 'Green_rooibos initial weight'!$A$5:$A$1749,0)),"")</f>
        <v>2.0249999999999999</v>
      </c>
      <c r="L660" s="235">
        <f t="shared" si="74"/>
        <v>1.7751999999999999</v>
      </c>
      <c r="M660" s="235">
        <f>AVERAGE('Ashed teabags wet'!$J$809:$J$813,'Ashed teabags wet'!$J$817:$J$818,'Ashed teabags wet'!$J$820:$J$821)</f>
        <v>5.5094158734921841</v>
      </c>
      <c r="N660" s="235">
        <f t="shared" si="75"/>
        <v>1.6773968494137665</v>
      </c>
      <c r="O660" s="235">
        <f>IF(IFERROR(INDEX('Both teabags AfterWet'!$D$1:$D$839,MATCH(J660,'Both teabags AfterWet'!$B$1:$B$839,0)),"")="","",(IFERROR(INDEX('Both teabags AfterWet'!$D$1:$D$839,MATCH(J660,'Both teabags AfterWet'!$B$1:$B$839,0)),"")))</f>
        <v>0.65569999999999995</v>
      </c>
      <c r="P660" s="235">
        <f t="shared" si="76"/>
        <v>0.50509999999999988</v>
      </c>
      <c r="Q660" s="235">
        <f>IFERROR(INDEX('Ashed teabags wet'!$J$2:$J$825,MATCH(J660,'Ashed teabags wet'!$B$2:$B$825,0)),"")</f>
        <v>11.643835616438309</v>
      </c>
      <c r="R660" s="235">
        <f t="shared" si="79"/>
        <v>0.44628698630136998</v>
      </c>
      <c r="S660" s="236">
        <f>'WetLitterbags placem_collection'!E221</f>
        <v>42769</v>
      </c>
      <c r="T660" s="236">
        <f>IF('WetLitterbags placem_collection'!G221="","",'WetLitterbags placem_collection'!G221)</f>
        <v>42813</v>
      </c>
      <c r="U660" s="237">
        <f t="shared" si="73"/>
        <v>44</v>
      </c>
      <c r="V660" s="235">
        <f t="shared" si="77"/>
        <v>1.2701</v>
      </c>
      <c r="W660" s="235">
        <f t="shared" si="78"/>
        <v>1.2311098631123967</v>
      </c>
      <c r="X660">
        <f>IFERROR(INDEX(Rainfall_Wet!$O$2:$O$217,MATCH(B660, Rainfall_Wet!$A$2:$A$217,0)),"")</f>
        <v>175.054685654</v>
      </c>
      <c r="Y660" s="241">
        <v>21.96</v>
      </c>
      <c r="Z660" s="241">
        <v>4.9199999999999982</v>
      </c>
      <c r="AA660" s="241">
        <v>73.12</v>
      </c>
      <c r="AB660" s="241" t="s">
        <v>2688</v>
      </c>
      <c r="AC660" s="241">
        <v>1.4012321340561851</v>
      </c>
      <c r="AD660">
        <f>IF('WetLitterbags placem_collection'!AB221="","",'WetLitterbags placem_collection'!AB221)</f>
        <v>7.9</v>
      </c>
      <c r="AE660">
        <f>IF('WetLitterbags placem_collection'!Z221="","",'WetLitterbags placem_collection'!Z221)</f>
        <v>7.9</v>
      </c>
      <c r="AF660" s="256" t="str">
        <f>IF('WetLitterbags placem_collection'!AA221="","",'WetLitterbags placem_collection'!AA221)</f>
        <v>O</v>
      </c>
      <c r="AG660">
        <f>IF('WetLitterbags placem_collection'!AC221="","",'WetLitterbags placem_collection'!AC221)</f>
        <v>1</v>
      </c>
      <c r="AH660" s="250">
        <f>AVERAGE('WetLitterbags placem_collection'!S221,'WetLitterbags placem_collection'!U221)</f>
        <v>21.75</v>
      </c>
      <c r="AI660">
        <f>AVERAGE('WetLitterbags placem_collection'!R221,'WetLitterbags placem_collection'!T221)</f>
        <v>27.55</v>
      </c>
      <c r="AJ660">
        <v>-2.4395990190000001</v>
      </c>
      <c r="AK660">
        <v>34.838418959999998</v>
      </c>
      <c r="AL660" t="str">
        <f>IF(ISNUMBER(SEARCH("C", 'WetLitterbags placem_collection'!X221)),"YES","")</f>
        <v/>
      </c>
      <c r="AM660" t="str">
        <f>IF(ISNUMBER(SEARCH("H", 'WetLitterbags placem_collection'!X221)),"YES","")</f>
        <v/>
      </c>
      <c r="AN660" t="str">
        <f>IF(ISNUMBER(SEARCH("R", 'WetLitterbags placem_collection'!X221)),"YES","")</f>
        <v>YES</v>
      </c>
    </row>
    <row r="661" spans="1:40" ht="15" customHeight="1">
      <c r="A661" s="268" t="s">
        <v>2460</v>
      </c>
      <c r="B661" s="282">
        <f>'Dry_Litterbag Placem_Collection'!A222</f>
        <v>220</v>
      </c>
      <c r="C661" s="282" t="str">
        <f>'Dry_Litterbag Placem_Collection'!B222</f>
        <v>Seronera</v>
      </c>
      <c r="D661" s="282" t="s">
        <v>2677</v>
      </c>
      <c r="E661" s="282" t="s">
        <v>2527</v>
      </c>
      <c r="F661" s="282">
        <v>4</v>
      </c>
      <c r="G661" s="283" t="str">
        <f>'Dry_Litterbag Placem_Collection'!C222</f>
        <v>Local4_CG4</v>
      </c>
      <c r="H661" s="293" t="s">
        <v>3672</v>
      </c>
      <c r="I661" s="285" t="s">
        <v>1147</v>
      </c>
      <c r="J661" s="233" t="str">
        <f>'WetLitterbags placem_collection'!O222</f>
        <v>G849</v>
      </c>
      <c r="K661" s="235">
        <f>IFERROR(INDEX('Green_rooibos initial weight'!$C$5:$C$1749,MATCH(J661, 'Green_rooibos initial weight'!$A$5:$A$1749,0)),"")</f>
        <v>2.1070000000000002</v>
      </c>
      <c r="L661" s="235">
        <f t="shared" si="74"/>
        <v>1.8572000000000002</v>
      </c>
      <c r="M661" s="235">
        <f>AVERAGE('Ashed teabags wet'!$J$809:$J$813,'Ashed teabags wet'!$J$817:$J$818,'Ashed teabags wet'!$J$820:$J$821)</f>
        <v>5.5094158734921841</v>
      </c>
      <c r="N661" s="235">
        <f t="shared" si="75"/>
        <v>1.7548791283975034</v>
      </c>
      <c r="O661" s="235">
        <f>IF(IFERROR(INDEX('Both teabags AfterWet'!$D$1:$D$839,MATCH(J661,'Both teabags AfterWet'!$B$1:$B$839,0)),"")="","",(IFERROR(INDEX('Both teabags AfterWet'!$D$1:$D$839,MATCH(J661,'Both teabags AfterWet'!$B$1:$B$839,0)),"")))</f>
        <v>0.65239999999999998</v>
      </c>
      <c r="P661" s="235">
        <f t="shared" si="76"/>
        <v>0.50180000000000002</v>
      </c>
      <c r="Q661" s="235">
        <f>IFERROR(INDEX('Ashed teabags wet'!$J$2:$J$825,MATCH(J661,'Ashed teabags wet'!$B$2:$B$825,0)),"")</f>
        <v>11.566979733070331</v>
      </c>
      <c r="R661" s="235">
        <f t="shared" si="79"/>
        <v>0.44375689569945309</v>
      </c>
      <c r="S661" s="236">
        <f>'WetLitterbags placem_collection'!E222</f>
        <v>42769</v>
      </c>
      <c r="T661" s="236">
        <f>IF('WetLitterbags placem_collection'!G222="","",'WetLitterbags placem_collection'!G222)</f>
        <v>42813</v>
      </c>
      <c r="U661" s="237">
        <f t="shared" si="73"/>
        <v>44</v>
      </c>
      <c r="V661" s="235">
        <f t="shared" si="77"/>
        <v>1.3554000000000002</v>
      </c>
      <c r="W661" s="235">
        <f t="shared" si="78"/>
        <v>1.3111222326980503</v>
      </c>
      <c r="X661">
        <f>IFERROR(INDEX(Rainfall_Wet!$O$2:$O$217,MATCH(B661, Rainfall_Wet!$A$2:$A$217,0)),"")</f>
        <v>175.054685654</v>
      </c>
      <c r="Y661" s="241">
        <v>15.960000000000003</v>
      </c>
      <c r="Z661" s="241">
        <v>6.9199999999999982</v>
      </c>
      <c r="AA661" s="241">
        <v>77.11999999999999</v>
      </c>
      <c r="AB661" s="241" t="s">
        <v>2689</v>
      </c>
      <c r="AC661" s="241">
        <v>0.60547067520946207</v>
      </c>
      <c r="AD661">
        <f>IF('WetLitterbags placem_collection'!AB222="","",'WetLitterbags placem_collection'!AB222)</f>
        <v>15.2</v>
      </c>
      <c r="AE661">
        <f>IF('WetLitterbags placem_collection'!Z222="","",'WetLitterbags placem_collection'!Z222)</f>
        <v>12.2</v>
      </c>
      <c r="AF661" s="256" t="str">
        <f>IF('WetLitterbags placem_collection'!AA222="","",'WetLitterbags placem_collection'!AA222)</f>
        <v>O</v>
      </c>
      <c r="AG661">
        <f>IF('WetLitterbags placem_collection'!AC222="","",'WetLitterbags placem_collection'!AC222)</f>
        <v>1</v>
      </c>
      <c r="AH661" s="250">
        <f>AVERAGE('WetLitterbags placem_collection'!S222,'WetLitterbags placem_collection'!U222)</f>
        <v>20.85</v>
      </c>
      <c r="AI661">
        <f>AVERAGE('WetLitterbags placem_collection'!R222,'WetLitterbags placem_collection'!T222)</f>
        <v>27.950000000000003</v>
      </c>
      <c r="AJ661">
        <v>-2.4396949910000001</v>
      </c>
      <c r="AK661">
        <v>34.838574029999997</v>
      </c>
      <c r="AL661" t="str">
        <f>IF(ISNUMBER(SEARCH("C", 'WetLitterbags placem_collection'!X222)),"YES","")</f>
        <v/>
      </c>
      <c r="AM661" t="str">
        <f>IF(ISNUMBER(SEARCH("H", 'WetLitterbags placem_collection'!X222)),"YES","")</f>
        <v/>
      </c>
      <c r="AN661" t="str">
        <f>IF(ISNUMBER(SEARCH("R", 'WetLitterbags placem_collection'!X222)),"YES","")</f>
        <v>YES</v>
      </c>
    </row>
    <row r="662" spans="1:40" ht="15" customHeight="1">
      <c r="A662" s="268" t="s">
        <v>2460</v>
      </c>
      <c r="B662" s="282">
        <f>'Dry_Litterbag Placem_Collection'!A3</f>
        <v>1</v>
      </c>
      <c r="C662" s="282" t="str">
        <f>'Dry_Litterbag Placem_Collection'!B3</f>
        <v>Makao</v>
      </c>
      <c r="D662" s="282" t="s">
        <v>2677</v>
      </c>
      <c r="E662" s="282" t="s">
        <v>2678</v>
      </c>
      <c r="F662" s="282">
        <v>1</v>
      </c>
      <c r="G662" s="283" t="str">
        <f>'Dry_Litterbag Placem_Collection'!C3</f>
        <v>Dry_Ag1_T1</v>
      </c>
      <c r="H662" s="293" t="s">
        <v>3672</v>
      </c>
      <c r="I662" s="294" t="s">
        <v>298</v>
      </c>
      <c r="J662" s="233" t="str">
        <f>'WetLitterbags placem_collection'!Q3</f>
        <v>R133</v>
      </c>
      <c r="K662" s="235">
        <f>IFERROR(INDEX('Green_rooibos initial weight'!$C$5:$C$1749,MATCH(J662, 'Green_rooibos initial weight'!$A$5:$A$1749,0)),"")</f>
        <v>2.1760000000000002</v>
      </c>
      <c r="L662" s="235">
        <f t="shared" si="74"/>
        <v>1.9262000000000001</v>
      </c>
      <c r="M662" s="235">
        <f>AVERAGE('Ashed teabags wet'!$J$814:$J$816)</f>
        <v>2.2816647271287041</v>
      </c>
      <c r="N662" s="235">
        <f t="shared" si="75"/>
        <v>1.8822505740260471</v>
      </c>
      <c r="O662" s="235">
        <f>IF(IFERROR(INDEX('Both teabags AfterWet'!$D$1:$D$839,MATCH(J662,'Both teabags AfterWet'!$B$1:$B$839,0)),"")="","",(IFERROR(INDEX('Both teabags AfterWet'!$D$1:$D$839,MATCH(J662,'Both teabags AfterWet'!$B$1:$B$839,0)),"")))</f>
        <v>1.4104000000000001</v>
      </c>
      <c r="P662" s="235">
        <f t="shared" si="76"/>
        <v>1.2598</v>
      </c>
      <c r="Q662" s="235" t="str">
        <f>IFERROR(INDEX('Ashed teabags wet'!$J$2:$J$825,MATCH(J662,'Ashed teabags wet'!$B$2:$B$825,0)),"")</f>
        <v/>
      </c>
      <c r="R662" s="235" t="str">
        <f t="shared" si="79"/>
        <v/>
      </c>
      <c r="S662" s="236">
        <f>'WetLitterbags placem_collection'!E3</f>
        <v>42766</v>
      </c>
      <c r="T662" s="236">
        <f>IF('WetLitterbags placem_collection'!G3="","",'WetLitterbags placem_collection'!G3)</f>
        <v>42818</v>
      </c>
      <c r="U662" s="237">
        <f t="shared" ref="U662" si="80">IFERROR(T662-S662,"")</f>
        <v>52</v>
      </c>
      <c r="V662" s="235">
        <f t="shared" si="77"/>
        <v>0.6664000000000001</v>
      </c>
      <c r="W662" s="235" t="str">
        <f t="shared" si="78"/>
        <v/>
      </c>
      <c r="X662">
        <f>IFERROR(INDEX(Rainfall_Wet!$O$2:$O$217,MATCH(B662, Rainfall_Wet!$A$2:$A$217,0)),"")</f>
        <v>194.43839254400001</v>
      </c>
      <c r="Y662" s="241">
        <v>12.565665055683967</v>
      </c>
      <c r="Z662" s="241">
        <v>0.9665896196679955</v>
      </c>
      <c r="AA662" s="241">
        <v>86.467745324648035</v>
      </c>
      <c r="AB662" s="242" t="s">
        <v>2690</v>
      </c>
      <c r="AC662" s="241">
        <v>1.0225726959093147</v>
      </c>
      <c r="AD662">
        <f>IF('WetLitterbags placem_collection'!AB3="","",'WetLitterbags placem_collection'!AB3)</f>
        <v>26.4</v>
      </c>
      <c r="AE662">
        <f>IF('WetLitterbags placem_collection'!Z3="","",'WetLitterbags placem_collection'!Z3)</f>
        <v>41</v>
      </c>
      <c r="AF662" s="256" t="str">
        <f>IF('WetLitterbags placem_collection'!AA3="","",'WetLitterbags placem_collection'!AA3)</f>
        <v>M</v>
      </c>
      <c r="AG662">
        <f>IF('WetLitterbags placem_collection'!AC3="","",'WetLitterbags placem_collection'!AC3)</f>
        <v>1</v>
      </c>
      <c r="AH662">
        <f>AVERAGE('WetLitterbags placem_collection'!S3,'WetLitterbags placem_collection'!U3)</f>
        <v>14.75</v>
      </c>
      <c r="AI662">
        <f>AVERAGE('WetLitterbags placem_collection'!R3,'WetLitterbags placem_collection'!T3)</f>
        <v>24.7</v>
      </c>
      <c r="AJ662">
        <f>INDEX(Coordinates!$B$2:$B$197,MATCH(G662,Coordinates!$J$2:$J$197,0))</f>
        <v>-3.3978609999999998</v>
      </c>
      <c r="AK662">
        <f>INDEX(Coordinates!$C$2:$C$197,MATCH(G662,Coordinates!$J$2:$J$197,0))</f>
        <v>34.837608000000003</v>
      </c>
      <c r="AL662" t="str">
        <f>IF(ISNUMBER(SEARCH("C", 'WetLitterbags placem_collection'!Y3)),"YES","")</f>
        <v/>
      </c>
      <c r="AM662" t="str">
        <f>IF(ISNUMBER(SEARCH("H", 'WetLitterbags placem_collection'!Y3)),"YES","")</f>
        <v/>
      </c>
      <c r="AN662" t="str">
        <f>IF(ISNUMBER(SEARCH("R", 'WetLitterbags placem_collection'!Y3)),"YES","")</f>
        <v/>
      </c>
    </row>
    <row r="663" spans="1:40" ht="15" customHeight="1">
      <c r="A663" s="268" t="s">
        <v>2460</v>
      </c>
      <c r="B663" s="282">
        <f>'Dry_Litterbag Placem_Collection'!A4</f>
        <v>2</v>
      </c>
      <c r="C663" s="282" t="str">
        <f>'Dry_Litterbag Placem_Collection'!B4</f>
        <v>Makao</v>
      </c>
      <c r="D663" s="282" t="s">
        <v>2677</v>
      </c>
      <c r="E663" s="282" t="s">
        <v>2678</v>
      </c>
      <c r="F663" s="282">
        <v>1</v>
      </c>
      <c r="G663" s="283" t="str">
        <f>'Dry_Litterbag Placem_Collection'!C4</f>
        <v>Dry_Ag1_T2</v>
      </c>
      <c r="H663" s="293" t="s">
        <v>3672</v>
      </c>
      <c r="I663" s="294" t="s">
        <v>298</v>
      </c>
      <c r="J663" s="233" t="str">
        <f>'WetLitterbags placem_collection'!Q4</f>
        <v>R527</v>
      </c>
      <c r="K663" s="235">
        <f>IFERROR(INDEX('Green_rooibos initial weight'!$C$5:$C$1749,MATCH(J663, 'Green_rooibos initial weight'!$A$5:$A$1749,0)),"")</f>
        <v>2.1859999999999999</v>
      </c>
      <c r="L663" s="235">
        <f t="shared" si="74"/>
        <v>1.9361999999999999</v>
      </c>
      <c r="M663" s="235">
        <f>AVERAGE('Ashed teabags wet'!$J$814:$J$816)</f>
        <v>2.2816647271287041</v>
      </c>
      <c r="N663" s="235">
        <f t="shared" si="75"/>
        <v>1.8920224075533341</v>
      </c>
      <c r="O663" s="235">
        <f>IF(IFERROR(INDEX('Both teabags AfterWet'!$D$1:$D$839,MATCH(J663,'Both teabags AfterWet'!$B$1:$B$839,0)),"")="","",(IFERROR(INDEX('Both teabags AfterWet'!$D$1:$D$839,MATCH(J663,'Both teabags AfterWet'!$B$1:$B$839,0)),"")))</f>
        <v>1.3275999999999999</v>
      </c>
      <c r="P663" s="235">
        <f t="shared" si="76"/>
        <v>1.1769999999999998</v>
      </c>
      <c r="Q663" s="235">
        <f>IFERROR(INDEX('Ashed teabags wet'!$J$2:$J$825,MATCH(J663,'Ashed teabags wet'!$B$2:$B$825,0)),"")</f>
        <v>4.4433349975038503</v>
      </c>
      <c r="R663" s="235">
        <f t="shared" si="79"/>
        <v>1.1247019470793795</v>
      </c>
      <c r="S663" s="236">
        <f>'WetLitterbags placem_collection'!E4</f>
        <v>42766</v>
      </c>
      <c r="T663" s="236">
        <f>IF('WetLitterbags placem_collection'!G4="","",'WetLitterbags placem_collection'!G4)</f>
        <v>42818</v>
      </c>
      <c r="U663" s="237">
        <f t="shared" ref="U663:U726" si="81">IFERROR(T663-S663,"")</f>
        <v>52</v>
      </c>
      <c r="V663" s="235">
        <f t="shared" si="77"/>
        <v>0.7592000000000001</v>
      </c>
      <c r="W663" s="235">
        <f t="shared" si="78"/>
        <v>0.76732046047395452</v>
      </c>
      <c r="X663">
        <f>IFERROR(INDEX(Rainfall_Wet!$O$2:$O$217,MATCH(B663, Rainfall_Wet!$A$2:$A$217,0)),"")</f>
        <v>194.43839254400001</v>
      </c>
      <c r="Y663" s="241">
        <v>12.565665055683967</v>
      </c>
      <c r="Z663" s="241">
        <v>0.9665896196679955</v>
      </c>
      <c r="AA663" s="241">
        <v>86.467745324648035</v>
      </c>
      <c r="AB663" s="242" t="s">
        <v>2690</v>
      </c>
      <c r="AC663" s="241">
        <v>2.02257269590931</v>
      </c>
      <c r="AD663">
        <f>IF('WetLitterbags placem_collection'!AB4="","",'WetLitterbags placem_collection'!AB4)</f>
        <v>22.4</v>
      </c>
      <c r="AE663">
        <f>IF('WetLitterbags placem_collection'!Z4="","",'WetLitterbags placem_collection'!Z4)</f>
        <v>39.799999999999997</v>
      </c>
      <c r="AF663" s="256" t="str">
        <f>IF('WetLitterbags placem_collection'!AA4="","",'WetLitterbags placem_collection'!AA4)</f>
        <v>M</v>
      </c>
      <c r="AG663">
        <f>IF('WetLitterbags placem_collection'!AC4="","",'WetLitterbags placem_collection'!AC4)</f>
        <v>1</v>
      </c>
      <c r="AH663">
        <f>AVERAGE('WetLitterbags placem_collection'!S4,'WetLitterbags placem_collection'!U4)</f>
        <v>13.1</v>
      </c>
      <c r="AI663">
        <f>AVERAGE('WetLitterbags placem_collection'!R4,'WetLitterbags placem_collection'!T4)</f>
        <v>24.9</v>
      </c>
      <c r="AJ663">
        <f>INDEX(Coordinates!$B$2:$B$197,MATCH(G663,Coordinates!$J$2:$J$197,0))</f>
        <v>-3.397879042</v>
      </c>
      <c r="AK663">
        <f>INDEX(Coordinates!$C$2:$C$197,MATCH(G663,Coordinates!$J$2:$J$197,0))</f>
        <v>34.837536010000001</v>
      </c>
      <c r="AL663" t="str">
        <f>IF(ISNUMBER(SEARCH("C", 'WetLitterbags placem_collection'!Y4)),"YES","")</f>
        <v/>
      </c>
      <c r="AM663" t="str">
        <f>IF(ISNUMBER(SEARCH("H", 'WetLitterbags placem_collection'!Y4)),"YES","")</f>
        <v/>
      </c>
      <c r="AN663" t="str">
        <f>IF(ISNUMBER(SEARCH("R", 'WetLitterbags placem_collection'!Y4)),"YES","")</f>
        <v/>
      </c>
    </row>
    <row r="664" spans="1:40" ht="15" customHeight="1">
      <c r="A664" s="268" t="s">
        <v>2460</v>
      </c>
      <c r="B664" s="282">
        <f>'Dry_Litterbag Placem_Collection'!A5</f>
        <v>3</v>
      </c>
      <c r="C664" s="282" t="str">
        <f>'Dry_Litterbag Placem_Collection'!B5</f>
        <v>Makao</v>
      </c>
      <c r="D664" s="282" t="s">
        <v>2677</v>
      </c>
      <c r="E664" s="282" t="s">
        <v>2678</v>
      </c>
      <c r="F664" s="282">
        <v>1</v>
      </c>
      <c r="G664" s="283" t="str">
        <f>'Dry_Litterbag Placem_Collection'!C5</f>
        <v>Dry_Ag1_T3</v>
      </c>
      <c r="H664" s="293" t="s">
        <v>3672</v>
      </c>
      <c r="I664" s="294" t="s">
        <v>298</v>
      </c>
      <c r="J664" s="233" t="str">
        <f>'WetLitterbags placem_collection'!Q5</f>
        <v>R498</v>
      </c>
      <c r="K664" s="235">
        <f>IFERROR(INDEX('Green_rooibos initial weight'!$C$5:$C$1749,MATCH(J664, 'Green_rooibos initial weight'!$A$5:$A$1749,0)),"")</f>
        <v>2.1520000000000001</v>
      </c>
      <c r="L664" s="235">
        <f t="shared" si="74"/>
        <v>1.9022000000000001</v>
      </c>
      <c r="M664" s="235">
        <f>AVERAGE('Ashed teabags wet'!$J$814:$J$816)</f>
        <v>2.2816647271287041</v>
      </c>
      <c r="N664" s="235">
        <f t="shared" si="75"/>
        <v>1.8587981735605579</v>
      </c>
      <c r="O664" s="235" t="str">
        <f>IF(IFERROR(INDEX('Both teabags AfterWet'!$D$1:$D$839,MATCH(J664,'Both teabags AfterWet'!$B$1:$B$839,0)),"")="","",(IFERROR(INDEX('Both teabags AfterWet'!$D$1:$D$839,MATCH(J664,'Both teabags AfterWet'!$B$1:$B$839,0)),"")))</f>
        <v/>
      </c>
      <c r="P664" s="235" t="str">
        <f t="shared" si="76"/>
        <v/>
      </c>
      <c r="Q664" s="235" t="str">
        <f>IFERROR(INDEX('Ashed teabags wet'!$J$2:$J$825,MATCH(J664,'Ashed teabags wet'!$B$2:$B$825,0)),"")</f>
        <v/>
      </c>
      <c r="R664" s="235" t="str">
        <f t="shared" si="79"/>
        <v/>
      </c>
      <c r="S664" s="236">
        <f>'WetLitterbags placem_collection'!E5</f>
        <v>42766</v>
      </c>
      <c r="T664" s="236" t="str">
        <f>IF('WetLitterbags placem_collection'!G5="","",'WetLitterbags placem_collection'!G5)</f>
        <v/>
      </c>
      <c r="U664" s="237" t="str">
        <f t="shared" si="81"/>
        <v/>
      </c>
      <c r="V664" s="235" t="str">
        <f t="shared" si="77"/>
        <v/>
      </c>
      <c r="W664" s="235" t="str">
        <f t="shared" si="78"/>
        <v/>
      </c>
      <c r="X664" t="str">
        <f>IFERROR(INDEX(Rainfall_Wet!$O$2:$O$217,MATCH(B664, Rainfall_Wet!$A$2:$A$217,0)),"")</f>
        <v/>
      </c>
      <c r="Y664" s="241">
        <v>12.565665055683967</v>
      </c>
      <c r="Z664" s="241">
        <v>0.9665896196679955</v>
      </c>
      <c r="AA664" s="241">
        <v>86.467745324648035</v>
      </c>
      <c r="AB664" s="242" t="s">
        <v>2690</v>
      </c>
      <c r="AC664" s="241">
        <v>3.02257269590931</v>
      </c>
      <c r="AD664" t="str">
        <f>IF('WetLitterbags placem_collection'!AB5="","",'WetLitterbags placem_collection'!AB5)</f>
        <v/>
      </c>
      <c r="AE664" t="str">
        <f>IF('WetLitterbags placem_collection'!Z5="","",'WetLitterbags placem_collection'!Z5)</f>
        <v/>
      </c>
      <c r="AF664" s="256" t="str">
        <f>IF('WetLitterbags placem_collection'!AA5="","",'WetLitterbags placem_collection'!AA5)</f>
        <v/>
      </c>
      <c r="AG664" t="str">
        <f>IF('WetLitterbags placem_collection'!AC5="","",'WetLitterbags placem_collection'!AC5)</f>
        <v/>
      </c>
      <c r="AH664">
        <f>AVERAGE('WetLitterbags placem_collection'!S5,'WetLitterbags placem_collection'!U5)</f>
        <v>14.649999999999999</v>
      </c>
      <c r="AI664">
        <f>AVERAGE('WetLitterbags placem_collection'!R5,'WetLitterbags placem_collection'!T5)</f>
        <v>24.7</v>
      </c>
      <c r="AJ664">
        <f>INDEX(Coordinates!$B$2:$B$197,MATCH(G664,Coordinates!$J$2:$J$197,0))</f>
        <v>-3.3978739999999998</v>
      </c>
      <c r="AK664">
        <f>INDEX(Coordinates!$C$2:$C$197,MATCH(G664,Coordinates!$J$2:$J$197,0))</f>
        <v>34.837578999999998</v>
      </c>
      <c r="AL664" t="str">
        <f>IF(ISNUMBER(SEARCH("C", 'WetLitterbags placem_collection'!Y5)),"YES","")</f>
        <v/>
      </c>
      <c r="AM664" t="str">
        <f>IF(ISNUMBER(SEARCH("H", 'WetLitterbags placem_collection'!Y5)),"YES","")</f>
        <v/>
      </c>
      <c r="AN664" t="str">
        <f>IF(ISNUMBER(SEARCH("R", 'WetLitterbags placem_collection'!Y5)),"YES","")</f>
        <v/>
      </c>
    </row>
    <row r="665" spans="1:40" ht="15" customHeight="1">
      <c r="A665" s="268" t="s">
        <v>2460</v>
      </c>
      <c r="B665" s="282">
        <f>'Dry_Litterbag Placem_Collection'!A6</f>
        <v>4</v>
      </c>
      <c r="C665" s="282" t="str">
        <f>'Dry_Litterbag Placem_Collection'!B6</f>
        <v>Makao</v>
      </c>
      <c r="D665" s="282" t="s">
        <v>2677</v>
      </c>
      <c r="E665" s="282" t="s">
        <v>2678</v>
      </c>
      <c r="F665" s="282">
        <v>1</v>
      </c>
      <c r="G665" s="283" t="str">
        <f>'Dry_Litterbag Placem_Collection'!C6</f>
        <v>Dry_Ag1_T4</v>
      </c>
      <c r="H665" s="293" t="s">
        <v>3672</v>
      </c>
      <c r="I665" s="294" t="s">
        <v>298</v>
      </c>
      <c r="J665" s="233" t="str">
        <f>'WetLitterbags placem_collection'!Q6</f>
        <v>R508</v>
      </c>
      <c r="K665" s="235">
        <f>IFERROR(INDEX('Green_rooibos initial weight'!$C$5:$C$1749,MATCH(J665, 'Green_rooibos initial weight'!$A$5:$A$1749,0)),"")</f>
        <v>2.169</v>
      </c>
      <c r="L665" s="235">
        <f t="shared" si="74"/>
        <v>1.9192</v>
      </c>
      <c r="M665" s="235">
        <f>AVERAGE('Ashed teabags wet'!$J$814:$J$816)</f>
        <v>2.2816647271287041</v>
      </c>
      <c r="N665" s="235">
        <f t="shared" si="75"/>
        <v>1.8754102905569459</v>
      </c>
      <c r="O665" s="235">
        <f>IF(IFERROR(INDEX('Both teabags AfterWet'!$D$1:$D$839,MATCH(J665,'Both teabags AfterWet'!$B$1:$B$839,0)),"")="","",(IFERROR(INDEX('Both teabags AfterWet'!$D$1:$D$839,MATCH(J665,'Both teabags AfterWet'!$B$1:$B$839,0)),"")))</f>
        <v>1.3392999999999999</v>
      </c>
      <c r="P665" s="235">
        <f t="shared" si="76"/>
        <v>1.1886999999999999</v>
      </c>
      <c r="Q665" s="235">
        <f>IFERROR(INDEX('Ashed teabags wet'!$J$2:$J$825,MATCH(J665,'Ashed teabags wet'!$B$2:$B$825,0)),"")</f>
        <v>4.9578582052553344</v>
      </c>
      <c r="R665" s="235">
        <f t="shared" si="79"/>
        <v>1.1297659395141297</v>
      </c>
      <c r="S665" s="236">
        <f>'WetLitterbags placem_collection'!E6</f>
        <v>42766</v>
      </c>
      <c r="T665" s="236">
        <f>IF('WetLitterbags placem_collection'!G6="","",'WetLitterbags placem_collection'!G6)</f>
        <v>42818</v>
      </c>
      <c r="U665" s="237">
        <f t="shared" si="81"/>
        <v>52</v>
      </c>
      <c r="V665" s="235">
        <f t="shared" si="77"/>
        <v>0.73050000000000015</v>
      </c>
      <c r="W665" s="235">
        <f t="shared" si="78"/>
        <v>0.74564435104281612</v>
      </c>
      <c r="X665">
        <f>IFERROR(INDEX(Rainfall_Wet!$O$2:$O$217,MATCH(B665, Rainfall_Wet!$A$2:$A$217,0)),"")</f>
        <v>194.43839254400001</v>
      </c>
      <c r="Y665" s="241">
        <v>12.565665055683967</v>
      </c>
      <c r="Z665" s="241">
        <v>0.9665896196679955</v>
      </c>
      <c r="AA665" s="241">
        <v>86.467745324648035</v>
      </c>
      <c r="AB665" s="242" t="s">
        <v>2690</v>
      </c>
      <c r="AC665" s="241">
        <v>4.02257269590931</v>
      </c>
      <c r="AD665" t="str">
        <f>IF('WetLitterbags placem_collection'!AB6="","",'WetLitterbags placem_collection'!AB6)</f>
        <v/>
      </c>
      <c r="AE665" t="str">
        <f>IF('WetLitterbags placem_collection'!Z6="","",'WetLitterbags placem_collection'!Z6)</f>
        <v/>
      </c>
      <c r="AF665" s="256" t="str">
        <f>IF('WetLitterbags placem_collection'!AA6="","",'WetLitterbags placem_collection'!AA6)</f>
        <v/>
      </c>
      <c r="AG665" t="str">
        <f>IF('WetLitterbags placem_collection'!AC6="","",'WetLitterbags placem_collection'!AC6)</f>
        <v/>
      </c>
      <c r="AH665">
        <f>AVERAGE('WetLitterbags placem_collection'!S6,'WetLitterbags placem_collection'!U6)</f>
        <v>17.399999999999999</v>
      </c>
      <c r="AI665">
        <f>AVERAGE('WetLitterbags placem_collection'!R6,'WetLitterbags placem_collection'!T6)</f>
        <v>25.549999999999997</v>
      </c>
      <c r="AJ665">
        <f>INDEX(Coordinates!$B$2:$B$197,MATCH(G665,Coordinates!$J$2:$J$197,0))</f>
        <v>-3.3977780399999999</v>
      </c>
      <c r="AK665">
        <f>INDEX(Coordinates!$C$2:$C$197,MATCH(G665,Coordinates!$J$2:$J$197,0))</f>
        <v>34.83751204</v>
      </c>
      <c r="AL665" t="str">
        <f>IF(ISNUMBER(SEARCH("C", 'WetLitterbags placem_collection'!Y6)),"YES","")</f>
        <v/>
      </c>
      <c r="AM665" t="str">
        <f>IF(ISNUMBER(SEARCH("H", 'WetLitterbags placem_collection'!Y6)),"YES","")</f>
        <v/>
      </c>
      <c r="AN665" t="str">
        <f>IF(ISNUMBER(SEARCH("R", 'WetLitterbags placem_collection'!Y6)),"YES","")</f>
        <v/>
      </c>
    </row>
    <row r="666" spans="1:40" ht="15" customHeight="1">
      <c r="A666" s="268" t="s">
        <v>2460</v>
      </c>
      <c r="B666" s="282">
        <f>'Dry_Litterbag Placem_Collection'!A7</f>
        <v>5</v>
      </c>
      <c r="C666" s="282" t="str">
        <f>'Dry_Litterbag Placem_Collection'!B7</f>
        <v>Makao</v>
      </c>
      <c r="D666" s="282" t="s">
        <v>2677</v>
      </c>
      <c r="E666" s="282" t="s">
        <v>2678</v>
      </c>
      <c r="F666" s="282">
        <v>1</v>
      </c>
      <c r="G666" s="283" t="str">
        <f>'Dry_Litterbag Placem_Collection'!C7</f>
        <v>Dry_Ag1_T5</v>
      </c>
      <c r="H666" s="293" t="s">
        <v>3672</v>
      </c>
      <c r="I666" s="294" t="s">
        <v>298</v>
      </c>
      <c r="J666" s="233" t="str">
        <f>'WetLitterbags placem_collection'!Q7</f>
        <v>R38</v>
      </c>
      <c r="K666" s="235">
        <f>IFERROR(INDEX('Green_rooibos initial weight'!$C$5:$C$1749,MATCH(J666, 'Green_rooibos initial weight'!$A$5:$A$1749,0)),"")</f>
        <v>2.12</v>
      </c>
      <c r="L666" s="235">
        <f t="shared" si="74"/>
        <v>1.8702000000000001</v>
      </c>
      <c r="M666" s="235">
        <f>AVERAGE('Ashed teabags wet'!$J$814:$J$816)</f>
        <v>2.2816647271287041</v>
      </c>
      <c r="N666" s="235">
        <f t="shared" si="75"/>
        <v>1.827528306273239</v>
      </c>
      <c r="O666" s="235">
        <f>IF(IFERROR(INDEX('Both teabags AfterWet'!$D$1:$D$839,MATCH(J666,'Both teabags AfterWet'!$B$1:$B$839,0)),"")="","",(IFERROR(INDEX('Both teabags AfterWet'!$D$1:$D$839,MATCH(J666,'Both teabags AfterWet'!$B$1:$B$839,0)),"")))</f>
        <v>1.2627999999999999</v>
      </c>
      <c r="P666" s="235">
        <f t="shared" si="76"/>
        <v>1.1121999999999999</v>
      </c>
      <c r="Q666" s="235">
        <f>IFERROR(INDEX('Ashed teabags wet'!$J$2:$J$825,MATCH(J666,'Ashed teabags wet'!$B$2:$B$825,0)),"")</f>
        <v>5.8070866141733264</v>
      </c>
      <c r="R666" s="235">
        <f t="shared" si="79"/>
        <v>1.0476135826771642</v>
      </c>
      <c r="S666" s="236">
        <f>'WetLitterbags placem_collection'!E7</f>
        <v>42766</v>
      </c>
      <c r="T666" s="236">
        <f>IF('WetLitterbags placem_collection'!G7="","",'WetLitterbags placem_collection'!G7)</f>
        <v>42818</v>
      </c>
      <c r="U666" s="237">
        <f t="shared" si="81"/>
        <v>52</v>
      </c>
      <c r="V666" s="235">
        <f t="shared" si="77"/>
        <v>0.75800000000000023</v>
      </c>
      <c r="W666" s="235">
        <f t="shared" si="78"/>
        <v>0.77991472359607483</v>
      </c>
      <c r="X666">
        <f>IFERROR(INDEX(Rainfall_Wet!$O$2:$O$217,MATCH(B666, Rainfall_Wet!$A$2:$A$217,0)),"")</f>
        <v>194.43839254400001</v>
      </c>
      <c r="Y666" s="241">
        <v>12.565665055683967</v>
      </c>
      <c r="Z666" s="241">
        <v>0.9665896196679955</v>
      </c>
      <c r="AA666" s="241">
        <v>86.467745324648035</v>
      </c>
      <c r="AB666" s="242" t="s">
        <v>2690</v>
      </c>
      <c r="AC666" s="241">
        <v>5.02257269590931</v>
      </c>
      <c r="AD666">
        <f>IF('WetLitterbags placem_collection'!AB7="","",'WetLitterbags placem_collection'!AB7)</f>
        <v>28.4</v>
      </c>
      <c r="AE666">
        <f>IF('WetLitterbags placem_collection'!Z7="","",'WetLitterbags placem_collection'!Z7)</f>
        <v>36.4</v>
      </c>
      <c r="AF666" s="256" t="str">
        <f>IF('WetLitterbags placem_collection'!AA7="","",'WetLitterbags placem_collection'!AA7)</f>
        <v>M</v>
      </c>
      <c r="AG666">
        <f>IF('WetLitterbags placem_collection'!AC7="","",'WetLitterbags placem_collection'!AC7)</f>
        <v>1</v>
      </c>
      <c r="AH666">
        <f>AVERAGE('WetLitterbags placem_collection'!S7,'WetLitterbags placem_collection'!U7)</f>
        <v>12.100000000000001</v>
      </c>
      <c r="AI666">
        <f>AVERAGE('WetLitterbags placem_collection'!R7,'WetLitterbags placem_collection'!T7)</f>
        <v>25.1</v>
      </c>
      <c r="AJ666">
        <f>INDEX(Coordinates!$B$2:$B$197,MATCH(G666,Coordinates!$J$2:$J$197,0))</f>
        <v>-3.3978020120000001</v>
      </c>
      <c r="AK666">
        <f>INDEX(Coordinates!$C$2:$C$197,MATCH(G666,Coordinates!$J$2:$J$197,0))</f>
        <v>34.83751204</v>
      </c>
      <c r="AL666" t="str">
        <f>IF(ISNUMBER(SEARCH("C", 'WetLitterbags placem_collection'!Y7)),"YES","")</f>
        <v/>
      </c>
      <c r="AM666" t="str">
        <f>IF(ISNUMBER(SEARCH("H", 'WetLitterbags placem_collection'!Y7)),"YES","")</f>
        <v/>
      </c>
      <c r="AN666" t="str">
        <f>IF(ISNUMBER(SEARCH("R", 'WetLitterbags placem_collection'!Y7)),"YES","")</f>
        <v/>
      </c>
    </row>
    <row r="667" spans="1:40" ht="15" customHeight="1">
      <c r="A667" s="268" t="s">
        <v>2460</v>
      </c>
      <c r="B667" s="282">
        <f>'Dry_Litterbag Placem_Collection'!A8</f>
        <v>6</v>
      </c>
      <c r="C667" s="282" t="str">
        <f>'Dry_Litterbag Placem_Collection'!B8</f>
        <v>Makao</v>
      </c>
      <c r="D667" s="282" t="s">
        <v>2677</v>
      </c>
      <c r="E667" s="282" t="s">
        <v>2678</v>
      </c>
      <c r="F667" s="282">
        <v>1</v>
      </c>
      <c r="G667" s="283" t="str">
        <f>'Dry_Litterbag Placem_Collection'!C8</f>
        <v>Dry_Ag1_T6</v>
      </c>
      <c r="H667" s="293" t="s">
        <v>3672</v>
      </c>
      <c r="I667" s="294" t="s">
        <v>298</v>
      </c>
      <c r="J667" s="233" t="str">
        <f>'WetLitterbags placem_collection'!Q8</f>
        <v>R59</v>
      </c>
      <c r="K667" s="235">
        <f>IFERROR(INDEX('Green_rooibos initial weight'!$C$5:$C$1749,MATCH(J667, 'Green_rooibos initial weight'!$A$5:$A$1749,0)),"")</f>
        <v>2.2029999999999998</v>
      </c>
      <c r="L667" s="235">
        <f t="shared" si="74"/>
        <v>1.9531999999999998</v>
      </c>
      <c r="M667" s="235">
        <f>AVERAGE('Ashed teabags wet'!$J$814:$J$816)</f>
        <v>2.2816647271287041</v>
      </c>
      <c r="N667" s="235">
        <f t="shared" si="75"/>
        <v>1.908634524549722</v>
      </c>
      <c r="O667" s="235">
        <f>IF(IFERROR(INDEX('Both teabags AfterWet'!$D$1:$D$839,MATCH(J667,'Both teabags AfterWet'!$B$1:$B$839,0)),"")="","",(IFERROR(INDEX('Both teabags AfterWet'!$D$1:$D$839,MATCH(J667,'Both teabags AfterWet'!$B$1:$B$839,0)),"")))</f>
        <v>1.4990000000000001</v>
      </c>
      <c r="P667" s="235">
        <f t="shared" si="76"/>
        <v>1.3484</v>
      </c>
      <c r="Q667" s="235">
        <f>IFERROR(INDEX('Ashed teabags wet'!$J$2:$J$825,MATCH(J667,'Ashed teabags wet'!$B$2:$B$825,0)),"")</f>
        <v>5.3641732283467132</v>
      </c>
      <c r="R667" s="235">
        <f t="shared" si="79"/>
        <v>1.2760694881889729</v>
      </c>
      <c r="S667" s="236">
        <f>'WetLitterbags placem_collection'!E8</f>
        <v>42766</v>
      </c>
      <c r="T667" s="236">
        <f>IF('WetLitterbags placem_collection'!G8="","",'WetLitterbags placem_collection'!G8)</f>
        <v>42818</v>
      </c>
      <c r="U667" s="237">
        <f t="shared" si="81"/>
        <v>52</v>
      </c>
      <c r="V667" s="235">
        <f t="shared" si="77"/>
        <v>0.60479999999999978</v>
      </c>
      <c r="W667" s="235">
        <f t="shared" si="78"/>
        <v>0.63256503636074912</v>
      </c>
      <c r="X667">
        <f>IFERROR(INDEX(Rainfall_Wet!$O$2:$O$217,MATCH(B667, Rainfall_Wet!$A$2:$A$217,0)),"")</f>
        <v>194.43839254400001</v>
      </c>
      <c r="Y667" s="241">
        <v>12.565665055683967</v>
      </c>
      <c r="Z667" s="241">
        <v>0.9665896196679955</v>
      </c>
      <c r="AA667" s="241">
        <v>86.467745324648035</v>
      </c>
      <c r="AB667" s="242" t="s">
        <v>2690</v>
      </c>
      <c r="AC667" s="241">
        <v>6.02257269590931</v>
      </c>
      <c r="AD667">
        <f>IF('WetLitterbags placem_collection'!AB8="","",'WetLitterbags placem_collection'!AB8)</f>
        <v>32.4</v>
      </c>
      <c r="AE667">
        <f>IF('WetLitterbags placem_collection'!Z8="","",'WetLitterbags placem_collection'!Z8)</f>
        <v>31</v>
      </c>
      <c r="AF667" s="256" t="str">
        <f>IF('WetLitterbags placem_collection'!AA8="","",'WetLitterbags placem_collection'!AA8)</f>
        <v>M</v>
      </c>
      <c r="AG667">
        <f>IF('WetLitterbags placem_collection'!AC8="","",'WetLitterbags placem_collection'!AC8)</f>
        <v>1</v>
      </c>
      <c r="AH667">
        <f>AVERAGE('WetLitterbags placem_collection'!S8,'WetLitterbags placem_collection'!U8)</f>
        <v>13.45</v>
      </c>
      <c r="AI667">
        <f>AVERAGE('WetLitterbags placem_collection'!R8,'WetLitterbags placem_collection'!T8)</f>
        <v>25.1</v>
      </c>
      <c r="AJ667">
        <f>INDEX(Coordinates!$B$2:$B$197,MATCH(G667,Coordinates!$J$2:$J$197,0))</f>
        <v>-3.3977389800000002</v>
      </c>
      <c r="AK667">
        <f>INDEX(Coordinates!$C$2:$C$197,MATCH(G667,Coordinates!$J$2:$J$197,0))</f>
        <v>34.837501979999999</v>
      </c>
      <c r="AL667" t="str">
        <f>IF(ISNUMBER(SEARCH("C", 'WetLitterbags placem_collection'!Y8)),"YES","")</f>
        <v/>
      </c>
      <c r="AM667" t="str">
        <f>IF(ISNUMBER(SEARCH("H", 'WetLitterbags placem_collection'!Y8)),"YES","")</f>
        <v/>
      </c>
      <c r="AN667" t="str">
        <f>IF(ISNUMBER(SEARCH("R", 'WetLitterbags placem_collection'!Y8)),"YES","")</f>
        <v>YES</v>
      </c>
    </row>
    <row r="668" spans="1:40" ht="15" customHeight="1">
      <c r="A668" s="268" t="s">
        <v>2460</v>
      </c>
      <c r="B668" s="282">
        <f>'Dry_Litterbag Placem_Collection'!A9</f>
        <v>7</v>
      </c>
      <c r="C668" s="282" t="str">
        <f>'Dry_Litterbag Placem_Collection'!B9</f>
        <v>Makao</v>
      </c>
      <c r="D668" s="282" t="s">
        <v>2677</v>
      </c>
      <c r="E668" s="282" t="s">
        <v>2678</v>
      </c>
      <c r="F668" s="282">
        <v>1</v>
      </c>
      <c r="G668" s="283" t="str">
        <f>'Dry_Litterbag Placem_Collection'!C9</f>
        <v>Dry_Ag1_T7</v>
      </c>
      <c r="H668" s="293" t="s">
        <v>3672</v>
      </c>
      <c r="I668" s="294" t="s">
        <v>298</v>
      </c>
      <c r="J668" s="233" t="str">
        <f>'WetLitterbags placem_collection'!Q9</f>
        <v>R398</v>
      </c>
      <c r="K668" s="235">
        <f>IFERROR(INDEX('Green_rooibos initial weight'!$C$5:$C$1749,MATCH(J668, 'Green_rooibos initial weight'!$A$5:$A$1749,0)),"")</f>
        <v>2.19</v>
      </c>
      <c r="L668" s="235">
        <f t="shared" si="74"/>
        <v>1.9401999999999999</v>
      </c>
      <c r="M668" s="235">
        <f>AVERAGE('Ashed teabags wet'!$J$814:$J$816)</f>
        <v>2.2816647271287041</v>
      </c>
      <c r="N668" s="235">
        <f t="shared" si="75"/>
        <v>1.8959311409642488</v>
      </c>
      <c r="O668" s="235">
        <f>IF(IFERROR(INDEX('Both teabags AfterWet'!$D$1:$D$839,MATCH(J668,'Both teabags AfterWet'!$B$1:$B$839,0)),"")="","",(IFERROR(INDEX('Both teabags AfterWet'!$D$1:$D$839,MATCH(J668,'Both teabags AfterWet'!$B$1:$B$839,0)),"")))</f>
        <v>1.518</v>
      </c>
      <c r="P668" s="235">
        <f t="shared" si="76"/>
        <v>1.3673999999999999</v>
      </c>
      <c r="Q668" s="235">
        <f>IFERROR(INDEX('Ashed teabags wet'!$J$2:$J$825,MATCH(J668,'Ashed teabags wet'!$B$2:$B$825,0)),"")</f>
        <v>3.7092731829574301</v>
      </c>
      <c r="R668" s="235">
        <f t="shared" si="79"/>
        <v>1.3166793984962402</v>
      </c>
      <c r="S668" s="236">
        <f>'WetLitterbags placem_collection'!E9</f>
        <v>42766</v>
      </c>
      <c r="T668" s="236">
        <f>IF('WetLitterbags placem_collection'!G9="","",'WetLitterbags placem_collection'!G9)</f>
        <v>42818</v>
      </c>
      <c r="U668" s="237">
        <f t="shared" si="81"/>
        <v>52</v>
      </c>
      <c r="V668" s="235">
        <f t="shared" si="77"/>
        <v>0.57279999999999998</v>
      </c>
      <c r="W668" s="235">
        <f t="shared" si="78"/>
        <v>0.57925174246800859</v>
      </c>
      <c r="X668">
        <f>IFERROR(INDEX(Rainfall_Wet!$O$2:$O$217,MATCH(B668, Rainfall_Wet!$A$2:$A$217,0)),"")</f>
        <v>194.43839254400001</v>
      </c>
      <c r="Y668" s="241">
        <v>12.565665055683967</v>
      </c>
      <c r="Z668" s="241">
        <v>0.9665896196679955</v>
      </c>
      <c r="AA668" s="241">
        <v>86.467745324648035</v>
      </c>
      <c r="AB668" s="242" t="s">
        <v>2690</v>
      </c>
      <c r="AC668" s="241">
        <v>7.02257269590931</v>
      </c>
      <c r="AD668">
        <f>IF('WetLitterbags placem_collection'!AB9="","",'WetLitterbags placem_collection'!AB9)</f>
        <v>36</v>
      </c>
      <c r="AE668">
        <f>IF('WetLitterbags placem_collection'!Z9="","",'WetLitterbags placem_collection'!Z9)</f>
        <v>43.4</v>
      </c>
      <c r="AF668" s="256" t="str">
        <f>IF('WetLitterbags placem_collection'!AA9="","",'WetLitterbags placem_collection'!AA9)</f>
        <v>M</v>
      </c>
      <c r="AG668">
        <f>IF('WetLitterbags placem_collection'!AC9="","",'WetLitterbags placem_collection'!AC9)</f>
        <v>1</v>
      </c>
      <c r="AH668">
        <f>AVERAGE('WetLitterbags placem_collection'!S9,'WetLitterbags placem_collection'!U9)</f>
        <v>9.8500000000000014</v>
      </c>
      <c r="AI668">
        <f>AVERAGE('WetLitterbags placem_collection'!R9,'WetLitterbags placem_collection'!T9)</f>
        <v>26.2</v>
      </c>
      <c r="AJ668">
        <f>INDEX(Coordinates!$B$2:$B$197,MATCH(G668,Coordinates!$J$2:$J$197,0))</f>
        <v>-3.3977630360000002</v>
      </c>
      <c r="AK668">
        <f>INDEX(Coordinates!$C$2:$C$197,MATCH(G668,Coordinates!$J$2:$J$197,0))</f>
        <v>34.837600969999997</v>
      </c>
      <c r="AL668" t="str">
        <f>IF(ISNUMBER(SEARCH("C", 'WetLitterbags placem_collection'!Y9)),"YES","")</f>
        <v/>
      </c>
      <c r="AM668" t="str">
        <f>IF(ISNUMBER(SEARCH("H", 'WetLitterbags placem_collection'!Y9)),"YES","")</f>
        <v/>
      </c>
      <c r="AN668" t="str">
        <f>IF(ISNUMBER(SEARCH("R", 'WetLitterbags placem_collection'!Y9)),"YES","")</f>
        <v>YES</v>
      </c>
    </row>
    <row r="669" spans="1:40" ht="15" customHeight="1">
      <c r="A669" s="268" t="s">
        <v>2460</v>
      </c>
      <c r="B669" s="282">
        <f>'Dry_Litterbag Placem_Collection'!A10</f>
        <v>8</v>
      </c>
      <c r="C669" s="282" t="str">
        <f>'Dry_Litterbag Placem_Collection'!B10</f>
        <v>Makao</v>
      </c>
      <c r="D669" s="282" t="s">
        <v>2677</v>
      </c>
      <c r="E669" s="282" t="s">
        <v>2678</v>
      </c>
      <c r="F669" s="282">
        <v>1</v>
      </c>
      <c r="G669" s="283" t="str">
        <f>'Dry_Litterbag Placem_Collection'!C10</f>
        <v>Dry_Ag1_T8</v>
      </c>
      <c r="H669" s="293" t="s">
        <v>3672</v>
      </c>
      <c r="I669" s="294" t="s">
        <v>298</v>
      </c>
      <c r="J669" s="233" t="str">
        <f>'WetLitterbags placem_collection'!Q10</f>
        <v>R512</v>
      </c>
      <c r="K669" s="235">
        <f>IFERROR(INDEX('Green_rooibos initial weight'!$C$5:$C$1749,MATCH(J669, 'Green_rooibos initial weight'!$A$5:$A$1749,0)),"")</f>
        <v>2.1509999999999998</v>
      </c>
      <c r="L669" s="235">
        <f t="shared" si="74"/>
        <v>1.9011999999999998</v>
      </c>
      <c r="M669" s="235">
        <f>AVERAGE('Ashed teabags wet'!$J$814:$J$816)</f>
        <v>2.2816647271287041</v>
      </c>
      <c r="N669" s="235">
        <f t="shared" si="75"/>
        <v>1.8578209902078289</v>
      </c>
      <c r="O669" s="235">
        <f>IF(IFERROR(INDEX('Both teabags AfterWet'!$D$1:$D$839,MATCH(J669,'Both teabags AfterWet'!$B$1:$B$839,0)),"")="","",(IFERROR(INDEX('Both teabags AfterWet'!$D$1:$D$839,MATCH(J669,'Both teabags AfterWet'!$B$1:$B$839,0)),"")))</f>
        <v>1.4733000000000001</v>
      </c>
      <c r="P669" s="235">
        <f t="shared" si="76"/>
        <v>1.3227</v>
      </c>
      <c r="Q669" s="235">
        <f>IFERROR(INDEX('Ashed teabags wet'!$J$2:$J$825,MATCH(J669,'Ashed teabags wet'!$B$2:$B$825,0)),"")</f>
        <v>3.0097087378641909</v>
      </c>
      <c r="R669" s="235">
        <f t="shared" si="79"/>
        <v>1.2828905825242702</v>
      </c>
      <c r="S669" s="236">
        <f>'WetLitterbags placem_collection'!E10</f>
        <v>42766</v>
      </c>
      <c r="T669" s="236">
        <f>IF('WetLitterbags placem_collection'!G10="","",'WetLitterbags placem_collection'!G10)</f>
        <v>42818</v>
      </c>
      <c r="U669" s="237">
        <f t="shared" si="81"/>
        <v>52</v>
      </c>
      <c r="V669" s="235">
        <f t="shared" si="77"/>
        <v>0.57849999999999979</v>
      </c>
      <c r="W669" s="235">
        <f t="shared" si="78"/>
        <v>0.57493040768355863</v>
      </c>
      <c r="X669">
        <f>IFERROR(INDEX(Rainfall_Wet!$O$2:$O$217,MATCH(B669, Rainfall_Wet!$A$2:$A$217,0)),"")</f>
        <v>194.43839254400001</v>
      </c>
      <c r="Y669" s="241">
        <v>12.565665055683967</v>
      </c>
      <c r="Z669" s="241">
        <v>0.9665896196679955</v>
      </c>
      <c r="AA669" s="241">
        <v>86.467745324648035</v>
      </c>
      <c r="AB669" s="242" t="s">
        <v>2690</v>
      </c>
      <c r="AC669" s="241">
        <v>8.0225726959093109</v>
      </c>
      <c r="AD669">
        <f>IF('WetLitterbags placem_collection'!AB10="","",'WetLitterbags placem_collection'!AB10)</f>
        <v>36</v>
      </c>
      <c r="AE669">
        <f>IF('WetLitterbags placem_collection'!Z10="","",'WetLitterbags placem_collection'!Z10)</f>
        <v>38.4</v>
      </c>
      <c r="AF669" s="256" t="str">
        <f>IF('WetLitterbags placem_collection'!AA10="","",'WetLitterbags placem_collection'!AA10)</f>
        <v>M</v>
      </c>
      <c r="AG669" t="str">
        <f>IF('WetLitterbags placem_collection'!AC10="","",'WetLitterbags placem_collection'!AC10)</f>
        <v/>
      </c>
      <c r="AH669">
        <f>AVERAGE('WetLitterbags placem_collection'!S10,'WetLitterbags placem_collection'!U10)</f>
        <v>10.600000000000001</v>
      </c>
      <c r="AI669">
        <f>AVERAGE('WetLitterbags placem_collection'!R10,'WetLitterbags placem_collection'!T10)</f>
        <v>25.5</v>
      </c>
      <c r="AJ669">
        <f>INDEX(Coordinates!$B$2:$B$197,MATCH(G669,Coordinates!$J$2:$J$197,0))</f>
        <v>-3.3977320230000001</v>
      </c>
      <c r="AK669">
        <f>INDEX(Coordinates!$C$2:$C$197,MATCH(G669,Coordinates!$J$2:$J$197,0))</f>
        <v>34.837561989999998</v>
      </c>
      <c r="AL669" t="str">
        <f>IF(ISNUMBER(SEARCH("C", 'WetLitterbags placem_collection'!Y10)),"YES","")</f>
        <v/>
      </c>
      <c r="AM669" t="str">
        <f>IF(ISNUMBER(SEARCH("H", 'WetLitterbags placem_collection'!Y10)),"YES","")</f>
        <v/>
      </c>
      <c r="AN669" t="str">
        <f>IF(ISNUMBER(SEARCH("R", 'WetLitterbags placem_collection'!Y10)),"YES","")</f>
        <v/>
      </c>
    </row>
    <row r="670" spans="1:40" ht="15" customHeight="1">
      <c r="A670" s="268" t="s">
        <v>2460</v>
      </c>
      <c r="B670" s="282">
        <f>'Dry_Litterbag Placem_Collection'!A11</f>
        <v>9</v>
      </c>
      <c r="C670" s="282" t="str">
        <f>'Dry_Litterbag Placem_Collection'!B11</f>
        <v>Makao</v>
      </c>
      <c r="D670" s="282" t="s">
        <v>2677</v>
      </c>
      <c r="E670" s="282" t="s">
        <v>2678</v>
      </c>
      <c r="F670" s="282">
        <v>2</v>
      </c>
      <c r="G670" s="283" t="str">
        <f>'Dry_Litterbag Placem_Collection'!C11</f>
        <v>Dry_Ag2_T1</v>
      </c>
      <c r="H670" s="293" t="s">
        <v>3672</v>
      </c>
      <c r="I670" s="294" t="s">
        <v>298</v>
      </c>
      <c r="J670" s="233" t="str">
        <f>'WetLitterbags placem_collection'!Q11</f>
        <v>R101</v>
      </c>
      <c r="K670" s="235">
        <f>IFERROR(INDEX('Green_rooibos initial weight'!$C$5:$C$1749,MATCH(J670, 'Green_rooibos initial weight'!$A$5:$A$1749,0)),"")</f>
        <v>2.3039999999999998</v>
      </c>
      <c r="L670" s="235">
        <f t="shared" si="74"/>
        <v>2.0541999999999998</v>
      </c>
      <c r="M670" s="235">
        <f>AVERAGE('Ashed teabags wet'!$J$814:$J$816)</f>
        <v>2.2816647271287041</v>
      </c>
      <c r="N670" s="235">
        <f t="shared" si="75"/>
        <v>2.007330043175322</v>
      </c>
      <c r="O670" s="235">
        <f>IF(IFERROR(INDEX('Both teabags AfterWet'!$D$1:$D$839,MATCH(J670,'Both teabags AfterWet'!$B$1:$B$839,0)),"")="","",(IFERROR(INDEX('Both teabags AfterWet'!$D$1:$D$839,MATCH(J670,'Both teabags AfterWet'!$B$1:$B$839,0)),"")))</f>
        <v>1.5383</v>
      </c>
      <c r="P670" s="235">
        <f t="shared" si="76"/>
        <v>1.3876999999999999</v>
      </c>
      <c r="Q670" s="235">
        <f>IFERROR(INDEX('Ashed teabags wet'!$J$2:$J$825,MATCH(J670,'Ashed teabags wet'!$B$2:$B$825,0)),"")</f>
        <v>6.1446977205149187</v>
      </c>
      <c r="R670" s="235">
        <f t="shared" si="79"/>
        <v>1.3024300297324145</v>
      </c>
      <c r="S670" s="236">
        <f>'WetLitterbags placem_collection'!E11</f>
        <v>42766</v>
      </c>
      <c r="T670" s="236">
        <f>IF('WetLitterbags placem_collection'!G11="","",'WetLitterbags placem_collection'!G11)</f>
        <v>42818</v>
      </c>
      <c r="U670" s="237">
        <f t="shared" si="81"/>
        <v>52</v>
      </c>
      <c r="V670" s="235">
        <f t="shared" si="77"/>
        <v>0.66649999999999987</v>
      </c>
      <c r="W670" s="235">
        <f t="shared" si="78"/>
        <v>0.70490001344290754</v>
      </c>
      <c r="X670">
        <f>IFERROR(INDEX(Rainfall_Wet!$O$2:$O$217,MATCH(B670, Rainfall_Wet!$A$2:$A$217,0)),"")</f>
        <v>194.43839254400001</v>
      </c>
      <c r="Y670" s="241">
        <v>21.13063730679653</v>
      </c>
      <c r="Z670" s="241">
        <v>3.0912555579081076</v>
      </c>
      <c r="AA670" s="241">
        <v>75.778107135295357</v>
      </c>
      <c r="AB670" s="242" t="s">
        <v>2688</v>
      </c>
      <c r="AC670" s="241">
        <v>0.46131099063578063</v>
      </c>
      <c r="AD670">
        <f>IF('WetLitterbags placem_collection'!AB11="","",'WetLitterbags placem_collection'!AB11)</f>
        <v>10.8</v>
      </c>
      <c r="AE670">
        <f>IF('WetLitterbags placem_collection'!Z11="","",'WetLitterbags placem_collection'!Z11)</f>
        <v>28.4</v>
      </c>
      <c r="AF670" s="256" t="str">
        <f>IF('WetLitterbags placem_collection'!AA11="","",'WetLitterbags placem_collection'!AA11)</f>
        <v>M</v>
      </c>
      <c r="AG670">
        <f>IF('WetLitterbags placem_collection'!AC11="","",'WetLitterbags placem_collection'!AC11)</f>
        <v>0</v>
      </c>
      <c r="AH670">
        <f>AVERAGE('WetLitterbags placem_collection'!S11,'WetLitterbags placem_collection'!U11)</f>
        <v>14.5</v>
      </c>
      <c r="AI670">
        <f>AVERAGE('WetLitterbags placem_collection'!R11,'WetLitterbags placem_collection'!T11)</f>
        <v>24.4</v>
      </c>
      <c r="AJ670">
        <f>INDEX(Coordinates!$B$2:$B$197,MATCH(G670,Coordinates!$J$2:$J$197,0))</f>
        <v>-3.3978290019999999</v>
      </c>
      <c r="AK670">
        <f>INDEX(Coordinates!$C$2:$C$197,MATCH(G670,Coordinates!$J$2:$J$197,0))</f>
        <v>34.837011969999999</v>
      </c>
      <c r="AL670" t="str">
        <f>IF(ISNUMBER(SEARCH("C", 'WetLitterbags placem_collection'!Y11)),"YES","")</f>
        <v/>
      </c>
      <c r="AM670" t="str">
        <f>IF(ISNUMBER(SEARCH("H", 'WetLitterbags placem_collection'!Y11)),"YES","")</f>
        <v/>
      </c>
      <c r="AN670" t="str">
        <f>IF(ISNUMBER(SEARCH("R", 'WetLitterbags placem_collection'!Y11)),"YES","")</f>
        <v/>
      </c>
    </row>
    <row r="671" spans="1:40" ht="15" customHeight="1">
      <c r="A671" s="268" t="s">
        <v>2460</v>
      </c>
      <c r="B671" s="282">
        <f>'Dry_Litterbag Placem_Collection'!A12</f>
        <v>10</v>
      </c>
      <c r="C671" s="282" t="str">
        <f>'Dry_Litterbag Placem_Collection'!B12</f>
        <v>Makao</v>
      </c>
      <c r="D671" s="282" t="s">
        <v>2677</v>
      </c>
      <c r="E671" s="282" t="s">
        <v>2678</v>
      </c>
      <c r="F671" s="282">
        <v>2</v>
      </c>
      <c r="G671" s="283" t="str">
        <f>'Dry_Litterbag Placem_Collection'!C12</f>
        <v>Dry_Ag2_T2</v>
      </c>
      <c r="H671" s="293" t="s">
        <v>3672</v>
      </c>
      <c r="I671" s="294" t="s">
        <v>298</v>
      </c>
      <c r="J671" s="233" t="str">
        <f>'WetLitterbags placem_collection'!Q12</f>
        <v>R515</v>
      </c>
      <c r="K671" s="235">
        <f>IFERROR(INDEX('Green_rooibos initial weight'!$C$5:$C$1749,MATCH(J671, 'Green_rooibos initial weight'!$A$5:$A$1749,0)),"")</f>
        <v>2.2050000000000001</v>
      </c>
      <c r="L671" s="235">
        <f t="shared" si="74"/>
        <v>1.9552</v>
      </c>
      <c r="M671" s="235">
        <f>AVERAGE('Ashed teabags wet'!$J$814:$J$816)</f>
        <v>2.2816647271287041</v>
      </c>
      <c r="N671" s="235">
        <f t="shared" si="75"/>
        <v>1.9105888912551796</v>
      </c>
      <c r="O671" s="235">
        <f>IF(IFERROR(INDEX('Both teabags AfterWet'!$D$1:$D$839,MATCH(J671,'Both teabags AfterWet'!$B$1:$B$839,0)),"")="","",(IFERROR(INDEX('Both teabags AfterWet'!$D$1:$D$839,MATCH(J671,'Both teabags AfterWet'!$B$1:$B$839,0)),"")))</f>
        <v>1.3853</v>
      </c>
      <c r="P671" s="235">
        <f t="shared" si="76"/>
        <v>1.2346999999999999</v>
      </c>
      <c r="Q671" s="235">
        <f>IFERROR(INDEX('Ashed teabags wet'!$J$2:$J$825,MATCH(J671,'Ashed teabags wet'!$B$2:$B$825,0)),"")</f>
        <v>4.2016806722691449</v>
      </c>
      <c r="R671" s="235">
        <f t="shared" si="79"/>
        <v>1.1828218487394928</v>
      </c>
      <c r="S671" s="236">
        <f>'WetLitterbags placem_collection'!E12</f>
        <v>42766</v>
      </c>
      <c r="T671" s="236">
        <f>IF('WetLitterbags placem_collection'!G12="","",'WetLitterbags placem_collection'!G12)</f>
        <v>42818</v>
      </c>
      <c r="U671" s="237">
        <f t="shared" si="81"/>
        <v>52</v>
      </c>
      <c r="V671" s="235">
        <f t="shared" si="77"/>
        <v>0.72050000000000014</v>
      </c>
      <c r="W671" s="235">
        <f t="shared" si="78"/>
        <v>0.7277670425156868</v>
      </c>
      <c r="X671">
        <f>IFERROR(INDEX(Rainfall_Wet!$O$2:$O$217,MATCH(B671, Rainfall_Wet!$A$2:$A$217,0)),"")</f>
        <v>194.43839254400001</v>
      </c>
      <c r="Y671" s="241">
        <v>21.13063730679653</v>
      </c>
      <c r="Z671" s="241">
        <v>3.0912555579081076</v>
      </c>
      <c r="AA671" s="241">
        <v>75.778107135295357</v>
      </c>
      <c r="AB671" s="242" t="s">
        <v>2688</v>
      </c>
      <c r="AC671" s="241">
        <v>1.46131099063578</v>
      </c>
      <c r="AD671">
        <f>IF('WetLitterbags placem_collection'!AB12="","",'WetLitterbags placem_collection'!AB12)</f>
        <v>16.8</v>
      </c>
      <c r="AE671">
        <f>IF('WetLitterbags placem_collection'!Z12="","",'WetLitterbags placem_collection'!Z12)</f>
        <v>30</v>
      </c>
      <c r="AF671" s="256" t="str">
        <f>IF('WetLitterbags placem_collection'!AA12="","",'WetLitterbags placem_collection'!AA12)</f>
        <v>M</v>
      </c>
      <c r="AG671">
        <f>IF('WetLitterbags placem_collection'!AC12="","",'WetLitterbags placem_collection'!AC12)</f>
        <v>0</v>
      </c>
      <c r="AH671">
        <f>AVERAGE('WetLitterbags placem_collection'!S12,'WetLitterbags placem_collection'!U12)</f>
        <v>14.649999999999999</v>
      </c>
      <c r="AI671">
        <f>AVERAGE('WetLitterbags placem_collection'!R12,'WetLitterbags placem_collection'!T12)</f>
        <v>24.299999999999997</v>
      </c>
      <c r="AJ671">
        <f>INDEX(Coordinates!$B$2:$B$197,MATCH(G671,Coordinates!$J$2:$J$197,0))</f>
        <v>-3.3978119869999999</v>
      </c>
      <c r="AK671">
        <f>INDEX(Coordinates!$C$2:$C$197,MATCH(G671,Coordinates!$J$2:$J$197,0))</f>
        <v>34.836968980000002</v>
      </c>
      <c r="AL671" t="str">
        <f>IF(ISNUMBER(SEARCH("C", 'WetLitterbags placem_collection'!Y12)),"YES","")</f>
        <v/>
      </c>
      <c r="AM671" t="str">
        <f>IF(ISNUMBER(SEARCH("H", 'WetLitterbags placem_collection'!Y12)),"YES","")</f>
        <v/>
      </c>
      <c r="AN671" t="str">
        <f>IF(ISNUMBER(SEARCH("R", 'WetLitterbags placem_collection'!Y12)),"YES","")</f>
        <v/>
      </c>
    </row>
    <row r="672" spans="1:40" ht="15" customHeight="1">
      <c r="A672" s="268" t="s">
        <v>2460</v>
      </c>
      <c r="B672" s="282">
        <f>'Dry_Litterbag Placem_Collection'!A13</f>
        <v>11</v>
      </c>
      <c r="C672" s="282" t="str">
        <f>'Dry_Litterbag Placem_Collection'!B13</f>
        <v>Makao</v>
      </c>
      <c r="D672" s="282" t="s">
        <v>2677</v>
      </c>
      <c r="E672" s="282" t="s">
        <v>2678</v>
      </c>
      <c r="F672" s="282">
        <v>2</v>
      </c>
      <c r="G672" s="283" t="str">
        <f>'Dry_Litterbag Placem_Collection'!C13</f>
        <v>Dry_Ag2_T3</v>
      </c>
      <c r="H672" s="293" t="s">
        <v>3672</v>
      </c>
      <c r="I672" s="294" t="s">
        <v>298</v>
      </c>
      <c r="J672" s="233" t="str">
        <f>'WetLitterbags placem_collection'!Q13</f>
        <v>R2</v>
      </c>
      <c r="K672" s="235">
        <f>IFERROR(INDEX('Green_rooibos initial weight'!$C$5:$C$1749,MATCH(J672, 'Green_rooibos initial weight'!$A$5:$A$1749,0)),"")</f>
        <v>2.2679999999999998</v>
      </c>
      <c r="L672" s="235">
        <f t="shared" si="74"/>
        <v>2.0181999999999998</v>
      </c>
      <c r="M672" s="235">
        <f>AVERAGE('Ashed teabags wet'!$J$814:$J$816)</f>
        <v>2.2816647271287041</v>
      </c>
      <c r="N672" s="235">
        <f t="shared" si="75"/>
        <v>1.9721514424770883</v>
      </c>
      <c r="O672" s="235">
        <f>IF(IFERROR(INDEX('Both teabags AfterWet'!$D$1:$D$839,MATCH(J672,'Both teabags AfterWet'!$B$1:$B$839,0)),"")="","",(IFERROR(INDEX('Both teabags AfterWet'!$D$1:$D$839,MATCH(J672,'Both teabags AfterWet'!$B$1:$B$839,0)),"")))</f>
        <v>1.43</v>
      </c>
      <c r="P672" s="235">
        <f t="shared" si="76"/>
        <v>1.2793999999999999</v>
      </c>
      <c r="Q672" s="235">
        <f>IFERROR(INDEX('Ashed teabags wet'!$J$2:$J$825,MATCH(J672,'Ashed teabags wet'!$B$2:$B$825,0)),"")</f>
        <v>4.6087373979834227</v>
      </c>
      <c r="R672" s="235">
        <f t="shared" si="79"/>
        <v>1.2204358137302</v>
      </c>
      <c r="S672" s="236">
        <f>'WetLitterbags placem_collection'!E13</f>
        <v>42766</v>
      </c>
      <c r="T672" s="236">
        <f>IF('WetLitterbags placem_collection'!G13="","",'WetLitterbags placem_collection'!G13)</f>
        <v>42818</v>
      </c>
      <c r="U672" s="237">
        <f t="shared" si="81"/>
        <v>52</v>
      </c>
      <c r="V672" s="235">
        <f t="shared" si="77"/>
        <v>0.7387999999999999</v>
      </c>
      <c r="W672" s="235">
        <f t="shared" si="78"/>
        <v>0.75171562874688824</v>
      </c>
      <c r="X672">
        <f>IFERROR(INDEX(Rainfall_Wet!$O$2:$O$217,MATCH(B672, Rainfall_Wet!$A$2:$A$217,0)),"")</f>
        <v>194.43839254400001</v>
      </c>
      <c r="Y672" s="241">
        <v>21.13063730679653</v>
      </c>
      <c r="Z672" s="241">
        <v>3.0912555579081076</v>
      </c>
      <c r="AA672" s="241">
        <v>75.778107135295357</v>
      </c>
      <c r="AB672" s="242" t="s">
        <v>2688</v>
      </c>
      <c r="AC672" s="241">
        <v>2.4613109906357802</v>
      </c>
      <c r="AD672">
        <f>IF('WetLitterbags placem_collection'!AB13="","",'WetLitterbags placem_collection'!AB13)</f>
        <v>11.4</v>
      </c>
      <c r="AE672">
        <f>IF('WetLitterbags placem_collection'!Z13="","",'WetLitterbags placem_collection'!Z13)</f>
        <v>24.4</v>
      </c>
      <c r="AF672" s="256" t="str">
        <f>IF('WetLitterbags placem_collection'!AA13="","",'WetLitterbags placem_collection'!AA13)</f>
        <v>M</v>
      </c>
      <c r="AG672">
        <f>IF('WetLitterbags placem_collection'!AC13="","",'WetLitterbags placem_collection'!AC13)</f>
        <v>0</v>
      </c>
      <c r="AH672">
        <f>AVERAGE('WetLitterbags placem_collection'!S13,'WetLitterbags placem_collection'!U13)</f>
        <v>21.1</v>
      </c>
      <c r="AI672">
        <f>AVERAGE('WetLitterbags placem_collection'!R13,'WetLitterbags placem_collection'!T13)</f>
        <v>24.05</v>
      </c>
      <c r="AJ672">
        <f>INDEX(Coordinates!$B$2:$B$197,MATCH(G672,Coordinates!$J$2:$J$197,0))</f>
        <v>-3.3977929599999999</v>
      </c>
      <c r="AK672">
        <f>INDEX(Coordinates!$C$2:$C$197,MATCH(G672,Coordinates!$J$2:$J$197,0))</f>
        <v>34.837102999999999</v>
      </c>
      <c r="AL672" t="str">
        <f>IF(ISNUMBER(SEARCH("C", 'WetLitterbags placem_collection'!Y13)),"YES","")</f>
        <v/>
      </c>
      <c r="AM672" t="str">
        <f>IF(ISNUMBER(SEARCH("H", 'WetLitterbags placem_collection'!Y13)),"YES","")</f>
        <v/>
      </c>
      <c r="AN672" t="str">
        <f>IF(ISNUMBER(SEARCH("R", 'WetLitterbags placem_collection'!Y13)),"YES","")</f>
        <v/>
      </c>
    </row>
    <row r="673" spans="1:40" ht="15" customHeight="1">
      <c r="A673" s="268" t="s">
        <v>2460</v>
      </c>
      <c r="B673" s="282">
        <f>'Dry_Litterbag Placem_Collection'!A14</f>
        <v>12</v>
      </c>
      <c r="C673" s="282" t="str">
        <f>'Dry_Litterbag Placem_Collection'!B14</f>
        <v>Makao</v>
      </c>
      <c r="D673" s="282" t="s">
        <v>2677</v>
      </c>
      <c r="E673" s="282" t="s">
        <v>2678</v>
      </c>
      <c r="F673" s="282">
        <v>2</v>
      </c>
      <c r="G673" s="283" t="str">
        <f>'Dry_Litterbag Placem_Collection'!C14</f>
        <v>Dry_Ag2_T4</v>
      </c>
      <c r="H673" s="293" t="s">
        <v>3672</v>
      </c>
      <c r="I673" s="294" t="s">
        <v>298</v>
      </c>
      <c r="J673" s="233" t="str">
        <f>'WetLitterbags placem_collection'!Q14</f>
        <v>R123</v>
      </c>
      <c r="K673" s="235">
        <f>IFERROR(INDEX('Green_rooibos initial weight'!$C$5:$C$1749,MATCH(J673, 'Green_rooibos initial weight'!$A$5:$A$1749,0)),"")</f>
        <v>2.2610000000000001</v>
      </c>
      <c r="L673" s="235">
        <f t="shared" si="74"/>
        <v>2.0112000000000001</v>
      </c>
      <c r="M673" s="235">
        <f>AVERAGE('Ashed teabags wet'!$J$814:$J$816)</f>
        <v>2.2816647271287041</v>
      </c>
      <c r="N673" s="235">
        <f t="shared" si="75"/>
        <v>1.9653111590079877</v>
      </c>
      <c r="O673" s="235" t="str">
        <f>IF(IFERROR(INDEX('Both teabags AfterWet'!$D$1:$D$839,MATCH(J673,'Both teabags AfterWet'!$B$1:$B$839,0)),"")="","",(IFERROR(INDEX('Both teabags AfterWet'!$D$1:$D$839,MATCH(J673,'Both teabags AfterWet'!$B$1:$B$839,0)),"")))</f>
        <v/>
      </c>
      <c r="P673" s="235" t="str">
        <f t="shared" si="76"/>
        <v/>
      </c>
      <c r="Q673" s="235" t="str">
        <f>IFERROR(INDEX('Ashed teabags wet'!$J$2:$J$825,MATCH(J673,'Ashed teabags wet'!$B$2:$B$825,0)),"")</f>
        <v/>
      </c>
      <c r="R673" s="235" t="str">
        <f t="shared" si="79"/>
        <v/>
      </c>
      <c r="S673" s="236">
        <f>'WetLitterbags placem_collection'!E14</f>
        <v>42766</v>
      </c>
      <c r="T673" s="236" t="str">
        <f>IF('WetLitterbags placem_collection'!G14="","",'WetLitterbags placem_collection'!G14)</f>
        <v/>
      </c>
      <c r="U673" s="237" t="str">
        <f t="shared" si="81"/>
        <v/>
      </c>
      <c r="V673" s="235" t="str">
        <f t="shared" si="77"/>
        <v/>
      </c>
      <c r="W673" s="235" t="str">
        <f t="shared" si="78"/>
        <v/>
      </c>
      <c r="X673" t="str">
        <f>IFERROR(INDEX(Rainfall_Wet!$O$2:$O$217,MATCH(B673, Rainfall_Wet!$A$2:$A$217,0)),"")</f>
        <v/>
      </c>
      <c r="Y673" s="241">
        <v>21.13063730679653</v>
      </c>
      <c r="Z673" s="241">
        <v>3.0912555579081076</v>
      </c>
      <c r="AA673" s="241">
        <v>75.778107135295357</v>
      </c>
      <c r="AB673" s="242" t="s">
        <v>2688</v>
      </c>
      <c r="AC673" s="241">
        <v>3.4613109906357802</v>
      </c>
      <c r="AD673" t="str">
        <f>IF('WetLitterbags placem_collection'!AB14="","",'WetLitterbags placem_collection'!AB14)</f>
        <v/>
      </c>
      <c r="AE673" t="str">
        <f>IF('WetLitterbags placem_collection'!Z14="","",'WetLitterbags placem_collection'!Z14)</f>
        <v/>
      </c>
      <c r="AF673" s="256" t="str">
        <f>IF('WetLitterbags placem_collection'!AA14="","",'WetLitterbags placem_collection'!AA14)</f>
        <v/>
      </c>
      <c r="AG673" t="str">
        <f>IF('WetLitterbags placem_collection'!AC14="","",'WetLitterbags placem_collection'!AC14)</f>
        <v/>
      </c>
      <c r="AH673">
        <f>AVERAGE('WetLitterbags placem_collection'!S14,'WetLitterbags placem_collection'!U14)</f>
        <v>25.8</v>
      </c>
      <c r="AI673">
        <f>AVERAGE('WetLitterbags placem_collection'!R14,'WetLitterbags placem_collection'!T14)</f>
        <v>21.7</v>
      </c>
      <c r="AJ673">
        <f>INDEX(Coordinates!$B$2:$B$197,MATCH(G673,Coordinates!$J$2:$J$197,0))</f>
        <v>-3.3979050260000001</v>
      </c>
      <c r="AK673">
        <f>INDEX(Coordinates!$C$2:$C$197,MATCH(G673,Coordinates!$J$2:$J$197,0))</f>
        <v>34.837123030000001</v>
      </c>
      <c r="AL673" t="str">
        <f>IF(ISNUMBER(SEARCH("C", 'WetLitterbags placem_collection'!Y14)),"YES","")</f>
        <v/>
      </c>
      <c r="AM673" t="str">
        <f>IF(ISNUMBER(SEARCH("H", 'WetLitterbags placem_collection'!Y14)),"YES","")</f>
        <v/>
      </c>
      <c r="AN673" t="str">
        <f>IF(ISNUMBER(SEARCH("R", 'WetLitterbags placem_collection'!Y14)),"YES","")</f>
        <v/>
      </c>
    </row>
    <row r="674" spans="1:40" ht="15" customHeight="1">
      <c r="A674" s="268" t="s">
        <v>2460</v>
      </c>
      <c r="B674" s="282">
        <f>'Dry_Litterbag Placem_Collection'!A15</f>
        <v>13</v>
      </c>
      <c r="C674" s="282" t="str">
        <f>'Dry_Litterbag Placem_Collection'!B15</f>
        <v>Makao</v>
      </c>
      <c r="D674" s="282" t="s">
        <v>2677</v>
      </c>
      <c r="E674" s="282" t="s">
        <v>2678</v>
      </c>
      <c r="F674" s="282">
        <v>2</v>
      </c>
      <c r="G674" s="283" t="str">
        <f>'Dry_Litterbag Placem_Collection'!C15</f>
        <v>Dry_Ag2_T5</v>
      </c>
      <c r="H674" s="293" t="s">
        <v>3672</v>
      </c>
      <c r="I674" s="294" t="s">
        <v>298</v>
      </c>
      <c r="J674" s="233" t="str">
        <f>'WetLitterbags placem_collection'!Q15</f>
        <v>R3</v>
      </c>
      <c r="K674" s="235">
        <f>IFERROR(INDEX('Green_rooibos initial weight'!$C$5:$C$1749,MATCH(J674, 'Green_rooibos initial weight'!$A$5:$A$1749,0)),"")</f>
        <v>2.242</v>
      </c>
      <c r="L674" s="235">
        <f t="shared" si="74"/>
        <v>1.9922</v>
      </c>
      <c r="M674" s="235">
        <f>AVERAGE('Ashed teabags wet'!$J$814:$J$816)</f>
        <v>2.2816647271287041</v>
      </c>
      <c r="N674" s="235">
        <f t="shared" si="75"/>
        <v>1.9467446753061419</v>
      </c>
      <c r="O674" s="235">
        <f>IF(IFERROR(INDEX('Both teabags AfterWet'!$D$1:$D$839,MATCH(J674,'Both teabags AfterWet'!$B$1:$B$839,0)),"")="","",(IFERROR(INDEX('Both teabags AfterWet'!$D$1:$D$839,MATCH(J674,'Both teabags AfterWet'!$B$1:$B$839,0)),"")))</f>
        <v>1.4899</v>
      </c>
      <c r="P674" s="235">
        <f t="shared" si="76"/>
        <v>1.3392999999999999</v>
      </c>
      <c r="Q674" s="235">
        <f>IFERROR(INDEX('Ashed teabags wet'!$J$2:$J$825,MATCH(J674,'Ashed teabags wet'!$B$2:$B$825,0)),"")</f>
        <v>3.0078895463511506</v>
      </c>
      <c r="R674" s="235">
        <f t="shared" si="79"/>
        <v>1.299015335305719</v>
      </c>
      <c r="S674" s="236">
        <f>'WetLitterbags placem_collection'!E15</f>
        <v>42766</v>
      </c>
      <c r="T674" s="236">
        <f>IF('WetLitterbags placem_collection'!G15="","",'WetLitterbags placem_collection'!G15)</f>
        <v>42818</v>
      </c>
      <c r="U674" s="237">
        <f t="shared" si="81"/>
        <v>52</v>
      </c>
      <c r="V674" s="235">
        <f t="shared" si="77"/>
        <v>0.65290000000000004</v>
      </c>
      <c r="W674" s="235">
        <f t="shared" si="78"/>
        <v>0.64772934000042293</v>
      </c>
      <c r="X674">
        <f>IFERROR(INDEX(Rainfall_Wet!$O$2:$O$217,MATCH(B674, Rainfall_Wet!$A$2:$A$217,0)),"")</f>
        <v>194.43839254400001</v>
      </c>
      <c r="Y674" s="241">
        <v>21.13063730679653</v>
      </c>
      <c r="Z674" s="241">
        <v>3.0912555579081076</v>
      </c>
      <c r="AA674" s="241">
        <v>75.778107135295357</v>
      </c>
      <c r="AB674" s="242" t="s">
        <v>2688</v>
      </c>
      <c r="AC674" s="241">
        <v>4.4613109906357797</v>
      </c>
      <c r="AD674">
        <f>IF('WetLitterbags placem_collection'!AB15="","",'WetLitterbags placem_collection'!AB15)</f>
        <v>11.4</v>
      </c>
      <c r="AE674">
        <f>IF('WetLitterbags placem_collection'!Z15="","",'WetLitterbags placem_collection'!Z15)</f>
        <v>31</v>
      </c>
      <c r="AF674" s="256" t="str">
        <f>IF('WetLitterbags placem_collection'!AA15="","",'WetLitterbags placem_collection'!AA15)</f>
        <v>M</v>
      </c>
      <c r="AG674">
        <f>IF('WetLitterbags placem_collection'!AC15="","",'WetLitterbags placem_collection'!AC15)</f>
        <v>0</v>
      </c>
      <c r="AH674">
        <f>AVERAGE('WetLitterbags placem_collection'!S15,'WetLitterbags placem_collection'!U15)</f>
        <v>20.8</v>
      </c>
      <c r="AI674">
        <f>AVERAGE('WetLitterbags placem_collection'!R15,'WetLitterbags placem_collection'!T15)</f>
        <v>23.4</v>
      </c>
      <c r="AJ674">
        <f>INDEX(Coordinates!$B$2:$B$197,MATCH(G674,Coordinates!$J$2:$J$197,0))</f>
        <v>-3.3979040199999999</v>
      </c>
      <c r="AK674">
        <f>INDEX(Coordinates!$C$2:$C$197,MATCH(G674,Coordinates!$J$2:$J$197,0))</f>
        <v>34.837027980000002</v>
      </c>
      <c r="AL674" t="str">
        <f>IF(ISNUMBER(SEARCH("C", 'WetLitterbags placem_collection'!Y15)),"YES","")</f>
        <v/>
      </c>
      <c r="AM674" t="str">
        <f>IF(ISNUMBER(SEARCH("H", 'WetLitterbags placem_collection'!Y15)),"YES","")</f>
        <v/>
      </c>
      <c r="AN674" t="str">
        <f>IF(ISNUMBER(SEARCH("R", 'WetLitterbags placem_collection'!Y15)),"YES","")</f>
        <v/>
      </c>
    </row>
    <row r="675" spans="1:40" ht="15" customHeight="1">
      <c r="A675" s="268" t="s">
        <v>2460</v>
      </c>
      <c r="B675" s="282">
        <f>'Dry_Litterbag Placem_Collection'!A16</f>
        <v>14</v>
      </c>
      <c r="C675" s="282" t="str">
        <f>'Dry_Litterbag Placem_Collection'!B16</f>
        <v>Makao</v>
      </c>
      <c r="D675" s="282" t="s">
        <v>2677</v>
      </c>
      <c r="E675" s="282" t="s">
        <v>2678</v>
      </c>
      <c r="F675" s="282">
        <v>2</v>
      </c>
      <c r="G675" s="283" t="str">
        <f>'Dry_Litterbag Placem_Collection'!C16</f>
        <v>Dry_Ag2_T6</v>
      </c>
      <c r="H675" s="293" t="s">
        <v>3672</v>
      </c>
      <c r="I675" s="294" t="s">
        <v>298</v>
      </c>
      <c r="J675" s="233" t="str">
        <f>'WetLitterbags placem_collection'!Q16</f>
        <v>R282</v>
      </c>
      <c r="K675" s="235">
        <f>IFERROR(INDEX('Green_rooibos initial weight'!$C$5:$C$1749,MATCH(J675, 'Green_rooibos initial weight'!$A$5:$A$1749,0)),"")</f>
        <v>2.1829999999999998</v>
      </c>
      <c r="L675" s="235">
        <f t="shared" si="74"/>
        <v>1.9331999999999998</v>
      </c>
      <c r="M675" s="235">
        <f>AVERAGE('Ashed teabags wet'!$J$814:$J$816)</f>
        <v>2.2816647271287041</v>
      </c>
      <c r="N675" s="235">
        <f t="shared" si="75"/>
        <v>1.8890908574951477</v>
      </c>
      <c r="O675" s="235">
        <f>IF(IFERROR(INDEX('Both teabags AfterWet'!$D$1:$D$839,MATCH(J675,'Both teabags AfterWet'!$B$1:$B$839,0)),"")="","",(IFERROR(INDEX('Both teabags AfterWet'!$D$1:$D$839,MATCH(J675,'Both teabags AfterWet'!$B$1:$B$839,0)),"")))</f>
        <v>1.5669999999999999</v>
      </c>
      <c r="P675" s="235">
        <f t="shared" si="76"/>
        <v>1.4163999999999999</v>
      </c>
      <c r="Q675" s="235">
        <f>IFERROR(INDEX('Ashed teabags wet'!$J$2:$J$825,MATCH(J675,'Ashed teabags wet'!$B$2:$B$825,0)),"")</f>
        <v>2.903543307086486</v>
      </c>
      <c r="R675" s="235">
        <f t="shared" si="79"/>
        <v>1.375274212598427</v>
      </c>
      <c r="S675" s="236">
        <f>'WetLitterbags placem_collection'!E16</f>
        <v>42766</v>
      </c>
      <c r="T675" s="236">
        <f>IF('WetLitterbags placem_collection'!G16="","",'WetLitterbags placem_collection'!G16)</f>
        <v>42818</v>
      </c>
      <c r="U675" s="237">
        <f t="shared" si="81"/>
        <v>52</v>
      </c>
      <c r="V675" s="235">
        <f t="shared" si="77"/>
        <v>0.51679999999999993</v>
      </c>
      <c r="W675" s="235">
        <f t="shared" si="78"/>
        <v>0.51381664489672074</v>
      </c>
      <c r="X675">
        <f>IFERROR(INDEX(Rainfall_Wet!$O$2:$O$217,MATCH(B675, Rainfall_Wet!$A$2:$A$217,0)),"")</f>
        <v>194.43839254400001</v>
      </c>
      <c r="Y675" s="241">
        <v>21.13063730679653</v>
      </c>
      <c r="Z675" s="241">
        <v>3.0912555579081076</v>
      </c>
      <c r="AA675" s="241">
        <v>75.778107135295357</v>
      </c>
      <c r="AB675" s="242" t="s">
        <v>2688</v>
      </c>
      <c r="AC675" s="241">
        <v>5.4613109906357797</v>
      </c>
      <c r="AD675">
        <f>IF('WetLitterbags placem_collection'!AB16="","",'WetLitterbags placem_collection'!AB16)</f>
        <v>28.4</v>
      </c>
      <c r="AE675">
        <f>IF('WetLitterbags placem_collection'!Z16="","",'WetLitterbags placem_collection'!Z16)</f>
        <v>42.4</v>
      </c>
      <c r="AF675" s="256" t="str">
        <f>IF('WetLitterbags placem_collection'!AA16="","",'WetLitterbags placem_collection'!AA16)</f>
        <v>M</v>
      </c>
      <c r="AG675">
        <f>IF('WetLitterbags placem_collection'!AC16="","",'WetLitterbags placem_collection'!AC16)</f>
        <v>0</v>
      </c>
      <c r="AH675">
        <f>AVERAGE('WetLitterbags placem_collection'!S16,'WetLitterbags placem_collection'!U16)</f>
        <v>15.7</v>
      </c>
      <c r="AI675">
        <f>AVERAGE('WetLitterbags placem_collection'!R16,'WetLitterbags placem_collection'!T16)</f>
        <v>24.1</v>
      </c>
      <c r="AJ675">
        <f>INDEX(Coordinates!$B$2:$B$197,MATCH(G675,Coordinates!$J$2:$J$197,0))</f>
        <v>-3.397854986</v>
      </c>
      <c r="AK675">
        <f>INDEX(Coordinates!$C$2:$C$197,MATCH(G675,Coordinates!$J$2:$J$197,0))</f>
        <v>34.836874010000002</v>
      </c>
      <c r="AL675" t="str">
        <f>IF(ISNUMBER(SEARCH("C", 'WetLitterbags placem_collection'!Y16)),"YES","")</f>
        <v/>
      </c>
      <c r="AM675" t="str">
        <f>IF(ISNUMBER(SEARCH("H", 'WetLitterbags placem_collection'!Y16)),"YES","")</f>
        <v/>
      </c>
      <c r="AN675" t="str">
        <f>IF(ISNUMBER(SEARCH("R", 'WetLitterbags placem_collection'!Y16)),"YES","")</f>
        <v/>
      </c>
    </row>
    <row r="676" spans="1:40" ht="15" customHeight="1">
      <c r="A676" s="268" t="s">
        <v>2460</v>
      </c>
      <c r="B676" s="282">
        <f>'Dry_Litterbag Placem_Collection'!A17</f>
        <v>15</v>
      </c>
      <c r="C676" s="282" t="str">
        <f>'Dry_Litterbag Placem_Collection'!B17</f>
        <v>Makao</v>
      </c>
      <c r="D676" s="282" t="s">
        <v>2677</v>
      </c>
      <c r="E676" s="282" t="s">
        <v>2678</v>
      </c>
      <c r="F676" s="282">
        <v>2</v>
      </c>
      <c r="G676" s="283" t="str">
        <f>'Dry_Litterbag Placem_Collection'!C17</f>
        <v>Dry_Ag2_T7</v>
      </c>
      <c r="H676" s="293" t="s">
        <v>3672</v>
      </c>
      <c r="I676" s="294" t="s">
        <v>298</v>
      </c>
      <c r="J676" s="233" t="str">
        <f>'WetLitterbags placem_collection'!Q17</f>
        <v>R99</v>
      </c>
      <c r="K676" s="235">
        <f>IFERROR(INDEX('Green_rooibos initial weight'!$C$5:$C$1749,MATCH(J676, 'Green_rooibos initial weight'!$A$5:$A$1749,0)),"")</f>
        <v>2.1920000000000002</v>
      </c>
      <c r="L676" s="235">
        <f t="shared" si="74"/>
        <v>1.9422000000000001</v>
      </c>
      <c r="M676" s="235">
        <f>AVERAGE('Ashed teabags wet'!$J$814:$J$816)</f>
        <v>2.2816647271287041</v>
      </c>
      <c r="N676" s="235">
        <f t="shared" si="75"/>
        <v>1.8978855076697065</v>
      </c>
      <c r="O676" s="235">
        <f>IF(IFERROR(INDEX('Both teabags AfterWet'!$D$1:$D$839,MATCH(J676,'Both teabags AfterWet'!$B$1:$B$839,0)),"")="","",(IFERROR(INDEX('Both teabags AfterWet'!$D$1:$D$839,MATCH(J676,'Both teabags AfterWet'!$B$1:$B$839,0)),"")))</f>
        <v>1.355</v>
      </c>
      <c r="P676" s="235">
        <f t="shared" si="76"/>
        <v>1.2043999999999999</v>
      </c>
      <c r="Q676" s="235">
        <f>IFERROR(INDEX('Ashed teabags wet'!$J$2:$J$825,MATCH(J676,'Ashed teabags wet'!$B$2:$B$825,0)),"")</f>
        <v>7.6999503229018247</v>
      </c>
      <c r="R676" s="235">
        <f t="shared" si="79"/>
        <v>1.1116617983109705</v>
      </c>
      <c r="S676" s="236">
        <f>'WetLitterbags placem_collection'!E17</f>
        <v>42766</v>
      </c>
      <c r="T676" s="236">
        <f>IF('WetLitterbags placem_collection'!G17="","",'WetLitterbags placem_collection'!G17)</f>
        <v>42818</v>
      </c>
      <c r="U676" s="237">
        <f t="shared" si="81"/>
        <v>52</v>
      </c>
      <c r="V676" s="235">
        <f t="shared" si="77"/>
        <v>0.73780000000000023</v>
      </c>
      <c r="W676" s="235">
        <f t="shared" si="78"/>
        <v>0.78622370935873609</v>
      </c>
      <c r="X676">
        <f>IFERROR(INDEX(Rainfall_Wet!$O$2:$O$217,MATCH(B676, Rainfall_Wet!$A$2:$A$217,0)),"")</f>
        <v>194.43839254400001</v>
      </c>
      <c r="Y676" s="241">
        <v>21.13063730679653</v>
      </c>
      <c r="Z676" s="241">
        <v>3.0912555579081076</v>
      </c>
      <c r="AA676" s="241">
        <v>75.778107135295357</v>
      </c>
      <c r="AB676" s="242" t="s">
        <v>2688</v>
      </c>
      <c r="AC676" s="241">
        <v>6.4613109906357797</v>
      </c>
      <c r="AD676">
        <f>IF('WetLitterbags placem_collection'!AB17="","",'WetLitterbags placem_collection'!AB17)</f>
        <v>15.8</v>
      </c>
      <c r="AE676">
        <f>IF('WetLitterbags placem_collection'!Z17="","",'WetLitterbags placem_collection'!Z17)</f>
        <v>30.4</v>
      </c>
      <c r="AF676" s="256" t="str">
        <f>IF('WetLitterbags placem_collection'!AA17="","",'WetLitterbags placem_collection'!AA17)</f>
        <v>M</v>
      </c>
      <c r="AG676">
        <f>IF('WetLitterbags placem_collection'!AC17="","",'WetLitterbags placem_collection'!AC17)</f>
        <v>0</v>
      </c>
      <c r="AH676">
        <f>AVERAGE('WetLitterbags placem_collection'!S17,'WetLitterbags placem_collection'!U17)</f>
        <v>23.9</v>
      </c>
      <c r="AI676">
        <f>AVERAGE('WetLitterbags placem_collection'!R17,'WetLitterbags placem_collection'!T17)</f>
        <v>23.95</v>
      </c>
      <c r="AJ676">
        <f>INDEX(Coordinates!$B$2:$B$197,MATCH(G676,Coordinates!$J$2:$J$197,0))</f>
        <v>-3.3978060349999999</v>
      </c>
      <c r="AK676">
        <f>INDEX(Coordinates!$C$2:$C$197,MATCH(G676,Coordinates!$J$2:$J$197,0))</f>
        <v>34.837023960000003</v>
      </c>
      <c r="AL676" t="str">
        <f>IF(ISNUMBER(SEARCH("C", 'WetLitterbags placem_collection'!Y17)),"YES","")</f>
        <v/>
      </c>
      <c r="AM676" t="str">
        <f>IF(ISNUMBER(SEARCH("H", 'WetLitterbags placem_collection'!Y17)),"YES","")</f>
        <v/>
      </c>
      <c r="AN676" t="str">
        <f>IF(ISNUMBER(SEARCH("R", 'WetLitterbags placem_collection'!Y17)),"YES","")</f>
        <v>YES</v>
      </c>
    </row>
    <row r="677" spans="1:40" ht="15" customHeight="1">
      <c r="A677" s="268" t="s">
        <v>2460</v>
      </c>
      <c r="B677" s="282">
        <f>'Dry_Litterbag Placem_Collection'!A18</f>
        <v>16</v>
      </c>
      <c r="C677" s="282" t="str">
        <f>'Dry_Litterbag Placem_Collection'!B18</f>
        <v>Makao</v>
      </c>
      <c r="D677" s="282" t="s">
        <v>2677</v>
      </c>
      <c r="E677" s="282" t="s">
        <v>2678</v>
      </c>
      <c r="F677" s="282">
        <v>2</v>
      </c>
      <c r="G677" s="283" t="str">
        <f>'Dry_Litterbag Placem_Collection'!C18</f>
        <v>Dry_Ag2_T8</v>
      </c>
      <c r="H677" s="293" t="s">
        <v>3672</v>
      </c>
      <c r="I677" s="294" t="s">
        <v>298</v>
      </c>
      <c r="J677" s="233" t="str">
        <f>'WetLitterbags placem_collection'!Q18</f>
        <v>R154</v>
      </c>
      <c r="K677" s="235">
        <f>IFERROR(INDEX('Green_rooibos initial weight'!$C$5:$C$1749,MATCH(J677, 'Green_rooibos initial weight'!$A$5:$A$1749,0)),"")</f>
        <v>2.2010000000000001</v>
      </c>
      <c r="L677" s="235">
        <f t="shared" si="74"/>
        <v>1.9512</v>
      </c>
      <c r="M677" s="235">
        <f>AVERAGE('Ashed teabags wet'!$J$814:$J$816)</f>
        <v>2.2816647271287041</v>
      </c>
      <c r="N677" s="235">
        <f t="shared" si="75"/>
        <v>1.9066801578442647</v>
      </c>
      <c r="O677" s="235">
        <f>IF(IFERROR(INDEX('Both teabags AfterWet'!$D$1:$D$839,MATCH(J677,'Both teabags AfterWet'!$B$1:$B$839,0)),"")="","",(IFERROR(INDEX('Both teabags AfterWet'!$D$1:$D$839,MATCH(J677,'Both teabags AfterWet'!$B$1:$B$839,0)),"")))</f>
        <v>1.421</v>
      </c>
      <c r="P677" s="235">
        <f t="shared" si="76"/>
        <v>1.2704</v>
      </c>
      <c r="Q677" s="235">
        <f>IFERROR(INDEX('Ashed teabags wet'!$J$2:$J$825,MATCH(J677,'Ashed teabags wet'!$B$2:$B$825,0)),"")</f>
        <v>4.0579710144928036</v>
      </c>
      <c r="R677" s="235">
        <f t="shared" si="79"/>
        <v>1.2188475362318834</v>
      </c>
      <c r="S677" s="236">
        <f>'WetLitterbags placem_collection'!E18</f>
        <v>42766</v>
      </c>
      <c r="T677" s="236">
        <f>IF('WetLitterbags placem_collection'!G18="","",'WetLitterbags placem_collection'!G18)</f>
        <v>42818</v>
      </c>
      <c r="U677" s="237">
        <f t="shared" si="81"/>
        <v>52</v>
      </c>
      <c r="V677" s="235">
        <f t="shared" si="77"/>
        <v>0.68080000000000007</v>
      </c>
      <c r="W677" s="235">
        <f t="shared" si="78"/>
        <v>0.68783262161238135</v>
      </c>
      <c r="X677">
        <f>IFERROR(INDEX(Rainfall_Wet!$O$2:$O$217,MATCH(B677, Rainfall_Wet!$A$2:$A$217,0)),"")</f>
        <v>194.43839254400001</v>
      </c>
      <c r="Y677" s="241">
        <v>21.13063730679653</v>
      </c>
      <c r="Z677" s="241">
        <v>3.0912555579081076</v>
      </c>
      <c r="AA677" s="241">
        <v>75.778107135295357</v>
      </c>
      <c r="AB677" s="242" t="s">
        <v>2688</v>
      </c>
      <c r="AC677" s="241">
        <v>7.4613109906357797</v>
      </c>
      <c r="AD677">
        <f>IF('WetLitterbags placem_collection'!AB18="","",'WetLitterbags placem_collection'!AB18)</f>
        <v>8</v>
      </c>
      <c r="AE677">
        <f>IF('WetLitterbags placem_collection'!Z18="","",'WetLitterbags placem_collection'!Z18)</f>
        <v>12.4</v>
      </c>
      <c r="AF677" s="256" t="str">
        <f>IF('WetLitterbags placem_collection'!AA18="","",'WetLitterbags placem_collection'!AA18)</f>
        <v>M</v>
      </c>
      <c r="AG677">
        <f>IF('WetLitterbags placem_collection'!AC18="","",'WetLitterbags placem_collection'!AC18)</f>
        <v>0</v>
      </c>
      <c r="AH677">
        <f>AVERAGE('WetLitterbags placem_collection'!S18,'WetLitterbags placem_collection'!U18)</f>
        <v>17.5</v>
      </c>
      <c r="AI677">
        <f>AVERAGE('WetLitterbags placem_collection'!R18,'WetLitterbags placem_collection'!T18)</f>
        <v>24.05</v>
      </c>
      <c r="AJ677">
        <f>INDEX(Coordinates!$B$2:$B$197,MATCH(G677,Coordinates!$J$2:$J$197,0))</f>
        <v>-3.3977669760000002</v>
      </c>
      <c r="AK677">
        <f>INDEX(Coordinates!$C$2:$C$197,MATCH(G677,Coordinates!$J$2:$J$197,0))</f>
        <v>34.837181039999997</v>
      </c>
      <c r="AL677" t="str">
        <f>IF(ISNUMBER(SEARCH("C", 'WetLitterbags placem_collection'!Y18)),"YES","")</f>
        <v/>
      </c>
      <c r="AM677" t="str">
        <f>IF(ISNUMBER(SEARCH("H", 'WetLitterbags placem_collection'!Y18)),"YES","")</f>
        <v/>
      </c>
      <c r="AN677" t="str">
        <f>IF(ISNUMBER(SEARCH("R", 'WetLitterbags placem_collection'!Y18)),"YES","")</f>
        <v>YES</v>
      </c>
    </row>
    <row r="678" spans="1:40" ht="15" customHeight="1">
      <c r="A678" s="268" t="s">
        <v>2460</v>
      </c>
      <c r="B678" s="282">
        <f>'Dry_Litterbag Placem_Collection'!A19</f>
        <v>17</v>
      </c>
      <c r="C678" s="282" t="str">
        <f>'Dry_Litterbag Placem_Collection'!B19</f>
        <v>Makao</v>
      </c>
      <c r="D678" s="282" t="s">
        <v>2677</v>
      </c>
      <c r="E678" s="282" t="s">
        <v>2678</v>
      </c>
      <c r="F678" s="282">
        <v>3</v>
      </c>
      <c r="G678" s="283" t="str">
        <f>'Dry_Litterbag Placem_Collection'!C19</f>
        <v>Dry_Ag3_T1</v>
      </c>
      <c r="H678" s="293" t="s">
        <v>3672</v>
      </c>
      <c r="I678" s="294" t="s">
        <v>298</v>
      </c>
      <c r="J678" s="233" t="str">
        <f>'WetLitterbags placem_collection'!Q19</f>
        <v>R380</v>
      </c>
      <c r="K678" s="235">
        <f>IFERROR(INDEX('Green_rooibos initial weight'!$C$5:$C$1749,MATCH(J678, 'Green_rooibos initial weight'!$A$5:$A$1749,0)),"")</f>
        <v>2.2799999999999998</v>
      </c>
      <c r="L678" s="235">
        <f t="shared" si="74"/>
        <v>2.0301999999999998</v>
      </c>
      <c r="M678" s="235">
        <f>AVERAGE('Ashed teabags wet'!$J$814:$J$816)</f>
        <v>2.2816647271287041</v>
      </c>
      <c r="N678" s="235">
        <f t="shared" si="75"/>
        <v>1.9838776427098328</v>
      </c>
      <c r="O678" s="235">
        <f>IF(IFERROR(INDEX('Both teabags AfterWet'!$D$1:$D$839,MATCH(J678,'Both teabags AfterWet'!$B$1:$B$839,0)),"")="","",(IFERROR(INDEX('Both teabags AfterWet'!$D$1:$D$839,MATCH(J678,'Both teabags AfterWet'!$B$1:$B$839,0)),"")))</f>
        <v>1.6271</v>
      </c>
      <c r="P678" s="235">
        <f t="shared" si="76"/>
        <v>1.4764999999999999</v>
      </c>
      <c r="Q678" s="235">
        <f>IFERROR(INDEX('Ashed teabags wet'!$J$2:$J$825,MATCH(J678,'Ashed teabags wet'!$B$2:$B$825,0)),"")</f>
        <v>3.3600802407224508</v>
      </c>
      <c r="R678" s="235">
        <f t="shared" si="79"/>
        <v>1.4268884152457328</v>
      </c>
      <c r="S678" s="236">
        <f>'WetLitterbags placem_collection'!E19</f>
        <v>42767</v>
      </c>
      <c r="T678" s="236">
        <f>IF('WetLitterbags placem_collection'!G19="","",'WetLitterbags placem_collection'!G19)</f>
        <v>42818</v>
      </c>
      <c r="U678" s="237">
        <f t="shared" si="81"/>
        <v>51</v>
      </c>
      <c r="V678" s="235">
        <f t="shared" si="77"/>
        <v>0.55369999999999986</v>
      </c>
      <c r="W678" s="235">
        <f t="shared" si="78"/>
        <v>0.55698922746409996</v>
      </c>
      <c r="X678">
        <f>IFERROR(INDEX(Rainfall_Wet!$O$2:$O$217,MATCH(B678, Rainfall_Wet!$A$2:$A$217,0)),"")</f>
        <v>185.630065823</v>
      </c>
      <c r="Y678" s="241">
        <v>54.080969906906262</v>
      </c>
      <c r="Z678" s="241">
        <v>21.264484651351896</v>
      </c>
      <c r="AA678" s="241">
        <v>24.654545441741845</v>
      </c>
      <c r="AB678" s="242" t="s">
        <v>2691</v>
      </c>
      <c r="AC678" s="241">
        <v>1.8433218334154755</v>
      </c>
      <c r="AD678" t="str">
        <f>IF('WetLitterbags placem_collection'!AB19="","",'WetLitterbags placem_collection'!AB19)</f>
        <v/>
      </c>
      <c r="AE678" t="str">
        <f>IF('WetLitterbags placem_collection'!Z19="","",'WetLitterbags placem_collection'!Z19)</f>
        <v/>
      </c>
      <c r="AF678" s="256" t="str">
        <f>IF('WetLitterbags placem_collection'!AA19="","",'WetLitterbags placem_collection'!AA19)</f>
        <v/>
      </c>
      <c r="AG678" t="str">
        <f>IF('WetLitterbags placem_collection'!AC19="","",'WetLitterbags placem_collection'!AC19)</f>
        <v/>
      </c>
      <c r="AH678">
        <f>AVERAGE('WetLitterbags placem_collection'!S19,'WetLitterbags placem_collection'!U19)</f>
        <v>35.9</v>
      </c>
      <c r="AI678">
        <f>AVERAGE('WetLitterbags placem_collection'!R19,'WetLitterbags placem_collection'!T19)</f>
        <v>21.35</v>
      </c>
      <c r="AJ678">
        <f>INDEX(Coordinates!$B$2:$B$197,MATCH(G678,Coordinates!$J$2:$J$197,0))</f>
        <v>-3.3854090330000002</v>
      </c>
      <c r="AK678">
        <f>INDEX(Coordinates!$C$2:$C$197,MATCH(G678,Coordinates!$J$2:$J$197,0))</f>
        <v>34.818901029999999</v>
      </c>
      <c r="AL678" t="str">
        <f>IF(ISNUMBER(SEARCH("C", 'WetLitterbags placem_collection'!Y19)),"YES","")</f>
        <v/>
      </c>
      <c r="AM678" t="str">
        <f>IF(ISNUMBER(SEARCH("H", 'WetLitterbags placem_collection'!Y19)),"YES","")</f>
        <v/>
      </c>
      <c r="AN678" t="str">
        <f>IF(ISNUMBER(SEARCH("R", 'WetLitterbags placem_collection'!Y19)),"YES","")</f>
        <v>YES</v>
      </c>
    </row>
    <row r="679" spans="1:40" ht="15" customHeight="1">
      <c r="A679" s="268" t="s">
        <v>2460</v>
      </c>
      <c r="B679" s="282">
        <f>'Dry_Litterbag Placem_Collection'!A20</f>
        <v>18</v>
      </c>
      <c r="C679" s="282" t="str">
        <f>'Dry_Litterbag Placem_Collection'!B20</f>
        <v>Makao</v>
      </c>
      <c r="D679" s="282" t="s">
        <v>2677</v>
      </c>
      <c r="E679" s="282" t="s">
        <v>2678</v>
      </c>
      <c r="F679" s="282">
        <v>3</v>
      </c>
      <c r="G679" s="283" t="str">
        <f>'Dry_Litterbag Placem_Collection'!C20</f>
        <v>Dry_Ag3_T2</v>
      </c>
      <c r="H679" s="293" t="s">
        <v>3672</v>
      </c>
      <c r="I679" s="294" t="s">
        <v>298</v>
      </c>
      <c r="J679" s="233" t="str">
        <f>'WetLitterbags placem_collection'!Q20</f>
        <v>R274</v>
      </c>
      <c r="K679" s="235">
        <f>IFERROR(INDEX('Green_rooibos initial weight'!$C$5:$C$1749,MATCH(J679, 'Green_rooibos initial weight'!$A$5:$A$1749,0)),"")</f>
        <v>2.1880000000000002</v>
      </c>
      <c r="L679" s="235">
        <f t="shared" si="74"/>
        <v>1.9382000000000001</v>
      </c>
      <c r="M679" s="235">
        <f>AVERAGE('Ashed teabags wet'!$J$814:$J$816)</f>
        <v>2.2816647271287041</v>
      </c>
      <c r="N679" s="235">
        <f t="shared" si="75"/>
        <v>1.8939767742587916</v>
      </c>
      <c r="O679" s="235">
        <f>IF(IFERROR(INDEX('Both teabags AfterWet'!$D$1:$D$839,MATCH(J679,'Both teabags AfterWet'!$B$1:$B$839,0)),"")="","",(IFERROR(INDEX('Both teabags AfterWet'!$D$1:$D$839,MATCH(J679,'Both teabags AfterWet'!$B$1:$B$839,0)),"")))</f>
        <v>1.6060000000000001</v>
      </c>
      <c r="P679" s="235">
        <f t="shared" si="76"/>
        <v>1.4554</v>
      </c>
      <c r="Q679" s="235">
        <f>IFERROR(INDEX('Ashed teabags wet'!$J$2:$J$825,MATCH(J679,'Ashed teabags wet'!$B$2:$B$825,0)),"")</f>
        <v>4.6344959388436653</v>
      </c>
      <c r="R679" s="235">
        <f t="shared" si="79"/>
        <v>1.3879495461060694</v>
      </c>
      <c r="S679" s="236">
        <f>'WetLitterbags placem_collection'!E20</f>
        <v>42767</v>
      </c>
      <c r="T679" s="236">
        <f>IF('WetLitterbags placem_collection'!G20="","",'WetLitterbags placem_collection'!G20)</f>
        <v>42818</v>
      </c>
      <c r="U679" s="237">
        <f t="shared" si="81"/>
        <v>51</v>
      </c>
      <c r="V679" s="235">
        <f t="shared" si="77"/>
        <v>0.48280000000000012</v>
      </c>
      <c r="W679" s="235">
        <f t="shared" si="78"/>
        <v>0.50602722815272227</v>
      </c>
      <c r="X679">
        <f>IFERROR(INDEX(Rainfall_Wet!$O$2:$O$217,MATCH(B679, Rainfall_Wet!$A$2:$A$217,0)),"")</f>
        <v>185.630065823</v>
      </c>
      <c r="Y679" s="241">
        <v>54.080969906906262</v>
      </c>
      <c r="Z679" s="241">
        <v>21.264484651351896</v>
      </c>
      <c r="AA679" s="241">
        <v>24.654545441741845</v>
      </c>
      <c r="AB679" s="242" t="s">
        <v>2691</v>
      </c>
      <c r="AC679" s="241">
        <v>2.8433218334154802</v>
      </c>
      <c r="AD679" t="str">
        <f>IF('WetLitterbags placem_collection'!AB20="","",'WetLitterbags placem_collection'!AB20)</f>
        <v/>
      </c>
      <c r="AE679" t="str">
        <f>IF('WetLitterbags placem_collection'!Z20="","",'WetLitterbags placem_collection'!Z20)</f>
        <v/>
      </c>
      <c r="AF679" s="256" t="str">
        <f>IF('WetLitterbags placem_collection'!AA20="","",'WetLitterbags placem_collection'!AA20)</f>
        <v/>
      </c>
      <c r="AG679" t="str">
        <f>IF('WetLitterbags placem_collection'!AC20="","",'WetLitterbags placem_collection'!AC20)</f>
        <v/>
      </c>
      <c r="AH679">
        <f>AVERAGE('WetLitterbags placem_collection'!S20,'WetLitterbags placem_collection'!U20)</f>
        <v>36.950000000000003</v>
      </c>
      <c r="AI679">
        <f>AVERAGE('WetLitterbags placem_collection'!R20,'WetLitterbags placem_collection'!T20)</f>
        <v>21.35</v>
      </c>
      <c r="AJ679">
        <f>INDEX(Coordinates!$B$2:$B$197,MATCH(G679,Coordinates!$J$2:$J$197,0))</f>
        <v>-3.385375002</v>
      </c>
      <c r="AK679">
        <f>INDEX(Coordinates!$C$2:$C$197,MATCH(G679,Coordinates!$J$2:$J$197,0))</f>
        <v>34.818939999999998</v>
      </c>
      <c r="AL679" t="str">
        <f>IF(ISNUMBER(SEARCH("C", 'WetLitterbags placem_collection'!Y20)),"YES","")</f>
        <v/>
      </c>
      <c r="AM679" t="str">
        <f>IF(ISNUMBER(SEARCH("H", 'WetLitterbags placem_collection'!Y20)),"YES","")</f>
        <v/>
      </c>
      <c r="AN679" t="str">
        <f>IF(ISNUMBER(SEARCH("R", 'WetLitterbags placem_collection'!Y20)),"YES","")</f>
        <v>YES</v>
      </c>
    </row>
    <row r="680" spans="1:40" ht="15" customHeight="1">
      <c r="A680" s="268" t="s">
        <v>2460</v>
      </c>
      <c r="B680" s="282">
        <f>'Dry_Litterbag Placem_Collection'!A21</f>
        <v>19</v>
      </c>
      <c r="C680" s="282" t="str">
        <f>'Dry_Litterbag Placem_Collection'!B21</f>
        <v>Makao</v>
      </c>
      <c r="D680" s="282" t="s">
        <v>2677</v>
      </c>
      <c r="E680" s="282" t="s">
        <v>2678</v>
      </c>
      <c r="F680" s="282">
        <v>3</v>
      </c>
      <c r="G680" s="283" t="str">
        <f>'Dry_Litterbag Placem_Collection'!C21</f>
        <v>Dry_Ag3_T3</v>
      </c>
      <c r="H680" s="293" t="s">
        <v>3672</v>
      </c>
      <c r="I680" s="294" t="s">
        <v>298</v>
      </c>
      <c r="J680" s="233" t="str">
        <f>'WetLitterbags placem_collection'!Q21</f>
        <v>R566</v>
      </c>
      <c r="K680" s="235">
        <f>IFERROR(INDEX('Green_rooibos initial weight'!$C$5:$C$1749,MATCH(J680, 'Green_rooibos initial weight'!$A$5:$A$1749,0)),"")</f>
        <v>2.117</v>
      </c>
      <c r="L680" s="235">
        <f t="shared" si="74"/>
        <v>1.8672</v>
      </c>
      <c r="M680" s="235">
        <f>AVERAGE('Ashed teabags wet'!$J$814:$J$816)</f>
        <v>2.2816647271287041</v>
      </c>
      <c r="N680" s="235">
        <f t="shared" si="75"/>
        <v>1.8245967562150529</v>
      </c>
      <c r="O680" s="235">
        <f>IF(IFERROR(INDEX('Both teabags AfterWet'!$D$1:$D$839,MATCH(J680,'Both teabags AfterWet'!$B$1:$B$839,0)),"")="","",(IFERROR(INDEX('Both teabags AfterWet'!$D$1:$D$839,MATCH(J680,'Both teabags AfterWet'!$B$1:$B$839,0)),"")))</f>
        <v>1.4496</v>
      </c>
      <c r="P680" s="235">
        <f t="shared" si="76"/>
        <v>1.2989999999999999</v>
      </c>
      <c r="Q680" s="235">
        <f>IFERROR(INDEX('Ashed teabags wet'!$J$2:$J$825,MATCH(J680,'Ashed teabags wet'!$B$2:$B$825,0)),"")</f>
        <v>8.439646712463917</v>
      </c>
      <c r="R680" s="235">
        <f t="shared" si="79"/>
        <v>1.1893689892050936</v>
      </c>
      <c r="S680" s="236">
        <f>'WetLitterbags placem_collection'!E21</f>
        <v>42767</v>
      </c>
      <c r="T680" s="236">
        <f>IF('WetLitterbags placem_collection'!G21="","",'WetLitterbags placem_collection'!G21)</f>
        <v>42818</v>
      </c>
      <c r="U680" s="237">
        <f t="shared" si="81"/>
        <v>51</v>
      </c>
      <c r="V680" s="235">
        <f t="shared" si="77"/>
        <v>0.56820000000000004</v>
      </c>
      <c r="W680" s="235">
        <f t="shared" si="78"/>
        <v>0.63522776700995931</v>
      </c>
      <c r="X680">
        <f>IFERROR(INDEX(Rainfall_Wet!$O$2:$O$217,MATCH(B680, Rainfall_Wet!$A$2:$A$217,0)),"")</f>
        <v>185.630065823</v>
      </c>
      <c r="Y680" s="241">
        <v>54.080969906906262</v>
      </c>
      <c r="Z680" s="241">
        <v>21.264484651351896</v>
      </c>
      <c r="AA680" s="241">
        <v>24.654545441741845</v>
      </c>
      <c r="AB680" s="242" t="s">
        <v>2691</v>
      </c>
      <c r="AC680" s="241">
        <v>3.8433218334154802</v>
      </c>
      <c r="AD680" t="str">
        <f>IF('WetLitterbags placem_collection'!AB21="","",'WetLitterbags placem_collection'!AB21)</f>
        <v/>
      </c>
      <c r="AE680" t="str">
        <f>IF('WetLitterbags placem_collection'!Z21="","",'WetLitterbags placem_collection'!Z21)</f>
        <v/>
      </c>
      <c r="AF680" s="256" t="str">
        <f>IF('WetLitterbags placem_collection'!AA21="","",'WetLitterbags placem_collection'!AA21)</f>
        <v/>
      </c>
      <c r="AG680" t="str">
        <f>IF('WetLitterbags placem_collection'!AC21="","",'WetLitterbags placem_collection'!AC21)</f>
        <v/>
      </c>
      <c r="AH680">
        <f>AVERAGE('WetLitterbags placem_collection'!S21,'WetLitterbags placem_collection'!U21)</f>
        <v>39.299999999999997</v>
      </c>
      <c r="AI680">
        <f>AVERAGE('WetLitterbags placem_collection'!R21,'WetLitterbags placem_collection'!T21)</f>
        <v>21.1</v>
      </c>
      <c r="AJ680">
        <f>INDEX(Coordinates!$B$2:$B$197,MATCH(G680,Coordinates!$J$2:$J$197,0))</f>
        <v>-3.3853589930000001</v>
      </c>
      <c r="AK680">
        <f>INDEX(Coordinates!$C$2:$C$197,MATCH(G680,Coordinates!$J$2:$J$197,0))</f>
        <v>34.818991969999999</v>
      </c>
      <c r="AL680" t="str">
        <f>IF(ISNUMBER(SEARCH("C", 'WetLitterbags placem_collection'!Y21)),"YES","")</f>
        <v/>
      </c>
      <c r="AM680" t="str">
        <f>IF(ISNUMBER(SEARCH("H", 'WetLitterbags placem_collection'!Y21)),"YES","")</f>
        <v/>
      </c>
      <c r="AN680" t="str">
        <f>IF(ISNUMBER(SEARCH("R", 'WetLitterbags placem_collection'!Y21)),"YES","")</f>
        <v/>
      </c>
    </row>
    <row r="681" spans="1:40" ht="15" customHeight="1">
      <c r="A681" s="268" t="s">
        <v>2460</v>
      </c>
      <c r="B681" s="282">
        <f>'Dry_Litterbag Placem_Collection'!A22</f>
        <v>20</v>
      </c>
      <c r="C681" s="282" t="str">
        <f>'Dry_Litterbag Placem_Collection'!B22</f>
        <v>Makao</v>
      </c>
      <c r="D681" s="282" t="s">
        <v>2677</v>
      </c>
      <c r="E681" s="282" t="s">
        <v>2678</v>
      </c>
      <c r="F681" s="282">
        <v>3</v>
      </c>
      <c r="G681" s="283" t="str">
        <f>'Dry_Litterbag Placem_Collection'!C22</f>
        <v>Dry_Ag3_T4</v>
      </c>
      <c r="H681" s="293" t="s">
        <v>3672</v>
      </c>
      <c r="I681" s="294" t="s">
        <v>298</v>
      </c>
      <c r="J681" s="233" t="str">
        <f>'WetLitterbags placem_collection'!Q22</f>
        <v>R110</v>
      </c>
      <c r="K681" s="235">
        <f>IFERROR(INDEX('Green_rooibos initial weight'!$C$5:$C$1749,MATCH(J681, 'Green_rooibos initial weight'!$A$5:$A$1749,0)),"")</f>
        <v>2.2530000000000001</v>
      </c>
      <c r="L681" s="235">
        <f t="shared" si="74"/>
        <v>2.0032000000000001</v>
      </c>
      <c r="M681" s="235">
        <f>AVERAGE('Ashed teabags wet'!$J$814:$J$816)</f>
        <v>2.2816647271287041</v>
      </c>
      <c r="N681" s="235">
        <f t="shared" si="75"/>
        <v>1.9574936921861579</v>
      </c>
      <c r="O681" s="235">
        <f>IF(IFERROR(INDEX('Both teabags AfterWet'!$D$1:$D$839,MATCH(J681,'Both teabags AfterWet'!$B$1:$B$839,0)),"")="","",(IFERROR(INDEX('Both teabags AfterWet'!$D$1:$D$839,MATCH(J681,'Both teabags AfterWet'!$B$1:$B$839,0)),"")))</f>
        <v>1.6778999999999999</v>
      </c>
      <c r="P681" s="235">
        <f t="shared" si="76"/>
        <v>1.5272999999999999</v>
      </c>
      <c r="Q681" s="235">
        <f>IFERROR(INDEX('Ashed teabags wet'!$J$2:$J$825,MATCH(J681,'Ashed teabags wet'!$B$2:$B$825,0)),"")</f>
        <v>6.496631376323327</v>
      </c>
      <c r="R681" s="235">
        <f t="shared" si="79"/>
        <v>1.4280769489894136</v>
      </c>
      <c r="S681" s="236">
        <f>'WetLitterbags placem_collection'!E22</f>
        <v>42767</v>
      </c>
      <c r="T681" s="236">
        <f>IF('WetLitterbags placem_collection'!G22="","",'WetLitterbags placem_collection'!G22)</f>
        <v>42818</v>
      </c>
      <c r="U681" s="237">
        <f t="shared" si="81"/>
        <v>51</v>
      </c>
      <c r="V681" s="235">
        <f t="shared" si="77"/>
        <v>0.47590000000000021</v>
      </c>
      <c r="W681" s="235">
        <f t="shared" si="78"/>
        <v>0.52941674319674425</v>
      </c>
      <c r="X681">
        <f>IFERROR(INDEX(Rainfall_Wet!$O$2:$O$217,MATCH(B681, Rainfall_Wet!$A$2:$A$217,0)),"")</f>
        <v>185.630065823</v>
      </c>
      <c r="Y681" s="241">
        <v>54.080969906906262</v>
      </c>
      <c r="Z681" s="241">
        <v>21.264484651351896</v>
      </c>
      <c r="AA681" s="241">
        <v>24.654545441741845</v>
      </c>
      <c r="AB681" s="242" t="s">
        <v>2691</v>
      </c>
      <c r="AC681" s="241">
        <v>4.8433218334154802</v>
      </c>
      <c r="AD681" t="str">
        <f>IF('WetLitterbags placem_collection'!AB22="","",'WetLitterbags placem_collection'!AB22)</f>
        <v/>
      </c>
      <c r="AE681" t="str">
        <f>IF('WetLitterbags placem_collection'!Z22="","",'WetLitterbags placem_collection'!Z22)</f>
        <v/>
      </c>
      <c r="AF681" s="256" t="str">
        <f>IF('WetLitterbags placem_collection'!AA22="","",'WetLitterbags placem_collection'!AA22)</f>
        <v/>
      </c>
      <c r="AG681" t="str">
        <f>IF('WetLitterbags placem_collection'!AC22="","",'WetLitterbags placem_collection'!AC22)</f>
        <v/>
      </c>
      <c r="AH681">
        <f>AVERAGE('WetLitterbags placem_collection'!S22,'WetLitterbags placem_collection'!U22)</f>
        <v>40.049999999999997</v>
      </c>
      <c r="AI681">
        <f>AVERAGE('WetLitterbags placem_collection'!R22,'WetLitterbags placem_collection'!T22)</f>
        <v>21.35</v>
      </c>
      <c r="AJ681">
        <f>INDEX(Coordinates!$B$2:$B$197,MATCH(G681,Coordinates!$J$2:$J$197,0))</f>
        <v>-3.3853969629999998</v>
      </c>
      <c r="AK681">
        <f>INDEX(Coordinates!$C$2:$C$197,MATCH(G681,Coordinates!$J$2:$J$197,0))</f>
        <v>34.818977969999999</v>
      </c>
      <c r="AL681" t="str">
        <f>IF(ISNUMBER(SEARCH("C", 'WetLitterbags placem_collection'!Y22)),"YES","")</f>
        <v/>
      </c>
      <c r="AM681" t="str">
        <f>IF(ISNUMBER(SEARCH("H", 'WetLitterbags placem_collection'!Y22)),"YES","")</f>
        <v/>
      </c>
      <c r="AN681" t="str">
        <f>IF(ISNUMBER(SEARCH("R", 'WetLitterbags placem_collection'!Y22)),"YES","")</f>
        <v/>
      </c>
    </row>
    <row r="682" spans="1:40" ht="15" customHeight="1">
      <c r="A682" s="268" t="s">
        <v>2460</v>
      </c>
      <c r="B682" s="282">
        <f>'Dry_Litterbag Placem_Collection'!A23</f>
        <v>21</v>
      </c>
      <c r="C682" s="282" t="str">
        <f>'Dry_Litterbag Placem_Collection'!B23</f>
        <v>Makao</v>
      </c>
      <c r="D682" s="282" t="s">
        <v>2677</v>
      </c>
      <c r="E682" s="282" t="s">
        <v>2678</v>
      </c>
      <c r="F682" s="282">
        <v>3</v>
      </c>
      <c r="G682" s="283" t="str">
        <f>'Dry_Litterbag Placem_Collection'!C23</f>
        <v>Dry_Ag3_T5</v>
      </c>
      <c r="H682" s="293" t="s">
        <v>3672</v>
      </c>
      <c r="I682" s="294" t="s">
        <v>298</v>
      </c>
      <c r="J682" s="233" t="str">
        <f>'WetLitterbags placem_collection'!Q23</f>
        <v>R19?</v>
      </c>
      <c r="K682" s="235">
        <f>IFERROR(INDEX('Green_rooibos initial weight'!$C$5:$C$1749,MATCH(J682, 'Green_rooibos initial weight'!$A$5:$A$1749,0)),"")</f>
        <v>2.2240000000000002</v>
      </c>
      <c r="L682" s="235">
        <f t="shared" si="74"/>
        <v>1.9742000000000002</v>
      </c>
      <c r="M682" s="235">
        <f>AVERAGE('Ashed teabags wet'!$J$814:$J$816)</f>
        <v>2.2816647271287041</v>
      </c>
      <c r="N682" s="235">
        <f t="shared" si="75"/>
        <v>1.9291553749570254</v>
      </c>
      <c r="O682" s="235">
        <f>IF(IFERROR(INDEX('Both teabags AfterWet'!$D$1:$D$839,MATCH(J682,'Both teabags AfterWet'!$B$1:$B$839,0)),"")="","",(IFERROR(INDEX('Both teabags AfterWet'!$D$1:$D$839,MATCH(J682,'Both teabags AfterWet'!$B$1:$B$839,0)),"")))</f>
        <v>1.5019</v>
      </c>
      <c r="P682" s="235">
        <f t="shared" si="76"/>
        <v>1.3512999999999999</v>
      </c>
      <c r="Q682" s="235">
        <f>IFERROR(INDEX('Ashed teabags wet'!$J$2:$J$825,MATCH(J682,'Ashed teabags wet'!$B$2:$B$825,0)),"")</f>
        <v>3.0390738060779063</v>
      </c>
      <c r="R682" s="235">
        <f t="shared" si="79"/>
        <v>1.3102329956584693</v>
      </c>
      <c r="S682" s="236">
        <f>'WetLitterbags placem_collection'!E23</f>
        <v>42767</v>
      </c>
      <c r="T682" s="236">
        <f>IF('WetLitterbags placem_collection'!G23="","",'WetLitterbags placem_collection'!G23)</f>
        <v>42818</v>
      </c>
      <c r="U682" s="237">
        <f t="shared" si="81"/>
        <v>51</v>
      </c>
      <c r="V682" s="235">
        <f t="shared" si="77"/>
        <v>0.62290000000000023</v>
      </c>
      <c r="W682" s="235">
        <f t="shared" si="78"/>
        <v>0.61892237929855609</v>
      </c>
      <c r="X682">
        <f>IFERROR(INDEX(Rainfall_Wet!$O$2:$O$217,MATCH(B682, Rainfall_Wet!$A$2:$A$217,0)),"")</f>
        <v>185.630065823</v>
      </c>
      <c r="Y682" s="241">
        <v>54.080969906906262</v>
      </c>
      <c r="Z682" s="241">
        <v>21.264484651351896</v>
      </c>
      <c r="AA682" s="241">
        <v>24.654545441741845</v>
      </c>
      <c r="AB682" s="242" t="s">
        <v>2691</v>
      </c>
      <c r="AC682" s="241">
        <v>5.8433218334154802</v>
      </c>
      <c r="AD682" t="str">
        <f>IF('WetLitterbags placem_collection'!AB23="","",'WetLitterbags placem_collection'!AB23)</f>
        <v/>
      </c>
      <c r="AE682" t="str">
        <f>IF('WetLitterbags placem_collection'!Z23="","",'WetLitterbags placem_collection'!Z23)</f>
        <v/>
      </c>
      <c r="AF682" s="256" t="str">
        <f>IF('WetLitterbags placem_collection'!AA23="","",'WetLitterbags placem_collection'!AA23)</f>
        <v/>
      </c>
      <c r="AG682" t="str">
        <f>IF('WetLitterbags placem_collection'!AC23="","",'WetLitterbags placem_collection'!AC23)</f>
        <v/>
      </c>
      <c r="AH682">
        <f>AVERAGE('WetLitterbags placem_collection'!S23,'WetLitterbags placem_collection'!U23)</f>
        <v>34.150000000000006</v>
      </c>
      <c r="AI682">
        <f>AVERAGE('WetLitterbags placem_collection'!R23,'WetLitterbags placem_collection'!T23)</f>
        <v>20.6</v>
      </c>
      <c r="AJ682">
        <f>INDEX(Coordinates!$B$2:$B$197,MATCH(G682,Coordinates!$J$2:$J$197,0))</f>
        <v>-3.3854019919999998</v>
      </c>
      <c r="AK682">
        <f>INDEX(Coordinates!$C$2:$C$197,MATCH(G682,Coordinates!$J$2:$J$197,0))</f>
        <v>34.81894604</v>
      </c>
      <c r="AL682" t="str">
        <f>IF(ISNUMBER(SEARCH("C", 'WetLitterbags placem_collection'!Y23)),"YES","")</f>
        <v/>
      </c>
      <c r="AM682" t="str">
        <f>IF(ISNUMBER(SEARCH("H", 'WetLitterbags placem_collection'!Y23)),"YES","")</f>
        <v/>
      </c>
      <c r="AN682" t="str">
        <f>IF(ISNUMBER(SEARCH("R", 'WetLitterbags placem_collection'!Y23)),"YES","")</f>
        <v/>
      </c>
    </row>
    <row r="683" spans="1:40" ht="15" customHeight="1">
      <c r="A683" s="268" t="s">
        <v>2460</v>
      </c>
      <c r="B683" s="282">
        <f>'Dry_Litterbag Placem_Collection'!A24</f>
        <v>22</v>
      </c>
      <c r="C683" s="282" t="str">
        <f>'Dry_Litterbag Placem_Collection'!B24</f>
        <v>Makao</v>
      </c>
      <c r="D683" s="282" t="s">
        <v>2677</v>
      </c>
      <c r="E683" s="282" t="s">
        <v>2678</v>
      </c>
      <c r="F683" s="282">
        <v>3</v>
      </c>
      <c r="G683" s="283" t="str">
        <f>'Dry_Litterbag Placem_Collection'!C24</f>
        <v>Dry_Ag3_T6</v>
      </c>
      <c r="H683" s="293" t="s">
        <v>3672</v>
      </c>
      <c r="I683" s="294" t="s">
        <v>298</v>
      </c>
      <c r="J683" s="233" t="str">
        <f>'WetLitterbags placem_collection'!Q24</f>
        <v>R45</v>
      </c>
      <c r="K683" s="235">
        <f>IFERROR(INDEX('Green_rooibos initial weight'!$C$5:$C$1749,MATCH(J683, 'Green_rooibos initial weight'!$A$5:$A$1749,0)),"")</f>
        <v>2.1989999999999998</v>
      </c>
      <c r="L683" s="235">
        <f t="shared" si="74"/>
        <v>1.9491999999999998</v>
      </c>
      <c r="M683" s="235">
        <f>AVERAGE('Ashed teabags wet'!$J$814:$J$816)</f>
        <v>2.2816647271287041</v>
      </c>
      <c r="N683" s="235">
        <f t="shared" si="75"/>
        <v>1.9047257911388071</v>
      </c>
      <c r="O683" s="235">
        <f>IF(IFERROR(INDEX('Both teabags AfterWet'!$D$1:$D$839,MATCH(J683,'Both teabags AfterWet'!$B$1:$B$839,0)),"")="","",(IFERROR(INDEX('Both teabags AfterWet'!$D$1:$D$839,MATCH(J683,'Both teabags AfterWet'!$B$1:$B$839,0)),"")))</f>
        <v>1.4908999999999999</v>
      </c>
      <c r="P683" s="235">
        <f t="shared" si="76"/>
        <v>1.3402999999999998</v>
      </c>
      <c r="Q683" s="235">
        <f>IFERROR(INDEX('Ashed teabags wet'!$J$2:$J$825,MATCH(J683,'Ashed teabags wet'!$B$2:$B$825,0)),"")</f>
        <v>3.3797216699801611</v>
      </c>
      <c r="R683" s="235">
        <f t="shared" si="79"/>
        <v>1.2950015904572558</v>
      </c>
      <c r="S683" s="236">
        <f>'WetLitterbags placem_collection'!E24</f>
        <v>42767</v>
      </c>
      <c r="T683" s="236">
        <f>IF('WetLitterbags placem_collection'!G24="","",'WetLitterbags placem_collection'!G24)</f>
        <v>42818</v>
      </c>
      <c r="U683" s="237">
        <f t="shared" si="81"/>
        <v>51</v>
      </c>
      <c r="V683" s="235">
        <f t="shared" si="77"/>
        <v>0.6089</v>
      </c>
      <c r="W683" s="235">
        <f t="shared" si="78"/>
        <v>0.60972420068155131</v>
      </c>
      <c r="X683">
        <f>IFERROR(INDEX(Rainfall_Wet!$O$2:$O$217,MATCH(B683, Rainfall_Wet!$A$2:$A$217,0)),"")</f>
        <v>185.630065823</v>
      </c>
      <c r="Y683" s="241">
        <v>54.080969906906262</v>
      </c>
      <c r="Z683" s="241">
        <v>21.264484651351896</v>
      </c>
      <c r="AA683" s="241">
        <v>24.654545441741845</v>
      </c>
      <c r="AB683" s="242" t="s">
        <v>2691</v>
      </c>
      <c r="AC683" s="241">
        <v>6.8433218334154802</v>
      </c>
      <c r="AD683" t="str">
        <f>IF('WetLitterbags placem_collection'!AB24="","",'WetLitterbags placem_collection'!AB24)</f>
        <v/>
      </c>
      <c r="AE683" t="str">
        <f>IF('WetLitterbags placem_collection'!Z24="","",'WetLitterbags placem_collection'!Z24)</f>
        <v/>
      </c>
      <c r="AF683" s="256" t="str">
        <f>IF('WetLitterbags placem_collection'!AA24="","",'WetLitterbags placem_collection'!AA24)</f>
        <v/>
      </c>
      <c r="AG683" t="str">
        <f>IF('WetLitterbags placem_collection'!AC24="","",'WetLitterbags placem_collection'!AC24)</f>
        <v/>
      </c>
      <c r="AH683">
        <f>AVERAGE('WetLitterbags placem_collection'!S24,'WetLitterbags placem_collection'!U24)</f>
        <v>34.549999999999997</v>
      </c>
      <c r="AI683">
        <f>AVERAGE('WetLitterbags placem_collection'!R24,'WetLitterbags placem_collection'!T24)</f>
        <v>21.5</v>
      </c>
      <c r="AJ683">
        <f>INDEX(Coordinates!$B$2:$B$197,MATCH(G683,Coordinates!$J$2:$J$197,0))</f>
        <v>-3.3854470029999999</v>
      </c>
      <c r="AK683">
        <f>INDEX(Coordinates!$C$2:$C$197,MATCH(G683,Coordinates!$J$2:$J$197,0))</f>
        <v>34.818946959999998</v>
      </c>
      <c r="AL683" t="str">
        <f>IF(ISNUMBER(SEARCH("C", 'WetLitterbags placem_collection'!Y24)),"YES","")</f>
        <v/>
      </c>
      <c r="AM683" t="str">
        <f>IF(ISNUMBER(SEARCH("H", 'WetLitterbags placem_collection'!Y24)),"YES","")</f>
        <v/>
      </c>
      <c r="AN683" t="str">
        <f>IF(ISNUMBER(SEARCH("R", 'WetLitterbags placem_collection'!Y24)),"YES","")</f>
        <v/>
      </c>
    </row>
    <row r="684" spans="1:40" ht="15" customHeight="1">
      <c r="A684" s="268" t="s">
        <v>2460</v>
      </c>
      <c r="B684" s="282">
        <f>'Dry_Litterbag Placem_Collection'!A25</f>
        <v>23</v>
      </c>
      <c r="C684" s="282" t="str">
        <f>'Dry_Litterbag Placem_Collection'!B25</f>
        <v>Makao</v>
      </c>
      <c r="D684" s="282" t="s">
        <v>2677</v>
      </c>
      <c r="E684" s="282" t="s">
        <v>2678</v>
      </c>
      <c r="F684" s="282">
        <v>3</v>
      </c>
      <c r="G684" s="283" t="str">
        <f>'Dry_Litterbag Placem_Collection'!C25</f>
        <v>Dry_Ag3_T7</v>
      </c>
      <c r="H684" s="293" t="s">
        <v>3672</v>
      </c>
      <c r="I684" s="294" t="s">
        <v>298</v>
      </c>
      <c r="J684" s="233" t="str">
        <f>'WetLitterbags placem_collection'!Q25</f>
        <v>R132</v>
      </c>
      <c r="K684" s="235">
        <f>IFERROR(INDEX('Green_rooibos initial weight'!$C$5:$C$1749,MATCH(J684, 'Green_rooibos initial weight'!$A$5:$A$1749,0)),"")</f>
        <v>2.133</v>
      </c>
      <c r="L684" s="235">
        <f t="shared" si="74"/>
        <v>1.8832</v>
      </c>
      <c r="M684" s="235">
        <f>AVERAGE('Ashed teabags wet'!$J$814:$J$816)</f>
        <v>2.2816647271287041</v>
      </c>
      <c r="N684" s="235">
        <f t="shared" si="75"/>
        <v>1.8402316898587123</v>
      </c>
      <c r="O684" s="235">
        <f>IF(IFERROR(INDEX('Both teabags AfterWet'!$D$1:$D$839,MATCH(J684,'Both teabags AfterWet'!$B$1:$B$839,0)),"")="","",(IFERROR(INDEX('Both teabags AfterWet'!$D$1:$D$839,MATCH(J684,'Both teabags AfterWet'!$B$1:$B$839,0)),"")))</f>
        <v>1.5238</v>
      </c>
      <c r="P684" s="235">
        <f t="shared" si="76"/>
        <v>1.3732</v>
      </c>
      <c r="Q684" s="235">
        <f>IFERROR(INDEX('Ashed teabags wet'!$J$2:$J$825,MATCH(J684,'Ashed teabags wet'!$B$2:$B$825,0)),"")</f>
        <v>1.7982017982017391</v>
      </c>
      <c r="R684" s="235">
        <f t="shared" si="79"/>
        <v>1.3485070929070937</v>
      </c>
      <c r="S684" s="236">
        <f>'WetLitterbags placem_collection'!E25</f>
        <v>42767</v>
      </c>
      <c r="T684" s="236">
        <f>IF('WetLitterbags placem_collection'!G25="","",'WetLitterbags placem_collection'!G25)</f>
        <v>42818</v>
      </c>
      <c r="U684" s="237">
        <f t="shared" si="81"/>
        <v>51</v>
      </c>
      <c r="V684" s="235">
        <f t="shared" si="77"/>
        <v>0.51</v>
      </c>
      <c r="W684" s="235">
        <f t="shared" si="78"/>
        <v>0.49172459695161863</v>
      </c>
      <c r="X684">
        <f>IFERROR(INDEX(Rainfall_Wet!$O$2:$O$217,MATCH(B684, Rainfall_Wet!$A$2:$A$217,0)),"")</f>
        <v>185.630065823</v>
      </c>
      <c r="Y684" s="241">
        <v>54.080969906906262</v>
      </c>
      <c r="Z684" s="241">
        <v>21.264484651351896</v>
      </c>
      <c r="AA684" s="241">
        <v>24.654545441741845</v>
      </c>
      <c r="AB684" s="242" t="s">
        <v>2691</v>
      </c>
      <c r="AC684" s="241">
        <v>7.8433218334154802</v>
      </c>
      <c r="AD684" t="str">
        <f>IF('WetLitterbags placem_collection'!AB25="","",'WetLitterbags placem_collection'!AB25)</f>
        <v/>
      </c>
      <c r="AE684" t="str">
        <f>IF('WetLitterbags placem_collection'!Z25="","",'WetLitterbags placem_collection'!Z25)</f>
        <v/>
      </c>
      <c r="AF684" s="256" t="str">
        <f>IF('WetLitterbags placem_collection'!AA25="","",'WetLitterbags placem_collection'!AA25)</f>
        <v/>
      </c>
      <c r="AG684" t="str">
        <f>IF('WetLitterbags placem_collection'!AC25="","",'WetLitterbags placem_collection'!AC25)</f>
        <v/>
      </c>
      <c r="AH684">
        <f>AVERAGE('WetLitterbags placem_collection'!S25,'WetLitterbags placem_collection'!U25)</f>
        <v>34.5</v>
      </c>
      <c r="AI684">
        <f>AVERAGE('WetLitterbags placem_collection'!R25,'WetLitterbags placem_collection'!T25)</f>
        <v>20.65</v>
      </c>
      <c r="AJ684">
        <f>INDEX(Coordinates!$B$2:$B$197,MATCH(G684,Coordinates!$J$2:$J$197,0))</f>
        <v>-3.3854200130000001</v>
      </c>
      <c r="AK684">
        <f>INDEX(Coordinates!$C$2:$C$197,MATCH(G684,Coordinates!$J$2:$J$197,0))</f>
        <v>34.818856019999998</v>
      </c>
      <c r="AL684" t="str">
        <f>IF(ISNUMBER(SEARCH("C", 'WetLitterbags placem_collection'!Y25)),"YES","")</f>
        <v/>
      </c>
      <c r="AM684" t="str">
        <f>IF(ISNUMBER(SEARCH("H", 'WetLitterbags placem_collection'!Y25)),"YES","")</f>
        <v/>
      </c>
      <c r="AN684" t="str">
        <f>IF(ISNUMBER(SEARCH("R", 'WetLitterbags placem_collection'!Y25)),"YES","")</f>
        <v/>
      </c>
    </row>
    <row r="685" spans="1:40" ht="15" customHeight="1">
      <c r="A685" s="268" t="s">
        <v>2460</v>
      </c>
      <c r="B685" s="282">
        <f>'Dry_Litterbag Placem_Collection'!A26</f>
        <v>24</v>
      </c>
      <c r="C685" s="282" t="str">
        <f>'Dry_Litterbag Placem_Collection'!B26</f>
        <v>Makao</v>
      </c>
      <c r="D685" s="282" t="s">
        <v>2677</v>
      </c>
      <c r="E685" s="282" t="s">
        <v>2678</v>
      </c>
      <c r="F685" s="282">
        <v>3</v>
      </c>
      <c r="G685" s="283" t="str">
        <f>'Dry_Litterbag Placem_Collection'!C26</f>
        <v>Dry_Ag3_T8</v>
      </c>
      <c r="H685" s="293" t="s">
        <v>3672</v>
      </c>
      <c r="I685" s="294" t="s">
        <v>298</v>
      </c>
      <c r="J685" s="233" t="str">
        <f>'WetLitterbags placem_collection'!Q26</f>
        <v>R71</v>
      </c>
      <c r="K685" s="235">
        <f>IFERROR(INDEX('Green_rooibos initial weight'!$C$5:$C$1749,MATCH(J685, 'Green_rooibos initial weight'!$A$5:$A$1749,0)),"")</f>
        <v>2.2440000000000002</v>
      </c>
      <c r="L685" s="235">
        <f t="shared" si="74"/>
        <v>1.9942000000000002</v>
      </c>
      <c r="M685" s="235">
        <f>AVERAGE('Ashed teabags wet'!$J$814:$J$816)</f>
        <v>2.2816647271287041</v>
      </c>
      <c r="N685" s="235">
        <f t="shared" si="75"/>
        <v>1.9486990420115995</v>
      </c>
      <c r="O685" s="235">
        <f>IF(IFERROR(INDEX('Both teabags AfterWet'!$D$1:$D$839,MATCH(J685,'Both teabags AfterWet'!$B$1:$B$839,0)),"")="","",(IFERROR(INDEX('Both teabags AfterWet'!$D$1:$D$839,MATCH(J685,'Both teabags AfterWet'!$B$1:$B$839,0)),"")))</f>
        <v>1.3083</v>
      </c>
      <c r="P685" s="235">
        <f t="shared" si="76"/>
        <v>1.1577</v>
      </c>
      <c r="Q685" s="235">
        <f>IFERROR(INDEX('Ashed teabags wet'!$J$2:$J$825,MATCH(J685,'Ashed teabags wet'!$B$2:$B$825,0)),"")</f>
        <v>5.6575682382137682</v>
      </c>
      <c r="R685" s="235">
        <f t="shared" si="79"/>
        <v>1.0922023325061991</v>
      </c>
      <c r="S685" s="236">
        <f>'WetLitterbags placem_collection'!E26</f>
        <v>42767</v>
      </c>
      <c r="T685" s="236">
        <f>IF('WetLitterbags placem_collection'!G26="","",'WetLitterbags placem_collection'!G26)</f>
        <v>42818</v>
      </c>
      <c r="U685" s="237">
        <f t="shared" si="81"/>
        <v>51</v>
      </c>
      <c r="V685" s="235">
        <f t="shared" si="77"/>
        <v>0.83650000000000024</v>
      </c>
      <c r="W685" s="235">
        <f t="shared" si="78"/>
        <v>0.85649670950540036</v>
      </c>
      <c r="X685">
        <f>IFERROR(INDEX(Rainfall_Wet!$O$2:$O$217,MATCH(B685, Rainfall_Wet!$A$2:$A$217,0)),"")</f>
        <v>185.630065823</v>
      </c>
      <c r="Y685" s="241">
        <v>54.080969906906262</v>
      </c>
      <c r="Z685" s="241">
        <v>21.264484651351896</v>
      </c>
      <c r="AA685" s="241">
        <v>24.654545441741845</v>
      </c>
      <c r="AB685" s="242" t="s">
        <v>2691</v>
      </c>
      <c r="AC685" s="241">
        <v>8.8433218334154695</v>
      </c>
      <c r="AD685" t="str">
        <f>IF('WetLitterbags placem_collection'!AB26="","",'WetLitterbags placem_collection'!AB26)</f>
        <v/>
      </c>
      <c r="AE685" t="str">
        <f>IF('WetLitterbags placem_collection'!Z26="","",'WetLitterbags placem_collection'!Z26)</f>
        <v/>
      </c>
      <c r="AF685" s="256" t="str">
        <f>IF('WetLitterbags placem_collection'!AA26="","",'WetLitterbags placem_collection'!AA26)</f>
        <v/>
      </c>
      <c r="AG685" t="str">
        <f>IF('WetLitterbags placem_collection'!AC26="","",'WetLitterbags placem_collection'!AC26)</f>
        <v/>
      </c>
      <c r="AH685">
        <f>AVERAGE('WetLitterbags placem_collection'!S26,'WetLitterbags placem_collection'!U26)</f>
        <v>36.950000000000003</v>
      </c>
      <c r="AI685">
        <f>AVERAGE('WetLitterbags placem_collection'!R26,'WetLitterbags placem_collection'!T26)</f>
        <v>21.1</v>
      </c>
      <c r="AJ685">
        <f>INDEX(Coordinates!$B$2:$B$197,MATCH(G685,Coordinates!$J$2:$J$197,0))</f>
        <v>-3.3853829649999998</v>
      </c>
      <c r="AK685">
        <f>INDEX(Coordinates!$C$2:$C$197,MATCH(G685,Coordinates!$J$2:$J$197,0))</f>
        <v>34.818877980000003</v>
      </c>
      <c r="AL685" t="str">
        <f>IF(ISNUMBER(SEARCH("C", 'WetLitterbags placem_collection'!Y26)),"YES","")</f>
        <v/>
      </c>
      <c r="AM685" t="str">
        <f>IF(ISNUMBER(SEARCH("H", 'WetLitterbags placem_collection'!Y26)),"YES","")</f>
        <v/>
      </c>
      <c r="AN685" t="str">
        <f>IF(ISNUMBER(SEARCH("R", 'WetLitterbags placem_collection'!Y26)),"YES","")</f>
        <v/>
      </c>
    </row>
    <row r="686" spans="1:40" ht="15" customHeight="1">
      <c r="A686" s="268" t="s">
        <v>2460</v>
      </c>
      <c r="B686" s="282">
        <f>'Dry_Litterbag Placem_Collection'!A27</f>
        <v>25</v>
      </c>
      <c r="C686" s="282" t="str">
        <f>'Dry_Litterbag Placem_Collection'!B27</f>
        <v>Makao</v>
      </c>
      <c r="D686" s="282" t="s">
        <v>2677</v>
      </c>
      <c r="E686" s="282" t="s">
        <v>2678</v>
      </c>
      <c r="F686" s="282">
        <v>4</v>
      </c>
      <c r="G686" s="283" t="str">
        <f>'Dry_Litterbag Placem_Collection'!C27</f>
        <v>Dry_Ag4_T1</v>
      </c>
      <c r="H686" s="293" t="s">
        <v>3672</v>
      </c>
      <c r="I686" s="294" t="s">
        <v>298</v>
      </c>
      <c r="J686" s="233" t="str">
        <f>'WetLitterbags placem_collection'!Q27</f>
        <v>R104</v>
      </c>
      <c r="K686" s="235">
        <f>IFERROR(INDEX('Green_rooibos initial weight'!$C$5:$C$1749,MATCH(J686, 'Green_rooibos initial weight'!$A$5:$A$1749,0)),"")</f>
        <v>2.2109999999999999</v>
      </c>
      <c r="L686" s="235">
        <f t="shared" si="74"/>
        <v>1.9611999999999998</v>
      </c>
      <c r="M686" s="235">
        <f>AVERAGE('Ashed teabags wet'!$J$814:$J$816)</f>
        <v>2.2816647271287041</v>
      </c>
      <c r="N686" s="235">
        <f t="shared" si="75"/>
        <v>1.9164519913715516</v>
      </c>
      <c r="O686" s="235">
        <f>IF(IFERROR(INDEX('Both teabags AfterWet'!$D$1:$D$839,MATCH(J686,'Both teabags AfterWet'!$B$1:$B$839,0)),"")="","",(IFERROR(INDEX('Both teabags AfterWet'!$D$1:$D$839,MATCH(J686,'Both teabags AfterWet'!$B$1:$B$839,0)),"")))</f>
        <v>1.4184000000000001</v>
      </c>
      <c r="P686" s="235">
        <f t="shared" si="76"/>
        <v>1.2678</v>
      </c>
      <c r="Q686" s="235">
        <f>IFERROR(INDEX('Ashed teabags wet'!$J$2:$J$825,MATCH(J686,'Ashed teabags wet'!$B$2:$B$825,0)),"")</f>
        <v>3.8194444444447946</v>
      </c>
      <c r="R686" s="235">
        <f t="shared" si="79"/>
        <v>1.2193770833333288</v>
      </c>
      <c r="S686" s="236">
        <f>'WetLitterbags placem_collection'!E27</f>
        <v>42767</v>
      </c>
      <c r="T686" s="236">
        <f>IF('WetLitterbags placem_collection'!G27="","",'WetLitterbags placem_collection'!G27)</f>
        <v>42818</v>
      </c>
      <c r="U686" s="237">
        <f t="shared" si="81"/>
        <v>51</v>
      </c>
      <c r="V686" s="235">
        <f t="shared" si="77"/>
        <v>0.69339999999999979</v>
      </c>
      <c r="W686" s="235">
        <f t="shared" si="78"/>
        <v>0.69707490803822281</v>
      </c>
      <c r="X686">
        <f>IFERROR(INDEX(Rainfall_Wet!$O$2:$O$217,MATCH(B686, Rainfall_Wet!$A$2:$A$217,0)),"")</f>
        <v>185.630065823</v>
      </c>
      <c r="Y686" s="241">
        <v>51.960000000000008</v>
      </c>
      <c r="Z686" s="241">
        <v>18.919999999999995</v>
      </c>
      <c r="AA686" s="241">
        <v>29.120000000000005</v>
      </c>
      <c r="AB686" s="242" t="s">
        <v>2691</v>
      </c>
      <c r="AC686" s="241">
        <v>1.85293247905372</v>
      </c>
      <c r="AD686" t="str">
        <f>IF('WetLitterbags placem_collection'!AB27="","",'WetLitterbags placem_collection'!AB27)</f>
        <v/>
      </c>
      <c r="AE686" t="str">
        <f>IF('WetLitterbags placem_collection'!Z27="","",'WetLitterbags placem_collection'!Z27)</f>
        <v/>
      </c>
      <c r="AF686" s="256" t="str">
        <f>IF('WetLitterbags placem_collection'!AA27="","",'WetLitterbags placem_collection'!AA27)</f>
        <v/>
      </c>
      <c r="AG686" t="str">
        <f>IF('WetLitterbags placem_collection'!AC27="","",'WetLitterbags placem_collection'!AC27)</f>
        <v/>
      </c>
      <c r="AH686">
        <f>AVERAGE('WetLitterbags placem_collection'!S27,'WetLitterbags placem_collection'!U27)</f>
        <v>36.85</v>
      </c>
      <c r="AI686">
        <f>AVERAGE('WetLitterbags placem_collection'!R27,'WetLitterbags placem_collection'!T27)</f>
        <v>21.35</v>
      </c>
      <c r="AJ686">
        <f>INDEX(Coordinates!$B$2:$B$197,MATCH(G686,Coordinates!$J$2:$J$197,0))</f>
        <v>-3.3849129919999998</v>
      </c>
      <c r="AK686">
        <f>INDEX(Coordinates!$C$2:$C$197,MATCH(G686,Coordinates!$J$2:$J$197,0))</f>
        <v>34.818899020000003</v>
      </c>
      <c r="AL686" t="str">
        <f>IF(ISNUMBER(SEARCH("C", 'WetLitterbags placem_collection'!Y27)),"YES","")</f>
        <v/>
      </c>
      <c r="AM686" t="str">
        <f>IF(ISNUMBER(SEARCH("H", 'WetLitterbags placem_collection'!Y27)),"YES","")</f>
        <v/>
      </c>
      <c r="AN686" t="str">
        <f>IF(ISNUMBER(SEARCH("R", 'WetLitterbags placem_collection'!Y27)),"YES","")</f>
        <v/>
      </c>
    </row>
    <row r="687" spans="1:40" ht="15" customHeight="1">
      <c r="A687" s="268" t="s">
        <v>2460</v>
      </c>
      <c r="B687" s="282">
        <f>'Dry_Litterbag Placem_Collection'!A28</f>
        <v>26</v>
      </c>
      <c r="C687" s="282" t="str">
        <f>'Dry_Litterbag Placem_Collection'!B28</f>
        <v>Makao</v>
      </c>
      <c r="D687" s="282" t="s">
        <v>2677</v>
      </c>
      <c r="E687" s="282" t="s">
        <v>2678</v>
      </c>
      <c r="F687" s="282">
        <v>4</v>
      </c>
      <c r="G687" s="283" t="str">
        <f>'Dry_Litterbag Placem_Collection'!C28</f>
        <v>Dry_Ag4_T2</v>
      </c>
      <c r="H687" s="293" t="s">
        <v>3672</v>
      </c>
      <c r="I687" s="294" t="s">
        <v>298</v>
      </c>
      <c r="J687" s="233" t="str">
        <f>'WetLitterbags placem_collection'!Q28</f>
        <v>R189</v>
      </c>
      <c r="K687" s="235">
        <f>IFERROR(INDEX('Green_rooibos initial weight'!$C$5:$C$1749,MATCH(J687, 'Green_rooibos initial weight'!$A$5:$A$1749,0)),"")</f>
        <v>2.274</v>
      </c>
      <c r="L687" s="235">
        <f t="shared" si="74"/>
        <v>2.0242</v>
      </c>
      <c r="M687" s="235">
        <f>AVERAGE('Ashed teabags wet'!$J$814:$J$816)</f>
        <v>2.2816647271287041</v>
      </c>
      <c r="N687" s="235">
        <f t="shared" si="75"/>
        <v>1.9780145425934608</v>
      </c>
      <c r="O687" s="235">
        <f>IF(IFERROR(INDEX('Both teabags AfterWet'!$D$1:$D$839,MATCH(J687,'Both teabags AfterWet'!$B$1:$B$839,0)),"")="","",(IFERROR(INDEX('Both teabags AfterWet'!$D$1:$D$839,MATCH(J687,'Both teabags AfterWet'!$B$1:$B$839,0)),"")))</f>
        <v>1.464</v>
      </c>
      <c r="P687" s="235">
        <f t="shared" si="76"/>
        <v>1.3133999999999999</v>
      </c>
      <c r="Q687" s="235">
        <f>IFERROR(INDEX('Ashed teabags wet'!$J$2:$J$825,MATCH(J687,'Ashed teabags wet'!$B$2:$B$825,0)),"")</f>
        <v>2.9721955896448731</v>
      </c>
      <c r="R687" s="235">
        <f t="shared" si="79"/>
        <v>1.2743631831256041</v>
      </c>
      <c r="S687" s="236">
        <f>'WetLitterbags placem_collection'!E28</f>
        <v>42767</v>
      </c>
      <c r="T687" s="236">
        <f>IF('WetLitterbags placem_collection'!G28="","",'WetLitterbags placem_collection'!G28)</f>
        <v>42818</v>
      </c>
      <c r="U687" s="237">
        <f t="shared" si="81"/>
        <v>51</v>
      </c>
      <c r="V687" s="235">
        <f t="shared" si="77"/>
        <v>0.7108000000000001</v>
      </c>
      <c r="W687" s="235">
        <f t="shared" si="78"/>
        <v>0.70365135946785662</v>
      </c>
      <c r="X687">
        <f>IFERROR(INDEX(Rainfall_Wet!$O$2:$O$217,MATCH(B687, Rainfall_Wet!$A$2:$A$217,0)),"")</f>
        <v>185.630065823</v>
      </c>
      <c r="Y687" s="241">
        <v>51.960000000000008</v>
      </c>
      <c r="Z687" s="241">
        <v>18.919999999999995</v>
      </c>
      <c r="AA687" s="241">
        <v>29.120000000000005</v>
      </c>
      <c r="AB687" s="242" t="s">
        <v>2691</v>
      </c>
      <c r="AC687" s="241">
        <v>2.8529324790537198</v>
      </c>
      <c r="AD687" t="str">
        <f>IF('WetLitterbags placem_collection'!AB28="","",'WetLitterbags placem_collection'!AB28)</f>
        <v/>
      </c>
      <c r="AE687" t="str">
        <f>IF('WetLitterbags placem_collection'!Z28="","",'WetLitterbags placem_collection'!Z28)</f>
        <v/>
      </c>
      <c r="AF687" s="256" t="str">
        <f>IF('WetLitterbags placem_collection'!AA28="","",'WetLitterbags placem_collection'!AA28)</f>
        <v/>
      </c>
      <c r="AG687" t="str">
        <f>IF('WetLitterbags placem_collection'!AC28="","",'WetLitterbags placem_collection'!AC28)</f>
        <v/>
      </c>
      <c r="AH687">
        <f>AVERAGE('WetLitterbags placem_collection'!S28,'WetLitterbags placem_collection'!U28)</f>
        <v>31.3</v>
      </c>
      <c r="AI687">
        <f>AVERAGE('WetLitterbags placem_collection'!R28,'WetLitterbags placem_collection'!T28)</f>
        <v>20.7</v>
      </c>
      <c r="AJ687">
        <f>INDEX(Coordinates!$B$2:$B$197,MATCH(G687,Coordinates!$J$2:$J$197,0))</f>
        <v>-3.3849689999999999</v>
      </c>
      <c r="AK687">
        <f>INDEX(Coordinates!$C$2:$C$197,MATCH(G687,Coordinates!$J$2:$J$197,0))</f>
        <v>34.818908</v>
      </c>
      <c r="AL687" t="str">
        <f>IF(ISNUMBER(SEARCH("C", 'WetLitterbags placem_collection'!Y28)),"YES","")</f>
        <v/>
      </c>
      <c r="AM687" t="str">
        <f>IF(ISNUMBER(SEARCH("H", 'WetLitterbags placem_collection'!Y28)),"YES","")</f>
        <v/>
      </c>
      <c r="AN687" t="str">
        <f>IF(ISNUMBER(SEARCH("R", 'WetLitterbags placem_collection'!Y28)),"YES","")</f>
        <v/>
      </c>
    </row>
    <row r="688" spans="1:40" ht="15" customHeight="1">
      <c r="A688" s="268" t="s">
        <v>2460</v>
      </c>
      <c r="B688" s="282">
        <f>'Dry_Litterbag Placem_Collection'!A29</f>
        <v>27</v>
      </c>
      <c r="C688" s="282" t="str">
        <f>'Dry_Litterbag Placem_Collection'!B29</f>
        <v>Makao</v>
      </c>
      <c r="D688" s="282" t="s">
        <v>2677</v>
      </c>
      <c r="E688" s="282" t="s">
        <v>2678</v>
      </c>
      <c r="F688" s="282">
        <v>4</v>
      </c>
      <c r="G688" s="283" t="str">
        <f>'Dry_Litterbag Placem_Collection'!C29</f>
        <v>Dry_Ag4_T3</v>
      </c>
      <c r="H688" s="293" t="s">
        <v>3672</v>
      </c>
      <c r="I688" s="294" t="s">
        <v>298</v>
      </c>
      <c r="J688" s="233" t="str">
        <f>'WetLitterbags placem_collection'!Q29</f>
        <v>R217</v>
      </c>
      <c r="K688" s="235">
        <f>IFERROR(INDEX('Green_rooibos initial weight'!$C$5:$C$1749,MATCH(J688, 'Green_rooibos initial weight'!$A$5:$A$1749,0)),"")</f>
        <v>2.2109999999999999</v>
      </c>
      <c r="L688" s="235">
        <f t="shared" si="74"/>
        <v>1.9611999999999998</v>
      </c>
      <c r="M688" s="235">
        <f>AVERAGE('Ashed teabags wet'!$J$814:$J$816)</f>
        <v>2.2816647271287041</v>
      </c>
      <c r="N688" s="235">
        <f t="shared" si="75"/>
        <v>1.9164519913715516</v>
      </c>
      <c r="O688" s="235">
        <f>IF(IFERROR(INDEX('Both teabags AfterWet'!$D$1:$D$839,MATCH(J688,'Both teabags AfterWet'!$B$1:$B$839,0)),"")="","",(IFERROR(INDEX('Both teabags AfterWet'!$D$1:$D$839,MATCH(J688,'Both teabags AfterWet'!$B$1:$B$839,0)),"")))</f>
        <v>1.5392999999999999</v>
      </c>
      <c r="P688" s="235">
        <f t="shared" si="76"/>
        <v>1.3886999999999998</v>
      </c>
      <c r="Q688" s="235">
        <f>IFERROR(INDEX('Ashed teabags wet'!$J$2:$J$825,MATCH(J688,'Ashed teabags wet'!$B$2:$B$825,0)),"")</f>
        <v>3.5156250000002229</v>
      </c>
      <c r="R688" s="235">
        <f t="shared" si="79"/>
        <v>1.3398785156249968</v>
      </c>
      <c r="S688" s="236">
        <f>'WetLitterbags placem_collection'!E29</f>
        <v>42767</v>
      </c>
      <c r="T688" s="236">
        <f>IF('WetLitterbags placem_collection'!G29="","",'WetLitterbags placem_collection'!G29)</f>
        <v>42818</v>
      </c>
      <c r="U688" s="237">
        <f t="shared" si="81"/>
        <v>51</v>
      </c>
      <c r="V688" s="235">
        <f t="shared" si="77"/>
        <v>0.57250000000000001</v>
      </c>
      <c r="W688" s="235">
        <f t="shared" si="78"/>
        <v>0.57657347574655482</v>
      </c>
      <c r="X688">
        <f>IFERROR(INDEX(Rainfall_Wet!$O$2:$O$217,MATCH(B688, Rainfall_Wet!$A$2:$A$217,0)),"")</f>
        <v>185.630065823</v>
      </c>
      <c r="Y688" s="241">
        <v>51.960000000000008</v>
      </c>
      <c r="Z688" s="241">
        <v>18.919999999999995</v>
      </c>
      <c r="AA688" s="241">
        <v>29.120000000000005</v>
      </c>
      <c r="AB688" s="242" t="s">
        <v>2691</v>
      </c>
      <c r="AC688" s="241">
        <v>3.8529324790537198</v>
      </c>
      <c r="AD688" t="str">
        <f>IF('WetLitterbags placem_collection'!AB29="","",'WetLitterbags placem_collection'!AB29)</f>
        <v/>
      </c>
      <c r="AE688" t="str">
        <f>IF('WetLitterbags placem_collection'!Z29="","",'WetLitterbags placem_collection'!Z29)</f>
        <v/>
      </c>
      <c r="AF688" s="256" t="str">
        <f>IF('WetLitterbags placem_collection'!AA29="","",'WetLitterbags placem_collection'!AA29)</f>
        <v/>
      </c>
      <c r="AG688" t="str">
        <f>IF('WetLitterbags placem_collection'!AC29="","",'WetLitterbags placem_collection'!AC29)</f>
        <v/>
      </c>
      <c r="AH688">
        <f>AVERAGE('WetLitterbags placem_collection'!S29,'WetLitterbags placem_collection'!U29)</f>
        <v>28.900000000000002</v>
      </c>
      <c r="AI688">
        <f>AVERAGE('WetLitterbags placem_collection'!R29,'WetLitterbags placem_collection'!T29)</f>
        <v>21.4</v>
      </c>
      <c r="AJ688">
        <f>INDEX(Coordinates!$B$2:$B$197,MATCH(G688,Coordinates!$J$2:$J$197,0))</f>
        <v>-3.3849350359999999</v>
      </c>
      <c r="AK688">
        <f>INDEX(Coordinates!$C$2:$C$197,MATCH(G688,Coordinates!$J$2:$J$197,0))</f>
        <v>34.818943019999999</v>
      </c>
      <c r="AL688" t="str">
        <f>IF(ISNUMBER(SEARCH("C", 'WetLitterbags placem_collection'!Y29)),"YES","")</f>
        <v/>
      </c>
      <c r="AM688" t="str">
        <f>IF(ISNUMBER(SEARCH("H", 'WetLitterbags placem_collection'!Y29)),"YES","")</f>
        <v/>
      </c>
      <c r="AN688" t="str">
        <f>IF(ISNUMBER(SEARCH("R", 'WetLitterbags placem_collection'!Y29)),"YES","")</f>
        <v/>
      </c>
    </row>
    <row r="689" spans="1:40" ht="15" customHeight="1">
      <c r="A689" s="268" t="s">
        <v>2460</v>
      </c>
      <c r="B689" s="282">
        <f>'Dry_Litterbag Placem_Collection'!A30</f>
        <v>28</v>
      </c>
      <c r="C689" s="282" t="str">
        <f>'Dry_Litterbag Placem_Collection'!B30</f>
        <v>Makao</v>
      </c>
      <c r="D689" s="282" t="s">
        <v>2677</v>
      </c>
      <c r="E689" s="282" t="s">
        <v>2678</v>
      </c>
      <c r="F689" s="282">
        <v>4</v>
      </c>
      <c r="G689" s="283" t="str">
        <f>'Dry_Litterbag Placem_Collection'!C30</f>
        <v>Dry_Ag4_T4</v>
      </c>
      <c r="H689" s="293" t="s">
        <v>3672</v>
      </c>
      <c r="I689" s="294" t="s">
        <v>298</v>
      </c>
      <c r="J689" s="233" t="str">
        <f>'WetLitterbags placem_collection'!Q30</f>
        <v>R172</v>
      </c>
      <c r="K689" s="235">
        <f>IFERROR(INDEX('Green_rooibos initial weight'!$C$5:$C$1749,MATCH(J689, 'Green_rooibos initial weight'!$A$5:$A$1749,0)),"")</f>
        <v>2.1520000000000001</v>
      </c>
      <c r="L689" s="235">
        <f t="shared" si="74"/>
        <v>1.9022000000000001</v>
      </c>
      <c r="M689" s="235">
        <f>AVERAGE('Ashed teabags wet'!$J$814:$J$816)</f>
        <v>2.2816647271287041</v>
      </c>
      <c r="N689" s="235">
        <f t="shared" si="75"/>
        <v>1.8587981735605579</v>
      </c>
      <c r="O689" s="235">
        <f>IF(IFERROR(INDEX('Both teabags AfterWet'!$D$1:$D$839,MATCH(J689,'Both teabags AfterWet'!$B$1:$B$839,0)),"")="","",(IFERROR(INDEX('Both teabags AfterWet'!$D$1:$D$839,MATCH(J689,'Both teabags AfterWet'!$B$1:$B$839,0)),"")))</f>
        <v>1.4665999999999999</v>
      </c>
      <c r="P689" s="235">
        <f t="shared" si="76"/>
        <v>1.3159999999999998</v>
      </c>
      <c r="Q689" s="235">
        <f>IFERROR(INDEX('Ashed teabags wet'!$J$2:$J$825,MATCH(J689,'Ashed teabags wet'!$B$2:$B$825,0)),"")</f>
        <v>4.6569854782171465</v>
      </c>
      <c r="R689" s="235">
        <f t="shared" si="79"/>
        <v>1.2547140711066622</v>
      </c>
      <c r="S689" s="236">
        <f>'WetLitterbags placem_collection'!E30</f>
        <v>42767</v>
      </c>
      <c r="T689" s="236">
        <f>IF('WetLitterbags placem_collection'!G30="","",'WetLitterbags placem_collection'!G30)</f>
        <v>42818</v>
      </c>
      <c r="U689" s="237">
        <f t="shared" si="81"/>
        <v>51</v>
      </c>
      <c r="V689" s="235">
        <f t="shared" si="77"/>
        <v>0.58620000000000028</v>
      </c>
      <c r="W689" s="235">
        <f t="shared" si="78"/>
        <v>0.60408410245389565</v>
      </c>
      <c r="X689">
        <f>IFERROR(INDEX(Rainfall_Wet!$O$2:$O$217,MATCH(B689, Rainfall_Wet!$A$2:$A$217,0)),"")</f>
        <v>185.630065823</v>
      </c>
      <c r="Y689" s="241">
        <v>51.960000000000008</v>
      </c>
      <c r="Z689" s="241">
        <v>18.919999999999995</v>
      </c>
      <c r="AA689" s="241">
        <v>29.120000000000005</v>
      </c>
      <c r="AB689" s="242" t="s">
        <v>2691</v>
      </c>
      <c r="AC689" s="241">
        <v>4.8529324790537203</v>
      </c>
      <c r="AD689" t="str">
        <f>IF('WetLitterbags placem_collection'!AB30="","",'WetLitterbags placem_collection'!AB30)</f>
        <v/>
      </c>
      <c r="AE689" t="str">
        <f>IF('WetLitterbags placem_collection'!Z30="","",'WetLitterbags placem_collection'!Z30)</f>
        <v/>
      </c>
      <c r="AF689" s="256" t="str">
        <f>IF('WetLitterbags placem_collection'!AA30="","",'WetLitterbags placem_collection'!AA30)</f>
        <v/>
      </c>
      <c r="AG689" t="str">
        <f>IF('WetLitterbags placem_collection'!AC30="","",'WetLitterbags placem_collection'!AC30)</f>
        <v/>
      </c>
      <c r="AH689">
        <f>AVERAGE('WetLitterbags placem_collection'!S30,'WetLitterbags placem_collection'!U30)</f>
        <v>33.4</v>
      </c>
      <c r="AI689">
        <f>AVERAGE('WetLitterbags placem_collection'!R30,'WetLitterbags placem_collection'!T30)</f>
        <v>20.6</v>
      </c>
      <c r="AJ689">
        <f>INDEX(Coordinates!$B$2:$B$197,MATCH(G689,Coordinates!$J$2:$J$197,0))</f>
        <v>-3.3850070369999998</v>
      </c>
      <c r="AK689">
        <f>INDEX(Coordinates!$C$2:$C$197,MATCH(G689,Coordinates!$J$2:$J$197,0))</f>
        <v>34.818888960000002</v>
      </c>
      <c r="AL689" t="str">
        <f>IF(ISNUMBER(SEARCH("C", 'WetLitterbags placem_collection'!Y30)),"YES","")</f>
        <v/>
      </c>
      <c r="AM689" t="str">
        <f>IF(ISNUMBER(SEARCH("H", 'WetLitterbags placem_collection'!Y30)),"YES","")</f>
        <v/>
      </c>
      <c r="AN689" t="str">
        <f>IF(ISNUMBER(SEARCH("R", 'WetLitterbags placem_collection'!Y30)),"YES","")</f>
        <v/>
      </c>
    </row>
    <row r="690" spans="1:40" ht="15" customHeight="1">
      <c r="A690" s="268" t="s">
        <v>2460</v>
      </c>
      <c r="B690" s="282">
        <f>'Dry_Litterbag Placem_Collection'!A31</f>
        <v>29</v>
      </c>
      <c r="C690" s="282" t="str">
        <f>'Dry_Litterbag Placem_Collection'!B31</f>
        <v>Makao</v>
      </c>
      <c r="D690" s="282" t="s">
        <v>2677</v>
      </c>
      <c r="E690" s="282" t="s">
        <v>2678</v>
      </c>
      <c r="F690" s="282">
        <v>4</v>
      </c>
      <c r="G690" s="283" t="str">
        <f>'Dry_Litterbag Placem_Collection'!C31</f>
        <v>Dry_Ag4_T5</v>
      </c>
      <c r="H690" s="293" t="s">
        <v>3672</v>
      </c>
      <c r="I690" s="294" t="s">
        <v>298</v>
      </c>
      <c r="J690" s="233" t="str">
        <f>'WetLitterbags placem_collection'!Q31</f>
        <v>R349</v>
      </c>
      <c r="K690" s="235">
        <f>IFERROR(INDEX('Green_rooibos initial weight'!$C$5:$C$1749,MATCH(J690, 'Green_rooibos initial weight'!$A$5:$A$1749,0)),"")</f>
        <v>2.2469999999999999</v>
      </c>
      <c r="L690" s="235">
        <f t="shared" si="74"/>
        <v>1.9971999999999999</v>
      </c>
      <c r="M690" s="235">
        <f>AVERAGE('Ashed teabags wet'!$J$814:$J$816)</f>
        <v>2.2816647271287041</v>
      </c>
      <c r="N690" s="235">
        <f t="shared" si="75"/>
        <v>1.9516305920697854</v>
      </c>
      <c r="O690" s="235" t="str">
        <f>IF(IFERROR(INDEX('Both teabags AfterWet'!$D$1:$D$839,MATCH(J690,'Both teabags AfterWet'!$B$1:$B$839,0)),"")="","",(IFERROR(INDEX('Both teabags AfterWet'!$D$1:$D$839,MATCH(J690,'Both teabags AfterWet'!$B$1:$B$839,0)),"")))</f>
        <v/>
      </c>
      <c r="P690" s="235" t="str">
        <f t="shared" si="76"/>
        <v/>
      </c>
      <c r="Q690" s="235">
        <f>IFERROR(INDEX('Ashed teabags wet'!$J$2:$J$825,MATCH(J690,'Ashed teabags wet'!$B$2:$B$825,0)),"")</f>
        <v>3.0821917808218364</v>
      </c>
      <c r="R690" s="235" t="str">
        <f t="shared" si="79"/>
        <v/>
      </c>
      <c r="S690" s="236">
        <f>'WetLitterbags placem_collection'!E31</f>
        <v>42767</v>
      </c>
      <c r="T690" s="236">
        <f>IF('WetLitterbags placem_collection'!G31="","",'WetLitterbags placem_collection'!G31)</f>
        <v>42818</v>
      </c>
      <c r="U690" s="237">
        <f t="shared" si="81"/>
        <v>51</v>
      </c>
      <c r="V690" s="235" t="str">
        <f t="shared" si="77"/>
        <v/>
      </c>
      <c r="W690" s="235" t="str">
        <f t="shared" si="78"/>
        <v/>
      </c>
      <c r="X690">
        <f>IFERROR(INDEX(Rainfall_Wet!$O$2:$O$217,MATCH(B690, Rainfall_Wet!$A$2:$A$217,0)),"")</f>
        <v>185.630065823</v>
      </c>
      <c r="Y690" s="241">
        <v>51.960000000000008</v>
      </c>
      <c r="Z690" s="241">
        <v>18.919999999999995</v>
      </c>
      <c r="AA690" s="241">
        <v>29.120000000000005</v>
      </c>
      <c r="AB690" s="242" t="s">
        <v>2691</v>
      </c>
      <c r="AC690" s="241">
        <v>5.8529324790537203</v>
      </c>
      <c r="AD690" t="str">
        <f>IF('WetLitterbags placem_collection'!AB31="","",'WetLitterbags placem_collection'!AB31)</f>
        <v/>
      </c>
      <c r="AE690" t="str">
        <f>IF('WetLitterbags placem_collection'!Z31="","",'WetLitterbags placem_collection'!Z31)</f>
        <v/>
      </c>
      <c r="AF690" s="256" t="str">
        <f>IF('WetLitterbags placem_collection'!AA31="","",'WetLitterbags placem_collection'!AA31)</f>
        <v/>
      </c>
      <c r="AG690" t="str">
        <f>IF('WetLitterbags placem_collection'!AC31="","",'WetLitterbags placem_collection'!AC31)</f>
        <v/>
      </c>
      <c r="AH690">
        <f>AVERAGE('WetLitterbags placem_collection'!S31,'WetLitterbags placem_collection'!U31)</f>
        <v>28.4</v>
      </c>
      <c r="AI690">
        <f>AVERAGE('WetLitterbags placem_collection'!R31,'WetLitterbags placem_collection'!T31)</f>
        <v>21.049999999999997</v>
      </c>
      <c r="AJ690">
        <f>INDEX(Coordinates!$B$2:$B$197,MATCH(G690,Coordinates!$J$2:$J$197,0))</f>
        <v>-3.3849480280000002</v>
      </c>
      <c r="AK690">
        <f>INDEX(Coordinates!$C$2:$C$197,MATCH(G690,Coordinates!$J$2:$J$197,0))</f>
        <v>34.818854010000003</v>
      </c>
      <c r="AL690" t="str">
        <f>IF(ISNUMBER(SEARCH("C", 'WetLitterbags placem_collection'!Y31)),"YES","")</f>
        <v/>
      </c>
      <c r="AM690" t="str">
        <f>IF(ISNUMBER(SEARCH("H", 'WetLitterbags placem_collection'!Y31)),"YES","")</f>
        <v/>
      </c>
      <c r="AN690" t="str">
        <f>IF(ISNUMBER(SEARCH("R", 'WetLitterbags placem_collection'!Y31)),"YES","")</f>
        <v/>
      </c>
    </row>
    <row r="691" spans="1:40" ht="15" customHeight="1">
      <c r="A691" s="268" t="s">
        <v>2460</v>
      </c>
      <c r="B691" s="282">
        <f>'Dry_Litterbag Placem_Collection'!A32</f>
        <v>30</v>
      </c>
      <c r="C691" s="282" t="str">
        <f>'Dry_Litterbag Placem_Collection'!B32</f>
        <v>Makao</v>
      </c>
      <c r="D691" s="282" t="s">
        <v>2677</v>
      </c>
      <c r="E691" s="282" t="s">
        <v>2678</v>
      </c>
      <c r="F691" s="282">
        <v>4</v>
      </c>
      <c r="G691" s="283" t="str">
        <f>'Dry_Litterbag Placem_Collection'!C32</f>
        <v>Dry_Ag4_T6</v>
      </c>
      <c r="H691" s="293" t="s">
        <v>3672</v>
      </c>
      <c r="I691" s="294" t="s">
        <v>298</v>
      </c>
      <c r="J691" s="233" t="str">
        <f>'WetLitterbags placem_collection'!Q32</f>
        <v>R296</v>
      </c>
      <c r="K691" s="235">
        <f>IFERROR(INDEX('Green_rooibos initial weight'!$C$5:$C$1749,MATCH(J691, 'Green_rooibos initial weight'!$A$5:$A$1749,0)),"")</f>
        <v>2.226</v>
      </c>
      <c r="L691" s="235">
        <f t="shared" si="74"/>
        <v>1.9762</v>
      </c>
      <c r="M691" s="235">
        <f>AVERAGE('Ashed teabags wet'!$J$814:$J$816)</f>
        <v>2.2816647271287041</v>
      </c>
      <c r="N691" s="235">
        <f t="shared" si="75"/>
        <v>1.9311097416624825</v>
      </c>
      <c r="O691" s="235">
        <f>IF(IFERROR(INDEX('Both teabags AfterWet'!$D$1:$D$839,MATCH(J691,'Both teabags AfterWet'!$B$1:$B$839,0)),"")="","",(IFERROR(INDEX('Both teabags AfterWet'!$D$1:$D$839,MATCH(J691,'Both teabags AfterWet'!$B$1:$B$839,0)),"")))</f>
        <v>1.3653</v>
      </c>
      <c r="P691" s="235">
        <f t="shared" si="76"/>
        <v>1.2146999999999999</v>
      </c>
      <c r="Q691" s="235">
        <f>IFERROR(INDEX('Ashed teabags wet'!$J$2:$J$825,MATCH(J691,'Ashed teabags wet'!$B$2:$B$825,0)),"")</f>
        <v>3.9301310043674835</v>
      </c>
      <c r="R691" s="235">
        <f t="shared" si="79"/>
        <v>1.1669606986899481</v>
      </c>
      <c r="S691" s="236">
        <f>'WetLitterbags placem_collection'!E32</f>
        <v>42767</v>
      </c>
      <c r="T691" s="236">
        <f>IF('WetLitterbags placem_collection'!G32="","",'WetLitterbags placem_collection'!G32)</f>
        <v>42818</v>
      </c>
      <c r="U691" s="237">
        <f t="shared" si="81"/>
        <v>51</v>
      </c>
      <c r="V691" s="235">
        <f t="shared" si="77"/>
        <v>0.76150000000000007</v>
      </c>
      <c r="W691" s="235">
        <f t="shared" si="78"/>
        <v>0.76414904297253439</v>
      </c>
      <c r="X691">
        <f>IFERROR(INDEX(Rainfall_Wet!$O$2:$O$217,MATCH(B691, Rainfall_Wet!$A$2:$A$217,0)),"")</f>
        <v>185.630065823</v>
      </c>
      <c r="Y691" s="241">
        <v>51.960000000000008</v>
      </c>
      <c r="Z691" s="241">
        <v>18.919999999999995</v>
      </c>
      <c r="AA691" s="241">
        <v>29.120000000000005</v>
      </c>
      <c r="AB691" s="242" t="s">
        <v>2691</v>
      </c>
      <c r="AC691" s="241">
        <v>6.8529324790537203</v>
      </c>
      <c r="AD691" t="str">
        <f>IF('WetLitterbags placem_collection'!AB32="","",'WetLitterbags placem_collection'!AB32)</f>
        <v/>
      </c>
      <c r="AE691" t="str">
        <f>IF('WetLitterbags placem_collection'!Z32="","",'WetLitterbags placem_collection'!Z32)</f>
        <v/>
      </c>
      <c r="AF691" s="256" t="str">
        <f>IF('WetLitterbags placem_collection'!AA32="","",'WetLitterbags placem_collection'!AA32)</f>
        <v/>
      </c>
      <c r="AG691" t="str">
        <f>IF('WetLitterbags placem_collection'!AC32="","",'WetLitterbags placem_collection'!AC32)</f>
        <v/>
      </c>
      <c r="AH691">
        <f>AVERAGE('WetLitterbags placem_collection'!S32,'WetLitterbags placem_collection'!U32)</f>
        <v>26.9</v>
      </c>
      <c r="AI691">
        <f>AVERAGE('WetLitterbags placem_collection'!R32,'WetLitterbags placem_collection'!T32)</f>
        <v>20.7</v>
      </c>
      <c r="AJ691">
        <f>INDEX(Coordinates!$B$2:$B$197,MATCH(G691,Coordinates!$J$2:$J$197,0))</f>
        <v>-3.38496496</v>
      </c>
      <c r="AK691">
        <f>INDEX(Coordinates!$C$2:$C$197,MATCH(G691,Coordinates!$J$2:$J$197,0))</f>
        <v>34.818790970000002</v>
      </c>
      <c r="AL691" t="str">
        <f>IF(ISNUMBER(SEARCH("C", 'WetLitterbags placem_collection'!Y32)),"YES","")</f>
        <v/>
      </c>
      <c r="AM691" t="str">
        <f>IF(ISNUMBER(SEARCH("H", 'WetLitterbags placem_collection'!Y32)),"YES","")</f>
        <v/>
      </c>
      <c r="AN691" t="str">
        <f>IF(ISNUMBER(SEARCH("R", 'WetLitterbags placem_collection'!Y32)),"YES","")</f>
        <v/>
      </c>
    </row>
    <row r="692" spans="1:40" ht="15" customHeight="1">
      <c r="A692" s="268" t="s">
        <v>2460</v>
      </c>
      <c r="B692" s="282">
        <f>'Dry_Litterbag Placem_Collection'!A33</f>
        <v>31</v>
      </c>
      <c r="C692" s="282" t="str">
        <f>'Dry_Litterbag Placem_Collection'!B33</f>
        <v>Makao</v>
      </c>
      <c r="D692" s="282" t="s">
        <v>2677</v>
      </c>
      <c r="E692" s="282" t="s">
        <v>2678</v>
      </c>
      <c r="F692" s="282">
        <v>4</v>
      </c>
      <c r="G692" s="283" t="str">
        <f>'Dry_Litterbag Placem_Collection'!C33</f>
        <v>Dry_Ag4_T7</v>
      </c>
      <c r="H692" s="293" t="s">
        <v>3672</v>
      </c>
      <c r="I692" s="294" t="s">
        <v>298</v>
      </c>
      <c r="J692" s="233" t="str">
        <f>'WetLitterbags placem_collection'!Q33</f>
        <v>R323</v>
      </c>
      <c r="K692" s="235">
        <f>IFERROR(INDEX('Green_rooibos initial weight'!$C$5:$C$1749,MATCH(J692, 'Green_rooibos initial weight'!$A$5:$A$1749,0)),"")</f>
        <v>2.1949999999999998</v>
      </c>
      <c r="L692" s="235">
        <f t="shared" si="74"/>
        <v>1.9451999999999998</v>
      </c>
      <c r="M692" s="235">
        <f>AVERAGE('Ashed teabags wet'!$J$814:$J$816)</f>
        <v>2.2816647271287041</v>
      </c>
      <c r="N692" s="235">
        <f t="shared" si="75"/>
        <v>1.9008170577278922</v>
      </c>
      <c r="O692" s="235">
        <f>IF(IFERROR(INDEX('Both teabags AfterWet'!$D$1:$D$839,MATCH(J692,'Both teabags AfterWet'!$B$1:$B$839,0)),"")="","",(IFERROR(INDEX('Both teabags AfterWet'!$D$1:$D$839,MATCH(J692,'Both teabags AfterWet'!$B$1:$B$839,0)),"")))</f>
        <v>1.425</v>
      </c>
      <c r="P692" s="235">
        <f t="shared" si="76"/>
        <v>1.2744</v>
      </c>
      <c r="Q692" s="235">
        <f>IFERROR(INDEX('Ashed teabags wet'!$J$2:$J$825,MATCH(J692,'Ashed teabags wet'!$B$2:$B$825,0)),"")</f>
        <v>20.058139534884134</v>
      </c>
      <c r="R692" s="235">
        <f t="shared" si="79"/>
        <v>1.0187790697674366</v>
      </c>
      <c r="S692" s="236">
        <f>'WetLitterbags placem_collection'!E33</f>
        <v>42767</v>
      </c>
      <c r="T692" s="236">
        <f>IF('WetLitterbags placem_collection'!G33="","",'WetLitterbags placem_collection'!G33)</f>
        <v>42818</v>
      </c>
      <c r="U692" s="237">
        <f t="shared" si="81"/>
        <v>51</v>
      </c>
      <c r="V692" s="235">
        <f t="shared" si="77"/>
        <v>0.67079999999999984</v>
      </c>
      <c r="W692" s="235">
        <f t="shared" si="78"/>
        <v>0.88203798796045563</v>
      </c>
      <c r="X692">
        <f>IFERROR(INDEX(Rainfall_Wet!$O$2:$O$217,MATCH(B692, Rainfall_Wet!$A$2:$A$217,0)),"")</f>
        <v>185.630065823</v>
      </c>
      <c r="Y692" s="241">
        <v>51.960000000000008</v>
      </c>
      <c r="Z692" s="241">
        <v>18.919999999999995</v>
      </c>
      <c r="AA692" s="241">
        <v>29.120000000000005</v>
      </c>
      <c r="AB692" s="242" t="s">
        <v>2691</v>
      </c>
      <c r="AC692" s="241">
        <v>7.8529324790537203</v>
      </c>
      <c r="AD692" t="str">
        <f>IF('WetLitterbags placem_collection'!AB33="","",'WetLitterbags placem_collection'!AB33)</f>
        <v/>
      </c>
      <c r="AE692" t="str">
        <f>IF('WetLitterbags placem_collection'!Z33="","",'WetLitterbags placem_collection'!Z33)</f>
        <v/>
      </c>
      <c r="AF692" s="256" t="str">
        <f>IF('WetLitterbags placem_collection'!AA33="","",'WetLitterbags placem_collection'!AA33)</f>
        <v/>
      </c>
      <c r="AG692" t="str">
        <f>IF('WetLitterbags placem_collection'!AC33="","",'WetLitterbags placem_collection'!AC33)</f>
        <v/>
      </c>
      <c r="AH692">
        <f>AVERAGE('WetLitterbags placem_collection'!S33,'WetLitterbags placem_collection'!U33)</f>
        <v>33</v>
      </c>
      <c r="AI692">
        <f>AVERAGE('WetLitterbags placem_collection'!R33,'WetLitterbags placem_collection'!T33)</f>
        <v>20.950000000000003</v>
      </c>
      <c r="AJ692">
        <f>INDEX(Coordinates!$B$2:$B$197,MATCH(G692,Coordinates!$J$2:$J$197,0))</f>
        <v>-3.3848409909999999</v>
      </c>
      <c r="AK692">
        <f>INDEX(Coordinates!$C$2:$C$197,MATCH(G692,Coordinates!$J$2:$J$197,0))</f>
        <v>34.818838999999997</v>
      </c>
      <c r="AL692" t="str">
        <f>IF(ISNUMBER(SEARCH("C", 'WetLitterbags placem_collection'!Y33)),"YES","")</f>
        <v/>
      </c>
      <c r="AM692" t="str">
        <f>IF(ISNUMBER(SEARCH("H", 'WetLitterbags placem_collection'!Y33)),"YES","")</f>
        <v/>
      </c>
      <c r="AN692" t="str">
        <f>IF(ISNUMBER(SEARCH("R", 'WetLitterbags placem_collection'!Y33)),"YES","")</f>
        <v>YES</v>
      </c>
    </row>
    <row r="693" spans="1:40" ht="15" customHeight="1">
      <c r="A693" s="268" t="s">
        <v>2460</v>
      </c>
      <c r="B693" s="282">
        <f>'Dry_Litterbag Placem_Collection'!A34</f>
        <v>32</v>
      </c>
      <c r="C693" s="282" t="str">
        <f>'Dry_Litterbag Placem_Collection'!B34</f>
        <v>Makao</v>
      </c>
      <c r="D693" s="282" t="s">
        <v>2677</v>
      </c>
      <c r="E693" s="282" t="s">
        <v>2678</v>
      </c>
      <c r="F693" s="282">
        <v>4</v>
      </c>
      <c r="G693" s="283" t="str">
        <f>'Dry_Litterbag Placem_Collection'!C34</f>
        <v>Dry_Ag4_T8</v>
      </c>
      <c r="H693" s="293" t="s">
        <v>3672</v>
      </c>
      <c r="I693" s="294" t="s">
        <v>298</v>
      </c>
      <c r="J693" s="233" t="str">
        <f>'WetLitterbags placem_collection'!Q34</f>
        <v>R156</v>
      </c>
      <c r="K693" s="235">
        <f>IFERROR(INDEX('Green_rooibos initial weight'!$C$5:$C$1749,MATCH(J693, 'Green_rooibos initial weight'!$A$5:$A$1749,0)),"")</f>
        <v>2.246</v>
      </c>
      <c r="L693" s="235">
        <f t="shared" si="74"/>
        <v>1.9962</v>
      </c>
      <c r="M693" s="235">
        <f>AVERAGE('Ashed teabags wet'!$J$814:$J$816)</f>
        <v>2.2816647271287041</v>
      </c>
      <c r="N693" s="235">
        <f t="shared" si="75"/>
        <v>1.9506534087170568</v>
      </c>
      <c r="O693" s="235">
        <f>IF(IFERROR(INDEX('Both teabags AfterWet'!$D$1:$D$839,MATCH(J693,'Both teabags AfterWet'!$B$1:$B$839,0)),"")="","",(IFERROR(INDEX('Both teabags AfterWet'!$D$1:$D$839,MATCH(J693,'Both teabags AfterWet'!$B$1:$B$839,0)),"")))</f>
        <v>1.2625999999999999</v>
      </c>
      <c r="P693" s="235">
        <f t="shared" si="76"/>
        <v>1.1119999999999999</v>
      </c>
      <c r="Q693" s="235">
        <f>IFERROR(INDEX('Ashed teabags wet'!$J$2:$J$825,MATCH(J693,'Ashed teabags wet'!$B$2:$B$825,0)),"")</f>
        <v>5.5555555555557818</v>
      </c>
      <c r="R693" s="235">
        <f t="shared" si="79"/>
        <v>1.0502222222222195</v>
      </c>
      <c r="S693" s="236">
        <f>'WetLitterbags placem_collection'!E34</f>
        <v>42767</v>
      </c>
      <c r="T693" s="236">
        <f>IF('WetLitterbags placem_collection'!G34="","",'WetLitterbags placem_collection'!G34)</f>
        <v>42818</v>
      </c>
      <c r="U693" s="237">
        <f t="shared" si="81"/>
        <v>51</v>
      </c>
      <c r="V693" s="235">
        <f t="shared" si="77"/>
        <v>0.8842000000000001</v>
      </c>
      <c r="W693" s="235">
        <f t="shared" si="78"/>
        <v>0.90043118649483733</v>
      </c>
      <c r="X693">
        <f>IFERROR(INDEX(Rainfall_Wet!$O$2:$O$217,MATCH(B693, Rainfall_Wet!$A$2:$A$217,0)),"")</f>
        <v>185.630065823</v>
      </c>
      <c r="Y693" s="241">
        <v>51.960000000000008</v>
      </c>
      <c r="Z693" s="241">
        <v>18.919999999999995</v>
      </c>
      <c r="AA693" s="241">
        <v>29.120000000000005</v>
      </c>
      <c r="AB693" s="242" t="s">
        <v>2691</v>
      </c>
      <c r="AC693" s="241">
        <v>8.8529324790537203</v>
      </c>
      <c r="AD693" t="str">
        <f>IF('WetLitterbags placem_collection'!AB34="","",'WetLitterbags placem_collection'!AB34)</f>
        <v/>
      </c>
      <c r="AE693" t="str">
        <f>IF('WetLitterbags placem_collection'!Z34="","",'WetLitterbags placem_collection'!Z34)</f>
        <v/>
      </c>
      <c r="AF693" s="256" t="str">
        <f>IF('WetLitterbags placem_collection'!AA34="","",'WetLitterbags placem_collection'!AA34)</f>
        <v/>
      </c>
      <c r="AG693" t="str">
        <f>IF('WetLitterbags placem_collection'!AC34="","",'WetLitterbags placem_collection'!AC34)</f>
        <v/>
      </c>
      <c r="AH693">
        <f>AVERAGE('WetLitterbags placem_collection'!S34,'WetLitterbags placem_collection'!U34)</f>
        <v>32.849999999999994</v>
      </c>
      <c r="AI693">
        <f>AVERAGE('WetLitterbags placem_collection'!R34,'WetLitterbags placem_collection'!T34)</f>
        <v>20.9</v>
      </c>
      <c r="AJ693">
        <f>INDEX(Coordinates!$B$2:$B$197,MATCH(G693,Coordinates!$J$2:$J$197,0))</f>
        <v>-3.3849010060000002</v>
      </c>
      <c r="AK693">
        <f>INDEX(Coordinates!$C$2:$C$197,MATCH(G693,Coordinates!$J$2:$J$197,0))</f>
        <v>34.818979990000003</v>
      </c>
      <c r="AL693" t="str">
        <f>IF(ISNUMBER(SEARCH("C", 'WetLitterbags placem_collection'!Y34)),"YES","")</f>
        <v/>
      </c>
      <c r="AM693" t="str">
        <f>IF(ISNUMBER(SEARCH("H", 'WetLitterbags placem_collection'!Y34)),"YES","")</f>
        <v/>
      </c>
      <c r="AN693" t="str">
        <f>IF(ISNUMBER(SEARCH("R", 'WetLitterbags placem_collection'!Y34)),"YES","")</f>
        <v>YES</v>
      </c>
    </row>
    <row r="694" spans="1:40" ht="15" customHeight="1">
      <c r="A694" s="268" t="s">
        <v>2460</v>
      </c>
      <c r="B694" s="282">
        <f>'Dry_Litterbag Placem_Collection'!A35</f>
        <v>33</v>
      </c>
      <c r="C694" s="282" t="str">
        <f>'Dry_Litterbag Placem_Collection'!B35</f>
        <v>Makao</v>
      </c>
      <c r="D694" s="282" t="s">
        <v>2677</v>
      </c>
      <c r="E694" s="282" t="s">
        <v>20</v>
      </c>
      <c r="F694" s="282">
        <v>1</v>
      </c>
      <c r="G694" s="283" t="str">
        <f>'Dry_Litterbag Placem_Collection'!C35</f>
        <v>Dry_P1_T1</v>
      </c>
      <c r="H694" s="293" t="s">
        <v>3672</v>
      </c>
      <c r="I694" s="294" t="s">
        <v>298</v>
      </c>
      <c r="J694" s="233" t="str">
        <f>'WetLitterbags placem_collection'!Q35</f>
        <v>R452</v>
      </c>
      <c r="K694" s="235">
        <f>IFERROR(INDEX('Green_rooibos initial weight'!$C$5:$C$1749,MATCH(J694, 'Green_rooibos initial weight'!$A$5:$A$1749,0)),"")</f>
        <v>2.2320000000000002</v>
      </c>
      <c r="L694" s="235">
        <f t="shared" si="74"/>
        <v>1.9822000000000002</v>
      </c>
      <c r="M694" s="235">
        <f>AVERAGE('Ashed teabags wet'!$J$814:$J$816)</f>
        <v>2.2816647271287041</v>
      </c>
      <c r="N694" s="235">
        <f t="shared" si="75"/>
        <v>1.936972841778855</v>
      </c>
      <c r="O694" s="235">
        <f>IF(IFERROR(INDEX('Both teabags AfterWet'!$D$1:$D$839,MATCH(J694,'Both teabags AfterWet'!$B$1:$B$839,0)),"")="","",(IFERROR(INDEX('Both teabags AfterWet'!$D$1:$D$839,MATCH(J694,'Both teabags AfterWet'!$B$1:$B$839,0)),"")))</f>
        <v>1.6020000000000001</v>
      </c>
      <c r="P694" s="235">
        <f t="shared" si="76"/>
        <v>1.4514</v>
      </c>
      <c r="Q694" s="235">
        <f>IFERROR(INDEX('Ashed teabags wet'!$J$2:$J$825,MATCH(J694,'Ashed teabags wet'!$B$2:$B$825,0)),"")</f>
        <v>4.5318725099597295</v>
      </c>
      <c r="R694" s="235">
        <f t="shared" si="79"/>
        <v>1.3856244023904445</v>
      </c>
      <c r="S694" s="236">
        <f>'WetLitterbags placem_collection'!E35</f>
        <v>42765</v>
      </c>
      <c r="T694" s="236">
        <f>IF('WetLitterbags placem_collection'!G35="","",'WetLitterbags placem_collection'!G35)</f>
        <v>42820</v>
      </c>
      <c r="U694" s="237">
        <f t="shared" si="81"/>
        <v>55</v>
      </c>
      <c r="V694" s="235">
        <f t="shared" si="77"/>
        <v>0.53080000000000016</v>
      </c>
      <c r="W694" s="235">
        <f t="shared" si="78"/>
        <v>0.55134843938841049</v>
      </c>
      <c r="X694">
        <f>IFERROR(INDEX(Rainfall_Wet!$O$2:$O$217,MATCH(B694, Rainfall_Wet!$A$2:$A$217,0)),"")</f>
        <v>228.324359195</v>
      </c>
      <c r="Y694" s="241">
        <v>23.96</v>
      </c>
      <c r="Z694" s="241">
        <v>0.91999999999999804</v>
      </c>
      <c r="AA694" s="241">
        <v>75.12</v>
      </c>
      <c r="AB694" s="242" t="s">
        <v>2688</v>
      </c>
      <c r="AC694" s="241">
        <v>1.2493839329719072</v>
      </c>
      <c r="AD694">
        <f>IF('WetLitterbags placem_collection'!AB35="","",'WetLitterbags placem_collection'!AB35)</f>
        <v>9.5</v>
      </c>
      <c r="AE694">
        <f>IF('WetLitterbags placem_collection'!Z35="","",'WetLitterbags placem_collection'!Z35)</f>
        <v>17.2</v>
      </c>
      <c r="AF694" s="256" t="str">
        <f>IF('WetLitterbags placem_collection'!AA35="","",'WetLitterbags placem_collection'!AA35)</f>
        <v>G</v>
      </c>
      <c r="AG694">
        <f>IF('WetLitterbags placem_collection'!AC35="","",'WetLitterbags placem_collection'!AC35)</f>
        <v>0</v>
      </c>
      <c r="AH694">
        <f>AVERAGE('WetLitterbags placem_collection'!S35,'WetLitterbags placem_collection'!U35)</f>
        <v>30.5</v>
      </c>
      <c r="AI694">
        <f>AVERAGE('WetLitterbags placem_collection'!R35,'WetLitterbags placem_collection'!T35)</f>
        <v>25.25</v>
      </c>
      <c r="AJ694">
        <f>INDEX(Coordinates!$B$2:$B$197,MATCH(G694,Coordinates!$J$2:$J$197,0))</f>
        <v>-3.4092039989999998</v>
      </c>
      <c r="AK694">
        <f>INDEX(Coordinates!$C$2:$C$197,MATCH(G694,Coordinates!$J$2:$J$197,0))</f>
        <v>34.852751009999999</v>
      </c>
      <c r="AL694" t="str">
        <f>IF(ISNUMBER(SEARCH("C", 'WetLitterbags placem_collection'!Y35)),"YES","")</f>
        <v/>
      </c>
      <c r="AM694" t="str">
        <f>IF(ISNUMBER(SEARCH("H", 'WetLitterbags placem_collection'!Y35)),"YES","")</f>
        <v/>
      </c>
      <c r="AN694" t="str">
        <f>IF(ISNUMBER(SEARCH("R", 'WetLitterbags placem_collection'!Y35)),"YES","")</f>
        <v>YES</v>
      </c>
    </row>
    <row r="695" spans="1:40" ht="15" customHeight="1">
      <c r="A695" s="268" t="s">
        <v>2460</v>
      </c>
      <c r="B695" s="282">
        <f>'Dry_Litterbag Placem_Collection'!A36</f>
        <v>34</v>
      </c>
      <c r="C695" s="282" t="str">
        <f>'Dry_Litterbag Placem_Collection'!B36</f>
        <v>Makao</v>
      </c>
      <c r="D695" s="282" t="s">
        <v>2677</v>
      </c>
      <c r="E695" s="282" t="s">
        <v>20</v>
      </c>
      <c r="F695" s="282">
        <v>1</v>
      </c>
      <c r="G695" s="283" t="str">
        <f>'Dry_Litterbag Placem_Collection'!C36</f>
        <v>Dry_P1_T2</v>
      </c>
      <c r="H695" s="293" t="s">
        <v>3672</v>
      </c>
      <c r="I695" s="294" t="s">
        <v>298</v>
      </c>
      <c r="J695" s="233" t="str">
        <f>'WetLitterbags placem_collection'!Q36</f>
        <v>R24</v>
      </c>
      <c r="K695" s="235">
        <f>IFERROR(INDEX('Green_rooibos initial weight'!$C$5:$C$1749,MATCH(J695, 'Green_rooibos initial weight'!$A$5:$A$1749,0)),"")</f>
        <v>2.14</v>
      </c>
      <c r="L695" s="235">
        <f t="shared" si="74"/>
        <v>1.8902000000000001</v>
      </c>
      <c r="M695" s="235">
        <f>AVERAGE('Ashed teabags wet'!$J$814:$J$816)</f>
        <v>2.2816647271287041</v>
      </c>
      <c r="N695" s="235">
        <f t="shared" si="75"/>
        <v>1.8470719733278134</v>
      </c>
      <c r="O695" s="235">
        <f>IF(IFERROR(INDEX('Both teabags AfterWet'!$D$1:$D$839,MATCH(J695,'Both teabags AfterWet'!$B$1:$B$839,0)),"")="","",(IFERROR(INDEX('Both teabags AfterWet'!$D$1:$D$839,MATCH(J695,'Both teabags AfterWet'!$B$1:$B$839,0)),"")))</f>
        <v>1.4662999999999999</v>
      </c>
      <c r="P695" s="235">
        <f t="shared" si="76"/>
        <v>1.3156999999999999</v>
      </c>
      <c r="Q695" s="235">
        <f>IFERROR(INDEX('Ashed teabags wet'!$J$2:$J$825,MATCH(J695,'Ashed teabags wet'!$B$2:$B$825,0)),"")</f>
        <v>7.4839980305272942</v>
      </c>
      <c r="R695" s="235">
        <f t="shared" si="79"/>
        <v>1.2172330379123522</v>
      </c>
      <c r="S695" s="236">
        <f>'WetLitterbags placem_collection'!E36</f>
        <v>42765</v>
      </c>
      <c r="T695" s="236">
        <f>IF('WetLitterbags placem_collection'!G36="","",'WetLitterbags placem_collection'!G36)</f>
        <v>42820</v>
      </c>
      <c r="U695" s="237">
        <f t="shared" si="81"/>
        <v>55</v>
      </c>
      <c r="V695" s="235">
        <f t="shared" si="77"/>
        <v>0.57450000000000023</v>
      </c>
      <c r="W695" s="235">
        <f t="shared" si="78"/>
        <v>0.62983893541546121</v>
      </c>
      <c r="X695">
        <f>IFERROR(INDEX(Rainfall_Wet!$O$2:$O$217,MATCH(B695, Rainfall_Wet!$A$2:$A$217,0)),"")</f>
        <v>228.324359195</v>
      </c>
      <c r="Y695" s="241">
        <v>23.96</v>
      </c>
      <c r="Z695" s="241">
        <v>0.91999999999999804</v>
      </c>
      <c r="AA695" s="241">
        <v>75.12</v>
      </c>
      <c r="AB695" s="242" t="s">
        <v>2688</v>
      </c>
      <c r="AC695" s="241">
        <v>1.2493839329719072</v>
      </c>
      <c r="AD695">
        <f>IF('WetLitterbags placem_collection'!AB36="","",'WetLitterbags placem_collection'!AB36)</f>
        <v>6.5</v>
      </c>
      <c r="AE695">
        <f>IF('WetLitterbags placem_collection'!Z36="","",'WetLitterbags placem_collection'!Z36)</f>
        <v>14.2</v>
      </c>
      <c r="AF695" s="256" t="str">
        <f>IF('WetLitterbags placem_collection'!AA36="","",'WetLitterbags placem_collection'!AA36)</f>
        <v>G</v>
      </c>
      <c r="AG695">
        <f>IF('WetLitterbags placem_collection'!AC36="","",'WetLitterbags placem_collection'!AC36)</f>
        <v>0</v>
      </c>
      <c r="AH695">
        <f>AVERAGE('WetLitterbags placem_collection'!S36,'WetLitterbags placem_collection'!U36)</f>
        <v>21</v>
      </c>
      <c r="AI695">
        <f>AVERAGE('WetLitterbags placem_collection'!R36,'WetLitterbags placem_collection'!T36)</f>
        <v>25.55</v>
      </c>
      <c r="AJ695">
        <f>INDEX(Coordinates!$B$2:$B$197,MATCH(G695,Coordinates!$J$2:$J$197,0))</f>
        <v>-3.4092350119999999</v>
      </c>
      <c r="AK695">
        <f>INDEX(Coordinates!$C$2:$C$197,MATCH(G695,Coordinates!$J$2:$J$197,0))</f>
        <v>34.852782019999999</v>
      </c>
      <c r="AL695" t="str">
        <f>IF(ISNUMBER(SEARCH("C", 'WetLitterbags placem_collection'!Y36)),"YES","")</f>
        <v/>
      </c>
      <c r="AM695" t="str">
        <f>IF(ISNUMBER(SEARCH("H", 'WetLitterbags placem_collection'!Y36)),"YES","")</f>
        <v/>
      </c>
      <c r="AN695" t="str">
        <f>IF(ISNUMBER(SEARCH("R", 'WetLitterbags placem_collection'!Y36)),"YES","")</f>
        <v>YES</v>
      </c>
    </row>
    <row r="696" spans="1:40" ht="15" customHeight="1">
      <c r="A696" s="268" t="s">
        <v>2460</v>
      </c>
      <c r="B696" s="282">
        <f>'Dry_Litterbag Placem_Collection'!A37</f>
        <v>35</v>
      </c>
      <c r="C696" s="282" t="str">
        <f>'Dry_Litterbag Placem_Collection'!B37</f>
        <v>Makao</v>
      </c>
      <c r="D696" s="282" t="s">
        <v>2677</v>
      </c>
      <c r="E696" s="282" t="s">
        <v>20</v>
      </c>
      <c r="F696" s="282">
        <v>1</v>
      </c>
      <c r="G696" s="283" t="str">
        <f>'Dry_Litterbag Placem_Collection'!C37</f>
        <v>Dry_P1_T3</v>
      </c>
      <c r="H696" s="293" t="s">
        <v>3672</v>
      </c>
      <c r="I696" s="294" t="s">
        <v>298</v>
      </c>
      <c r="J696" s="233" t="str">
        <f>'WetLitterbags placem_collection'!Q37</f>
        <v>R69</v>
      </c>
      <c r="K696" s="235">
        <f>IFERROR(INDEX('Green_rooibos initial weight'!$C$5:$C$1749,MATCH(J696, 'Green_rooibos initial weight'!$A$5:$A$1749,0)),"")</f>
        <v>2.2149999999999999</v>
      </c>
      <c r="L696" s="235">
        <f t="shared" si="74"/>
        <v>1.9651999999999998</v>
      </c>
      <c r="M696" s="235">
        <f>AVERAGE('Ashed teabags wet'!$J$814:$J$816)</f>
        <v>2.2816647271287041</v>
      </c>
      <c r="N696" s="235">
        <f t="shared" si="75"/>
        <v>1.9203607247824666</v>
      </c>
      <c r="O696" s="235">
        <f>IF(IFERROR(INDEX('Both teabags AfterWet'!$D$1:$D$839,MATCH(J696,'Both teabags AfterWet'!$B$1:$B$839,0)),"")="","",(IFERROR(INDEX('Both teabags AfterWet'!$D$1:$D$839,MATCH(J696,'Both teabags AfterWet'!$B$1:$B$839,0)),"")))</f>
        <v>1.498</v>
      </c>
      <c r="P696" s="235">
        <f t="shared" si="76"/>
        <v>1.3473999999999999</v>
      </c>
      <c r="Q696" s="235">
        <f>IFERROR(INDEX('Ashed teabags wet'!$J$2:$J$825,MATCH(J696,'Ashed teabags wet'!$B$2:$B$825,0)),"")</f>
        <v>7.3362875430821557</v>
      </c>
      <c r="R696" s="235">
        <f t="shared" si="79"/>
        <v>1.2485508616445109</v>
      </c>
      <c r="S696" s="236">
        <f>'WetLitterbags placem_collection'!E37</f>
        <v>42765</v>
      </c>
      <c r="T696" s="236">
        <f>IF('WetLitterbags placem_collection'!G37="","",'WetLitterbags placem_collection'!G37)</f>
        <v>42820</v>
      </c>
      <c r="U696" s="237">
        <f t="shared" si="81"/>
        <v>55</v>
      </c>
      <c r="V696" s="235">
        <f t="shared" si="77"/>
        <v>0.6177999999999999</v>
      </c>
      <c r="W696" s="235">
        <f t="shared" si="78"/>
        <v>0.67180986313795565</v>
      </c>
      <c r="X696">
        <f>IFERROR(INDEX(Rainfall_Wet!$O$2:$O$217,MATCH(B696, Rainfall_Wet!$A$2:$A$217,0)),"")</f>
        <v>228.324359195</v>
      </c>
      <c r="Y696" s="241">
        <v>23.96</v>
      </c>
      <c r="Z696" s="241">
        <v>0.91999999999999804</v>
      </c>
      <c r="AA696" s="241">
        <v>75.12</v>
      </c>
      <c r="AB696" s="242" t="s">
        <v>2688</v>
      </c>
      <c r="AC696" s="241">
        <v>1.2493839329719072</v>
      </c>
      <c r="AD696">
        <f>IF('WetLitterbags placem_collection'!AB37="","",'WetLitterbags placem_collection'!AB37)</f>
        <v>0.7</v>
      </c>
      <c r="AE696">
        <f>IF('WetLitterbags placem_collection'!Z37="","",'WetLitterbags placem_collection'!Z37)</f>
        <v>10.6</v>
      </c>
      <c r="AF696" s="256" t="str">
        <f>IF('WetLitterbags placem_collection'!AA37="","",'WetLitterbags placem_collection'!AA37)</f>
        <v>G</v>
      </c>
      <c r="AG696">
        <f>IF('WetLitterbags placem_collection'!AC37="","",'WetLitterbags placem_collection'!AC37)</f>
        <v>0</v>
      </c>
      <c r="AH696">
        <f>AVERAGE('WetLitterbags placem_collection'!S37,'WetLitterbags placem_collection'!U37)</f>
        <v>10.9</v>
      </c>
      <c r="AI696">
        <f>AVERAGE('WetLitterbags placem_collection'!R37,'WetLitterbags placem_collection'!T37)</f>
        <v>24.45</v>
      </c>
      <c r="AJ696">
        <f>INDEX(Coordinates!$B$2:$B$197,MATCH(G696,Coordinates!$J$2:$J$197,0))</f>
        <v>-3.409177009</v>
      </c>
      <c r="AK696">
        <f>INDEX(Coordinates!$C$2:$C$197,MATCH(G696,Coordinates!$J$2:$J$197,0))</f>
        <v>34.852818990000003</v>
      </c>
      <c r="AL696" t="str">
        <f>IF(ISNUMBER(SEARCH("C", 'WetLitterbags placem_collection'!Y37)),"YES","")</f>
        <v/>
      </c>
      <c r="AM696" t="str">
        <f>IF(ISNUMBER(SEARCH("H", 'WetLitterbags placem_collection'!Y37)),"YES","")</f>
        <v/>
      </c>
      <c r="AN696" t="str">
        <f>IF(ISNUMBER(SEARCH("R", 'WetLitterbags placem_collection'!Y37)),"YES","")</f>
        <v>YES</v>
      </c>
    </row>
    <row r="697" spans="1:40" ht="15" customHeight="1">
      <c r="A697" s="268" t="s">
        <v>2460</v>
      </c>
      <c r="B697" s="282">
        <f>'Dry_Litterbag Placem_Collection'!A38</f>
        <v>36</v>
      </c>
      <c r="C697" s="282" t="str">
        <f>'Dry_Litterbag Placem_Collection'!B38</f>
        <v>Makao</v>
      </c>
      <c r="D697" s="282" t="s">
        <v>2677</v>
      </c>
      <c r="E697" s="282" t="s">
        <v>20</v>
      </c>
      <c r="F697" s="282">
        <v>1</v>
      </c>
      <c r="G697" s="283" t="str">
        <f>'Dry_Litterbag Placem_Collection'!C38</f>
        <v>Dry_P1_T4</v>
      </c>
      <c r="H697" s="293" t="s">
        <v>3672</v>
      </c>
      <c r="I697" s="294" t="s">
        <v>298</v>
      </c>
      <c r="J697" s="233" t="str">
        <f>'WetLitterbags placem_collection'!Q38</f>
        <v>R97</v>
      </c>
      <c r="K697" s="235">
        <f>IFERROR(INDEX('Green_rooibos initial weight'!$C$5:$C$1749,MATCH(J697, 'Green_rooibos initial weight'!$A$5:$A$1749,0)),"")</f>
        <v>2.2959999999999998</v>
      </c>
      <c r="L697" s="235">
        <f t="shared" si="74"/>
        <v>2.0461999999999998</v>
      </c>
      <c r="M697" s="235">
        <f>AVERAGE('Ashed teabags wet'!$J$814:$J$816)</f>
        <v>2.2816647271287041</v>
      </c>
      <c r="N697" s="235">
        <f t="shared" si="75"/>
        <v>1.9995125763534922</v>
      </c>
      <c r="O697" s="235">
        <f>IF(IFERROR(INDEX('Both teabags AfterWet'!$D$1:$D$839,MATCH(J697,'Both teabags AfterWet'!$B$1:$B$839,0)),"")="","",(IFERROR(INDEX('Both teabags AfterWet'!$D$1:$D$839,MATCH(J697,'Both teabags AfterWet'!$B$1:$B$839,0)),"")))</f>
        <v>1.671</v>
      </c>
      <c r="P697" s="235">
        <f t="shared" si="76"/>
        <v>1.5204</v>
      </c>
      <c r="Q697" s="235">
        <f>IFERROR(INDEX('Ashed teabags wet'!$J$2:$J$825,MATCH(J697,'Ashed teabags wet'!$B$2:$B$825,0)),"")</f>
        <v>2.0873786407763748</v>
      </c>
      <c r="R697" s="235">
        <f t="shared" si="79"/>
        <v>1.4886634951456359</v>
      </c>
      <c r="S697" s="236">
        <f>'WetLitterbags placem_collection'!E38</f>
        <v>42765</v>
      </c>
      <c r="T697" s="236">
        <f>IF('WetLitterbags placem_collection'!G38="","",'WetLitterbags placem_collection'!G38)</f>
        <v>42820</v>
      </c>
      <c r="U697" s="237">
        <f t="shared" si="81"/>
        <v>55</v>
      </c>
      <c r="V697" s="235">
        <f t="shared" si="77"/>
        <v>0.52579999999999982</v>
      </c>
      <c r="W697" s="235">
        <f t="shared" si="78"/>
        <v>0.51084908120785633</v>
      </c>
      <c r="X697">
        <f>IFERROR(INDEX(Rainfall_Wet!$O$2:$O$217,MATCH(B697, Rainfall_Wet!$A$2:$A$217,0)),"")</f>
        <v>228.324359195</v>
      </c>
      <c r="Y697" s="241">
        <v>23.96</v>
      </c>
      <c r="Z697" s="241">
        <v>0.91999999999999804</v>
      </c>
      <c r="AA697" s="241">
        <v>75.12</v>
      </c>
      <c r="AB697" s="242" t="s">
        <v>2688</v>
      </c>
      <c r="AC697" s="241">
        <v>1.2493839329719072</v>
      </c>
      <c r="AD697">
        <f>IF('WetLitterbags placem_collection'!AB38="","",'WetLitterbags placem_collection'!AB38)</f>
        <v>3.3</v>
      </c>
      <c r="AE697">
        <f>IF('WetLitterbags placem_collection'!Z38="","",'WetLitterbags placem_collection'!Z38)</f>
        <v>4.9000000000000004</v>
      </c>
      <c r="AF697" s="256" t="str">
        <f>IF('WetLitterbags placem_collection'!AA38="","",'WetLitterbags placem_collection'!AA38)</f>
        <v>G</v>
      </c>
      <c r="AG697">
        <f>IF('WetLitterbags placem_collection'!AC38="","",'WetLitterbags placem_collection'!AC38)</f>
        <v>1</v>
      </c>
      <c r="AH697">
        <f>AVERAGE('WetLitterbags placem_collection'!S38,'WetLitterbags placem_collection'!U38)</f>
        <v>14.1</v>
      </c>
      <c r="AI697">
        <f>AVERAGE('WetLitterbags placem_collection'!R38,'WetLitterbags placem_collection'!T38)</f>
        <v>24.75</v>
      </c>
      <c r="AJ697">
        <f>INDEX(Coordinates!$B$2:$B$197,MATCH(G697,Coordinates!$J$2:$J$197,0))</f>
        <v>-3.40917198</v>
      </c>
      <c r="AK697">
        <f>INDEX(Coordinates!$C$2:$C$197,MATCH(G697,Coordinates!$J$2:$J$197,0))</f>
        <v>34.852960979999999</v>
      </c>
      <c r="AL697" t="str">
        <f>IF(ISNUMBER(SEARCH("C", 'WetLitterbags placem_collection'!Y38)),"YES","")</f>
        <v/>
      </c>
      <c r="AM697" t="str">
        <f>IF(ISNUMBER(SEARCH("H", 'WetLitterbags placem_collection'!Y38)),"YES","")</f>
        <v/>
      </c>
      <c r="AN697" t="str">
        <f>IF(ISNUMBER(SEARCH("R", 'WetLitterbags placem_collection'!Y38)),"YES","")</f>
        <v>YES</v>
      </c>
    </row>
    <row r="698" spans="1:40" ht="15" customHeight="1">
      <c r="A698" s="268" t="s">
        <v>2460</v>
      </c>
      <c r="B698" s="282">
        <f>'Dry_Litterbag Placem_Collection'!A39</f>
        <v>37</v>
      </c>
      <c r="C698" s="282" t="str">
        <f>'Dry_Litterbag Placem_Collection'!B39</f>
        <v>Makao</v>
      </c>
      <c r="D698" s="282" t="s">
        <v>2677</v>
      </c>
      <c r="E698" s="282" t="s">
        <v>20</v>
      </c>
      <c r="F698" s="282">
        <v>1</v>
      </c>
      <c r="G698" s="283" t="str">
        <f>'Dry_Litterbag Placem_Collection'!C39</f>
        <v>Dry_P1_T5</v>
      </c>
      <c r="H698" s="293" t="s">
        <v>3672</v>
      </c>
      <c r="I698" s="294" t="s">
        <v>298</v>
      </c>
      <c r="J698" s="233" t="str">
        <f>'WetLitterbags placem_collection'!Q39</f>
        <v>R89</v>
      </c>
      <c r="K698" s="235">
        <f>IFERROR(INDEX('Green_rooibos initial weight'!$C$5:$C$1749,MATCH(J698, 'Green_rooibos initial weight'!$A$5:$A$1749,0)),"")</f>
        <v>2.1949999999999998</v>
      </c>
      <c r="L698" s="235">
        <f t="shared" si="74"/>
        <v>1.9451999999999998</v>
      </c>
      <c r="M698" s="235">
        <f>AVERAGE('Ashed teabags wet'!$J$814:$J$816)</f>
        <v>2.2816647271287041</v>
      </c>
      <c r="N698" s="235">
        <f t="shared" si="75"/>
        <v>1.9008170577278922</v>
      </c>
      <c r="O698" s="235">
        <f>IF(IFERROR(INDEX('Both teabags AfterWet'!$D$1:$D$839,MATCH(J698,'Both teabags AfterWet'!$B$1:$B$839,0)),"")="","",(IFERROR(INDEX('Both teabags AfterWet'!$D$1:$D$839,MATCH(J698,'Both teabags AfterWet'!$B$1:$B$839,0)),"")))</f>
        <v>1.425</v>
      </c>
      <c r="P698" s="235">
        <f t="shared" si="76"/>
        <v>1.2744</v>
      </c>
      <c r="Q698" s="235">
        <f>IFERROR(INDEX('Ashed teabags wet'!$J$2:$J$825,MATCH(J698,'Ashed teabags wet'!$B$2:$B$825,0)),"")</f>
        <v>8.2721488007830519</v>
      </c>
      <c r="R698" s="235">
        <f t="shared" si="79"/>
        <v>1.1689797356828207</v>
      </c>
      <c r="S698" s="236">
        <f>'WetLitterbags placem_collection'!E39</f>
        <v>42765</v>
      </c>
      <c r="T698" s="236">
        <f>IF('WetLitterbags placem_collection'!G39="","",'WetLitterbags placem_collection'!G39)</f>
        <v>42820</v>
      </c>
      <c r="U698" s="237">
        <f t="shared" si="81"/>
        <v>55</v>
      </c>
      <c r="V698" s="235">
        <f t="shared" si="77"/>
        <v>0.67079999999999984</v>
      </c>
      <c r="W698" s="235">
        <f t="shared" si="78"/>
        <v>0.73183732204507157</v>
      </c>
      <c r="X698">
        <f>IFERROR(INDEX(Rainfall_Wet!$O$2:$O$217,MATCH(B698, Rainfall_Wet!$A$2:$A$217,0)),"")</f>
        <v>228.324359195</v>
      </c>
      <c r="Y698" s="241">
        <v>23.96</v>
      </c>
      <c r="Z698" s="241">
        <v>0.91999999999999804</v>
      </c>
      <c r="AA698" s="241">
        <v>75.12</v>
      </c>
      <c r="AB698" s="242" t="s">
        <v>2688</v>
      </c>
      <c r="AC698" s="241">
        <v>1.2493839329719072</v>
      </c>
      <c r="AD698">
        <f>IF('WetLitterbags placem_collection'!AB39="","",'WetLitterbags placem_collection'!AB39)</f>
        <v>8.3000000000000007</v>
      </c>
      <c r="AE698">
        <f>IF('WetLitterbags placem_collection'!Z39="","",'WetLitterbags placem_collection'!Z39)</f>
        <v>27.8</v>
      </c>
      <c r="AF698" s="256" t="str">
        <f>IF('WetLitterbags placem_collection'!AA39="","",'WetLitterbags placem_collection'!AA39)</f>
        <v>G</v>
      </c>
      <c r="AG698">
        <f>IF('WetLitterbags placem_collection'!AC39="","",'WetLitterbags placem_collection'!AC39)</f>
        <v>0</v>
      </c>
      <c r="AH698">
        <f>AVERAGE('WetLitterbags placem_collection'!S39,'WetLitterbags placem_collection'!U39)</f>
        <v>19.299999999999997</v>
      </c>
      <c r="AI698">
        <f>AVERAGE('WetLitterbags placem_collection'!R39,'WetLitterbags placem_collection'!T39)</f>
        <v>24.55</v>
      </c>
      <c r="AJ698">
        <f>INDEX(Coordinates!$B$2:$B$197,MATCH(G698,Coordinates!$J$2:$J$197,0))</f>
        <v>-3.4090709779999999</v>
      </c>
      <c r="AK698">
        <f>INDEX(Coordinates!$C$2:$C$197,MATCH(G698,Coordinates!$J$2:$J$197,0))</f>
        <v>34.852712029999999</v>
      </c>
      <c r="AL698" t="str">
        <f>IF(ISNUMBER(SEARCH("C", 'WetLitterbags placem_collection'!Y39)),"YES","")</f>
        <v/>
      </c>
      <c r="AM698" t="str">
        <f>IF(ISNUMBER(SEARCH("H", 'WetLitterbags placem_collection'!Y39)),"YES","")</f>
        <v/>
      </c>
      <c r="AN698" t="str">
        <f>IF(ISNUMBER(SEARCH("R", 'WetLitterbags placem_collection'!Y39)),"YES","")</f>
        <v>YES</v>
      </c>
    </row>
    <row r="699" spans="1:40" ht="15" customHeight="1">
      <c r="A699" s="268" t="s">
        <v>2460</v>
      </c>
      <c r="B699" s="282">
        <f>'Dry_Litterbag Placem_Collection'!A40</f>
        <v>38</v>
      </c>
      <c r="C699" s="282" t="str">
        <f>'Dry_Litterbag Placem_Collection'!B40</f>
        <v>Makao</v>
      </c>
      <c r="D699" s="282" t="s">
        <v>2677</v>
      </c>
      <c r="E699" s="282" t="s">
        <v>20</v>
      </c>
      <c r="F699" s="282">
        <v>1</v>
      </c>
      <c r="G699" s="283" t="str">
        <f>'Dry_Litterbag Placem_Collection'!C40</f>
        <v>Dry_P1_T6</v>
      </c>
      <c r="H699" s="293" t="s">
        <v>3672</v>
      </c>
      <c r="I699" s="294" t="s">
        <v>298</v>
      </c>
      <c r="J699" s="233" t="str">
        <f>'WetLitterbags placem_collection'!Q40</f>
        <v>R147</v>
      </c>
      <c r="K699" s="235">
        <f>IFERROR(INDEX('Green_rooibos initial weight'!$C$5:$C$1749,MATCH(J699, 'Green_rooibos initial weight'!$A$5:$A$1749,0)),"")</f>
        <v>2.1960000000000002</v>
      </c>
      <c r="L699" s="235">
        <f t="shared" si="74"/>
        <v>1.9462000000000002</v>
      </c>
      <c r="M699" s="235">
        <f>AVERAGE('Ashed teabags wet'!$J$814:$J$816)</f>
        <v>2.2816647271287041</v>
      </c>
      <c r="N699" s="235">
        <f t="shared" si="75"/>
        <v>1.9017942410806212</v>
      </c>
      <c r="O699" s="235">
        <f>IF(IFERROR(INDEX('Both teabags AfterWet'!$D$1:$D$839,MATCH(J699,'Both teabags AfterWet'!$B$1:$B$839,0)),"")="","",(IFERROR(INDEX('Both teabags AfterWet'!$D$1:$D$839,MATCH(J699,'Both teabags AfterWet'!$B$1:$B$839,0)),"")))</f>
        <v>1.381</v>
      </c>
      <c r="P699" s="235">
        <f t="shared" si="76"/>
        <v>1.2303999999999999</v>
      </c>
      <c r="Q699" s="235">
        <f>IFERROR(INDEX('Ashed teabags wet'!$J$2:$J$825,MATCH(J699,'Ashed teabags wet'!$B$2:$B$825,0)),"")</f>
        <v>6.8948891031825541</v>
      </c>
      <c r="R699" s="235">
        <f t="shared" si="79"/>
        <v>1.1455652844744417</v>
      </c>
      <c r="S699" s="236">
        <f>'WetLitterbags placem_collection'!E40</f>
        <v>42765</v>
      </c>
      <c r="T699" s="236">
        <f>IF('WetLitterbags placem_collection'!G40="","",'WetLitterbags placem_collection'!G40)</f>
        <v>42820</v>
      </c>
      <c r="U699" s="237">
        <f t="shared" si="81"/>
        <v>55</v>
      </c>
      <c r="V699" s="235">
        <f t="shared" si="77"/>
        <v>0.71580000000000021</v>
      </c>
      <c r="W699" s="235">
        <f t="shared" si="78"/>
        <v>0.7562289566061795</v>
      </c>
      <c r="X699">
        <f>IFERROR(INDEX(Rainfall_Wet!$O$2:$O$217,MATCH(B699, Rainfall_Wet!$A$2:$A$217,0)),"")</f>
        <v>228.324359195</v>
      </c>
      <c r="Y699" s="241">
        <v>23.96</v>
      </c>
      <c r="Z699" s="241">
        <v>0.91999999999999804</v>
      </c>
      <c r="AA699" s="241">
        <v>75.12</v>
      </c>
      <c r="AB699" s="242" t="s">
        <v>2688</v>
      </c>
      <c r="AC699" s="241">
        <v>1.2493839329719072</v>
      </c>
      <c r="AD699">
        <f>IF('WetLitterbags placem_collection'!AB40="","",'WetLitterbags placem_collection'!AB40)</f>
        <v>2</v>
      </c>
      <c r="AE699">
        <f>IF('WetLitterbags placem_collection'!Z40="","",'WetLitterbags placem_collection'!Z40)</f>
        <v>20.399999999999999</v>
      </c>
      <c r="AF699" s="256" t="str">
        <f>IF('WetLitterbags placem_collection'!AA40="","",'WetLitterbags placem_collection'!AA40)</f>
        <v>O</v>
      </c>
      <c r="AG699">
        <f>IF('WetLitterbags placem_collection'!AC40="","",'WetLitterbags placem_collection'!AC40)</f>
        <v>0</v>
      </c>
      <c r="AH699">
        <f>AVERAGE('WetLitterbags placem_collection'!S40,'WetLitterbags placem_collection'!U40)</f>
        <v>20.9</v>
      </c>
      <c r="AI699">
        <f>AVERAGE('WetLitterbags placem_collection'!R40,'WetLitterbags placem_collection'!T40)</f>
        <v>24.1</v>
      </c>
      <c r="AJ699">
        <f>INDEX(Coordinates!$B$2:$B$197,MATCH(G699,Coordinates!$J$2:$J$197,0))</f>
        <v>-3.409280023</v>
      </c>
      <c r="AK699">
        <f>INDEX(Coordinates!$C$2:$C$197,MATCH(G699,Coordinates!$J$2:$J$197,0))</f>
        <v>34.852612960000002</v>
      </c>
      <c r="AL699" t="str">
        <f>IF(ISNUMBER(SEARCH("C", 'WetLitterbags placem_collection'!Y40)),"YES","")</f>
        <v/>
      </c>
      <c r="AM699" t="str">
        <f>IF(ISNUMBER(SEARCH("H", 'WetLitterbags placem_collection'!Y40)),"YES","")</f>
        <v/>
      </c>
      <c r="AN699" t="str">
        <f>IF(ISNUMBER(SEARCH("R", 'WetLitterbags placem_collection'!Y40)),"YES","")</f>
        <v/>
      </c>
    </row>
    <row r="700" spans="1:40" ht="15" customHeight="1">
      <c r="A700" s="268" t="s">
        <v>2460</v>
      </c>
      <c r="B700" s="282">
        <f>'Dry_Litterbag Placem_Collection'!A41</f>
        <v>39</v>
      </c>
      <c r="C700" s="282" t="str">
        <f>'Dry_Litterbag Placem_Collection'!B41</f>
        <v>Makao</v>
      </c>
      <c r="D700" s="282" t="s">
        <v>2677</v>
      </c>
      <c r="E700" s="282" t="s">
        <v>20</v>
      </c>
      <c r="F700" s="282">
        <v>1</v>
      </c>
      <c r="G700" s="283" t="str">
        <f>'Dry_Litterbag Placem_Collection'!C41</f>
        <v>Dry_P1_T7</v>
      </c>
      <c r="H700" s="293" t="s">
        <v>3672</v>
      </c>
      <c r="I700" s="294" t="s">
        <v>298</v>
      </c>
      <c r="J700" s="233" t="str">
        <f>'WetLitterbags placem_collection'!Q41</f>
        <v>R65</v>
      </c>
      <c r="K700" s="235">
        <f>IFERROR(INDEX('Green_rooibos initial weight'!$C$5:$C$1749,MATCH(J700, 'Green_rooibos initial weight'!$A$5:$A$1749,0)),"")</f>
        <v>2.2559999999999998</v>
      </c>
      <c r="L700" s="235">
        <f t="shared" si="74"/>
        <v>2.0061999999999998</v>
      </c>
      <c r="M700" s="235">
        <f>AVERAGE('Ashed teabags wet'!$J$814:$J$816)</f>
        <v>2.2816647271287041</v>
      </c>
      <c r="N700" s="235">
        <f t="shared" si="75"/>
        <v>1.9604252422443438</v>
      </c>
      <c r="O700" s="235">
        <f>IF(IFERROR(INDEX('Both teabags AfterWet'!$D$1:$D$839,MATCH(J700,'Both teabags AfterWet'!$B$1:$B$839,0)),"")="","",(IFERROR(INDEX('Both teabags AfterWet'!$D$1:$D$839,MATCH(J700,'Both teabags AfterWet'!$B$1:$B$839,0)),"")))</f>
        <v>1.5185</v>
      </c>
      <c r="P700" s="235">
        <f t="shared" si="76"/>
        <v>1.3678999999999999</v>
      </c>
      <c r="Q700" s="235">
        <f>IFERROR(INDEX('Ashed teabags wet'!$J$2:$J$825,MATCH(J700,'Ashed teabags wet'!$B$2:$B$825,0)),"")</f>
        <v>3.3680039623575757</v>
      </c>
      <c r="R700" s="235">
        <f t="shared" si="79"/>
        <v>1.3218290737989107</v>
      </c>
      <c r="S700" s="236">
        <f>'WetLitterbags placem_collection'!E41</f>
        <v>42765</v>
      </c>
      <c r="T700" s="236">
        <f>IF('WetLitterbags placem_collection'!G41="","",'WetLitterbags placem_collection'!G41)</f>
        <v>42820</v>
      </c>
      <c r="U700" s="237">
        <f t="shared" si="81"/>
        <v>55</v>
      </c>
      <c r="V700" s="235">
        <f t="shared" si="77"/>
        <v>0.63829999999999987</v>
      </c>
      <c r="W700" s="235">
        <f t="shared" si="78"/>
        <v>0.6385961684454331</v>
      </c>
      <c r="X700">
        <f>IFERROR(INDEX(Rainfall_Wet!$O$2:$O$217,MATCH(B700, Rainfall_Wet!$A$2:$A$217,0)),"")</f>
        <v>228.324359195</v>
      </c>
      <c r="Y700" s="241">
        <v>23.96</v>
      </c>
      <c r="Z700" s="241">
        <v>0.91999999999999804</v>
      </c>
      <c r="AA700" s="241">
        <v>75.12</v>
      </c>
      <c r="AB700" s="242" t="s">
        <v>2688</v>
      </c>
      <c r="AC700" s="241">
        <v>1.2493839329719072</v>
      </c>
      <c r="AD700">
        <f>IF('WetLitterbags placem_collection'!AB41="","",'WetLitterbags placem_collection'!AB41)</f>
        <v>2.4</v>
      </c>
      <c r="AE700">
        <f>IF('WetLitterbags placem_collection'!Z41="","",'WetLitterbags placem_collection'!Z41)</f>
        <v>18</v>
      </c>
      <c r="AF700" s="256" t="str">
        <f>IF('WetLitterbags placem_collection'!AA41="","",'WetLitterbags placem_collection'!AA41)</f>
        <v>G</v>
      </c>
      <c r="AG700">
        <f>IF('WetLitterbags placem_collection'!AC41="","",'WetLitterbags placem_collection'!AC41)</f>
        <v>1</v>
      </c>
      <c r="AH700">
        <f>AVERAGE('WetLitterbags placem_collection'!S41,'WetLitterbags placem_collection'!U41)</f>
        <v>26.9</v>
      </c>
      <c r="AI700">
        <f>AVERAGE('WetLitterbags placem_collection'!R41,'WetLitterbags placem_collection'!T41)</f>
        <v>23.299999999999997</v>
      </c>
      <c r="AJ700">
        <f>INDEX(Coordinates!$B$2:$B$197,MATCH(G700,Coordinates!$J$2:$J$197,0))</f>
        <v>-3.4093859700000002</v>
      </c>
      <c r="AK700">
        <f>INDEX(Coordinates!$C$2:$C$197,MATCH(G700,Coordinates!$J$2:$J$197,0))</f>
        <v>34.852855030000001</v>
      </c>
      <c r="AL700" t="str">
        <f>IF(ISNUMBER(SEARCH("C", 'WetLitterbags placem_collection'!Y41)),"YES","")</f>
        <v/>
      </c>
      <c r="AM700" t="str">
        <f>IF(ISNUMBER(SEARCH("H", 'WetLitterbags placem_collection'!Y41)),"YES","")</f>
        <v/>
      </c>
      <c r="AN700" t="str">
        <f>IF(ISNUMBER(SEARCH("R", 'WetLitterbags placem_collection'!Y41)),"YES","")</f>
        <v>YES</v>
      </c>
    </row>
    <row r="701" spans="1:40" ht="15" customHeight="1">
      <c r="A701" s="268" t="s">
        <v>2460</v>
      </c>
      <c r="B701" s="282">
        <f>'Dry_Litterbag Placem_Collection'!A42</f>
        <v>40</v>
      </c>
      <c r="C701" s="282" t="str">
        <f>'Dry_Litterbag Placem_Collection'!B42</f>
        <v>Makao</v>
      </c>
      <c r="D701" s="282" t="s">
        <v>2677</v>
      </c>
      <c r="E701" s="282" t="s">
        <v>20</v>
      </c>
      <c r="F701" s="282">
        <v>1</v>
      </c>
      <c r="G701" s="283" t="str">
        <f>'Dry_Litterbag Placem_Collection'!C42</f>
        <v>Dry_P1_T8</v>
      </c>
      <c r="H701" s="293" t="s">
        <v>3672</v>
      </c>
      <c r="I701" s="294" t="s">
        <v>298</v>
      </c>
      <c r="J701" s="233" t="str">
        <f>'WetLitterbags placem_collection'!Q42</f>
        <v>R420</v>
      </c>
      <c r="K701" s="235">
        <f>IFERROR(INDEX('Green_rooibos initial weight'!$C$5:$C$1749,MATCH(J701, 'Green_rooibos initial weight'!$A$5:$A$1749,0)),"")</f>
        <v>2.2749999999999999</v>
      </c>
      <c r="L701" s="235">
        <f t="shared" si="74"/>
        <v>2.0251999999999999</v>
      </c>
      <c r="M701" s="235">
        <f>AVERAGE('Ashed teabags wet'!$J$814:$J$816)</f>
        <v>2.2816647271287041</v>
      </c>
      <c r="N701" s="235">
        <f t="shared" si="75"/>
        <v>1.9789917259461893</v>
      </c>
      <c r="O701" s="235">
        <f>IF(IFERROR(INDEX('Both teabags AfterWet'!$D$1:$D$839,MATCH(J701,'Both teabags AfterWet'!$B$1:$B$839,0)),"")="","",(IFERROR(INDEX('Both teabags AfterWet'!$D$1:$D$839,MATCH(J701,'Both teabags AfterWet'!$B$1:$B$839,0)),"")))</f>
        <v>1.66</v>
      </c>
      <c r="P701" s="235">
        <f t="shared" si="76"/>
        <v>1.5093999999999999</v>
      </c>
      <c r="Q701" s="235">
        <f>IFERROR(INDEX('Ashed teabags wet'!$J$2:$J$825,MATCH(J701,'Ashed teabags wet'!$B$2:$B$825,0)),"")</f>
        <v>4.7856430707881614</v>
      </c>
      <c r="R701" s="235">
        <f t="shared" si="79"/>
        <v>1.4371655034895234</v>
      </c>
      <c r="S701" s="236">
        <f>'WetLitterbags placem_collection'!E42</f>
        <v>42765</v>
      </c>
      <c r="T701" s="236">
        <f>IF('WetLitterbags placem_collection'!G42="","",'WetLitterbags placem_collection'!G42)</f>
        <v>42820</v>
      </c>
      <c r="U701" s="237">
        <f t="shared" si="81"/>
        <v>55</v>
      </c>
      <c r="V701" s="235">
        <f t="shared" si="77"/>
        <v>0.51580000000000004</v>
      </c>
      <c r="W701" s="235">
        <f t="shared" si="78"/>
        <v>0.5418262224566659</v>
      </c>
      <c r="X701">
        <f>IFERROR(INDEX(Rainfall_Wet!$O$2:$O$217,MATCH(B701, Rainfall_Wet!$A$2:$A$217,0)),"")</f>
        <v>228.324359195</v>
      </c>
      <c r="Y701" s="241">
        <v>23.96</v>
      </c>
      <c r="Z701" s="241">
        <v>0.91999999999999804</v>
      </c>
      <c r="AA701" s="241">
        <v>75.12</v>
      </c>
      <c r="AB701" s="242" t="s">
        <v>2688</v>
      </c>
      <c r="AC701" s="241">
        <v>1.2493839329719072</v>
      </c>
      <c r="AD701">
        <f>IF('WetLitterbags placem_collection'!AB42="","",'WetLitterbags placem_collection'!AB42)</f>
        <v>8.6999999999999993</v>
      </c>
      <c r="AE701">
        <f>IF('WetLitterbags placem_collection'!Z42="","",'WetLitterbags placem_collection'!Z42)</f>
        <v>19.3</v>
      </c>
      <c r="AF701" s="256" t="str">
        <f>IF('WetLitterbags placem_collection'!AA42="","",'WetLitterbags placem_collection'!AA42)</f>
        <v>G</v>
      </c>
      <c r="AG701">
        <f>IF('WetLitterbags placem_collection'!AC42="","",'WetLitterbags placem_collection'!AC42)</f>
        <v>0</v>
      </c>
      <c r="AH701">
        <f>AVERAGE('WetLitterbags placem_collection'!S42,'WetLitterbags placem_collection'!U42)</f>
        <v>31.9</v>
      </c>
      <c r="AI701">
        <f>AVERAGE('WetLitterbags placem_collection'!R42,'WetLitterbags placem_collection'!T42)</f>
        <v>23.9</v>
      </c>
      <c r="AJ701">
        <f>INDEX(Coordinates!$B$2:$B$197,MATCH(G701,Coordinates!$J$2:$J$197,0))</f>
        <v>-3.4091539590000002</v>
      </c>
      <c r="AK701">
        <f>INDEX(Coordinates!$C$2:$C$197,MATCH(G701,Coordinates!$J$2:$J$197,0))</f>
        <v>34.852755029999997</v>
      </c>
      <c r="AL701" t="str">
        <f>IF(ISNUMBER(SEARCH("C", 'WetLitterbags placem_collection'!Y42)),"YES","")</f>
        <v/>
      </c>
      <c r="AM701" t="str">
        <f>IF(ISNUMBER(SEARCH("H", 'WetLitterbags placem_collection'!Y42)),"YES","")</f>
        <v/>
      </c>
      <c r="AN701" t="str">
        <f>IF(ISNUMBER(SEARCH("R", 'WetLitterbags placem_collection'!Y42)),"YES","")</f>
        <v/>
      </c>
    </row>
    <row r="702" spans="1:40" ht="15" customHeight="1">
      <c r="A702" s="268" t="s">
        <v>2460</v>
      </c>
      <c r="B702" s="282">
        <f>'Dry_Litterbag Placem_Collection'!A43</f>
        <v>41</v>
      </c>
      <c r="C702" s="282" t="str">
        <f>'Dry_Litterbag Placem_Collection'!B43</f>
        <v>Makao</v>
      </c>
      <c r="D702" s="282" t="s">
        <v>2677</v>
      </c>
      <c r="E702" s="282" t="s">
        <v>20</v>
      </c>
      <c r="F702" s="282">
        <v>2</v>
      </c>
      <c r="G702" s="283" t="str">
        <f>'Dry_Litterbag Placem_Collection'!C43</f>
        <v>Dry_P2_T1</v>
      </c>
      <c r="H702" s="293" t="s">
        <v>3672</v>
      </c>
      <c r="I702" s="294" t="s">
        <v>298</v>
      </c>
      <c r="J702" s="233" t="str">
        <f>'WetLitterbags placem_collection'!Q43</f>
        <v>R77</v>
      </c>
      <c r="K702" s="235">
        <f>IFERROR(INDEX('Green_rooibos initial weight'!$C$5:$C$1749,MATCH(J702, 'Green_rooibos initial weight'!$A$5:$A$1749,0)),"")</f>
        <v>2.1749999999999998</v>
      </c>
      <c r="L702" s="235">
        <f t="shared" si="74"/>
        <v>1.9251999999999998</v>
      </c>
      <c r="M702" s="235">
        <f>AVERAGE('Ashed teabags wet'!$J$814:$J$816)</f>
        <v>2.2816647271287041</v>
      </c>
      <c r="N702" s="235">
        <f t="shared" si="75"/>
        <v>1.8812733906733179</v>
      </c>
      <c r="O702" s="235">
        <f>IF(IFERROR(INDEX('Both teabags AfterWet'!$D$1:$D$839,MATCH(J702,'Both teabags AfterWet'!$B$1:$B$839,0)),"")="","",(IFERROR(INDEX('Both teabags AfterWet'!$D$1:$D$839,MATCH(J702,'Both teabags AfterWet'!$B$1:$B$839,0)),"")))</f>
        <v>1.5429999999999999</v>
      </c>
      <c r="P702" s="235">
        <f t="shared" si="76"/>
        <v>1.3923999999999999</v>
      </c>
      <c r="Q702" s="235">
        <f>IFERROR(INDEX('Ashed teabags wet'!$J$2:$J$825,MATCH(J702,'Ashed teabags wet'!$B$2:$B$825,0)),"")</f>
        <v>6.0530265132569756</v>
      </c>
      <c r="R702" s="235">
        <f t="shared" si="79"/>
        <v>1.3081176588294097</v>
      </c>
      <c r="S702" s="236">
        <f>'WetLitterbags placem_collection'!E43</f>
        <v>42766</v>
      </c>
      <c r="T702" s="236">
        <f>IF('WetLitterbags placem_collection'!G43="","",'WetLitterbags placem_collection'!G43)</f>
        <v>42820</v>
      </c>
      <c r="U702" s="237">
        <f t="shared" si="81"/>
        <v>54</v>
      </c>
      <c r="V702" s="235">
        <f t="shared" si="77"/>
        <v>0.53279999999999994</v>
      </c>
      <c r="W702" s="235">
        <f t="shared" si="78"/>
        <v>0.57315573184390822</v>
      </c>
      <c r="X702">
        <f>IFERROR(INDEX(Rainfall_Wet!$O$2:$O$217,MATCH(B702, Rainfall_Wet!$A$2:$A$217,0)),"")</f>
        <v>214.262898705</v>
      </c>
      <c r="Y702" s="241">
        <v>19.96</v>
      </c>
      <c r="Z702" s="241">
        <v>4.9199999999999982</v>
      </c>
      <c r="AA702" s="241">
        <v>75.12</v>
      </c>
      <c r="AB702" s="242" t="s">
        <v>2689</v>
      </c>
      <c r="AC702" s="241">
        <v>1.641498275012321</v>
      </c>
      <c r="AD702">
        <f>IF('WetLitterbags placem_collection'!AB43="","",'WetLitterbags placem_collection'!AB43)</f>
        <v>4</v>
      </c>
      <c r="AE702">
        <f>IF('WetLitterbags placem_collection'!Z43="","",'WetLitterbags placem_collection'!Z43)</f>
        <v>19.100000000000001</v>
      </c>
      <c r="AF702" s="256" t="str">
        <f>IF('WetLitterbags placem_collection'!AA43="","",'WetLitterbags placem_collection'!AA43)</f>
        <v>G</v>
      </c>
      <c r="AG702">
        <f>IF('WetLitterbags placem_collection'!AC43="","",'WetLitterbags placem_collection'!AC43)</f>
        <v>0</v>
      </c>
      <c r="AH702">
        <f>AVERAGE('WetLitterbags placem_collection'!S43,'WetLitterbags placem_collection'!U43)</f>
        <v>21.9</v>
      </c>
      <c r="AI702">
        <f>AVERAGE('WetLitterbags placem_collection'!R43,'WetLitterbags placem_collection'!T43)</f>
        <v>24.5</v>
      </c>
      <c r="AJ702">
        <f>INDEX(Coordinates!$B$2:$B$197,MATCH(G702,Coordinates!$J$2:$J$197,0))</f>
        <v>-3.4083420040000001</v>
      </c>
      <c r="AK702">
        <f>INDEX(Coordinates!$C$2:$C$197,MATCH(G702,Coordinates!$J$2:$J$197,0))</f>
        <v>34.850283040000001</v>
      </c>
      <c r="AL702" t="str">
        <f>IF(ISNUMBER(SEARCH("C", 'WetLitterbags placem_collection'!Y43)),"YES","")</f>
        <v/>
      </c>
      <c r="AM702" t="str">
        <f>IF(ISNUMBER(SEARCH("H", 'WetLitterbags placem_collection'!Y43)),"YES","")</f>
        <v/>
      </c>
      <c r="AN702" t="str">
        <f>IF(ISNUMBER(SEARCH("R", 'WetLitterbags placem_collection'!Y43)),"YES","")</f>
        <v>YES</v>
      </c>
    </row>
    <row r="703" spans="1:40" ht="15" customHeight="1">
      <c r="A703" s="268" t="s">
        <v>2460</v>
      </c>
      <c r="B703" s="282">
        <f>'Dry_Litterbag Placem_Collection'!A44</f>
        <v>42</v>
      </c>
      <c r="C703" s="282" t="str">
        <f>'Dry_Litterbag Placem_Collection'!B44</f>
        <v>Makao</v>
      </c>
      <c r="D703" s="282" t="s">
        <v>2677</v>
      </c>
      <c r="E703" s="282" t="s">
        <v>20</v>
      </c>
      <c r="F703" s="282">
        <v>2</v>
      </c>
      <c r="G703" s="283" t="str">
        <f>'Dry_Litterbag Placem_Collection'!C44</f>
        <v>Dry_P2_T2</v>
      </c>
      <c r="H703" s="293" t="s">
        <v>3672</v>
      </c>
      <c r="I703" s="294" t="s">
        <v>298</v>
      </c>
      <c r="J703" s="233" t="str">
        <f>'WetLitterbags placem_collection'!Q44</f>
        <v>R81</v>
      </c>
      <c r="K703" s="235">
        <f>IFERROR(INDEX('Green_rooibos initial weight'!$C$5:$C$1749,MATCH(J703, 'Green_rooibos initial weight'!$A$5:$A$1749,0)),"")</f>
        <v>2.004</v>
      </c>
      <c r="L703" s="235">
        <f t="shared" si="74"/>
        <v>1.7542</v>
      </c>
      <c r="M703" s="235">
        <f>AVERAGE('Ashed teabags wet'!$J$814:$J$816)</f>
        <v>2.2816647271287041</v>
      </c>
      <c r="N703" s="235">
        <f t="shared" si="75"/>
        <v>1.7141750373567082</v>
      </c>
      <c r="O703" s="235">
        <f>IF(IFERROR(INDEX('Both teabags AfterWet'!$D$1:$D$839,MATCH(J703,'Both teabags AfterWet'!$B$1:$B$839,0)),"")="","",(IFERROR(INDEX('Both teabags AfterWet'!$D$1:$D$839,MATCH(J703,'Both teabags AfterWet'!$B$1:$B$839,0)),"")))</f>
        <v>1.528</v>
      </c>
      <c r="P703" s="235">
        <f t="shared" si="76"/>
        <v>1.3774</v>
      </c>
      <c r="Q703" s="235">
        <f>IFERROR(INDEX('Ashed teabags wet'!$J$2:$J$825,MATCH(J703,'Ashed teabags wet'!$B$2:$B$825,0)),"")</f>
        <v>2.5036109773709327</v>
      </c>
      <c r="R703" s="235">
        <f t="shared" si="79"/>
        <v>1.3429152623976928</v>
      </c>
      <c r="S703" s="236">
        <f>'WetLitterbags placem_collection'!E44</f>
        <v>42766</v>
      </c>
      <c r="T703" s="236">
        <f>IF('WetLitterbags placem_collection'!G44="","",'WetLitterbags placem_collection'!G44)</f>
        <v>42820</v>
      </c>
      <c r="U703" s="237">
        <f t="shared" si="81"/>
        <v>54</v>
      </c>
      <c r="V703" s="235">
        <f t="shared" si="77"/>
        <v>0.37680000000000002</v>
      </c>
      <c r="W703" s="235">
        <f t="shared" si="78"/>
        <v>0.37125977495901541</v>
      </c>
      <c r="X703">
        <f>IFERROR(INDEX(Rainfall_Wet!$O$2:$O$217,MATCH(B703, Rainfall_Wet!$A$2:$A$217,0)),"")</f>
        <v>214.262898705</v>
      </c>
      <c r="Y703" s="241">
        <v>19.96</v>
      </c>
      <c r="Z703" s="241">
        <v>4.9199999999999982</v>
      </c>
      <c r="AA703" s="241">
        <v>75.12</v>
      </c>
      <c r="AB703" s="242" t="s">
        <v>2689</v>
      </c>
      <c r="AC703" s="241">
        <v>1.641498275012321</v>
      </c>
      <c r="AD703">
        <f>IF('WetLitterbags placem_collection'!AB44="","",'WetLitterbags placem_collection'!AB44)</f>
        <v>5.9</v>
      </c>
      <c r="AE703">
        <f>IF('WetLitterbags placem_collection'!Z44="","",'WetLitterbags placem_collection'!Z44)</f>
        <v>12.7</v>
      </c>
      <c r="AF703" s="256" t="str">
        <f>IF('WetLitterbags placem_collection'!AA44="","",'WetLitterbags placem_collection'!AA44)</f>
        <v>G</v>
      </c>
      <c r="AG703">
        <f>IF('WetLitterbags placem_collection'!AC44="","",'WetLitterbags placem_collection'!AC44)</f>
        <v>0</v>
      </c>
      <c r="AH703">
        <f>AVERAGE('WetLitterbags placem_collection'!S44,'WetLitterbags placem_collection'!U44)</f>
        <v>19</v>
      </c>
      <c r="AI703">
        <f>AVERAGE('WetLitterbags placem_collection'!R44,'WetLitterbags placem_collection'!T44)</f>
        <v>22.950000000000003</v>
      </c>
      <c r="AJ703">
        <f>INDEX(Coordinates!$B$2:$B$197,MATCH(G703,Coordinates!$J$2:$J$197,0))</f>
        <v>-3.4084079690000002</v>
      </c>
      <c r="AK703">
        <f>INDEX(Coordinates!$C$2:$C$197,MATCH(G703,Coordinates!$J$2:$J$197,0))</f>
        <v>34.850295029999998</v>
      </c>
      <c r="AL703" t="str">
        <f>IF(ISNUMBER(SEARCH("C", 'WetLitterbags placem_collection'!Y44)),"YES","")</f>
        <v/>
      </c>
      <c r="AM703" t="str">
        <f>IF(ISNUMBER(SEARCH("H", 'WetLitterbags placem_collection'!Y44)),"YES","")</f>
        <v/>
      </c>
      <c r="AN703" t="str">
        <f>IF(ISNUMBER(SEARCH("R", 'WetLitterbags placem_collection'!Y44)),"YES","")</f>
        <v/>
      </c>
    </row>
    <row r="704" spans="1:40" ht="15" customHeight="1">
      <c r="A704" s="268" t="s">
        <v>2460</v>
      </c>
      <c r="B704" s="282">
        <f>'Dry_Litterbag Placem_Collection'!A45</f>
        <v>43</v>
      </c>
      <c r="C704" s="282" t="str">
        <f>'Dry_Litterbag Placem_Collection'!B45</f>
        <v>Makao</v>
      </c>
      <c r="D704" s="282" t="s">
        <v>2677</v>
      </c>
      <c r="E704" s="282" t="s">
        <v>20</v>
      </c>
      <c r="F704" s="282">
        <v>2</v>
      </c>
      <c r="G704" s="283" t="str">
        <f>'Dry_Litterbag Placem_Collection'!C45</f>
        <v>Dry_P2_T3</v>
      </c>
      <c r="H704" s="293" t="s">
        <v>3672</v>
      </c>
      <c r="I704" s="294" t="s">
        <v>298</v>
      </c>
      <c r="J704" s="233" t="str">
        <f>'WetLitterbags placem_collection'!Q45</f>
        <v>R117</v>
      </c>
      <c r="K704" s="235">
        <f>IFERROR(INDEX('Green_rooibos initial weight'!$C$5:$C$1749,MATCH(J704, 'Green_rooibos initial weight'!$A$5:$A$1749,0)),"")</f>
        <v>2.2029999999999998</v>
      </c>
      <c r="L704" s="235">
        <f t="shared" si="74"/>
        <v>1.9531999999999998</v>
      </c>
      <c r="M704" s="235">
        <f>AVERAGE('Ashed teabags wet'!$J$814:$J$816)</f>
        <v>2.2816647271287041</v>
      </c>
      <c r="N704" s="235">
        <f t="shared" si="75"/>
        <v>1.908634524549722</v>
      </c>
      <c r="O704" s="235">
        <f>IF(IFERROR(INDEX('Both teabags AfterWet'!$D$1:$D$839,MATCH(J704,'Both teabags AfterWet'!$B$1:$B$839,0)),"")="","",(IFERROR(INDEX('Both teabags AfterWet'!$D$1:$D$839,MATCH(J704,'Both teabags AfterWet'!$B$1:$B$839,0)),"")))</f>
        <v>1.6155999999999999</v>
      </c>
      <c r="P704" s="235">
        <f t="shared" si="76"/>
        <v>1.4649999999999999</v>
      </c>
      <c r="Q704" s="235">
        <f>IFERROR(INDEX('Ashed teabags wet'!$J$2:$J$825,MATCH(J704,'Ashed teabags wet'!$B$2:$B$825,0)),"")</f>
        <v>1.8435475834578603</v>
      </c>
      <c r="R704" s="235">
        <f t="shared" si="79"/>
        <v>1.4379920279023422</v>
      </c>
      <c r="S704" s="236">
        <f>'WetLitterbags placem_collection'!E45</f>
        <v>42766</v>
      </c>
      <c r="T704" s="236">
        <f>IF('WetLitterbags placem_collection'!G45="","",'WetLitterbags placem_collection'!G45)</f>
        <v>42820</v>
      </c>
      <c r="U704" s="237">
        <f t="shared" si="81"/>
        <v>54</v>
      </c>
      <c r="V704" s="235">
        <f t="shared" si="77"/>
        <v>0.48819999999999997</v>
      </c>
      <c r="W704" s="235">
        <f t="shared" si="78"/>
        <v>0.47064249664737989</v>
      </c>
      <c r="X704">
        <f>IFERROR(INDEX(Rainfall_Wet!$O$2:$O$217,MATCH(B704, Rainfall_Wet!$A$2:$A$217,0)),"")</f>
        <v>214.262898705</v>
      </c>
      <c r="Y704" s="241">
        <v>19.96</v>
      </c>
      <c r="Z704" s="241">
        <v>4.9199999999999982</v>
      </c>
      <c r="AA704" s="241">
        <v>75.12</v>
      </c>
      <c r="AB704" s="242" t="s">
        <v>2689</v>
      </c>
      <c r="AC704" s="241">
        <v>1.641498275012321</v>
      </c>
      <c r="AD704">
        <f>IF('WetLitterbags placem_collection'!AB45="","",'WetLitterbags placem_collection'!AB45)</f>
        <v>5</v>
      </c>
      <c r="AE704">
        <f>IF('WetLitterbags placem_collection'!Z45="","",'WetLitterbags placem_collection'!Z45)</f>
        <v>26.3</v>
      </c>
      <c r="AF704" s="256" t="str">
        <f>IF('WetLitterbags placem_collection'!AA45="","",'WetLitterbags placem_collection'!AA45)</f>
        <v>G</v>
      </c>
      <c r="AG704">
        <f>IF('WetLitterbags placem_collection'!AC45="","",'WetLitterbags placem_collection'!AC45)</f>
        <v>0</v>
      </c>
      <c r="AH704">
        <f>AVERAGE('WetLitterbags placem_collection'!S45,'WetLitterbags placem_collection'!U45)</f>
        <v>18.3</v>
      </c>
      <c r="AI704">
        <f>AVERAGE('WetLitterbags placem_collection'!R45,'WetLitterbags placem_collection'!T45)</f>
        <v>21.799999999999997</v>
      </c>
      <c r="AJ704">
        <f>INDEX(Coordinates!$B$2:$B$197,MATCH(G704,Coordinates!$J$2:$J$197,0))</f>
        <v>-3.4082369789999998</v>
      </c>
      <c r="AK704">
        <f>INDEX(Coordinates!$C$2:$C$197,MATCH(G704,Coordinates!$J$2:$J$197,0))</f>
        <v>34.850189999999998</v>
      </c>
      <c r="AL704" t="str">
        <f>IF(ISNUMBER(SEARCH("C", 'WetLitterbags placem_collection'!Y45)),"YES","")</f>
        <v/>
      </c>
      <c r="AM704" t="str">
        <f>IF(ISNUMBER(SEARCH("H", 'WetLitterbags placem_collection'!Y45)),"YES","")</f>
        <v/>
      </c>
      <c r="AN704" t="str">
        <f>IF(ISNUMBER(SEARCH("R", 'WetLitterbags placem_collection'!Y45)),"YES","")</f>
        <v>YES</v>
      </c>
    </row>
    <row r="705" spans="1:40" ht="15" customHeight="1">
      <c r="A705" s="268" t="s">
        <v>2460</v>
      </c>
      <c r="B705" s="282">
        <f>'Dry_Litterbag Placem_Collection'!A46</f>
        <v>44</v>
      </c>
      <c r="C705" s="282" t="str">
        <f>'Dry_Litterbag Placem_Collection'!B46</f>
        <v>Makao</v>
      </c>
      <c r="D705" s="282" t="s">
        <v>2677</v>
      </c>
      <c r="E705" s="282" t="s">
        <v>20</v>
      </c>
      <c r="F705" s="282">
        <v>2</v>
      </c>
      <c r="G705" s="283" t="str">
        <f>'Dry_Litterbag Placem_Collection'!C46</f>
        <v>Dry_P2_T4</v>
      </c>
      <c r="H705" s="293" t="s">
        <v>3672</v>
      </c>
      <c r="I705" s="294" t="s">
        <v>298</v>
      </c>
      <c r="J705" s="233" t="str">
        <f>'WetLitterbags placem_collection'!Q46</f>
        <v>R6</v>
      </c>
      <c r="K705" s="235">
        <f>IFERROR(INDEX('Green_rooibos initial weight'!$C$5:$C$1749,MATCH(J705, 'Green_rooibos initial weight'!$A$5:$A$1749,0)),"")</f>
        <v>2.226</v>
      </c>
      <c r="L705" s="235">
        <f t="shared" si="74"/>
        <v>1.9762</v>
      </c>
      <c r="M705" s="235">
        <f>AVERAGE('Ashed teabags wet'!$J$814:$J$816)</f>
        <v>2.2816647271287041</v>
      </c>
      <c r="N705" s="235">
        <f t="shared" si="75"/>
        <v>1.9311097416624825</v>
      </c>
      <c r="O705" s="235">
        <f>IF(IFERROR(INDEX('Both teabags AfterWet'!$D$1:$D$839,MATCH(J705,'Both teabags AfterWet'!$B$1:$B$839,0)),"")="","",(IFERROR(INDEX('Both teabags AfterWet'!$D$1:$D$839,MATCH(J705,'Both teabags AfterWet'!$B$1:$B$839,0)),"")))</f>
        <v>1.5294000000000001</v>
      </c>
      <c r="P705" s="235">
        <f t="shared" si="76"/>
        <v>1.3788</v>
      </c>
      <c r="Q705" s="235">
        <f>IFERROR(INDEX('Ashed teabags wet'!$J$2:$J$825,MATCH(J705,'Ashed teabags wet'!$B$2:$B$825,0)),"")</f>
        <v>3.8782523318604794</v>
      </c>
      <c r="R705" s="235">
        <f t="shared" si="79"/>
        <v>1.3253266568483077</v>
      </c>
      <c r="S705" s="236">
        <f>'WetLitterbags placem_collection'!E46</f>
        <v>42766</v>
      </c>
      <c r="T705" s="236">
        <f>IF('WetLitterbags placem_collection'!G46="","",'WetLitterbags placem_collection'!G46)</f>
        <v>42820</v>
      </c>
      <c r="U705" s="237">
        <f t="shared" si="81"/>
        <v>54</v>
      </c>
      <c r="V705" s="235">
        <f t="shared" si="77"/>
        <v>0.59739999999999993</v>
      </c>
      <c r="W705" s="235">
        <f t="shared" si="78"/>
        <v>0.60578308481417475</v>
      </c>
      <c r="X705">
        <f>IFERROR(INDEX(Rainfall_Wet!$O$2:$O$217,MATCH(B705, Rainfall_Wet!$A$2:$A$217,0)),"")</f>
        <v>214.262898705</v>
      </c>
      <c r="Y705" s="241">
        <v>19.96</v>
      </c>
      <c r="Z705" s="241">
        <v>4.9199999999999982</v>
      </c>
      <c r="AA705" s="241">
        <v>75.12</v>
      </c>
      <c r="AB705" s="242" t="s">
        <v>2689</v>
      </c>
      <c r="AC705" s="241">
        <v>1.641498275012321</v>
      </c>
      <c r="AD705">
        <f>IF('WetLitterbags placem_collection'!AB46="","",'WetLitterbags placem_collection'!AB46)</f>
        <v>2.6</v>
      </c>
      <c r="AE705">
        <f>IF('WetLitterbags placem_collection'!Z46="","",'WetLitterbags placem_collection'!Z46)</f>
        <v>39.200000000000003</v>
      </c>
      <c r="AF705" s="256" t="str">
        <f>IF('WetLitterbags placem_collection'!AA46="","",'WetLitterbags placem_collection'!AA46)</f>
        <v>G</v>
      </c>
      <c r="AG705">
        <f>IF('WetLitterbags placem_collection'!AC46="","",'WetLitterbags placem_collection'!AC46)</f>
        <v>0</v>
      </c>
      <c r="AH705">
        <f>AVERAGE('WetLitterbags placem_collection'!S46,'WetLitterbags placem_collection'!U46)</f>
        <v>20.6</v>
      </c>
      <c r="AI705">
        <f>AVERAGE('WetLitterbags placem_collection'!R46,'WetLitterbags placem_collection'!T46)</f>
        <v>22.65</v>
      </c>
      <c r="AJ705">
        <f>INDEX(Coordinates!$B$2:$B$197,MATCH(G705,Coordinates!$J$2:$J$197,0))</f>
        <v>-3.4081529920000002</v>
      </c>
      <c r="AK705">
        <f>INDEX(Coordinates!$C$2:$C$197,MATCH(G705,Coordinates!$J$2:$J$197,0))</f>
        <v>34.850168959999998</v>
      </c>
      <c r="AL705" t="str">
        <f>IF(ISNUMBER(SEARCH("C", 'WetLitterbags placem_collection'!Y46)),"YES","")</f>
        <v/>
      </c>
      <c r="AM705" t="str">
        <f>IF(ISNUMBER(SEARCH("H", 'WetLitterbags placem_collection'!Y46)),"YES","")</f>
        <v/>
      </c>
      <c r="AN705" t="str">
        <f>IF(ISNUMBER(SEARCH("R", 'WetLitterbags placem_collection'!Y46)),"YES","")</f>
        <v/>
      </c>
    </row>
    <row r="706" spans="1:40" ht="15" customHeight="1">
      <c r="A706" s="268" t="s">
        <v>2460</v>
      </c>
      <c r="B706" s="282">
        <f>'Dry_Litterbag Placem_Collection'!A47</f>
        <v>45</v>
      </c>
      <c r="C706" s="282" t="str">
        <f>'Dry_Litterbag Placem_Collection'!B47</f>
        <v>Makao</v>
      </c>
      <c r="D706" s="282" t="s">
        <v>2677</v>
      </c>
      <c r="E706" s="282" t="s">
        <v>20</v>
      </c>
      <c r="F706" s="282">
        <v>2</v>
      </c>
      <c r="G706" s="283" t="str">
        <f>'Dry_Litterbag Placem_Collection'!C47</f>
        <v>Dry_P2_T5</v>
      </c>
      <c r="H706" s="293" t="s">
        <v>3672</v>
      </c>
      <c r="I706" s="294" t="s">
        <v>298</v>
      </c>
      <c r="J706" s="233" t="str">
        <f>'WetLitterbags placem_collection'!Q47</f>
        <v>R74</v>
      </c>
      <c r="K706" s="235">
        <f>IFERROR(INDEX('Green_rooibos initial weight'!$C$5:$C$1749,MATCH(J706, 'Green_rooibos initial weight'!$A$5:$A$1749,0)),"")</f>
        <v>2.3340000000000001</v>
      </c>
      <c r="L706" s="235">
        <f t="shared" si="74"/>
        <v>2.0842000000000001</v>
      </c>
      <c r="M706" s="235">
        <f>AVERAGE('Ashed teabags wet'!$J$814:$J$816)</f>
        <v>2.2816647271287041</v>
      </c>
      <c r="N706" s="235">
        <f t="shared" si="75"/>
        <v>2.0366455437571838</v>
      </c>
      <c r="O706" s="235">
        <f>IF(IFERROR(INDEX('Both teabags AfterWet'!$D$1:$D$839,MATCH(J706,'Both teabags AfterWet'!$B$1:$B$839,0)),"")="","",(IFERROR(INDEX('Both teabags AfterWet'!$D$1:$D$839,MATCH(J706,'Both teabags AfterWet'!$B$1:$B$839,0)),"")))</f>
        <v>1.5923</v>
      </c>
      <c r="P706" s="235">
        <f t="shared" si="76"/>
        <v>1.4417</v>
      </c>
      <c r="Q706" s="235">
        <f>IFERROR(INDEX('Ashed teabags wet'!$J$2:$J$825,MATCH(J706,'Ashed teabags wet'!$B$2:$B$825,0)),"")</f>
        <v>3.1049778215869339</v>
      </c>
      <c r="R706" s="235">
        <f t="shared" si="79"/>
        <v>1.3969355347461812</v>
      </c>
      <c r="S706" s="236">
        <f>'WetLitterbags placem_collection'!E47</f>
        <v>42766</v>
      </c>
      <c r="T706" s="236">
        <f>IF('WetLitterbags placem_collection'!G47="","",'WetLitterbags placem_collection'!G47)</f>
        <v>42820</v>
      </c>
      <c r="U706" s="237">
        <f t="shared" si="81"/>
        <v>54</v>
      </c>
      <c r="V706" s="235">
        <f t="shared" si="77"/>
        <v>0.64250000000000007</v>
      </c>
      <c r="W706" s="235">
        <f t="shared" si="78"/>
        <v>0.63971000901100261</v>
      </c>
      <c r="X706">
        <f>IFERROR(INDEX(Rainfall_Wet!$O$2:$O$217,MATCH(B706, Rainfall_Wet!$A$2:$A$217,0)),"")</f>
        <v>214.262898705</v>
      </c>
      <c r="Y706" s="241">
        <v>19.96</v>
      </c>
      <c r="Z706" s="241">
        <v>4.9199999999999982</v>
      </c>
      <c r="AA706" s="241">
        <v>75.12</v>
      </c>
      <c r="AB706" s="242" t="s">
        <v>2689</v>
      </c>
      <c r="AC706" s="241">
        <v>1.641498275012321</v>
      </c>
      <c r="AD706">
        <f>IF('WetLitterbags placem_collection'!AB47="","",'WetLitterbags placem_collection'!AB47)</f>
        <v>2.2999999999999998</v>
      </c>
      <c r="AE706">
        <f>IF('WetLitterbags placem_collection'!Z47="","",'WetLitterbags placem_collection'!Z47)</f>
        <v>9.3000000000000007</v>
      </c>
      <c r="AF706" s="256" t="str">
        <f>IF('WetLitterbags placem_collection'!AA47="","",'WetLitterbags placem_collection'!AA47)</f>
        <v>O</v>
      </c>
      <c r="AG706">
        <f>IF('WetLitterbags placem_collection'!AC47="","",'WetLitterbags placem_collection'!AC47)</f>
        <v>0</v>
      </c>
      <c r="AH706">
        <f>AVERAGE('WetLitterbags placem_collection'!S47,'WetLitterbags placem_collection'!U47)</f>
        <v>24.4</v>
      </c>
      <c r="AI706">
        <f>AVERAGE('WetLitterbags placem_collection'!R47,'WetLitterbags placem_collection'!T47)</f>
        <v>22.15</v>
      </c>
      <c r="AJ706">
        <f>INDEX(Coordinates!$B$2:$B$197,MATCH(G706,Coordinates!$J$2:$J$197,0))</f>
        <v>-3.4081789759999999</v>
      </c>
      <c r="AK706">
        <f>INDEX(Coordinates!$C$2:$C$197,MATCH(G706,Coordinates!$J$2:$J$197,0))</f>
        <v>34.850516980000002</v>
      </c>
      <c r="AL706" t="str">
        <f>IF(ISNUMBER(SEARCH("C", 'WetLitterbags placem_collection'!Y47)),"YES","")</f>
        <v/>
      </c>
      <c r="AM706" t="str">
        <f>IF(ISNUMBER(SEARCH("H", 'WetLitterbags placem_collection'!Y47)),"YES","")</f>
        <v/>
      </c>
      <c r="AN706" t="str">
        <f>IF(ISNUMBER(SEARCH("R", 'WetLitterbags placem_collection'!Y47)),"YES","")</f>
        <v/>
      </c>
    </row>
    <row r="707" spans="1:40" ht="15" customHeight="1">
      <c r="A707" s="268" t="s">
        <v>2460</v>
      </c>
      <c r="B707" s="282">
        <f>'Dry_Litterbag Placem_Collection'!A48</f>
        <v>46</v>
      </c>
      <c r="C707" s="282" t="str">
        <f>'Dry_Litterbag Placem_Collection'!B48</f>
        <v>Makao</v>
      </c>
      <c r="D707" s="282" t="s">
        <v>2677</v>
      </c>
      <c r="E707" s="282" t="s">
        <v>20</v>
      </c>
      <c r="F707" s="282">
        <v>2</v>
      </c>
      <c r="G707" s="283" t="str">
        <f>'Dry_Litterbag Placem_Collection'!C48</f>
        <v>Dry_P2_T6</v>
      </c>
      <c r="H707" s="293" t="s">
        <v>3672</v>
      </c>
      <c r="I707" s="294" t="s">
        <v>298</v>
      </c>
      <c r="J707" s="233" t="str">
        <f>'WetLitterbags placem_collection'!Q48</f>
        <v>R102</v>
      </c>
      <c r="K707" s="235">
        <f>IFERROR(INDEX('Green_rooibos initial weight'!$C$5:$C$1749,MATCH(J707, 'Green_rooibos initial weight'!$A$5:$A$1749,0)),"")</f>
        <v>2.2469999999999999</v>
      </c>
      <c r="L707" s="235">
        <f t="shared" ref="L707:L770" si="82">K707-($BG$7+$BG$8)</f>
        <v>1.9971999999999999</v>
      </c>
      <c r="M707" s="235">
        <f>AVERAGE('Ashed teabags wet'!$J$814:$J$816)</f>
        <v>2.2816647271287041</v>
      </c>
      <c r="N707" s="235">
        <f t="shared" ref="N707:N770" si="83">IFERROR(L707-(M707/100)*L707,"")</f>
        <v>1.9516305920697854</v>
      </c>
      <c r="O707" s="235" t="str">
        <f>IF(IFERROR(INDEX('Both teabags AfterWet'!$D$1:$D$839,MATCH(J707,'Both teabags AfterWet'!$B$1:$B$839,0)),"")="","",(IFERROR(INDEX('Both teabags AfterWet'!$D$1:$D$839,MATCH(J707,'Both teabags AfterWet'!$B$1:$B$839,0)),"")))</f>
        <v/>
      </c>
      <c r="P707" s="235" t="str">
        <f t="shared" ref="P707:P770" si="84">IFERROR(IF(O707&gt;0,O707-($BG$7),""),"")</f>
        <v/>
      </c>
      <c r="Q707" s="235" t="str">
        <f>IFERROR(INDEX('Ashed teabags wet'!$J$2:$J$825,MATCH(J707,'Ashed teabags wet'!$B$2:$B$825,0)),"")</f>
        <v/>
      </c>
      <c r="R707" s="235" t="str">
        <f t="shared" si="79"/>
        <v/>
      </c>
      <c r="S707" s="236">
        <f>'WetLitterbags placem_collection'!E48</f>
        <v>42766</v>
      </c>
      <c r="T707" s="236">
        <f>IF('WetLitterbags placem_collection'!G48="","",'WetLitterbags placem_collection'!G48)</f>
        <v>42820</v>
      </c>
      <c r="U707" s="237">
        <f t="shared" si="81"/>
        <v>54</v>
      </c>
      <c r="V707" s="235" t="str">
        <f t="shared" ref="V707:V770" si="85">IFERROR(L707-P707,"")</f>
        <v/>
      </c>
      <c r="W707" s="235" t="str">
        <f t="shared" ref="W707:W770" si="86">IFERROR(N707-R707,"")</f>
        <v/>
      </c>
      <c r="X707">
        <f>IFERROR(INDEX(Rainfall_Wet!$O$2:$O$217,MATCH(B707, Rainfall_Wet!$A$2:$A$217,0)),"")</f>
        <v>214.262898705</v>
      </c>
      <c r="Y707" s="241">
        <v>19.96</v>
      </c>
      <c r="Z707" s="241">
        <v>4.9199999999999982</v>
      </c>
      <c r="AA707" s="241">
        <v>75.12</v>
      </c>
      <c r="AB707" s="242" t="s">
        <v>2689</v>
      </c>
      <c r="AC707" s="241">
        <v>1.641498275012321</v>
      </c>
      <c r="AD707" t="str">
        <f>IF('WetLitterbags placem_collection'!AB48="","",'WetLitterbags placem_collection'!AB48)</f>
        <v/>
      </c>
      <c r="AE707" t="str">
        <f>IF('WetLitterbags placem_collection'!Z48="","",'WetLitterbags placem_collection'!Z48)</f>
        <v/>
      </c>
      <c r="AF707" s="256" t="str">
        <f>IF('WetLitterbags placem_collection'!AA48="","",'WetLitterbags placem_collection'!AA48)</f>
        <v/>
      </c>
      <c r="AG707" t="str">
        <f>IF('WetLitterbags placem_collection'!AC48="","",'WetLitterbags placem_collection'!AC48)</f>
        <v/>
      </c>
      <c r="AH707">
        <f>AVERAGE('WetLitterbags placem_collection'!S48,'WetLitterbags placem_collection'!U48)</f>
        <v>22.5</v>
      </c>
      <c r="AI707">
        <f>AVERAGE('WetLitterbags placem_collection'!R48,'WetLitterbags placem_collection'!T48)</f>
        <v>20.100000000000001</v>
      </c>
      <c r="AJ707">
        <f>INDEX(Coordinates!$B$2:$B$197,MATCH(G707,Coordinates!$J$2:$J$197,0))</f>
        <v>-3.4084730130000001</v>
      </c>
      <c r="AK707">
        <f>INDEX(Coordinates!$C$2:$C$197,MATCH(G707,Coordinates!$J$2:$J$197,0))</f>
        <v>34.850401980000001</v>
      </c>
      <c r="AL707" t="str">
        <f>IF(ISNUMBER(SEARCH("C", 'WetLitterbags placem_collection'!Y48)),"YES","")</f>
        <v/>
      </c>
      <c r="AM707" t="str">
        <f>IF(ISNUMBER(SEARCH("H", 'WetLitterbags placem_collection'!Y48)),"YES","")</f>
        <v/>
      </c>
      <c r="AN707" t="str">
        <f>IF(ISNUMBER(SEARCH("R", 'WetLitterbags placem_collection'!Y48)),"YES","")</f>
        <v/>
      </c>
    </row>
    <row r="708" spans="1:40" ht="15" customHeight="1">
      <c r="A708" s="268" t="s">
        <v>2460</v>
      </c>
      <c r="B708" s="282">
        <f>'Dry_Litterbag Placem_Collection'!A49</f>
        <v>47</v>
      </c>
      <c r="C708" s="282" t="str">
        <f>'Dry_Litterbag Placem_Collection'!B49</f>
        <v>Makao</v>
      </c>
      <c r="D708" s="282" t="s">
        <v>2677</v>
      </c>
      <c r="E708" s="282" t="s">
        <v>20</v>
      </c>
      <c r="F708" s="282">
        <v>2</v>
      </c>
      <c r="G708" s="283" t="str">
        <f>'Dry_Litterbag Placem_Collection'!C49</f>
        <v>Dry_P2_T7</v>
      </c>
      <c r="H708" s="293" t="s">
        <v>3672</v>
      </c>
      <c r="I708" s="294" t="s">
        <v>298</v>
      </c>
      <c r="J708" s="233" t="str">
        <f>'WetLitterbags placem_collection'!Q49</f>
        <v>R76</v>
      </c>
      <c r="K708" s="235">
        <f>IFERROR(INDEX('Green_rooibos initial weight'!$C$5:$C$1749,MATCH(J708, 'Green_rooibos initial weight'!$A$5:$A$1749,0)),"")</f>
        <v>2.2970000000000002</v>
      </c>
      <c r="L708" s="235">
        <f t="shared" si="82"/>
        <v>2.0472000000000001</v>
      </c>
      <c r="M708" s="235">
        <f>AVERAGE('Ashed teabags wet'!$J$814:$J$816)</f>
        <v>2.2816647271287041</v>
      </c>
      <c r="N708" s="235">
        <f t="shared" si="83"/>
        <v>2.0004897597062214</v>
      </c>
      <c r="O708" s="235">
        <f>IF(IFERROR(INDEX('Both teabags AfterWet'!$D$1:$D$839,MATCH(J708,'Both teabags AfterWet'!$B$1:$B$839,0)),"")="","",(IFERROR(INDEX('Both teabags AfterWet'!$D$1:$D$839,MATCH(J708,'Both teabags AfterWet'!$B$1:$B$839,0)),"")))</f>
        <v>1.665</v>
      </c>
      <c r="P708" s="235">
        <f t="shared" si="84"/>
        <v>1.5144</v>
      </c>
      <c r="Q708" s="235">
        <f>IFERROR(INDEX('Ashed teabags wet'!$J$2:$J$825,MATCH(J708,'Ashed teabags wet'!$B$2:$B$825,0)),"")</f>
        <v>3.0587074494324868</v>
      </c>
      <c r="R708" s="235">
        <f t="shared" si="79"/>
        <v>1.4680789343857943</v>
      </c>
      <c r="S708" s="236">
        <f>'WetLitterbags placem_collection'!E49</f>
        <v>42766</v>
      </c>
      <c r="T708" s="236">
        <f>IF('WetLitterbags placem_collection'!G49="","",'WetLitterbags placem_collection'!G49)</f>
        <v>42820</v>
      </c>
      <c r="U708" s="237">
        <f t="shared" si="81"/>
        <v>54</v>
      </c>
      <c r="V708" s="235">
        <f t="shared" si="85"/>
        <v>0.53280000000000016</v>
      </c>
      <c r="W708" s="235">
        <f t="shared" si="86"/>
        <v>0.53241082532042716</v>
      </c>
      <c r="X708">
        <f>IFERROR(INDEX(Rainfall_Wet!$O$2:$O$217,MATCH(B708, Rainfall_Wet!$A$2:$A$217,0)),"")</f>
        <v>214.262898705</v>
      </c>
      <c r="Y708" s="241">
        <v>19.96</v>
      </c>
      <c r="Z708" s="241">
        <v>4.9199999999999982</v>
      </c>
      <c r="AA708" s="241">
        <v>75.12</v>
      </c>
      <c r="AB708" s="242" t="s">
        <v>2689</v>
      </c>
      <c r="AC708" s="241">
        <v>1.641498275012321</v>
      </c>
      <c r="AD708">
        <f>IF('WetLitterbags placem_collection'!AB49="","",'WetLitterbags placem_collection'!AB49)</f>
        <v>5.2</v>
      </c>
      <c r="AE708">
        <f>IF('WetLitterbags placem_collection'!Z49="","",'WetLitterbags placem_collection'!Z49)</f>
        <v>5.2</v>
      </c>
      <c r="AF708" s="256" t="str">
        <f>IF('WetLitterbags placem_collection'!AA49="","",'WetLitterbags placem_collection'!AA49)</f>
        <v>G</v>
      </c>
      <c r="AG708">
        <f>IF('WetLitterbags placem_collection'!AC49="","",'WetLitterbags placem_collection'!AC49)</f>
        <v>0</v>
      </c>
      <c r="AH708">
        <f>AVERAGE('WetLitterbags placem_collection'!S49,'WetLitterbags placem_collection'!U49)</f>
        <v>23.7</v>
      </c>
      <c r="AI708">
        <f>AVERAGE('WetLitterbags placem_collection'!R49,'WetLitterbags placem_collection'!T49)</f>
        <v>22.6</v>
      </c>
      <c r="AJ708">
        <f>INDEX(Coordinates!$B$2:$B$197,MATCH(G708,Coordinates!$J$2:$J$197,0))</f>
        <v>-3.4084819820000001</v>
      </c>
      <c r="AK708">
        <f>INDEX(Coordinates!$C$2:$C$197,MATCH(G708,Coordinates!$J$2:$J$197,0))</f>
        <v>34.850024040000001</v>
      </c>
      <c r="AL708" t="str">
        <f>IF(ISNUMBER(SEARCH("C", 'WetLitterbags placem_collection'!Y49)),"YES","")</f>
        <v/>
      </c>
      <c r="AM708" t="str">
        <f>IF(ISNUMBER(SEARCH("H", 'WetLitterbags placem_collection'!Y49)),"YES","")</f>
        <v/>
      </c>
      <c r="AN708" t="str">
        <f>IF(ISNUMBER(SEARCH("R", 'WetLitterbags placem_collection'!Y49)),"YES","")</f>
        <v/>
      </c>
    </row>
    <row r="709" spans="1:40" ht="15" customHeight="1">
      <c r="A709" s="268" t="s">
        <v>2460</v>
      </c>
      <c r="B709" s="282">
        <f>'Dry_Litterbag Placem_Collection'!A50</f>
        <v>48</v>
      </c>
      <c r="C709" s="282" t="str">
        <f>'Dry_Litterbag Placem_Collection'!B50</f>
        <v>Makao</v>
      </c>
      <c r="D709" s="282" t="s">
        <v>2677</v>
      </c>
      <c r="E709" s="282" t="s">
        <v>20</v>
      </c>
      <c r="F709" s="282">
        <v>2</v>
      </c>
      <c r="G709" s="283" t="str">
        <f>'Dry_Litterbag Placem_Collection'!C50</f>
        <v>Dry_P2_T8</v>
      </c>
      <c r="H709" s="293" t="s">
        <v>3672</v>
      </c>
      <c r="I709" s="294" t="s">
        <v>298</v>
      </c>
      <c r="J709" s="233" t="str">
        <f>'WetLitterbags placem_collection'!Q50</f>
        <v>R107</v>
      </c>
      <c r="K709" s="235">
        <f>IFERROR(INDEX('Green_rooibos initial weight'!$C$5:$C$1749,MATCH(J709, 'Green_rooibos initial weight'!$A$5:$A$1749,0)),"")</f>
        <v>2.19</v>
      </c>
      <c r="L709" s="235">
        <f t="shared" si="82"/>
        <v>1.9401999999999999</v>
      </c>
      <c r="M709" s="235">
        <f>AVERAGE('Ashed teabags wet'!$J$814:$J$816)</f>
        <v>2.2816647271287041</v>
      </c>
      <c r="N709" s="235">
        <f t="shared" si="83"/>
        <v>1.8959311409642488</v>
      </c>
      <c r="O709" s="235">
        <f>IF(IFERROR(INDEX('Both teabags AfterWet'!$D$1:$D$839,MATCH(J709,'Both teabags AfterWet'!$B$1:$B$839,0)),"")="","",(IFERROR(INDEX('Both teabags AfterWet'!$D$1:$D$839,MATCH(J709,'Both teabags AfterWet'!$B$1:$B$839,0)),"")))</f>
        <v>1.5349999999999999</v>
      </c>
      <c r="P709" s="235">
        <f t="shared" si="84"/>
        <v>1.3843999999999999</v>
      </c>
      <c r="Q709" s="235">
        <f>IFERROR(INDEX('Ashed teabags wet'!$J$2:$J$825,MATCH(J709,'Ashed teabags wet'!$B$2:$B$825,0)),"")</f>
        <v>3.4431137724549741</v>
      </c>
      <c r="R709" s="235">
        <f t="shared" si="79"/>
        <v>1.3367335329341332</v>
      </c>
      <c r="S709" s="236">
        <f>'WetLitterbags placem_collection'!E50</f>
        <v>42766</v>
      </c>
      <c r="T709" s="236">
        <f>IF('WetLitterbags placem_collection'!G50="","",'WetLitterbags placem_collection'!G50)</f>
        <v>42820</v>
      </c>
      <c r="U709" s="237">
        <f t="shared" si="81"/>
        <v>54</v>
      </c>
      <c r="V709" s="235">
        <f t="shared" si="85"/>
        <v>0.55580000000000007</v>
      </c>
      <c r="W709" s="235">
        <f t="shared" si="86"/>
        <v>0.55919760803011553</v>
      </c>
      <c r="X709">
        <f>IFERROR(INDEX(Rainfall_Wet!$O$2:$O$217,MATCH(B709, Rainfall_Wet!$A$2:$A$217,0)),"")</f>
        <v>214.262898705</v>
      </c>
      <c r="Y709" s="241">
        <v>19.96</v>
      </c>
      <c r="Z709" s="241">
        <v>4.9199999999999982</v>
      </c>
      <c r="AA709" s="241">
        <v>75.12</v>
      </c>
      <c r="AB709" s="242" t="s">
        <v>2689</v>
      </c>
      <c r="AC709" s="241">
        <v>1.641498275012321</v>
      </c>
      <c r="AD709">
        <f>IF('WetLitterbags placem_collection'!AB50="","",'WetLitterbags placem_collection'!AB50)</f>
        <v>7.3</v>
      </c>
      <c r="AE709">
        <f>IF('WetLitterbags placem_collection'!Z50="","",'WetLitterbags placem_collection'!Z50)</f>
        <v>27.2</v>
      </c>
      <c r="AF709" s="256" t="str">
        <f>IF('WetLitterbags placem_collection'!AA50="","",'WetLitterbags placem_collection'!AA50)</f>
        <v>M</v>
      </c>
      <c r="AG709">
        <f>IF('WetLitterbags placem_collection'!AC50="","",'WetLitterbags placem_collection'!AC50)</f>
        <v>0</v>
      </c>
      <c r="AH709">
        <f>AVERAGE('WetLitterbags placem_collection'!S50,'WetLitterbags placem_collection'!U50)</f>
        <v>21.8</v>
      </c>
      <c r="AI709">
        <f>AVERAGE('WetLitterbags placem_collection'!R50,'WetLitterbags placem_collection'!T50)</f>
        <v>21.65</v>
      </c>
      <c r="AJ709">
        <f>INDEX(Coordinates!$B$2:$B$197,MATCH(G709,Coordinates!$J$2:$J$197,0))</f>
        <v>-3.4081990090000001</v>
      </c>
      <c r="AK709">
        <f>INDEX(Coordinates!$C$2:$C$197,MATCH(G709,Coordinates!$J$2:$J$197,0))</f>
        <v>34.850254960000001</v>
      </c>
      <c r="AL709" t="str">
        <f>IF(ISNUMBER(SEARCH("C", 'WetLitterbags placem_collection'!Y50)),"YES","")</f>
        <v/>
      </c>
      <c r="AM709" t="str">
        <f>IF(ISNUMBER(SEARCH("H", 'WetLitterbags placem_collection'!Y50)),"YES","")</f>
        <v/>
      </c>
      <c r="AN709" t="str">
        <f>IF(ISNUMBER(SEARCH("R", 'WetLitterbags placem_collection'!Y50)),"YES","")</f>
        <v/>
      </c>
    </row>
    <row r="710" spans="1:40" ht="15" customHeight="1">
      <c r="A710" s="268" t="s">
        <v>2460</v>
      </c>
      <c r="B710" s="282">
        <f>'Dry_Litterbag Placem_Collection'!A51</f>
        <v>49</v>
      </c>
      <c r="C710" s="282" t="str">
        <f>'Dry_Litterbag Placem_Collection'!B51</f>
        <v>Makao</v>
      </c>
      <c r="D710" s="282" t="s">
        <v>2677</v>
      </c>
      <c r="E710" s="282" t="s">
        <v>20</v>
      </c>
      <c r="F710" s="282">
        <v>3</v>
      </c>
      <c r="G710" s="283" t="str">
        <f>'Dry_Litterbag Placem_Collection'!C51</f>
        <v>Dry_P3_T1</v>
      </c>
      <c r="H710" s="293" t="s">
        <v>3672</v>
      </c>
      <c r="I710" s="294" t="s">
        <v>298</v>
      </c>
      <c r="J710" s="233" t="str">
        <f>'WetLitterbags placem_collection'!Q51</f>
        <v>R155</v>
      </c>
      <c r="K710" s="235">
        <f>IFERROR(INDEX('Green_rooibos initial weight'!$C$5:$C$1749,MATCH(J710, 'Green_rooibos initial weight'!$A$5:$A$1749,0)),"")</f>
        <v>2.206</v>
      </c>
      <c r="L710" s="235">
        <f t="shared" si="82"/>
        <v>1.9561999999999999</v>
      </c>
      <c r="M710" s="235">
        <f>AVERAGE('Ashed teabags wet'!$J$814:$J$816)</f>
        <v>2.2816647271287041</v>
      </c>
      <c r="N710" s="235">
        <f t="shared" si="83"/>
        <v>1.9115660746079082</v>
      </c>
      <c r="O710" s="235">
        <f>IF(IFERROR(INDEX('Both teabags AfterWet'!$D$1:$D$839,MATCH(J710,'Both teabags AfterWet'!$B$1:$B$839,0)),"")="","",(IFERROR(INDEX('Both teabags AfterWet'!$D$1:$D$839,MATCH(J710,'Both teabags AfterWet'!$B$1:$B$839,0)),"")))</f>
        <v>1.5909</v>
      </c>
      <c r="P710" s="235">
        <f t="shared" si="84"/>
        <v>1.4402999999999999</v>
      </c>
      <c r="Q710" s="235">
        <f>IFERROR(INDEX('Ashed teabags wet'!$J$2:$J$825,MATCH(J710,'Ashed teabags wet'!$B$2:$B$825,0)),"")</f>
        <v>10.705352676338336</v>
      </c>
      <c r="R710" s="235">
        <f t="shared" si="79"/>
        <v>1.2861108054026988</v>
      </c>
      <c r="S710" s="236">
        <f>'WetLitterbags placem_collection'!E51</f>
        <v>42766</v>
      </c>
      <c r="T710" s="236">
        <f>IF('WetLitterbags placem_collection'!G51="","",'WetLitterbags placem_collection'!G51)</f>
        <v>42820</v>
      </c>
      <c r="U710" s="237">
        <f t="shared" si="81"/>
        <v>54</v>
      </c>
      <c r="V710" s="235">
        <f t="shared" si="85"/>
        <v>0.51590000000000003</v>
      </c>
      <c r="W710" s="235">
        <f t="shared" si="86"/>
        <v>0.62545526920520933</v>
      </c>
      <c r="X710">
        <f>IFERROR(INDEX(Rainfall_Wet!$O$2:$O$217,MATCH(B710, Rainfall_Wet!$A$2:$A$217,0)),"")</f>
        <v>214.262898705</v>
      </c>
      <c r="Y710" s="241">
        <v>21.96</v>
      </c>
      <c r="Z710" s="241">
        <v>8.9199999999999982</v>
      </c>
      <c r="AA710" s="241">
        <v>69.12</v>
      </c>
      <c r="AB710" s="242" t="s">
        <v>2688</v>
      </c>
      <c r="AC710" s="241">
        <v>1.7491375061606702</v>
      </c>
      <c r="AD710">
        <f>IF('WetLitterbags placem_collection'!AB51="","",'WetLitterbags placem_collection'!AB51)</f>
        <v>10.4</v>
      </c>
      <c r="AE710">
        <f>IF('WetLitterbags placem_collection'!Z51="","",'WetLitterbags placem_collection'!Z51)</f>
        <v>36</v>
      </c>
      <c r="AF710" s="256" t="str">
        <f>IF('WetLitterbags placem_collection'!AA51="","",'WetLitterbags placem_collection'!AA51)</f>
        <v>M</v>
      </c>
      <c r="AG710">
        <f>IF('WetLitterbags placem_collection'!AC51="","",'WetLitterbags placem_collection'!AC51)</f>
        <v>1</v>
      </c>
      <c r="AH710">
        <f>AVERAGE('WetLitterbags placem_collection'!S51,'WetLitterbags placem_collection'!U51)</f>
        <v>26.2</v>
      </c>
      <c r="AI710">
        <f>AVERAGE('WetLitterbags placem_collection'!R51,'WetLitterbags placem_collection'!T51)</f>
        <v>26.55</v>
      </c>
      <c r="AJ710">
        <f>INDEX(Coordinates!$B$2:$B$197,MATCH(G710,Coordinates!$J$2:$J$197,0))</f>
        <v>-3.406225992</v>
      </c>
      <c r="AK710">
        <f>INDEX(Coordinates!$C$2:$C$197,MATCH(G710,Coordinates!$J$2:$J$197,0))</f>
        <v>34.85055998</v>
      </c>
      <c r="AL710" t="str">
        <f>IF(ISNUMBER(SEARCH("C", 'WetLitterbags placem_collection'!Y51)),"YES","")</f>
        <v/>
      </c>
      <c r="AM710" t="str">
        <f>IF(ISNUMBER(SEARCH("H", 'WetLitterbags placem_collection'!Y51)),"YES","")</f>
        <v/>
      </c>
      <c r="AN710" t="str">
        <f>IF(ISNUMBER(SEARCH("R", 'WetLitterbags placem_collection'!Y51)),"YES","")</f>
        <v>YES</v>
      </c>
    </row>
    <row r="711" spans="1:40" ht="15" customHeight="1">
      <c r="A711" s="268" t="s">
        <v>2460</v>
      </c>
      <c r="B711" s="282">
        <f>'Dry_Litterbag Placem_Collection'!A52</f>
        <v>50</v>
      </c>
      <c r="C711" s="282" t="str">
        <f>'Dry_Litterbag Placem_Collection'!B52</f>
        <v>Makao</v>
      </c>
      <c r="D711" s="282" t="s">
        <v>2677</v>
      </c>
      <c r="E711" s="282" t="s">
        <v>20</v>
      </c>
      <c r="F711" s="282">
        <v>3</v>
      </c>
      <c r="G711" s="283" t="str">
        <f>'Dry_Litterbag Placem_Collection'!C52</f>
        <v>Dry_P3_T2</v>
      </c>
      <c r="H711" s="293" t="s">
        <v>3672</v>
      </c>
      <c r="I711" s="294" t="s">
        <v>298</v>
      </c>
      <c r="J711" s="233" t="str">
        <f>'WetLitterbags placem_collection'!Q52</f>
        <v>R98</v>
      </c>
      <c r="K711" s="235">
        <f>IFERROR(INDEX('Green_rooibos initial weight'!$C$5:$C$1749,MATCH(J711, 'Green_rooibos initial weight'!$A$5:$A$1749,0)),"")</f>
        <v>2.1960000000000002</v>
      </c>
      <c r="L711" s="235">
        <f t="shared" si="82"/>
        <v>1.9462000000000002</v>
      </c>
      <c r="M711" s="235">
        <f>AVERAGE('Ashed teabags wet'!$J$814:$J$816)</f>
        <v>2.2816647271287041</v>
      </c>
      <c r="N711" s="235">
        <f t="shared" si="83"/>
        <v>1.9017942410806212</v>
      </c>
      <c r="O711" s="235" t="str">
        <f>IF(IFERROR(INDEX('Both teabags AfterWet'!$D$1:$D$839,MATCH(J711,'Both teabags AfterWet'!$B$1:$B$839,0)),"")="","",(IFERROR(INDEX('Both teabags AfterWet'!$D$1:$D$839,MATCH(J711,'Both teabags AfterWet'!$B$1:$B$839,0)),"")))</f>
        <v/>
      </c>
      <c r="P711" s="235" t="str">
        <f t="shared" si="84"/>
        <v/>
      </c>
      <c r="Q711" s="235" t="str">
        <f>IFERROR(INDEX('Ashed teabags wet'!$J$2:$J$825,MATCH(J711,'Ashed teabags wet'!$B$2:$B$825,0)),"")</f>
        <v/>
      </c>
      <c r="R711" s="235" t="str">
        <f t="shared" si="79"/>
        <v/>
      </c>
      <c r="S711" s="236">
        <f>'WetLitterbags placem_collection'!E52</f>
        <v>42766</v>
      </c>
      <c r="T711" s="236">
        <f>IF('WetLitterbags placem_collection'!G52="","",'WetLitterbags placem_collection'!G52)</f>
        <v>42820</v>
      </c>
      <c r="U711" s="237">
        <f t="shared" si="81"/>
        <v>54</v>
      </c>
      <c r="V711" s="235" t="str">
        <f t="shared" si="85"/>
        <v/>
      </c>
      <c r="W711" s="235" t="str">
        <f t="shared" si="86"/>
        <v/>
      </c>
      <c r="X711">
        <f>IFERROR(INDEX(Rainfall_Wet!$O$2:$O$217,MATCH(B711, Rainfall_Wet!$A$2:$A$217,0)),"")</f>
        <v>214.262898705</v>
      </c>
      <c r="Y711" s="241">
        <v>21.96</v>
      </c>
      <c r="Z711" s="241">
        <v>8.9199999999999982</v>
      </c>
      <c r="AA711" s="241">
        <v>69.12</v>
      </c>
      <c r="AB711" s="242" t="s">
        <v>2688</v>
      </c>
      <c r="AC711" s="241">
        <v>1.7491375061606702</v>
      </c>
      <c r="AD711">
        <f>IF('WetLitterbags placem_collection'!AB52="","",'WetLitterbags placem_collection'!AB52)</f>
        <v>10</v>
      </c>
      <c r="AE711">
        <f>IF('WetLitterbags placem_collection'!Z52="","",'WetLitterbags placem_collection'!Z52)</f>
        <v>22.5</v>
      </c>
      <c r="AF711" s="256" t="str">
        <f>IF('WetLitterbags placem_collection'!AA52="","",'WetLitterbags placem_collection'!AA52)</f>
        <v>M</v>
      </c>
      <c r="AG711">
        <f>IF('WetLitterbags placem_collection'!AC52="","",'WetLitterbags placem_collection'!AC52)</f>
        <v>1</v>
      </c>
      <c r="AH711">
        <f>AVERAGE('WetLitterbags placem_collection'!S52,'WetLitterbags placem_collection'!U52)</f>
        <v>31.4</v>
      </c>
      <c r="AI711">
        <f>AVERAGE('WetLitterbags placem_collection'!R52,'WetLitterbags placem_collection'!T52)</f>
        <v>22.4</v>
      </c>
      <c r="AJ711">
        <f>INDEX(Coordinates!$B$2:$B$197,MATCH(G711,Coordinates!$J$2:$J$197,0))</f>
        <v>-3.4062630399999998</v>
      </c>
      <c r="AK711">
        <f>INDEX(Coordinates!$C$2:$C$197,MATCH(G711,Coordinates!$J$2:$J$197,0))</f>
        <v>34.850566010000001</v>
      </c>
      <c r="AL711" t="str">
        <f>IF(ISNUMBER(SEARCH("C", 'WetLitterbags placem_collection'!Y52)),"YES","")</f>
        <v/>
      </c>
      <c r="AM711" t="str">
        <f>IF(ISNUMBER(SEARCH("H", 'WetLitterbags placem_collection'!Y52)),"YES","")</f>
        <v/>
      </c>
      <c r="AN711" t="str">
        <f>IF(ISNUMBER(SEARCH("R", 'WetLitterbags placem_collection'!Y52)),"YES","")</f>
        <v/>
      </c>
    </row>
    <row r="712" spans="1:40" ht="15" customHeight="1">
      <c r="A712" s="268" t="s">
        <v>2460</v>
      </c>
      <c r="B712" s="282">
        <f>'Dry_Litterbag Placem_Collection'!A53</f>
        <v>51</v>
      </c>
      <c r="C712" s="282" t="str">
        <f>'Dry_Litterbag Placem_Collection'!B53</f>
        <v>Makao</v>
      </c>
      <c r="D712" s="282" t="s">
        <v>2677</v>
      </c>
      <c r="E712" s="282" t="s">
        <v>20</v>
      </c>
      <c r="F712" s="282">
        <v>3</v>
      </c>
      <c r="G712" s="283" t="str">
        <f>'Dry_Litterbag Placem_Collection'!C53</f>
        <v>Dry_P3_T3</v>
      </c>
      <c r="H712" s="293" t="s">
        <v>3672</v>
      </c>
      <c r="I712" s="294" t="s">
        <v>298</v>
      </c>
      <c r="J712" s="233" t="str">
        <f>'WetLitterbags placem_collection'!Q53</f>
        <v>R29</v>
      </c>
      <c r="K712" s="235">
        <f>IFERROR(INDEX('Green_rooibos initial weight'!$C$5:$C$1749,MATCH(J712, 'Green_rooibos initial weight'!$A$5:$A$1749,0)),"")</f>
        <v>2.2400000000000002</v>
      </c>
      <c r="L712" s="235">
        <f t="shared" si="82"/>
        <v>1.9902000000000002</v>
      </c>
      <c r="M712" s="235">
        <f>AVERAGE('Ashed teabags wet'!$J$814:$J$816)</f>
        <v>2.2816647271287041</v>
      </c>
      <c r="N712" s="235">
        <f t="shared" si="83"/>
        <v>1.9447903086006848</v>
      </c>
      <c r="O712" s="235">
        <f>IF(IFERROR(INDEX('Both teabags AfterWet'!$D$1:$D$839,MATCH(J712,'Both teabags AfterWet'!$B$1:$B$839,0)),"")="","",(IFERROR(INDEX('Both teabags AfterWet'!$D$1:$D$839,MATCH(J712,'Both teabags AfterWet'!$B$1:$B$839,0)),"")))</f>
        <v>1.4950000000000001</v>
      </c>
      <c r="P712" s="235">
        <f t="shared" si="84"/>
        <v>1.3444</v>
      </c>
      <c r="Q712" s="235">
        <f>IFERROR(INDEX('Ashed teabags wet'!$J$2:$J$825,MATCH(J712,'Ashed teabags wet'!$B$2:$B$825,0)),"")</f>
        <v>3.8327526132399545</v>
      </c>
      <c r="R712" s="235">
        <f t="shared" si="79"/>
        <v>1.2928724738676021</v>
      </c>
      <c r="S712" s="236">
        <f>'WetLitterbags placem_collection'!E53</f>
        <v>42766</v>
      </c>
      <c r="T712" s="236">
        <f>IF('WetLitterbags placem_collection'!G53="","",'WetLitterbags placem_collection'!G53)</f>
        <v>42820</v>
      </c>
      <c r="U712" s="237">
        <f t="shared" si="81"/>
        <v>54</v>
      </c>
      <c r="V712" s="235">
        <f t="shared" si="85"/>
        <v>0.64580000000000015</v>
      </c>
      <c r="W712" s="235">
        <f t="shared" si="86"/>
        <v>0.65191783473308273</v>
      </c>
      <c r="X712">
        <f>IFERROR(INDEX(Rainfall_Wet!$O$2:$O$217,MATCH(B712, Rainfall_Wet!$A$2:$A$217,0)),"")</f>
        <v>214.262898705</v>
      </c>
      <c r="Y712" s="241">
        <v>21.96</v>
      </c>
      <c r="Z712" s="241">
        <v>8.9199999999999982</v>
      </c>
      <c r="AA712" s="241">
        <v>69.12</v>
      </c>
      <c r="AB712" s="242" t="s">
        <v>2688</v>
      </c>
      <c r="AC712" s="241">
        <v>1.7491375061606702</v>
      </c>
      <c r="AD712">
        <f>IF('WetLitterbags placem_collection'!AB53="","",'WetLitterbags placem_collection'!AB53)</f>
        <v>3</v>
      </c>
      <c r="AE712">
        <f>IF('WetLitterbags placem_collection'!Z53="","",'WetLitterbags placem_collection'!Z53)</f>
        <v>18</v>
      </c>
      <c r="AF712" s="256" t="str">
        <f>IF('WetLitterbags placem_collection'!AA53="","",'WetLitterbags placem_collection'!AA53)</f>
        <v>O</v>
      </c>
      <c r="AG712">
        <f>IF('WetLitterbags placem_collection'!AC53="","",'WetLitterbags placem_collection'!AC53)</f>
        <v>0</v>
      </c>
      <c r="AH712">
        <f>AVERAGE('WetLitterbags placem_collection'!S53,'WetLitterbags placem_collection'!U53)</f>
        <v>20.2</v>
      </c>
      <c r="AI712">
        <f>AVERAGE('WetLitterbags placem_collection'!R53,'WetLitterbags placem_collection'!T53)</f>
        <v>27.4</v>
      </c>
      <c r="AJ712">
        <f>INDEX(Coordinates!$B$2:$B$197,MATCH(G712,Coordinates!$J$2:$J$197,0))</f>
        <v>-3.4063920379999999</v>
      </c>
      <c r="AK712">
        <f>INDEX(Coordinates!$C$2:$C$197,MATCH(G712,Coordinates!$J$2:$J$197,0))</f>
        <v>34.850696020000001</v>
      </c>
      <c r="AL712" t="str">
        <f>IF(ISNUMBER(SEARCH("C", 'WetLitterbags placem_collection'!Y53)),"YES","")</f>
        <v/>
      </c>
      <c r="AM712" t="str">
        <f>IF(ISNUMBER(SEARCH("H", 'WetLitterbags placem_collection'!Y53)),"YES","")</f>
        <v/>
      </c>
      <c r="AN712" t="str">
        <f>IF(ISNUMBER(SEARCH("R", 'WetLitterbags placem_collection'!Y53)),"YES","")</f>
        <v>YES</v>
      </c>
    </row>
    <row r="713" spans="1:40" ht="15" customHeight="1">
      <c r="A713" s="268" t="s">
        <v>2460</v>
      </c>
      <c r="B713" s="282">
        <f>'Dry_Litterbag Placem_Collection'!A54</f>
        <v>52</v>
      </c>
      <c r="C713" s="282" t="str">
        <f>'Dry_Litterbag Placem_Collection'!B54</f>
        <v>Makao</v>
      </c>
      <c r="D713" s="282" t="s">
        <v>2677</v>
      </c>
      <c r="E713" s="282" t="s">
        <v>20</v>
      </c>
      <c r="F713" s="282">
        <v>3</v>
      </c>
      <c r="G713" s="283" t="str">
        <f>'Dry_Litterbag Placem_Collection'!C54</f>
        <v>Dry_P3_T4</v>
      </c>
      <c r="H713" s="293" t="s">
        <v>3672</v>
      </c>
      <c r="I713" s="294" t="s">
        <v>298</v>
      </c>
      <c r="J713" s="233" t="str">
        <f>'WetLitterbags placem_collection'!Q54</f>
        <v>R312</v>
      </c>
      <c r="K713" s="235">
        <f>IFERROR(INDEX('Green_rooibos initial weight'!$C$5:$C$1749,MATCH(J713, 'Green_rooibos initial weight'!$A$5:$A$1749,0)),"")</f>
        <v>2.2360000000000002</v>
      </c>
      <c r="L713" s="235">
        <f t="shared" si="82"/>
        <v>1.9862000000000002</v>
      </c>
      <c r="M713" s="235">
        <f>AVERAGE('Ashed teabags wet'!$J$814:$J$816)</f>
        <v>2.2816647271287041</v>
      </c>
      <c r="N713" s="235">
        <f t="shared" si="83"/>
        <v>1.9408815751897699</v>
      </c>
      <c r="O713" s="235">
        <f>IF(IFERROR(INDEX('Both teabags AfterWet'!$D$1:$D$839,MATCH(J713,'Both teabags AfterWet'!$B$1:$B$839,0)),"")="","",(IFERROR(INDEX('Both teabags AfterWet'!$D$1:$D$839,MATCH(J713,'Both teabags AfterWet'!$B$1:$B$839,0)),"")))</f>
        <v>1.546</v>
      </c>
      <c r="P713" s="235">
        <f t="shared" si="84"/>
        <v>1.3954</v>
      </c>
      <c r="Q713" s="235">
        <f>IFERROR(INDEX('Ashed teabags wet'!$J$2:$J$825,MATCH(J713,'Ashed teabags wet'!$B$2:$B$825,0)),"")</f>
        <v>9.8235574630425244</v>
      </c>
      <c r="R713" s="235">
        <f t="shared" si="79"/>
        <v>1.2583220791607046</v>
      </c>
      <c r="S713" s="236">
        <f>'WetLitterbags placem_collection'!E54</f>
        <v>42766</v>
      </c>
      <c r="T713" s="236">
        <f>IF('WetLitterbags placem_collection'!G54="","",'WetLitterbags placem_collection'!G54)</f>
        <v>42820</v>
      </c>
      <c r="U713" s="237">
        <f t="shared" si="81"/>
        <v>54</v>
      </c>
      <c r="V713" s="235">
        <f t="shared" si="85"/>
        <v>0.59080000000000021</v>
      </c>
      <c r="W713" s="235">
        <f t="shared" si="86"/>
        <v>0.68255949602906529</v>
      </c>
      <c r="X713">
        <f>IFERROR(INDEX(Rainfall_Wet!$O$2:$O$217,MATCH(B713, Rainfall_Wet!$A$2:$A$217,0)),"")</f>
        <v>214.262898705</v>
      </c>
      <c r="Y713" s="241">
        <v>21.96</v>
      </c>
      <c r="Z713" s="241">
        <v>8.9199999999999982</v>
      </c>
      <c r="AA713" s="241">
        <v>69.12</v>
      </c>
      <c r="AB713" s="242" t="s">
        <v>2688</v>
      </c>
      <c r="AC713" s="241">
        <v>1.7491375061606702</v>
      </c>
      <c r="AD713">
        <f>IF('WetLitterbags placem_collection'!AB54="","",'WetLitterbags placem_collection'!AB54)</f>
        <v>13.4</v>
      </c>
      <c r="AE713">
        <f>IF('WetLitterbags placem_collection'!Z54="","",'WetLitterbags placem_collection'!Z54)</f>
        <v>67</v>
      </c>
      <c r="AF713" s="256" t="str">
        <f>IF('WetLitterbags placem_collection'!AA54="","",'WetLitterbags placem_collection'!AA54)</f>
        <v>M</v>
      </c>
      <c r="AG713">
        <f>IF('WetLitterbags placem_collection'!AC54="","",'WetLitterbags placem_collection'!AC54)</f>
        <v>1</v>
      </c>
      <c r="AH713">
        <f>AVERAGE('WetLitterbags placem_collection'!S54,'WetLitterbags placem_collection'!U54)</f>
        <v>29.8</v>
      </c>
      <c r="AI713">
        <f>AVERAGE('WetLitterbags placem_collection'!R54,'WetLitterbags placem_collection'!T54)</f>
        <v>25.799999999999997</v>
      </c>
      <c r="AJ713">
        <f>INDEX(Coordinates!$B$2:$B$197,MATCH(G713,Coordinates!$J$2:$J$197,0))</f>
        <v>-3.4061569999999999</v>
      </c>
      <c r="AK713">
        <f>INDEX(Coordinates!$C$2:$C$197,MATCH(G713,Coordinates!$J$2:$J$197,0))</f>
        <v>34.850738999999997</v>
      </c>
      <c r="AL713" t="str">
        <f>IF(ISNUMBER(SEARCH("C", 'WetLitterbags placem_collection'!Y54)),"YES","")</f>
        <v/>
      </c>
      <c r="AM713" t="str">
        <f>IF(ISNUMBER(SEARCH("H", 'WetLitterbags placem_collection'!Y54)),"YES","")</f>
        <v/>
      </c>
      <c r="AN713" t="str">
        <f>IF(ISNUMBER(SEARCH("R", 'WetLitterbags placem_collection'!Y54)),"YES","")</f>
        <v>YES</v>
      </c>
    </row>
    <row r="714" spans="1:40" ht="15" customHeight="1">
      <c r="A714" s="268" t="s">
        <v>2460</v>
      </c>
      <c r="B714" s="282">
        <f>'Dry_Litterbag Placem_Collection'!A55</f>
        <v>53</v>
      </c>
      <c r="C714" s="282" t="str">
        <f>'Dry_Litterbag Placem_Collection'!B55</f>
        <v>Makao</v>
      </c>
      <c r="D714" s="282" t="s">
        <v>2677</v>
      </c>
      <c r="E714" s="282" t="s">
        <v>20</v>
      </c>
      <c r="F714" s="282">
        <v>3</v>
      </c>
      <c r="G714" s="283" t="str">
        <f>'Dry_Litterbag Placem_Collection'!C55</f>
        <v>Dry_P3_T5</v>
      </c>
      <c r="H714" s="293" t="s">
        <v>3672</v>
      </c>
      <c r="I714" s="294" t="s">
        <v>298</v>
      </c>
      <c r="J714" s="233" t="str">
        <f>'WetLitterbags placem_collection'!Q55</f>
        <v>R113</v>
      </c>
      <c r="K714" s="235">
        <f>IFERROR(INDEX('Green_rooibos initial weight'!$C$5:$C$1749,MATCH(J714, 'Green_rooibos initial weight'!$A$5:$A$1749,0)),"")</f>
        <v>2.202</v>
      </c>
      <c r="L714" s="235">
        <f t="shared" si="82"/>
        <v>1.9521999999999999</v>
      </c>
      <c r="M714" s="235">
        <f>AVERAGE('Ashed teabags wet'!$J$814:$J$816)</f>
        <v>2.2816647271287041</v>
      </c>
      <c r="N714" s="235">
        <f t="shared" si="83"/>
        <v>1.9076573411969935</v>
      </c>
      <c r="O714" s="235" t="str">
        <f>IF(IFERROR(INDEX('Both teabags AfterWet'!$D$1:$D$839,MATCH(J714,'Both teabags AfterWet'!$B$1:$B$839,0)),"")="","",(IFERROR(INDEX('Both teabags AfterWet'!$D$1:$D$839,MATCH(J714,'Both teabags AfterWet'!$B$1:$B$839,0)),"")))</f>
        <v/>
      </c>
      <c r="P714" s="235" t="str">
        <f t="shared" si="84"/>
        <v/>
      </c>
      <c r="Q714" s="235" t="str">
        <f>IFERROR(INDEX('Ashed teabags wet'!$J$2:$J$825,MATCH(J714,'Ashed teabags wet'!$B$2:$B$825,0)),"")</f>
        <v/>
      </c>
      <c r="R714" s="235" t="str">
        <f t="shared" si="79"/>
        <v/>
      </c>
      <c r="S714" s="236">
        <f>'WetLitterbags placem_collection'!E55</f>
        <v>42766</v>
      </c>
      <c r="T714" s="236">
        <f>IF('WetLitterbags placem_collection'!G55="","",'WetLitterbags placem_collection'!G55)</f>
        <v>42820</v>
      </c>
      <c r="U714" s="237">
        <f t="shared" si="81"/>
        <v>54</v>
      </c>
      <c r="V714" s="235" t="str">
        <f t="shared" si="85"/>
        <v/>
      </c>
      <c r="W714" s="235" t="str">
        <f t="shared" si="86"/>
        <v/>
      </c>
      <c r="X714">
        <f>IFERROR(INDEX(Rainfall_Wet!$O$2:$O$217,MATCH(B714, Rainfall_Wet!$A$2:$A$217,0)),"")</f>
        <v>214.262898705</v>
      </c>
      <c r="Y714" s="241">
        <v>21.96</v>
      </c>
      <c r="Z714" s="241">
        <v>8.9199999999999982</v>
      </c>
      <c r="AA714" s="241">
        <v>69.12</v>
      </c>
      <c r="AB714" s="242" t="s">
        <v>2688</v>
      </c>
      <c r="AC714" s="241">
        <v>1.7491375061606702</v>
      </c>
      <c r="AD714" t="str">
        <f>IF('WetLitterbags placem_collection'!AB55="","",'WetLitterbags placem_collection'!AB55)</f>
        <v/>
      </c>
      <c r="AE714" t="str">
        <f>IF('WetLitterbags placem_collection'!Z55="","",'WetLitterbags placem_collection'!Z55)</f>
        <v/>
      </c>
      <c r="AF714" s="256" t="str">
        <f>IF('WetLitterbags placem_collection'!AA55="","",'WetLitterbags placem_collection'!AA55)</f>
        <v/>
      </c>
      <c r="AG714" t="str">
        <f>IF('WetLitterbags placem_collection'!AC55="","",'WetLitterbags placem_collection'!AC55)</f>
        <v/>
      </c>
      <c r="AH714">
        <f>AVERAGE('WetLitterbags placem_collection'!S55,'WetLitterbags placem_collection'!U55)</f>
        <v>20.2</v>
      </c>
      <c r="AI714">
        <f>AVERAGE('WetLitterbags placem_collection'!R55,'WetLitterbags placem_collection'!T55)</f>
        <v>22.2</v>
      </c>
      <c r="AJ714">
        <f>INDEX(Coordinates!$B$2:$B$197,MATCH(G714,Coordinates!$J$2:$J$197,0))</f>
        <v>-3.4061140000000001</v>
      </c>
      <c r="AK714">
        <f>INDEX(Coordinates!$C$2:$C$197,MATCH(G714,Coordinates!$J$2:$J$197,0))</f>
        <v>34.850596000000003</v>
      </c>
      <c r="AL714" t="str">
        <f>IF(ISNUMBER(SEARCH("C", 'WetLitterbags placem_collection'!Y55)),"YES","")</f>
        <v/>
      </c>
      <c r="AM714" t="str">
        <f>IF(ISNUMBER(SEARCH("H", 'WetLitterbags placem_collection'!Y55)),"YES","")</f>
        <v/>
      </c>
      <c r="AN714" t="str">
        <f>IF(ISNUMBER(SEARCH("R", 'WetLitterbags placem_collection'!Y55)),"YES","")</f>
        <v/>
      </c>
    </row>
    <row r="715" spans="1:40" ht="15" customHeight="1">
      <c r="A715" s="268" t="s">
        <v>2460</v>
      </c>
      <c r="B715" s="282">
        <f>'Dry_Litterbag Placem_Collection'!A56</f>
        <v>54</v>
      </c>
      <c r="C715" s="282" t="str">
        <f>'Dry_Litterbag Placem_Collection'!B56</f>
        <v>Makao</v>
      </c>
      <c r="D715" s="282" t="s">
        <v>2677</v>
      </c>
      <c r="E715" s="282" t="s">
        <v>20</v>
      </c>
      <c r="F715" s="282">
        <v>3</v>
      </c>
      <c r="G715" s="283" t="str">
        <f>'Dry_Litterbag Placem_Collection'!C56</f>
        <v>Dry_P3_T6</v>
      </c>
      <c r="H715" s="293" t="s">
        <v>3672</v>
      </c>
      <c r="I715" s="294" t="s">
        <v>298</v>
      </c>
      <c r="J715" s="233" t="str">
        <f>'WetLitterbags placem_collection'!Q56</f>
        <v>R441</v>
      </c>
      <c r="K715" s="235">
        <f>IFERROR(INDEX('Green_rooibos initial weight'!$C$5:$C$1749,MATCH(J715, 'Green_rooibos initial weight'!$A$5:$A$1749,0)),"")</f>
        <v>2.1280000000000001</v>
      </c>
      <c r="L715" s="235">
        <f t="shared" si="82"/>
        <v>1.8782000000000001</v>
      </c>
      <c r="M715" s="235">
        <f>AVERAGE('Ashed teabags wet'!$J$814:$J$816)</f>
        <v>2.2816647271287041</v>
      </c>
      <c r="N715" s="235">
        <f t="shared" si="83"/>
        <v>1.8353457730950689</v>
      </c>
      <c r="O715" s="235" t="str">
        <f>IF(IFERROR(INDEX('Both teabags AfterWet'!$D$1:$D$839,MATCH(J715,'Both teabags AfterWet'!$B$1:$B$839,0)),"")="","",(IFERROR(INDEX('Both teabags AfterWet'!$D$1:$D$839,MATCH(J715,'Both teabags AfterWet'!$B$1:$B$839,0)),"")))</f>
        <v/>
      </c>
      <c r="P715" s="235" t="str">
        <f t="shared" si="84"/>
        <v/>
      </c>
      <c r="Q715" s="235" t="str">
        <f>IFERROR(INDEX('Ashed teabags wet'!$J$2:$J$825,MATCH(J715,'Ashed teabags wet'!$B$2:$B$825,0)),"")</f>
        <v/>
      </c>
      <c r="R715" s="235" t="str">
        <f t="shared" ref="R715:R778" si="87">IFERROR(P715-(Q715/100)*P715,"")</f>
        <v/>
      </c>
      <c r="S715" s="236">
        <f>'WetLitterbags placem_collection'!E56</f>
        <v>42766</v>
      </c>
      <c r="T715" s="236">
        <f>IF('WetLitterbags placem_collection'!G56="","",'WetLitterbags placem_collection'!G56)</f>
        <v>42820</v>
      </c>
      <c r="U715" s="237">
        <f t="shared" si="81"/>
        <v>54</v>
      </c>
      <c r="V715" s="235" t="str">
        <f t="shared" si="85"/>
        <v/>
      </c>
      <c r="W715" s="235" t="str">
        <f t="shared" si="86"/>
        <v/>
      </c>
      <c r="X715">
        <f>IFERROR(INDEX(Rainfall_Wet!$O$2:$O$217,MATCH(B715, Rainfall_Wet!$A$2:$A$217,0)),"")</f>
        <v>214.262898705</v>
      </c>
      <c r="Y715" s="241">
        <v>21.96</v>
      </c>
      <c r="Z715" s="241">
        <v>8.9199999999999982</v>
      </c>
      <c r="AA715" s="241">
        <v>69.12</v>
      </c>
      <c r="AB715" s="242" t="s">
        <v>2688</v>
      </c>
      <c r="AC715" s="241">
        <v>1.7491375061606702</v>
      </c>
      <c r="AD715" t="str">
        <f>IF('WetLitterbags placem_collection'!AB56="","",'WetLitterbags placem_collection'!AB56)</f>
        <v/>
      </c>
      <c r="AE715" t="str">
        <f>IF('WetLitterbags placem_collection'!Z56="","",'WetLitterbags placem_collection'!Z56)</f>
        <v/>
      </c>
      <c r="AF715" s="256" t="str">
        <f>IF('WetLitterbags placem_collection'!AA56="","",'WetLitterbags placem_collection'!AA56)</f>
        <v/>
      </c>
      <c r="AG715" t="str">
        <f>IF('WetLitterbags placem_collection'!AC56="","",'WetLitterbags placem_collection'!AC56)</f>
        <v/>
      </c>
      <c r="AH715">
        <f>AVERAGE('WetLitterbags placem_collection'!S56,'WetLitterbags placem_collection'!U56)</f>
        <v>30.1</v>
      </c>
      <c r="AI715">
        <f>AVERAGE('WetLitterbags placem_collection'!R56,'WetLitterbags placem_collection'!T56)</f>
        <v>22.2</v>
      </c>
      <c r="AJ715">
        <f>INDEX(Coordinates!$B$2:$B$197,MATCH(G715,Coordinates!$J$2:$J$197,0))</f>
        <v>-3.406058019</v>
      </c>
      <c r="AK715">
        <f>INDEX(Coordinates!$C$2:$C$197,MATCH(G715,Coordinates!$J$2:$J$197,0))</f>
        <v>34.850466019999999</v>
      </c>
      <c r="AL715" t="str">
        <f>IF(ISNUMBER(SEARCH("C", 'WetLitterbags placem_collection'!Y56)),"YES","")</f>
        <v/>
      </c>
      <c r="AM715" t="str">
        <f>IF(ISNUMBER(SEARCH("H", 'WetLitterbags placem_collection'!Y56)),"YES","")</f>
        <v/>
      </c>
      <c r="AN715" t="str">
        <f>IF(ISNUMBER(SEARCH("R", 'WetLitterbags placem_collection'!Y56)),"YES","")</f>
        <v/>
      </c>
    </row>
    <row r="716" spans="1:40" ht="15" customHeight="1">
      <c r="A716" s="268" t="s">
        <v>2460</v>
      </c>
      <c r="B716" s="282">
        <f>'Dry_Litterbag Placem_Collection'!A57</f>
        <v>55</v>
      </c>
      <c r="C716" s="282" t="str">
        <f>'Dry_Litterbag Placem_Collection'!B57</f>
        <v>Makao</v>
      </c>
      <c r="D716" s="282" t="s">
        <v>2677</v>
      </c>
      <c r="E716" s="282" t="s">
        <v>20</v>
      </c>
      <c r="F716" s="282">
        <v>3</v>
      </c>
      <c r="G716" s="283" t="str">
        <f>'Dry_Litterbag Placem_Collection'!C57</f>
        <v>Dry_P3_T7</v>
      </c>
      <c r="H716" s="293" t="s">
        <v>3672</v>
      </c>
      <c r="I716" s="294" t="s">
        <v>298</v>
      </c>
      <c r="J716" s="233" t="str">
        <f>'WetLitterbags placem_collection'!Q57</f>
        <v>R54b</v>
      </c>
      <c r="K716" s="235" t="str">
        <f>IFERROR(INDEX('Green_rooibos initial weight'!$C$5:$C$1749,MATCH(J716, 'Green_rooibos initial weight'!$A$5:$A$1749,0)),"")</f>
        <v/>
      </c>
      <c r="L716" s="235" t="e">
        <f t="shared" si="82"/>
        <v>#VALUE!</v>
      </c>
      <c r="M716" s="235">
        <f>AVERAGE('Ashed teabags wet'!$J$814:$J$816)</f>
        <v>2.2816647271287041</v>
      </c>
      <c r="N716" s="235" t="str">
        <f t="shared" si="83"/>
        <v/>
      </c>
      <c r="O716" s="235">
        <f>IF(IFERROR(INDEX('Both teabags AfterWet'!$D$1:$D$839,MATCH(J716,'Both teabags AfterWet'!$B$1:$B$839,0)),"")="","",(IFERROR(INDEX('Both teabags AfterWet'!$D$1:$D$839,MATCH(J716,'Both teabags AfterWet'!$B$1:$B$839,0)),"")))</f>
        <v>1.5207999999999999</v>
      </c>
      <c r="P716" s="235">
        <f t="shared" si="84"/>
        <v>1.3701999999999999</v>
      </c>
      <c r="Q716" s="235">
        <f>IFERROR(INDEX('Ashed teabags wet'!$J$2:$J$825,MATCH(J716,'Ashed teabags wet'!$B$2:$B$825,0)),"")</f>
        <v>10.692124105011484</v>
      </c>
      <c r="R716" s="235">
        <f t="shared" si="87"/>
        <v>1.2236965155131325</v>
      </c>
      <c r="S716" s="236">
        <f>'WetLitterbags placem_collection'!E57</f>
        <v>42766</v>
      </c>
      <c r="T716" s="236">
        <f>IF('WetLitterbags placem_collection'!G57="","",'WetLitterbags placem_collection'!G57)</f>
        <v>42820</v>
      </c>
      <c r="U716" s="237">
        <f t="shared" si="81"/>
        <v>54</v>
      </c>
      <c r="V716" s="235" t="str">
        <f t="shared" si="85"/>
        <v/>
      </c>
      <c r="W716" s="235" t="str">
        <f t="shared" si="86"/>
        <v/>
      </c>
      <c r="X716">
        <f>IFERROR(INDEX(Rainfall_Wet!$O$2:$O$217,MATCH(B716, Rainfall_Wet!$A$2:$A$217,0)),"")</f>
        <v>214.262898705</v>
      </c>
      <c r="Y716" s="241">
        <v>21.96</v>
      </c>
      <c r="Z716" s="241">
        <v>8.9199999999999982</v>
      </c>
      <c r="AA716" s="241">
        <v>69.12</v>
      </c>
      <c r="AB716" s="242" t="s">
        <v>2688</v>
      </c>
      <c r="AC716" s="241">
        <v>1.7491375061606702</v>
      </c>
      <c r="AD716">
        <f>IF('WetLitterbags placem_collection'!AB57="","",'WetLitterbags placem_collection'!AB57)</f>
        <v>15.8</v>
      </c>
      <c r="AE716">
        <f>IF('WetLitterbags placem_collection'!Z57="","",'WetLitterbags placem_collection'!Z57)</f>
        <v>45</v>
      </c>
      <c r="AF716" s="256" t="str">
        <f>IF('WetLitterbags placem_collection'!AA57="","",'WetLitterbags placem_collection'!AA57)</f>
        <v>M</v>
      </c>
      <c r="AG716">
        <f>IF('WetLitterbags placem_collection'!AC57="","",'WetLitterbags placem_collection'!AC57)</f>
        <v>1</v>
      </c>
      <c r="AH716">
        <f>AVERAGE('WetLitterbags placem_collection'!S57,'WetLitterbags placem_collection'!U57)</f>
        <v>33</v>
      </c>
      <c r="AI716">
        <f>AVERAGE('WetLitterbags placem_collection'!R57,'WetLitterbags placem_collection'!T57)</f>
        <v>25.9</v>
      </c>
      <c r="AJ716">
        <f>INDEX(Coordinates!$B$2:$B$197,MATCH(G716,Coordinates!$J$2:$J$197,0))</f>
        <v>-3.4061389879999999</v>
      </c>
      <c r="AK716">
        <f>INDEX(Coordinates!$C$2:$C$197,MATCH(G716,Coordinates!$J$2:$J$197,0))</f>
        <v>34.850574979999998</v>
      </c>
      <c r="AL716" t="str">
        <f>IF(ISNUMBER(SEARCH("C", 'WetLitterbags placem_collection'!Y57)),"YES","")</f>
        <v/>
      </c>
      <c r="AM716" t="str">
        <f>IF(ISNUMBER(SEARCH("H", 'WetLitterbags placem_collection'!Y57)),"YES","")</f>
        <v/>
      </c>
      <c r="AN716" t="str">
        <f>IF(ISNUMBER(SEARCH("R", 'WetLitterbags placem_collection'!Y57)),"YES","")</f>
        <v/>
      </c>
    </row>
    <row r="717" spans="1:40" ht="15" customHeight="1">
      <c r="A717" s="268" t="s">
        <v>2460</v>
      </c>
      <c r="B717" s="282">
        <f>'Dry_Litterbag Placem_Collection'!A58</f>
        <v>56</v>
      </c>
      <c r="C717" s="282" t="str">
        <f>'Dry_Litterbag Placem_Collection'!B58</f>
        <v>Makao</v>
      </c>
      <c r="D717" s="282" t="s">
        <v>2677</v>
      </c>
      <c r="E717" s="282" t="s">
        <v>20</v>
      </c>
      <c r="F717" s="282">
        <v>3</v>
      </c>
      <c r="G717" s="283" t="str">
        <f>'Dry_Litterbag Placem_Collection'!C58</f>
        <v>Dry_P3_T8</v>
      </c>
      <c r="H717" s="293" t="s">
        <v>3672</v>
      </c>
      <c r="I717" s="294" t="s">
        <v>298</v>
      </c>
      <c r="J717" s="233" t="str">
        <f>'WetLitterbags placem_collection'!Q58</f>
        <v>R58</v>
      </c>
      <c r="K717" s="235">
        <f>IFERROR(INDEX('Green_rooibos initial weight'!$C$5:$C$1749,MATCH(J717, 'Green_rooibos initial weight'!$A$5:$A$1749,0)),"")</f>
        <v>2.1760000000000002</v>
      </c>
      <c r="L717" s="235">
        <f t="shared" si="82"/>
        <v>1.9262000000000001</v>
      </c>
      <c r="M717" s="235">
        <f>AVERAGE('Ashed teabags wet'!$J$814:$J$816)</f>
        <v>2.2816647271287041</v>
      </c>
      <c r="N717" s="235">
        <f t="shared" si="83"/>
        <v>1.8822505740260471</v>
      </c>
      <c r="O717" s="235">
        <f>IF(IFERROR(INDEX('Both teabags AfterWet'!$D$1:$D$839,MATCH(J717,'Both teabags AfterWet'!$B$1:$B$839,0)),"")="","",(IFERROR(INDEX('Both teabags AfterWet'!$D$1:$D$839,MATCH(J717,'Both teabags AfterWet'!$B$1:$B$839,0)),"")))</f>
        <v>1.5980000000000001</v>
      </c>
      <c r="P717" s="235">
        <f t="shared" si="84"/>
        <v>1.4474</v>
      </c>
      <c r="Q717" s="235">
        <f>IFERROR(INDEX('Ashed teabags wet'!$J$2:$J$825,MATCH(J717,'Ashed teabags wet'!$B$2:$B$825,0)),"")</f>
        <v>3.1372549019609965</v>
      </c>
      <c r="R717" s="235">
        <f t="shared" si="87"/>
        <v>1.4019913725490165</v>
      </c>
      <c r="S717" s="236">
        <f>'WetLitterbags placem_collection'!E58</f>
        <v>42766</v>
      </c>
      <c r="T717" s="236">
        <f>IF('WetLitterbags placem_collection'!G58="","",'WetLitterbags placem_collection'!G58)</f>
        <v>42820</v>
      </c>
      <c r="U717" s="237">
        <f t="shared" si="81"/>
        <v>54</v>
      </c>
      <c r="V717" s="235">
        <f t="shared" si="85"/>
        <v>0.47880000000000011</v>
      </c>
      <c r="W717" s="235">
        <f t="shared" si="86"/>
        <v>0.48025920147703061</v>
      </c>
      <c r="X717">
        <f>IFERROR(INDEX(Rainfall_Wet!$O$2:$O$217,MATCH(B717, Rainfall_Wet!$A$2:$A$217,0)),"")</f>
        <v>214.262898705</v>
      </c>
      <c r="Y717" s="241">
        <v>21.96</v>
      </c>
      <c r="Z717" s="241">
        <v>8.9199999999999982</v>
      </c>
      <c r="AA717" s="241">
        <v>69.12</v>
      </c>
      <c r="AB717" s="242" t="s">
        <v>2688</v>
      </c>
      <c r="AC717" s="241">
        <v>1.7491375061606702</v>
      </c>
      <c r="AD717">
        <f>IF('WetLitterbags placem_collection'!AB58="","",'WetLitterbags placem_collection'!AB58)</f>
        <v>15.4</v>
      </c>
      <c r="AE717">
        <f>IF('WetLitterbags placem_collection'!Z58="","",'WetLitterbags placem_collection'!Z58)</f>
        <v>30.8</v>
      </c>
      <c r="AF717" s="256" t="str">
        <f>IF('WetLitterbags placem_collection'!AA58="","",'WetLitterbags placem_collection'!AA58)</f>
        <v>M</v>
      </c>
      <c r="AG717">
        <f>IF('WetLitterbags placem_collection'!AC58="","",'WetLitterbags placem_collection'!AC58)</f>
        <v>0</v>
      </c>
      <c r="AH717">
        <f>AVERAGE('WetLitterbags placem_collection'!S58,'WetLitterbags placem_collection'!U58)</f>
        <v>29.5</v>
      </c>
      <c r="AI717">
        <f>AVERAGE('WetLitterbags placem_collection'!R58,'WetLitterbags placem_collection'!T58)</f>
        <v>27.6</v>
      </c>
      <c r="AJ717">
        <f>INDEX(Coordinates!$B$2:$B$197,MATCH(G717,Coordinates!$J$2:$J$197,0))</f>
        <v>-3.4062900300000001</v>
      </c>
      <c r="AK717">
        <f>INDEX(Coordinates!$C$2:$C$197,MATCH(G717,Coordinates!$J$2:$J$197,0))</f>
        <v>34.850441959999998</v>
      </c>
      <c r="AL717" t="str">
        <f>IF(ISNUMBER(SEARCH("C", 'WetLitterbags placem_collection'!Y58)),"YES","")</f>
        <v/>
      </c>
      <c r="AM717" t="str">
        <f>IF(ISNUMBER(SEARCH("H", 'WetLitterbags placem_collection'!Y58)),"YES","")</f>
        <v/>
      </c>
      <c r="AN717" t="str">
        <f>IF(ISNUMBER(SEARCH("R", 'WetLitterbags placem_collection'!Y58)),"YES","")</f>
        <v/>
      </c>
    </row>
    <row r="718" spans="1:40" ht="15" customHeight="1">
      <c r="A718" s="268" t="s">
        <v>2460</v>
      </c>
      <c r="B718" s="282">
        <f>'Dry_Litterbag Placem_Collection'!A59</f>
        <v>57</v>
      </c>
      <c r="C718" s="282" t="str">
        <f>'Dry_Litterbag Placem_Collection'!B59</f>
        <v>Makao</v>
      </c>
      <c r="D718" s="282" t="s">
        <v>2677</v>
      </c>
      <c r="E718" s="282" t="s">
        <v>20</v>
      </c>
      <c r="F718" s="282">
        <v>4</v>
      </c>
      <c r="G718" s="283" t="str">
        <f>'Dry_Litterbag Placem_Collection'!C59</f>
        <v>Dry_P4_T1</v>
      </c>
      <c r="H718" s="293" t="s">
        <v>3672</v>
      </c>
      <c r="I718" s="294" t="s">
        <v>298</v>
      </c>
      <c r="J718" s="233" t="str">
        <f>'WetLitterbags placem_collection'!Q59</f>
        <v>R435</v>
      </c>
      <c r="K718" s="235">
        <f>IFERROR(INDEX('Green_rooibos initial weight'!$C$5:$C$1749,MATCH(J718, 'Green_rooibos initial weight'!$A$5:$A$1749,0)),"")</f>
        <v>2.141</v>
      </c>
      <c r="L718" s="235">
        <f t="shared" si="82"/>
        <v>1.8912</v>
      </c>
      <c r="M718" s="235">
        <f>AVERAGE('Ashed teabags wet'!$J$814:$J$816)</f>
        <v>2.2816647271287041</v>
      </c>
      <c r="N718" s="235">
        <f t="shared" si="83"/>
        <v>1.8480491566805419</v>
      </c>
      <c r="O718" s="235">
        <f>IF(IFERROR(INDEX('Both teabags AfterWet'!$D$1:$D$839,MATCH(J718,'Both teabags AfterWet'!$B$1:$B$839,0)),"")="","",(IFERROR(INDEX('Both teabags AfterWet'!$D$1:$D$839,MATCH(J718,'Both teabags AfterWet'!$B$1:$B$839,0)),"")))</f>
        <v>1.4594</v>
      </c>
      <c r="P718" s="235">
        <f t="shared" si="84"/>
        <v>1.3088</v>
      </c>
      <c r="Q718" s="235">
        <f>IFERROR(INDEX('Ashed teabags wet'!$J$2:$J$825,MATCH(J718,'Ashed teabags wet'!$B$2:$B$825,0)),"")</f>
        <v>7.3673870333987725</v>
      </c>
      <c r="R718" s="235">
        <f t="shared" si="87"/>
        <v>1.2123756385068769</v>
      </c>
      <c r="S718" s="236">
        <f>'WetLitterbags placem_collection'!E59</f>
        <v>42766</v>
      </c>
      <c r="T718" s="236">
        <f>IF('WetLitterbags placem_collection'!G59="","",'WetLitterbags placem_collection'!G59)</f>
        <v>42820</v>
      </c>
      <c r="U718" s="237">
        <f t="shared" si="81"/>
        <v>54</v>
      </c>
      <c r="V718" s="235">
        <f t="shared" si="85"/>
        <v>0.58240000000000003</v>
      </c>
      <c r="W718" s="235">
        <f t="shared" si="86"/>
        <v>0.63567351817366502</v>
      </c>
      <c r="X718">
        <f>IFERROR(INDEX(Rainfall_Wet!$O$2:$O$217,MATCH(B718, Rainfall_Wet!$A$2:$A$217,0)),"")</f>
        <v>214.262898705</v>
      </c>
      <c r="Y718" s="241">
        <v>25.96</v>
      </c>
      <c r="Z718" s="241">
        <v>6.9200000000000008</v>
      </c>
      <c r="AA718" s="241">
        <v>67.12</v>
      </c>
      <c r="AB718" s="242" t="s">
        <v>2688</v>
      </c>
      <c r="AC718" s="241">
        <v>1.7568260226712666</v>
      </c>
      <c r="AD718">
        <f>IF('WetLitterbags placem_collection'!AB59="","",'WetLitterbags placem_collection'!AB59)</f>
        <v>3.3</v>
      </c>
      <c r="AE718">
        <f>IF('WetLitterbags placem_collection'!Z59="","",'WetLitterbags placem_collection'!Z59)</f>
        <v>28.4</v>
      </c>
      <c r="AF718" s="256" t="str">
        <f>IF('WetLitterbags placem_collection'!AA59="","",'WetLitterbags placem_collection'!AA59)</f>
        <v>O</v>
      </c>
      <c r="AG718">
        <f>IF('WetLitterbags placem_collection'!AC59="","",'WetLitterbags placem_collection'!AC59)</f>
        <v>1</v>
      </c>
      <c r="AH718">
        <f>AVERAGE('WetLitterbags placem_collection'!S59,'WetLitterbags placem_collection'!U59)</f>
        <v>31.6</v>
      </c>
      <c r="AI718">
        <f>AVERAGE('WetLitterbags placem_collection'!R59,'WetLitterbags placem_collection'!T59)</f>
        <v>26.9</v>
      </c>
      <c r="AJ718">
        <f>INDEX(Coordinates!$B$2:$B$197,MATCH(G718,Coordinates!$J$2:$J$197,0))</f>
        <v>-3.4064239729999999</v>
      </c>
      <c r="AK718">
        <f>INDEX(Coordinates!$C$2:$C$197,MATCH(G718,Coordinates!$J$2:$J$197,0))</f>
        <v>34.851213010000002</v>
      </c>
      <c r="AL718" t="str">
        <f>IF(ISNUMBER(SEARCH("C", 'WetLitterbags placem_collection'!Y59)),"YES","")</f>
        <v/>
      </c>
      <c r="AM718" t="str">
        <f>IF(ISNUMBER(SEARCH("H", 'WetLitterbags placem_collection'!Y59)),"YES","")</f>
        <v/>
      </c>
      <c r="AN718" t="str">
        <f>IF(ISNUMBER(SEARCH("R", 'WetLitterbags placem_collection'!Y59)),"YES","")</f>
        <v>YES</v>
      </c>
    </row>
    <row r="719" spans="1:40" ht="15" customHeight="1">
      <c r="A719" s="268" t="s">
        <v>2460</v>
      </c>
      <c r="B719" s="282">
        <f>'Dry_Litterbag Placem_Collection'!A60</f>
        <v>58</v>
      </c>
      <c r="C719" s="282" t="str">
        <f>'Dry_Litterbag Placem_Collection'!B60</f>
        <v>Makao</v>
      </c>
      <c r="D719" s="282" t="s">
        <v>2677</v>
      </c>
      <c r="E719" s="282" t="s">
        <v>20</v>
      </c>
      <c r="F719" s="282">
        <v>4</v>
      </c>
      <c r="G719" s="283" t="str">
        <f>'Dry_Litterbag Placem_Collection'!C60</f>
        <v>Dry_P4_T2</v>
      </c>
      <c r="H719" s="293" t="s">
        <v>3672</v>
      </c>
      <c r="I719" s="294" t="s">
        <v>298</v>
      </c>
      <c r="J719" s="233" t="str">
        <f>'WetLitterbags placem_collection'!Q60</f>
        <v>R31</v>
      </c>
      <c r="K719" s="235">
        <f>IFERROR(INDEX('Green_rooibos initial weight'!$C$5:$C$1749,MATCH(J719, 'Green_rooibos initial weight'!$A$5:$A$1749,0)),"")</f>
        <v>2.1589999999999998</v>
      </c>
      <c r="L719" s="235">
        <f t="shared" si="82"/>
        <v>1.9091999999999998</v>
      </c>
      <c r="M719" s="235">
        <f>AVERAGE('Ashed teabags wet'!$J$814:$J$816)</f>
        <v>2.2816647271287041</v>
      </c>
      <c r="N719" s="235">
        <f t="shared" si="83"/>
        <v>1.8656384570296585</v>
      </c>
      <c r="O719" s="235">
        <f>IF(IFERROR(INDEX('Both teabags AfterWet'!$D$1:$D$839,MATCH(J719,'Both teabags AfterWet'!$B$1:$B$839,0)),"")="","",(IFERROR(INDEX('Both teabags AfterWet'!$D$1:$D$839,MATCH(J719,'Both teabags AfterWet'!$B$1:$B$839,0)),"")))</f>
        <v>1.1857</v>
      </c>
      <c r="P719" s="235">
        <f t="shared" si="84"/>
        <v>1.0350999999999999</v>
      </c>
      <c r="Q719" s="235" t="str">
        <f>IFERROR(INDEX('Ashed teabags wet'!$J$2:$J$825,MATCH(J719,'Ashed teabags wet'!$B$2:$B$825,0)),"")</f>
        <v/>
      </c>
      <c r="R719" s="235" t="str">
        <f t="shared" si="87"/>
        <v/>
      </c>
      <c r="S719" s="236">
        <f>'WetLitterbags placem_collection'!E60</f>
        <v>42766</v>
      </c>
      <c r="T719" s="236">
        <f>IF('WetLitterbags placem_collection'!G60="","",'WetLitterbags placem_collection'!G60)</f>
        <v>42820</v>
      </c>
      <c r="U719" s="237">
        <f t="shared" si="81"/>
        <v>54</v>
      </c>
      <c r="V719" s="235">
        <f t="shared" si="85"/>
        <v>0.87409999999999988</v>
      </c>
      <c r="W719" s="235" t="str">
        <f t="shared" si="86"/>
        <v/>
      </c>
      <c r="X719">
        <f>IFERROR(INDEX(Rainfall_Wet!$O$2:$O$217,MATCH(B719, Rainfall_Wet!$A$2:$A$217,0)),"")</f>
        <v>214.262898705</v>
      </c>
      <c r="Y719" s="241">
        <v>25.96</v>
      </c>
      <c r="Z719" s="241">
        <v>6.9200000000000008</v>
      </c>
      <c r="AA719" s="241">
        <v>67.12</v>
      </c>
      <c r="AB719" s="242" t="s">
        <v>2688</v>
      </c>
      <c r="AC719" s="241">
        <v>1.7568260226712666</v>
      </c>
      <c r="AD719">
        <f>IF('WetLitterbags placem_collection'!AB60="","",'WetLitterbags placem_collection'!AB60)</f>
        <v>1.4</v>
      </c>
      <c r="AE719">
        <f>IF('WetLitterbags placem_collection'!Z60="","",'WetLitterbags placem_collection'!Z60)</f>
        <v>54.4</v>
      </c>
      <c r="AF719" s="256" t="str">
        <f>IF('WetLitterbags placem_collection'!AA60="","",'WetLitterbags placem_collection'!AA60)</f>
        <v>O</v>
      </c>
      <c r="AG719">
        <f>IF('WetLitterbags placem_collection'!AC60="","",'WetLitterbags placem_collection'!AC60)</f>
        <v>0</v>
      </c>
      <c r="AH719">
        <f>AVERAGE('WetLitterbags placem_collection'!S60,'WetLitterbags placem_collection'!U60)</f>
        <v>31.6</v>
      </c>
      <c r="AI719">
        <f>AVERAGE('WetLitterbags placem_collection'!R60,'WetLitterbags placem_collection'!T60)</f>
        <v>26.700000000000003</v>
      </c>
      <c r="AJ719">
        <f>INDEX(Coordinates!$B$2:$B$197,MATCH(G719,Coordinates!$J$2:$J$197,0))</f>
        <v>-3.4065020079999999</v>
      </c>
      <c r="AK719">
        <f>INDEX(Coordinates!$C$2:$C$197,MATCH(G719,Coordinates!$J$2:$J$197,0))</f>
        <v>34.851056020000001</v>
      </c>
      <c r="AL719" t="str">
        <f>IF(ISNUMBER(SEARCH("C", 'WetLitterbags placem_collection'!Y60)),"YES","")</f>
        <v/>
      </c>
      <c r="AM719" t="str">
        <f>IF(ISNUMBER(SEARCH("H", 'WetLitterbags placem_collection'!Y60)),"YES","")</f>
        <v/>
      </c>
      <c r="AN719" t="str">
        <f>IF(ISNUMBER(SEARCH("R", 'WetLitterbags placem_collection'!Y60)),"YES","")</f>
        <v/>
      </c>
    </row>
    <row r="720" spans="1:40" ht="15" customHeight="1">
      <c r="A720" s="268" t="s">
        <v>2460</v>
      </c>
      <c r="B720" s="282">
        <f>'Dry_Litterbag Placem_Collection'!A61</f>
        <v>59</v>
      </c>
      <c r="C720" s="282" t="str">
        <f>'Dry_Litterbag Placem_Collection'!B61</f>
        <v>Makao</v>
      </c>
      <c r="D720" s="282" t="s">
        <v>2677</v>
      </c>
      <c r="E720" s="282" t="s">
        <v>20</v>
      </c>
      <c r="F720" s="282">
        <v>4</v>
      </c>
      <c r="G720" s="283" t="str">
        <f>'Dry_Litterbag Placem_Collection'!C61</f>
        <v>Dry_P4_T3</v>
      </c>
      <c r="H720" s="293" t="s">
        <v>3672</v>
      </c>
      <c r="I720" s="294" t="s">
        <v>298</v>
      </c>
      <c r="J720" s="233" t="str">
        <f>'WetLitterbags placem_collection'!Q61</f>
        <v>R120</v>
      </c>
      <c r="K720" s="235">
        <f>IFERROR(INDEX('Green_rooibos initial weight'!$C$5:$C$1749,MATCH(J720, 'Green_rooibos initial weight'!$A$5:$A$1749,0)),"")</f>
        <v>2.2450000000000001</v>
      </c>
      <c r="L720" s="235">
        <f t="shared" si="82"/>
        <v>1.9952000000000001</v>
      </c>
      <c r="M720" s="235">
        <f>AVERAGE('Ashed teabags wet'!$J$814:$J$816)</f>
        <v>2.2816647271287041</v>
      </c>
      <c r="N720" s="235">
        <f t="shared" si="83"/>
        <v>1.9496762253643283</v>
      </c>
      <c r="O720" s="235">
        <f>IF(IFERROR(INDEX('Both teabags AfterWet'!$D$1:$D$839,MATCH(J720,'Both teabags AfterWet'!$B$1:$B$839,0)),"")="","",(IFERROR(INDEX('Both teabags AfterWet'!$D$1:$D$839,MATCH(J720,'Both teabags AfterWet'!$B$1:$B$839,0)),"")))</f>
        <v>1.4690000000000001</v>
      </c>
      <c r="P720" s="235">
        <f t="shared" si="84"/>
        <v>1.3184</v>
      </c>
      <c r="Q720" s="235">
        <f>IFERROR(INDEX('Ashed teabags wet'!$J$2:$J$825,MATCH(J720,'Ashed teabags wet'!$B$2:$B$825,0)),"")</f>
        <v>3.836571998007162</v>
      </c>
      <c r="R720" s="235">
        <f t="shared" si="87"/>
        <v>1.2678186347782736</v>
      </c>
      <c r="S720" s="236">
        <f>'WetLitterbags placem_collection'!E61</f>
        <v>42766</v>
      </c>
      <c r="T720" s="236">
        <f>IF('WetLitterbags placem_collection'!G61="","",'WetLitterbags placem_collection'!G61)</f>
        <v>42820</v>
      </c>
      <c r="U720" s="237">
        <f t="shared" si="81"/>
        <v>54</v>
      </c>
      <c r="V720" s="235">
        <f t="shared" si="85"/>
        <v>0.67680000000000007</v>
      </c>
      <c r="W720" s="235">
        <f t="shared" si="86"/>
        <v>0.68185759058605466</v>
      </c>
      <c r="X720">
        <f>IFERROR(INDEX(Rainfall_Wet!$O$2:$O$217,MATCH(B720, Rainfall_Wet!$A$2:$A$217,0)),"")</f>
        <v>214.262898705</v>
      </c>
      <c r="Y720" s="241">
        <v>25.96</v>
      </c>
      <c r="Z720" s="241">
        <v>6.9200000000000008</v>
      </c>
      <c r="AA720" s="241">
        <v>67.12</v>
      </c>
      <c r="AB720" s="242" t="s">
        <v>2688</v>
      </c>
      <c r="AC720" s="241">
        <v>1.7568260226712666</v>
      </c>
      <c r="AD720">
        <f>IF('WetLitterbags placem_collection'!AB61="","",'WetLitterbags placem_collection'!AB61)</f>
        <v>3.3</v>
      </c>
      <c r="AE720">
        <f>IF('WetLitterbags placem_collection'!Z61="","",'WetLitterbags placem_collection'!Z61)</f>
        <v>46</v>
      </c>
      <c r="AF720" s="256" t="str">
        <f>IF('WetLitterbags placem_collection'!AA61="","",'WetLitterbags placem_collection'!AA61)</f>
        <v>O</v>
      </c>
      <c r="AG720">
        <f>IF('WetLitterbags placem_collection'!AC61="","",'WetLitterbags placem_collection'!AC61)</f>
        <v>0</v>
      </c>
      <c r="AH720">
        <f>AVERAGE('WetLitterbags placem_collection'!S61,'WetLitterbags placem_collection'!U61)</f>
        <v>27.9</v>
      </c>
      <c r="AI720">
        <f>AVERAGE('WetLitterbags placem_collection'!R61,'WetLitterbags placem_collection'!T61)</f>
        <v>27.049999999999997</v>
      </c>
      <c r="AJ720">
        <f>INDEX(Coordinates!$B$2:$B$197,MATCH(G720,Coordinates!$J$2:$J$197,0))</f>
        <v>-3.4062359670000002</v>
      </c>
      <c r="AK720">
        <f>INDEX(Coordinates!$C$2:$C$197,MATCH(G720,Coordinates!$J$2:$J$197,0))</f>
        <v>34.851107990000003</v>
      </c>
      <c r="AL720" t="str">
        <f>IF(ISNUMBER(SEARCH("C", 'WetLitterbags placem_collection'!Y61)),"YES","")</f>
        <v/>
      </c>
      <c r="AM720" t="str">
        <f>IF(ISNUMBER(SEARCH("H", 'WetLitterbags placem_collection'!Y61)),"YES","")</f>
        <v/>
      </c>
      <c r="AN720" t="str">
        <f>IF(ISNUMBER(SEARCH("R", 'WetLitterbags placem_collection'!Y61)),"YES","")</f>
        <v/>
      </c>
    </row>
    <row r="721" spans="1:40" ht="15" customHeight="1">
      <c r="A721" s="268" t="s">
        <v>2460</v>
      </c>
      <c r="B721" s="282">
        <f>'Dry_Litterbag Placem_Collection'!A62</f>
        <v>60</v>
      </c>
      <c r="C721" s="282" t="str">
        <f>'Dry_Litterbag Placem_Collection'!B62</f>
        <v>Makao</v>
      </c>
      <c r="D721" s="282" t="s">
        <v>2677</v>
      </c>
      <c r="E721" s="282" t="s">
        <v>20</v>
      </c>
      <c r="F721" s="282">
        <v>4</v>
      </c>
      <c r="G721" s="283" t="str">
        <f>'Dry_Litterbag Placem_Collection'!C62</f>
        <v>Dry_P4_T4</v>
      </c>
      <c r="H721" s="293" t="s">
        <v>3672</v>
      </c>
      <c r="I721" s="294" t="s">
        <v>298</v>
      </c>
      <c r="J721" s="233" t="str">
        <f>'WetLitterbags placem_collection'!Q62</f>
        <v>R390</v>
      </c>
      <c r="K721" s="235">
        <f>IFERROR(INDEX('Green_rooibos initial weight'!$C$5:$C$1749,MATCH(J721, 'Green_rooibos initial weight'!$A$5:$A$1749,0)),"")</f>
        <v>2.2480000000000002</v>
      </c>
      <c r="L721" s="235">
        <f t="shared" si="82"/>
        <v>1.9982000000000002</v>
      </c>
      <c r="M721" s="235">
        <f>AVERAGE('Ashed teabags wet'!$J$814:$J$816)</f>
        <v>2.2816647271287041</v>
      </c>
      <c r="N721" s="235">
        <f t="shared" si="83"/>
        <v>1.9526077754225144</v>
      </c>
      <c r="O721" s="235">
        <f>IF(IFERROR(INDEX('Both teabags AfterWet'!$D$1:$D$839,MATCH(J721,'Both teabags AfterWet'!$B$1:$B$839,0)),"")="","",(IFERROR(INDEX('Both teabags AfterWet'!$D$1:$D$839,MATCH(J721,'Both teabags AfterWet'!$B$1:$B$839,0)),"")))</f>
        <v>1.5309999999999999</v>
      </c>
      <c r="P721" s="235">
        <f t="shared" si="84"/>
        <v>1.3803999999999998</v>
      </c>
      <c r="Q721" s="235">
        <f>IFERROR(INDEX('Ashed teabags wet'!$J$2:$J$825,MATCH(J721,'Ashed teabags wet'!$B$2:$B$825,0)),"")</f>
        <v>9.7068716962994532</v>
      </c>
      <c r="R721" s="235">
        <f t="shared" si="87"/>
        <v>1.2464063431042822</v>
      </c>
      <c r="S721" s="236">
        <f>'WetLitterbags placem_collection'!E62</f>
        <v>42766</v>
      </c>
      <c r="T721" s="236">
        <f>IF('WetLitterbags placem_collection'!G62="","",'WetLitterbags placem_collection'!G62)</f>
        <v>42820</v>
      </c>
      <c r="U721" s="237">
        <f t="shared" si="81"/>
        <v>54</v>
      </c>
      <c r="V721" s="235">
        <f t="shared" si="85"/>
        <v>0.61780000000000035</v>
      </c>
      <c r="W721" s="235">
        <f t="shared" si="86"/>
        <v>0.70620143231823218</v>
      </c>
      <c r="X721">
        <f>IFERROR(INDEX(Rainfall_Wet!$O$2:$O$217,MATCH(B721, Rainfall_Wet!$A$2:$A$217,0)),"")</f>
        <v>214.262898705</v>
      </c>
      <c r="Y721" s="241">
        <v>25.96</v>
      </c>
      <c r="Z721" s="241">
        <v>6.9200000000000008</v>
      </c>
      <c r="AA721" s="241">
        <v>67.12</v>
      </c>
      <c r="AB721" s="242" t="s">
        <v>2688</v>
      </c>
      <c r="AC721" s="241">
        <v>1.7568260226712666</v>
      </c>
      <c r="AD721">
        <f>IF('WetLitterbags placem_collection'!AB62="","",'WetLitterbags placem_collection'!AB62)</f>
        <v>2.4</v>
      </c>
      <c r="AE721">
        <f>IF('WetLitterbags placem_collection'!Z62="","",'WetLitterbags placem_collection'!Z62)</f>
        <v>10.199999999999999</v>
      </c>
      <c r="AF721" s="256" t="str">
        <f>IF('WetLitterbags placem_collection'!AA62="","",'WetLitterbags placem_collection'!AA62)</f>
        <v>O</v>
      </c>
      <c r="AG721">
        <f>IF('WetLitterbags placem_collection'!AC62="","",'WetLitterbags placem_collection'!AC62)</f>
        <v>0</v>
      </c>
      <c r="AH721">
        <f>AVERAGE('WetLitterbags placem_collection'!S62,'WetLitterbags placem_collection'!U62)</f>
        <v>22.5</v>
      </c>
      <c r="AI721">
        <f>AVERAGE('WetLitterbags placem_collection'!R62,'WetLitterbags placem_collection'!T62)</f>
        <v>28.6</v>
      </c>
      <c r="AJ721">
        <f>INDEX(Coordinates!$B$2:$B$197,MATCH(G721,Coordinates!$J$2:$J$197,0))</f>
        <v>-3.406281983</v>
      </c>
      <c r="AK721">
        <f>INDEX(Coordinates!$C$2:$C$197,MATCH(G721,Coordinates!$J$2:$J$197,0))</f>
        <v>34.85137898</v>
      </c>
      <c r="AL721" t="str">
        <f>IF(ISNUMBER(SEARCH("C", 'WetLitterbags placem_collection'!Y62)),"YES","")</f>
        <v/>
      </c>
      <c r="AM721" t="str">
        <f>IF(ISNUMBER(SEARCH("H", 'WetLitterbags placem_collection'!Y62)),"YES","")</f>
        <v>YES</v>
      </c>
      <c r="AN721" t="str">
        <f>IF(ISNUMBER(SEARCH("R", 'WetLitterbags placem_collection'!Y62)),"YES","")</f>
        <v/>
      </c>
    </row>
    <row r="722" spans="1:40" ht="15" customHeight="1">
      <c r="A722" s="268" t="s">
        <v>2460</v>
      </c>
      <c r="B722" s="282">
        <f>'Dry_Litterbag Placem_Collection'!A63</f>
        <v>61</v>
      </c>
      <c r="C722" s="282" t="str">
        <f>'Dry_Litterbag Placem_Collection'!B63</f>
        <v>Makao</v>
      </c>
      <c r="D722" s="282" t="s">
        <v>2677</v>
      </c>
      <c r="E722" s="282" t="s">
        <v>20</v>
      </c>
      <c r="F722" s="282">
        <v>4</v>
      </c>
      <c r="G722" s="283" t="str">
        <f>'Dry_Litterbag Placem_Collection'!C63</f>
        <v>Dry_P4_T5</v>
      </c>
      <c r="H722" s="293" t="s">
        <v>3672</v>
      </c>
      <c r="I722" s="294" t="s">
        <v>298</v>
      </c>
      <c r="J722" s="233" t="str">
        <f>'WetLitterbags placem_collection'!Q63</f>
        <v>R143</v>
      </c>
      <c r="K722" s="235">
        <f>IFERROR(INDEX('Green_rooibos initial weight'!$C$5:$C$1749,MATCH(J722, 'Green_rooibos initial weight'!$A$5:$A$1749,0)),"")</f>
        <v>2.1560000000000001</v>
      </c>
      <c r="L722" s="235">
        <f t="shared" si="82"/>
        <v>1.9062000000000001</v>
      </c>
      <c r="M722" s="235">
        <f>AVERAGE('Ashed teabags wet'!$J$814:$J$816)</f>
        <v>2.2816647271287041</v>
      </c>
      <c r="N722" s="235">
        <f t="shared" si="83"/>
        <v>1.8627069069714728</v>
      </c>
      <c r="O722" s="235">
        <f>IF(IFERROR(INDEX('Both teabags AfterWet'!$D$1:$D$839,MATCH(J722,'Both teabags AfterWet'!$B$1:$B$839,0)),"")="","",(IFERROR(INDEX('Both teabags AfterWet'!$D$1:$D$839,MATCH(J722,'Both teabags AfterWet'!$B$1:$B$839,0)),"")))</f>
        <v>1.581</v>
      </c>
      <c r="P722" s="235">
        <f t="shared" si="84"/>
        <v>1.4303999999999999</v>
      </c>
      <c r="Q722" s="235">
        <f>IFERROR(INDEX('Ashed teabags wet'!$J$2:$J$825,MATCH(J722,'Ashed teabags wet'!$B$2:$B$825,0)),"")</f>
        <v>5.6762092793688481</v>
      </c>
      <c r="R722" s="235">
        <f t="shared" si="87"/>
        <v>1.349207502467908</v>
      </c>
      <c r="S722" s="236">
        <f>'WetLitterbags placem_collection'!E63</f>
        <v>42766</v>
      </c>
      <c r="T722" s="236">
        <f>IF('WetLitterbags placem_collection'!G63="","",'WetLitterbags placem_collection'!G63)</f>
        <v>42820</v>
      </c>
      <c r="U722" s="237">
        <f t="shared" si="81"/>
        <v>54</v>
      </c>
      <c r="V722" s="235">
        <f t="shared" si="85"/>
        <v>0.47580000000000022</v>
      </c>
      <c r="W722" s="235">
        <f t="shared" si="86"/>
        <v>0.51349940450356479</v>
      </c>
      <c r="X722">
        <f>IFERROR(INDEX(Rainfall_Wet!$O$2:$O$217,MATCH(B722, Rainfall_Wet!$A$2:$A$217,0)),"")</f>
        <v>214.262898705</v>
      </c>
      <c r="Y722" s="241">
        <v>25.96</v>
      </c>
      <c r="Z722" s="241">
        <v>6.9200000000000008</v>
      </c>
      <c r="AA722" s="241">
        <v>67.12</v>
      </c>
      <c r="AB722" s="242" t="s">
        <v>2688</v>
      </c>
      <c r="AC722" s="241">
        <v>1.7568260226712666</v>
      </c>
      <c r="AD722">
        <f>IF('WetLitterbags placem_collection'!AB63="","",'WetLitterbags placem_collection'!AB63)</f>
        <v>5.6</v>
      </c>
      <c r="AE722">
        <f>IF('WetLitterbags placem_collection'!Z63="","",'WetLitterbags placem_collection'!Z63)</f>
        <v>34.200000000000003</v>
      </c>
      <c r="AF722" s="256" t="str">
        <f>IF('WetLitterbags placem_collection'!AA63="","",'WetLitterbags placem_collection'!AA63)</f>
        <v>O</v>
      </c>
      <c r="AG722">
        <f>IF('WetLitterbags placem_collection'!AC63="","",'WetLitterbags placem_collection'!AC63)</f>
        <v>0</v>
      </c>
      <c r="AH722">
        <f>AVERAGE('WetLitterbags placem_collection'!S63,'WetLitterbags placem_collection'!U63)</f>
        <v>20.399999999999999</v>
      </c>
      <c r="AI722">
        <f>AVERAGE('WetLitterbags placem_collection'!R63,'WetLitterbags placem_collection'!T63)</f>
        <v>27.450000000000003</v>
      </c>
      <c r="AJ722">
        <f>INDEX(Coordinates!$B$2:$B$197,MATCH(G722,Coordinates!$J$2:$J$197,0))</f>
        <v>-3.406569986</v>
      </c>
      <c r="AK722">
        <f>INDEX(Coordinates!$C$2:$C$197,MATCH(G722,Coordinates!$J$2:$J$197,0))</f>
        <v>34.851323989999997</v>
      </c>
      <c r="AL722" t="str">
        <f>IF(ISNUMBER(SEARCH("C", 'WetLitterbags placem_collection'!Y63)),"YES","")</f>
        <v/>
      </c>
      <c r="AM722" t="str">
        <f>IF(ISNUMBER(SEARCH("H", 'WetLitterbags placem_collection'!Y63)),"YES","")</f>
        <v/>
      </c>
      <c r="AN722" t="str">
        <f>IF(ISNUMBER(SEARCH("R", 'WetLitterbags placem_collection'!Y63)),"YES","")</f>
        <v/>
      </c>
    </row>
    <row r="723" spans="1:40" ht="15" customHeight="1">
      <c r="A723" s="268" t="s">
        <v>2460</v>
      </c>
      <c r="B723" s="282">
        <f>'Dry_Litterbag Placem_Collection'!A64</f>
        <v>62</v>
      </c>
      <c r="C723" s="282" t="str">
        <f>'Dry_Litterbag Placem_Collection'!B64</f>
        <v>Makao</v>
      </c>
      <c r="D723" s="282" t="s">
        <v>2677</v>
      </c>
      <c r="E723" s="282" t="s">
        <v>20</v>
      </c>
      <c r="F723" s="282">
        <v>4</v>
      </c>
      <c r="G723" s="283" t="str">
        <f>'Dry_Litterbag Placem_Collection'!C64</f>
        <v>Dry_P4_T6</v>
      </c>
      <c r="H723" s="293" t="s">
        <v>3672</v>
      </c>
      <c r="I723" s="294" t="s">
        <v>298</v>
      </c>
      <c r="J723" s="233" t="str">
        <f>'WetLitterbags placem_collection'!Q64</f>
        <v>R448</v>
      </c>
      <c r="K723" s="235">
        <f>IFERROR(INDEX('Green_rooibos initial weight'!$C$5:$C$1749,MATCH(J723, 'Green_rooibos initial weight'!$A$5:$A$1749,0)),"")</f>
        <v>2.2029999999999998</v>
      </c>
      <c r="L723" s="235">
        <f t="shared" si="82"/>
        <v>1.9531999999999998</v>
      </c>
      <c r="M723" s="235">
        <f>AVERAGE('Ashed teabags wet'!$J$814:$J$816)</f>
        <v>2.2816647271287041</v>
      </c>
      <c r="N723" s="235">
        <f t="shared" si="83"/>
        <v>1.908634524549722</v>
      </c>
      <c r="O723" s="235">
        <f>IF(IFERROR(INDEX('Both teabags AfterWet'!$D$1:$D$839,MATCH(J723,'Both teabags AfterWet'!$B$1:$B$839,0)),"")="","",(IFERROR(INDEX('Both teabags AfterWet'!$D$1:$D$839,MATCH(J723,'Both teabags AfterWet'!$B$1:$B$839,0)),"")))</f>
        <v>1.5379</v>
      </c>
      <c r="P723" s="235">
        <f t="shared" si="84"/>
        <v>1.3873</v>
      </c>
      <c r="Q723" s="235">
        <f>IFERROR(INDEX('Ashed teabags wet'!$J$2:$J$825,MATCH(J723,'Ashed teabags wet'!$B$2:$B$825,0)),"")</f>
        <v>6.7460317460323242</v>
      </c>
      <c r="R723" s="235">
        <f t="shared" si="87"/>
        <v>1.2937123015872936</v>
      </c>
      <c r="S723" s="236">
        <f>'WetLitterbags placem_collection'!E64</f>
        <v>42766</v>
      </c>
      <c r="T723" s="236">
        <f>IF('WetLitterbags placem_collection'!G64="","",'WetLitterbags placem_collection'!G64)</f>
        <v>42820</v>
      </c>
      <c r="U723" s="237">
        <f t="shared" si="81"/>
        <v>54</v>
      </c>
      <c r="V723" s="235">
        <f t="shared" si="85"/>
        <v>0.56589999999999985</v>
      </c>
      <c r="W723" s="235">
        <f t="shared" si="86"/>
        <v>0.61492222296242849</v>
      </c>
      <c r="X723">
        <f>IFERROR(INDEX(Rainfall_Wet!$O$2:$O$217,MATCH(B723, Rainfall_Wet!$A$2:$A$217,0)),"")</f>
        <v>214.262898705</v>
      </c>
      <c r="Y723" s="241">
        <v>25.96</v>
      </c>
      <c r="Z723" s="241">
        <v>6.9200000000000008</v>
      </c>
      <c r="AA723" s="241">
        <v>67.12</v>
      </c>
      <c r="AB723" s="242" t="s">
        <v>2688</v>
      </c>
      <c r="AC723" s="241">
        <v>1.7568260226712666</v>
      </c>
      <c r="AD723">
        <f>IF('WetLitterbags placem_collection'!AB64="","",'WetLitterbags placem_collection'!AB64)</f>
        <v>4.2</v>
      </c>
      <c r="AE723">
        <f>IF('WetLitterbags placem_collection'!Z64="","",'WetLitterbags placem_collection'!Z64)</f>
        <v>40.4</v>
      </c>
      <c r="AF723" s="256" t="str">
        <f>IF('WetLitterbags placem_collection'!AA64="","",'WetLitterbags placem_collection'!AA64)</f>
        <v>O</v>
      </c>
      <c r="AG723">
        <f>IF('WetLitterbags placem_collection'!AC64="","",'WetLitterbags placem_collection'!AC64)</f>
        <v>0</v>
      </c>
      <c r="AH723">
        <f>AVERAGE('WetLitterbags placem_collection'!S64,'WetLitterbags placem_collection'!U64)</f>
        <v>24.7</v>
      </c>
      <c r="AI723">
        <f>AVERAGE('WetLitterbags placem_collection'!R64,'WetLitterbags placem_collection'!T64)</f>
        <v>26.799999999999997</v>
      </c>
      <c r="AJ723">
        <f>INDEX(Coordinates!$B$2:$B$197,MATCH(G723,Coordinates!$J$2:$J$197,0))</f>
        <v>-3.4065180179999999</v>
      </c>
      <c r="AK723">
        <f>INDEX(Coordinates!$C$2:$C$197,MATCH(G723,Coordinates!$J$2:$J$197,0))</f>
        <v>34.85121402</v>
      </c>
      <c r="AL723" t="str">
        <f>IF(ISNUMBER(SEARCH("C", 'WetLitterbags placem_collection'!Y64)),"YES","")</f>
        <v/>
      </c>
      <c r="AM723" t="str">
        <f>IF(ISNUMBER(SEARCH("H", 'WetLitterbags placem_collection'!Y64)),"YES","")</f>
        <v/>
      </c>
      <c r="AN723" t="str">
        <f>IF(ISNUMBER(SEARCH("R", 'WetLitterbags placem_collection'!Y64)),"YES","")</f>
        <v/>
      </c>
    </row>
    <row r="724" spans="1:40" ht="15" customHeight="1">
      <c r="A724" s="268" t="s">
        <v>2460</v>
      </c>
      <c r="B724" s="282">
        <f>'Dry_Litterbag Placem_Collection'!A65</f>
        <v>63</v>
      </c>
      <c r="C724" s="282" t="str">
        <f>'Dry_Litterbag Placem_Collection'!B65</f>
        <v>Makao</v>
      </c>
      <c r="D724" s="282" t="s">
        <v>2677</v>
      </c>
      <c r="E724" s="282" t="s">
        <v>20</v>
      </c>
      <c r="F724" s="282">
        <v>4</v>
      </c>
      <c r="G724" s="283" t="str">
        <f>'Dry_Litterbag Placem_Collection'!C65</f>
        <v>Dry_P4_T7</v>
      </c>
      <c r="H724" s="293" t="s">
        <v>3672</v>
      </c>
      <c r="I724" s="294" t="s">
        <v>298</v>
      </c>
      <c r="J724" s="233" t="str">
        <f>'WetLitterbags placem_collection'!Q65</f>
        <v>R423</v>
      </c>
      <c r="K724" s="235">
        <f>IFERROR(INDEX('Green_rooibos initial weight'!$C$5:$C$1749,MATCH(J724, 'Green_rooibos initial weight'!$A$5:$A$1749,0)),"")</f>
        <v>2.1760000000000002</v>
      </c>
      <c r="L724" s="235">
        <f t="shared" si="82"/>
        <v>1.9262000000000001</v>
      </c>
      <c r="M724" s="235">
        <f>AVERAGE('Ashed teabags wet'!$J$814:$J$816)</f>
        <v>2.2816647271287041</v>
      </c>
      <c r="N724" s="235">
        <f t="shared" si="83"/>
        <v>1.8822505740260471</v>
      </c>
      <c r="O724" s="235">
        <f>IF(IFERROR(INDEX('Both teabags AfterWet'!$D$1:$D$839,MATCH(J724,'Both teabags AfterWet'!$B$1:$B$839,0)),"")="","",(IFERROR(INDEX('Both teabags AfterWet'!$D$1:$D$839,MATCH(J724,'Both teabags AfterWet'!$B$1:$B$839,0)),"")))</f>
        <v>1.6359999999999999</v>
      </c>
      <c r="P724" s="235">
        <f t="shared" si="84"/>
        <v>1.4853999999999998</v>
      </c>
      <c r="Q724" s="235">
        <f>IFERROR(INDEX('Ashed teabags wet'!$J$2:$J$825,MATCH(J724,'Ashed teabags wet'!$B$2:$B$825,0)),"")</f>
        <v>8.0404429465571852</v>
      </c>
      <c r="R724" s="235">
        <f t="shared" si="87"/>
        <v>1.3659672604718394</v>
      </c>
      <c r="S724" s="236">
        <f>'WetLitterbags placem_collection'!E65</f>
        <v>42766</v>
      </c>
      <c r="T724" s="236">
        <f>IF('WetLitterbags placem_collection'!G65="","",'WetLitterbags placem_collection'!G65)</f>
        <v>42820</v>
      </c>
      <c r="U724" s="237">
        <f t="shared" si="81"/>
        <v>54</v>
      </c>
      <c r="V724" s="235">
        <f t="shared" si="85"/>
        <v>0.4408000000000003</v>
      </c>
      <c r="W724" s="235">
        <f t="shared" si="86"/>
        <v>0.51628331355420776</v>
      </c>
      <c r="X724">
        <f>IFERROR(INDEX(Rainfall_Wet!$O$2:$O$217,MATCH(B724, Rainfall_Wet!$A$2:$A$217,0)),"")</f>
        <v>214.262898705</v>
      </c>
      <c r="Y724" s="241">
        <v>25.96</v>
      </c>
      <c r="Z724" s="241">
        <v>6.9200000000000008</v>
      </c>
      <c r="AA724" s="241">
        <v>67.12</v>
      </c>
      <c r="AB724" s="242" t="s">
        <v>2688</v>
      </c>
      <c r="AC724" s="241">
        <v>1.7568260226712666</v>
      </c>
      <c r="AD724">
        <f>IF('WetLitterbags placem_collection'!AB65="","",'WetLitterbags placem_collection'!AB65)</f>
        <v>4.9000000000000004</v>
      </c>
      <c r="AE724">
        <f>IF('WetLitterbags placem_collection'!Z65="","",'WetLitterbags placem_collection'!Z65)</f>
        <v>45</v>
      </c>
      <c r="AF724" s="256" t="str">
        <f>IF('WetLitterbags placem_collection'!AA65="","",'WetLitterbags placem_collection'!AA65)</f>
        <v>O</v>
      </c>
      <c r="AG724">
        <f>IF('WetLitterbags placem_collection'!AC65="","",'WetLitterbags placem_collection'!AC65)</f>
        <v>0</v>
      </c>
      <c r="AH724">
        <f>AVERAGE('WetLitterbags placem_collection'!S65,'WetLitterbags placem_collection'!U65)</f>
        <v>22.9</v>
      </c>
      <c r="AI724">
        <f>AVERAGE('WetLitterbags placem_collection'!R65,'WetLitterbags placem_collection'!T65)</f>
        <v>28.25</v>
      </c>
      <c r="AJ724">
        <f>INDEX(Coordinates!$B$2:$B$197,MATCH(G724,Coordinates!$J$2:$J$197,0))</f>
        <v>-3.406334035</v>
      </c>
      <c r="AK724">
        <f>INDEX(Coordinates!$C$2:$C$197,MATCH(G724,Coordinates!$J$2:$J$197,0))</f>
        <v>34.851172030000001</v>
      </c>
      <c r="AL724" t="str">
        <f>IF(ISNUMBER(SEARCH("C", 'WetLitterbags placem_collection'!Y65)),"YES","")</f>
        <v/>
      </c>
      <c r="AM724" t="str">
        <f>IF(ISNUMBER(SEARCH("H", 'WetLitterbags placem_collection'!Y65)),"YES","")</f>
        <v/>
      </c>
      <c r="AN724" t="str">
        <f>IF(ISNUMBER(SEARCH("R", 'WetLitterbags placem_collection'!Y65)),"YES","")</f>
        <v>YES</v>
      </c>
    </row>
    <row r="725" spans="1:40" ht="15" customHeight="1">
      <c r="A725" s="268" t="s">
        <v>2460</v>
      </c>
      <c r="B725" s="282">
        <f>'Dry_Litterbag Placem_Collection'!A66</f>
        <v>64</v>
      </c>
      <c r="C725" s="282" t="str">
        <f>'Dry_Litterbag Placem_Collection'!B66</f>
        <v>Makao</v>
      </c>
      <c r="D725" s="282" t="s">
        <v>2677</v>
      </c>
      <c r="E725" s="282" t="s">
        <v>20</v>
      </c>
      <c r="F725" s="282">
        <v>4</v>
      </c>
      <c r="G725" s="283" t="str">
        <f>'Dry_Litterbag Placem_Collection'!C66</f>
        <v>Dry_P4_T8</v>
      </c>
      <c r="H725" s="293" t="s">
        <v>3672</v>
      </c>
      <c r="I725" s="294" t="s">
        <v>298</v>
      </c>
      <c r="J725" s="233" t="str">
        <f>'WetLitterbags placem_collection'!Q66</f>
        <v>R550</v>
      </c>
      <c r="K725" s="235">
        <f>IFERROR(INDEX('Green_rooibos initial weight'!$C$5:$C$1749,MATCH(J725, 'Green_rooibos initial weight'!$A$5:$A$1749,0)),"")</f>
        <v>2.177</v>
      </c>
      <c r="L725" s="235">
        <f t="shared" si="82"/>
        <v>1.9272</v>
      </c>
      <c r="M725" s="235">
        <f>AVERAGE('Ashed teabags wet'!$J$814:$J$816)</f>
        <v>2.2816647271287041</v>
      </c>
      <c r="N725" s="235">
        <f t="shared" si="83"/>
        <v>1.8832277573787757</v>
      </c>
      <c r="O725" s="235">
        <f>IF(IFERROR(INDEX('Both teabags AfterWet'!$D$1:$D$839,MATCH(J725,'Both teabags AfterWet'!$B$1:$B$839,0)),"")="","",(IFERROR(INDEX('Both teabags AfterWet'!$D$1:$D$839,MATCH(J725,'Both teabags AfterWet'!$B$1:$B$839,0)),"")))</f>
        <v>1.6930000000000001</v>
      </c>
      <c r="P725" s="235">
        <f t="shared" si="84"/>
        <v>1.5424</v>
      </c>
      <c r="Q725" s="235">
        <f>IFERROR(INDEX('Ashed teabags wet'!$J$2:$J$825,MATCH(J725,'Ashed teabags wet'!$B$2:$B$825,0)),"")</f>
        <v>15.844027640671007</v>
      </c>
      <c r="R725" s="235">
        <f t="shared" si="87"/>
        <v>1.2980217176702904</v>
      </c>
      <c r="S725" s="236">
        <f>'WetLitterbags placem_collection'!E66</f>
        <v>42766</v>
      </c>
      <c r="T725" s="236">
        <f>IF('WetLitterbags placem_collection'!G66="","",'WetLitterbags placem_collection'!G66)</f>
        <v>42820</v>
      </c>
      <c r="U725" s="237">
        <f t="shared" si="81"/>
        <v>54</v>
      </c>
      <c r="V725" s="235">
        <f t="shared" si="85"/>
        <v>0.38480000000000003</v>
      </c>
      <c r="W725" s="235">
        <f t="shared" si="86"/>
        <v>0.58520603970848528</v>
      </c>
      <c r="X725">
        <f>IFERROR(INDEX(Rainfall_Wet!$O$2:$O$217,MATCH(B725, Rainfall_Wet!$A$2:$A$217,0)),"")</f>
        <v>214.262898705</v>
      </c>
      <c r="Y725" s="241">
        <v>25.96</v>
      </c>
      <c r="Z725" s="241">
        <v>6.9200000000000008</v>
      </c>
      <c r="AA725" s="241">
        <v>67.12</v>
      </c>
      <c r="AB725" s="242" t="s">
        <v>2688</v>
      </c>
      <c r="AC725" s="241">
        <v>1.7568260226712666</v>
      </c>
      <c r="AD725">
        <f>IF('WetLitterbags placem_collection'!AB66="","",'WetLitterbags placem_collection'!AB66)</f>
        <v>3</v>
      </c>
      <c r="AE725">
        <f>IF('WetLitterbags placem_collection'!Z66="","",'WetLitterbags placem_collection'!Z66)</f>
        <v>22.8</v>
      </c>
      <c r="AF725" s="256" t="str">
        <f>IF('WetLitterbags placem_collection'!AA66="","",'WetLitterbags placem_collection'!AA66)</f>
        <v>O</v>
      </c>
      <c r="AG725">
        <f>IF('WetLitterbags placem_collection'!AC66="","",'WetLitterbags placem_collection'!AC66)</f>
        <v>1</v>
      </c>
      <c r="AH725">
        <f>AVERAGE('WetLitterbags placem_collection'!S66,'WetLitterbags placem_collection'!U66)</f>
        <v>34.6</v>
      </c>
      <c r="AI725">
        <f>AVERAGE('WetLitterbags placem_collection'!R66,'WetLitterbags placem_collection'!T66)</f>
        <v>22.7</v>
      </c>
      <c r="AJ725">
        <f>INDEX(Coordinates!$B$2:$B$197,MATCH(G725,Coordinates!$J$2:$J$197,0))</f>
        <v>-3.4063409920000001</v>
      </c>
      <c r="AK725">
        <f>INDEX(Coordinates!$C$2:$C$197,MATCH(G725,Coordinates!$J$2:$J$197,0))</f>
        <v>34.85126004</v>
      </c>
      <c r="AL725" t="str">
        <f>IF(ISNUMBER(SEARCH("C", 'WetLitterbags placem_collection'!Y66)),"YES","")</f>
        <v/>
      </c>
      <c r="AM725" t="str">
        <f>IF(ISNUMBER(SEARCH("H", 'WetLitterbags placem_collection'!Y66)),"YES","")</f>
        <v/>
      </c>
      <c r="AN725" t="str">
        <f>IF(ISNUMBER(SEARCH("R", 'WetLitterbags placem_collection'!Y66)),"YES","")</f>
        <v/>
      </c>
    </row>
    <row r="726" spans="1:40" ht="15" customHeight="1">
      <c r="A726" s="268" t="s">
        <v>2460</v>
      </c>
      <c r="B726" s="282">
        <f>'Dry_Litterbag Placem_Collection'!A67</f>
        <v>65</v>
      </c>
      <c r="C726" s="282" t="str">
        <f>'Dry_Litterbag Placem_Collection'!B67</f>
        <v>Maswa</v>
      </c>
      <c r="D726" s="282" t="s">
        <v>2677</v>
      </c>
      <c r="E726" s="282" t="s">
        <v>2679</v>
      </c>
      <c r="F726" s="282">
        <v>1</v>
      </c>
      <c r="G726" s="283" t="str">
        <f>'Dry_Litterbag Placem_Collection'!C67</f>
        <v>Dry_W1_T1</v>
      </c>
      <c r="H726" s="293" t="s">
        <v>3672</v>
      </c>
      <c r="I726" s="294" t="s">
        <v>298</v>
      </c>
      <c r="J726" s="233" t="str">
        <f>'WetLitterbags placem_collection'!Q67</f>
        <v>R333</v>
      </c>
      <c r="K726" s="235">
        <f>IFERROR(INDEX('Green_rooibos initial weight'!$C$5:$C$1749,MATCH(J726, 'Green_rooibos initial weight'!$A$5:$A$1749,0)),"")</f>
        <v>2.27</v>
      </c>
      <c r="L726" s="235">
        <f t="shared" si="82"/>
        <v>2.0202</v>
      </c>
      <c r="M726" s="235">
        <f>AVERAGE('Ashed teabags wet'!$J$814:$J$816)</f>
        <v>2.2816647271287041</v>
      </c>
      <c r="N726" s="235">
        <f t="shared" si="83"/>
        <v>1.9741058091825459</v>
      </c>
      <c r="O726" s="235">
        <f>IF(IFERROR(INDEX('Both teabags AfterWet'!$D$1:$D$839,MATCH(J726,'Both teabags AfterWet'!$B$1:$B$839,0)),"")="","",(IFERROR(INDEX('Both teabags AfterWet'!$D$1:$D$839,MATCH(J726,'Both teabags AfterWet'!$B$1:$B$839,0)),"")))</f>
        <v>1.6319999999999999</v>
      </c>
      <c r="P726" s="235">
        <f t="shared" si="84"/>
        <v>1.4813999999999998</v>
      </c>
      <c r="Q726" s="235">
        <f>IFERROR(INDEX('Ashed teabags wet'!$J$2:$J$825,MATCH(J726,'Ashed teabags wet'!$B$2:$B$825,0)),"")</f>
        <v>3.9440838741890998</v>
      </c>
      <c r="R726" s="235">
        <f t="shared" si="87"/>
        <v>1.4229723414877624</v>
      </c>
      <c r="S726" s="236">
        <f>'WetLitterbags placem_collection'!E67</f>
        <v>42767</v>
      </c>
      <c r="T726" s="236">
        <f>IF('WetLitterbags placem_collection'!G67="","",'WetLitterbags placem_collection'!G67)</f>
        <v>42818</v>
      </c>
      <c r="U726" s="237">
        <f t="shared" si="81"/>
        <v>51</v>
      </c>
      <c r="V726" s="235">
        <f t="shared" si="85"/>
        <v>0.53880000000000017</v>
      </c>
      <c r="W726" s="235">
        <f t="shared" si="86"/>
        <v>0.55113346769478344</v>
      </c>
      <c r="X726">
        <f>IFERROR(INDEX(Rainfall_Wet!$O$2:$O$217,MATCH(B726, Rainfall_Wet!$A$2:$A$217,0)),"")</f>
        <v>185.630065823</v>
      </c>
      <c r="Y726" s="241">
        <v>47.96</v>
      </c>
      <c r="Z726" s="241">
        <v>22.919999999999995</v>
      </c>
      <c r="AA726" s="241">
        <v>29.120000000000012</v>
      </c>
      <c r="AB726" s="242" t="s">
        <v>2691</v>
      </c>
      <c r="AC726" s="241">
        <v>2.8831936914736325</v>
      </c>
      <c r="AD726">
        <f>IF('WetLitterbags placem_collection'!AB67="","",'WetLitterbags placem_collection'!AB67)</f>
        <v>13.8</v>
      </c>
      <c r="AE726">
        <f>IF('WetLitterbags placem_collection'!Z67="","",'WetLitterbags placem_collection'!Z67)</f>
        <v>13.8</v>
      </c>
      <c r="AF726" s="256" t="str">
        <f>IF('WetLitterbags placem_collection'!AA67="","",'WetLitterbags placem_collection'!AA67)</f>
        <v>O</v>
      </c>
      <c r="AG726">
        <f>IF('WetLitterbags placem_collection'!AC67="","",'WetLitterbags placem_collection'!AC67)</f>
        <v>1</v>
      </c>
      <c r="AH726">
        <f>AVERAGE('WetLitterbags placem_collection'!S67,'WetLitterbags placem_collection'!U67)</f>
        <v>32.299999999999997</v>
      </c>
      <c r="AI726">
        <f>AVERAGE('WetLitterbags placem_collection'!R67,'WetLitterbags placem_collection'!T67)</f>
        <v>22.75</v>
      </c>
      <c r="AJ726">
        <f>INDEX(Coordinates!$B$2:$B$197,MATCH(G726,Coordinates!$J$2:$J$197,0))</f>
        <v>-3.2993960379999998</v>
      </c>
      <c r="AK726">
        <f>INDEX(Coordinates!$C$2:$C$197,MATCH(G726,Coordinates!$J$2:$J$197,0))</f>
        <v>34.848240959999998</v>
      </c>
      <c r="AL726" t="str">
        <f>IF(ISNUMBER(SEARCH("C", 'WetLitterbags placem_collection'!Y67)),"YES","")</f>
        <v/>
      </c>
      <c r="AM726" t="str">
        <f>IF(ISNUMBER(SEARCH("H", 'WetLitterbags placem_collection'!Y67)),"YES","")</f>
        <v/>
      </c>
      <c r="AN726" t="str">
        <f>IF(ISNUMBER(SEARCH("R", 'WetLitterbags placem_collection'!Y67)),"YES","")</f>
        <v>YES</v>
      </c>
    </row>
    <row r="727" spans="1:40" ht="15" customHeight="1">
      <c r="A727" s="268" t="s">
        <v>2460</v>
      </c>
      <c r="B727" s="282">
        <f>'Dry_Litterbag Placem_Collection'!A68</f>
        <v>66</v>
      </c>
      <c r="C727" s="282" t="str">
        <f>'Dry_Litterbag Placem_Collection'!B68</f>
        <v>Maswa</v>
      </c>
      <c r="D727" s="282" t="s">
        <v>2677</v>
      </c>
      <c r="E727" s="282" t="s">
        <v>2679</v>
      </c>
      <c r="F727" s="282">
        <v>1</v>
      </c>
      <c r="G727" s="283" t="str">
        <f>'Dry_Litterbag Placem_Collection'!C68</f>
        <v>Dry_W1_T2</v>
      </c>
      <c r="H727" s="293" t="s">
        <v>3672</v>
      </c>
      <c r="I727" s="294" t="s">
        <v>298</v>
      </c>
      <c r="J727" s="233" t="str">
        <f>'WetLitterbags placem_collection'!Q68</f>
        <v>R252</v>
      </c>
      <c r="K727" s="235">
        <f>IFERROR(INDEX('Green_rooibos initial weight'!$C$5:$C$1749,MATCH(J727, 'Green_rooibos initial weight'!$A$5:$A$1749,0)),"")</f>
        <v>2.2069999999999999</v>
      </c>
      <c r="L727" s="235">
        <f t="shared" si="82"/>
        <v>1.9571999999999998</v>
      </c>
      <c r="M727" s="235">
        <f>AVERAGE('Ashed teabags wet'!$J$814:$J$816)</f>
        <v>2.2816647271287041</v>
      </c>
      <c r="N727" s="235">
        <f t="shared" si="83"/>
        <v>1.9125432579606367</v>
      </c>
      <c r="O727" s="235">
        <f>IF(IFERROR(INDEX('Both teabags AfterWet'!$D$1:$D$839,MATCH(J727,'Both teabags AfterWet'!$B$1:$B$839,0)),"")="","",(IFERROR(INDEX('Both teabags AfterWet'!$D$1:$D$839,MATCH(J727,'Both teabags AfterWet'!$B$1:$B$839,0)),"")))</f>
        <v>1.6584000000000001</v>
      </c>
      <c r="P727" s="235">
        <f t="shared" si="84"/>
        <v>1.5078</v>
      </c>
      <c r="Q727" s="235" t="str">
        <f>IFERROR(INDEX('Ashed teabags wet'!$J$2:$J$825,MATCH(J727,'Ashed teabags wet'!$B$2:$B$825,0)),"")</f>
        <v/>
      </c>
      <c r="R727" s="235" t="str">
        <f t="shared" si="87"/>
        <v/>
      </c>
      <c r="S727" s="236">
        <f>'WetLitterbags placem_collection'!E68</f>
        <v>42767</v>
      </c>
      <c r="T727" s="236">
        <f>IF('WetLitterbags placem_collection'!G68="","",'WetLitterbags placem_collection'!G68)</f>
        <v>42818</v>
      </c>
      <c r="U727" s="237">
        <f t="shared" ref="U727:U790" si="88">IFERROR(T727-S727,"")</f>
        <v>51</v>
      </c>
      <c r="V727" s="235">
        <f t="shared" si="85"/>
        <v>0.4493999999999998</v>
      </c>
      <c r="W727" s="235" t="str">
        <f t="shared" si="86"/>
        <v/>
      </c>
      <c r="X727">
        <f>IFERROR(INDEX(Rainfall_Wet!$O$2:$O$217,MATCH(B727, Rainfall_Wet!$A$2:$A$217,0)),"")</f>
        <v>185.630065823</v>
      </c>
      <c r="Y727" s="241">
        <v>47.96</v>
      </c>
      <c r="Z727" s="241">
        <v>22.919999999999995</v>
      </c>
      <c r="AA727" s="241">
        <v>29.120000000000012</v>
      </c>
      <c r="AB727" s="242" t="s">
        <v>2691</v>
      </c>
      <c r="AC727" s="241">
        <v>3.8831936914736298</v>
      </c>
      <c r="AD727">
        <f>IF('WetLitterbags placem_collection'!AB68="","",'WetLitterbags placem_collection'!AB68)</f>
        <v>8</v>
      </c>
      <c r="AE727">
        <f>IF('WetLitterbags placem_collection'!Z68="","",'WetLitterbags placem_collection'!Z68)</f>
        <v>19.8</v>
      </c>
      <c r="AF727" s="256" t="str">
        <f>IF('WetLitterbags placem_collection'!AA68="","",'WetLitterbags placem_collection'!AA68)</f>
        <v>O</v>
      </c>
      <c r="AG727">
        <f>IF('WetLitterbags placem_collection'!AC68="","",'WetLitterbags placem_collection'!AC68)</f>
        <v>1</v>
      </c>
      <c r="AH727">
        <f>AVERAGE('WetLitterbags placem_collection'!S68,'WetLitterbags placem_collection'!U68)</f>
        <v>30.6</v>
      </c>
      <c r="AI727">
        <f>AVERAGE('WetLitterbags placem_collection'!R68,'WetLitterbags placem_collection'!T68)</f>
        <v>21.95</v>
      </c>
      <c r="AJ727">
        <f>INDEX(Coordinates!$B$2:$B$197,MATCH(G727,Coordinates!$J$2:$J$197,0))</f>
        <v>-3.2993090340000002</v>
      </c>
      <c r="AK727">
        <f>INDEX(Coordinates!$C$2:$C$197,MATCH(G727,Coordinates!$J$2:$J$197,0))</f>
        <v>34.848404989999999</v>
      </c>
      <c r="AL727" t="str">
        <f>IF(ISNUMBER(SEARCH("C", 'WetLitterbags placem_collection'!Y68)),"YES","")</f>
        <v/>
      </c>
      <c r="AM727" t="str">
        <f>IF(ISNUMBER(SEARCH("H", 'WetLitterbags placem_collection'!Y68)),"YES","")</f>
        <v/>
      </c>
      <c r="AN727" t="str">
        <f>IF(ISNUMBER(SEARCH("R", 'WetLitterbags placem_collection'!Y68)),"YES","")</f>
        <v/>
      </c>
    </row>
    <row r="728" spans="1:40" ht="15" customHeight="1">
      <c r="A728" s="268" t="s">
        <v>2460</v>
      </c>
      <c r="B728" s="282">
        <f>'Dry_Litterbag Placem_Collection'!A69</f>
        <v>67</v>
      </c>
      <c r="C728" s="282" t="str">
        <f>'Dry_Litterbag Placem_Collection'!B69</f>
        <v>Maswa</v>
      </c>
      <c r="D728" s="282" t="s">
        <v>2677</v>
      </c>
      <c r="E728" s="282" t="s">
        <v>2679</v>
      </c>
      <c r="F728" s="282">
        <v>1</v>
      </c>
      <c r="G728" s="283" t="str">
        <f>'Dry_Litterbag Placem_Collection'!C69</f>
        <v>Dry_W1_T3</v>
      </c>
      <c r="H728" s="293" t="s">
        <v>3672</v>
      </c>
      <c r="I728" s="294" t="s">
        <v>298</v>
      </c>
      <c r="J728" s="233" t="str">
        <f>'WetLitterbags placem_collection'!Q69</f>
        <v>R44</v>
      </c>
      <c r="K728" s="235">
        <f>IFERROR(INDEX('Green_rooibos initial weight'!$C$5:$C$1749,MATCH(J728, 'Green_rooibos initial weight'!$A$5:$A$1749,0)),"")</f>
        <v>2.2480000000000002</v>
      </c>
      <c r="L728" s="235">
        <f t="shared" si="82"/>
        <v>1.9982000000000002</v>
      </c>
      <c r="M728" s="235">
        <f>AVERAGE('Ashed teabags wet'!$J$814:$J$816)</f>
        <v>2.2816647271287041</v>
      </c>
      <c r="N728" s="235">
        <f t="shared" si="83"/>
        <v>1.9526077754225144</v>
      </c>
      <c r="O728" s="235">
        <f>IF(IFERROR(INDEX('Both teabags AfterWet'!$D$1:$D$839,MATCH(J728,'Both teabags AfterWet'!$B$1:$B$839,0)),"")="","",(IFERROR(INDEX('Both teabags AfterWet'!$D$1:$D$839,MATCH(J728,'Both teabags AfterWet'!$B$1:$B$839,0)),"")))</f>
        <v>1.5427999999999999</v>
      </c>
      <c r="P728" s="235">
        <f t="shared" si="84"/>
        <v>1.3921999999999999</v>
      </c>
      <c r="Q728" s="235">
        <f>IFERROR(INDEX('Ashed teabags wet'!$J$2:$J$825,MATCH(J728,'Ashed teabags wet'!$B$2:$B$825,0)),"")</f>
        <v>3.2098765432091394</v>
      </c>
      <c r="R728" s="235">
        <f t="shared" si="87"/>
        <v>1.3475120987654423</v>
      </c>
      <c r="S728" s="236">
        <f>'WetLitterbags placem_collection'!E69</f>
        <v>42767</v>
      </c>
      <c r="T728" s="236">
        <f>IF('WetLitterbags placem_collection'!G69="","",'WetLitterbags placem_collection'!G69)</f>
        <v>42818</v>
      </c>
      <c r="U728" s="237">
        <f t="shared" si="88"/>
        <v>51</v>
      </c>
      <c r="V728" s="235">
        <f t="shared" si="85"/>
        <v>0.60600000000000032</v>
      </c>
      <c r="W728" s="235">
        <f t="shared" si="86"/>
        <v>0.60509567665707209</v>
      </c>
      <c r="X728">
        <f>IFERROR(INDEX(Rainfall_Wet!$O$2:$O$217,MATCH(B728, Rainfall_Wet!$A$2:$A$217,0)),"")</f>
        <v>185.630065823</v>
      </c>
      <c r="Y728" s="241">
        <v>47.96</v>
      </c>
      <c r="Z728" s="241">
        <v>22.919999999999995</v>
      </c>
      <c r="AA728" s="241">
        <v>29.120000000000012</v>
      </c>
      <c r="AB728" s="242" t="s">
        <v>2691</v>
      </c>
      <c r="AC728" s="241">
        <v>4.8831936914736298</v>
      </c>
      <c r="AD728">
        <f>IF('WetLitterbags placem_collection'!AB69="","",'WetLitterbags placem_collection'!AB69)</f>
        <v>5.5</v>
      </c>
      <c r="AE728">
        <f>IF('WetLitterbags placem_collection'!Z69="","",'WetLitterbags placem_collection'!Z69)</f>
        <v>5.5</v>
      </c>
      <c r="AF728" s="256" t="str">
        <f>IF('WetLitterbags placem_collection'!AA69="","",'WetLitterbags placem_collection'!AA69)</f>
        <v>O</v>
      </c>
      <c r="AG728">
        <f>IF('WetLitterbags placem_collection'!AC69="","",'WetLitterbags placem_collection'!AC69)</f>
        <v>1</v>
      </c>
      <c r="AH728">
        <f>AVERAGE('WetLitterbags placem_collection'!S69,'WetLitterbags placem_collection'!U69)</f>
        <v>29.9</v>
      </c>
      <c r="AI728">
        <f>AVERAGE('WetLitterbags placem_collection'!R69,'WetLitterbags placem_collection'!T69)</f>
        <v>20.7</v>
      </c>
      <c r="AJ728">
        <f>INDEX(Coordinates!$B$2:$B$197,MATCH(G728,Coordinates!$J$2:$J$197,0))</f>
        <v>-3.299434008</v>
      </c>
      <c r="AK728">
        <f>INDEX(Coordinates!$C$2:$C$197,MATCH(G728,Coordinates!$J$2:$J$197,0))</f>
        <v>34.848514960000003</v>
      </c>
      <c r="AL728" t="str">
        <f>IF(ISNUMBER(SEARCH("C", 'WetLitterbags placem_collection'!Y69)),"YES","")</f>
        <v/>
      </c>
      <c r="AM728" t="str">
        <f>IF(ISNUMBER(SEARCH("H", 'WetLitterbags placem_collection'!Y69)),"YES","")</f>
        <v/>
      </c>
      <c r="AN728" t="str">
        <f>IF(ISNUMBER(SEARCH("R", 'WetLitterbags placem_collection'!Y69)),"YES","")</f>
        <v/>
      </c>
    </row>
    <row r="729" spans="1:40" ht="15" customHeight="1">
      <c r="A729" s="268" t="s">
        <v>2460</v>
      </c>
      <c r="B729" s="282">
        <f>'Dry_Litterbag Placem_Collection'!A70</f>
        <v>68</v>
      </c>
      <c r="C729" s="282" t="str">
        <f>'Dry_Litterbag Placem_Collection'!B70</f>
        <v>Maswa</v>
      </c>
      <c r="D729" s="282" t="s">
        <v>2677</v>
      </c>
      <c r="E729" s="282" t="s">
        <v>2679</v>
      </c>
      <c r="F729" s="282">
        <v>1</v>
      </c>
      <c r="G729" s="283" t="str">
        <f>'Dry_Litterbag Placem_Collection'!C70</f>
        <v>Dry_W1_T4</v>
      </c>
      <c r="H729" s="293" t="s">
        <v>3672</v>
      </c>
      <c r="I729" s="294" t="s">
        <v>298</v>
      </c>
      <c r="J729" s="233" t="str">
        <f>'WetLitterbags placem_collection'!Q70</f>
        <v>R9</v>
      </c>
      <c r="K729" s="235">
        <f>IFERROR(INDEX('Green_rooibos initial weight'!$C$5:$C$1749,MATCH(J729, 'Green_rooibos initial weight'!$A$5:$A$1749,0)),"")</f>
        <v>2.2679999999999998</v>
      </c>
      <c r="L729" s="235">
        <f t="shared" si="82"/>
        <v>2.0181999999999998</v>
      </c>
      <c r="M729" s="235">
        <f>AVERAGE('Ashed teabags wet'!$J$814:$J$816)</f>
        <v>2.2816647271287041</v>
      </c>
      <c r="N729" s="235">
        <f t="shared" si="83"/>
        <v>1.9721514424770883</v>
      </c>
      <c r="O729" s="235">
        <f>IF(IFERROR(INDEX('Both teabags AfterWet'!$D$1:$D$839,MATCH(J729,'Both teabags AfterWet'!$B$1:$B$839,0)),"")="","",(IFERROR(INDEX('Both teabags AfterWet'!$D$1:$D$839,MATCH(J729,'Both teabags AfterWet'!$B$1:$B$839,0)),"")))</f>
        <v>1.7050000000000001</v>
      </c>
      <c r="P729" s="235">
        <f t="shared" si="84"/>
        <v>1.5544</v>
      </c>
      <c r="Q729" s="235">
        <f>IFERROR(INDEX('Ashed teabags wet'!$J$2:$J$825,MATCH(J729,'Ashed teabags wet'!$B$2:$B$825,0)),"")</f>
        <v>6.1938061938065374</v>
      </c>
      <c r="R729" s="235">
        <f t="shared" si="87"/>
        <v>1.4581234765234712</v>
      </c>
      <c r="S729" s="236">
        <f>'WetLitterbags placem_collection'!E70</f>
        <v>42767</v>
      </c>
      <c r="T729" s="236">
        <f>IF('WetLitterbags placem_collection'!G70="","",'WetLitterbags placem_collection'!G70)</f>
        <v>42818</v>
      </c>
      <c r="U729" s="237">
        <f t="shared" si="88"/>
        <v>51</v>
      </c>
      <c r="V729" s="235">
        <f t="shared" si="85"/>
        <v>0.46379999999999977</v>
      </c>
      <c r="W729" s="235">
        <f t="shared" si="86"/>
        <v>0.51402796595361711</v>
      </c>
      <c r="X729">
        <f>IFERROR(INDEX(Rainfall_Wet!$O$2:$O$217,MATCH(B729, Rainfall_Wet!$A$2:$A$217,0)),"")</f>
        <v>185.630065823</v>
      </c>
      <c r="Y729" s="241">
        <v>47.96</v>
      </c>
      <c r="Z729" s="241">
        <v>22.919999999999995</v>
      </c>
      <c r="AA729" s="241">
        <v>29.120000000000012</v>
      </c>
      <c r="AB729" s="242" t="s">
        <v>2691</v>
      </c>
      <c r="AC729" s="241">
        <v>5.8831936914736298</v>
      </c>
      <c r="AD729">
        <f>IF('WetLitterbags placem_collection'!AB70="","",'WetLitterbags placem_collection'!AB70)</f>
        <v>9.6999999999999993</v>
      </c>
      <c r="AE729">
        <f>IF('WetLitterbags placem_collection'!Z70="","",'WetLitterbags placem_collection'!Z70)</f>
        <v>23.4</v>
      </c>
      <c r="AF729" s="256" t="str">
        <f>IF('WetLitterbags placem_collection'!AA70="","",'WetLitterbags placem_collection'!AA70)</f>
        <v>O</v>
      </c>
      <c r="AG729">
        <f>IF('WetLitterbags placem_collection'!AC70="","",'WetLitterbags placem_collection'!AC70)</f>
        <v>1</v>
      </c>
      <c r="AH729">
        <f>AVERAGE('WetLitterbags placem_collection'!S70,'WetLitterbags placem_collection'!U70)</f>
        <v>29.85</v>
      </c>
      <c r="AI729">
        <f>AVERAGE('WetLitterbags placem_collection'!R70,'WetLitterbags placem_collection'!T70)</f>
        <v>21.2</v>
      </c>
      <c r="AJ729">
        <f>INDEX(Coordinates!$B$2:$B$197,MATCH(G729,Coordinates!$J$2:$J$197,0))</f>
        <v>-3.2991180099999999</v>
      </c>
      <c r="AK729">
        <f>INDEX(Coordinates!$C$2:$C$197,MATCH(G729,Coordinates!$J$2:$J$197,0))</f>
        <v>34.84824699</v>
      </c>
      <c r="AL729" t="str">
        <f>IF(ISNUMBER(SEARCH("C", 'WetLitterbags placem_collection'!Y70)),"YES","")</f>
        <v/>
      </c>
      <c r="AM729" t="str">
        <f>IF(ISNUMBER(SEARCH("H", 'WetLitterbags placem_collection'!Y70)),"YES","")</f>
        <v/>
      </c>
      <c r="AN729" t="str">
        <f>IF(ISNUMBER(SEARCH("R", 'WetLitterbags placem_collection'!Y70)),"YES","")</f>
        <v/>
      </c>
    </row>
    <row r="730" spans="1:40" ht="15" customHeight="1">
      <c r="A730" s="268" t="s">
        <v>2460</v>
      </c>
      <c r="B730" s="282">
        <f>'Dry_Litterbag Placem_Collection'!A71</f>
        <v>69</v>
      </c>
      <c r="C730" s="282" t="str">
        <f>'Dry_Litterbag Placem_Collection'!B71</f>
        <v>Maswa</v>
      </c>
      <c r="D730" s="282" t="s">
        <v>2677</v>
      </c>
      <c r="E730" s="282" t="s">
        <v>2679</v>
      </c>
      <c r="F730" s="282">
        <v>1</v>
      </c>
      <c r="G730" s="283" t="str">
        <f>'Dry_Litterbag Placem_Collection'!C71</f>
        <v>Dry_W1_T5</v>
      </c>
      <c r="H730" s="293" t="s">
        <v>3672</v>
      </c>
      <c r="I730" s="294" t="s">
        <v>298</v>
      </c>
      <c r="J730" s="233" t="str">
        <f>'WetLitterbags placem_collection'!Q71</f>
        <v>R251</v>
      </c>
      <c r="K730" s="235">
        <f>IFERROR(INDEX('Green_rooibos initial weight'!$C$5:$C$1749,MATCH(J730, 'Green_rooibos initial weight'!$A$5:$A$1749,0)),"")</f>
        <v>2.266</v>
      </c>
      <c r="L730" s="235">
        <f t="shared" si="82"/>
        <v>2.0162</v>
      </c>
      <c r="M730" s="235">
        <f>AVERAGE('Ashed teabags wet'!$J$814:$J$816)</f>
        <v>2.2816647271287041</v>
      </c>
      <c r="N730" s="235">
        <f t="shared" si="83"/>
        <v>1.9701970757716312</v>
      </c>
      <c r="O730" s="235">
        <f>IF(IFERROR(INDEX('Both teabags AfterWet'!$D$1:$D$839,MATCH(J730,'Both teabags AfterWet'!$B$1:$B$839,0)),"")="","",(IFERROR(INDEX('Both teabags AfterWet'!$D$1:$D$839,MATCH(J730,'Both teabags AfterWet'!$B$1:$B$839,0)),"")))</f>
        <v>1.8979999999999999</v>
      </c>
      <c r="P730" s="235">
        <f t="shared" si="84"/>
        <v>1.7473999999999998</v>
      </c>
      <c r="Q730" s="235">
        <f>IFERROR(INDEX('Ashed teabags wet'!$J$2:$J$825,MATCH(J730,'Ashed teabags wet'!$B$2:$B$825,0)),"")</f>
        <v>14.026483570377628</v>
      </c>
      <c r="R730" s="235">
        <f t="shared" si="87"/>
        <v>1.5023012260912212</v>
      </c>
      <c r="S730" s="236">
        <f>'WetLitterbags placem_collection'!E71</f>
        <v>42767</v>
      </c>
      <c r="T730" s="236">
        <f>IF('WetLitterbags placem_collection'!G71="","",'WetLitterbags placem_collection'!G71)</f>
        <v>42818</v>
      </c>
      <c r="U730" s="237">
        <f t="shared" si="88"/>
        <v>51</v>
      </c>
      <c r="V730" s="235">
        <f t="shared" si="85"/>
        <v>0.26880000000000015</v>
      </c>
      <c r="W730" s="235">
        <f t="shared" si="86"/>
        <v>0.46789584968040998</v>
      </c>
      <c r="X730">
        <f>IFERROR(INDEX(Rainfall_Wet!$O$2:$O$217,MATCH(B730, Rainfall_Wet!$A$2:$A$217,0)),"")</f>
        <v>185.630065823</v>
      </c>
      <c r="Y730" s="241">
        <v>47.96</v>
      </c>
      <c r="Z730" s="241">
        <v>22.919999999999995</v>
      </c>
      <c r="AA730" s="241">
        <v>29.120000000000012</v>
      </c>
      <c r="AB730" s="242" t="s">
        <v>2691</v>
      </c>
      <c r="AC730" s="241">
        <v>6.8831936914736298</v>
      </c>
      <c r="AD730">
        <f>IF('WetLitterbags placem_collection'!AB71="","",'WetLitterbags placem_collection'!AB71)</f>
        <v>14.4</v>
      </c>
      <c r="AE730">
        <f>IF('WetLitterbags placem_collection'!Z71="","",'WetLitterbags placem_collection'!Z71)</f>
        <v>24.4</v>
      </c>
      <c r="AF730" s="256" t="str">
        <f>IF('WetLitterbags placem_collection'!AA71="","",'WetLitterbags placem_collection'!AA71)</f>
        <v>O</v>
      </c>
      <c r="AG730">
        <f>IF('WetLitterbags placem_collection'!AC71="","",'WetLitterbags placem_collection'!AC71)</f>
        <v>1</v>
      </c>
      <c r="AH730">
        <f>AVERAGE('WetLitterbags placem_collection'!S71,'WetLitterbags placem_collection'!U71)</f>
        <v>31.25</v>
      </c>
      <c r="AI730">
        <f>AVERAGE('WetLitterbags placem_collection'!R71,'WetLitterbags placem_collection'!T71)</f>
        <v>23.450000000000003</v>
      </c>
      <c r="AJ730">
        <f>INDEX(Coordinates!$B$2:$B$197,MATCH(G730,Coordinates!$J$2:$J$197,0))</f>
        <v>-3.2993180030000002</v>
      </c>
      <c r="AK730">
        <f>INDEX(Coordinates!$C$2:$C$197,MATCH(G730,Coordinates!$J$2:$J$197,0))</f>
        <v>34.848235010000003</v>
      </c>
      <c r="AL730" t="str">
        <f>IF(ISNUMBER(SEARCH("C", 'WetLitterbags placem_collection'!Y71)),"YES","")</f>
        <v/>
      </c>
      <c r="AM730" t="str">
        <f>IF(ISNUMBER(SEARCH("H", 'WetLitterbags placem_collection'!Y71)),"YES","")</f>
        <v/>
      </c>
      <c r="AN730" t="str">
        <f>IF(ISNUMBER(SEARCH("R", 'WetLitterbags placem_collection'!Y71)),"YES","")</f>
        <v>YES</v>
      </c>
    </row>
    <row r="731" spans="1:40" ht="15" customHeight="1">
      <c r="A731" s="268" t="s">
        <v>2460</v>
      </c>
      <c r="B731" s="282">
        <f>'Dry_Litterbag Placem_Collection'!A72</f>
        <v>70</v>
      </c>
      <c r="C731" s="282" t="str">
        <f>'Dry_Litterbag Placem_Collection'!B72</f>
        <v>Maswa</v>
      </c>
      <c r="D731" s="282" t="s">
        <v>2677</v>
      </c>
      <c r="E731" s="282" t="s">
        <v>2679</v>
      </c>
      <c r="F731" s="282">
        <v>1</v>
      </c>
      <c r="G731" s="283" t="str">
        <f>'Dry_Litterbag Placem_Collection'!C72</f>
        <v>Dry_W1_T6</v>
      </c>
      <c r="H731" s="293" t="s">
        <v>3672</v>
      </c>
      <c r="I731" s="294" t="s">
        <v>298</v>
      </c>
      <c r="J731" s="233" t="str">
        <f>'WetLitterbags placem_collection'!Q72</f>
        <v>R266</v>
      </c>
      <c r="K731" s="235">
        <f>IFERROR(INDEX('Green_rooibos initial weight'!$C$5:$C$1749,MATCH(J731, 'Green_rooibos initial weight'!$A$5:$A$1749,0)),"")</f>
        <v>2.1720000000000002</v>
      </c>
      <c r="L731" s="235">
        <f t="shared" si="82"/>
        <v>1.9222000000000001</v>
      </c>
      <c r="M731" s="235">
        <f>AVERAGE('Ashed teabags wet'!$J$814:$J$816)</f>
        <v>2.2816647271287041</v>
      </c>
      <c r="N731" s="235">
        <f t="shared" si="83"/>
        <v>1.8783418406151322</v>
      </c>
      <c r="O731" s="235">
        <f>IF(IFERROR(INDEX('Both teabags AfterWet'!$D$1:$D$839,MATCH(J731,'Both teabags AfterWet'!$B$1:$B$839,0)),"")="","",(IFERROR(INDEX('Both teabags AfterWet'!$D$1:$D$839,MATCH(J731,'Both teabags AfterWet'!$B$1:$B$839,0)),"")))</f>
        <v>1.599</v>
      </c>
      <c r="P731" s="235">
        <f t="shared" si="84"/>
        <v>1.4483999999999999</v>
      </c>
      <c r="Q731" s="235">
        <f>IFERROR(INDEX('Ashed teabags wet'!$J$2:$J$825,MATCH(J731,'Ashed teabags wet'!$B$2:$B$825,0)),"")</f>
        <v>2.9397110114603966</v>
      </c>
      <c r="R731" s="235">
        <f t="shared" si="87"/>
        <v>1.4058212257100076</v>
      </c>
      <c r="S731" s="236">
        <f>'WetLitterbags placem_collection'!E72</f>
        <v>42767</v>
      </c>
      <c r="T731" s="236">
        <f>IF('WetLitterbags placem_collection'!G72="","",'WetLitterbags placem_collection'!G72)</f>
        <v>42818</v>
      </c>
      <c r="U731" s="237">
        <f t="shared" si="88"/>
        <v>51</v>
      </c>
      <c r="V731" s="235">
        <f t="shared" si="85"/>
        <v>0.47380000000000022</v>
      </c>
      <c r="W731" s="235">
        <f t="shared" si="86"/>
        <v>0.47252061490512465</v>
      </c>
      <c r="X731">
        <f>IFERROR(INDEX(Rainfall_Wet!$O$2:$O$217,MATCH(B731, Rainfall_Wet!$A$2:$A$217,0)),"")</f>
        <v>185.630065823</v>
      </c>
      <c r="Y731" s="241">
        <v>47.96</v>
      </c>
      <c r="Z731" s="241">
        <v>22.919999999999995</v>
      </c>
      <c r="AA731" s="241">
        <v>29.120000000000012</v>
      </c>
      <c r="AB731" s="242" t="s">
        <v>2691</v>
      </c>
      <c r="AC731" s="241">
        <v>7.8831936914736298</v>
      </c>
      <c r="AD731">
        <f>IF('WetLitterbags placem_collection'!AB72="","",'WetLitterbags placem_collection'!AB72)</f>
        <v>15</v>
      </c>
      <c r="AE731">
        <f>IF('WetLitterbags placem_collection'!Z72="","",'WetLitterbags placem_collection'!Z72)</f>
        <v>28</v>
      </c>
      <c r="AF731" s="256" t="str">
        <f>IF('WetLitterbags placem_collection'!AA72="","",'WetLitterbags placem_collection'!AA72)</f>
        <v>O</v>
      </c>
      <c r="AG731">
        <f>IF('WetLitterbags placem_collection'!AC72="","",'WetLitterbags placem_collection'!AC72)</f>
        <v>0</v>
      </c>
      <c r="AH731">
        <f>AVERAGE('WetLitterbags placem_collection'!S72,'WetLitterbags placem_collection'!U72)</f>
        <v>32.15</v>
      </c>
      <c r="AI731">
        <f>AVERAGE('WetLitterbags placem_collection'!R72,'WetLitterbags placem_collection'!T72)</f>
        <v>23.7</v>
      </c>
      <c r="AJ731">
        <f>INDEX(Coordinates!$B$2:$B$197,MATCH(G731,Coordinates!$J$2:$J$197,0))</f>
        <v>-3.299381034</v>
      </c>
      <c r="AK731">
        <f>INDEX(Coordinates!$C$2:$C$197,MATCH(G731,Coordinates!$J$2:$J$197,0))</f>
        <v>34.848312040000003</v>
      </c>
      <c r="AL731" t="str">
        <f>IF(ISNUMBER(SEARCH("C", 'WetLitterbags placem_collection'!Y72)),"YES","")</f>
        <v/>
      </c>
      <c r="AM731" t="str">
        <f>IF(ISNUMBER(SEARCH("H", 'WetLitterbags placem_collection'!Y72)),"YES","")</f>
        <v/>
      </c>
      <c r="AN731" t="str">
        <f>IF(ISNUMBER(SEARCH("R", 'WetLitterbags placem_collection'!Y72)),"YES","")</f>
        <v>YES</v>
      </c>
    </row>
    <row r="732" spans="1:40" ht="15" customHeight="1">
      <c r="A732" s="268" t="s">
        <v>2460</v>
      </c>
      <c r="B732" s="282">
        <f>'Dry_Litterbag Placem_Collection'!A73</f>
        <v>71</v>
      </c>
      <c r="C732" s="282" t="str">
        <f>'Dry_Litterbag Placem_Collection'!B73</f>
        <v>Maswa</v>
      </c>
      <c r="D732" s="282" t="s">
        <v>2677</v>
      </c>
      <c r="E732" s="282" t="s">
        <v>2679</v>
      </c>
      <c r="F732" s="282">
        <v>1</v>
      </c>
      <c r="G732" s="283" t="str">
        <f>'Dry_Litterbag Placem_Collection'!C73</f>
        <v>Dry_W1_T7</v>
      </c>
      <c r="H732" s="293" t="s">
        <v>3672</v>
      </c>
      <c r="I732" s="294" t="s">
        <v>298</v>
      </c>
      <c r="J732" s="233" t="str">
        <f>'WetLitterbags placem_collection'!Q73</f>
        <v>R528</v>
      </c>
      <c r="K732" s="235">
        <f>IFERROR(INDEX('Green_rooibos initial weight'!$C$5:$C$1749,MATCH(J732, 'Green_rooibos initial weight'!$A$5:$A$1749,0)),"")</f>
        <v>2.1019999999999999</v>
      </c>
      <c r="L732" s="235">
        <f t="shared" si="82"/>
        <v>1.8521999999999998</v>
      </c>
      <c r="M732" s="235">
        <f>AVERAGE('Ashed teabags wet'!$J$814:$J$816)</f>
        <v>2.2816647271287041</v>
      </c>
      <c r="N732" s="235">
        <f t="shared" si="83"/>
        <v>1.809939005924122</v>
      </c>
      <c r="O732" s="235">
        <f>IF(IFERROR(INDEX('Both teabags AfterWet'!$D$1:$D$839,MATCH(J732,'Both teabags AfterWet'!$B$1:$B$839,0)),"")="","",(IFERROR(INDEX('Both teabags AfterWet'!$D$1:$D$839,MATCH(J732,'Both teabags AfterWet'!$B$1:$B$839,0)),"")))</f>
        <v>1.5779000000000001</v>
      </c>
      <c r="P732" s="235">
        <f t="shared" si="84"/>
        <v>1.4273</v>
      </c>
      <c r="Q732" s="235">
        <f>IFERROR(INDEX('Ashed teabags wet'!$J$2:$J$825,MATCH(J732,'Ashed teabags wet'!$B$2:$B$825,0)),"")</f>
        <v>2.689243027888772</v>
      </c>
      <c r="R732" s="235">
        <f t="shared" si="87"/>
        <v>1.3889164342629436</v>
      </c>
      <c r="S732" s="236">
        <f>'WetLitterbags placem_collection'!E73</f>
        <v>42767</v>
      </c>
      <c r="T732" s="236">
        <f>IF('WetLitterbags placem_collection'!G73="","",'WetLitterbags placem_collection'!G73)</f>
        <v>42818</v>
      </c>
      <c r="U732" s="237">
        <f t="shared" si="88"/>
        <v>51</v>
      </c>
      <c r="V732" s="235">
        <f t="shared" si="85"/>
        <v>0.42489999999999983</v>
      </c>
      <c r="W732" s="235">
        <f t="shared" si="86"/>
        <v>0.4210225716611784</v>
      </c>
      <c r="X732">
        <f>IFERROR(INDEX(Rainfall_Wet!$O$2:$O$217,MATCH(B732, Rainfall_Wet!$A$2:$A$217,0)),"")</f>
        <v>185.630065823</v>
      </c>
      <c r="Y732" s="241">
        <v>47.96</v>
      </c>
      <c r="Z732" s="241">
        <v>22.919999999999995</v>
      </c>
      <c r="AA732" s="241">
        <v>29.120000000000012</v>
      </c>
      <c r="AB732" s="242" t="s">
        <v>2691</v>
      </c>
      <c r="AC732" s="241">
        <v>8.8831936914736307</v>
      </c>
      <c r="AD732">
        <f>IF('WetLitterbags placem_collection'!AB73="","",'WetLitterbags placem_collection'!AB73)</f>
        <v>15.5</v>
      </c>
      <c r="AE732">
        <f>IF('WetLitterbags placem_collection'!Z73="","",'WetLitterbags placem_collection'!Z73)</f>
        <v>32</v>
      </c>
      <c r="AF732" s="256" t="str">
        <f>IF('WetLitterbags placem_collection'!AA73="","",'WetLitterbags placem_collection'!AA73)</f>
        <v>O</v>
      </c>
      <c r="AG732">
        <f>IF('WetLitterbags placem_collection'!AC73="","",'WetLitterbags placem_collection'!AC73)</f>
        <v>1</v>
      </c>
      <c r="AH732">
        <f>AVERAGE('WetLitterbags placem_collection'!S73,'WetLitterbags placem_collection'!U73)</f>
        <v>29.35</v>
      </c>
      <c r="AI732">
        <f>AVERAGE('WetLitterbags placem_collection'!R73,'WetLitterbags placem_collection'!T73)</f>
        <v>21.95</v>
      </c>
      <c r="AJ732">
        <f>INDEX(Coordinates!$B$2:$B$197,MATCH(G732,Coordinates!$J$2:$J$197,0))</f>
        <v>-3.2992429849999998</v>
      </c>
      <c r="AK732">
        <f>INDEX(Coordinates!$C$2:$C$197,MATCH(G732,Coordinates!$J$2:$J$197,0))</f>
        <v>34.847900989999999</v>
      </c>
      <c r="AL732" t="str">
        <f>IF(ISNUMBER(SEARCH("C", 'WetLitterbags placem_collection'!Y73)),"YES","")</f>
        <v/>
      </c>
      <c r="AM732" t="str">
        <f>IF(ISNUMBER(SEARCH("H", 'WetLitterbags placem_collection'!Y73)),"YES","")</f>
        <v/>
      </c>
      <c r="AN732" t="str">
        <f>IF(ISNUMBER(SEARCH("R", 'WetLitterbags placem_collection'!Y73)),"YES","")</f>
        <v/>
      </c>
    </row>
    <row r="733" spans="1:40" ht="15" customHeight="1">
      <c r="A733" s="268" t="s">
        <v>2460</v>
      </c>
      <c r="B733" s="282">
        <f>'Dry_Litterbag Placem_Collection'!A74</f>
        <v>72</v>
      </c>
      <c r="C733" s="282" t="str">
        <f>'Dry_Litterbag Placem_Collection'!B74</f>
        <v>Maswa</v>
      </c>
      <c r="D733" s="282" t="s">
        <v>2677</v>
      </c>
      <c r="E733" s="282" t="s">
        <v>2679</v>
      </c>
      <c r="F733" s="282">
        <v>1</v>
      </c>
      <c r="G733" s="283" t="str">
        <f>'Dry_Litterbag Placem_Collection'!C74</f>
        <v>Dry_W1_T8</v>
      </c>
      <c r="H733" s="293" t="s">
        <v>3672</v>
      </c>
      <c r="I733" s="294" t="s">
        <v>298</v>
      </c>
      <c r="J733" s="233" t="str">
        <f>'WetLitterbags placem_collection'!Q74</f>
        <v>R14</v>
      </c>
      <c r="K733" s="235">
        <f>IFERROR(INDEX('Green_rooibos initial weight'!$C$5:$C$1749,MATCH(J733, 'Green_rooibos initial weight'!$A$5:$A$1749,0)),"")</f>
        <v>2.181</v>
      </c>
      <c r="L733" s="235">
        <f t="shared" si="82"/>
        <v>1.9312</v>
      </c>
      <c r="M733" s="235">
        <f>AVERAGE('Ashed teabags wet'!$J$814:$J$816)</f>
        <v>2.2816647271287041</v>
      </c>
      <c r="N733" s="235">
        <f t="shared" si="83"/>
        <v>1.8871364907896906</v>
      </c>
      <c r="O733" s="235">
        <f>IF(IFERROR(INDEX('Both teabags AfterWet'!$D$1:$D$839,MATCH(J733,'Both teabags AfterWet'!$B$1:$B$839,0)),"")="","",(IFERROR(INDEX('Both teabags AfterWet'!$D$1:$D$839,MATCH(J733,'Both teabags AfterWet'!$B$1:$B$839,0)),"")))</f>
        <v>1.5603</v>
      </c>
      <c r="P733" s="235">
        <f t="shared" si="84"/>
        <v>1.4097</v>
      </c>
      <c r="Q733" s="235">
        <f>IFERROR(INDEX('Ashed teabags wet'!$J$2:$J$825,MATCH(J733,'Ashed teabags wet'!$B$2:$B$825,0)),"")</f>
        <v>3.0571992110453157</v>
      </c>
      <c r="R733" s="235">
        <f t="shared" si="87"/>
        <v>1.3666026627218941</v>
      </c>
      <c r="S733" s="236">
        <f>'WetLitterbags placem_collection'!E74</f>
        <v>42767</v>
      </c>
      <c r="T733" s="236">
        <f>IF('WetLitterbags placem_collection'!G74="","",'WetLitterbags placem_collection'!G74)</f>
        <v>42818</v>
      </c>
      <c r="U733" s="237">
        <f t="shared" si="88"/>
        <v>51</v>
      </c>
      <c r="V733" s="235">
        <f t="shared" si="85"/>
        <v>0.52150000000000007</v>
      </c>
      <c r="W733" s="235">
        <f t="shared" si="86"/>
        <v>0.52053382806779647</v>
      </c>
      <c r="X733">
        <f>IFERROR(INDEX(Rainfall_Wet!$O$2:$O$217,MATCH(B733, Rainfall_Wet!$A$2:$A$217,0)),"")</f>
        <v>185.630065823</v>
      </c>
      <c r="Y733" s="241">
        <v>47.96</v>
      </c>
      <c r="Z733" s="241">
        <v>22.919999999999995</v>
      </c>
      <c r="AA733" s="241">
        <v>29.120000000000012</v>
      </c>
      <c r="AB733" s="242" t="s">
        <v>2691</v>
      </c>
      <c r="AC733" s="241">
        <v>9.8831936914736307</v>
      </c>
      <c r="AD733">
        <f>IF('WetLitterbags placem_collection'!AB74="","",'WetLitterbags placem_collection'!AB74)</f>
        <v>2.6</v>
      </c>
      <c r="AE733">
        <f>IF('WetLitterbags placem_collection'!Z74="","",'WetLitterbags placem_collection'!Z74)</f>
        <v>44</v>
      </c>
      <c r="AF733" s="256" t="str">
        <f>IF('WetLitterbags placem_collection'!AA74="","",'WetLitterbags placem_collection'!AA74)</f>
        <v>O</v>
      </c>
      <c r="AG733">
        <f>IF('WetLitterbags placem_collection'!AC74="","",'WetLitterbags placem_collection'!AC74)</f>
        <v>1</v>
      </c>
      <c r="AH733">
        <f>AVERAGE('WetLitterbags placem_collection'!S74,'WetLitterbags placem_collection'!U74)</f>
        <v>32</v>
      </c>
      <c r="AI733">
        <f>AVERAGE('WetLitterbags placem_collection'!R74,'WetLitterbags placem_collection'!T74)</f>
        <v>21.9</v>
      </c>
      <c r="AJ733">
        <f>INDEX(Coordinates!$B$2:$B$197,MATCH(G733,Coordinates!$J$2:$J$197,0))</f>
        <v>-3.2996540329999999</v>
      </c>
      <c r="AK733">
        <f>INDEX(Coordinates!$C$2:$C$197,MATCH(G733,Coordinates!$J$2:$J$197,0))</f>
        <v>34.848151020000003</v>
      </c>
      <c r="AL733" t="str">
        <f>IF(ISNUMBER(SEARCH("C", 'WetLitterbags placem_collection'!Y74)),"YES","")</f>
        <v/>
      </c>
      <c r="AM733" t="str">
        <f>IF(ISNUMBER(SEARCH("H", 'WetLitterbags placem_collection'!Y74)),"YES","")</f>
        <v/>
      </c>
      <c r="AN733" t="str">
        <f>IF(ISNUMBER(SEARCH("R", 'WetLitterbags placem_collection'!Y74)),"YES","")</f>
        <v/>
      </c>
    </row>
    <row r="734" spans="1:40" ht="15" customHeight="1">
      <c r="A734" s="268" t="s">
        <v>2460</v>
      </c>
      <c r="B734" s="282">
        <f>'Dry_Litterbag Placem_Collection'!A75</f>
        <v>73</v>
      </c>
      <c r="C734" s="282" t="str">
        <f>'Dry_Litterbag Placem_Collection'!B75</f>
        <v>Maswa</v>
      </c>
      <c r="D734" s="282" t="s">
        <v>2677</v>
      </c>
      <c r="E734" s="282" t="s">
        <v>2679</v>
      </c>
      <c r="F734" s="282">
        <v>2</v>
      </c>
      <c r="G734" s="283" t="str">
        <f>'Dry_Litterbag Placem_Collection'!C75</f>
        <v>Dry_W2_T1</v>
      </c>
      <c r="H734" s="293" t="s">
        <v>3672</v>
      </c>
      <c r="I734" s="294" t="s">
        <v>298</v>
      </c>
      <c r="J734" s="233" t="str">
        <f>'WetLitterbags placem_collection'!Q75</f>
        <v>R393</v>
      </c>
      <c r="K734" s="235">
        <f>IFERROR(INDEX('Green_rooibos initial weight'!$C$5:$C$1749,MATCH(J734, 'Green_rooibos initial weight'!$A$5:$A$1749,0)),"")</f>
        <v>2.1829999999999998</v>
      </c>
      <c r="L734" s="235">
        <f t="shared" si="82"/>
        <v>1.9331999999999998</v>
      </c>
      <c r="M734" s="235">
        <f>AVERAGE('Ashed teabags wet'!$J$814:$J$816)</f>
        <v>2.2816647271287041</v>
      </c>
      <c r="N734" s="235">
        <f t="shared" si="83"/>
        <v>1.8890908574951477</v>
      </c>
      <c r="O734" s="235">
        <f>IF(IFERROR(INDEX('Both teabags AfterWet'!$D$1:$D$839,MATCH(J734,'Both teabags AfterWet'!$B$1:$B$839,0)),"")="","",(IFERROR(INDEX('Both teabags AfterWet'!$D$1:$D$839,MATCH(J734,'Both teabags AfterWet'!$B$1:$B$839,0)),"")))</f>
        <v>1.6598999999999999</v>
      </c>
      <c r="P734" s="235">
        <f t="shared" si="84"/>
        <v>1.5092999999999999</v>
      </c>
      <c r="Q734" s="235">
        <f>IFERROR(INDEX('Ashed teabags wet'!$J$2:$J$825,MATCH(J734,'Ashed teabags wet'!$B$2:$B$825,0)),"")</f>
        <v>2.4769305488104898</v>
      </c>
      <c r="R734" s="235">
        <f t="shared" si="87"/>
        <v>1.4719156872268031</v>
      </c>
      <c r="S734" s="236">
        <f>'WetLitterbags placem_collection'!E75</f>
        <v>42767</v>
      </c>
      <c r="T734" s="236">
        <f>IF('WetLitterbags placem_collection'!G75="","",'WetLitterbags placem_collection'!G75)</f>
        <v>42818</v>
      </c>
      <c r="U734" s="237">
        <f t="shared" si="88"/>
        <v>51</v>
      </c>
      <c r="V734" s="235">
        <f t="shared" si="85"/>
        <v>0.42389999999999994</v>
      </c>
      <c r="W734" s="235">
        <f t="shared" si="86"/>
        <v>0.41717517026834461</v>
      </c>
      <c r="X734">
        <f>IFERROR(INDEX(Rainfall_Wet!$O$2:$O$217,MATCH(B734, Rainfall_Wet!$A$2:$A$217,0)),"")</f>
        <v>185.630065823</v>
      </c>
      <c r="Y734" s="241">
        <v>45.272914521112256</v>
      </c>
      <c r="Z734" s="241">
        <v>23.604531410916575</v>
      </c>
      <c r="AA734" s="241">
        <v>31.122554067971166</v>
      </c>
      <c r="AB734" s="242" t="s">
        <v>2691</v>
      </c>
      <c r="AC734" s="241">
        <v>2.0547560374568752</v>
      </c>
      <c r="AD734">
        <f>IF('WetLitterbags placem_collection'!AB75="","",'WetLitterbags placem_collection'!AB75)</f>
        <v>9.1</v>
      </c>
      <c r="AE734">
        <f>IF('WetLitterbags placem_collection'!Z75="","",'WetLitterbags placem_collection'!Z75)</f>
        <v>10</v>
      </c>
      <c r="AF734" s="256" t="str">
        <f>IF('WetLitterbags placem_collection'!AA75="","",'WetLitterbags placem_collection'!AA75)</f>
        <v>M</v>
      </c>
      <c r="AG734">
        <f>IF('WetLitterbags placem_collection'!AC75="","",'WetLitterbags placem_collection'!AC75)</f>
        <v>1</v>
      </c>
      <c r="AH734">
        <f>AVERAGE('WetLitterbags placem_collection'!S75,'WetLitterbags placem_collection'!U75)</f>
        <v>27.85</v>
      </c>
      <c r="AI734">
        <f>AVERAGE('WetLitterbags placem_collection'!R75,'WetLitterbags placem_collection'!T75)</f>
        <v>26.15</v>
      </c>
      <c r="AJ734">
        <f>INDEX(Coordinates!$B$2:$B$197,MATCH(G734,Coordinates!$J$2:$J$197,0))</f>
        <v>-3.3025860229999999</v>
      </c>
      <c r="AK734">
        <f>INDEX(Coordinates!$C$2:$C$197,MATCH(G734,Coordinates!$J$2:$J$197,0))</f>
        <v>34.848048009999999</v>
      </c>
      <c r="AL734" t="str">
        <f>IF(ISNUMBER(SEARCH("C", 'WetLitterbags placem_collection'!Y75)),"YES","")</f>
        <v/>
      </c>
      <c r="AM734" t="str">
        <f>IF(ISNUMBER(SEARCH("H", 'WetLitterbags placem_collection'!Y75)),"YES","")</f>
        <v/>
      </c>
      <c r="AN734" t="str">
        <f>IF(ISNUMBER(SEARCH("R", 'WetLitterbags placem_collection'!Y75)),"YES","")</f>
        <v>YES</v>
      </c>
    </row>
    <row r="735" spans="1:40" ht="15" customHeight="1">
      <c r="A735" s="268" t="s">
        <v>2460</v>
      </c>
      <c r="B735" s="282">
        <f>'Dry_Litterbag Placem_Collection'!A76</f>
        <v>74</v>
      </c>
      <c r="C735" s="282" t="str">
        <f>'Dry_Litterbag Placem_Collection'!B76</f>
        <v>Maswa</v>
      </c>
      <c r="D735" s="282" t="s">
        <v>2677</v>
      </c>
      <c r="E735" s="282" t="s">
        <v>2679</v>
      </c>
      <c r="F735" s="282">
        <v>2</v>
      </c>
      <c r="G735" s="283" t="str">
        <f>'Dry_Litterbag Placem_Collection'!C76</f>
        <v>Dry_W2_T2</v>
      </c>
      <c r="H735" s="293" t="s">
        <v>3672</v>
      </c>
      <c r="I735" s="294" t="s">
        <v>298</v>
      </c>
      <c r="J735" s="233" t="str">
        <f>'WetLitterbags placem_collection'!Q76</f>
        <v>R138</v>
      </c>
      <c r="K735" s="235">
        <f>IFERROR(INDEX('Green_rooibos initial weight'!$C$5:$C$1749,MATCH(J735, 'Green_rooibos initial weight'!$A$5:$A$1749,0)),"")</f>
        <v>2.3140000000000001</v>
      </c>
      <c r="L735" s="235">
        <f t="shared" si="82"/>
        <v>2.0642</v>
      </c>
      <c r="M735" s="235">
        <f>AVERAGE('Ashed teabags wet'!$J$814:$J$816)</f>
        <v>2.2816647271287041</v>
      </c>
      <c r="N735" s="235">
        <f t="shared" si="83"/>
        <v>2.0171018767026094</v>
      </c>
      <c r="O735" s="235">
        <f>IF(IFERROR(INDEX('Both teabags AfterWet'!$D$1:$D$839,MATCH(J735,'Both teabags AfterWet'!$B$1:$B$839,0)),"")="","",(IFERROR(INDEX('Both teabags AfterWet'!$D$1:$D$839,MATCH(J735,'Both teabags AfterWet'!$B$1:$B$839,0)),"")))</f>
        <v>1.6850000000000001</v>
      </c>
      <c r="P735" s="235">
        <f t="shared" si="84"/>
        <v>1.5344</v>
      </c>
      <c r="Q735" s="235">
        <f>IFERROR(INDEX('Ashed teabags wet'!$J$2:$J$825,MATCH(J735,'Ashed teabags wet'!$B$2:$B$825,0)),"")</f>
        <v>3.6873156342174327</v>
      </c>
      <c r="R735" s="235">
        <f t="shared" si="87"/>
        <v>1.4778218289085676</v>
      </c>
      <c r="S735" s="236">
        <f>'WetLitterbags placem_collection'!E76</f>
        <v>42767</v>
      </c>
      <c r="T735" s="236">
        <f>IF('WetLitterbags placem_collection'!G76="","",'WetLitterbags placem_collection'!G76)</f>
        <v>42818</v>
      </c>
      <c r="U735" s="237">
        <f t="shared" si="88"/>
        <v>51</v>
      </c>
      <c r="V735" s="235">
        <f t="shared" si="85"/>
        <v>0.52980000000000005</v>
      </c>
      <c r="W735" s="235">
        <f t="shared" si="86"/>
        <v>0.53928004779404182</v>
      </c>
      <c r="X735">
        <f>IFERROR(INDEX(Rainfall_Wet!$O$2:$O$217,MATCH(B735, Rainfall_Wet!$A$2:$A$217,0)),"")</f>
        <v>185.630065823</v>
      </c>
      <c r="Y735" s="241">
        <v>45.272914521112256</v>
      </c>
      <c r="Z735" s="241">
        <v>23.604531410916575</v>
      </c>
      <c r="AA735" s="241">
        <v>31.122554067971166</v>
      </c>
      <c r="AB735" s="242" t="s">
        <v>2691</v>
      </c>
      <c r="AC735" s="241">
        <v>3.0547560374568801</v>
      </c>
      <c r="AD735">
        <f>IF('WetLitterbags placem_collection'!AB76="","",'WetLitterbags placem_collection'!AB76)</f>
        <v>7.7</v>
      </c>
      <c r="AE735">
        <f>IF('WetLitterbags placem_collection'!Z76="","",'WetLitterbags placem_collection'!Z76)</f>
        <v>9.4</v>
      </c>
      <c r="AF735" s="256" t="str">
        <f>IF('WetLitterbags placem_collection'!AA76="","",'WetLitterbags placem_collection'!AA76)</f>
        <v>M</v>
      </c>
      <c r="AG735">
        <f>IF('WetLitterbags placem_collection'!AC76="","",'WetLitterbags placem_collection'!AC76)</f>
        <v>1</v>
      </c>
      <c r="AH735">
        <f>AVERAGE('WetLitterbags placem_collection'!S76,'WetLitterbags placem_collection'!U76)</f>
        <v>24.65</v>
      </c>
      <c r="AI735">
        <f>AVERAGE('WetLitterbags placem_collection'!R76,'WetLitterbags placem_collection'!T76)</f>
        <v>24.35</v>
      </c>
      <c r="AJ735">
        <f>INDEX(Coordinates!$B$2:$B$197,MATCH(G735,Coordinates!$J$2:$J$197,0))</f>
        <v>-3.3025779759999998</v>
      </c>
      <c r="AK735">
        <f>INDEX(Coordinates!$C$2:$C$197,MATCH(G735,Coordinates!$J$2:$J$197,0))</f>
        <v>34.848041969999997</v>
      </c>
      <c r="AL735" t="str">
        <f>IF(ISNUMBER(SEARCH("C", 'WetLitterbags placem_collection'!Y76)),"YES","")</f>
        <v/>
      </c>
      <c r="AM735" t="str">
        <f>IF(ISNUMBER(SEARCH("H", 'WetLitterbags placem_collection'!Y76)),"YES","")</f>
        <v/>
      </c>
      <c r="AN735" t="str">
        <f>IF(ISNUMBER(SEARCH("R", 'WetLitterbags placem_collection'!Y76)),"YES","")</f>
        <v/>
      </c>
    </row>
    <row r="736" spans="1:40" ht="15" customHeight="1">
      <c r="A736" s="268" t="s">
        <v>2460</v>
      </c>
      <c r="B736" s="282">
        <f>'Dry_Litterbag Placem_Collection'!A77</f>
        <v>75</v>
      </c>
      <c r="C736" s="282" t="str">
        <f>'Dry_Litterbag Placem_Collection'!B77</f>
        <v>Maswa</v>
      </c>
      <c r="D736" s="282" t="s">
        <v>2677</v>
      </c>
      <c r="E736" s="282" t="s">
        <v>2679</v>
      </c>
      <c r="F736" s="282">
        <v>2</v>
      </c>
      <c r="G736" s="283" t="str">
        <f>'Dry_Litterbag Placem_Collection'!C77</f>
        <v>Dry_W2_T3</v>
      </c>
      <c r="H736" s="293" t="s">
        <v>3672</v>
      </c>
      <c r="I736" s="294" t="s">
        <v>298</v>
      </c>
      <c r="J736" s="233" t="str">
        <f>'WetLitterbags placem_collection'!Q77</f>
        <v>R311</v>
      </c>
      <c r="K736" s="235">
        <f>IFERROR(INDEX('Green_rooibos initial weight'!$C$5:$C$1749,MATCH(J736, 'Green_rooibos initial weight'!$A$5:$A$1749,0)),"")</f>
        <v>2.2719999999999998</v>
      </c>
      <c r="L736" s="235">
        <f t="shared" si="82"/>
        <v>2.0221999999999998</v>
      </c>
      <c r="M736" s="235">
        <f>AVERAGE('Ashed teabags wet'!$J$814:$J$816)</f>
        <v>2.2816647271287041</v>
      </c>
      <c r="N736" s="235">
        <f t="shared" si="83"/>
        <v>1.9760601758880032</v>
      </c>
      <c r="O736" s="235">
        <f>IF(IFERROR(INDEX('Both teabags AfterWet'!$D$1:$D$839,MATCH(J736,'Both teabags AfterWet'!$B$1:$B$839,0)),"")="","",(IFERROR(INDEX('Both teabags AfterWet'!$D$1:$D$839,MATCH(J736,'Both teabags AfterWet'!$B$1:$B$839,0)),"")))</f>
        <v>1.6715</v>
      </c>
      <c r="P736" s="235">
        <f t="shared" si="84"/>
        <v>1.5208999999999999</v>
      </c>
      <c r="Q736" s="235">
        <f>IFERROR(INDEX('Ashed teabags wet'!$J$2:$J$825,MATCH(J736,'Ashed teabags wet'!$B$2:$B$825,0)),"")</f>
        <v>3.5363457760311539</v>
      </c>
      <c r="R736" s="235">
        <f t="shared" si="87"/>
        <v>1.4671157170923421</v>
      </c>
      <c r="S736" s="236">
        <f>'WetLitterbags placem_collection'!E77</f>
        <v>42767</v>
      </c>
      <c r="T736" s="236">
        <f>IF('WetLitterbags placem_collection'!G77="","",'WetLitterbags placem_collection'!G77)</f>
        <v>42818</v>
      </c>
      <c r="U736" s="237">
        <f t="shared" si="88"/>
        <v>51</v>
      </c>
      <c r="V736" s="235">
        <f t="shared" si="85"/>
        <v>0.50129999999999986</v>
      </c>
      <c r="W736" s="235">
        <f t="shared" si="86"/>
        <v>0.50894445879566108</v>
      </c>
      <c r="X736">
        <f>IFERROR(INDEX(Rainfall_Wet!$O$2:$O$217,MATCH(B736, Rainfall_Wet!$A$2:$A$217,0)),"")</f>
        <v>185.630065823</v>
      </c>
      <c r="Y736" s="241">
        <v>45.272914521112256</v>
      </c>
      <c r="Z736" s="241">
        <v>23.604531410916575</v>
      </c>
      <c r="AA736" s="241">
        <v>31.122554067971166</v>
      </c>
      <c r="AB736" s="242" t="s">
        <v>2691</v>
      </c>
      <c r="AC736" s="241">
        <v>4.0547560374568796</v>
      </c>
      <c r="AD736">
        <f>IF('WetLitterbags placem_collection'!AB77="","",'WetLitterbags placem_collection'!AB77)</f>
        <v>6.1</v>
      </c>
      <c r="AE736">
        <f>IF('WetLitterbags placem_collection'!Z77="","",'WetLitterbags placem_collection'!Z77)</f>
        <v>13.8</v>
      </c>
      <c r="AF736" s="256" t="str">
        <f>IF('WetLitterbags placem_collection'!AA77="","",'WetLitterbags placem_collection'!AA77)</f>
        <v>O</v>
      </c>
      <c r="AG736">
        <f>IF('WetLitterbags placem_collection'!AC77="","",'WetLitterbags placem_collection'!AC77)</f>
        <v>0</v>
      </c>
      <c r="AH736">
        <f>AVERAGE('WetLitterbags placem_collection'!S77,'WetLitterbags placem_collection'!U77)</f>
        <v>27.150000000000002</v>
      </c>
      <c r="AI736">
        <f>AVERAGE('WetLitterbags placem_collection'!R77,'WetLitterbags placem_collection'!T77)</f>
        <v>25.65</v>
      </c>
      <c r="AJ736">
        <f>INDEX(Coordinates!$B$2:$B$197,MATCH(G736,Coordinates!$J$2:$J$197,0))</f>
        <v>-3.302687025</v>
      </c>
      <c r="AK736">
        <f>INDEX(Coordinates!$C$2:$C$197,MATCH(G736,Coordinates!$J$2:$J$197,0))</f>
        <v>34.847926970000003</v>
      </c>
      <c r="AL736" t="str">
        <f>IF(ISNUMBER(SEARCH("C", 'WetLitterbags placem_collection'!Y77)),"YES","")</f>
        <v/>
      </c>
      <c r="AM736" t="str">
        <f>IF(ISNUMBER(SEARCH("H", 'WetLitterbags placem_collection'!Y77)),"YES","")</f>
        <v/>
      </c>
      <c r="AN736" t="str">
        <f>IF(ISNUMBER(SEARCH("R", 'WetLitterbags placem_collection'!Y77)),"YES","")</f>
        <v/>
      </c>
    </row>
    <row r="737" spans="1:40" ht="15" customHeight="1">
      <c r="A737" s="268" t="s">
        <v>2460</v>
      </c>
      <c r="B737" s="282">
        <f>'Dry_Litterbag Placem_Collection'!A78</f>
        <v>76</v>
      </c>
      <c r="C737" s="282" t="str">
        <f>'Dry_Litterbag Placem_Collection'!B78</f>
        <v>Maswa</v>
      </c>
      <c r="D737" s="282" t="s">
        <v>2677</v>
      </c>
      <c r="E737" s="282" t="s">
        <v>2679</v>
      </c>
      <c r="F737" s="282">
        <v>2</v>
      </c>
      <c r="G737" s="283" t="str">
        <f>'Dry_Litterbag Placem_Collection'!C78</f>
        <v>Dry_W2_T4</v>
      </c>
      <c r="H737" s="293" t="s">
        <v>3672</v>
      </c>
      <c r="I737" s="294" t="s">
        <v>298</v>
      </c>
      <c r="J737" s="233" t="str">
        <f>'WetLitterbags placem_collection'!Q78</f>
        <v>R183</v>
      </c>
      <c r="K737" s="235">
        <f>IFERROR(INDEX('Green_rooibos initial weight'!$C$5:$C$1749,MATCH(J737, 'Green_rooibos initial weight'!$A$5:$A$1749,0)),"")</f>
        <v>2.262</v>
      </c>
      <c r="L737" s="235">
        <f t="shared" si="82"/>
        <v>2.0122</v>
      </c>
      <c r="M737" s="235">
        <f>AVERAGE('Ashed teabags wet'!$J$814:$J$816)</f>
        <v>2.2816647271287041</v>
      </c>
      <c r="N737" s="235">
        <f t="shared" si="83"/>
        <v>1.9662883423607163</v>
      </c>
      <c r="O737" s="235">
        <f>IF(IFERROR(INDEX('Both teabags AfterWet'!$D$1:$D$839,MATCH(J737,'Both teabags AfterWet'!$B$1:$B$839,0)),"")="","",(IFERROR(INDEX('Both teabags AfterWet'!$D$1:$D$839,MATCH(J737,'Both teabags AfterWet'!$B$1:$B$839,0)),"")))</f>
        <v>1.7490000000000001</v>
      </c>
      <c r="P737" s="235">
        <f t="shared" si="84"/>
        <v>1.5984</v>
      </c>
      <c r="Q737" s="235">
        <f>IFERROR(INDEX('Ashed teabags wet'!$J$2:$J$825,MATCH(J737,'Ashed teabags wet'!$B$2:$B$825,0)),"")</f>
        <v>2.262879152624262</v>
      </c>
      <c r="R737" s="235">
        <f t="shared" si="87"/>
        <v>1.5622301396244538</v>
      </c>
      <c r="S737" s="236">
        <f>'WetLitterbags placem_collection'!E78</f>
        <v>42767</v>
      </c>
      <c r="T737" s="236">
        <f>IF('WetLitterbags placem_collection'!G78="","",'WetLitterbags placem_collection'!G78)</f>
        <v>42818</v>
      </c>
      <c r="U737" s="237">
        <f t="shared" si="88"/>
        <v>51</v>
      </c>
      <c r="V737" s="235">
        <f t="shared" si="85"/>
        <v>0.41379999999999995</v>
      </c>
      <c r="W737" s="235">
        <f t="shared" si="86"/>
        <v>0.40405820273626247</v>
      </c>
      <c r="X737">
        <f>IFERROR(INDEX(Rainfall_Wet!$O$2:$O$217,MATCH(B737, Rainfall_Wet!$A$2:$A$217,0)),"")</f>
        <v>185.630065823</v>
      </c>
      <c r="Y737" s="241">
        <v>45.272914521112256</v>
      </c>
      <c r="Z737" s="241">
        <v>23.604531410916575</v>
      </c>
      <c r="AA737" s="241">
        <v>31.122554067971166</v>
      </c>
      <c r="AB737" s="242" t="s">
        <v>2691</v>
      </c>
      <c r="AC737" s="241">
        <v>5.0547560374568796</v>
      </c>
      <c r="AD737">
        <f>IF('WetLitterbags placem_collection'!AB78="","",'WetLitterbags placem_collection'!AB78)</f>
        <v>6.7</v>
      </c>
      <c r="AE737">
        <f>IF('WetLitterbags placem_collection'!Z78="","",'WetLitterbags placem_collection'!Z78)</f>
        <v>19.3</v>
      </c>
      <c r="AF737" s="256" t="str">
        <f>IF('WetLitterbags placem_collection'!AA78="","",'WetLitterbags placem_collection'!AA78)</f>
        <v>M</v>
      </c>
      <c r="AG737">
        <f>IF('WetLitterbags placem_collection'!AC78="","",'WetLitterbags placem_collection'!AC78)</f>
        <v>1</v>
      </c>
      <c r="AH737">
        <f>AVERAGE('WetLitterbags placem_collection'!S78,'WetLitterbags placem_collection'!U78)</f>
        <v>26.8</v>
      </c>
      <c r="AI737">
        <f>AVERAGE('WetLitterbags placem_collection'!R78,'WetLitterbags placem_collection'!T78)</f>
        <v>23.7</v>
      </c>
      <c r="AJ737">
        <f>INDEX(Coordinates!$B$2:$B$197,MATCH(G737,Coordinates!$J$2:$J$197,0))</f>
        <v>-3.3024560190000001</v>
      </c>
      <c r="AK737">
        <f>INDEX(Coordinates!$C$2:$C$197,MATCH(G737,Coordinates!$J$2:$J$197,0))</f>
        <v>34.847871990000002</v>
      </c>
      <c r="AL737" t="str">
        <f>IF(ISNUMBER(SEARCH("C", 'WetLitterbags placem_collection'!Y78)),"YES","")</f>
        <v/>
      </c>
      <c r="AM737" t="str">
        <f>IF(ISNUMBER(SEARCH("H", 'WetLitterbags placem_collection'!Y78)),"YES","")</f>
        <v/>
      </c>
      <c r="AN737" t="str">
        <f>IF(ISNUMBER(SEARCH("R", 'WetLitterbags placem_collection'!Y78)),"YES","")</f>
        <v/>
      </c>
    </row>
    <row r="738" spans="1:40" ht="15" customHeight="1">
      <c r="A738" s="268" t="s">
        <v>2460</v>
      </c>
      <c r="B738" s="282">
        <f>'Dry_Litterbag Placem_Collection'!A79</f>
        <v>77</v>
      </c>
      <c r="C738" s="282" t="str">
        <f>'Dry_Litterbag Placem_Collection'!B79</f>
        <v>Maswa</v>
      </c>
      <c r="D738" s="282" t="s">
        <v>2677</v>
      </c>
      <c r="E738" s="282" t="s">
        <v>2679</v>
      </c>
      <c r="F738" s="282">
        <v>2</v>
      </c>
      <c r="G738" s="283" t="str">
        <f>'Dry_Litterbag Placem_Collection'!C79</f>
        <v>Dry_W2_T5</v>
      </c>
      <c r="H738" s="293" t="s">
        <v>3672</v>
      </c>
      <c r="I738" s="294" t="s">
        <v>298</v>
      </c>
      <c r="J738" s="233" t="str">
        <f>'WetLitterbags placem_collection'!Q79</f>
        <v>R228</v>
      </c>
      <c r="K738" s="235">
        <f>IFERROR(INDEX('Green_rooibos initial weight'!$C$5:$C$1749,MATCH(J738, 'Green_rooibos initial weight'!$A$5:$A$1749,0)),"")</f>
        <v>2.2040000000000002</v>
      </c>
      <c r="L738" s="235">
        <f t="shared" si="82"/>
        <v>1.9542000000000002</v>
      </c>
      <c r="M738" s="235">
        <f>AVERAGE('Ashed teabags wet'!$J$814:$J$816)</f>
        <v>2.2816647271287041</v>
      </c>
      <c r="N738" s="235">
        <f t="shared" si="83"/>
        <v>1.909611707902451</v>
      </c>
      <c r="O738" s="235">
        <f>IF(IFERROR(INDEX('Both teabags AfterWet'!$D$1:$D$839,MATCH(J738,'Both teabags AfterWet'!$B$1:$B$839,0)),"")="","",(IFERROR(INDEX('Both teabags AfterWet'!$D$1:$D$839,MATCH(J738,'Both teabags AfterWet'!$B$1:$B$839,0)),"")))</f>
        <v>2.2429999999999999</v>
      </c>
      <c r="P738" s="235">
        <f t="shared" si="84"/>
        <v>2.0924</v>
      </c>
      <c r="Q738" s="235">
        <f>IFERROR(INDEX('Ashed teabags wet'!$J$2:$J$825,MATCH(J738,'Ashed teabags wet'!$B$2:$B$825,0)),"")</f>
        <v>25.765054294176</v>
      </c>
      <c r="R738" s="235">
        <f t="shared" si="87"/>
        <v>1.5532920039486613</v>
      </c>
      <c r="S738" s="236">
        <f>'WetLitterbags placem_collection'!E79</f>
        <v>42767</v>
      </c>
      <c r="T738" s="236">
        <f>IF('WetLitterbags placem_collection'!G79="","",'WetLitterbags placem_collection'!G79)</f>
        <v>42818</v>
      </c>
      <c r="U738" s="237">
        <f t="shared" si="88"/>
        <v>51</v>
      </c>
      <c r="V738" s="235">
        <f t="shared" si="85"/>
        <v>-0.13819999999999988</v>
      </c>
      <c r="W738" s="235">
        <f t="shared" si="86"/>
        <v>0.35631970395378976</v>
      </c>
      <c r="X738">
        <f>IFERROR(INDEX(Rainfall_Wet!$O$2:$O$217,MATCH(B738, Rainfall_Wet!$A$2:$A$217,0)),"")</f>
        <v>185.630065823</v>
      </c>
      <c r="Y738" s="241">
        <v>45.272914521112256</v>
      </c>
      <c r="Z738" s="241">
        <v>23.604531410916575</v>
      </c>
      <c r="AA738" s="241">
        <v>31.122554067971166</v>
      </c>
      <c r="AB738" s="242" t="s">
        <v>2691</v>
      </c>
      <c r="AC738" s="241">
        <v>6.0547560374568796</v>
      </c>
      <c r="AD738">
        <f>IF('WetLitterbags placem_collection'!AB79="","",'WetLitterbags placem_collection'!AB79)</f>
        <v>3.1</v>
      </c>
      <c r="AE738">
        <f>IF('WetLitterbags placem_collection'!Z79="","",'WetLitterbags placem_collection'!Z79)</f>
        <v>9.8000000000000007</v>
      </c>
      <c r="AF738" s="256" t="str">
        <f>IF('WetLitterbags placem_collection'!AA79="","",'WetLitterbags placem_collection'!AA79)</f>
        <v>O</v>
      </c>
      <c r="AG738">
        <f>IF('WetLitterbags placem_collection'!AC79="","",'WetLitterbags placem_collection'!AC79)</f>
        <v>1</v>
      </c>
      <c r="AH738">
        <f>AVERAGE('WetLitterbags placem_collection'!S79,'WetLitterbags placem_collection'!U79)</f>
        <v>25.950000000000003</v>
      </c>
      <c r="AI738">
        <f>AVERAGE('WetLitterbags placem_collection'!R79,'WetLitterbags placem_collection'!T79)</f>
        <v>25.950000000000003</v>
      </c>
      <c r="AJ738">
        <f>INDEX(Coordinates!$B$2:$B$197,MATCH(G738,Coordinates!$J$2:$J$197,0))</f>
        <v>-3.3023280279999998</v>
      </c>
      <c r="AK738">
        <f>INDEX(Coordinates!$C$2:$C$197,MATCH(G738,Coordinates!$J$2:$J$197,0))</f>
        <v>34.848223019999999</v>
      </c>
      <c r="AL738" t="str">
        <f>IF(ISNUMBER(SEARCH("C", 'WetLitterbags placem_collection'!Y79)),"YES","")</f>
        <v/>
      </c>
      <c r="AM738" t="str">
        <f>IF(ISNUMBER(SEARCH("H", 'WetLitterbags placem_collection'!Y79)),"YES","")</f>
        <v/>
      </c>
      <c r="AN738" t="str">
        <f>IF(ISNUMBER(SEARCH("R", 'WetLitterbags placem_collection'!Y79)),"YES","")</f>
        <v/>
      </c>
    </row>
    <row r="739" spans="1:40" ht="15" customHeight="1">
      <c r="A739" s="268" t="s">
        <v>2460</v>
      </c>
      <c r="B739" s="282">
        <f>'Dry_Litterbag Placem_Collection'!A80</f>
        <v>78</v>
      </c>
      <c r="C739" s="282" t="str">
        <f>'Dry_Litterbag Placem_Collection'!B80</f>
        <v>Maswa</v>
      </c>
      <c r="D739" s="282" t="s">
        <v>2677</v>
      </c>
      <c r="E739" s="282" t="s">
        <v>2679</v>
      </c>
      <c r="F739" s="282">
        <v>2</v>
      </c>
      <c r="G739" s="283" t="str">
        <f>'Dry_Litterbag Placem_Collection'!C80</f>
        <v>Dry_W2_T6</v>
      </c>
      <c r="H739" s="293" t="s">
        <v>3672</v>
      </c>
      <c r="I739" s="294" t="s">
        <v>298</v>
      </c>
      <c r="J739" s="233" t="str">
        <f>'WetLitterbags placem_collection'!Q80</f>
        <v>R100</v>
      </c>
      <c r="K739" s="235">
        <f>IFERROR(INDEX('Green_rooibos initial weight'!$C$5:$C$1749,MATCH(J739, 'Green_rooibos initial weight'!$A$5:$A$1749,0)),"")</f>
        <v>2.2549999999999999</v>
      </c>
      <c r="L739" s="235">
        <f t="shared" si="82"/>
        <v>2.0051999999999999</v>
      </c>
      <c r="M739" s="235">
        <f>AVERAGE('Ashed teabags wet'!$J$814:$J$816)</f>
        <v>2.2816647271287041</v>
      </c>
      <c r="N739" s="235">
        <f t="shared" si="83"/>
        <v>1.959448058891615</v>
      </c>
      <c r="O739" s="235">
        <f>IF(IFERROR(INDEX('Both teabags AfterWet'!$D$1:$D$839,MATCH(J739,'Both teabags AfterWet'!$B$1:$B$839,0)),"")="","",(IFERROR(INDEX('Both teabags AfterWet'!$D$1:$D$839,MATCH(J739,'Both teabags AfterWet'!$B$1:$B$839,0)),"")))</f>
        <v>1.7222999999999999</v>
      </c>
      <c r="P739" s="235">
        <f t="shared" si="84"/>
        <v>1.5716999999999999</v>
      </c>
      <c r="Q739" s="235">
        <f>IFERROR(INDEX('Ashed teabags wet'!$J$2:$J$825,MATCH(J739,'Ashed teabags wet'!$B$2:$B$825,0)),"")</f>
        <v>2.8361858190706335</v>
      </c>
      <c r="R739" s="235">
        <f t="shared" si="87"/>
        <v>1.5271236674816668</v>
      </c>
      <c r="S739" s="236">
        <f>'WetLitterbags placem_collection'!E80</f>
        <v>42767</v>
      </c>
      <c r="T739" s="236">
        <f>IF('WetLitterbags placem_collection'!G80="","",'WetLitterbags placem_collection'!G80)</f>
        <v>42818</v>
      </c>
      <c r="U739" s="237">
        <f t="shared" si="88"/>
        <v>51</v>
      </c>
      <c r="V739" s="235">
        <f t="shared" si="85"/>
        <v>0.4335</v>
      </c>
      <c r="W739" s="235">
        <f t="shared" si="86"/>
        <v>0.43232439140994816</v>
      </c>
      <c r="X739">
        <f>IFERROR(INDEX(Rainfall_Wet!$O$2:$O$217,MATCH(B739, Rainfall_Wet!$A$2:$A$217,0)),"")</f>
        <v>185.630065823</v>
      </c>
      <c r="Y739" s="241">
        <v>45.272914521112256</v>
      </c>
      <c r="Z739" s="241">
        <v>23.604531410916575</v>
      </c>
      <c r="AA739" s="241">
        <v>31.122554067971166</v>
      </c>
      <c r="AB739" s="242" t="s">
        <v>2691</v>
      </c>
      <c r="AC739" s="241">
        <v>7.0547560374568796</v>
      </c>
      <c r="AD739">
        <f>IF('WetLitterbags placem_collection'!AB80="","",'WetLitterbags placem_collection'!AB80)</f>
        <v>10.4</v>
      </c>
      <c r="AE739">
        <f>IF('WetLitterbags placem_collection'!Z80="","",'WetLitterbags placem_collection'!Z80)</f>
        <v>15.4</v>
      </c>
      <c r="AF739" s="256" t="str">
        <f>IF('WetLitterbags placem_collection'!AA80="","",'WetLitterbags placem_collection'!AA80)</f>
        <v>M</v>
      </c>
      <c r="AG739">
        <f>IF('WetLitterbags placem_collection'!AC80="","",'WetLitterbags placem_collection'!AC80)</f>
        <v>1</v>
      </c>
      <c r="AH739">
        <f>AVERAGE('WetLitterbags placem_collection'!S80,'WetLitterbags placem_collection'!U80)</f>
        <v>24.15</v>
      </c>
      <c r="AI739">
        <f>AVERAGE('WetLitterbags placem_collection'!R80,'WetLitterbags placem_collection'!T80)</f>
        <v>27.75</v>
      </c>
      <c r="AJ739">
        <f>INDEX(Coordinates!$B$2:$B$197,MATCH(G739,Coordinates!$J$2:$J$197,0))</f>
        <v>-3.3025680020000001</v>
      </c>
      <c r="AK739">
        <f>INDEX(Coordinates!$C$2:$C$197,MATCH(G739,Coordinates!$J$2:$J$197,0))</f>
        <v>34.848167029999999</v>
      </c>
      <c r="AL739" t="str">
        <f>IF(ISNUMBER(SEARCH("C", 'WetLitterbags placem_collection'!Y80)),"YES","")</f>
        <v/>
      </c>
      <c r="AM739" t="str">
        <f>IF(ISNUMBER(SEARCH("H", 'WetLitterbags placem_collection'!Y80)),"YES","")</f>
        <v/>
      </c>
      <c r="AN739" t="str">
        <f>IF(ISNUMBER(SEARCH("R", 'WetLitterbags placem_collection'!Y80)),"YES","")</f>
        <v/>
      </c>
    </row>
    <row r="740" spans="1:40" ht="15" customHeight="1">
      <c r="A740" s="268" t="s">
        <v>2460</v>
      </c>
      <c r="B740" s="282">
        <f>'Dry_Litterbag Placem_Collection'!A81</f>
        <v>79</v>
      </c>
      <c r="C740" s="282" t="str">
        <f>'Dry_Litterbag Placem_Collection'!B81</f>
        <v>Maswa</v>
      </c>
      <c r="D740" s="282" t="s">
        <v>2677</v>
      </c>
      <c r="E740" s="282" t="s">
        <v>2679</v>
      </c>
      <c r="F740" s="282">
        <v>2</v>
      </c>
      <c r="G740" s="283" t="str">
        <f>'Dry_Litterbag Placem_Collection'!C81</f>
        <v>Dry_W2_T7</v>
      </c>
      <c r="H740" s="293" t="s">
        <v>3672</v>
      </c>
      <c r="I740" s="294" t="s">
        <v>298</v>
      </c>
      <c r="J740" s="233" t="str">
        <f>'WetLitterbags placem_collection'!Q81</f>
        <v>R56</v>
      </c>
      <c r="K740" s="235">
        <f>IFERROR(INDEX('Green_rooibos initial weight'!$C$5:$C$1749,MATCH(J740, 'Green_rooibos initial weight'!$A$5:$A$1749,0)),"")</f>
        <v>2.1829999999999998</v>
      </c>
      <c r="L740" s="235">
        <f t="shared" si="82"/>
        <v>1.9331999999999998</v>
      </c>
      <c r="M740" s="235">
        <f>AVERAGE('Ashed teabags wet'!$J$814:$J$816)</f>
        <v>2.2816647271287041</v>
      </c>
      <c r="N740" s="235">
        <f t="shared" si="83"/>
        <v>1.8890908574951477</v>
      </c>
      <c r="O740" s="235">
        <f>IF(IFERROR(INDEX('Both teabags AfterWet'!$D$1:$D$839,MATCH(J740,'Both teabags AfterWet'!$B$1:$B$839,0)),"")="","",(IFERROR(INDEX('Both teabags AfterWet'!$D$1:$D$839,MATCH(J740,'Both teabags AfterWet'!$B$1:$B$839,0)),"")))</f>
        <v>1.6438999999999999</v>
      </c>
      <c r="P740" s="235">
        <f t="shared" si="84"/>
        <v>1.4932999999999998</v>
      </c>
      <c r="Q740" s="235">
        <f>IFERROR(INDEX('Ashed teabags wet'!$J$2:$J$825,MATCH(J740,'Ashed teabags wet'!$B$2:$B$825,0)),"")</f>
        <v>1.8838304552590228</v>
      </c>
      <c r="R740" s="235">
        <f t="shared" si="87"/>
        <v>1.4651687598116168</v>
      </c>
      <c r="S740" s="236">
        <f>'WetLitterbags placem_collection'!E81</f>
        <v>42767</v>
      </c>
      <c r="T740" s="236">
        <f>IF('WetLitterbags placem_collection'!G81="","",'WetLitterbags placem_collection'!G81)</f>
        <v>42818</v>
      </c>
      <c r="U740" s="237">
        <f t="shared" si="88"/>
        <v>51</v>
      </c>
      <c r="V740" s="235">
        <f t="shared" si="85"/>
        <v>0.43989999999999996</v>
      </c>
      <c r="W740" s="235">
        <f t="shared" si="86"/>
        <v>0.42392209768353095</v>
      </c>
      <c r="X740">
        <f>IFERROR(INDEX(Rainfall_Wet!$O$2:$O$217,MATCH(B740, Rainfall_Wet!$A$2:$A$217,0)),"")</f>
        <v>185.630065823</v>
      </c>
      <c r="Y740" s="241">
        <v>45.272914521112256</v>
      </c>
      <c r="Z740" s="241">
        <v>23.604531410916575</v>
      </c>
      <c r="AA740" s="241">
        <v>31.122554067971166</v>
      </c>
      <c r="AB740" s="242" t="s">
        <v>2691</v>
      </c>
      <c r="AC740" s="241">
        <v>8.0547560374568796</v>
      </c>
      <c r="AD740">
        <f>IF('WetLitterbags placem_collection'!AB81="","",'WetLitterbags placem_collection'!AB81)</f>
        <v>3</v>
      </c>
      <c r="AE740">
        <f>IF('WetLitterbags placem_collection'!Z81="","",'WetLitterbags placem_collection'!Z81)</f>
        <v>5</v>
      </c>
      <c r="AF740" s="256" t="str">
        <f>IF('WetLitterbags placem_collection'!AA81="","",'WetLitterbags placem_collection'!AA81)</f>
        <v>G</v>
      </c>
      <c r="AG740">
        <f>IF('WetLitterbags placem_collection'!AC81="","",'WetLitterbags placem_collection'!AC81)</f>
        <v>1</v>
      </c>
      <c r="AH740">
        <f>AVERAGE('WetLitterbags placem_collection'!S81,'WetLitterbags placem_collection'!U81)</f>
        <v>26.9</v>
      </c>
      <c r="AI740">
        <f>AVERAGE('WetLitterbags placem_collection'!R81,'WetLitterbags placem_collection'!T81)</f>
        <v>26.25</v>
      </c>
      <c r="AJ740">
        <f>INDEX(Coordinates!$B$2:$B$197,MATCH(G740,Coordinates!$J$2:$J$197,0))</f>
        <v>-3.3026270100000001</v>
      </c>
      <c r="AK740">
        <f>INDEX(Coordinates!$C$2:$C$197,MATCH(G740,Coordinates!$J$2:$J$197,0))</f>
        <v>34.84840801</v>
      </c>
      <c r="AL740" t="str">
        <f>IF(ISNUMBER(SEARCH("C", 'WetLitterbags placem_collection'!Y81)),"YES","")</f>
        <v/>
      </c>
      <c r="AM740" t="str">
        <f>IF(ISNUMBER(SEARCH("H", 'WetLitterbags placem_collection'!Y81)),"YES","")</f>
        <v/>
      </c>
      <c r="AN740" t="str">
        <f>IF(ISNUMBER(SEARCH("R", 'WetLitterbags placem_collection'!Y81)),"YES","")</f>
        <v/>
      </c>
    </row>
    <row r="741" spans="1:40" ht="15" customHeight="1">
      <c r="A741" s="268" t="s">
        <v>2460</v>
      </c>
      <c r="B741" s="282">
        <f>'Dry_Litterbag Placem_Collection'!A82</f>
        <v>80</v>
      </c>
      <c r="C741" s="282" t="str">
        <f>'Dry_Litterbag Placem_Collection'!B82</f>
        <v>Maswa</v>
      </c>
      <c r="D741" s="282" t="s">
        <v>2677</v>
      </c>
      <c r="E741" s="282" t="s">
        <v>2679</v>
      </c>
      <c r="F741" s="282">
        <v>2</v>
      </c>
      <c r="G741" s="283" t="str">
        <f>'Dry_Litterbag Placem_Collection'!C82</f>
        <v>Dry_W2_T8</v>
      </c>
      <c r="H741" s="293" t="s">
        <v>3672</v>
      </c>
      <c r="I741" s="294" t="s">
        <v>298</v>
      </c>
      <c r="J741" s="233" t="str">
        <f>'WetLitterbags placem_collection'!Q82</f>
        <v>R68</v>
      </c>
      <c r="K741" s="235">
        <f>IFERROR(INDEX('Green_rooibos initial weight'!$C$5:$C$1749,MATCH(J741, 'Green_rooibos initial weight'!$A$5:$A$1749,0)),"")</f>
        <v>2.2370000000000001</v>
      </c>
      <c r="L741" s="235">
        <f t="shared" si="82"/>
        <v>1.9872000000000001</v>
      </c>
      <c r="M741" s="235">
        <f>AVERAGE('Ashed teabags wet'!$J$814:$J$816)</f>
        <v>2.2816647271287041</v>
      </c>
      <c r="N741" s="235">
        <f t="shared" si="83"/>
        <v>1.9418587585424985</v>
      </c>
      <c r="O741" s="235">
        <f>IF(IFERROR(INDEX('Both teabags AfterWet'!$D$1:$D$839,MATCH(J741,'Both teabags AfterWet'!$B$1:$B$839,0)),"")="","",(IFERROR(INDEX('Both teabags AfterWet'!$D$1:$D$839,MATCH(J741,'Both teabags AfterWet'!$B$1:$B$839,0)),"")))</f>
        <v>1.639</v>
      </c>
      <c r="P741" s="235">
        <f t="shared" si="84"/>
        <v>1.4883999999999999</v>
      </c>
      <c r="Q741" s="235">
        <f>IFERROR(INDEX('Ashed teabags wet'!$J$2:$J$825,MATCH(J741,'Ashed teabags wet'!$B$2:$B$825,0)),"")</f>
        <v>10.359922178988159</v>
      </c>
      <c r="R741" s="235">
        <f t="shared" si="87"/>
        <v>1.3342029182879402</v>
      </c>
      <c r="S741" s="236">
        <f>'WetLitterbags placem_collection'!E82</f>
        <v>42767</v>
      </c>
      <c r="T741" s="236">
        <f>IF('WetLitterbags placem_collection'!G82="","",'WetLitterbags placem_collection'!G82)</f>
        <v>42818</v>
      </c>
      <c r="U741" s="237">
        <f t="shared" si="88"/>
        <v>51</v>
      </c>
      <c r="V741" s="235">
        <f t="shared" si="85"/>
        <v>0.49880000000000013</v>
      </c>
      <c r="W741" s="235">
        <f t="shared" si="86"/>
        <v>0.60765584025455821</v>
      </c>
      <c r="X741">
        <f>IFERROR(INDEX(Rainfall_Wet!$O$2:$O$217,MATCH(B741, Rainfall_Wet!$A$2:$A$217,0)),"")</f>
        <v>185.630065823</v>
      </c>
      <c r="Y741" s="241">
        <v>45.272914521112256</v>
      </c>
      <c r="Z741" s="241">
        <v>23.604531410916575</v>
      </c>
      <c r="AA741" s="241">
        <v>31.122554067971166</v>
      </c>
      <c r="AB741" s="242" t="s">
        <v>2691</v>
      </c>
      <c r="AC741" s="241">
        <v>9.0547560374568796</v>
      </c>
      <c r="AD741">
        <f>IF('WetLitterbags placem_collection'!AB82="","",'WetLitterbags placem_collection'!AB82)</f>
        <v>2.7</v>
      </c>
      <c r="AE741">
        <f>IF('WetLitterbags placem_collection'!Z82="","",'WetLitterbags placem_collection'!Z82)</f>
        <v>12.4</v>
      </c>
      <c r="AF741" s="256" t="str">
        <f>IF('WetLitterbags placem_collection'!AA82="","",'WetLitterbags placem_collection'!AA82)</f>
        <v>O</v>
      </c>
      <c r="AG741">
        <f>IF('WetLitterbags placem_collection'!AC82="","",'WetLitterbags placem_collection'!AC82)</f>
        <v>1</v>
      </c>
      <c r="AH741">
        <f>AVERAGE('WetLitterbags placem_collection'!S82,'WetLitterbags placem_collection'!U82)</f>
        <v>28.55</v>
      </c>
      <c r="AI741">
        <f>AVERAGE('WetLitterbags placem_collection'!R82,'WetLitterbags placem_collection'!T82)</f>
        <v>27.450000000000003</v>
      </c>
      <c r="AJ741">
        <f>INDEX(Coordinates!$B$2:$B$197,MATCH(G741,Coordinates!$J$2:$J$197,0))</f>
        <v>-3.3028539920000002</v>
      </c>
      <c r="AK741">
        <f>INDEX(Coordinates!$C$2:$C$197,MATCH(G741,Coordinates!$J$2:$J$197,0))</f>
        <v>34.847988999999998</v>
      </c>
      <c r="AL741" t="str">
        <f>IF(ISNUMBER(SEARCH("C", 'WetLitterbags placem_collection'!Y82)),"YES","")</f>
        <v/>
      </c>
      <c r="AM741" t="str">
        <f>IF(ISNUMBER(SEARCH("H", 'WetLitterbags placem_collection'!Y82)),"YES","")</f>
        <v/>
      </c>
      <c r="AN741" t="str">
        <f>IF(ISNUMBER(SEARCH("R", 'WetLitterbags placem_collection'!Y82)),"YES","")</f>
        <v/>
      </c>
    </row>
    <row r="742" spans="1:40" ht="15" customHeight="1">
      <c r="A742" s="268" t="s">
        <v>2460</v>
      </c>
      <c r="B742" s="282">
        <f>'Dry_Litterbag Placem_Collection'!A83</f>
        <v>81</v>
      </c>
      <c r="C742" s="282" t="str">
        <f>'Dry_Litterbag Placem_Collection'!B83</f>
        <v>Maswa</v>
      </c>
      <c r="D742" s="282" t="s">
        <v>2677</v>
      </c>
      <c r="E742" s="282" t="s">
        <v>2679</v>
      </c>
      <c r="F742" s="282">
        <v>3</v>
      </c>
      <c r="G742" s="283" t="str">
        <f>'Dry_Litterbag Placem_Collection'!C83</f>
        <v>Dry_W3_T1</v>
      </c>
      <c r="H742" s="293" t="s">
        <v>3672</v>
      </c>
      <c r="I742" s="294" t="s">
        <v>298</v>
      </c>
      <c r="J742" s="233" t="str">
        <f>'WetLitterbags placem_collection'!Q83</f>
        <v>R293</v>
      </c>
      <c r="K742" s="235">
        <f>IFERROR(INDEX('Green_rooibos initial weight'!$C$5:$C$1749,MATCH(J742, 'Green_rooibos initial weight'!$A$5:$A$1749,0)),"")</f>
        <v>2.165</v>
      </c>
      <c r="L742" s="235">
        <f t="shared" si="82"/>
        <v>1.9152</v>
      </c>
      <c r="M742" s="235">
        <f>AVERAGE('Ashed teabags wet'!$J$814:$J$816)</f>
        <v>2.2816647271287041</v>
      </c>
      <c r="N742" s="235">
        <f t="shared" si="83"/>
        <v>1.8715015571460312</v>
      </c>
      <c r="O742" s="235">
        <f>IF(IFERROR(INDEX('Both teabags AfterWet'!$D$1:$D$839,MATCH(J742,'Both teabags AfterWet'!$B$1:$B$839,0)),"")="","",(IFERROR(INDEX('Both teabags AfterWet'!$D$1:$D$839,MATCH(J742,'Both teabags AfterWet'!$B$1:$B$839,0)),"")))</f>
        <v>1.736</v>
      </c>
      <c r="P742" s="235">
        <f t="shared" si="84"/>
        <v>1.5853999999999999</v>
      </c>
      <c r="Q742" s="235">
        <f>IFERROR(INDEX('Ashed teabags wet'!$J$2:$J$825,MATCH(J742,'Ashed teabags wet'!$B$2:$B$825,0)),"")</f>
        <v>2.1037181996090717</v>
      </c>
      <c r="R742" s="235">
        <f t="shared" si="87"/>
        <v>1.5520476516633976</v>
      </c>
      <c r="S742" s="236">
        <f>'WetLitterbags placem_collection'!E83</f>
        <v>42767</v>
      </c>
      <c r="T742" s="236">
        <f>IF('WetLitterbags placem_collection'!G83="","",'WetLitterbags placem_collection'!G83)</f>
        <v>42818</v>
      </c>
      <c r="U742" s="237">
        <f t="shared" si="88"/>
        <v>51</v>
      </c>
      <c r="V742" s="235">
        <f t="shared" si="85"/>
        <v>0.32980000000000009</v>
      </c>
      <c r="W742" s="235">
        <f t="shared" si="86"/>
        <v>0.31945390548263353</v>
      </c>
      <c r="X742">
        <f>IFERROR(INDEX(Rainfall_Wet!$O$2:$O$217,MATCH(B742, Rainfall_Wet!$A$2:$A$217,0)),"")</f>
        <v>185.01185076100001</v>
      </c>
      <c r="Y742" s="241">
        <v>38.691629007962128</v>
      </c>
      <c r="Z742" s="241">
        <v>26.81299763288143</v>
      </c>
      <c r="AA742" s="241">
        <v>34.495373359156439</v>
      </c>
      <c r="AB742" s="242" t="s">
        <v>2693</v>
      </c>
      <c r="AC742" s="241">
        <v>2.5483587974371611</v>
      </c>
      <c r="AD742">
        <f>IF('WetLitterbags placem_collection'!AB83="","",'WetLitterbags placem_collection'!AB83)</f>
        <v>6.2</v>
      </c>
      <c r="AE742">
        <f>IF('WetLitterbags placem_collection'!Z83="","",'WetLitterbags placem_collection'!Z83)</f>
        <v>13.3</v>
      </c>
      <c r="AF742" s="256" t="str">
        <f>IF('WetLitterbags placem_collection'!AA83="","",'WetLitterbags placem_collection'!AA83)</f>
        <v>O</v>
      </c>
      <c r="AG742">
        <f>IF('WetLitterbags placem_collection'!AC83="","",'WetLitterbags placem_collection'!AC83)</f>
        <v>0</v>
      </c>
      <c r="AH742">
        <f>AVERAGE('WetLitterbags placem_collection'!S83,'WetLitterbags placem_collection'!U83)</f>
        <v>26.35</v>
      </c>
      <c r="AI742">
        <f>AVERAGE('WetLitterbags placem_collection'!R83,'WetLitterbags placem_collection'!T83)</f>
        <v>26.65</v>
      </c>
      <c r="AJ742">
        <f>INDEX(Coordinates!$B$2:$B$197,MATCH(G742,Coordinates!$J$2:$J$197,0))</f>
        <v>-3.2957159630000001</v>
      </c>
      <c r="AK742">
        <f>INDEX(Coordinates!$C$2:$C$197,MATCH(G742,Coordinates!$J$2:$J$197,0))</f>
        <v>34.852460999999998</v>
      </c>
      <c r="AL742" t="str">
        <f>IF(ISNUMBER(SEARCH("C", 'WetLitterbags placem_collection'!Y83)),"YES","")</f>
        <v/>
      </c>
      <c r="AM742" t="str">
        <f>IF(ISNUMBER(SEARCH("H", 'WetLitterbags placem_collection'!Y83)),"YES","")</f>
        <v/>
      </c>
      <c r="AN742" t="str">
        <f>IF(ISNUMBER(SEARCH("R", 'WetLitterbags placem_collection'!Y83)),"YES","")</f>
        <v>YES</v>
      </c>
    </row>
    <row r="743" spans="1:40" ht="15" customHeight="1">
      <c r="A743" s="268" t="s">
        <v>2460</v>
      </c>
      <c r="B743" s="282">
        <f>'Dry_Litterbag Placem_Collection'!A84</f>
        <v>82</v>
      </c>
      <c r="C743" s="282" t="str">
        <f>'Dry_Litterbag Placem_Collection'!B84</f>
        <v>Maswa</v>
      </c>
      <c r="D743" s="282" t="s">
        <v>2677</v>
      </c>
      <c r="E743" s="282" t="s">
        <v>2679</v>
      </c>
      <c r="F743" s="282">
        <v>3</v>
      </c>
      <c r="G743" s="283" t="str">
        <f>'Dry_Litterbag Placem_Collection'!C84</f>
        <v>Dry_W3_T2</v>
      </c>
      <c r="H743" s="293" t="s">
        <v>3672</v>
      </c>
      <c r="I743" s="294" t="s">
        <v>298</v>
      </c>
      <c r="J743" s="233" t="str">
        <f>'WetLitterbags placem_collection'!Q84</f>
        <v>R368</v>
      </c>
      <c r="K743" s="235">
        <f>IFERROR(INDEX('Green_rooibos initial weight'!$C$5:$C$1749,MATCH(J743, 'Green_rooibos initial weight'!$A$5:$A$1749,0)),"")</f>
        <v>2.2549999999999999</v>
      </c>
      <c r="L743" s="235">
        <f t="shared" si="82"/>
        <v>2.0051999999999999</v>
      </c>
      <c r="M743" s="235">
        <f>AVERAGE('Ashed teabags wet'!$J$814:$J$816)</f>
        <v>2.2816647271287041</v>
      </c>
      <c r="N743" s="235">
        <f t="shared" si="83"/>
        <v>1.959448058891615</v>
      </c>
      <c r="O743" s="235">
        <f>IF(IFERROR(INDEX('Both teabags AfterWet'!$D$1:$D$839,MATCH(J743,'Both teabags AfterWet'!$B$1:$B$839,0)),"")="","",(IFERROR(INDEX('Both teabags AfterWet'!$D$1:$D$839,MATCH(J743,'Both teabags AfterWet'!$B$1:$B$839,0)),"")))</f>
        <v>1.704</v>
      </c>
      <c r="P743" s="235">
        <f t="shared" si="84"/>
        <v>1.5533999999999999</v>
      </c>
      <c r="Q743" s="235">
        <f>IFERROR(INDEX('Ashed teabags wet'!$J$2:$J$825,MATCH(J743,'Ashed teabags wet'!$B$2:$B$825,0)),"")</f>
        <v>4.0756914119362859</v>
      </c>
      <c r="R743" s="235">
        <f t="shared" si="87"/>
        <v>1.4900882096069816</v>
      </c>
      <c r="S743" s="236">
        <f>'WetLitterbags placem_collection'!E84</f>
        <v>42767</v>
      </c>
      <c r="T743" s="236">
        <f>IF('WetLitterbags placem_collection'!G84="","",'WetLitterbags placem_collection'!G84)</f>
        <v>42819</v>
      </c>
      <c r="U743" s="237">
        <f t="shared" si="88"/>
        <v>52</v>
      </c>
      <c r="V743" s="235">
        <f t="shared" si="85"/>
        <v>0.45179999999999998</v>
      </c>
      <c r="W743" s="235">
        <f t="shared" si="86"/>
        <v>0.46935984928463337</v>
      </c>
      <c r="X743">
        <f>IFERROR(INDEX(Rainfall_Wet!$O$2:$O$217,MATCH(B743, Rainfall_Wet!$A$2:$A$217,0)),"")</f>
        <v>194.93009798400001</v>
      </c>
      <c r="Y743" s="241">
        <v>38.691629007962128</v>
      </c>
      <c r="Z743" s="241">
        <v>26.81299763288143</v>
      </c>
      <c r="AA743" s="241">
        <v>34.495373359156439</v>
      </c>
      <c r="AB743" s="242" t="s">
        <v>2693</v>
      </c>
      <c r="AC743" s="241">
        <v>3.5483587974371602</v>
      </c>
      <c r="AD743">
        <f>IF('WetLitterbags placem_collection'!AB84="","",'WetLitterbags placem_collection'!AB84)</f>
        <v>2.4</v>
      </c>
      <c r="AE743">
        <f>IF('WetLitterbags placem_collection'!Z84="","",'WetLitterbags placem_collection'!Z84)</f>
        <v>16.600000000000001</v>
      </c>
      <c r="AF743" s="256" t="str">
        <f>IF('WetLitterbags placem_collection'!AA84="","",'WetLitterbags placem_collection'!AA84)</f>
        <v>O</v>
      </c>
      <c r="AG743" t="str">
        <f>IF('WetLitterbags placem_collection'!AC84="","",'WetLitterbags placem_collection'!AC84)</f>
        <v/>
      </c>
      <c r="AH743">
        <f>AVERAGE('WetLitterbags placem_collection'!S84,'WetLitterbags placem_collection'!U84)</f>
        <v>26.6</v>
      </c>
      <c r="AI743">
        <f>AVERAGE('WetLitterbags placem_collection'!R84,'WetLitterbags placem_collection'!T84)</f>
        <v>23.05</v>
      </c>
      <c r="AJ743">
        <f>INDEX(Coordinates!$B$2:$B$197,MATCH(G743,Coordinates!$J$2:$J$197,0))</f>
        <v>-3.2957230040000001</v>
      </c>
      <c r="AK743">
        <f>INDEX(Coordinates!$C$2:$C$197,MATCH(G743,Coordinates!$J$2:$J$197,0))</f>
        <v>34.852416990000002</v>
      </c>
      <c r="AL743" t="str">
        <f>IF(ISNUMBER(SEARCH("C", 'WetLitterbags placem_collection'!Y84)),"YES","")</f>
        <v/>
      </c>
      <c r="AM743" t="str">
        <f>IF(ISNUMBER(SEARCH("H", 'WetLitterbags placem_collection'!Y84)),"YES","")</f>
        <v/>
      </c>
      <c r="AN743" t="str">
        <f>IF(ISNUMBER(SEARCH("R", 'WetLitterbags placem_collection'!Y84)),"YES","")</f>
        <v/>
      </c>
    </row>
    <row r="744" spans="1:40" ht="15" customHeight="1">
      <c r="A744" s="268" t="s">
        <v>2460</v>
      </c>
      <c r="B744" s="282">
        <f>'Dry_Litterbag Placem_Collection'!A85</f>
        <v>83</v>
      </c>
      <c r="C744" s="282" t="str">
        <f>'Dry_Litterbag Placem_Collection'!B85</f>
        <v>Maswa</v>
      </c>
      <c r="D744" s="282" t="s">
        <v>2677</v>
      </c>
      <c r="E744" s="282" t="s">
        <v>2679</v>
      </c>
      <c r="F744" s="282">
        <v>3</v>
      </c>
      <c r="G744" s="283" t="str">
        <f>'Dry_Litterbag Placem_Collection'!C85</f>
        <v>Dry_W3_T3</v>
      </c>
      <c r="H744" s="293" t="s">
        <v>3672</v>
      </c>
      <c r="I744" s="294" t="s">
        <v>298</v>
      </c>
      <c r="J744" s="233" t="str">
        <f>'WetLitterbags placem_collection'!Q85</f>
        <v>R22</v>
      </c>
      <c r="K744" s="235">
        <f>IFERROR(INDEX('Green_rooibos initial weight'!$C$5:$C$1749,MATCH(J744, 'Green_rooibos initial weight'!$A$5:$A$1749,0)),"")</f>
        <v>2.0590000000000002</v>
      </c>
      <c r="L744" s="235">
        <f t="shared" si="82"/>
        <v>1.8092000000000001</v>
      </c>
      <c r="M744" s="235">
        <f>AVERAGE('Ashed teabags wet'!$J$814:$J$816)</f>
        <v>2.2816647271287041</v>
      </c>
      <c r="N744" s="235">
        <f t="shared" si="83"/>
        <v>1.7679201217567877</v>
      </c>
      <c r="O744" s="235">
        <f>IF(IFERROR(INDEX('Both teabags AfterWet'!$D$1:$D$839,MATCH(J744,'Both teabags AfterWet'!$B$1:$B$839,0)),"")="","",(IFERROR(INDEX('Both teabags AfterWet'!$D$1:$D$839,MATCH(J744,'Both teabags AfterWet'!$B$1:$B$839,0)),"")))</f>
        <v>1.637</v>
      </c>
      <c r="P744" s="235">
        <f t="shared" si="84"/>
        <v>1.4863999999999999</v>
      </c>
      <c r="Q744" s="235">
        <f>IFERROR(INDEX('Ashed teabags wet'!$J$2:$J$825,MATCH(J744,'Ashed teabags wet'!$B$2:$B$825,0)),"")</f>
        <v>7.3339940535177606</v>
      </c>
      <c r="R744" s="235">
        <f t="shared" si="87"/>
        <v>1.377387512388512</v>
      </c>
      <c r="S744" s="236">
        <f>'WetLitterbags placem_collection'!E85</f>
        <v>42767</v>
      </c>
      <c r="T744" s="236">
        <f>IF('WetLitterbags placem_collection'!G85="","",'WetLitterbags placem_collection'!G85)</f>
        <v>42819</v>
      </c>
      <c r="U744" s="237">
        <f t="shared" si="88"/>
        <v>52</v>
      </c>
      <c r="V744" s="235">
        <f t="shared" si="85"/>
        <v>0.3228000000000002</v>
      </c>
      <c r="W744" s="235">
        <f t="shared" si="86"/>
        <v>0.39053260936827572</v>
      </c>
      <c r="X744">
        <f>IFERROR(INDEX(Rainfall_Wet!$O$2:$O$217,MATCH(B744, Rainfall_Wet!$A$2:$A$217,0)),"")</f>
        <v>194.93009798400001</v>
      </c>
      <c r="Y744" s="241">
        <v>38.691629007962128</v>
      </c>
      <c r="Z744" s="241">
        <v>26.81299763288143</v>
      </c>
      <c r="AA744" s="241">
        <v>34.495373359156439</v>
      </c>
      <c r="AB744" s="242" t="s">
        <v>2693</v>
      </c>
      <c r="AC744" s="241">
        <v>4.5483587974371602</v>
      </c>
      <c r="AD744">
        <f>IF('WetLitterbags placem_collection'!AB85="","",'WetLitterbags placem_collection'!AB85)</f>
        <v>6.4</v>
      </c>
      <c r="AE744">
        <f>IF('WetLitterbags placem_collection'!Z85="","",'WetLitterbags placem_collection'!Z85)</f>
        <v>42</v>
      </c>
      <c r="AF744" s="256" t="str">
        <f>IF('WetLitterbags placem_collection'!AA85="","",'WetLitterbags placem_collection'!AA85)</f>
        <v>M</v>
      </c>
      <c r="AG744">
        <f>IF('WetLitterbags placem_collection'!AC85="","",'WetLitterbags placem_collection'!AC85)</f>
        <v>1</v>
      </c>
      <c r="AH744">
        <f>AVERAGE('WetLitterbags placem_collection'!S85,'WetLitterbags placem_collection'!U85)</f>
        <v>30.099999999999998</v>
      </c>
      <c r="AI744">
        <f>AVERAGE('WetLitterbags placem_collection'!R85,'WetLitterbags placem_collection'!T85)</f>
        <v>25.05</v>
      </c>
      <c r="AJ744">
        <f>INDEX(Coordinates!$B$2:$B$197,MATCH(G744,Coordinates!$J$2:$J$197,0))</f>
        <v>-3.2957430369999998</v>
      </c>
      <c r="AK744">
        <f>INDEX(Coordinates!$C$2:$C$197,MATCH(G744,Coordinates!$J$2:$J$197,0))</f>
        <v>34.852309030000001</v>
      </c>
      <c r="AL744" t="str">
        <f>IF(ISNUMBER(SEARCH("C", 'WetLitterbags placem_collection'!Y85)),"YES","")</f>
        <v/>
      </c>
      <c r="AM744" t="str">
        <f>IF(ISNUMBER(SEARCH("H", 'WetLitterbags placem_collection'!Y85)),"YES","")</f>
        <v/>
      </c>
      <c r="AN744" t="str">
        <f>IF(ISNUMBER(SEARCH("R", 'WetLitterbags placem_collection'!Y85)),"YES","")</f>
        <v/>
      </c>
    </row>
    <row r="745" spans="1:40" ht="15" customHeight="1">
      <c r="A745" s="268" t="s">
        <v>2460</v>
      </c>
      <c r="B745" s="282">
        <f>'Dry_Litterbag Placem_Collection'!A86</f>
        <v>84</v>
      </c>
      <c r="C745" s="282" t="str">
        <f>'Dry_Litterbag Placem_Collection'!B86</f>
        <v>Maswa</v>
      </c>
      <c r="D745" s="282" t="s">
        <v>2677</v>
      </c>
      <c r="E745" s="282" t="s">
        <v>2679</v>
      </c>
      <c r="F745" s="282">
        <v>3</v>
      </c>
      <c r="G745" s="283" t="str">
        <f>'Dry_Litterbag Placem_Collection'!C86</f>
        <v>Dry_W3_T4</v>
      </c>
      <c r="H745" s="293" t="s">
        <v>3672</v>
      </c>
      <c r="I745" s="294" t="s">
        <v>298</v>
      </c>
      <c r="J745" s="233" t="str">
        <f>'WetLitterbags placem_collection'!Q86</f>
        <v>R417</v>
      </c>
      <c r="K745" s="235">
        <f>IFERROR(INDEX('Green_rooibos initial weight'!$C$5:$C$1749,MATCH(J745, 'Green_rooibos initial weight'!$A$5:$A$1749,0)),"")</f>
        <v>2.2269999999999999</v>
      </c>
      <c r="L745" s="235">
        <f t="shared" si="82"/>
        <v>1.9771999999999998</v>
      </c>
      <c r="M745" s="235">
        <f>AVERAGE('Ashed teabags wet'!$J$814:$J$816)</f>
        <v>2.2816647271287041</v>
      </c>
      <c r="N745" s="235">
        <f t="shared" si="83"/>
        <v>1.9320869250152111</v>
      </c>
      <c r="O745" s="235">
        <f>IF(IFERROR(INDEX('Both teabags AfterWet'!$D$1:$D$839,MATCH(J745,'Both teabags AfterWet'!$B$1:$B$839,0)),"")="","",(IFERROR(INDEX('Both teabags AfterWet'!$D$1:$D$839,MATCH(J745,'Both teabags AfterWet'!$B$1:$B$839,0)),"")))</f>
        <v>1.5820000000000001</v>
      </c>
      <c r="P745" s="235">
        <f t="shared" si="84"/>
        <v>1.4314</v>
      </c>
      <c r="Q745" s="235">
        <f>IFERROR(INDEX('Ashed teabags wet'!$J$2:$J$825,MATCH(J745,'Ashed teabags wet'!$B$2:$B$825,0)),"")</f>
        <v>7.3412698412690327</v>
      </c>
      <c r="R745" s="235">
        <f t="shared" si="87"/>
        <v>1.3263170634920751</v>
      </c>
      <c r="S745" s="236">
        <f>'WetLitterbags placem_collection'!E86</f>
        <v>42767</v>
      </c>
      <c r="T745" s="236">
        <f>IF('WetLitterbags placem_collection'!G86="","",'WetLitterbags placem_collection'!G86)</f>
        <v>42819</v>
      </c>
      <c r="U745" s="237">
        <f t="shared" si="88"/>
        <v>52</v>
      </c>
      <c r="V745" s="235">
        <f t="shared" si="85"/>
        <v>0.54579999999999984</v>
      </c>
      <c r="W745" s="235">
        <f t="shared" si="86"/>
        <v>0.60576986152313594</v>
      </c>
      <c r="X745">
        <f>IFERROR(INDEX(Rainfall_Wet!$O$2:$O$217,MATCH(B745, Rainfall_Wet!$A$2:$A$217,0)),"")</f>
        <v>194.93009798400001</v>
      </c>
      <c r="Y745" s="241">
        <v>38.691629007962128</v>
      </c>
      <c r="Z745" s="241">
        <v>26.81299763288143</v>
      </c>
      <c r="AA745" s="241">
        <v>34.495373359156439</v>
      </c>
      <c r="AB745" s="242" t="s">
        <v>2693</v>
      </c>
      <c r="AC745" s="241">
        <v>5.5483587974371602</v>
      </c>
      <c r="AD745">
        <f>IF('WetLitterbags placem_collection'!AB86="","",'WetLitterbags placem_collection'!AB86)</f>
        <v>5.5</v>
      </c>
      <c r="AE745">
        <f>IF('WetLitterbags placem_collection'!Z86="","",'WetLitterbags placem_collection'!Z86)</f>
        <v>55.8</v>
      </c>
      <c r="AF745" s="256" t="str">
        <f>IF('WetLitterbags placem_collection'!AA86="","",'WetLitterbags placem_collection'!AA86)</f>
        <v>M</v>
      </c>
      <c r="AG745">
        <f>IF('WetLitterbags placem_collection'!AC86="","",'WetLitterbags placem_collection'!AC86)</f>
        <v>1</v>
      </c>
      <c r="AH745">
        <f>AVERAGE('WetLitterbags placem_collection'!S86,'WetLitterbags placem_collection'!U86)</f>
        <v>27.75</v>
      </c>
      <c r="AI745">
        <f>AVERAGE('WetLitterbags placem_collection'!R86,'WetLitterbags placem_collection'!T86)</f>
        <v>23.6</v>
      </c>
      <c r="AJ745">
        <f>INDEX(Coordinates!$B$2:$B$197,MATCH(G745,Coordinates!$J$2:$J$197,0))</f>
        <v>-3.295795005</v>
      </c>
      <c r="AK745">
        <f>INDEX(Coordinates!$C$2:$C$197,MATCH(G745,Coordinates!$J$2:$J$197,0))</f>
        <v>34.85232001</v>
      </c>
      <c r="AL745" t="str">
        <f>IF(ISNUMBER(SEARCH("C", 'WetLitterbags placem_collection'!Y86)),"YES","")</f>
        <v/>
      </c>
      <c r="AM745" t="str">
        <f>IF(ISNUMBER(SEARCH("H", 'WetLitterbags placem_collection'!Y86)),"YES","")</f>
        <v/>
      </c>
      <c r="AN745" t="str">
        <f>IF(ISNUMBER(SEARCH("R", 'WetLitterbags placem_collection'!Y86)),"YES","")</f>
        <v>YES</v>
      </c>
    </row>
    <row r="746" spans="1:40" ht="15" customHeight="1">
      <c r="A746" s="268" t="s">
        <v>2460</v>
      </c>
      <c r="B746" s="282">
        <f>'Dry_Litterbag Placem_Collection'!A87</f>
        <v>85</v>
      </c>
      <c r="C746" s="282" t="str">
        <f>'Dry_Litterbag Placem_Collection'!B87</f>
        <v>Maswa</v>
      </c>
      <c r="D746" s="282" t="s">
        <v>2677</v>
      </c>
      <c r="E746" s="282" t="s">
        <v>2679</v>
      </c>
      <c r="F746" s="282">
        <v>3</v>
      </c>
      <c r="G746" s="283" t="str">
        <f>'Dry_Litterbag Placem_Collection'!C87</f>
        <v>Dry_W3_T5</v>
      </c>
      <c r="H746" s="293" t="s">
        <v>3672</v>
      </c>
      <c r="I746" s="294" t="s">
        <v>298</v>
      </c>
      <c r="J746" s="233" t="str">
        <f>'WetLitterbags placem_collection'!Q87</f>
        <v>R391</v>
      </c>
      <c r="K746" s="235">
        <f>IFERROR(INDEX('Green_rooibos initial weight'!$C$5:$C$1749,MATCH(J746, 'Green_rooibos initial weight'!$A$5:$A$1749,0)),"")</f>
        <v>2.1960000000000002</v>
      </c>
      <c r="L746" s="235">
        <f t="shared" si="82"/>
        <v>1.9462000000000002</v>
      </c>
      <c r="M746" s="235">
        <f>AVERAGE('Ashed teabags wet'!$J$814:$J$816)</f>
        <v>2.2816647271287041</v>
      </c>
      <c r="N746" s="235">
        <f t="shared" si="83"/>
        <v>1.9017942410806212</v>
      </c>
      <c r="O746" s="235">
        <f>IF(IFERROR(INDEX('Both teabags AfterWet'!$D$1:$D$839,MATCH(J746,'Both teabags AfterWet'!$B$1:$B$839,0)),"")="","",(IFERROR(INDEX('Both teabags AfterWet'!$D$1:$D$839,MATCH(J746,'Both teabags AfterWet'!$B$1:$B$839,0)),"")))</f>
        <v>1.6220000000000001</v>
      </c>
      <c r="P746" s="235">
        <f t="shared" si="84"/>
        <v>1.4714</v>
      </c>
      <c r="Q746" s="235">
        <f>IFERROR(INDEX('Ashed teabags wet'!$J$2:$J$825,MATCH(J746,'Ashed teabags wet'!$B$2:$B$825,0)),"")</f>
        <v>3.6463536463541599</v>
      </c>
      <c r="R746" s="235">
        <f t="shared" si="87"/>
        <v>1.4177475524475449</v>
      </c>
      <c r="S746" s="236">
        <f>'WetLitterbags placem_collection'!E87</f>
        <v>42767</v>
      </c>
      <c r="T746" s="236">
        <f>IF('WetLitterbags placem_collection'!G87="","",'WetLitterbags placem_collection'!G87)</f>
        <v>42819</v>
      </c>
      <c r="U746" s="237">
        <f t="shared" si="88"/>
        <v>52</v>
      </c>
      <c r="V746" s="235">
        <f t="shared" si="85"/>
        <v>0.47480000000000011</v>
      </c>
      <c r="W746" s="235">
        <f t="shared" si="86"/>
        <v>0.48404668863307632</v>
      </c>
      <c r="X746">
        <f>IFERROR(INDEX(Rainfall_Wet!$O$2:$O$217,MATCH(B746, Rainfall_Wet!$A$2:$A$217,0)),"")</f>
        <v>194.93009798400001</v>
      </c>
      <c r="Y746" s="241">
        <v>38.691629007962128</v>
      </c>
      <c r="Z746" s="241">
        <v>26.81299763288143</v>
      </c>
      <c r="AA746" s="241">
        <v>34.495373359156439</v>
      </c>
      <c r="AB746" s="242" t="s">
        <v>2693</v>
      </c>
      <c r="AC746" s="241">
        <v>6.5483587974371602</v>
      </c>
      <c r="AD746">
        <f>IF('WetLitterbags placem_collection'!AB87="","",'WetLitterbags placem_collection'!AB87)</f>
        <v>8.6</v>
      </c>
      <c r="AE746">
        <f>IF('WetLitterbags placem_collection'!Z87="","",'WetLitterbags placem_collection'!Z87)</f>
        <v>3.8</v>
      </c>
      <c r="AF746" s="256" t="str">
        <f>IF('WetLitterbags placem_collection'!AA87="","",'WetLitterbags placem_collection'!AA87)</f>
        <v>O</v>
      </c>
      <c r="AG746">
        <f>IF('WetLitterbags placem_collection'!AC87="","",'WetLitterbags placem_collection'!AC87)</f>
        <v>0</v>
      </c>
      <c r="AH746">
        <f>AVERAGE('WetLitterbags placem_collection'!S87,'WetLitterbags placem_collection'!U87)</f>
        <v>26.55</v>
      </c>
      <c r="AI746">
        <f>AVERAGE('WetLitterbags placem_collection'!R87,'WetLitterbags placem_collection'!T87)</f>
        <v>23.15</v>
      </c>
      <c r="AJ746">
        <f>INDEX(Coordinates!$B$2:$B$197,MATCH(G746,Coordinates!$J$2:$J$197,0))</f>
        <v>-3.2957100119999998</v>
      </c>
      <c r="AK746">
        <f>INDEX(Coordinates!$C$2:$C$197,MATCH(G746,Coordinates!$J$2:$J$197,0))</f>
        <v>34.852283970000002</v>
      </c>
      <c r="AL746" t="str">
        <f>IF(ISNUMBER(SEARCH("C", 'WetLitterbags placem_collection'!Y87)),"YES","")</f>
        <v/>
      </c>
      <c r="AM746" t="str">
        <f>IF(ISNUMBER(SEARCH("H", 'WetLitterbags placem_collection'!Y87)),"YES","")</f>
        <v/>
      </c>
      <c r="AN746" t="str">
        <f>IF(ISNUMBER(SEARCH("R", 'WetLitterbags placem_collection'!Y87)),"YES","")</f>
        <v/>
      </c>
    </row>
    <row r="747" spans="1:40" ht="15" customHeight="1">
      <c r="A747" s="268" t="s">
        <v>2460</v>
      </c>
      <c r="B747" s="282">
        <f>'Dry_Litterbag Placem_Collection'!A88</f>
        <v>86</v>
      </c>
      <c r="C747" s="282" t="str">
        <f>'Dry_Litterbag Placem_Collection'!B88</f>
        <v>Maswa</v>
      </c>
      <c r="D747" s="282" t="s">
        <v>2677</v>
      </c>
      <c r="E747" s="282" t="s">
        <v>2679</v>
      </c>
      <c r="F747" s="282">
        <v>3</v>
      </c>
      <c r="G747" s="283" t="str">
        <f>'Dry_Litterbag Placem_Collection'!C88</f>
        <v>Dry_W3_T6</v>
      </c>
      <c r="H747" s="293" t="s">
        <v>3672</v>
      </c>
      <c r="I747" s="294" t="s">
        <v>298</v>
      </c>
      <c r="J747" s="233" t="str">
        <f>'WetLitterbags placem_collection'!Q88</f>
        <v>R62</v>
      </c>
      <c r="K747" s="235">
        <f>IFERROR(INDEX('Green_rooibos initial weight'!$C$5:$C$1749,MATCH(J747, 'Green_rooibos initial weight'!$A$5:$A$1749,0)),"")</f>
        <v>2.3660000000000001</v>
      </c>
      <c r="L747" s="235">
        <f t="shared" si="82"/>
        <v>2.1162000000000001</v>
      </c>
      <c r="M747" s="235">
        <f>AVERAGE('Ashed teabags wet'!$J$814:$J$816)</f>
        <v>2.2816647271287041</v>
      </c>
      <c r="N747" s="235">
        <f t="shared" si="83"/>
        <v>2.0679154110445026</v>
      </c>
      <c r="O747" s="235">
        <f>IF(IFERROR(INDEX('Both teabags AfterWet'!$D$1:$D$839,MATCH(J747,'Both teabags AfterWet'!$B$1:$B$839,0)),"")="","",(IFERROR(INDEX('Both teabags AfterWet'!$D$1:$D$839,MATCH(J747,'Both teabags AfterWet'!$B$1:$B$839,0)),"")))</f>
        <v>1.6786000000000001</v>
      </c>
      <c r="P747" s="235">
        <f t="shared" si="84"/>
        <v>1.528</v>
      </c>
      <c r="Q747" s="235">
        <f>IFERROR(INDEX('Ashed teabags wet'!$J$2:$J$825,MATCH(J747,'Ashed teabags wet'!$B$2:$B$825,0)),"")</f>
        <v>28.338278931750832</v>
      </c>
      <c r="R747" s="235">
        <f t="shared" si="87"/>
        <v>1.0949910979228474</v>
      </c>
      <c r="S747" s="236">
        <f>'WetLitterbags placem_collection'!E88</f>
        <v>42767</v>
      </c>
      <c r="T747" s="236">
        <f>IF('WetLitterbags placem_collection'!G88="","",'WetLitterbags placem_collection'!G88)</f>
        <v>42819</v>
      </c>
      <c r="U747" s="237">
        <f t="shared" si="88"/>
        <v>52</v>
      </c>
      <c r="V747" s="235">
        <f t="shared" si="85"/>
        <v>0.58820000000000006</v>
      </c>
      <c r="W747" s="235">
        <f t="shared" si="86"/>
        <v>0.97292431312165517</v>
      </c>
      <c r="X747">
        <f>IFERROR(INDEX(Rainfall_Wet!$O$2:$O$217,MATCH(B747, Rainfall_Wet!$A$2:$A$217,0)),"")</f>
        <v>194.93009798400001</v>
      </c>
      <c r="Y747" s="241">
        <v>38.691629007962128</v>
      </c>
      <c r="Z747" s="241">
        <v>26.81299763288143</v>
      </c>
      <c r="AA747" s="241">
        <v>34.495373359156439</v>
      </c>
      <c r="AB747" s="242" t="s">
        <v>2693</v>
      </c>
      <c r="AC747" s="241">
        <v>7.5483587974371602</v>
      </c>
      <c r="AD747">
        <f>IF('WetLitterbags placem_collection'!AB88="","",'WetLitterbags placem_collection'!AB88)</f>
        <v>3.7</v>
      </c>
      <c r="AE747">
        <f>IF('WetLitterbags placem_collection'!Z88="","",'WetLitterbags placem_collection'!Z88)</f>
        <v>7.5</v>
      </c>
      <c r="AF747" s="256" t="str">
        <f>IF('WetLitterbags placem_collection'!AA88="","",'WetLitterbags placem_collection'!AA88)</f>
        <v>O</v>
      </c>
      <c r="AG747">
        <f>IF('WetLitterbags placem_collection'!AC88="","",'WetLitterbags placem_collection'!AC88)</f>
        <v>0</v>
      </c>
      <c r="AH747">
        <f>AVERAGE('WetLitterbags placem_collection'!S88,'WetLitterbags placem_collection'!U88)</f>
        <v>24.05</v>
      </c>
      <c r="AI747">
        <f>AVERAGE('WetLitterbags placem_collection'!R88,'WetLitterbags placem_collection'!T88)</f>
        <v>25.799999999999997</v>
      </c>
      <c r="AJ747">
        <f>INDEX(Coordinates!$B$2:$B$197,MATCH(G747,Coordinates!$J$2:$J$197,0))</f>
        <v>-3.2956140399999998</v>
      </c>
      <c r="AK747">
        <f>INDEX(Coordinates!$C$2:$C$197,MATCH(G747,Coordinates!$J$2:$J$197,0))</f>
        <v>34.852137030000002</v>
      </c>
      <c r="AL747" t="str">
        <f>IF(ISNUMBER(SEARCH("C", 'WetLitterbags placem_collection'!Y88)),"YES","")</f>
        <v/>
      </c>
      <c r="AM747" t="str">
        <f>IF(ISNUMBER(SEARCH("H", 'WetLitterbags placem_collection'!Y88)),"YES","")</f>
        <v/>
      </c>
      <c r="AN747" t="str">
        <f>IF(ISNUMBER(SEARCH("R", 'WetLitterbags placem_collection'!Y88)),"YES","")</f>
        <v/>
      </c>
    </row>
    <row r="748" spans="1:40" ht="15" customHeight="1">
      <c r="A748" s="268" t="s">
        <v>2460</v>
      </c>
      <c r="B748" s="282">
        <f>'Dry_Litterbag Placem_Collection'!A89</f>
        <v>87</v>
      </c>
      <c r="C748" s="282" t="str">
        <f>'Dry_Litterbag Placem_Collection'!B89</f>
        <v>Maswa</v>
      </c>
      <c r="D748" s="282" t="s">
        <v>2677</v>
      </c>
      <c r="E748" s="282" t="s">
        <v>2679</v>
      </c>
      <c r="F748" s="282">
        <v>3</v>
      </c>
      <c r="G748" s="283" t="str">
        <f>'Dry_Litterbag Placem_Collection'!C89</f>
        <v>Dry_W3_T7</v>
      </c>
      <c r="H748" s="293" t="s">
        <v>3672</v>
      </c>
      <c r="I748" s="294" t="s">
        <v>298</v>
      </c>
      <c r="J748" s="233" t="str">
        <f>'WetLitterbags placem_collection'!Q89</f>
        <v>R329</v>
      </c>
      <c r="K748" s="235">
        <f>IFERROR(INDEX('Green_rooibos initial weight'!$C$5:$C$1749,MATCH(J748, 'Green_rooibos initial weight'!$A$5:$A$1749,0)),"")</f>
        <v>2.2120000000000002</v>
      </c>
      <c r="L748" s="235">
        <f t="shared" si="82"/>
        <v>1.9622000000000002</v>
      </c>
      <c r="M748" s="235">
        <f>AVERAGE('Ashed teabags wet'!$J$814:$J$816)</f>
        <v>2.2816647271287041</v>
      </c>
      <c r="N748" s="235">
        <f t="shared" si="83"/>
        <v>1.9174291747242806</v>
      </c>
      <c r="O748" s="235">
        <f>IF(IFERROR(INDEX('Both teabags AfterWet'!$D$1:$D$839,MATCH(J748,'Both teabags AfterWet'!$B$1:$B$839,0)),"")="","",(IFERROR(INDEX('Both teabags AfterWet'!$D$1:$D$839,MATCH(J748,'Both teabags AfterWet'!$B$1:$B$839,0)),"")))</f>
        <v>1.7085999999999999</v>
      </c>
      <c r="P748" s="235">
        <f t="shared" si="84"/>
        <v>1.5579999999999998</v>
      </c>
      <c r="Q748" s="235">
        <f>IFERROR(INDEX('Ashed teabags wet'!$J$2:$J$825,MATCH(J748,'Ashed teabags wet'!$B$2:$B$825,0)),"")</f>
        <v>5.7663873829462604</v>
      </c>
      <c r="R748" s="235">
        <f t="shared" si="87"/>
        <v>1.4681596845736971</v>
      </c>
      <c r="S748" s="236">
        <f>'WetLitterbags placem_collection'!E89</f>
        <v>42767</v>
      </c>
      <c r="T748" s="236">
        <f>IF('WetLitterbags placem_collection'!G89="","",'WetLitterbags placem_collection'!G89)</f>
        <v>42819</v>
      </c>
      <c r="U748" s="237">
        <f t="shared" si="88"/>
        <v>52</v>
      </c>
      <c r="V748" s="235">
        <f t="shared" si="85"/>
        <v>0.40420000000000034</v>
      </c>
      <c r="W748" s="235">
        <f t="shared" si="86"/>
        <v>0.44926949015058359</v>
      </c>
      <c r="X748">
        <f>IFERROR(INDEX(Rainfall_Wet!$O$2:$O$217,MATCH(B748, Rainfall_Wet!$A$2:$A$217,0)),"")</f>
        <v>194.93009798400001</v>
      </c>
      <c r="Y748" s="241">
        <v>38.691629007962128</v>
      </c>
      <c r="Z748" s="241">
        <v>26.81299763288143</v>
      </c>
      <c r="AA748" s="241">
        <v>34.495373359156439</v>
      </c>
      <c r="AB748" s="242" t="s">
        <v>2693</v>
      </c>
      <c r="AC748" s="241">
        <v>8.5483587974371602</v>
      </c>
      <c r="AD748">
        <f>IF('WetLitterbags placem_collection'!AB89="","",'WetLitterbags placem_collection'!AB89)</f>
        <v>7.5</v>
      </c>
      <c r="AE748">
        <f>IF('WetLitterbags placem_collection'!Z89="","",'WetLitterbags placem_collection'!Z89)</f>
        <v>12.6</v>
      </c>
      <c r="AF748" s="256" t="str">
        <f>IF('WetLitterbags placem_collection'!AA89="","",'WetLitterbags placem_collection'!AA89)</f>
        <v>O</v>
      </c>
      <c r="AG748">
        <f>IF('WetLitterbags placem_collection'!AC89="","",'WetLitterbags placem_collection'!AC89)</f>
        <v>1</v>
      </c>
      <c r="AH748">
        <f>AVERAGE('WetLitterbags placem_collection'!S89,'WetLitterbags placem_collection'!U89)</f>
        <v>25.85</v>
      </c>
      <c r="AI748">
        <f>AVERAGE('WetLitterbags placem_collection'!R89,'WetLitterbags placem_collection'!T89)</f>
        <v>21.55</v>
      </c>
      <c r="AJ748">
        <f>INDEX(Coordinates!$B$2:$B$197,MATCH(G748,Coordinates!$J$2:$J$197,0))</f>
        <v>-3.295904975</v>
      </c>
      <c r="AK748">
        <f>INDEX(Coordinates!$C$2:$C$197,MATCH(G748,Coordinates!$J$2:$J$197,0))</f>
        <v>34.852136029999997</v>
      </c>
      <c r="AL748" t="str">
        <f>IF(ISNUMBER(SEARCH("C", 'WetLitterbags placem_collection'!Y89)),"YES","")</f>
        <v/>
      </c>
      <c r="AM748" t="str">
        <f>IF(ISNUMBER(SEARCH("H", 'WetLitterbags placem_collection'!Y89)),"YES","")</f>
        <v/>
      </c>
      <c r="AN748" t="str">
        <f>IF(ISNUMBER(SEARCH("R", 'WetLitterbags placem_collection'!Y89)),"YES","")</f>
        <v/>
      </c>
    </row>
    <row r="749" spans="1:40" ht="15" customHeight="1">
      <c r="A749" s="268" t="s">
        <v>2460</v>
      </c>
      <c r="B749" s="282">
        <f>'Dry_Litterbag Placem_Collection'!A90</f>
        <v>88</v>
      </c>
      <c r="C749" s="282" t="str">
        <f>'Dry_Litterbag Placem_Collection'!B90</f>
        <v>Maswa</v>
      </c>
      <c r="D749" s="282" t="s">
        <v>2677</v>
      </c>
      <c r="E749" s="282" t="s">
        <v>2679</v>
      </c>
      <c r="F749" s="282">
        <v>3</v>
      </c>
      <c r="G749" s="283" t="str">
        <f>'Dry_Litterbag Placem_Collection'!C90</f>
        <v>Dry_W3_T8</v>
      </c>
      <c r="H749" s="293" t="s">
        <v>3672</v>
      </c>
      <c r="I749" s="294" t="s">
        <v>298</v>
      </c>
      <c r="J749" s="233" t="str">
        <f>'WetLitterbags placem_collection'!Q90</f>
        <v>R288</v>
      </c>
      <c r="K749" s="235">
        <f>IFERROR(INDEX('Green_rooibos initial weight'!$C$5:$C$1749,MATCH(J749, 'Green_rooibos initial weight'!$A$5:$A$1749,0)),"")</f>
        <v>2.2450000000000001</v>
      </c>
      <c r="L749" s="235">
        <f t="shared" si="82"/>
        <v>1.9952000000000001</v>
      </c>
      <c r="M749" s="235">
        <f>AVERAGE('Ashed teabags wet'!$J$814:$J$816)</f>
        <v>2.2816647271287041</v>
      </c>
      <c r="N749" s="235">
        <f t="shared" si="83"/>
        <v>1.9496762253643283</v>
      </c>
      <c r="O749" s="235" t="str">
        <f>IF(IFERROR(INDEX('Both teabags AfterWet'!$D$1:$D$839,MATCH(J749,'Both teabags AfterWet'!$B$1:$B$839,0)),"")="","",(IFERROR(INDEX('Both teabags AfterWet'!$D$1:$D$839,MATCH(J749,'Both teabags AfterWet'!$B$1:$B$839,0)),"")))</f>
        <v/>
      </c>
      <c r="P749" s="235" t="str">
        <f t="shared" si="84"/>
        <v/>
      </c>
      <c r="Q749" s="235" t="str">
        <f>IFERROR(INDEX('Ashed teabags wet'!$J$2:$J$825,MATCH(J749,'Ashed teabags wet'!$B$2:$B$825,0)),"")</f>
        <v/>
      </c>
      <c r="R749" s="235" t="str">
        <f t="shared" si="87"/>
        <v/>
      </c>
      <c r="S749" s="236">
        <f>'WetLitterbags placem_collection'!E90</f>
        <v>42767</v>
      </c>
      <c r="T749" s="236" t="str">
        <f>IF('WetLitterbags placem_collection'!G90="","",'WetLitterbags placem_collection'!G90)</f>
        <v/>
      </c>
      <c r="U749" s="237" t="str">
        <f t="shared" si="88"/>
        <v/>
      </c>
      <c r="V749" s="235" t="str">
        <f t="shared" si="85"/>
        <v/>
      </c>
      <c r="W749" s="235" t="str">
        <f t="shared" si="86"/>
        <v/>
      </c>
      <c r="X749" t="str">
        <f>IFERROR(INDEX(Rainfall_Wet!$O$2:$O$217,MATCH(B749, Rainfall_Wet!$A$2:$A$217,0)),"")</f>
        <v/>
      </c>
      <c r="Y749" s="241">
        <v>38.691629007962128</v>
      </c>
      <c r="Z749" s="241">
        <v>26.81299763288143</v>
      </c>
      <c r="AA749" s="241">
        <v>34.495373359156439</v>
      </c>
      <c r="AB749" s="242" t="s">
        <v>2693</v>
      </c>
      <c r="AC749" s="241">
        <v>9.5483587974371602</v>
      </c>
      <c r="AD749" t="str">
        <f>IF('WetLitterbags placem_collection'!AB90="","",'WetLitterbags placem_collection'!AB90)</f>
        <v/>
      </c>
      <c r="AE749" t="str">
        <f>IF('WetLitterbags placem_collection'!Z90="","",'WetLitterbags placem_collection'!Z90)</f>
        <v/>
      </c>
      <c r="AF749" s="256" t="str">
        <f>IF('WetLitterbags placem_collection'!AA90="","",'WetLitterbags placem_collection'!AA90)</f>
        <v/>
      </c>
      <c r="AG749" t="str">
        <f>IF('WetLitterbags placem_collection'!AC90="","",'WetLitterbags placem_collection'!AC90)</f>
        <v/>
      </c>
      <c r="AH749">
        <f>AVERAGE('WetLitterbags placem_collection'!S90,'WetLitterbags placem_collection'!U90)</f>
        <v>29.7</v>
      </c>
      <c r="AI749">
        <f>AVERAGE('WetLitterbags placem_collection'!R90,'WetLitterbags placem_collection'!T90)</f>
        <v>21.4</v>
      </c>
      <c r="AJ749">
        <f>INDEX(Coordinates!$B$2:$B$197,MATCH(G749,Coordinates!$J$2:$J$197,0))</f>
        <v>-3.2959530039999998</v>
      </c>
      <c r="AK749">
        <f>INDEX(Coordinates!$C$2:$C$197,MATCH(G749,Coordinates!$J$2:$J$197,0))</f>
        <v>34.85242504</v>
      </c>
      <c r="AL749" t="str">
        <f>IF(ISNUMBER(SEARCH("C", 'WetLitterbags placem_collection'!Y90)),"YES","")</f>
        <v/>
      </c>
      <c r="AM749" t="str">
        <f>IF(ISNUMBER(SEARCH("H", 'WetLitterbags placem_collection'!Y90)),"YES","")</f>
        <v/>
      </c>
      <c r="AN749" t="str">
        <f>IF(ISNUMBER(SEARCH("R", 'WetLitterbags placem_collection'!Y90)),"YES","")</f>
        <v/>
      </c>
    </row>
    <row r="750" spans="1:40" ht="15" customHeight="1">
      <c r="A750" s="268" t="s">
        <v>2460</v>
      </c>
      <c r="B750" s="282">
        <f>'Dry_Litterbag Placem_Collection'!A91</f>
        <v>89</v>
      </c>
      <c r="C750" s="282" t="str">
        <f>'Dry_Litterbag Placem_Collection'!B91</f>
        <v>Maswa</v>
      </c>
      <c r="D750" s="282" t="s">
        <v>2677</v>
      </c>
      <c r="E750" s="282" t="s">
        <v>2679</v>
      </c>
      <c r="F750" s="282">
        <v>4</v>
      </c>
      <c r="G750" s="283" t="str">
        <f>'Dry_Litterbag Placem_Collection'!C91</f>
        <v>Dry_W4_T1</v>
      </c>
      <c r="H750" s="293" t="s">
        <v>3672</v>
      </c>
      <c r="I750" s="294" t="s">
        <v>298</v>
      </c>
      <c r="J750" s="233" t="str">
        <f>'WetLitterbags placem_collection'!Q91</f>
        <v>R171</v>
      </c>
      <c r="K750" s="235">
        <f>IFERROR(INDEX('Green_rooibos initial weight'!$C$5:$C$1749,MATCH(J750, 'Green_rooibos initial weight'!$A$5:$A$1749,0)),"")</f>
        <v>2.1160000000000001</v>
      </c>
      <c r="L750" s="235">
        <f t="shared" si="82"/>
        <v>1.8662000000000001</v>
      </c>
      <c r="M750" s="235">
        <f>AVERAGE('Ashed teabags wet'!$J$814:$J$816)</f>
        <v>2.2816647271287041</v>
      </c>
      <c r="N750" s="235">
        <f t="shared" si="83"/>
        <v>1.8236195728623241</v>
      </c>
      <c r="O750" s="235">
        <f>IF(IFERROR(INDEX('Both teabags AfterWet'!$D$1:$D$839,MATCH(J750,'Both teabags AfterWet'!$B$1:$B$839,0)),"")="","",(IFERROR(INDEX('Both teabags AfterWet'!$D$1:$D$839,MATCH(J750,'Both teabags AfterWet'!$B$1:$B$839,0)),"")))</f>
        <v>2.0529999999999999</v>
      </c>
      <c r="P750" s="235">
        <f t="shared" si="84"/>
        <v>1.9023999999999999</v>
      </c>
      <c r="Q750" s="235">
        <f>IFERROR(INDEX('Ashed teabags wet'!$J$2:$J$825,MATCH(J750,'Ashed teabags wet'!$B$2:$B$825,0)),"")</f>
        <v>19.890873015872916</v>
      </c>
      <c r="R750" s="235">
        <f t="shared" si="87"/>
        <v>1.5239960317460335</v>
      </c>
      <c r="S750" s="236">
        <f>'WetLitterbags placem_collection'!E91</f>
        <v>42767</v>
      </c>
      <c r="T750" s="236">
        <f>IF('WetLitterbags placem_collection'!G91="","",'WetLitterbags placem_collection'!G91)</f>
        <v>42819</v>
      </c>
      <c r="U750" s="237">
        <f t="shared" si="88"/>
        <v>52</v>
      </c>
      <c r="V750" s="235">
        <f t="shared" si="85"/>
        <v>-3.6199999999999788E-2</v>
      </c>
      <c r="W750" s="235">
        <f t="shared" si="86"/>
        <v>0.29962354111629064</v>
      </c>
      <c r="X750">
        <f>IFERROR(INDEX(Rainfall_Wet!$O$2:$O$217,MATCH(B750, Rainfall_Wet!$A$2:$A$217,0)),"")</f>
        <v>194.93009798400001</v>
      </c>
      <c r="Y750" s="241">
        <v>28.145762029394</v>
      </c>
      <c r="Z750" s="241">
        <v>25.085564727199518</v>
      </c>
      <c r="AA750" s="241">
        <v>46.768673243406489</v>
      </c>
      <c r="AB750" s="242" t="s">
        <v>2688</v>
      </c>
      <c r="AC750" s="241">
        <v>2.1716214884179394</v>
      </c>
      <c r="AD750">
        <f>IF('WetLitterbags placem_collection'!AB91="","",'WetLitterbags placem_collection'!AB91)</f>
        <v>7.3</v>
      </c>
      <c r="AE750">
        <f>IF('WetLitterbags placem_collection'!Z91="","",'WetLitterbags placem_collection'!Z91)</f>
        <v>35.799999999999997</v>
      </c>
      <c r="AF750" s="256" t="str">
        <f>IF('WetLitterbags placem_collection'!AA91="","",'WetLitterbags placem_collection'!AA91)</f>
        <v>O</v>
      </c>
      <c r="AG750">
        <f>IF('WetLitterbags placem_collection'!AC91="","",'WetLitterbags placem_collection'!AC91)</f>
        <v>0</v>
      </c>
      <c r="AH750">
        <f>AVERAGE('WetLitterbags placem_collection'!S91,'WetLitterbags placem_collection'!U91)</f>
        <v>20.95</v>
      </c>
      <c r="AI750">
        <f>AVERAGE('WetLitterbags placem_collection'!R91,'WetLitterbags placem_collection'!T91)</f>
        <v>24.45</v>
      </c>
      <c r="AJ750">
        <f>INDEX(Coordinates!$B$2:$B$197,MATCH(G750,Coordinates!$J$2:$J$197,0))</f>
        <v>-3.2966709980000002</v>
      </c>
      <c r="AK750">
        <f>INDEX(Coordinates!$C$2:$C$197,MATCH(G750,Coordinates!$J$2:$J$197,0))</f>
        <v>34.854407019999996</v>
      </c>
      <c r="AL750" t="str">
        <f>IF(ISNUMBER(SEARCH("C", 'WetLitterbags placem_collection'!Y91)),"YES","")</f>
        <v/>
      </c>
      <c r="AM750" t="str">
        <f>IF(ISNUMBER(SEARCH("H", 'WetLitterbags placem_collection'!Y91)),"YES","")</f>
        <v/>
      </c>
      <c r="AN750" t="str">
        <f>IF(ISNUMBER(SEARCH("R", 'WetLitterbags placem_collection'!Y91)),"YES","")</f>
        <v/>
      </c>
    </row>
    <row r="751" spans="1:40" ht="15" customHeight="1">
      <c r="A751" s="268" t="s">
        <v>2460</v>
      </c>
      <c r="B751" s="282">
        <f>'Dry_Litterbag Placem_Collection'!A92</f>
        <v>90</v>
      </c>
      <c r="C751" s="282" t="str">
        <f>'Dry_Litterbag Placem_Collection'!B92</f>
        <v>Maswa</v>
      </c>
      <c r="D751" s="282" t="s">
        <v>2677</v>
      </c>
      <c r="E751" s="282" t="s">
        <v>2679</v>
      </c>
      <c r="F751" s="282">
        <v>4</v>
      </c>
      <c r="G751" s="283" t="str">
        <f>'Dry_Litterbag Placem_Collection'!C92</f>
        <v>Dry_W4_T2</v>
      </c>
      <c r="H751" s="293" t="s">
        <v>3672</v>
      </c>
      <c r="I751" s="294" t="s">
        <v>298</v>
      </c>
      <c r="J751" s="233" t="str">
        <f>'WetLitterbags placem_collection'!Q92</f>
        <v>R517</v>
      </c>
      <c r="K751" s="235">
        <f>IFERROR(INDEX('Green_rooibos initial weight'!$C$5:$C$1749,MATCH(J751, 'Green_rooibos initial weight'!$A$5:$A$1749,0)),"")</f>
        <v>2.222</v>
      </c>
      <c r="L751" s="235">
        <f t="shared" si="82"/>
        <v>1.9722</v>
      </c>
      <c r="M751" s="235">
        <f>AVERAGE('Ashed teabags wet'!$J$814:$J$816)</f>
        <v>2.2816647271287041</v>
      </c>
      <c r="N751" s="235">
        <f t="shared" si="83"/>
        <v>1.9272010082515676</v>
      </c>
      <c r="O751" s="235">
        <f>IF(IFERROR(INDEX('Both teabags AfterWet'!$D$1:$D$839,MATCH(J751,'Both teabags AfterWet'!$B$1:$B$839,0)),"")="","",(IFERROR(INDEX('Both teabags AfterWet'!$D$1:$D$839,MATCH(J751,'Both teabags AfterWet'!$B$1:$B$839,0)),"")))</f>
        <v>2.2749000000000001</v>
      </c>
      <c r="P751" s="235">
        <f t="shared" si="84"/>
        <v>2.1243000000000003</v>
      </c>
      <c r="Q751" s="235">
        <f>IFERROR(INDEX('Ashed teabags wet'!$J$2:$J$825,MATCH(J751,'Ashed teabags wet'!$B$2:$B$825,0)),"")</f>
        <v>22.544750846637683</v>
      </c>
      <c r="R751" s="235">
        <f t="shared" si="87"/>
        <v>1.645381857764876</v>
      </c>
      <c r="S751" s="236">
        <f>'WetLitterbags placem_collection'!E92</f>
        <v>42767</v>
      </c>
      <c r="T751" s="236">
        <f>IF('WetLitterbags placem_collection'!G92="","",'WetLitterbags placem_collection'!G92)</f>
        <v>42819</v>
      </c>
      <c r="U751" s="237">
        <f t="shared" si="88"/>
        <v>52</v>
      </c>
      <c r="V751" s="235">
        <f t="shared" si="85"/>
        <v>-0.15210000000000035</v>
      </c>
      <c r="W751" s="235">
        <f t="shared" si="86"/>
        <v>0.28181915048669159</v>
      </c>
      <c r="X751">
        <f>IFERROR(INDEX(Rainfall_Wet!$O$2:$O$217,MATCH(B751, Rainfall_Wet!$A$2:$A$217,0)),"")</f>
        <v>194.93009798400001</v>
      </c>
      <c r="Y751" s="241">
        <v>28.145762029394</v>
      </c>
      <c r="Z751" s="241">
        <v>25.085564727199518</v>
      </c>
      <c r="AA751" s="241">
        <v>46.768673243406489</v>
      </c>
      <c r="AB751" s="242" t="s">
        <v>2688</v>
      </c>
      <c r="AC751" s="241">
        <v>3.1716214884179399</v>
      </c>
      <c r="AD751">
        <f>IF('WetLitterbags placem_collection'!AB92="","",'WetLitterbags placem_collection'!AB92)</f>
        <v>7.7</v>
      </c>
      <c r="AE751">
        <f>IF('WetLitterbags placem_collection'!Z92="","",'WetLitterbags placem_collection'!Z92)</f>
        <v>30.4</v>
      </c>
      <c r="AF751" s="256" t="str">
        <f>IF('WetLitterbags placem_collection'!AA92="","",'WetLitterbags placem_collection'!AA92)</f>
        <v>O</v>
      </c>
      <c r="AG751">
        <f>IF('WetLitterbags placem_collection'!AC92="","",'WetLitterbags placem_collection'!AC92)</f>
        <v>0</v>
      </c>
      <c r="AH751">
        <f>AVERAGE('WetLitterbags placem_collection'!S92,'WetLitterbags placem_collection'!U92)</f>
        <v>27.5</v>
      </c>
      <c r="AI751">
        <f>AVERAGE('WetLitterbags placem_collection'!R92,'WetLitterbags placem_collection'!T92)</f>
        <v>23.85</v>
      </c>
      <c r="AJ751">
        <f>INDEX(Coordinates!$B$2:$B$197,MATCH(G751,Coordinates!$J$2:$J$197,0))</f>
        <v>-3.2966860009999999</v>
      </c>
      <c r="AK751">
        <f>INDEX(Coordinates!$C$2:$C$197,MATCH(G751,Coordinates!$J$2:$J$197,0))</f>
        <v>34.854371989999997</v>
      </c>
      <c r="AL751" t="str">
        <f>IF(ISNUMBER(SEARCH("C", 'WetLitterbags placem_collection'!Y92)),"YES","")</f>
        <v/>
      </c>
      <c r="AM751" t="str">
        <f>IF(ISNUMBER(SEARCH("H", 'WetLitterbags placem_collection'!Y92)),"YES","")</f>
        <v/>
      </c>
      <c r="AN751" t="str">
        <f>IF(ISNUMBER(SEARCH("R", 'WetLitterbags placem_collection'!Y92)),"YES","")</f>
        <v>YES</v>
      </c>
    </row>
    <row r="752" spans="1:40" ht="15" customHeight="1">
      <c r="A752" s="268" t="s">
        <v>2460</v>
      </c>
      <c r="B752" s="282">
        <f>'Dry_Litterbag Placem_Collection'!A93</f>
        <v>91</v>
      </c>
      <c r="C752" s="282" t="str">
        <f>'Dry_Litterbag Placem_Collection'!B93</f>
        <v>Maswa</v>
      </c>
      <c r="D752" s="282" t="s">
        <v>2677</v>
      </c>
      <c r="E752" s="282" t="s">
        <v>2679</v>
      </c>
      <c r="F752" s="282">
        <v>4</v>
      </c>
      <c r="G752" s="283" t="str">
        <f>'Dry_Litterbag Placem_Collection'!C93</f>
        <v>Dry_W4_T3</v>
      </c>
      <c r="H752" s="293" t="s">
        <v>3672</v>
      </c>
      <c r="I752" s="294" t="s">
        <v>298</v>
      </c>
      <c r="J752" s="233" t="str">
        <f>'WetLitterbags placem_collection'!Q93</f>
        <v>R73</v>
      </c>
      <c r="K752" s="235">
        <f>IFERROR(INDEX('Green_rooibos initial weight'!$C$5:$C$1749,MATCH(J752, 'Green_rooibos initial weight'!$A$5:$A$1749,0)),"")</f>
        <v>2.1459999999999999</v>
      </c>
      <c r="L752" s="235">
        <f t="shared" si="82"/>
        <v>1.8961999999999999</v>
      </c>
      <c r="M752" s="235">
        <f>AVERAGE('Ashed teabags wet'!$J$814:$J$816)</f>
        <v>2.2816647271287041</v>
      </c>
      <c r="N752" s="235">
        <f t="shared" si="83"/>
        <v>1.8529350734441854</v>
      </c>
      <c r="O752" s="235">
        <f>IF(IFERROR(INDEX('Both teabags AfterWet'!$D$1:$D$839,MATCH(J752,'Both teabags AfterWet'!$B$1:$B$839,0)),"")="","",(IFERROR(INDEX('Both teabags AfterWet'!$D$1:$D$839,MATCH(J752,'Both teabags AfterWet'!$B$1:$B$839,0)),"")))</f>
        <v>1.663</v>
      </c>
      <c r="P752" s="235">
        <f t="shared" si="84"/>
        <v>1.5124</v>
      </c>
      <c r="Q752" s="235">
        <f>IFERROR(INDEX('Ashed teabags wet'!$J$2:$J$825,MATCH(J752,'Ashed teabags wet'!$B$2:$B$825,0)),"")</f>
        <v>3.2402791625130467</v>
      </c>
      <c r="R752" s="235">
        <f t="shared" si="87"/>
        <v>1.4633940179461526</v>
      </c>
      <c r="S752" s="236">
        <f>'WetLitterbags placem_collection'!E93</f>
        <v>42767</v>
      </c>
      <c r="T752" s="236">
        <f>IF('WetLitterbags placem_collection'!G93="","",'WetLitterbags placem_collection'!G93)</f>
        <v>42819</v>
      </c>
      <c r="U752" s="237">
        <f t="shared" si="88"/>
        <v>52</v>
      </c>
      <c r="V752" s="235">
        <f t="shared" si="85"/>
        <v>0.38379999999999992</v>
      </c>
      <c r="W752" s="235">
        <f t="shared" si="86"/>
        <v>0.38954105549803275</v>
      </c>
      <c r="X752">
        <f>IFERROR(INDEX(Rainfall_Wet!$O$2:$O$217,MATCH(B752, Rainfall_Wet!$A$2:$A$217,0)),"")</f>
        <v>194.93009798400001</v>
      </c>
      <c r="Y752" s="241">
        <v>28.145762029394</v>
      </c>
      <c r="Z752" s="241">
        <v>25.085564727199518</v>
      </c>
      <c r="AA752" s="241">
        <v>46.768673243406489</v>
      </c>
      <c r="AB752" s="242" t="s">
        <v>2688</v>
      </c>
      <c r="AC752" s="241">
        <v>4.1716214884179399</v>
      </c>
      <c r="AD752">
        <f>IF('WetLitterbags placem_collection'!AB93="","",'WetLitterbags placem_collection'!AB93)</f>
        <v>6.1</v>
      </c>
      <c r="AE752">
        <f>IF('WetLitterbags placem_collection'!Z93="","",'WetLitterbags placem_collection'!Z93)</f>
        <v>39.4</v>
      </c>
      <c r="AF752" s="256" t="str">
        <f>IF('WetLitterbags placem_collection'!AA93="","",'WetLitterbags placem_collection'!AA93)</f>
        <v>O</v>
      </c>
      <c r="AG752">
        <f>IF('WetLitterbags placem_collection'!AC93="","",'WetLitterbags placem_collection'!AC93)</f>
        <v>1</v>
      </c>
      <c r="AH752">
        <f>AVERAGE('WetLitterbags placem_collection'!S93,'WetLitterbags placem_collection'!U93)</f>
        <v>26.4</v>
      </c>
      <c r="AI752">
        <f>AVERAGE('WetLitterbags placem_collection'!R93,'WetLitterbags placem_collection'!T93)</f>
        <v>24.35</v>
      </c>
      <c r="AJ752">
        <f>INDEX(Coordinates!$B$2:$B$197,MATCH(G752,Coordinates!$J$2:$J$197,0))</f>
        <v>-3.2966180239999998</v>
      </c>
      <c r="AK752">
        <f>INDEX(Coordinates!$C$2:$C$197,MATCH(G752,Coordinates!$J$2:$J$197,0))</f>
        <v>34.854464020000002</v>
      </c>
      <c r="AL752" t="str">
        <f>IF(ISNUMBER(SEARCH("C", 'WetLitterbags placem_collection'!Y93)),"YES","")</f>
        <v/>
      </c>
      <c r="AM752" t="str">
        <f>IF(ISNUMBER(SEARCH("H", 'WetLitterbags placem_collection'!Y93)),"YES","")</f>
        <v/>
      </c>
      <c r="AN752" t="str">
        <f>IF(ISNUMBER(SEARCH("R", 'WetLitterbags placem_collection'!Y93)),"YES","")</f>
        <v/>
      </c>
    </row>
    <row r="753" spans="1:40" ht="15" customHeight="1">
      <c r="A753" s="268" t="s">
        <v>2460</v>
      </c>
      <c r="B753" s="282">
        <f>'Dry_Litterbag Placem_Collection'!A94</f>
        <v>92</v>
      </c>
      <c r="C753" s="282" t="str">
        <f>'Dry_Litterbag Placem_Collection'!B94</f>
        <v>Maswa</v>
      </c>
      <c r="D753" s="282" t="s">
        <v>2677</v>
      </c>
      <c r="E753" s="282" t="s">
        <v>2679</v>
      </c>
      <c r="F753" s="282">
        <v>4</v>
      </c>
      <c r="G753" s="283" t="str">
        <f>'Dry_Litterbag Placem_Collection'!C94</f>
        <v>Dry_W4_T4</v>
      </c>
      <c r="H753" s="293" t="s">
        <v>3672</v>
      </c>
      <c r="I753" s="294" t="s">
        <v>298</v>
      </c>
      <c r="J753" s="233" t="str">
        <f>'WetLitterbags placem_collection'!Q94</f>
        <v>R4</v>
      </c>
      <c r="K753" s="235">
        <f>IFERROR(INDEX('Green_rooibos initial weight'!$C$5:$C$1749,MATCH(J753, 'Green_rooibos initial weight'!$A$5:$A$1749,0)),"")</f>
        <v>2.1549999999999998</v>
      </c>
      <c r="L753" s="235">
        <f t="shared" si="82"/>
        <v>1.9051999999999998</v>
      </c>
      <c r="M753" s="235">
        <f>AVERAGE('Ashed teabags wet'!$J$814:$J$816)</f>
        <v>2.2816647271287041</v>
      </c>
      <c r="N753" s="235">
        <f t="shared" si="83"/>
        <v>1.8617297236187438</v>
      </c>
      <c r="O753" s="235">
        <f>IF(IFERROR(INDEX('Both teabags AfterWet'!$D$1:$D$839,MATCH(J753,'Both teabags AfterWet'!$B$1:$B$839,0)),"")="","",(IFERROR(INDEX('Both teabags AfterWet'!$D$1:$D$839,MATCH(J753,'Both teabags AfterWet'!$B$1:$B$839,0)),"")))</f>
        <v>1.6779999999999999</v>
      </c>
      <c r="P753" s="235">
        <f t="shared" si="84"/>
        <v>1.5273999999999999</v>
      </c>
      <c r="Q753" s="235">
        <f>IFERROR(INDEX('Ashed teabags wet'!$J$2:$J$825,MATCH(J753,'Ashed teabags wet'!$B$2:$B$825,0)),"")</f>
        <v>2.4590163934421247</v>
      </c>
      <c r="R753" s="235">
        <f t="shared" si="87"/>
        <v>1.4898409836065649</v>
      </c>
      <c r="S753" s="236">
        <f>'WetLitterbags placem_collection'!E94</f>
        <v>42767</v>
      </c>
      <c r="T753" s="236">
        <f>IF('WetLitterbags placem_collection'!G94="","",'WetLitterbags placem_collection'!G94)</f>
        <v>42819</v>
      </c>
      <c r="U753" s="237">
        <f t="shared" si="88"/>
        <v>52</v>
      </c>
      <c r="V753" s="235">
        <f t="shared" si="85"/>
        <v>0.37779999999999991</v>
      </c>
      <c r="W753" s="235">
        <f t="shared" si="86"/>
        <v>0.37188874001217886</v>
      </c>
      <c r="X753">
        <f>IFERROR(INDEX(Rainfall_Wet!$O$2:$O$217,MATCH(B753, Rainfall_Wet!$A$2:$A$217,0)),"")</f>
        <v>194.93009798400001</v>
      </c>
      <c r="Y753" s="241">
        <v>28.145762029394</v>
      </c>
      <c r="Z753" s="241">
        <v>25.085564727199518</v>
      </c>
      <c r="AA753" s="241">
        <v>46.768673243406489</v>
      </c>
      <c r="AB753" s="242" t="s">
        <v>2688</v>
      </c>
      <c r="AC753" s="241">
        <v>5.1716214884179399</v>
      </c>
      <c r="AD753">
        <f>IF('WetLitterbags placem_collection'!AB94="","",'WetLitterbags placem_collection'!AB94)</f>
        <v>7.7</v>
      </c>
      <c r="AE753">
        <f>IF('WetLitterbags placem_collection'!Z94="","",'WetLitterbags placem_collection'!Z94)</f>
        <v>24.8</v>
      </c>
      <c r="AF753" s="256" t="str">
        <f>IF('WetLitterbags placem_collection'!AA94="","",'WetLitterbags placem_collection'!AA94)</f>
        <v>O</v>
      </c>
      <c r="AG753">
        <f>IF('WetLitterbags placem_collection'!AC94="","",'WetLitterbags placem_collection'!AC94)</f>
        <v>1</v>
      </c>
      <c r="AH753">
        <f>AVERAGE('WetLitterbags placem_collection'!S94,'WetLitterbags placem_collection'!U94)</f>
        <v>26.45</v>
      </c>
      <c r="AI753">
        <f>AVERAGE('WetLitterbags placem_collection'!R94,'WetLitterbags placem_collection'!T94)</f>
        <v>22.6</v>
      </c>
      <c r="AJ753">
        <f>INDEX(Coordinates!$B$2:$B$197,MATCH(G753,Coordinates!$J$2:$J$197,0))</f>
        <v>-3.2965539860000002</v>
      </c>
      <c r="AK753">
        <f>INDEX(Coordinates!$C$2:$C$197,MATCH(G753,Coordinates!$J$2:$J$197,0))</f>
        <v>34.854455969999997</v>
      </c>
      <c r="AL753" t="str">
        <f>IF(ISNUMBER(SEARCH("C", 'WetLitterbags placem_collection'!Y94)),"YES","")</f>
        <v/>
      </c>
      <c r="AM753" t="str">
        <f>IF(ISNUMBER(SEARCH("H", 'WetLitterbags placem_collection'!Y94)),"YES","")</f>
        <v/>
      </c>
      <c r="AN753" t="str">
        <f>IF(ISNUMBER(SEARCH("R", 'WetLitterbags placem_collection'!Y94)),"YES","")</f>
        <v>YES</v>
      </c>
    </row>
    <row r="754" spans="1:40" ht="15" customHeight="1">
      <c r="A754" s="268" t="s">
        <v>2460</v>
      </c>
      <c r="B754" s="282">
        <f>'Dry_Litterbag Placem_Collection'!A95</f>
        <v>93</v>
      </c>
      <c r="C754" s="282" t="str">
        <f>'Dry_Litterbag Placem_Collection'!B95</f>
        <v>Maswa</v>
      </c>
      <c r="D754" s="282" t="s">
        <v>2677</v>
      </c>
      <c r="E754" s="282" t="s">
        <v>2679</v>
      </c>
      <c r="F754" s="282">
        <v>4</v>
      </c>
      <c r="G754" s="283" t="str">
        <f>'Dry_Litterbag Placem_Collection'!C95</f>
        <v>Dry_W4_T5</v>
      </c>
      <c r="H754" s="293" t="s">
        <v>3672</v>
      </c>
      <c r="I754" s="294" t="s">
        <v>298</v>
      </c>
      <c r="J754" s="233" t="str">
        <f>'WetLitterbags placem_collection'!Q95</f>
        <v>R136</v>
      </c>
      <c r="K754" s="235">
        <f>IFERROR(INDEX('Green_rooibos initial weight'!$C$5:$C$1749,MATCH(J754, 'Green_rooibos initial weight'!$A$5:$A$1749,0)),"")</f>
        <v>2.21</v>
      </c>
      <c r="L754" s="235">
        <f t="shared" si="82"/>
        <v>1.9601999999999999</v>
      </c>
      <c r="M754" s="235">
        <f>AVERAGE('Ashed teabags wet'!$J$814:$J$816)</f>
        <v>2.2816647271287041</v>
      </c>
      <c r="N754" s="235">
        <f t="shared" si="83"/>
        <v>1.9154748080188231</v>
      </c>
      <c r="O754" s="235">
        <f>IF(IFERROR(INDEX('Both teabags AfterWet'!$D$1:$D$839,MATCH(J754,'Both teabags AfterWet'!$B$1:$B$839,0)),"")="","",(IFERROR(INDEX('Both teabags AfterWet'!$D$1:$D$839,MATCH(J754,'Both teabags AfterWet'!$B$1:$B$839,0)),"")))</f>
        <v>1.6368</v>
      </c>
      <c r="P754" s="235">
        <f t="shared" si="84"/>
        <v>1.4862</v>
      </c>
      <c r="Q754" s="235">
        <f>IFERROR(INDEX('Ashed teabags wet'!$J$2:$J$825,MATCH(J754,'Ashed teabags wet'!$B$2:$B$825,0)),"")</f>
        <v>2.2232962783957189</v>
      </c>
      <c r="R754" s="235">
        <f t="shared" si="87"/>
        <v>1.4531573707104828</v>
      </c>
      <c r="S754" s="236">
        <f>'WetLitterbags placem_collection'!E95</f>
        <v>42767</v>
      </c>
      <c r="T754" s="236">
        <f>IF('WetLitterbags placem_collection'!G95="","",'WetLitterbags placem_collection'!G95)</f>
        <v>42819</v>
      </c>
      <c r="U754" s="237">
        <f t="shared" si="88"/>
        <v>52</v>
      </c>
      <c r="V754" s="235">
        <f t="shared" si="85"/>
        <v>0.47399999999999998</v>
      </c>
      <c r="W754" s="235">
        <f t="shared" si="86"/>
        <v>0.4623174373083403</v>
      </c>
      <c r="X754">
        <f>IFERROR(INDEX(Rainfall_Wet!$O$2:$O$217,MATCH(B754, Rainfall_Wet!$A$2:$A$217,0)),"")</f>
        <v>194.93009798400001</v>
      </c>
      <c r="Y754" s="241">
        <v>28.145762029394</v>
      </c>
      <c r="Z754" s="241">
        <v>25.085564727199518</v>
      </c>
      <c r="AA754" s="241">
        <v>46.768673243406489</v>
      </c>
      <c r="AB754" s="242" t="s">
        <v>2688</v>
      </c>
      <c r="AC754" s="241">
        <v>6.1716214884179399</v>
      </c>
      <c r="AD754">
        <f>IF('WetLitterbags placem_collection'!AB95="","",'WetLitterbags placem_collection'!AB95)</f>
        <v>6.6</v>
      </c>
      <c r="AE754">
        <f>IF('WetLitterbags placem_collection'!Z95="","",'WetLitterbags placem_collection'!Z95)</f>
        <v>40</v>
      </c>
      <c r="AF754" s="256" t="str">
        <f>IF('WetLitterbags placem_collection'!AA95="","",'WetLitterbags placem_collection'!AA95)</f>
        <v>O</v>
      </c>
      <c r="AG754">
        <f>IF('WetLitterbags placem_collection'!AC95="","",'WetLitterbags placem_collection'!AC95)</f>
        <v>1</v>
      </c>
      <c r="AH754">
        <f>AVERAGE('WetLitterbags placem_collection'!S95,'WetLitterbags placem_collection'!U95)</f>
        <v>25.25</v>
      </c>
      <c r="AI754">
        <f>AVERAGE('WetLitterbags placem_collection'!R95,'WetLitterbags placem_collection'!T95)</f>
        <v>23.5</v>
      </c>
      <c r="AJ754">
        <f>INDEX(Coordinates!$B$2:$B$197,MATCH(G754,Coordinates!$J$2:$J$197,0))</f>
        <v>-3.2964789680000002</v>
      </c>
      <c r="AK754">
        <f>INDEX(Coordinates!$C$2:$C$197,MATCH(G754,Coordinates!$J$2:$J$197,0))</f>
        <v>34.854331000000002</v>
      </c>
      <c r="AL754" t="str">
        <f>IF(ISNUMBER(SEARCH("C", 'WetLitterbags placem_collection'!Y95)),"YES","")</f>
        <v/>
      </c>
      <c r="AM754" t="str">
        <f>IF(ISNUMBER(SEARCH("H", 'WetLitterbags placem_collection'!Y95)),"YES","")</f>
        <v/>
      </c>
      <c r="AN754" t="str">
        <f>IF(ISNUMBER(SEARCH("R", 'WetLitterbags placem_collection'!Y95)),"YES","")</f>
        <v>YES</v>
      </c>
    </row>
    <row r="755" spans="1:40" ht="15" customHeight="1">
      <c r="A755" s="268" t="s">
        <v>2460</v>
      </c>
      <c r="B755" s="282">
        <f>'Dry_Litterbag Placem_Collection'!A96</f>
        <v>94</v>
      </c>
      <c r="C755" s="282" t="str">
        <f>'Dry_Litterbag Placem_Collection'!B96</f>
        <v>Maswa</v>
      </c>
      <c r="D755" s="282" t="s">
        <v>2677</v>
      </c>
      <c r="E755" s="282" t="s">
        <v>2679</v>
      </c>
      <c r="F755" s="282">
        <v>4</v>
      </c>
      <c r="G755" s="283" t="str">
        <f>'Dry_Litterbag Placem_Collection'!C96</f>
        <v>Dry_W4_T6</v>
      </c>
      <c r="H755" s="293" t="s">
        <v>3672</v>
      </c>
      <c r="I755" s="294" t="s">
        <v>298</v>
      </c>
      <c r="J755" s="233" t="str">
        <f>'WetLitterbags placem_collection'!Q96</f>
        <v>R358</v>
      </c>
      <c r="K755" s="235">
        <f>IFERROR(INDEX('Green_rooibos initial weight'!$C$5:$C$1749,MATCH(J755, 'Green_rooibos initial weight'!$A$5:$A$1749,0)),"")</f>
        <v>2.2210000000000001</v>
      </c>
      <c r="L755" s="235">
        <f t="shared" si="82"/>
        <v>1.9712000000000001</v>
      </c>
      <c r="M755" s="235">
        <f>AVERAGE('Ashed teabags wet'!$J$814:$J$816)</f>
        <v>2.2816647271287041</v>
      </c>
      <c r="N755" s="235">
        <f t="shared" si="83"/>
        <v>1.926223824898839</v>
      </c>
      <c r="O755" s="235" t="str">
        <f>IF(IFERROR(INDEX('Both teabags AfterWet'!$D$1:$D$839,MATCH(J755,'Both teabags AfterWet'!$B$1:$B$839,0)),"")="","",(IFERROR(INDEX('Both teabags AfterWet'!$D$1:$D$839,MATCH(J755,'Both teabags AfterWet'!$B$1:$B$839,0)),"")))</f>
        <v/>
      </c>
      <c r="P755" s="235" t="str">
        <f t="shared" si="84"/>
        <v/>
      </c>
      <c r="Q755" s="235" t="str">
        <f>IFERROR(INDEX('Ashed teabags wet'!$J$2:$J$825,MATCH(J755,'Ashed teabags wet'!$B$2:$B$825,0)),"")</f>
        <v/>
      </c>
      <c r="R755" s="235" t="str">
        <f t="shared" si="87"/>
        <v/>
      </c>
      <c r="S755" s="236">
        <f>'WetLitterbags placem_collection'!E96</f>
        <v>42767</v>
      </c>
      <c r="T755" s="236" t="str">
        <f>IF('WetLitterbags placem_collection'!G96="","",'WetLitterbags placem_collection'!G96)</f>
        <v/>
      </c>
      <c r="U755" s="237" t="str">
        <f t="shared" si="88"/>
        <v/>
      </c>
      <c r="V755" s="235" t="str">
        <f t="shared" si="85"/>
        <v/>
      </c>
      <c r="W755" s="235" t="str">
        <f t="shared" si="86"/>
        <v/>
      </c>
      <c r="X755" t="str">
        <f>IFERROR(INDEX(Rainfall_Wet!$O$2:$O$217,MATCH(B755, Rainfall_Wet!$A$2:$A$217,0)),"")</f>
        <v/>
      </c>
      <c r="Y755" s="241">
        <v>28.145762029394</v>
      </c>
      <c r="Z755" s="241">
        <v>25.085564727199518</v>
      </c>
      <c r="AA755" s="241">
        <v>46.768673243406489</v>
      </c>
      <c r="AB755" s="242" t="s">
        <v>2688</v>
      </c>
      <c r="AC755" s="241">
        <v>7.1716214884179399</v>
      </c>
      <c r="AD755" t="str">
        <f>IF('WetLitterbags placem_collection'!AB96="","",'WetLitterbags placem_collection'!AB96)</f>
        <v/>
      </c>
      <c r="AE755" t="str">
        <f>IF('WetLitterbags placem_collection'!Z96="","",'WetLitterbags placem_collection'!Z96)</f>
        <v/>
      </c>
      <c r="AF755" s="256" t="str">
        <f>IF('WetLitterbags placem_collection'!AA96="","",'WetLitterbags placem_collection'!AA96)</f>
        <v/>
      </c>
      <c r="AG755" t="str">
        <f>IF('WetLitterbags placem_collection'!AC96="","",'WetLitterbags placem_collection'!AC96)</f>
        <v/>
      </c>
      <c r="AH755">
        <f>AVERAGE('WetLitterbags placem_collection'!S96,'WetLitterbags placem_collection'!U96)</f>
        <v>36.200000000000003</v>
      </c>
      <c r="AI755">
        <f>AVERAGE('WetLitterbags placem_collection'!R96,'WetLitterbags placem_collection'!T96)</f>
        <v>22</v>
      </c>
      <c r="AJ755">
        <f>INDEX(Coordinates!$B$2:$B$197,MATCH(G755,Coordinates!$J$2:$J$197,0))</f>
        <v>-3.2964649700000002</v>
      </c>
      <c r="AK755">
        <f>INDEX(Coordinates!$C$2:$C$197,MATCH(G755,Coordinates!$J$2:$J$197,0))</f>
        <v>34.854340970000003</v>
      </c>
      <c r="AL755" t="str">
        <f>IF(ISNUMBER(SEARCH("C", 'WetLitterbags placem_collection'!Y96)),"YES","")</f>
        <v/>
      </c>
      <c r="AM755" t="str">
        <f>IF(ISNUMBER(SEARCH("H", 'WetLitterbags placem_collection'!Y96)),"YES","")</f>
        <v/>
      </c>
      <c r="AN755" t="str">
        <f>IF(ISNUMBER(SEARCH("R", 'WetLitterbags placem_collection'!Y96)),"YES","")</f>
        <v/>
      </c>
    </row>
    <row r="756" spans="1:40" ht="15" customHeight="1">
      <c r="A756" s="268" t="s">
        <v>2460</v>
      </c>
      <c r="B756" s="282">
        <f>'Dry_Litterbag Placem_Collection'!A97</f>
        <v>95</v>
      </c>
      <c r="C756" s="282" t="str">
        <f>'Dry_Litterbag Placem_Collection'!B97</f>
        <v>Maswa</v>
      </c>
      <c r="D756" s="282" t="s">
        <v>2677</v>
      </c>
      <c r="E756" s="282" t="s">
        <v>2679</v>
      </c>
      <c r="F756" s="282">
        <v>4</v>
      </c>
      <c r="G756" s="283" t="str">
        <f>'Dry_Litterbag Placem_Collection'!C97</f>
        <v>Dry_W4_T7</v>
      </c>
      <c r="H756" s="293" t="s">
        <v>3672</v>
      </c>
      <c r="I756" s="294" t="s">
        <v>298</v>
      </c>
      <c r="J756" s="233" t="str">
        <f>'WetLitterbags placem_collection'!Q97</f>
        <v>R547</v>
      </c>
      <c r="K756" s="235">
        <f>IFERROR(INDEX('Green_rooibos initial weight'!$C$5:$C$1749,MATCH(J756, 'Green_rooibos initial weight'!$A$5:$A$1749,0)),"")</f>
        <v>2.194</v>
      </c>
      <c r="L756" s="235">
        <f t="shared" si="82"/>
        <v>1.9441999999999999</v>
      </c>
      <c r="M756" s="235">
        <f>AVERAGE('Ashed teabags wet'!$J$814:$J$816)</f>
        <v>2.2816647271287041</v>
      </c>
      <c r="N756" s="235">
        <f t="shared" si="83"/>
        <v>1.8998398743751637</v>
      </c>
      <c r="O756" s="235">
        <f>IF(IFERROR(INDEX('Both teabags AfterWet'!$D$1:$D$839,MATCH(J756,'Both teabags AfterWet'!$B$1:$B$839,0)),"")="","",(IFERROR(INDEX('Both teabags AfterWet'!$D$1:$D$839,MATCH(J756,'Both teabags AfterWet'!$B$1:$B$839,0)),"")))</f>
        <v>1.5620000000000001</v>
      </c>
      <c r="P756" s="235">
        <f t="shared" si="84"/>
        <v>1.4114</v>
      </c>
      <c r="Q756" s="235">
        <f>IFERROR(INDEX('Ashed teabags wet'!$J$2:$J$825,MATCH(J756,'Ashed teabags wet'!$B$2:$B$825,0)),"")</f>
        <v>13.011335633317401</v>
      </c>
      <c r="R756" s="235">
        <f t="shared" si="87"/>
        <v>1.2277580088713582</v>
      </c>
      <c r="S756" s="236">
        <f>'WetLitterbags placem_collection'!E97</f>
        <v>42767</v>
      </c>
      <c r="T756" s="236">
        <f>IF('WetLitterbags placem_collection'!G97="","",'WetLitterbags placem_collection'!G97)</f>
        <v>42819</v>
      </c>
      <c r="U756" s="237">
        <f t="shared" si="88"/>
        <v>52</v>
      </c>
      <c r="V756" s="235">
        <f t="shared" si="85"/>
        <v>0.53279999999999994</v>
      </c>
      <c r="W756" s="235">
        <f t="shared" si="86"/>
        <v>0.67208186550380544</v>
      </c>
      <c r="X756">
        <f>IFERROR(INDEX(Rainfall_Wet!$O$2:$O$217,MATCH(B756, Rainfall_Wet!$A$2:$A$217,0)),"")</f>
        <v>194.93009798400001</v>
      </c>
      <c r="Y756" s="241">
        <v>28.145762029394</v>
      </c>
      <c r="Z756" s="241">
        <v>25.085564727199518</v>
      </c>
      <c r="AA756" s="241">
        <v>46.768673243406489</v>
      </c>
      <c r="AB756" s="242" t="s">
        <v>2688</v>
      </c>
      <c r="AC756" s="241">
        <v>8.1716214884179408</v>
      </c>
      <c r="AD756">
        <f>IF('WetLitterbags placem_collection'!AB97="","",'WetLitterbags placem_collection'!AB97)</f>
        <v>5.4</v>
      </c>
      <c r="AE756">
        <f>IF('WetLitterbags placem_collection'!Z97="","",'WetLitterbags placem_collection'!Z97)</f>
        <v>15.2</v>
      </c>
      <c r="AF756" s="256" t="str">
        <f>IF('WetLitterbags placem_collection'!AA97="","",'WetLitterbags placem_collection'!AA97)</f>
        <v>O</v>
      </c>
      <c r="AG756">
        <f>IF('WetLitterbags placem_collection'!AC97="","",'WetLitterbags placem_collection'!AC97)</f>
        <v>0</v>
      </c>
      <c r="AH756">
        <f>AVERAGE('WetLitterbags placem_collection'!S97,'WetLitterbags placem_collection'!U97)</f>
        <v>28.85</v>
      </c>
      <c r="AI756">
        <f>AVERAGE('WetLitterbags placem_collection'!R97,'WetLitterbags placem_collection'!T97)</f>
        <v>23.2</v>
      </c>
      <c r="AJ756">
        <f>INDEX(Coordinates!$B$2:$B$197,MATCH(G756,Coordinates!$J$2:$J$197,0))</f>
        <v>-3.296725983</v>
      </c>
      <c r="AK756">
        <f>INDEX(Coordinates!$C$2:$C$197,MATCH(G756,Coordinates!$J$2:$J$197,0))</f>
        <v>34.854216000000001</v>
      </c>
      <c r="AL756" t="str">
        <f>IF(ISNUMBER(SEARCH("C", 'WetLitterbags placem_collection'!Y97)),"YES","")</f>
        <v/>
      </c>
      <c r="AM756" t="str">
        <f>IF(ISNUMBER(SEARCH("H", 'WetLitterbags placem_collection'!Y97)),"YES","")</f>
        <v/>
      </c>
      <c r="AN756" t="str">
        <f>IF(ISNUMBER(SEARCH("R", 'WetLitterbags placem_collection'!Y97)),"YES","")</f>
        <v>YES</v>
      </c>
    </row>
    <row r="757" spans="1:40" ht="15" customHeight="1">
      <c r="A757" s="268" t="s">
        <v>2460</v>
      </c>
      <c r="B757" s="282">
        <f>'Dry_Litterbag Placem_Collection'!A98</f>
        <v>96</v>
      </c>
      <c r="C757" s="282" t="str">
        <f>'Dry_Litterbag Placem_Collection'!B98</f>
        <v>Maswa</v>
      </c>
      <c r="D757" s="282" t="s">
        <v>2677</v>
      </c>
      <c r="E757" s="282" t="s">
        <v>2679</v>
      </c>
      <c r="F757" s="282">
        <v>4</v>
      </c>
      <c r="G757" s="283" t="str">
        <f>'Dry_Litterbag Placem_Collection'!C98</f>
        <v>Dry_W4_T8</v>
      </c>
      <c r="H757" s="293" t="s">
        <v>3672</v>
      </c>
      <c r="I757" s="294" t="s">
        <v>298</v>
      </c>
      <c r="J757" s="233" t="str">
        <f>'WetLitterbags placem_collection'!Q98</f>
        <v>R588</v>
      </c>
      <c r="K757" s="235">
        <f>IFERROR(INDEX('Green_rooibos initial weight'!$C$5:$C$1749,MATCH(J757, 'Green_rooibos initial weight'!$A$5:$A$1749,0)),"")</f>
        <v>2.1360000000000001</v>
      </c>
      <c r="L757" s="235">
        <f t="shared" si="82"/>
        <v>1.8862000000000001</v>
      </c>
      <c r="M757" s="235">
        <f>AVERAGE('Ashed teabags wet'!$J$814:$J$816)</f>
        <v>2.2816647271287041</v>
      </c>
      <c r="N757" s="235">
        <f t="shared" si="83"/>
        <v>1.8431632399168985</v>
      </c>
      <c r="O757" s="235">
        <f>IF(IFERROR(INDEX('Both teabags AfterWet'!$D$1:$D$839,MATCH(J757,'Both teabags AfterWet'!$B$1:$B$839,0)),"")="","",(IFERROR(INDEX('Both teabags AfterWet'!$D$1:$D$839,MATCH(J757,'Both teabags AfterWet'!$B$1:$B$839,0)),"")))</f>
        <v>0.87350000000000005</v>
      </c>
      <c r="P757" s="235">
        <f t="shared" si="84"/>
        <v>0.7229000000000001</v>
      </c>
      <c r="Q757" s="235">
        <f>IFERROR(INDEX('Ashed teabags wet'!$J$2:$J$825,MATCH(J757,'Ashed teabags wet'!$B$2:$B$825,0)),"")</f>
        <v>6.1660865241169791</v>
      </c>
      <c r="R757" s="235">
        <f t="shared" si="87"/>
        <v>0.67832536051715842</v>
      </c>
      <c r="S757" s="236">
        <f>'WetLitterbags placem_collection'!E98</f>
        <v>42767</v>
      </c>
      <c r="T757" s="236">
        <f>IF('WetLitterbags placem_collection'!G98="","",'WetLitterbags placem_collection'!G98)</f>
        <v>42819</v>
      </c>
      <c r="U757" s="237">
        <f t="shared" si="88"/>
        <v>52</v>
      </c>
      <c r="V757" s="235">
        <f t="shared" si="85"/>
        <v>1.1633</v>
      </c>
      <c r="W757" s="235">
        <f t="shared" si="86"/>
        <v>1.16483787939974</v>
      </c>
      <c r="X757">
        <f>IFERROR(INDEX(Rainfall_Wet!$O$2:$O$217,MATCH(B757, Rainfall_Wet!$A$2:$A$217,0)),"")</f>
        <v>194.93009798400001</v>
      </c>
      <c r="Y757" s="241">
        <v>28.145762029394</v>
      </c>
      <c r="Z757" s="241">
        <v>25.085564727199518</v>
      </c>
      <c r="AA757" s="241">
        <v>46.768673243406489</v>
      </c>
      <c r="AB757" s="242" t="s">
        <v>2688</v>
      </c>
      <c r="AC757" s="241">
        <v>9.1716214884179408</v>
      </c>
      <c r="AD757">
        <f>IF('WetLitterbags placem_collection'!AB98="","",'WetLitterbags placem_collection'!AB98)</f>
        <v>4</v>
      </c>
      <c r="AE757">
        <f>IF('WetLitterbags placem_collection'!Z98="","",'WetLitterbags placem_collection'!Z98)</f>
        <v>34.4</v>
      </c>
      <c r="AF757" s="256" t="str">
        <f>IF('WetLitterbags placem_collection'!AA98="","",'WetLitterbags placem_collection'!AA98)</f>
        <v>O</v>
      </c>
      <c r="AG757">
        <f>IF('WetLitterbags placem_collection'!AC98="","",'WetLitterbags placem_collection'!AC98)</f>
        <v>0</v>
      </c>
      <c r="AH757">
        <f>AVERAGE('WetLitterbags placem_collection'!S98,'WetLitterbags placem_collection'!U98)</f>
        <v>16.799999999999997</v>
      </c>
      <c r="AI757">
        <f>AVERAGE('WetLitterbags placem_collection'!R98,'WetLitterbags placem_collection'!T98)</f>
        <v>24.3</v>
      </c>
      <c r="AJ757">
        <f>INDEX(Coordinates!$B$2:$B$197,MATCH(G757,Coordinates!$J$2:$J$197,0))</f>
        <v>-3.2968360369999998</v>
      </c>
      <c r="AK757">
        <f>INDEX(Coordinates!$C$2:$C$197,MATCH(G757,Coordinates!$J$2:$J$197,0))</f>
        <v>34.854462009999999</v>
      </c>
      <c r="AL757" t="str">
        <f>IF(ISNUMBER(SEARCH("C", 'WetLitterbags placem_collection'!Y98)),"YES","")</f>
        <v/>
      </c>
      <c r="AM757" t="str">
        <f>IF(ISNUMBER(SEARCH("H", 'WetLitterbags placem_collection'!Y98)),"YES","")</f>
        <v/>
      </c>
      <c r="AN757" t="str">
        <f>IF(ISNUMBER(SEARCH("R", 'WetLitterbags placem_collection'!Y98)),"YES","")</f>
        <v/>
      </c>
    </row>
    <row r="758" spans="1:40" ht="15" customHeight="1">
      <c r="A758" s="268" t="s">
        <v>2460</v>
      </c>
      <c r="B758" s="282">
        <f>'Dry_Litterbag Placem_Collection'!A99</f>
        <v>97</v>
      </c>
      <c r="C758" s="282" t="str">
        <f>'Dry_Litterbag Placem_Collection'!B99</f>
        <v xml:space="preserve">Mwantimba
</v>
      </c>
      <c r="D758" s="282" t="s">
        <v>2677</v>
      </c>
      <c r="E758" s="282" t="s">
        <v>2678</v>
      </c>
      <c r="F758" s="282">
        <v>1</v>
      </c>
      <c r="G758" s="283" t="str">
        <f>'Dry_Litterbag Placem_Collection'!C99</f>
        <v>Wet_Ag1_T1</v>
      </c>
      <c r="H758" s="293" t="s">
        <v>3672</v>
      </c>
      <c r="I758" s="294" t="s">
        <v>298</v>
      </c>
      <c r="J758" s="233" t="str">
        <f>'WetLitterbags placem_collection'!Q99</f>
        <v>R576</v>
      </c>
      <c r="K758" s="235">
        <f>IFERROR(INDEX('Green_rooibos initial weight'!$C$5:$C$1749,MATCH(J758, 'Green_rooibos initial weight'!$A$5:$A$1749,0)),"")</f>
        <v>2.109</v>
      </c>
      <c r="L758" s="235">
        <f t="shared" si="82"/>
        <v>1.8592</v>
      </c>
      <c r="M758" s="235">
        <f>AVERAGE('Ashed teabags wet'!$J$814:$J$816)</f>
        <v>2.2816647271287041</v>
      </c>
      <c r="N758" s="235">
        <f t="shared" si="83"/>
        <v>1.8167792893932231</v>
      </c>
      <c r="O758" s="235" t="str">
        <f>IF(IFERROR(INDEX('Both teabags AfterWet'!$D$1:$D$839,MATCH(J758,'Both teabags AfterWet'!$B$1:$B$839,0)),"")="","",(IFERROR(INDEX('Both teabags AfterWet'!$D$1:$D$839,MATCH(J758,'Both teabags AfterWet'!$B$1:$B$839,0)),"")))</f>
        <v/>
      </c>
      <c r="P758" s="235" t="str">
        <f t="shared" si="84"/>
        <v/>
      </c>
      <c r="Q758" s="235">
        <f>IFERROR(INDEX('Ashed teabags wet'!$J$2:$J$825,MATCH(J758,'Ashed teabags wet'!$B$2:$B$825,0)),"")</f>
        <v>8.4409136047665729</v>
      </c>
      <c r="R758" s="235" t="str">
        <f t="shared" si="87"/>
        <v/>
      </c>
      <c r="S758" s="236">
        <f>'WetLitterbags placem_collection'!E99</f>
        <v>42762</v>
      </c>
      <c r="T758" s="236">
        <f>IF('WetLitterbags placem_collection'!G99="","",'WetLitterbags placem_collection'!G99)</f>
        <v>42816</v>
      </c>
      <c r="U758" s="237">
        <f t="shared" si="88"/>
        <v>54</v>
      </c>
      <c r="V758" s="235" t="str">
        <f t="shared" si="85"/>
        <v/>
      </c>
      <c r="W758" s="235" t="str">
        <f t="shared" si="86"/>
        <v/>
      </c>
      <c r="X758">
        <f>IFERROR(INDEX(Rainfall_Wet!$O$2:$O$217,MATCH(B758, Rainfall_Wet!$A$2:$A$217,0)),"")</f>
        <v>206.85140822299999</v>
      </c>
      <c r="Y758" s="241">
        <v>45.96</v>
      </c>
      <c r="Z758" s="241">
        <v>14.920000000000003</v>
      </c>
      <c r="AA758" s="241">
        <v>39.119999999999997</v>
      </c>
      <c r="AB758" s="242" t="s">
        <v>2691</v>
      </c>
      <c r="AC758" s="241">
        <v>2.0374568753080333</v>
      </c>
      <c r="AD758">
        <f>IF('WetLitterbags placem_collection'!AB99="","",'WetLitterbags placem_collection'!AB99)</f>
        <v>2.4</v>
      </c>
      <c r="AE758">
        <f>IF('WetLitterbags placem_collection'!Z99="","",'WetLitterbags placem_collection'!Z99)</f>
        <v>8.9</v>
      </c>
      <c r="AF758" s="256" t="str">
        <f>IF('WetLitterbags placem_collection'!AA99="","",'WetLitterbags placem_collection'!AA99)</f>
        <v>G</v>
      </c>
      <c r="AG758">
        <f>IF('WetLitterbags placem_collection'!AC99="","",'WetLitterbags placem_collection'!AC99)</f>
        <v>1</v>
      </c>
      <c r="AH758">
        <f>AVERAGE('WetLitterbags placem_collection'!S99,'WetLitterbags placem_collection'!U99)</f>
        <v>19.25</v>
      </c>
      <c r="AI758">
        <f>AVERAGE('WetLitterbags placem_collection'!R99,'WetLitterbags placem_collection'!T99)</f>
        <v>28.75</v>
      </c>
      <c r="AJ758">
        <f>INDEX(Coordinates!$B$2:$B$197,MATCH(G758,Coordinates!$J$2:$J$197,0))</f>
        <v>-2.3691620310000001</v>
      </c>
      <c r="AK758">
        <f>INDEX(Coordinates!$C$2:$C$197,MATCH(G758,Coordinates!$J$2:$J$197,0))</f>
        <v>34.06028104</v>
      </c>
      <c r="AL758" t="str">
        <f>IF(ISNUMBER(SEARCH("C", 'WetLitterbags placem_collection'!Y99)),"YES","")</f>
        <v/>
      </c>
      <c r="AM758" t="str">
        <f>IF(ISNUMBER(SEARCH("H", 'WetLitterbags placem_collection'!Y99)),"YES","")</f>
        <v/>
      </c>
      <c r="AN758" t="str">
        <f>IF(ISNUMBER(SEARCH("R", 'WetLitterbags placem_collection'!Y99)),"YES","")</f>
        <v/>
      </c>
    </row>
    <row r="759" spans="1:40" ht="15" customHeight="1">
      <c r="A759" s="268" t="s">
        <v>2460</v>
      </c>
      <c r="B759" s="282">
        <f>'Dry_Litterbag Placem_Collection'!A100</f>
        <v>98</v>
      </c>
      <c r="C759" s="282" t="str">
        <f>'Dry_Litterbag Placem_Collection'!B100</f>
        <v xml:space="preserve">Mwantimba
</v>
      </c>
      <c r="D759" s="282" t="s">
        <v>2677</v>
      </c>
      <c r="E759" s="282" t="s">
        <v>2678</v>
      </c>
      <c r="F759" s="282">
        <v>1</v>
      </c>
      <c r="G759" s="283" t="str">
        <f>'Dry_Litterbag Placem_Collection'!C100</f>
        <v>Wet_Ag1_T2</v>
      </c>
      <c r="H759" s="293" t="s">
        <v>3672</v>
      </c>
      <c r="I759" s="294" t="s">
        <v>298</v>
      </c>
      <c r="J759" s="233" t="str">
        <f>'WetLitterbags placem_collection'!Q100</f>
        <v>R561</v>
      </c>
      <c r="K759" s="235">
        <f>IFERROR(INDEX('Green_rooibos initial weight'!$C$5:$C$1749,MATCH(J759, 'Green_rooibos initial weight'!$A$5:$A$1749,0)),"")</f>
        <v>2.0760000000000001</v>
      </c>
      <c r="L759" s="235">
        <f t="shared" si="82"/>
        <v>1.8262</v>
      </c>
      <c r="M759" s="235">
        <f>AVERAGE('Ashed teabags wet'!$J$814:$J$816)</f>
        <v>2.2816647271287041</v>
      </c>
      <c r="N759" s="235">
        <f t="shared" si="83"/>
        <v>1.7845322387531757</v>
      </c>
      <c r="O759" s="235">
        <f>IF(IFERROR(INDEX('Both teabags AfterWet'!$D$1:$D$839,MATCH(J759,'Both teabags AfterWet'!$B$1:$B$839,0)),"")="","",(IFERROR(INDEX('Both teabags AfterWet'!$D$1:$D$839,MATCH(J759,'Both teabags AfterWet'!$B$1:$B$839,0)),"")))</f>
        <v>1.661</v>
      </c>
      <c r="P759" s="235">
        <f t="shared" si="84"/>
        <v>1.5104</v>
      </c>
      <c r="Q759" s="235">
        <f>IFERROR(INDEX('Ashed teabags wet'!$J$2:$J$825,MATCH(J759,'Ashed teabags wet'!$B$2:$B$825,0)),"")</f>
        <v>12.28244654400746</v>
      </c>
      <c r="R759" s="235">
        <f t="shared" si="87"/>
        <v>1.3248859273993112</v>
      </c>
      <c r="S759" s="236">
        <f>'WetLitterbags placem_collection'!E100</f>
        <v>42762</v>
      </c>
      <c r="T759" s="236">
        <f>IF('WetLitterbags placem_collection'!G100="","",'WetLitterbags placem_collection'!G100)</f>
        <v>42816</v>
      </c>
      <c r="U759" s="237">
        <f t="shared" si="88"/>
        <v>54</v>
      </c>
      <c r="V759" s="235">
        <f t="shared" si="85"/>
        <v>0.31580000000000008</v>
      </c>
      <c r="W759" s="235">
        <f t="shared" si="86"/>
        <v>0.45964631135386447</v>
      </c>
      <c r="X759">
        <f>IFERROR(INDEX(Rainfall_Wet!$O$2:$O$217,MATCH(B759, Rainfall_Wet!$A$2:$A$217,0)),"")</f>
        <v>206.85140822299999</v>
      </c>
      <c r="Y759" s="241">
        <v>45.96</v>
      </c>
      <c r="Z759" s="241">
        <v>14.920000000000003</v>
      </c>
      <c r="AA759" s="241">
        <v>39.119999999999997</v>
      </c>
      <c r="AB759" s="242" t="s">
        <v>2691</v>
      </c>
      <c r="AC759" s="241">
        <v>3.0374568753080302</v>
      </c>
      <c r="AD759">
        <f>IF('WetLitterbags placem_collection'!AB100="","",'WetLitterbags placem_collection'!AB100)</f>
        <v>7.8</v>
      </c>
      <c r="AE759">
        <f>IF('WetLitterbags placem_collection'!Z100="","",'WetLitterbags placem_collection'!Z100)</f>
        <v>4.45</v>
      </c>
      <c r="AF759" s="256" t="str">
        <f>IF('WetLitterbags placem_collection'!AA100="","",'WetLitterbags placem_collection'!AA100)</f>
        <v>G</v>
      </c>
      <c r="AG759">
        <f>IF('WetLitterbags placem_collection'!AC100="","",'WetLitterbags placem_collection'!AC100)</f>
        <v>1</v>
      </c>
      <c r="AH759">
        <f>AVERAGE('WetLitterbags placem_collection'!S100,'WetLitterbags placem_collection'!U100)</f>
        <v>22.25</v>
      </c>
      <c r="AI759">
        <f>AVERAGE('WetLitterbags placem_collection'!R100,'WetLitterbags placem_collection'!T100)</f>
        <v>29.85</v>
      </c>
      <c r="AJ759">
        <f>INDEX(Coordinates!$B$2:$B$197,MATCH(G759,Coordinates!$J$2:$J$197,0))</f>
        <v>-2.3692249790000002</v>
      </c>
      <c r="AK759">
        <f>INDEX(Coordinates!$C$2:$C$197,MATCH(G759,Coordinates!$J$2:$J$197,0))</f>
        <v>34.060285989999997</v>
      </c>
      <c r="AL759" t="str">
        <f>IF(ISNUMBER(SEARCH("C", 'WetLitterbags placem_collection'!Y100)),"YES","")</f>
        <v/>
      </c>
      <c r="AM759" t="str">
        <f>IF(ISNUMBER(SEARCH("H", 'WetLitterbags placem_collection'!Y100)),"YES","")</f>
        <v/>
      </c>
      <c r="AN759" t="str">
        <f>IF(ISNUMBER(SEARCH("R", 'WetLitterbags placem_collection'!Y100)),"YES","")</f>
        <v/>
      </c>
    </row>
    <row r="760" spans="1:40" ht="15" customHeight="1">
      <c r="A760" s="268" t="s">
        <v>2460</v>
      </c>
      <c r="B760" s="282">
        <f>'Dry_Litterbag Placem_Collection'!A101</f>
        <v>99</v>
      </c>
      <c r="C760" s="282" t="str">
        <f>'Dry_Litterbag Placem_Collection'!B101</f>
        <v xml:space="preserve">Mwantimba
</v>
      </c>
      <c r="D760" s="282" t="s">
        <v>2677</v>
      </c>
      <c r="E760" s="282" t="s">
        <v>2678</v>
      </c>
      <c r="F760" s="282">
        <v>1</v>
      </c>
      <c r="G760" s="283" t="str">
        <f>'Dry_Litterbag Placem_Collection'!C101</f>
        <v>Wet_Ag1_T3</v>
      </c>
      <c r="H760" s="293" t="s">
        <v>3672</v>
      </c>
      <c r="I760" s="294" t="s">
        <v>298</v>
      </c>
      <c r="J760" s="233" t="str">
        <f>'WetLitterbags placem_collection'!Q101</f>
        <v>R496</v>
      </c>
      <c r="K760" s="235">
        <f>IFERROR(INDEX('Green_rooibos initial weight'!$C$5:$C$1749,MATCH(J760, 'Green_rooibos initial weight'!$A$5:$A$1749,0)),"")</f>
        <v>2.2389999999999999</v>
      </c>
      <c r="L760" s="235">
        <f t="shared" si="82"/>
        <v>1.9891999999999999</v>
      </c>
      <c r="M760" s="235">
        <f>AVERAGE('Ashed teabags wet'!$J$814:$J$816)</f>
        <v>2.2816647271287041</v>
      </c>
      <c r="N760" s="235">
        <f t="shared" si="83"/>
        <v>1.9438131252479556</v>
      </c>
      <c r="O760" s="235">
        <f>IF(IFERROR(INDEX('Both teabags AfterWet'!$D$1:$D$839,MATCH(J760,'Both teabags AfterWet'!$B$1:$B$839,0)),"")="","",(IFERROR(INDEX('Both teabags AfterWet'!$D$1:$D$839,MATCH(J760,'Both teabags AfterWet'!$B$1:$B$839,0)),"")))</f>
        <v>1.5016</v>
      </c>
      <c r="P760" s="235">
        <f t="shared" si="84"/>
        <v>1.351</v>
      </c>
      <c r="Q760" s="235">
        <f>IFERROR(INDEX('Ashed teabags wet'!$J$2:$J$825,MATCH(J760,'Ashed teabags wet'!$B$2:$B$825,0)),"")</f>
        <v>7.3182711198407153</v>
      </c>
      <c r="R760" s="235">
        <f t="shared" si="87"/>
        <v>1.252130157170952</v>
      </c>
      <c r="S760" s="236">
        <f>'WetLitterbags placem_collection'!E101</f>
        <v>42762</v>
      </c>
      <c r="T760" s="236">
        <f>IF('WetLitterbags placem_collection'!G101="","",'WetLitterbags placem_collection'!G101)</f>
        <v>42816</v>
      </c>
      <c r="U760" s="237">
        <f t="shared" si="88"/>
        <v>54</v>
      </c>
      <c r="V760" s="235">
        <f t="shared" si="85"/>
        <v>0.63819999999999988</v>
      </c>
      <c r="W760" s="235">
        <f t="shared" si="86"/>
        <v>0.69168296807700358</v>
      </c>
      <c r="X760">
        <f>IFERROR(INDEX(Rainfall_Wet!$O$2:$O$217,MATCH(B760, Rainfall_Wet!$A$2:$A$217,0)),"")</f>
        <v>206.85140822299999</v>
      </c>
      <c r="Y760" s="241">
        <v>45.96</v>
      </c>
      <c r="Z760" s="241">
        <v>14.920000000000003</v>
      </c>
      <c r="AA760" s="241">
        <v>39.119999999999997</v>
      </c>
      <c r="AB760" s="242" t="s">
        <v>2691</v>
      </c>
      <c r="AC760" s="241">
        <v>4.0374568753080302</v>
      </c>
      <c r="AD760">
        <f>IF('WetLitterbags placem_collection'!AB101="","",'WetLitterbags placem_collection'!AB101)</f>
        <v>5.0999999999999996</v>
      </c>
      <c r="AE760">
        <f>IF('WetLitterbags placem_collection'!Z101="","",'WetLitterbags placem_collection'!Z101)</f>
        <v>2.2999999999999998</v>
      </c>
      <c r="AF760" s="256" t="str">
        <f>IF('WetLitterbags placem_collection'!AA101="","",'WetLitterbags placem_collection'!AA101)</f>
        <v>G</v>
      </c>
      <c r="AG760">
        <f>IF('WetLitterbags placem_collection'!AC101="","",'WetLitterbags placem_collection'!AC101)</f>
        <v>0</v>
      </c>
      <c r="AH760">
        <f>AVERAGE('WetLitterbags placem_collection'!S101,'WetLitterbags placem_collection'!U101)</f>
        <v>17.95</v>
      </c>
      <c r="AI760">
        <f>AVERAGE('WetLitterbags placem_collection'!R101,'WetLitterbags placem_collection'!T101)</f>
        <v>30.85</v>
      </c>
      <c r="AJ760">
        <f>INDEX(Coordinates!$B$2:$B$197,MATCH(G760,Coordinates!$J$2:$J$197,0))</f>
        <v>-2.369284993</v>
      </c>
      <c r="AK760">
        <f>INDEX(Coordinates!$C$2:$C$197,MATCH(G760,Coordinates!$J$2:$J$197,0))</f>
        <v>34.06028104</v>
      </c>
      <c r="AL760" t="str">
        <f>IF(ISNUMBER(SEARCH("C", 'WetLitterbags placem_collection'!Y101)),"YES","")</f>
        <v/>
      </c>
      <c r="AM760" t="str">
        <f>IF(ISNUMBER(SEARCH("H", 'WetLitterbags placem_collection'!Y101)),"YES","")</f>
        <v/>
      </c>
      <c r="AN760" t="str">
        <f>IF(ISNUMBER(SEARCH("R", 'WetLitterbags placem_collection'!Y101)),"YES","")</f>
        <v/>
      </c>
    </row>
    <row r="761" spans="1:40" ht="15" customHeight="1">
      <c r="A761" s="268" t="s">
        <v>2460</v>
      </c>
      <c r="B761" s="282">
        <f>'Dry_Litterbag Placem_Collection'!A102</f>
        <v>100</v>
      </c>
      <c r="C761" s="282" t="str">
        <f>'Dry_Litterbag Placem_Collection'!B102</f>
        <v xml:space="preserve">Mwantimba
</v>
      </c>
      <c r="D761" s="282" t="s">
        <v>2677</v>
      </c>
      <c r="E761" s="282" t="s">
        <v>2678</v>
      </c>
      <c r="F761" s="282">
        <v>1</v>
      </c>
      <c r="G761" s="283" t="str">
        <f>'Dry_Litterbag Placem_Collection'!C102</f>
        <v>Wet_Ag1_T4</v>
      </c>
      <c r="H761" s="293" t="s">
        <v>3672</v>
      </c>
      <c r="I761" s="294" t="s">
        <v>298</v>
      </c>
      <c r="J761" s="233" t="str">
        <f>'WetLitterbags placem_collection'!Q102</f>
        <v>R497</v>
      </c>
      <c r="K761" s="235">
        <f>IFERROR(INDEX('Green_rooibos initial weight'!$C$5:$C$1749,MATCH(J761, 'Green_rooibos initial weight'!$A$5:$A$1749,0)),"")</f>
        <v>2.2240000000000002</v>
      </c>
      <c r="L761" s="235">
        <f t="shared" si="82"/>
        <v>1.9742000000000002</v>
      </c>
      <c r="M761" s="235">
        <f>AVERAGE('Ashed teabags wet'!$J$814:$J$816)</f>
        <v>2.2816647271287041</v>
      </c>
      <c r="N761" s="235">
        <f t="shared" si="83"/>
        <v>1.9291553749570254</v>
      </c>
      <c r="O761" s="235">
        <f>IF(IFERROR(INDEX('Both teabags AfterWet'!$D$1:$D$839,MATCH(J761,'Both teabags AfterWet'!$B$1:$B$839,0)),"")="","",(IFERROR(INDEX('Both teabags AfterWet'!$D$1:$D$839,MATCH(J761,'Both teabags AfterWet'!$B$1:$B$839,0)),"")))</f>
        <v>1.66</v>
      </c>
      <c r="P761" s="235">
        <f t="shared" si="84"/>
        <v>1.5093999999999999</v>
      </c>
      <c r="Q761" s="235">
        <f>IFERROR(INDEX('Ashed teabags wet'!$J$2:$J$825,MATCH(J761,'Ashed teabags wet'!$B$2:$B$825,0)),"")</f>
        <v>7.3426573426567847</v>
      </c>
      <c r="R761" s="235">
        <f t="shared" si="87"/>
        <v>1.3985699300699383</v>
      </c>
      <c r="S761" s="236">
        <f>'WetLitterbags placem_collection'!E102</f>
        <v>42762</v>
      </c>
      <c r="T761" s="236">
        <f>IF('WetLitterbags placem_collection'!G102="","",'WetLitterbags placem_collection'!G102)</f>
        <v>42816</v>
      </c>
      <c r="U761" s="237">
        <f t="shared" si="88"/>
        <v>54</v>
      </c>
      <c r="V761" s="235">
        <f t="shared" si="85"/>
        <v>0.46480000000000032</v>
      </c>
      <c r="W761" s="235">
        <f t="shared" si="86"/>
        <v>0.53058544488708703</v>
      </c>
      <c r="X761">
        <f>IFERROR(INDEX(Rainfall_Wet!$O$2:$O$217,MATCH(B761, Rainfall_Wet!$A$2:$A$217,0)),"")</f>
        <v>206.85140822299999</v>
      </c>
      <c r="Y761" s="241">
        <v>45.96</v>
      </c>
      <c r="Z761" s="241">
        <v>14.920000000000003</v>
      </c>
      <c r="AA761" s="241">
        <v>39.119999999999997</v>
      </c>
      <c r="AB761" s="242" t="s">
        <v>2691</v>
      </c>
      <c r="AC761" s="241">
        <v>5.0374568753080302</v>
      </c>
      <c r="AD761">
        <f>IF('WetLitterbags placem_collection'!AB102="","",'WetLitterbags placem_collection'!AB102)</f>
        <v>1.6</v>
      </c>
      <c r="AE761">
        <f>IF('WetLitterbags placem_collection'!Z102="","",'WetLitterbags placem_collection'!Z102)</f>
        <v>15</v>
      </c>
      <c r="AF761" s="256" t="str">
        <f>IF('WetLitterbags placem_collection'!AA102="","",'WetLitterbags placem_collection'!AA102)</f>
        <v>G</v>
      </c>
      <c r="AG761">
        <f>IF('WetLitterbags placem_collection'!AC102="","",'WetLitterbags placem_collection'!AC102)</f>
        <v>1</v>
      </c>
      <c r="AH761">
        <f>AVERAGE('WetLitterbags placem_collection'!S102,'WetLitterbags placem_collection'!U102)</f>
        <v>16.5</v>
      </c>
      <c r="AI761">
        <f>AVERAGE('WetLitterbags placem_collection'!R102,'WetLitterbags placem_collection'!T102)</f>
        <v>29.85</v>
      </c>
      <c r="AJ761">
        <f>INDEX(Coordinates!$B$2:$B$197,MATCH(G761,Coordinates!$J$2:$J$197,0))</f>
        <v>-2.3691989950000001</v>
      </c>
      <c r="AK761">
        <f>INDEX(Coordinates!$C$2:$C$197,MATCH(G761,Coordinates!$J$2:$J$197,0))</f>
        <v>34.060208029999998</v>
      </c>
      <c r="AL761" t="str">
        <f>IF(ISNUMBER(SEARCH("C", 'WetLitterbags placem_collection'!Y102)),"YES","")</f>
        <v/>
      </c>
      <c r="AM761" t="str">
        <f>IF(ISNUMBER(SEARCH("H", 'WetLitterbags placem_collection'!Y102)),"YES","")</f>
        <v/>
      </c>
      <c r="AN761" t="str">
        <f>IF(ISNUMBER(SEARCH("R", 'WetLitterbags placem_collection'!Y102)),"YES","")</f>
        <v/>
      </c>
    </row>
    <row r="762" spans="1:40" ht="15" customHeight="1">
      <c r="A762" s="268" t="s">
        <v>2460</v>
      </c>
      <c r="B762" s="282">
        <f>'Dry_Litterbag Placem_Collection'!A103</f>
        <v>101</v>
      </c>
      <c r="C762" s="282" t="str">
        <f>'Dry_Litterbag Placem_Collection'!B103</f>
        <v xml:space="preserve">Mwantimba
</v>
      </c>
      <c r="D762" s="282" t="s">
        <v>2677</v>
      </c>
      <c r="E762" s="282" t="s">
        <v>2678</v>
      </c>
      <c r="F762" s="282">
        <v>1</v>
      </c>
      <c r="G762" s="283" t="str">
        <f>'Dry_Litterbag Placem_Collection'!C103</f>
        <v>Wet_Ag1_T5</v>
      </c>
      <c r="H762" s="293" t="s">
        <v>3672</v>
      </c>
      <c r="I762" s="294" t="s">
        <v>298</v>
      </c>
      <c r="J762" s="233" t="str">
        <f>'WetLitterbags placem_collection'!Q103</f>
        <v>R10</v>
      </c>
      <c r="K762" s="235">
        <f>IFERROR(INDEX('Green_rooibos initial weight'!$C$5:$C$1749,MATCH(J762, 'Green_rooibos initial weight'!$A$5:$A$1749,0)),"")</f>
        <v>2.29</v>
      </c>
      <c r="L762" s="235">
        <f t="shared" si="82"/>
        <v>2.0402</v>
      </c>
      <c r="M762" s="235">
        <f>AVERAGE('Ashed teabags wet'!$J$814:$J$816)</f>
        <v>2.2816647271287041</v>
      </c>
      <c r="N762" s="235">
        <f t="shared" si="83"/>
        <v>1.9936494762371202</v>
      </c>
      <c r="O762" s="235">
        <f>IF(IFERROR(INDEX('Both teabags AfterWet'!$D$1:$D$839,MATCH(J762,'Both teabags AfterWet'!$B$1:$B$839,0)),"")="","",(IFERROR(INDEX('Both teabags AfterWet'!$D$1:$D$839,MATCH(J762,'Both teabags AfterWet'!$B$1:$B$839,0)),"")))</f>
        <v>1.5687</v>
      </c>
      <c r="P762" s="235">
        <f t="shared" si="84"/>
        <v>1.4180999999999999</v>
      </c>
      <c r="Q762" s="235">
        <f>IFERROR(INDEX('Ashed teabags wet'!$J$2:$J$825,MATCH(J762,'Ashed teabags wet'!$B$2:$B$825,0)),"")</f>
        <v>7.5048732943469902</v>
      </c>
      <c r="R762" s="235">
        <f t="shared" si="87"/>
        <v>1.3116733918128651</v>
      </c>
      <c r="S762" s="236">
        <f>'WetLitterbags placem_collection'!E103</f>
        <v>42762</v>
      </c>
      <c r="T762" s="236">
        <f>IF('WetLitterbags placem_collection'!G103="","",'WetLitterbags placem_collection'!G103)</f>
        <v>42816</v>
      </c>
      <c r="U762" s="237">
        <f t="shared" si="88"/>
        <v>54</v>
      </c>
      <c r="V762" s="235">
        <f t="shared" si="85"/>
        <v>0.6221000000000001</v>
      </c>
      <c r="W762" s="235">
        <f t="shared" si="86"/>
        <v>0.68197608442425506</v>
      </c>
      <c r="X762">
        <f>IFERROR(INDEX(Rainfall_Wet!$O$2:$O$217,MATCH(B762, Rainfall_Wet!$A$2:$A$217,0)),"")</f>
        <v>206.85140822299999</v>
      </c>
      <c r="Y762" s="241">
        <v>45.96</v>
      </c>
      <c r="Z762" s="241">
        <v>14.920000000000003</v>
      </c>
      <c r="AA762" s="241">
        <v>39.119999999999997</v>
      </c>
      <c r="AB762" s="242" t="s">
        <v>2691</v>
      </c>
      <c r="AC762" s="241">
        <v>6.0374568753080302</v>
      </c>
      <c r="AD762">
        <f>IF('WetLitterbags placem_collection'!AB103="","",'WetLitterbags placem_collection'!AB103)</f>
        <v>4.3499999999999996</v>
      </c>
      <c r="AE762">
        <f>IF('WetLitterbags placem_collection'!Z103="","",'WetLitterbags placem_collection'!Z103)</f>
        <v>17</v>
      </c>
      <c r="AF762" s="256" t="str">
        <f>IF('WetLitterbags placem_collection'!AA103="","",'WetLitterbags placem_collection'!AA103)</f>
        <v>G</v>
      </c>
      <c r="AG762">
        <f>IF('WetLitterbags placem_collection'!AC103="","",'WetLitterbags placem_collection'!AC103)</f>
        <v>1</v>
      </c>
      <c r="AH762">
        <f>AVERAGE('WetLitterbags placem_collection'!S103,'WetLitterbags placem_collection'!U103)</f>
        <v>22.549999999999997</v>
      </c>
      <c r="AI762">
        <f>AVERAGE('WetLitterbags placem_collection'!R103,'WetLitterbags placem_collection'!T103)</f>
        <v>31.150000000000002</v>
      </c>
      <c r="AJ762">
        <f>INDEX(Coordinates!$B$2:$B$197,MATCH(G762,Coordinates!$J$2:$J$197,0))</f>
        <v>-2.3691900260000001</v>
      </c>
      <c r="AK762">
        <f>INDEX(Coordinates!$C$2:$C$197,MATCH(G762,Coordinates!$J$2:$J$197,0))</f>
        <v>34.060177019999998</v>
      </c>
      <c r="AL762" t="str">
        <f>IF(ISNUMBER(SEARCH("C", 'WetLitterbags placem_collection'!Y103)),"YES","")</f>
        <v/>
      </c>
      <c r="AM762" t="str">
        <f>IF(ISNUMBER(SEARCH("H", 'WetLitterbags placem_collection'!Y103)),"YES","")</f>
        <v/>
      </c>
      <c r="AN762" t="str">
        <f>IF(ISNUMBER(SEARCH("R", 'WetLitterbags placem_collection'!Y103)),"YES","")</f>
        <v/>
      </c>
    </row>
    <row r="763" spans="1:40" ht="15" customHeight="1">
      <c r="A763" s="268" t="s">
        <v>2460</v>
      </c>
      <c r="B763" s="282">
        <f>'Dry_Litterbag Placem_Collection'!A104</f>
        <v>102</v>
      </c>
      <c r="C763" s="282" t="str">
        <f>'Dry_Litterbag Placem_Collection'!B104</f>
        <v xml:space="preserve">Mwantimba
</v>
      </c>
      <c r="D763" s="282" t="s">
        <v>2677</v>
      </c>
      <c r="E763" s="282" t="s">
        <v>2678</v>
      </c>
      <c r="F763" s="282">
        <v>1</v>
      </c>
      <c r="G763" s="283" t="str">
        <f>'Dry_Litterbag Placem_Collection'!C104</f>
        <v>Wet_Ag1_T6</v>
      </c>
      <c r="H763" s="293" t="s">
        <v>3672</v>
      </c>
      <c r="I763" s="294" t="s">
        <v>298</v>
      </c>
      <c r="J763" s="233" t="str">
        <f>'WetLitterbags placem_collection'!Q104</f>
        <v>R26</v>
      </c>
      <c r="K763" s="235">
        <f>IFERROR(INDEX('Green_rooibos initial weight'!$C$5:$C$1749,MATCH(J763, 'Green_rooibos initial weight'!$A$5:$A$1749,0)),"")</f>
        <v>2.2559999999999998</v>
      </c>
      <c r="L763" s="235">
        <f t="shared" si="82"/>
        <v>2.0061999999999998</v>
      </c>
      <c r="M763" s="235">
        <f>AVERAGE('Ashed teabags wet'!$J$814:$J$816)</f>
        <v>2.2816647271287041</v>
      </c>
      <c r="N763" s="235">
        <f t="shared" si="83"/>
        <v>1.9604252422443438</v>
      </c>
      <c r="O763" s="235">
        <f>IF(IFERROR(INDEX('Both teabags AfterWet'!$D$1:$D$839,MATCH(J763,'Both teabags AfterWet'!$B$1:$B$839,0)),"")="","",(IFERROR(INDEX('Both teabags AfterWet'!$D$1:$D$839,MATCH(J763,'Both teabags AfterWet'!$B$1:$B$839,0)),"")))</f>
        <v>1.6240000000000001</v>
      </c>
      <c r="P763" s="235">
        <f t="shared" si="84"/>
        <v>1.4734</v>
      </c>
      <c r="Q763" s="235">
        <f>IFERROR(INDEX('Ashed teabags wet'!$J$2:$J$825,MATCH(J763,'Ashed teabags wet'!$B$2:$B$825,0)),"")</f>
        <v>5.4671968190859612</v>
      </c>
      <c r="R763" s="235">
        <f t="shared" si="87"/>
        <v>1.3928463220675875</v>
      </c>
      <c r="S763" s="236">
        <f>'WetLitterbags placem_collection'!E104</f>
        <v>42762</v>
      </c>
      <c r="T763" s="236">
        <f>IF('WetLitterbags placem_collection'!G104="","",'WetLitterbags placem_collection'!G104)</f>
        <v>42816</v>
      </c>
      <c r="U763" s="237">
        <f t="shared" si="88"/>
        <v>54</v>
      </c>
      <c r="V763" s="235">
        <f t="shared" si="85"/>
        <v>0.53279999999999972</v>
      </c>
      <c r="W763" s="235">
        <f t="shared" si="86"/>
        <v>0.56757892017675626</v>
      </c>
      <c r="X763">
        <f>IFERROR(INDEX(Rainfall_Wet!$O$2:$O$217,MATCH(B763, Rainfall_Wet!$A$2:$A$217,0)),"")</f>
        <v>206.85140822299999</v>
      </c>
      <c r="Y763" s="241">
        <v>45.96</v>
      </c>
      <c r="Z763" s="241">
        <v>14.920000000000003</v>
      </c>
      <c r="AA763" s="241">
        <v>39.119999999999997</v>
      </c>
      <c r="AB763" s="242" t="s">
        <v>2691</v>
      </c>
      <c r="AC763" s="241">
        <v>7.0374568753080302</v>
      </c>
      <c r="AD763">
        <f>IF('WetLitterbags placem_collection'!AB104="","",'WetLitterbags placem_collection'!AB104)</f>
        <v>7.7</v>
      </c>
      <c r="AE763">
        <f>IF('WetLitterbags placem_collection'!Z104="","",'WetLitterbags placem_collection'!Z104)</f>
        <v>21</v>
      </c>
      <c r="AF763" s="256" t="str">
        <f>IF('WetLitterbags placem_collection'!AA104="","",'WetLitterbags placem_collection'!AA104)</f>
        <v>G</v>
      </c>
      <c r="AG763">
        <f>IF('WetLitterbags placem_collection'!AC104="","",'WetLitterbags placem_collection'!AC104)</f>
        <v>1</v>
      </c>
      <c r="AH763">
        <f>AVERAGE('WetLitterbags placem_collection'!S104,'WetLitterbags placem_collection'!U104)</f>
        <v>21.099999999999998</v>
      </c>
      <c r="AI763">
        <f>AVERAGE('WetLitterbags placem_collection'!R104,'WetLitterbags placem_collection'!T104)</f>
        <v>31.8</v>
      </c>
      <c r="AJ763">
        <f>INDEX(Coordinates!$B$2:$B$197,MATCH(G763,Coordinates!$J$2:$J$197,0))</f>
        <v>-2.3691350409999998</v>
      </c>
      <c r="AK763">
        <f>INDEX(Coordinates!$C$2:$C$197,MATCH(G763,Coordinates!$J$2:$J$197,0))</f>
        <v>34.06018297</v>
      </c>
      <c r="AL763" t="str">
        <f>IF(ISNUMBER(SEARCH("C", 'WetLitterbags placem_collection'!Y104)),"YES","")</f>
        <v/>
      </c>
      <c r="AM763" t="str">
        <f>IF(ISNUMBER(SEARCH("H", 'WetLitterbags placem_collection'!Y104)),"YES","")</f>
        <v/>
      </c>
      <c r="AN763" t="str">
        <f>IF(ISNUMBER(SEARCH("R", 'WetLitterbags placem_collection'!Y104)),"YES","")</f>
        <v/>
      </c>
    </row>
    <row r="764" spans="1:40" ht="15" customHeight="1">
      <c r="A764" s="268" t="s">
        <v>2460</v>
      </c>
      <c r="B764" s="282">
        <f>'Dry_Litterbag Placem_Collection'!A105</f>
        <v>103</v>
      </c>
      <c r="C764" s="282" t="str">
        <f>'Dry_Litterbag Placem_Collection'!B105</f>
        <v xml:space="preserve">Mwantimba
</v>
      </c>
      <c r="D764" s="282" t="s">
        <v>2677</v>
      </c>
      <c r="E764" s="282" t="s">
        <v>2678</v>
      </c>
      <c r="F764" s="282">
        <v>1</v>
      </c>
      <c r="G764" s="283" t="str">
        <f>'Dry_Litterbag Placem_Collection'!C105</f>
        <v>Wet_Ag1_T7</v>
      </c>
      <c r="H764" s="293" t="s">
        <v>3672</v>
      </c>
      <c r="I764" s="294" t="s">
        <v>298</v>
      </c>
      <c r="J764" s="233" t="str">
        <f>'WetLitterbags placem_collection'!Q105</f>
        <v>R494</v>
      </c>
      <c r="K764" s="235">
        <f>IFERROR(INDEX('Green_rooibos initial weight'!$C$5:$C$1749,MATCH(J764, 'Green_rooibos initial weight'!$A$5:$A$1749,0)),"")</f>
        <v>2.2130000000000001</v>
      </c>
      <c r="L764" s="235">
        <f t="shared" si="82"/>
        <v>1.9632000000000001</v>
      </c>
      <c r="M764" s="235">
        <f>AVERAGE('Ashed teabags wet'!$J$814:$J$816)</f>
        <v>2.2816647271287041</v>
      </c>
      <c r="N764" s="235">
        <f t="shared" si="83"/>
        <v>1.9184063580770094</v>
      </c>
      <c r="O764" s="235">
        <f>IF(IFERROR(INDEX('Both teabags AfterWet'!$D$1:$D$839,MATCH(J764,'Both teabags AfterWet'!$B$1:$B$839,0)),"")="","",(IFERROR(INDEX('Both teabags AfterWet'!$D$1:$D$839,MATCH(J764,'Both teabags AfterWet'!$B$1:$B$839,0)),"")))</f>
        <v>1.6919999999999999</v>
      </c>
      <c r="P764" s="235">
        <f t="shared" si="84"/>
        <v>1.5413999999999999</v>
      </c>
      <c r="Q764" s="235">
        <f>IFERROR(INDEX('Ashed teabags wet'!$J$2:$J$825,MATCH(J764,'Ashed teabags wet'!$B$2:$B$825,0)),"")</f>
        <v>5.3175775480057332</v>
      </c>
      <c r="R764" s="235">
        <f t="shared" si="87"/>
        <v>1.4594348596750395</v>
      </c>
      <c r="S764" s="236">
        <f>'WetLitterbags placem_collection'!E105</f>
        <v>42762</v>
      </c>
      <c r="T764" s="236">
        <f>IF('WetLitterbags placem_collection'!G105="","",'WetLitterbags placem_collection'!G105)</f>
        <v>42816</v>
      </c>
      <c r="U764" s="237">
        <f t="shared" si="88"/>
        <v>54</v>
      </c>
      <c r="V764" s="235">
        <f t="shared" si="85"/>
        <v>0.42180000000000017</v>
      </c>
      <c r="W764" s="235">
        <f t="shared" si="86"/>
        <v>0.45897149840196994</v>
      </c>
      <c r="X764">
        <f>IFERROR(INDEX(Rainfall_Wet!$O$2:$O$217,MATCH(B764, Rainfall_Wet!$A$2:$A$217,0)),"")</f>
        <v>206.85140822299999</v>
      </c>
      <c r="Y764" s="241">
        <v>45.96</v>
      </c>
      <c r="Z764" s="241">
        <v>14.920000000000003</v>
      </c>
      <c r="AA764" s="241">
        <v>39.119999999999997</v>
      </c>
      <c r="AB764" s="242" t="s">
        <v>2691</v>
      </c>
      <c r="AC764" s="241">
        <v>8.0374568753080293</v>
      </c>
      <c r="AD764">
        <f>IF('WetLitterbags placem_collection'!AB105="","",'WetLitterbags placem_collection'!AB105)</f>
        <v>3.25</v>
      </c>
      <c r="AE764">
        <f>IF('WetLitterbags placem_collection'!Z105="","",'WetLitterbags placem_collection'!Z105)</f>
        <v>16</v>
      </c>
      <c r="AF764" s="256" t="str">
        <f>IF('WetLitterbags placem_collection'!AA105="","",'WetLitterbags placem_collection'!AA105)</f>
        <v>G</v>
      </c>
      <c r="AG764">
        <f>IF('WetLitterbags placem_collection'!AC105="","",'WetLitterbags placem_collection'!AC105)</f>
        <v>1</v>
      </c>
      <c r="AH764">
        <f>AVERAGE('WetLitterbags placem_collection'!S105,'WetLitterbags placem_collection'!U105)</f>
        <v>20.450000000000003</v>
      </c>
      <c r="AI764">
        <f>AVERAGE('WetLitterbags placem_collection'!R105,'WetLitterbags placem_collection'!T105)</f>
        <v>30.25</v>
      </c>
      <c r="AJ764">
        <f>INDEX(Coordinates!$B$2:$B$197,MATCH(G764,Coordinates!$J$2:$J$197,0))</f>
        <v>-2.3691330289999999</v>
      </c>
      <c r="AK764">
        <f>INDEX(Coordinates!$C$2:$C$197,MATCH(G764,Coordinates!$J$2:$J$197,0))</f>
        <v>34.060233009999997</v>
      </c>
      <c r="AL764" t="str">
        <f>IF(ISNUMBER(SEARCH("C", 'WetLitterbags placem_collection'!Y105)),"YES","")</f>
        <v/>
      </c>
      <c r="AM764" t="str">
        <f>IF(ISNUMBER(SEARCH("H", 'WetLitterbags placem_collection'!Y105)),"YES","")</f>
        <v/>
      </c>
      <c r="AN764" t="str">
        <f>IF(ISNUMBER(SEARCH("R", 'WetLitterbags placem_collection'!Y105)),"YES","")</f>
        <v>YES</v>
      </c>
    </row>
    <row r="765" spans="1:40" ht="15" customHeight="1">
      <c r="A765" s="268" t="s">
        <v>2460</v>
      </c>
      <c r="B765" s="282">
        <f>'Dry_Litterbag Placem_Collection'!A106</f>
        <v>104</v>
      </c>
      <c r="C765" s="282" t="str">
        <f>'Dry_Litterbag Placem_Collection'!B106</f>
        <v xml:space="preserve">Mwantimba
</v>
      </c>
      <c r="D765" s="282" t="s">
        <v>2677</v>
      </c>
      <c r="E765" s="282" t="s">
        <v>2678</v>
      </c>
      <c r="F765" s="282">
        <v>1</v>
      </c>
      <c r="G765" s="283" t="str">
        <f>'Dry_Litterbag Placem_Collection'!C106</f>
        <v>Wet_Ag1_T8</v>
      </c>
      <c r="H765" s="293" t="s">
        <v>3672</v>
      </c>
      <c r="I765" s="294" t="s">
        <v>298</v>
      </c>
      <c r="J765" s="233" t="str">
        <f>'WetLitterbags placem_collection'!Q106</f>
        <v>R475</v>
      </c>
      <c r="K765" s="235">
        <f>IFERROR(INDEX('Green_rooibos initial weight'!$C$5:$C$1749,MATCH(J765, 'Green_rooibos initial weight'!$A$5:$A$1749,0)),"")</f>
        <v>2.2210000000000001</v>
      </c>
      <c r="L765" s="235">
        <f t="shared" si="82"/>
        <v>1.9712000000000001</v>
      </c>
      <c r="M765" s="235">
        <f>AVERAGE('Ashed teabags wet'!$J$814:$J$816)</f>
        <v>2.2816647271287041</v>
      </c>
      <c r="N765" s="235">
        <f t="shared" si="83"/>
        <v>1.926223824898839</v>
      </c>
      <c r="O765" s="235">
        <f>IF(IFERROR(INDEX('Both teabags AfterWet'!$D$1:$D$839,MATCH(J765,'Both teabags AfterWet'!$B$1:$B$839,0)),"")="","",(IFERROR(INDEX('Both teabags AfterWet'!$D$1:$D$839,MATCH(J765,'Both teabags AfterWet'!$B$1:$B$839,0)),"")))</f>
        <v>1.4970000000000001</v>
      </c>
      <c r="P765" s="235">
        <f t="shared" si="84"/>
        <v>1.3464</v>
      </c>
      <c r="Q765" s="235">
        <f>IFERROR(INDEX('Ashed teabags wet'!$J$2:$J$825,MATCH(J765,'Ashed teabags wet'!$B$2:$B$825,0)),"")</f>
        <v>9.2474176094433584</v>
      </c>
      <c r="R765" s="235">
        <f t="shared" si="87"/>
        <v>1.2218927693064547</v>
      </c>
      <c r="S765" s="236">
        <f>'WetLitterbags placem_collection'!E106</f>
        <v>42762</v>
      </c>
      <c r="T765" s="236">
        <f>IF('WetLitterbags placem_collection'!G106="","",'WetLitterbags placem_collection'!G106)</f>
        <v>42816</v>
      </c>
      <c r="U765" s="237">
        <f t="shared" si="88"/>
        <v>54</v>
      </c>
      <c r="V765" s="235">
        <f t="shared" si="85"/>
        <v>0.62480000000000002</v>
      </c>
      <c r="W765" s="235">
        <f t="shared" si="86"/>
        <v>0.70433105559238429</v>
      </c>
      <c r="X765">
        <f>IFERROR(INDEX(Rainfall_Wet!$O$2:$O$217,MATCH(B765, Rainfall_Wet!$A$2:$A$217,0)),"")</f>
        <v>206.85140822299999</v>
      </c>
      <c r="Y765" s="241">
        <v>45.96</v>
      </c>
      <c r="Z765" s="241">
        <v>14.920000000000003</v>
      </c>
      <c r="AA765" s="241">
        <v>39.119999999999997</v>
      </c>
      <c r="AB765" s="242" t="s">
        <v>2691</v>
      </c>
      <c r="AC765" s="241">
        <v>9.0374568753080293</v>
      </c>
      <c r="AD765">
        <f>IF('WetLitterbags placem_collection'!AB106="","",'WetLitterbags placem_collection'!AB106)</f>
        <v>10.5</v>
      </c>
      <c r="AE765">
        <f>IF('WetLitterbags placem_collection'!Z106="","",'WetLitterbags placem_collection'!Z106)</f>
        <v>17</v>
      </c>
      <c r="AF765" s="256" t="str">
        <f>IF('WetLitterbags placem_collection'!AA106="","",'WetLitterbags placem_collection'!AA106)</f>
        <v>G</v>
      </c>
      <c r="AG765">
        <f>IF('WetLitterbags placem_collection'!AC106="","",'WetLitterbags placem_collection'!AC106)</f>
        <v>1</v>
      </c>
      <c r="AH765">
        <f>AVERAGE('WetLitterbags placem_collection'!S106,'WetLitterbags placem_collection'!U106)</f>
        <v>21.6</v>
      </c>
      <c r="AI765">
        <f>AVERAGE('WetLitterbags placem_collection'!R106,'WetLitterbags placem_collection'!T106)</f>
        <v>29.3</v>
      </c>
      <c r="AJ765">
        <f>INDEX(Coordinates!$B$2:$B$197,MATCH(G765,Coordinates!$J$2:$J$197,0))</f>
        <v>-2.3692910280000001</v>
      </c>
      <c r="AK765">
        <f>INDEX(Coordinates!$C$2:$C$197,MATCH(G765,Coordinates!$J$2:$J$197,0))</f>
        <v>34.06016202</v>
      </c>
      <c r="AL765" t="str">
        <f>IF(ISNUMBER(SEARCH("C", 'WetLitterbags placem_collection'!Y106)),"YES","")</f>
        <v/>
      </c>
      <c r="AM765" t="str">
        <f>IF(ISNUMBER(SEARCH("H", 'WetLitterbags placem_collection'!Y106)),"YES","")</f>
        <v/>
      </c>
      <c r="AN765" t="str">
        <f>IF(ISNUMBER(SEARCH("R", 'WetLitterbags placem_collection'!Y106)),"YES","")</f>
        <v/>
      </c>
    </row>
    <row r="766" spans="1:40" ht="15" customHeight="1">
      <c r="A766" s="268" t="s">
        <v>2460</v>
      </c>
      <c r="B766" s="282">
        <f>'Dry_Litterbag Placem_Collection'!A107</f>
        <v>105</v>
      </c>
      <c r="C766" s="282" t="str">
        <f>'Dry_Litterbag Placem_Collection'!B107</f>
        <v xml:space="preserve">Mwantimba
</v>
      </c>
      <c r="D766" s="282" t="s">
        <v>2677</v>
      </c>
      <c r="E766" s="282" t="s">
        <v>2678</v>
      </c>
      <c r="F766" s="282">
        <v>2</v>
      </c>
      <c r="G766" s="283" t="str">
        <f>'Dry_Litterbag Placem_Collection'!C107</f>
        <v>Wet_Ag2_T1</v>
      </c>
      <c r="H766" s="293" t="s">
        <v>3672</v>
      </c>
      <c r="I766" s="294" t="s">
        <v>298</v>
      </c>
      <c r="J766" s="233" t="str">
        <f>'WetLitterbags placem_collection'!Q107</f>
        <v>R540</v>
      </c>
      <c r="K766" s="235">
        <f>IFERROR(INDEX('Green_rooibos initial weight'!$C$5:$C$1749,MATCH(J766, 'Green_rooibos initial weight'!$A$5:$A$1749,0)),"")</f>
        <v>2.194</v>
      </c>
      <c r="L766" s="235">
        <f t="shared" si="82"/>
        <v>1.9441999999999999</v>
      </c>
      <c r="M766" s="235">
        <f>AVERAGE('Ashed teabags wet'!$J$814:$J$816)</f>
        <v>2.2816647271287041</v>
      </c>
      <c r="N766" s="235">
        <f t="shared" si="83"/>
        <v>1.8998398743751637</v>
      </c>
      <c r="O766" s="235">
        <f>IF(IFERROR(INDEX('Both teabags AfterWet'!$D$1:$D$839,MATCH(J766,'Both teabags AfterWet'!$B$1:$B$839,0)),"")="","",(IFERROR(INDEX('Both teabags AfterWet'!$D$1:$D$839,MATCH(J766,'Both teabags AfterWet'!$B$1:$B$839,0)),"")))</f>
        <v>1.8080000000000001</v>
      </c>
      <c r="P766" s="235">
        <f t="shared" si="84"/>
        <v>1.6574</v>
      </c>
      <c r="Q766" s="235">
        <f>IFERROR(INDEX('Ashed teabags wet'!$J$2:$J$825,MATCH(J766,'Ashed teabags wet'!$B$2:$B$825,0)),"")</f>
        <v>5.7625434674605209</v>
      </c>
      <c r="R766" s="235">
        <f t="shared" si="87"/>
        <v>1.5618916045703093</v>
      </c>
      <c r="S766" s="236">
        <f>'WetLitterbags placem_collection'!E107</f>
        <v>42762</v>
      </c>
      <c r="T766" s="236">
        <f>IF('WetLitterbags placem_collection'!G107="","",'WetLitterbags placem_collection'!G107)</f>
        <v>42816</v>
      </c>
      <c r="U766" s="237">
        <f t="shared" si="88"/>
        <v>54</v>
      </c>
      <c r="V766" s="235">
        <f t="shared" si="85"/>
        <v>0.28679999999999994</v>
      </c>
      <c r="W766" s="235">
        <f t="shared" si="86"/>
        <v>0.33794826980485437</v>
      </c>
      <c r="X766">
        <f>IFERROR(INDEX(Rainfall_Wet!$O$2:$O$217,MATCH(B766, Rainfall_Wet!$A$2:$A$217,0)),"")</f>
        <v>206.85140822299999</v>
      </c>
      <c r="Y766" s="241">
        <v>34.344660194174757</v>
      </c>
      <c r="Z766" s="241">
        <v>19.22727272727273</v>
      </c>
      <c r="AA766" s="241">
        <v>46.428067078552509</v>
      </c>
      <c r="AB766" s="242" t="s">
        <v>2688</v>
      </c>
      <c r="AC766" s="241">
        <v>1.7452932479053718</v>
      </c>
      <c r="AD766">
        <f>IF('WetLitterbags placem_collection'!AB107="","",'WetLitterbags placem_collection'!AB107)</f>
        <v>5.5</v>
      </c>
      <c r="AE766">
        <f>IF('WetLitterbags placem_collection'!Z107="","",'WetLitterbags placem_collection'!Z107)</f>
        <v>23.5</v>
      </c>
      <c r="AF766" s="256" t="str">
        <f>IF('WetLitterbags placem_collection'!AA107="","",'WetLitterbags placem_collection'!AA107)</f>
        <v>M</v>
      </c>
      <c r="AG766">
        <f>IF('WetLitterbags placem_collection'!AC107="","",'WetLitterbags placem_collection'!AC107)</f>
        <v>0</v>
      </c>
      <c r="AH766">
        <f>AVERAGE('WetLitterbags placem_collection'!S107,'WetLitterbags placem_collection'!U107)</f>
        <v>11.350000000000001</v>
      </c>
      <c r="AI766">
        <f>AVERAGE('WetLitterbags placem_collection'!R107,'WetLitterbags placem_collection'!T107)</f>
        <v>32.150000000000006</v>
      </c>
      <c r="AJ766">
        <f>INDEX(Coordinates!$B$2:$B$197,MATCH(G766,Coordinates!$J$2:$J$197,0))</f>
        <v>-2.3698080240000001</v>
      </c>
      <c r="AK766">
        <f>INDEX(Coordinates!$C$2:$C$197,MATCH(G766,Coordinates!$J$2:$J$197,0))</f>
        <v>34.059671010000002</v>
      </c>
      <c r="AL766" t="str">
        <f>IF(ISNUMBER(SEARCH("C", 'WetLitterbags placem_collection'!Y107)),"YES","")</f>
        <v/>
      </c>
      <c r="AM766" t="str">
        <f>IF(ISNUMBER(SEARCH("H", 'WetLitterbags placem_collection'!Y107)),"YES","")</f>
        <v/>
      </c>
      <c r="AN766" t="str">
        <f>IF(ISNUMBER(SEARCH("R", 'WetLitterbags placem_collection'!Y107)),"YES","")</f>
        <v>YES</v>
      </c>
    </row>
    <row r="767" spans="1:40" ht="15" customHeight="1">
      <c r="A767" s="268" t="s">
        <v>2460</v>
      </c>
      <c r="B767" s="282">
        <f>'Dry_Litterbag Placem_Collection'!A108</f>
        <v>106</v>
      </c>
      <c r="C767" s="282" t="str">
        <f>'Dry_Litterbag Placem_Collection'!B108</f>
        <v xml:space="preserve">Mwantimba
</v>
      </c>
      <c r="D767" s="282" t="s">
        <v>2677</v>
      </c>
      <c r="E767" s="282" t="s">
        <v>2678</v>
      </c>
      <c r="F767" s="282">
        <v>2</v>
      </c>
      <c r="G767" s="283" t="str">
        <f>'Dry_Litterbag Placem_Collection'!C108</f>
        <v>Wet_Ag2_T2</v>
      </c>
      <c r="H767" s="293" t="s">
        <v>3672</v>
      </c>
      <c r="I767" s="294" t="s">
        <v>298</v>
      </c>
      <c r="J767" s="233" t="str">
        <f>'WetLitterbags placem_collection'!Q108</f>
        <v>R593</v>
      </c>
      <c r="K767" s="235">
        <f>IFERROR(INDEX('Green_rooibos initial weight'!$C$5:$C$1749,MATCH(J767, 'Green_rooibos initial weight'!$A$5:$A$1749,0)),"")</f>
        <v>2.2090000000000001</v>
      </c>
      <c r="L767" s="235">
        <f t="shared" si="82"/>
        <v>1.9592000000000001</v>
      </c>
      <c r="M767" s="235">
        <f>AVERAGE('Ashed teabags wet'!$J$814:$J$816)</f>
        <v>2.2816647271287041</v>
      </c>
      <c r="N767" s="235">
        <f t="shared" si="83"/>
        <v>1.9144976246660945</v>
      </c>
      <c r="O767" s="235">
        <f>IF(IFERROR(INDEX('Both teabags AfterWet'!$D$1:$D$839,MATCH(J767,'Both teabags AfterWet'!$B$1:$B$839,0)),"")="","",(IFERROR(INDEX('Both teabags AfterWet'!$D$1:$D$839,MATCH(J767,'Both teabags AfterWet'!$B$1:$B$839,0)),"")))</f>
        <v>1.7729999999999999</v>
      </c>
      <c r="P767" s="235">
        <f t="shared" si="84"/>
        <v>1.6223999999999998</v>
      </c>
      <c r="Q767" s="235">
        <f>IFERROR(INDEX('Ashed teabags wet'!$J$2:$J$825,MATCH(J767,'Ashed teabags wet'!$B$2:$B$825,0)),"")</f>
        <v>5.062034739454969</v>
      </c>
      <c r="R767" s="235">
        <f t="shared" si="87"/>
        <v>1.5402735483870824</v>
      </c>
      <c r="S767" s="236">
        <f>'WetLitterbags placem_collection'!E108</f>
        <v>42762</v>
      </c>
      <c r="T767" s="236">
        <f>IF('WetLitterbags placem_collection'!G108="","",'WetLitterbags placem_collection'!G108)</f>
        <v>42816</v>
      </c>
      <c r="U767" s="237">
        <f t="shared" si="88"/>
        <v>54</v>
      </c>
      <c r="V767" s="235">
        <f t="shared" si="85"/>
        <v>0.33680000000000021</v>
      </c>
      <c r="W767" s="235">
        <f t="shared" si="86"/>
        <v>0.37422407627901211</v>
      </c>
      <c r="X767">
        <f>IFERROR(INDEX(Rainfall_Wet!$O$2:$O$217,MATCH(B767, Rainfall_Wet!$A$2:$A$217,0)),"")</f>
        <v>206.85140822299999</v>
      </c>
      <c r="Y767" s="241">
        <v>34.344660194174757</v>
      </c>
      <c r="Z767" s="241">
        <v>19.22727272727273</v>
      </c>
      <c r="AA767" s="241">
        <v>46.428067078552509</v>
      </c>
      <c r="AB767" s="242" t="s">
        <v>2688</v>
      </c>
      <c r="AC767" s="241">
        <v>2.7452932479053702</v>
      </c>
      <c r="AD767">
        <f>IF('WetLitterbags placem_collection'!AB108="","",'WetLitterbags placem_collection'!AB108)</f>
        <v>8.6</v>
      </c>
      <c r="AE767">
        <f>IF('WetLitterbags placem_collection'!Z108="","",'WetLitterbags placem_collection'!Z108)</f>
        <v>17</v>
      </c>
      <c r="AF767" s="256" t="str">
        <f>IF('WetLitterbags placem_collection'!AA108="","",'WetLitterbags placem_collection'!AA108)</f>
        <v>M</v>
      </c>
      <c r="AG767">
        <f>IF('WetLitterbags placem_collection'!AC108="","",'WetLitterbags placem_collection'!AC108)</f>
        <v>0</v>
      </c>
      <c r="AH767">
        <f>AVERAGE('WetLitterbags placem_collection'!S108,'WetLitterbags placem_collection'!U108)</f>
        <v>12.4</v>
      </c>
      <c r="AI767">
        <f>AVERAGE('WetLitterbags placem_collection'!R108,'WetLitterbags placem_collection'!T108)</f>
        <v>32.950000000000003</v>
      </c>
      <c r="AJ767">
        <f>INDEX(Coordinates!$B$2:$B$197,MATCH(G767,Coordinates!$J$2:$J$197,0))</f>
        <v>-2.3697620069999998</v>
      </c>
      <c r="AK767">
        <f>INDEX(Coordinates!$C$2:$C$197,MATCH(G767,Coordinates!$J$2:$J$197,0))</f>
        <v>34.059730010000003</v>
      </c>
      <c r="AL767" t="str">
        <f>IF(ISNUMBER(SEARCH("C", 'WetLitterbags placem_collection'!Y108)),"YES","")</f>
        <v/>
      </c>
      <c r="AM767" t="str">
        <f>IF(ISNUMBER(SEARCH("H", 'WetLitterbags placem_collection'!Y108)),"YES","")</f>
        <v/>
      </c>
      <c r="AN767" t="str">
        <f>IF(ISNUMBER(SEARCH("R", 'WetLitterbags placem_collection'!Y108)),"YES","")</f>
        <v>YES</v>
      </c>
    </row>
    <row r="768" spans="1:40" ht="15" customHeight="1">
      <c r="A768" s="268" t="s">
        <v>2460</v>
      </c>
      <c r="B768" s="282">
        <f>'Dry_Litterbag Placem_Collection'!A109</f>
        <v>107</v>
      </c>
      <c r="C768" s="282" t="str">
        <f>'Dry_Litterbag Placem_Collection'!B109</f>
        <v xml:space="preserve">Mwantimba
</v>
      </c>
      <c r="D768" s="282" t="s">
        <v>2677</v>
      </c>
      <c r="E768" s="282" t="s">
        <v>2678</v>
      </c>
      <c r="F768" s="282">
        <v>2</v>
      </c>
      <c r="G768" s="283" t="str">
        <f>'Dry_Litterbag Placem_Collection'!C109</f>
        <v>Wet_Ag2_T3</v>
      </c>
      <c r="H768" s="293" t="s">
        <v>3672</v>
      </c>
      <c r="I768" s="294" t="s">
        <v>298</v>
      </c>
      <c r="J768" s="233" t="str">
        <f>'WetLitterbags placem_collection'!Q109</f>
        <v>R510</v>
      </c>
      <c r="K768" s="235">
        <f>IFERROR(INDEX('Green_rooibos initial weight'!$C$5:$C$1749,MATCH(J768, 'Green_rooibos initial weight'!$A$5:$A$1749,0)),"")</f>
        <v>2.2349999999999999</v>
      </c>
      <c r="L768" s="235">
        <f t="shared" si="82"/>
        <v>1.9851999999999999</v>
      </c>
      <c r="M768" s="235">
        <f>AVERAGE('Ashed teabags wet'!$J$814:$J$816)</f>
        <v>2.2816647271287041</v>
      </c>
      <c r="N768" s="235">
        <f t="shared" si="83"/>
        <v>1.9399043918370409</v>
      </c>
      <c r="O768" s="235">
        <f>IF(IFERROR(INDEX('Both teabags AfterWet'!$D$1:$D$839,MATCH(J768,'Both teabags AfterWet'!$B$1:$B$839,0)),"")="","",(IFERROR(INDEX('Both teabags AfterWet'!$D$1:$D$839,MATCH(J768,'Both teabags AfterWet'!$B$1:$B$839,0)),"")))</f>
        <v>1.5944</v>
      </c>
      <c r="P768" s="235">
        <f t="shared" si="84"/>
        <v>1.4438</v>
      </c>
      <c r="Q768" s="235">
        <f>IFERROR(INDEX('Ashed teabags wet'!$J$2:$J$825,MATCH(J768,'Ashed teabags wet'!$B$2:$B$825,0)),"")</f>
        <v>5.2605210420842559</v>
      </c>
      <c r="R768" s="235">
        <f t="shared" si="87"/>
        <v>1.3678485971943874</v>
      </c>
      <c r="S768" s="236">
        <f>'WetLitterbags placem_collection'!E109</f>
        <v>42762</v>
      </c>
      <c r="T768" s="236">
        <f>IF('WetLitterbags placem_collection'!G109="","",'WetLitterbags placem_collection'!G109)</f>
        <v>42816</v>
      </c>
      <c r="U768" s="237">
        <f t="shared" si="88"/>
        <v>54</v>
      </c>
      <c r="V768" s="235">
        <f t="shared" si="85"/>
        <v>0.54139999999999988</v>
      </c>
      <c r="W768" s="235">
        <f t="shared" si="86"/>
        <v>0.57205579464265344</v>
      </c>
      <c r="X768">
        <f>IFERROR(INDEX(Rainfall_Wet!$O$2:$O$217,MATCH(B768, Rainfall_Wet!$A$2:$A$217,0)),"")</f>
        <v>206.85140822299999</v>
      </c>
      <c r="Y768" s="241">
        <v>34.344660194174757</v>
      </c>
      <c r="Z768" s="241">
        <v>19.22727272727273</v>
      </c>
      <c r="AA768" s="241">
        <v>46.428067078552509</v>
      </c>
      <c r="AB768" s="242" t="s">
        <v>2688</v>
      </c>
      <c r="AC768" s="241">
        <v>3.7452932479053702</v>
      </c>
      <c r="AD768">
        <f>IF('WetLitterbags placem_collection'!AB109="","",'WetLitterbags placem_collection'!AB109)</f>
        <v>3.85</v>
      </c>
      <c r="AE768">
        <f>IF('WetLitterbags placem_collection'!Z109="","",'WetLitterbags placem_collection'!Z109)</f>
        <v>15.5</v>
      </c>
      <c r="AF768" s="256" t="str">
        <f>IF('WetLitterbags placem_collection'!AA109="","",'WetLitterbags placem_collection'!AA109)</f>
        <v>M</v>
      </c>
      <c r="AG768">
        <f>IF('WetLitterbags placem_collection'!AC109="","",'WetLitterbags placem_collection'!AC109)</f>
        <v>0</v>
      </c>
      <c r="AH768">
        <f>AVERAGE('WetLitterbags placem_collection'!S109,'WetLitterbags placem_collection'!U109)</f>
        <v>11.299999999999999</v>
      </c>
      <c r="AI768">
        <f>AVERAGE('WetLitterbags placem_collection'!R109,'WetLitterbags placem_collection'!T109)</f>
        <v>32.450000000000003</v>
      </c>
      <c r="AJ768">
        <f>INDEX(Coordinates!$B$2:$B$197,MATCH(G768,Coordinates!$J$2:$J$197,0))</f>
        <v>-2.3698409649999999</v>
      </c>
      <c r="AK768">
        <f>INDEX(Coordinates!$C$2:$C$197,MATCH(G768,Coordinates!$J$2:$J$197,0))</f>
        <v>34.059814000000003</v>
      </c>
      <c r="AL768" t="str">
        <f>IF(ISNUMBER(SEARCH("C", 'WetLitterbags placem_collection'!Y109)),"YES","")</f>
        <v/>
      </c>
      <c r="AM768" t="str">
        <f>IF(ISNUMBER(SEARCH("H", 'WetLitterbags placem_collection'!Y109)),"YES","")</f>
        <v/>
      </c>
      <c r="AN768" t="str">
        <f>IF(ISNUMBER(SEARCH("R", 'WetLitterbags placem_collection'!Y109)),"YES","")</f>
        <v/>
      </c>
    </row>
    <row r="769" spans="1:40" ht="15" customHeight="1">
      <c r="A769" s="268" t="s">
        <v>2460</v>
      </c>
      <c r="B769" s="282">
        <f>'Dry_Litterbag Placem_Collection'!A110</f>
        <v>108</v>
      </c>
      <c r="C769" s="282" t="str">
        <f>'Dry_Litterbag Placem_Collection'!B110</f>
        <v xml:space="preserve">Mwantimba
</v>
      </c>
      <c r="D769" s="282" t="s">
        <v>2677</v>
      </c>
      <c r="E769" s="282" t="s">
        <v>2678</v>
      </c>
      <c r="F769" s="282">
        <v>2</v>
      </c>
      <c r="G769" s="283" t="str">
        <f>'Dry_Litterbag Placem_Collection'!C110</f>
        <v>Wet_Ag2_T4</v>
      </c>
      <c r="H769" s="293" t="s">
        <v>3672</v>
      </c>
      <c r="I769" s="294" t="s">
        <v>298</v>
      </c>
      <c r="J769" s="233" t="str">
        <f>'WetLitterbags placem_collection'!Q110</f>
        <v>R509</v>
      </c>
      <c r="K769" s="235">
        <f>IFERROR(INDEX('Green_rooibos initial weight'!$C$5:$C$1749,MATCH(J769, 'Green_rooibos initial weight'!$A$5:$A$1749,0)),"")</f>
        <v>2.161</v>
      </c>
      <c r="L769" s="235">
        <f t="shared" si="82"/>
        <v>1.9112</v>
      </c>
      <c r="M769" s="235">
        <f>AVERAGE('Ashed teabags wet'!$J$814:$J$816)</f>
        <v>2.2816647271287041</v>
      </c>
      <c r="N769" s="235">
        <f t="shared" si="83"/>
        <v>1.8675928237351163</v>
      </c>
      <c r="O769" s="235">
        <f>IF(IFERROR(INDEX('Both teabags AfterWet'!$D$1:$D$839,MATCH(J769,'Both teabags AfterWet'!$B$1:$B$839,0)),"")="","",(IFERROR(INDEX('Both teabags AfterWet'!$D$1:$D$839,MATCH(J769,'Both teabags AfterWet'!$B$1:$B$839,0)),"")))</f>
        <v>1.6739999999999999</v>
      </c>
      <c r="P769" s="235">
        <f t="shared" si="84"/>
        <v>1.5233999999999999</v>
      </c>
      <c r="Q769" s="235">
        <f>IFERROR(INDEX('Ashed teabags wet'!$J$2:$J$825,MATCH(J769,'Ashed teabags wet'!$B$2:$B$825,0)),"")</f>
        <v>5.6567593480338392</v>
      </c>
      <c r="R769" s="235">
        <f t="shared" si="87"/>
        <v>1.4372249280920524</v>
      </c>
      <c r="S769" s="236">
        <f>'WetLitterbags placem_collection'!E110</f>
        <v>42762</v>
      </c>
      <c r="T769" s="236">
        <f>IF('WetLitterbags placem_collection'!G110="","",'WetLitterbags placem_collection'!G110)</f>
        <v>42816</v>
      </c>
      <c r="U769" s="237">
        <f t="shared" si="88"/>
        <v>54</v>
      </c>
      <c r="V769" s="235">
        <f t="shared" si="85"/>
        <v>0.38780000000000014</v>
      </c>
      <c r="W769" s="235">
        <f t="shared" si="86"/>
        <v>0.43036789564306388</v>
      </c>
      <c r="X769">
        <f>IFERROR(INDEX(Rainfall_Wet!$O$2:$O$217,MATCH(B769, Rainfall_Wet!$A$2:$A$217,0)),"")</f>
        <v>206.85140822299999</v>
      </c>
      <c r="Y769" s="241">
        <v>34.344660194174757</v>
      </c>
      <c r="Z769" s="241">
        <v>19.22727272727273</v>
      </c>
      <c r="AA769" s="241">
        <v>46.428067078552509</v>
      </c>
      <c r="AB769" s="242" t="s">
        <v>2688</v>
      </c>
      <c r="AC769" s="241">
        <v>4.7452932479053702</v>
      </c>
      <c r="AD769">
        <f>IF('WetLitterbags placem_collection'!AB110="","",'WetLitterbags placem_collection'!AB110)</f>
        <v>9.6999999999999993</v>
      </c>
      <c r="AE769">
        <f>IF('WetLitterbags placem_collection'!Z110="","",'WetLitterbags placem_collection'!Z110)</f>
        <v>22.5</v>
      </c>
      <c r="AF769" s="256" t="str">
        <f>IF('WetLitterbags placem_collection'!AA110="","",'WetLitterbags placem_collection'!AA110)</f>
        <v>M</v>
      </c>
      <c r="AG769">
        <f>IF('WetLitterbags placem_collection'!AC110="","",'WetLitterbags placem_collection'!AC110)</f>
        <v>0</v>
      </c>
      <c r="AH769">
        <f>AVERAGE('WetLitterbags placem_collection'!S110,'WetLitterbags placem_collection'!U110)</f>
        <v>15.1</v>
      </c>
      <c r="AI769">
        <f>AVERAGE('WetLitterbags placem_collection'!R110,'WetLitterbags placem_collection'!T110)</f>
        <v>31.55</v>
      </c>
      <c r="AJ769">
        <f>INDEX(Coordinates!$B$2:$B$197,MATCH(G769,Coordinates!$J$2:$J$197,0))</f>
        <v>-2.3698620030000002</v>
      </c>
      <c r="AK769">
        <f>INDEX(Coordinates!$C$2:$C$197,MATCH(G769,Coordinates!$J$2:$J$197,0))</f>
        <v>34.059759020000001</v>
      </c>
      <c r="AL769" t="str">
        <f>IF(ISNUMBER(SEARCH("C", 'WetLitterbags placem_collection'!Y110)),"YES","")</f>
        <v/>
      </c>
      <c r="AM769" t="str">
        <f>IF(ISNUMBER(SEARCH("H", 'WetLitterbags placem_collection'!Y110)),"YES","")</f>
        <v/>
      </c>
      <c r="AN769" t="str">
        <f>IF(ISNUMBER(SEARCH("R", 'WetLitterbags placem_collection'!Y110)),"YES","")</f>
        <v>YES</v>
      </c>
    </row>
    <row r="770" spans="1:40" ht="15" customHeight="1">
      <c r="A770" s="268" t="s">
        <v>2460</v>
      </c>
      <c r="B770" s="282">
        <f>'Dry_Litterbag Placem_Collection'!A111</f>
        <v>109</v>
      </c>
      <c r="C770" s="282" t="str">
        <f>'Dry_Litterbag Placem_Collection'!B111</f>
        <v xml:space="preserve">Mwantimba
</v>
      </c>
      <c r="D770" s="282" t="s">
        <v>2677</v>
      </c>
      <c r="E770" s="282" t="s">
        <v>2678</v>
      </c>
      <c r="F770" s="282">
        <v>2</v>
      </c>
      <c r="G770" s="283" t="str">
        <f>'Dry_Litterbag Placem_Collection'!C111</f>
        <v>Wet_Ag2_T5</v>
      </c>
      <c r="H770" s="293" t="s">
        <v>3672</v>
      </c>
      <c r="I770" s="294" t="s">
        <v>298</v>
      </c>
      <c r="J770" s="233" t="str">
        <f>'WetLitterbags placem_collection'!Q111</f>
        <v>R33</v>
      </c>
      <c r="K770" s="235">
        <f>IFERROR(INDEX('Green_rooibos initial weight'!$C$5:$C$1749,MATCH(J770, 'Green_rooibos initial weight'!$A$5:$A$1749,0)),"")</f>
        <v>2.1989999999999998</v>
      </c>
      <c r="L770" s="235">
        <f t="shared" si="82"/>
        <v>1.9491999999999998</v>
      </c>
      <c r="M770" s="235">
        <f>AVERAGE('Ashed teabags wet'!$J$814:$J$816)</f>
        <v>2.2816647271287041</v>
      </c>
      <c r="N770" s="235">
        <f t="shared" si="83"/>
        <v>1.9047257911388071</v>
      </c>
      <c r="O770" s="235">
        <f>IF(IFERROR(INDEX('Both teabags AfterWet'!$D$1:$D$839,MATCH(J770,'Both teabags AfterWet'!$B$1:$B$839,0)),"")="","",(IFERROR(INDEX('Both teabags AfterWet'!$D$1:$D$839,MATCH(J770,'Both teabags AfterWet'!$B$1:$B$839,0)),"")))</f>
        <v>1.5922000000000001</v>
      </c>
      <c r="P770" s="235">
        <f t="shared" si="84"/>
        <v>1.4416</v>
      </c>
      <c r="Q770" s="235">
        <f>IFERROR(INDEX('Ashed teabags wet'!$J$2:$J$825,MATCH(J770,'Ashed teabags wet'!$B$2:$B$825,0)),"")</f>
        <v>7.2896281800392453</v>
      </c>
      <c r="R770" s="235">
        <f t="shared" si="87"/>
        <v>1.3365127201565543</v>
      </c>
      <c r="S770" s="236">
        <f>'WetLitterbags placem_collection'!E111</f>
        <v>42762</v>
      </c>
      <c r="T770" s="236">
        <f>IF('WetLitterbags placem_collection'!G111="","",'WetLitterbags placem_collection'!G111)</f>
        <v>42816</v>
      </c>
      <c r="U770" s="237">
        <f t="shared" si="88"/>
        <v>54</v>
      </c>
      <c r="V770" s="235">
        <f t="shared" si="85"/>
        <v>0.50759999999999983</v>
      </c>
      <c r="W770" s="235">
        <f t="shared" si="86"/>
        <v>0.56821307098225282</v>
      </c>
      <c r="X770">
        <f>IFERROR(INDEX(Rainfall_Wet!$O$2:$O$217,MATCH(B770, Rainfall_Wet!$A$2:$A$217,0)),"")</f>
        <v>206.85140822299999</v>
      </c>
      <c r="Y770" s="241">
        <v>34.344660194174757</v>
      </c>
      <c r="Z770" s="241">
        <v>19.22727272727273</v>
      </c>
      <c r="AA770" s="241">
        <v>46.428067078552509</v>
      </c>
      <c r="AB770" s="242" t="s">
        <v>2688</v>
      </c>
      <c r="AC770" s="241">
        <v>5.7452932479053702</v>
      </c>
      <c r="AD770">
        <f>IF('WetLitterbags placem_collection'!AB111="","",'WetLitterbags placem_collection'!AB111)</f>
        <v>10.5</v>
      </c>
      <c r="AE770">
        <f>IF('WetLitterbags placem_collection'!Z111="","",'WetLitterbags placem_collection'!Z111)</f>
        <v>22.5</v>
      </c>
      <c r="AF770" s="256" t="str">
        <f>IF('WetLitterbags placem_collection'!AA111="","",'WetLitterbags placem_collection'!AA111)</f>
        <v>M</v>
      </c>
      <c r="AG770">
        <f>IF('WetLitterbags placem_collection'!AC111="","",'WetLitterbags placem_collection'!AC111)</f>
        <v>0</v>
      </c>
      <c r="AH770">
        <f>AVERAGE('WetLitterbags placem_collection'!S111,'WetLitterbags placem_collection'!U111)</f>
        <v>9</v>
      </c>
      <c r="AI770">
        <f>AVERAGE('WetLitterbags placem_collection'!R111,'WetLitterbags placem_collection'!T111)</f>
        <v>33.5</v>
      </c>
      <c r="AJ770">
        <f>INDEX(Coordinates!$B$2:$B$197,MATCH(G770,Coordinates!$J$2:$J$197,0))</f>
        <v>-2.3698390370000002</v>
      </c>
      <c r="AK770">
        <f>INDEX(Coordinates!$C$2:$C$197,MATCH(G770,Coordinates!$J$2:$J$197,0))</f>
        <v>34.059714</v>
      </c>
      <c r="AL770" t="str">
        <f>IF(ISNUMBER(SEARCH("C", 'WetLitterbags placem_collection'!Y111)),"YES","")</f>
        <v/>
      </c>
      <c r="AM770" t="str">
        <f>IF(ISNUMBER(SEARCH("H", 'WetLitterbags placem_collection'!Y111)),"YES","")</f>
        <v/>
      </c>
      <c r="AN770" t="str">
        <f>IF(ISNUMBER(SEARCH("R", 'WetLitterbags placem_collection'!Y111)),"YES","")</f>
        <v/>
      </c>
    </row>
    <row r="771" spans="1:40" ht="15" customHeight="1">
      <c r="A771" s="268" t="s">
        <v>2460</v>
      </c>
      <c r="B771" s="282">
        <f>'Dry_Litterbag Placem_Collection'!A112</f>
        <v>110</v>
      </c>
      <c r="C771" s="282" t="str">
        <f>'Dry_Litterbag Placem_Collection'!B112</f>
        <v xml:space="preserve">Mwantimba
</v>
      </c>
      <c r="D771" s="282" t="s">
        <v>2677</v>
      </c>
      <c r="E771" s="282" t="s">
        <v>2678</v>
      </c>
      <c r="F771" s="282">
        <v>2</v>
      </c>
      <c r="G771" s="283" t="str">
        <f>'Dry_Litterbag Placem_Collection'!C112</f>
        <v>Wet_Ag2_T6</v>
      </c>
      <c r="H771" s="293" t="s">
        <v>3672</v>
      </c>
      <c r="I771" s="294" t="s">
        <v>298</v>
      </c>
      <c r="J771" s="233" t="str">
        <f>'WetLitterbags placem_collection'!Q112</f>
        <v>R54a</v>
      </c>
      <c r="K771" s="235" t="str">
        <f>IFERROR(INDEX('Green_rooibos initial weight'!$C$5:$C$1749,MATCH(J771, 'Green_rooibos initial weight'!$A$5:$A$1749,0)),"")</f>
        <v/>
      </c>
      <c r="L771" s="235" t="e">
        <f t="shared" ref="L771:L834" si="89">K771-($BG$7+$BG$8)</f>
        <v>#VALUE!</v>
      </c>
      <c r="M771" s="235">
        <f>AVERAGE('Ashed teabags wet'!$J$814:$J$816)</f>
        <v>2.2816647271287041</v>
      </c>
      <c r="N771" s="235" t="str">
        <f t="shared" ref="N771:N834" si="90">IFERROR(L771-(M771/100)*L771,"")</f>
        <v/>
      </c>
      <c r="O771" s="235">
        <f>IF(IFERROR(INDEX('Both teabags AfterWet'!$D$1:$D$839,MATCH(J771,'Both teabags AfterWet'!$B$1:$B$839,0)),"")="","",(IFERROR(INDEX('Both teabags AfterWet'!$D$1:$D$839,MATCH(J771,'Both teabags AfterWet'!$B$1:$B$839,0)),"")))</f>
        <v>1.4870000000000001</v>
      </c>
      <c r="P771" s="235">
        <f t="shared" ref="P771:P834" si="91">IFERROR(IF(O771&gt;0,O771-($BG$7),""),"")</f>
        <v>1.3364</v>
      </c>
      <c r="Q771" s="235">
        <f>IFERROR(INDEX('Ashed teabags wet'!$J$2:$J$825,MATCH(J771,'Ashed teabags wet'!$B$2:$B$825,0)),"")</f>
        <v>4.8934108527127869</v>
      </c>
      <c r="R771" s="235">
        <f t="shared" si="87"/>
        <v>1.2710044573643464</v>
      </c>
      <c r="S771" s="236">
        <f>'WetLitterbags placem_collection'!E112</f>
        <v>42762</v>
      </c>
      <c r="T771" s="236">
        <f>IF('WetLitterbags placem_collection'!G112="","",'WetLitterbags placem_collection'!G112)</f>
        <v>42816</v>
      </c>
      <c r="U771" s="237">
        <f t="shared" si="88"/>
        <v>54</v>
      </c>
      <c r="V771" s="235" t="str">
        <f t="shared" ref="V771:V834" si="92">IFERROR(L771-P771,"")</f>
        <v/>
      </c>
      <c r="W771" s="235" t="str">
        <f t="shared" ref="W771:W834" si="93">IFERROR(N771-R771,"")</f>
        <v/>
      </c>
      <c r="X771">
        <f>IFERROR(INDEX(Rainfall_Wet!$O$2:$O$217,MATCH(B771, Rainfall_Wet!$A$2:$A$217,0)),"")</f>
        <v>206.85140822299999</v>
      </c>
      <c r="Y771" s="241">
        <v>34.344660194174757</v>
      </c>
      <c r="Z771" s="241">
        <v>19.22727272727273</v>
      </c>
      <c r="AA771" s="241">
        <v>46.428067078552509</v>
      </c>
      <c r="AB771" s="242" t="s">
        <v>2688</v>
      </c>
      <c r="AC771" s="241">
        <v>6.7452932479053702</v>
      </c>
      <c r="AD771">
        <f>IF('WetLitterbags placem_collection'!AB112="","",'WetLitterbags placem_collection'!AB112)</f>
        <v>5.75</v>
      </c>
      <c r="AE771">
        <f>IF('WetLitterbags placem_collection'!Z112="","",'WetLitterbags placem_collection'!Z112)</f>
        <v>22.5</v>
      </c>
      <c r="AF771" s="256" t="str">
        <f>IF('WetLitterbags placem_collection'!AA112="","",'WetLitterbags placem_collection'!AA112)</f>
        <v>M</v>
      </c>
      <c r="AG771">
        <f>IF('WetLitterbags placem_collection'!AC112="","",'WetLitterbags placem_collection'!AC112)</f>
        <v>0</v>
      </c>
      <c r="AH771">
        <f>AVERAGE('WetLitterbags placem_collection'!S112,'WetLitterbags placem_collection'!U112)</f>
        <v>16.950000000000003</v>
      </c>
      <c r="AI771">
        <f>AVERAGE('WetLitterbags placem_collection'!R112,'WetLitterbags placem_collection'!T112)</f>
        <v>30.5</v>
      </c>
      <c r="AJ771">
        <f>INDEX(Coordinates!$B$2:$B$197,MATCH(G771,Coordinates!$J$2:$J$197,0))</f>
        <v>-2.3697549659999999</v>
      </c>
      <c r="AK771">
        <f>INDEX(Coordinates!$C$2:$C$197,MATCH(G771,Coordinates!$J$2:$J$197,0))</f>
        <v>34.059668989999999</v>
      </c>
      <c r="AL771" t="str">
        <f>IF(ISNUMBER(SEARCH("C", 'WetLitterbags placem_collection'!Y112)),"YES","")</f>
        <v/>
      </c>
      <c r="AM771" t="str">
        <f>IF(ISNUMBER(SEARCH("H", 'WetLitterbags placem_collection'!Y112)),"YES","")</f>
        <v/>
      </c>
      <c r="AN771" t="str">
        <f>IF(ISNUMBER(SEARCH("R", 'WetLitterbags placem_collection'!Y112)),"YES","")</f>
        <v>YES</v>
      </c>
    </row>
    <row r="772" spans="1:40" ht="15" customHeight="1">
      <c r="A772" s="268" t="s">
        <v>2460</v>
      </c>
      <c r="B772" s="282">
        <f>'Dry_Litterbag Placem_Collection'!A113</f>
        <v>111</v>
      </c>
      <c r="C772" s="282" t="str">
        <f>'Dry_Litterbag Placem_Collection'!B113</f>
        <v xml:space="preserve">Mwantimba
</v>
      </c>
      <c r="D772" s="282" t="s">
        <v>2677</v>
      </c>
      <c r="E772" s="282" t="s">
        <v>2678</v>
      </c>
      <c r="F772" s="282">
        <v>2</v>
      </c>
      <c r="G772" s="283" t="str">
        <f>'Dry_Litterbag Placem_Collection'!C113</f>
        <v>Wet_Ag2_T7</v>
      </c>
      <c r="H772" s="293" t="s">
        <v>3672</v>
      </c>
      <c r="I772" s="294" t="s">
        <v>298</v>
      </c>
      <c r="J772" s="233" t="str">
        <f>'WetLitterbags placem_collection'!Q113</f>
        <v>R487</v>
      </c>
      <c r="K772" s="235">
        <f>IFERROR(INDEX('Green_rooibos initial weight'!$C$5:$C$1749,MATCH(J772, 'Green_rooibos initial weight'!$A$5:$A$1749,0)),"")</f>
        <v>2.222</v>
      </c>
      <c r="L772" s="235">
        <f t="shared" si="89"/>
        <v>1.9722</v>
      </c>
      <c r="M772" s="235">
        <f>AVERAGE('Ashed teabags wet'!$J$814:$J$816)</f>
        <v>2.2816647271287041</v>
      </c>
      <c r="N772" s="235">
        <f t="shared" si="90"/>
        <v>1.9272010082515676</v>
      </c>
      <c r="O772" s="235">
        <f>IF(IFERROR(INDEX('Both teabags AfterWet'!$D$1:$D$839,MATCH(J772,'Both teabags AfterWet'!$B$1:$B$839,0)),"")="","",(IFERROR(INDEX('Both teabags AfterWet'!$D$1:$D$839,MATCH(J772,'Both teabags AfterWet'!$B$1:$B$839,0)),"")))</f>
        <v>1.609</v>
      </c>
      <c r="P772" s="235">
        <f t="shared" si="91"/>
        <v>1.4583999999999999</v>
      </c>
      <c r="Q772" s="235">
        <f>IFERROR(INDEX('Ashed teabags wet'!$J$2:$J$825,MATCH(J772,'Ashed teabags wet'!$B$2:$B$825,0)),"")</f>
        <v>6.2961141170683206</v>
      </c>
      <c r="R772" s="235">
        <f t="shared" si="87"/>
        <v>1.3665774717166754</v>
      </c>
      <c r="S772" s="236">
        <f>'WetLitterbags placem_collection'!E113</f>
        <v>42762</v>
      </c>
      <c r="T772" s="236">
        <f>IF('WetLitterbags placem_collection'!G113="","",'WetLitterbags placem_collection'!G113)</f>
        <v>42816</v>
      </c>
      <c r="U772" s="237">
        <f t="shared" si="88"/>
        <v>54</v>
      </c>
      <c r="V772" s="235">
        <f t="shared" si="92"/>
        <v>0.51380000000000003</v>
      </c>
      <c r="W772" s="235">
        <f t="shared" si="93"/>
        <v>0.56062353653489216</v>
      </c>
      <c r="X772">
        <f>IFERROR(INDEX(Rainfall_Wet!$O$2:$O$217,MATCH(B772, Rainfall_Wet!$A$2:$A$217,0)),"")</f>
        <v>206.85140822299999</v>
      </c>
      <c r="Y772" s="241">
        <v>34.344660194174757</v>
      </c>
      <c r="Z772" s="241">
        <v>19.22727272727273</v>
      </c>
      <c r="AA772" s="241">
        <v>46.428067078552509</v>
      </c>
      <c r="AB772" s="242" t="s">
        <v>2688</v>
      </c>
      <c r="AC772" s="241">
        <v>7.7452932479053702</v>
      </c>
      <c r="AD772">
        <f>IF('WetLitterbags placem_collection'!AB113="","",'WetLitterbags placem_collection'!AB113)</f>
        <v>6.1</v>
      </c>
      <c r="AE772">
        <f>IF('WetLitterbags placem_collection'!Z113="","",'WetLitterbags placem_collection'!Z113)</f>
        <v>26</v>
      </c>
      <c r="AF772" s="256" t="str">
        <f>IF('WetLitterbags placem_collection'!AA113="","",'WetLitterbags placem_collection'!AA113)</f>
        <v>M</v>
      </c>
      <c r="AG772">
        <f>IF('WetLitterbags placem_collection'!AC113="","",'WetLitterbags placem_collection'!AC113)</f>
        <v>0</v>
      </c>
      <c r="AH772">
        <f>AVERAGE('WetLitterbags placem_collection'!S113,'WetLitterbags placem_collection'!U113)</f>
        <v>11.1</v>
      </c>
      <c r="AI772">
        <f>AVERAGE('WetLitterbags placem_collection'!R113,'WetLitterbags placem_collection'!T113)</f>
        <v>32.65</v>
      </c>
      <c r="AJ772">
        <f>INDEX(Coordinates!$B$2:$B$197,MATCH(G772,Coordinates!$J$2:$J$197,0))</f>
        <v>-2.3697330060000001</v>
      </c>
      <c r="AK772">
        <f>INDEX(Coordinates!$C$2:$C$197,MATCH(G772,Coordinates!$J$2:$J$197,0))</f>
        <v>34.059615010000002</v>
      </c>
      <c r="AL772" t="str">
        <f>IF(ISNUMBER(SEARCH("C", 'WetLitterbags placem_collection'!Y113)),"YES","")</f>
        <v/>
      </c>
      <c r="AM772" t="str">
        <f>IF(ISNUMBER(SEARCH("H", 'WetLitterbags placem_collection'!Y113)),"YES","")</f>
        <v/>
      </c>
      <c r="AN772" t="str">
        <f>IF(ISNUMBER(SEARCH("R", 'WetLitterbags placem_collection'!Y113)),"YES","")</f>
        <v/>
      </c>
    </row>
    <row r="773" spans="1:40" ht="15" customHeight="1">
      <c r="A773" s="268" t="s">
        <v>2460</v>
      </c>
      <c r="B773" s="282">
        <f>'Dry_Litterbag Placem_Collection'!A114</f>
        <v>112</v>
      </c>
      <c r="C773" s="282" t="str">
        <f>'Dry_Litterbag Placem_Collection'!B114</f>
        <v xml:space="preserve">Mwantimba
</v>
      </c>
      <c r="D773" s="282" t="s">
        <v>2677</v>
      </c>
      <c r="E773" s="282" t="s">
        <v>2678</v>
      </c>
      <c r="F773" s="282">
        <v>2</v>
      </c>
      <c r="G773" s="283" t="str">
        <f>'Dry_Litterbag Placem_Collection'!C114</f>
        <v>Wet_Ag2_T8</v>
      </c>
      <c r="H773" s="293" t="s">
        <v>3672</v>
      </c>
      <c r="I773" s="294" t="s">
        <v>298</v>
      </c>
      <c r="J773" s="233" t="str">
        <f>'WetLitterbags placem_collection'!Q114</f>
        <v>R530</v>
      </c>
      <c r="K773" s="235">
        <f>IFERROR(INDEX('Green_rooibos initial weight'!$C$5:$C$1749,MATCH(J773, 'Green_rooibos initial weight'!$A$5:$A$1749,0)),"")</f>
        <v>2.1659999999999999</v>
      </c>
      <c r="L773" s="235">
        <f t="shared" si="89"/>
        <v>1.9161999999999999</v>
      </c>
      <c r="M773" s="235">
        <f>AVERAGE('Ashed teabags wet'!$J$814:$J$816)</f>
        <v>2.2816647271287041</v>
      </c>
      <c r="N773" s="235">
        <f t="shared" si="90"/>
        <v>1.8724787404987597</v>
      </c>
      <c r="O773" s="235">
        <f>IF(IFERROR(INDEX('Both teabags AfterWet'!$D$1:$D$839,MATCH(J773,'Both teabags AfterWet'!$B$1:$B$839,0)),"")="","",(IFERROR(INDEX('Both teabags AfterWet'!$D$1:$D$839,MATCH(J773,'Both teabags AfterWet'!$B$1:$B$839,0)),"")))</f>
        <v>1.627</v>
      </c>
      <c r="P773" s="235">
        <f t="shared" si="91"/>
        <v>1.4763999999999999</v>
      </c>
      <c r="Q773" s="238">
        <f>IFERROR(INDEX('Ashed teabags wet'!$J$2:$J$825,MATCH(J773,'Ashed teabags wet'!$B$2:$B$825,0)),"")</f>
        <v>-32.31143552311373</v>
      </c>
      <c r="R773" s="235">
        <f t="shared" si="87"/>
        <v>1.9534460340632509</v>
      </c>
      <c r="S773" s="236">
        <f>'WetLitterbags placem_collection'!E114</f>
        <v>42762</v>
      </c>
      <c r="T773" s="236">
        <f>IF('WetLitterbags placem_collection'!G114="","",'WetLitterbags placem_collection'!G114)</f>
        <v>42816</v>
      </c>
      <c r="U773" s="237">
        <f t="shared" si="88"/>
        <v>54</v>
      </c>
      <c r="V773" s="235">
        <f t="shared" si="92"/>
        <v>0.43979999999999997</v>
      </c>
      <c r="W773" s="235">
        <f t="shared" si="93"/>
        <v>-8.0967293564491172E-2</v>
      </c>
      <c r="X773">
        <f>IFERROR(INDEX(Rainfall_Wet!$O$2:$O$217,MATCH(B773, Rainfall_Wet!$A$2:$A$217,0)),"")</f>
        <v>206.85140822299999</v>
      </c>
      <c r="Y773" s="241">
        <v>34.344660194174757</v>
      </c>
      <c r="Z773" s="241">
        <v>19.22727272727273</v>
      </c>
      <c r="AA773" s="241">
        <v>46.428067078552509</v>
      </c>
      <c r="AB773" s="242" t="s">
        <v>2688</v>
      </c>
      <c r="AC773" s="241">
        <v>8.7452932479053693</v>
      </c>
      <c r="AD773">
        <f>IF('WetLitterbags placem_collection'!AB114="","",'WetLitterbags placem_collection'!AB114)</f>
        <v>11.5</v>
      </c>
      <c r="AE773">
        <f>IF('WetLitterbags placem_collection'!Z114="","",'WetLitterbags placem_collection'!Z114)</f>
        <v>15</v>
      </c>
      <c r="AF773" s="256" t="str">
        <f>IF('WetLitterbags placem_collection'!AA114="","",'WetLitterbags placem_collection'!AA114)</f>
        <v>M</v>
      </c>
      <c r="AG773">
        <f>IF('WetLitterbags placem_collection'!AC114="","",'WetLitterbags placem_collection'!AC114)</f>
        <v>0</v>
      </c>
      <c r="AH773">
        <f>AVERAGE('WetLitterbags placem_collection'!S114,'WetLitterbags placem_collection'!U114)</f>
        <v>15.2</v>
      </c>
      <c r="AI773">
        <f>AVERAGE('WetLitterbags placem_collection'!R114,'WetLitterbags placem_collection'!T114)</f>
        <v>31.450000000000003</v>
      </c>
      <c r="AJ773">
        <f>INDEX(Coordinates!$B$2:$B$197,MATCH(G773,Coordinates!$J$2:$J$197,0))</f>
        <v>-2.36967098</v>
      </c>
      <c r="AK773">
        <f>INDEX(Coordinates!$C$2:$C$197,MATCH(G773,Coordinates!$J$2:$J$197,0))</f>
        <v>34.059735959999998</v>
      </c>
      <c r="AL773" t="str">
        <f>IF(ISNUMBER(SEARCH("C", 'WetLitterbags placem_collection'!Y114)),"YES","")</f>
        <v/>
      </c>
      <c r="AM773" t="str">
        <f>IF(ISNUMBER(SEARCH("H", 'WetLitterbags placem_collection'!Y114)),"YES","")</f>
        <v/>
      </c>
      <c r="AN773" t="str">
        <f>IF(ISNUMBER(SEARCH("R", 'WetLitterbags placem_collection'!Y114)),"YES","")</f>
        <v/>
      </c>
    </row>
    <row r="774" spans="1:40" ht="15" customHeight="1">
      <c r="A774" s="268" t="s">
        <v>2460</v>
      </c>
      <c r="B774" s="282">
        <f>'Dry_Litterbag Placem_Collection'!A115</f>
        <v>113</v>
      </c>
      <c r="C774" s="282" t="str">
        <f>'Dry_Litterbag Placem_Collection'!B115</f>
        <v xml:space="preserve">Mwantimba
</v>
      </c>
      <c r="D774" s="282" t="s">
        <v>2677</v>
      </c>
      <c r="E774" s="282" t="s">
        <v>2678</v>
      </c>
      <c r="F774" s="282">
        <v>3</v>
      </c>
      <c r="G774" s="283" t="str">
        <f>'Dry_Litterbag Placem_Collection'!C115</f>
        <v>Wet_Ag3_T1</v>
      </c>
      <c r="H774" s="293" t="s">
        <v>3672</v>
      </c>
      <c r="I774" s="294" t="s">
        <v>298</v>
      </c>
      <c r="J774" s="233" t="str">
        <f>'WetLitterbags placem_collection'!Q115</f>
        <v>R578</v>
      </c>
      <c r="K774" s="235">
        <f>IFERROR(INDEX('Green_rooibos initial weight'!$C$5:$C$1749,MATCH(J774, 'Green_rooibos initial weight'!$A$5:$A$1749,0)),"")</f>
        <v>2.1259999999999999</v>
      </c>
      <c r="L774" s="235">
        <f t="shared" si="89"/>
        <v>1.8761999999999999</v>
      </c>
      <c r="M774" s="235">
        <f>AVERAGE('Ashed teabags wet'!$J$814:$J$816)</f>
        <v>2.2816647271287041</v>
      </c>
      <c r="N774" s="235">
        <f t="shared" si="90"/>
        <v>1.8333914063896111</v>
      </c>
      <c r="O774" s="235">
        <f>IF(IFERROR(INDEX('Both teabags AfterWet'!$D$1:$D$839,MATCH(J774,'Both teabags AfterWet'!$B$1:$B$839,0)),"")="","",(IFERROR(INDEX('Both teabags AfterWet'!$D$1:$D$839,MATCH(J774,'Both teabags AfterWet'!$B$1:$B$839,0)),"")))</f>
        <v>1.421</v>
      </c>
      <c r="P774" s="235">
        <f t="shared" si="91"/>
        <v>1.2704</v>
      </c>
      <c r="Q774" s="235">
        <f>IFERROR(INDEX('Ashed teabags wet'!$J$2:$J$825,MATCH(J774,'Ashed teabags wet'!$B$2:$B$825,0)),"")</f>
        <v>12.371134020618721</v>
      </c>
      <c r="R774" s="235">
        <f t="shared" si="87"/>
        <v>1.1132371134020598</v>
      </c>
      <c r="S774" s="236">
        <f>'WetLitterbags placem_collection'!E115</f>
        <v>42762</v>
      </c>
      <c r="T774" s="236">
        <f>IF('WetLitterbags placem_collection'!G115="","",'WetLitterbags placem_collection'!G115)</f>
        <v>42816</v>
      </c>
      <c r="U774" s="237">
        <f t="shared" si="88"/>
        <v>54</v>
      </c>
      <c r="V774" s="235">
        <f t="shared" si="92"/>
        <v>0.60579999999999989</v>
      </c>
      <c r="W774" s="235">
        <f t="shared" si="93"/>
        <v>0.72015429298755129</v>
      </c>
      <c r="X774">
        <f>IFERROR(INDEX(Rainfall_Wet!$O$2:$O$217,MATCH(B774, Rainfall_Wet!$A$2:$A$217,0)),"")</f>
        <v>206.85140822299999</v>
      </c>
      <c r="Y774" s="241">
        <v>27.96</v>
      </c>
      <c r="Z774" s="241">
        <v>4.9200000000000017</v>
      </c>
      <c r="AA774" s="241">
        <v>67.12</v>
      </c>
      <c r="AB774" s="242" t="s">
        <v>2688</v>
      </c>
      <c r="AC774" s="241">
        <v>0.88610152784622953</v>
      </c>
      <c r="AD774">
        <f>IF('WetLitterbags placem_collection'!AB115="","",'WetLitterbags placem_collection'!AB115)</f>
        <v>26</v>
      </c>
      <c r="AE774">
        <f>IF('WetLitterbags placem_collection'!Z115="","",'WetLitterbags placem_collection'!Z115)</f>
        <v>88.5</v>
      </c>
      <c r="AF774" s="256" t="str">
        <f>IF('WetLitterbags placem_collection'!AA115="","",'WetLitterbags placem_collection'!AA115)</f>
        <v>G</v>
      </c>
      <c r="AG774">
        <f>IF('WetLitterbags placem_collection'!AC115="","",'WetLitterbags placem_collection'!AC115)</f>
        <v>0</v>
      </c>
      <c r="AH774">
        <f>AVERAGE('WetLitterbags placem_collection'!S115,'WetLitterbags placem_collection'!U115)</f>
        <v>8.6999999999999993</v>
      </c>
      <c r="AI774">
        <f>AVERAGE('WetLitterbags placem_collection'!R115,'WetLitterbags placem_collection'!T115)</f>
        <v>32.4</v>
      </c>
      <c r="AJ774">
        <f>INDEX(Coordinates!$B$2:$B$197,MATCH(G774,Coordinates!$J$2:$J$197,0))</f>
        <v>-2.3487199940000001</v>
      </c>
      <c r="AK774">
        <f>INDEX(Coordinates!$C$2:$C$197,MATCH(G774,Coordinates!$J$2:$J$197,0))</f>
        <v>34.051391029999998</v>
      </c>
      <c r="AL774" t="str">
        <f>IF(ISNUMBER(SEARCH("C", 'WetLitterbags placem_collection'!Y115)),"YES","")</f>
        <v/>
      </c>
      <c r="AM774" t="str">
        <f>IF(ISNUMBER(SEARCH("H", 'WetLitterbags placem_collection'!Y115)),"YES","")</f>
        <v/>
      </c>
      <c r="AN774" t="str">
        <f>IF(ISNUMBER(SEARCH("R", 'WetLitterbags placem_collection'!Y115)),"YES","")</f>
        <v>YES</v>
      </c>
    </row>
    <row r="775" spans="1:40" ht="15" customHeight="1">
      <c r="A775" s="268" t="s">
        <v>2460</v>
      </c>
      <c r="B775" s="282">
        <f>'Dry_Litterbag Placem_Collection'!A116</f>
        <v>114</v>
      </c>
      <c r="C775" s="282" t="str">
        <f>'Dry_Litterbag Placem_Collection'!B116</f>
        <v xml:space="preserve">Mwantimba
</v>
      </c>
      <c r="D775" s="282" t="s">
        <v>2677</v>
      </c>
      <c r="E775" s="282" t="s">
        <v>2678</v>
      </c>
      <c r="F775" s="282">
        <v>3</v>
      </c>
      <c r="G775" s="283" t="str">
        <f>'Dry_Litterbag Placem_Collection'!C116</f>
        <v>Wet_Ag3_T2</v>
      </c>
      <c r="H775" s="293" t="s">
        <v>3672</v>
      </c>
      <c r="I775" s="294" t="s">
        <v>298</v>
      </c>
      <c r="J775" s="233" t="str">
        <f>'WetLitterbags placem_collection'!Q116</f>
        <v>R37</v>
      </c>
      <c r="K775" s="235">
        <f>IFERROR(INDEX('Green_rooibos initial weight'!$C$5:$C$1749,MATCH(J775, 'Green_rooibos initial weight'!$A$5:$A$1749,0)),"")</f>
        <v>2.0979999999999999</v>
      </c>
      <c r="L775" s="235">
        <f t="shared" si="89"/>
        <v>1.8481999999999998</v>
      </c>
      <c r="M775" s="235">
        <f>AVERAGE('Ashed teabags wet'!$J$814:$J$816)</f>
        <v>2.2816647271287041</v>
      </c>
      <c r="N775" s="235">
        <f t="shared" si="90"/>
        <v>1.8060302725132071</v>
      </c>
      <c r="O775" s="235">
        <f>IF(IFERROR(INDEX('Both teabags AfterWet'!$D$1:$D$839,MATCH(J775,'Both teabags AfterWet'!$B$1:$B$839,0)),"")="","",(IFERROR(INDEX('Both teabags AfterWet'!$D$1:$D$839,MATCH(J775,'Both teabags AfterWet'!$B$1:$B$839,0)),"")))</f>
        <v>1.504</v>
      </c>
      <c r="P775" s="235">
        <f t="shared" si="91"/>
        <v>1.3533999999999999</v>
      </c>
      <c r="Q775" s="235">
        <f>IFERROR(INDEX('Ashed teabags wet'!$J$2:$J$825,MATCH(J775,'Ashed teabags wet'!$B$2:$B$825,0)),"")</f>
        <v>11.717576364547087</v>
      </c>
      <c r="R775" s="235">
        <f t="shared" si="87"/>
        <v>1.1948143214822196</v>
      </c>
      <c r="S775" s="236">
        <f>'WetLitterbags placem_collection'!E116</f>
        <v>42762</v>
      </c>
      <c r="T775" s="236">
        <f>IF('WetLitterbags placem_collection'!G116="","",'WetLitterbags placem_collection'!G116)</f>
        <v>42816</v>
      </c>
      <c r="U775" s="237">
        <f t="shared" si="88"/>
        <v>54</v>
      </c>
      <c r="V775" s="235">
        <f t="shared" si="92"/>
        <v>0.49479999999999991</v>
      </c>
      <c r="W775" s="235">
        <f t="shared" si="93"/>
        <v>0.61121595103098758</v>
      </c>
      <c r="X775">
        <f>IFERROR(INDEX(Rainfall_Wet!$O$2:$O$217,MATCH(B775, Rainfall_Wet!$A$2:$A$217,0)),"")</f>
        <v>206.85140822299999</v>
      </c>
      <c r="Y775" s="241">
        <v>27.96</v>
      </c>
      <c r="Z775" s="241">
        <v>4.9200000000000017</v>
      </c>
      <c r="AA775" s="241">
        <v>67.12</v>
      </c>
      <c r="AB775" s="242" t="s">
        <v>2688</v>
      </c>
      <c r="AC775" s="241">
        <v>1.8861015278462301</v>
      </c>
      <c r="AD775">
        <f>IF('WetLitterbags placem_collection'!AB116="","",'WetLitterbags placem_collection'!AB116)</f>
        <v>16.5</v>
      </c>
      <c r="AE775">
        <f>IF('WetLitterbags placem_collection'!Z116="","",'WetLitterbags placem_collection'!Z116)</f>
        <v>87.5</v>
      </c>
      <c r="AF775" s="256" t="str">
        <f>IF('WetLitterbags placem_collection'!AA116="","",'WetLitterbags placem_collection'!AA116)</f>
        <v>G</v>
      </c>
      <c r="AG775">
        <f>IF('WetLitterbags placem_collection'!AC116="","",'WetLitterbags placem_collection'!AC116)</f>
        <v>0</v>
      </c>
      <c r="AH775">
        <f>AVERAGE('WetLitterbags placem_collection'!S116,'WetLitterbags placem_collection'!U116)</f>
        <v>12.899999999999999</v>
      </c>
      <c r="AI775">
        <f>AVERAGE('WetLitterbags placem_collection'!R116,'WetLitterbags placem_collection'!T116)</f>
        <v>30.450000000000003</v>
      </c>
      <c r="AJ775">
        <f>INDEX(Coordinates!$B$2:$B$197,MATCH(G775,Coordinates!$J$2:$J$197,0))</f>
        <v>-2.348716976</v>
      </c>
      <c r="AK775">
        <f>INDEX(Coordinates!$C$2:$C$197,MATCH(G775,Coordinates!$J$2:$J$197,0))</f>
        <v>34.051484989999999</v>
      </c>
      <c r="AL775" t="str">
        <f>IF(ISNUMBER(SEARCH("C", 'WetLitterbags placem_collection'!Y116)),"YES","")</f>
        <v/>
      </c>
      <c r="AM775" t="str">
        <f>IF(ISNUMBER(SEARCH("H", 'WetLitterbags placem_collection'!Y116)),"YES","")</f>
        <v/>
      </c>
      <c r="AN775" t="str">
        <f>IF(ISNUMBER(SEARCH("R", 'WetLitterbags placem_collection'!Y116)),"YES","")</f>
        <v/>
      </c>
    </row>
    <row r="776" spans="1:40" ht="15" customHeight="1">
      <c r="A776" s="268" t="s">
        <v>2460</v>
      </c>
      <c r="B776" s="282">
        <f>'Dry_Litterbag Placem_Collection'!A117</f>
        <v>115</v>
      </c>
      <c r="C776" s="282" t="str">
        <f>'Dry_Litterbag Placem_Collection'!B117</f>
        <v xml:space="preserve">Mwantimba
</v>
      </c>
      <c r="D776" s="282" t="s">
        <v>2677</v>
      </c>
      <c r="E776" s="282" t="s">
        <v>2678</v>
      </c>
      <c r="F776" s="282">
        <v>3</v>
      </c>
      <c r="G776" s="283" t="str">
        <f>'Dry_Litterbag Placem_Collection'!C117</f>
        <v>Wet_Ag3_T3</v>
      </c>
      <c r="H776" s="293" t="s">
        <v>3672</v>
      </c>
      <c r="I776" s="294" t="s">
        <v>298</v>
      </c>
      <c r="J776" s="233" t="str">
        <f>'WetLitterbags placem_collection'!Q117</f>
        <v>R522</v>
      </c>
      <c r="K776" s="235">
        <f>IFERROR(INDEX('Green_rooibos initial weight'!$C$5:$C$1749,MATCH(J776, 'Green_rooibos initial weight'!$A$5:$A$1749,0)),"")</f>
        <v>2.1819999999999999</v>
      </c>
      <c r="L776" s="235">
        <f t="shared" si="89"/>
        <v>1.9321999999999999</v>
      </c>
      <c r="M776" s="235">
        <f>AVERAGE('Ashed teabags wet'!$J$814:$J$816)</f>
        <v>2.2816647271287041</v>
      </c>
      <c r="N776" s="235">
        <f t="shared" si="90"/>
        <v>1.8881136741424192</v>
      </c>
      <c r="O776" s="235">
        <f>IF(IFERROR(INDEX('Both teabags AfterWet'!$D$1:$D$839,MATCH(J776,'Both teabags AfterWet'!$B$1:$B$839,0)),"")="","",(IFERROR(INDEX('Both teabags AfterWet'!$D$1:$D$839,MATCH(J776,'Both teabags AfterWet'!$B$1:$B$839,0)),"")))</f>
        <v>1.401</v>
      </c>
      <c r="P776" s="235">
        <f t="shared" si="91"/>
        <v>1.2504</v>
      </c>
      <c r="Q776" s="235">
        <f>IFERROR(INDEX('Ashed teabags wet'!$J$2:$J$825,MATCH(J776,'Ashed teabags wet'!$B$2:$B$825,0)),"")</f>
        <v>3.9292730844799202</v>
      </c>
      <c r="R776" s="235">
        <f t="shared" si="87"/>
        <v>1.201268369351663</v>
      </c>
      <c r="S776" s="236">
        <f>'WetLitterbags placem_collection'!E117</f>
        <v>42762</v>
      </c>
      <c r="T776" s="236">
        <f>IF('WetLitterbags placem_collection'!G117="","",'WetLitterbags placem_collection'!G117)</f>
        <v>42816</v>
      </c>
      <c r="U776" s="237">
        <f t="shared" si="88"/>
        <v>54</v>
      </c>
      <c r="V776" s="235">
        <f t="shared" si="92"/>
        <v>0.68179999999999996</v>
      </c>
      <c r="W776" s="235">
        <f t="shared" si="93"/>
        <v>0.68684530479075612</v>
      </c>
      <c r="X776">
        <f>IFERROR(INDEX(Rainfall_Wet!$O$2:$O$217,MATCH(B776, Rainfall_Wet!$A$2:$A$217,0)),"")</f>
        <v>206.85140822299999</v>
      </c>
      <c r="Y776" s="241">
        <v>27.96</v>
      </c>
      <c r="Z776" s="241">
        <v>4.9200000000000017</v>
      </c>
      <c r="AA776" s="241">
        <v>67.12</v>
      </c>
      <c r="AB776" s="242" t="s">
        <v>2688</v>
      </c>
      <c r="AC776" s="241">
        <v>2.8861015278462299</v>
      </c>
      <c r="AD776">
        <f>IF('WetLitterbags placem_collection'!AB117="","",'WetLitterbags placem_collection'!AB117)</f>
        <v>19</v>
      </c>
      <c r="AE776">
        <f>IF('WetLitterbags placem_collection'!Z117="","",'WetLitterbags placem_collection'!Z117)</f>
        <v>79.5</v>
      </c>
      <c r="AF776" s="256" t="str">
        <f>IF('WetLitterbags placem_collection'!AA117="","",'WetLitterbags placem_collection'!AA117)</f>
        <v>G</v>
      </c>
      <c r="AG776">
        <f>IF('WetLitterbags placem_collection'!AC117="","",'WetLitterbags placem_collection'!AC117)</f>
        <v>1</v>
      </c>
      <c r="AH776">
        <f>AVERAGE('WetLitterbags placem_collection'!S117,'WetLitterbags placem_collection'!U117)</f>
        <v>9.9499999999999993</v>
      </c>
      <c r="AI776">
        <f>AVERAGE('WetLitterbags placem_collection'!R117,'WetLitterbags placem_collection'!T117)</f>
        <v>31.7</v>
      </c>
      <c r="AJ776">
        <f>INDEX(Coordinates!$B$2:$B$197,MATCH(G776,Coordinates!$J$2:$J$197,0))</f>
        <v>-2.3487800079999999</v>
      </c>
      <c r="AK776">
        <f>INDEX(Coordinates!$C$2:$C$197,MATCH(G776,Coordinates!$J$2:$J$197,0))</f>
        <v>34.051495969999998</v>
      </c>
      <c r="AL776" t="str">
        <f>IF(ISNUMBER(SEARCH("C", 'WetLitterbags placem_collection'!Y117)),"YES","")</f>
        <v/>
      </c>
      <c r="AM776" t="str">
        <f>IF(ISNUMBER(SEARCH("H", 'WetLitterbags placem_collection'!Y117)),"YES","")</f>
        <v/>
      </c>
      <c r="AN776" t="str">
        <f>IF(ISNUMBER(SEARCH("R", 'WetLitterbags placem_collection'!Y117)),"YES","")</f>
        <v>YES</v>
      </c>
    </row>
    <row r="777" spans="1:40" ht="15" customHeight="1">
      <c r="A777" s="268" t="s">
        <v>2460</v>
      </c>
      <c r="B777" s="282">
        <f>'Dry_Litterbag Placem_Collection'!A118</f>
        <v>116</v>
      </c>
      <c r="C777" s="282" t="str">
        <f>'Dry_Litterbag Placem_Collection'!B118</f>
        <v xml:space="preserve">Mwantimba
</v>
      </c>
      <c r="D777" s="282" t="s">
        <v>2677</v>
      </c>
      <c r="E777" s="282" t="s">
        <v>2678</v>
      </c>
      <c r="F777" s="282">
        <v>3</v>
      </c>
      <c r="G777" s="283" t="str">
        <f>'Dry_Litterbag Placem_Collection'!C118</f>
        <v>Wet_Ag3_T4</v>
      </c>
      <c r="H777" s="293" t="s">
        <v>3672</v>
      </c>
      <c r="I777" s="294" t="s">
        <v>298</v>
      </c>
      <c r="J777" s="233" t="str">
        <f>'WetLitterbags placem_collection'!Q118</f>
        <v>R480</v>
      </c>
      <c r="K777" s="235">
        <f>IFERROR(INDEX('Green_rooibos initial weight'!$C$5:$C$1749,MATCH(J777, 'Green_rooibos initial weight'!$A$5:$A$1749,0)),"")</f>
        <v>2.17</v>
      </c>
      <c r="L777" s="235">
        <f t="shared" si="89"/>
        <v>1.9201999999999999</v>
      </c>
      <c r="M777" s="235">
        <f>AVERAGE('Ashed teabags wet'!$J$814:$J$816)</f>
        <v>2.2816647271287041</v>
      </c>
      <c r="N777" s="235">
        <f t="shared" si="90"/>
        <v>1.8763874739096746</v>
      </c>
      <c r="O777" s="235">
        <f>IF(IFERROR(INDEX('Both teabags AfterWet'!$D$1:$D$839,MATCH(J777,'Both teabags AfterWet'!$B$1:$B$839,0)),"")="","",(IFERROR(INDEX('Both teabags AfterWet'!$D$1:$D$839,MATCH(J777,'Both teabags AfterWet'!$B$1:$B$839,0)),"")))</f>
        <v>1.389</v>
      </c>
      <c r="P777" s="235">
        <f t="shared" si="91"/>
        <v>1.2383999999999999</v>
      </c>
      <c r="Q777" s="235">
        <f>IFERROR(INDEX('Ashed teabags wet'!$J$2:$J$825,MATCH(J777,'Ashed teabags wet'!$B$2:$B$825,0)),"")</f>
        <v>9.0863704443334274</v>
      </c>
      <c r="R777" s="235">
        <f t="shared" si="87"/>
        <v>1.1258743884173747</v>
      </c>
      <c r="S777" s="236">
        <f>'WetLitterbags placem_collection'!E118</f>
        <v>42762</v>
      </c>
      <c r="T777" s="236">
        <f>IF('WetLitterbags placem_collection'!G118="","",'WetLitterbags placem_collection'!G118)</f>
        <v>42816</v>
      </c>
      <c r="U777" s="237">
        <f t="shared" si="88"/>
        <v>54</v>
      </c>
      <c r="V777" s="235">
        <f t="shared" si="92"/>
        <v>0.68179999999999996</v>
      </c>
      <c r="W777" s="235">
        <f t="shared" si="93"/>
        <v>0.75051308549229989</v>
      </c>
      <c r="X777">
        <f>IFERROR(INDEX(Rainfall_Wet!$O$2:$O$217,MATCH(B777, Rainfall_Wet!$A$2:$A$217,0)),"")</f>
        <v>206.85140822299999</v>
      </c>
      <c r="Y777" s="241">
        <v>27.96</v>
      </c>
      <c r="Z777" s="241">
        <v>4.9200000000000017</v>
      </c>
      <c r="AA777" s="241">
        <v>67.12</v>
      </c>
      <c r="AB777" s="242" t="s">
        <v>2688</v>
      </c>
      <c r="AC777" s="241">
        <v>3.8861015278462299</v>
      </c>
      <c r="AD777">
        <f>IF('WetLitterbags placem_collection'!AB118="","",'WetLitterbags placem_collection'!AB118)</f>
        <v>22.5</v>
      </c>
      <c r="AE777">
        <f>IF('WetLitterbags placem_collection'!Z118="","",'WetLitterbags placem_collection'!Z118)</f>
        <v>76</v>
      </c>
      <c r="AF777" s="256" t="str">
        <f>IF('WetLitterbags placem_collection'!AA118="","",'WetLitterbags placem_collection'!AA118)</f>
        <v>G</v>
      </c>
      <c r="AG777">
        <f>IF('WetLitterbags placem_collection'!AC118="","",'WetLitterbags placem_collection'!AC118)</f>
        <v>1</v>
      </c>
      <c r="AH777">
        <f>AVERAGE('WetLitterbags placem_collection'!S118,'WetLitterbags placem_collection'!U118)</f>
        <v>8.75</v>
      </c>
      <c r="AI777">
        <f>AVERAGE('WetLitterbags placem_collection'!R118,'WetLitterbags placem_collection'!T118)</f>
        <v>25.6</v>
      </c>
      <c r="AJ777">
        <f>INDEX(Coordinates!$B$2:$B$197,MATCH(G777,Coordinates!$J$2:$J$197,0))</f>
        <v>-2.3488120270000001</v>
      </c>
      <c r="AK777">
        <f>INDEX(Coordinates!$C$2:$C$197,MATCH(G777,Coordinates!$J$2:$J$197,0))</f>
        <v>34.05146697</v>
      </c>
      <c r="AL777" t="str">
        <f>IF(ISNUMBER(SEARCH("C", 'WetLitterbags placem_collection'!Y118)),"YES","")</f>
        <v/>
      </c>
      <c r="AM777" t="str">
        <f>IF(ISNUMBER(SEARCH("H", 'WetLitterbags placem_collection'!Y118)),"YES","")</f>
        <v/>
      </c>
      <c r="AN777" t="str">
        <f>IF(ISNUMBER(SEARCH("R", 'WetLitterbags placem_collection'!Y118)),"YES","")</f>
        <v>YES</v>
      </c>
    </row>
    <row r="778" spans="1:40" ht="15" customHeight="1">
      <c r="A778" s="268" t="s">
        <v>2460</v>
      </c>
      <c r="B778" s="282">
        <f>'Dry_Litterbag Placem_Collection'!A119</f>
        <v>117</v>
      </c>
      <c r="C778" s="282" t="str">
        <f>'Dry_Litterbag Placem_Collection'!B119</f>
        <v xml:space="preserve">Mwantimba
</v>
      </c>
      <c r="D778" s="282" t="s">
        <v>2677</v>
      </c>
      <c r="E778" s="282" t="s">
        <v>2678</v>
      </c>
      <c r="F778" s="282">
        <v>3</v>
      </c>
      <c r="G778" s="283" t="str">
        <f>'Dry_Litterbag Placem_Collection'!C119</f>
        <v>Wet_Ag3_T5</v>
      </c>
      <c r="H778" s="293" t="s">
        <v>3672</v>
      </c>
      <c r="I778" s="294" t="s">
        <v>298</v>
      </c>
      <c r="J778" s="233" t="str">
        <f>'WetLitterbags placem_collection'!Q119</f>
        <v>R565</v>
      </c>
      <c r="K778" s="235">
        <f>IFERROR(INDEX('Green_rooibos initial weight'!$C$5:$C$1749,MATCH(J778, 'Green_rooibos initial weight'!$A$5:$A$1749,0)),"")</f>
        <v>2.0649999999999999</v>
      </c>
      <c r="L778" s="235">
        <f t="shared" si="89"/>
        <v>1.8151999999999999</v>
      </c>
      <c r="M778" s="235">
        <f>AVERAGE('Ashed teabags wet'!$J$814:$J$816)</f>
        <v>2.2816647271287041</v>
      </c>
      <c r="N778" s="235">
        <f t="shared" si="90"/>
        <v>1.7737832218731597</v>
      </c>
      <c r="O778" s="235">
        <f>IF(IFERROR(INDEX('Both teabags AfterWet'!$D$1:$D$839,MATCH(J778,'Both teabags AfterWet'!$B$1:$B$839,0)),"")="","",(IFERROR(INDEX('Both teabags AfterWet'!$D$1:$D$839,MATCH(J778,'Both teabags AfterWet'!$B$1:$B$839,0)),"")))</f>
        <v>1.343</v>
      </c>
      <c r="P778" s="235">
        <f t="shared" si="91"/>
        <v>1.1923999999999999</v>
      </c>
      <c r="Q778" s="235" t="str">
        <f>IFERROR(INDEX('Ashed teabags wet'!$J$2:$J$825,MATCH(J778,'Ashed teabags wet'!$B$2:$B$825,0)),"")</f>
        <v/>
      </c>
      <c r="R778" s="235" t="str">
        <f t="shared" si="87"/>
        <v/>
      </c>
      <c r="S778" s="236">
        <f>'WetLitterbags placem_collection'!E119</f>
        <v>42762</v>
      </c>
      <c r="T778" s="236">
        <f>IF('WetLitterbags placem_collection'!G119="","",'WetLitterbags placem_collection'!G119)</f>
        <v>42816</v>
      </c>
      <c r="U778" s="237">
        <f t="shared" si="88"/>
        <v>54</v>
      </c>
      <c r="V778" s="235">
        <f t="shared" si="92"/>
        <v>0.62280000000000002</v>
      </c>
      <c r="W778" s="235" t="str">
        <f t="shared" si="93"/>
        <v/>
      </c>
      <c r="X778">
        <f>IFERROR(INDEX(Rainfall_Wet!$O$2:$O$217,MATCH(B778, Rainfall_Wet!$A$2:$A$217,0)),"")</f>
        <v>206.85140822299999</v>
      </c>
      <c r="Y778" s="241">
        <v>27.96</v>
      </c>
      <c r="Z778" s="241">
        <v>4.9200000000000017</v>
      </c>
      <c r="AA778" s="241">
        <v>67.12</v>
      </c>
      <c r="AB778" s="242" t="s">
        <v>2688</v>
      </c>
      <c r="AC778" s="241">
        <v>4.8861015278462299</v>
      </c>
      <c r="AD778">
        <f>IF('WetLitterbags placem_collection'!AB119="","",'WetLitterbags placem_collection'!AB119)</f>
        <v>23.5</v>
      </c>
      <c r="AE778">
        <f>IF('WetLitterbags placem_collection'!Z119="","",'WetLitterbags placem_collection'!Z119)</f>
        <v>76</v>
      </c>
      <c r="AF778" s="256" t="str">
        <f>IF('WetLitterbags placem_collection'!AA119="","",'WetLitterbags placem_collection'!AA119)</f>
        <v>G</v>
      </c>
      <c r="AG778">
        <f>IF('WetLitterbags placem_collection'!AC119="","",'WetLitterbags placem_collection'!AC119)</f>
        <v>1</v>
      </c>
      <c r="AH778">
        <f>AVERAGE('WetLitterbags placem_collection'!S119,'WetLitterbags placem_collection'!U119)</f>
        <v>5.6999999999999993</v>
      </c>
      <c r="AI778">
        <f>AVERAGE('WetLitterbags placem_collection'!R119,'WetLitterbags placem_collection'!T119)</f>
        <v>31.75</v>
      </c>
      <c r="AJ778">
        <f>INDEX(Coordinates!$B$2:$B$197,MATCH(G778,Coordinates!$J$2:$J$197,0))</f>
        <v>-2.348814961</v>
      </c>
      <c r="AK778">
        <f>INDEX(Coordinates!$C$2:$C$197,MATCH(G778,Coordinates!$J$2:$J$197,0))</f>
        <v>34.051439979999998</v>
      </c>
      <c r="AL778" t="str">
        <f>IF(ISNUMBER(SEARCH("C", 'WetLitterbags placem_collection'!Y119)),"YES","")</f>
        <v/>
      </c>
      <c r="AM778" t="str">
        <f>IF(ISNUMBER(SEARCH("H", 'WetLitterbags placem_collection'!Y119)),"YES","")</f>
        <v/>
      </c>
      <c r="AN778" t="str">
        <f>IF(ISNUMBER(SEARCH("R", 'WetLitterbags placem_collection'!Y119)),"YES","")</f>
        <v/>
      </c>
    </row>
    <row r="779" spans="1:40" ht="15" customHeight="1">
      <c r="A779" s="268" t="s">
        <v>2460</v>
      </c>
      <c r="B779" s="282">
        <f>'Dry_Litterbag Placem_Collection'!A120</f>
        <v>118</v>
      </c>
      <c r="C779" s="282" t="str">
        <f>'Dry_Litterbag Placem_Collection'!B120</f>
        <v xml:space="preserve">Mwantimba
</v>
      </c>
      <c r="D779" s="282" t="s">
        <v>2677</v>
      </c>
      <c r="E779" s="282" t="s">
        <v>2678</v>
      </c>
      <c r="F779" s="282">
        <v>3</v>
      </c>
      <c r="G779" s="283" t="str">
        <f>'Dry_Litterbag Placem_Collection'!C120</f>
        <v>Wet_Ag3_T6</v>
      </c>
      <c r="H779" s="293" t="s">
        <v>3672</v>
      </c>
      <c r="I779" s="294" t="s">
        <v>298</v>
      </c>
      <c r="J779" s="233" t="str">
        <f>'WetLitterbags placem_collection'!Q120</f>
        <v>R544</v>
      </c>
      <c r="K779" s="235">
        <f>IFERROR(INDEX('Green_rooibos initial weight'!$C$5:$C$1749,MATCH(J779, 'Green_rooibos initial weight'!$A$5:$A$1749,0)),"")</f>
        <v>2.2109999999999999</v>
      </c>
      <c r="L779" s="235">
        <f t="shared" si="89"/>
        <v>1.9611999999999998</v>
      </c>
      <c r="M779" s="235">
        <f>AVERAGE('Ashed teabags wet'!$J$814:$J$816)</f>
        <v>2.2816647271287041</v>
      </c>
      <c r="N779" s="235">
        <f t="shared" si="90"/>
        <v>1.9164519913715516</v>
      </c>
      <c r="O779" s="235">
        <f>IF(IFERROR(INDEX('Both teabags AfterWet'!$D$1:$D$839,MATCH(J779,'Both teabags AfterWet'!$B$1:$B$839,0)),"")="","",(IFERROR(INDEX('Both teabags AfterWet'!$D$1:$D$839,MATCH(J779,'Both teabags AfterWet'!$B$1:$B$839,0)),"")))</f>
        <v>1.599</v>
      </c>
      <c r="P779" s="235">
        <f t="shared" si="91"/>
        <v>1.4483999999999999</v>
      </c>
      <c r="Q779" s="235">
        <f>IFERROR(INDEX('Ashed teabags wet'!$J$2:$J$825,MATCH(J779,'Ashed teabags wet'!$B$2:$B$825,0)),"")</f>
        <v>4.604604604605111</v>
      </c>
      <c r="R779" s="235">
        <f t="shared" ref="R779:R842" si="94">IFERROR(P779-(Q779/100)*P779,"")</f>
        <v>1.3817069069068995</v>
      </c>
      <c r="S779" s="236">
        <f>'WetLitterbags placem_collection'!E120</f>
        <v>42762</v>
      </c>
      <c r="T779" s="236">
        <f>IF('WetLitterbags placem_collection'!G120="","",'WetLitterbags placem_collection'!G120)</f>
        <v>42816</v>
      </c>
      <c r="U779" s="237">
        <f t="shared" si="88"/>
        <v>54</v>
      </c>
      <c r="V779" s="235">
        <f t="shared" si="92"/>
        <v>0.51279999999999992</v>
      </c>
      <c r="W779" s="235">
        <f t="shared" si="93"/>
        <v>0.53474508446465219</v>
      </c>
      <c r="X779">
        <f>IFERROR(INDEX(Rainfall_Wet!$O$2:$O$217,MATCH(B779, Rainfall_Wet!$A$2:$A$217,0)),"")</f>
        <v>206.85140822299999</v>
      </c>
      <c r="Y779" s="241">
        <v>27.96</v>
      </c>
      <c r="Z779" s="241">
        <v>4.9200000000000017</v>
      </c>
      <c r="AA779" s="241">
        <v>67.12</v>
      </c>
      <c r="AB779" s="242" t="s">
        <v>2688</v>
      </c>
      <c r="AC779" s="241">
        <v>5.8861015278462299</v>
      </c>
      <c r="AD779">
        <f>IF('WetLitterbags placem_collection'!AB120="","",'WetLitterbags placem_collection'!AB120)</f>
        <v>17.5</v>
      </c>
      <c r="AE779">
        <f>IF('WetLitterbags placem_collection'!Z120="","",'WetLitterbags placem_collection'!Z120)</f>
        <v>70.5</v>
      </c>
      <c r="AF779" s="256" t="str">
        <f>IF('WetLitterbags placem_collection'!AA120="","",'WetLitterbags placem_collection'!AA120)</f>
        <v>G</v>
      </c>
      <c r="AG779">
        <f>IF('WetLitterbags placem_collection'!AC120="","",'WetLitterbags placem_collection'!AC120)</f>
        <v>1</v>
      </c>
      <c r="AH779">
        <f>AVERAGE('WetLitterbags placem_collection'!S120,'WetLitterbags placem_collection'!U120)</f>
        <v>10.7</v>
      </c>
      <c r="AI779">
        <f>AVERAGE('WetLitterbags placem_collection'!R120,'WetLitterbags placem_collection'!T120)</f>
        <v>30.85</v>
      </c>
      <c r="AJ779">
        <f>INDEX(Coordinates!$B$2:$B$197,MATCH(G779,Coordinates!$J$2:$J$197,0))</f>
        <v>-2.3488729629999998</v>
      </c>
      <c r="AK779">
        <f>INDEX(Coordinates!$C$2:$C$197,MATCH(G779,Coordinates!$J$2:$J$197,0))</f>
        <v>34.051454980000003</v>
      </c>
      <c r="AL779" t="str">
        <f>IF(ISNUMBER(SEARCH("C", 'WetLitterbags placem_collection'!Y120)),"YES","")</f>
        <v/>
      </c>
      <c r="AM779" t="str">
        <f>IF(ISNUMBER(SEARCH("H", 'WetLitterbags placem_collection'!Y120)),"YES","")</f>
        <v/>
      </c>
      <c r="AN779" t="str">
        <f>IF(ISNUMBER(SEARCH("R", 'WetLitterbags placem_collection'!Y120)),"YES","")</f>
        <v/>
      </c>
    </row>
    <row r="780" spans="1:40" ht="15" customHeight="1">
      <c r="A780" s="268" t="s">
        <v>2460</v>
      </c>
      <c r="B780" s="282">
        <f>'Dry_Litterbag Placem_Collection'!A121</f>
        <v>119</v>
      </c>
      <c r="C780" s="282" t="str">
        <f>'Dry_Litterbag Placem_Collection'!B121</f>
        <v xml:space="preserve">Mwantimba
</v>
      </c>
      <c r="D780" s="282" t="s">
        <v>2677</v>
      </c>
      <c r="E780" s="282" t="s">
        <v>2678</v>
      </c>
      <c r="F780" s="282">
        <v>3</v>
      </c>
      <c r="G780" s="283" t="str">
        <f>'Dry_Litterbag Placem_Collection'!C121</f>
        <v>Wet_Ag3_T7</v>
      </c>
      <c r="H780" s="293" t="s">
        <v>3672</v>
      </c>
      <c r="I780" s="294" t="s">
        <v>298</v>
      </c>
      <c r="J780" s="233" t="str">
        <f>'WetLitterbags placem_collection'!Q121</f>
        <v>R526</v>
      </c>
      <c r="K780" s="235">
        <f>IFERROR(INDEX('Green_rooibos initial weight'!$C$5:$C$1749,MATCH(J780, 'Green_rooibos initial weight'!$A$5:$A$1749,0)),"")</f>
        <v>2.0960000000000001</v>
      </c>
      <c r="L780" s="235">
        <f t="shared" si="89"/>
        <v>1.8462000000000001</v>
      </c>
      <c r="M780" s="235">
        <f>AVERAGE('Ashed teabags wet'!$J$814:$J$816)</f>
        <v>2.2816647271287041</v>
      </c>
      <c r="N780" s="235">
        <f t="shared" si="90"/>
        <v>1.80407590580775</v>
      </c>
      <c r="O780" s="235">
        <f>IF(IFERROR(INDEX('Both teabags AfterWet'!$D$1:$D$839,MATCH(J780,'Both teabags AfterWet'!$B$1:$B$839,0)),"")="","",(IFERROR(INDEX('Both teabags AfterWet'!$D$1:$D$839,MATCH(J780,'Both teabags AfterWet'!$B$1:$B$839,0)),"")))</f>
        <v>1.3</v>
      </c>
      <c r="P780" s="235">
        <f t="shared" si="91"/>
        <v>1.1494</v>
      </c>
      <c r="Q780" s="235">
        <f>IFERROR(INDEX('Ashed teabags wet'!$J$2:$J$825,MATCH(J780,'Ashed teabags wet'!$B$2:$B$825,0)),"")</f>
        <v>6.4671814671816925</v>
      </c>
      <c r="R780" s="235">
        <f t="shared" si="94"/>
        <v>1.0750662162162137</v>
      </c>
      <c r="S780" s="236">
        <f>'WetLitterbags placem_collection'!E121</f>
        <v>42762</v>
      </c>
      <c r="T780" s="236">
        <f>IF('WetLitterbags placem_collection'!G121="","",'WetLitterbags placem_collection'!G121)</f>
        <v>42816</v>
      </c>
      <c r="U780" s="237">
        <f t="shared" si="88"/>
        <v>54</v>
      </c>
      <c r="V780" s="235">
        <f t="shared" si="92"/>
        <v>0.69680000000000009</v>
      </c>
      <c r="W780" s="235">
        <f t="shared" si="93"/>
        <v>0.72900968959153634</v>
      </c>
      <c r="X780">
        <f>IFERROR(INDEX(Rainfall_Wet!$O$2:$O$217,MATCH(B780, Rainfall_Wet!$A$2:$A$217,0)),"")</f>
        <v>206.85140822299999</v>
      </c>
      <c r="Y780" s="241">
        <v>27.96</v>
      </c>
      <c r="Z780" s="241">
        <v>4.9200000000000017</v>
      </c>
      <c r="AA780" s="241">
        <v>67.12</v>
      </c>
      <c r="AB780" s="242" t="s">
        <v>2688</v>
      </c>
      <c r="AC780" s="241">
        <v>6.8861015278462299</v>
      </c>
      <c r="AD780">
        <f>IF('WetLitterbags placem_collection'!AB121="","",'WetLitterbags placem_collection'!AB121)</f>
        <v>18.5</v>
      </c>
      <c r="AE780">
        <f>IF('WetLitterbags placem_collection'!Z121="","",'WetLitterbags placem_collection'!Z121)</f>
        <v>74.5</v>
      </c>
      <c r="AF780" s="256" t="str">
        <f>IF('WetLitterbags placem_collection'!AA121="","",'WetLitterbags placem_collection'!AA121)</f>
        <v>G</v>
      </c>
      <c r="AG780">
        <f>IF('WetLitterbags placem_collection'!AC121="","",'WetLitterbags placem_collection'!AC121)</f>
        <v>1</v>
      </c>
      <c r="AH780">
        <f>AVERAGE('WetLitterbags placem_collection'!S121,'WetLitterbags placem_collection'!U121)</f>
        <v>11.05</v>
      </c>
      <c r="AI780">
        <f>AVERAGE('WetLitterbags placem_collection'!R121,'WetLitterbags placem_collection'!T121)</f>
        <v>30.450000000000003</v>
      </c>
      <c r="AJ780">
        <f>INDEX(Coordinates!$B$2:$B$197,MATCH(G780,Coordinates!$J$2:$J$197,0))</f>
        <v>-2.3488589659999999</v>
      </c>
      <c r="AK780">
        <f>INDEX(Coordinates!$C$2:$C$197,MATCH(G780,Coordinates!$J$2:$J$197,0))</f>
        <v>34.051389010000001</v>
      </c>
      <c r="AL780" t="str">
        <f>IF(ISNUMBER(SEARCH("C", 'WetLitterbags placem_collection'!Y121)),"YES","")</f>
        <v/>
      </c>
      <c r="AM780" t="str">
        <f>IF(ISNUMBER(SEARCH("H", 'WetLitterbags placem_collection'!Y121)),"YES","")</f>
        <v/>
      </c>
      <c r="AN780" t="str">
        <f>IF(ISNUMBER(SEARCH("R", 'WetLitterbags placem_collection'!Y121)),"YES","")</f>
        <v>YES</v>
      </c>
    </row>
    <row r="781" spans="1:40" ht="15" customHeight="1">
      <c r="A781" s="268" t="s">
        <v>2460</v>
      </c>
      <c r="B781" s="282">
        <f>'Dry_Litterbag Placem_Collection'!A122</f>
        <v>120</v>
      </c>
      <c r="C781" s="282" t="str">
        <f>'Dry_Litterbag Placem_Collection'!B122</f>
        <v xml:space="preserve">Mwantimba
</v>
      </c>
      <c r="D781" s="282" t="s">
        <v>2677</v>
      </c>
      <c r="E781" s="282" t="s">
        <v>2678</v>
      </c>
      <c r="F781" s="282">
        <v>3</v>
      </c>
      <c r="G781" s="283" t="str">
        <f>'Dry_Litterbag Placem_Collection'!C122</f>
        <v>Wet_Ag3_T8</v>
      </c>
      <c r="H781" s="293" t="s">
        <v>3672</v>
      </c>
      <c r="I781" s="294" t="s">
        <v>298</v>
      </c>
      <c r="J781" s="233" t="str">
        <f>'WetLitterbags placem_collection'!Q122</f>
        <v>R594</v>
      </c>
      <c r="K781" s="235">
        <f>IFERROR(INDEX('Green_rooibos initial weight'!$C$5:$C$1749,MATCH(J781, 'Green_rooibos initial weight'!$A$5:$A$1749,0)),"")</f>
        <v>2.2400000000000002</v>
      </c>
      <c r="L781" s="235">
        <f t="shared" si="89"/>
        <v>1.9902000000000002</v>
      </c>
      <c r="M781" s="235">
        <f>AVERAGE('Ashed teabags wet'!$J$814:$J$816)</f>
        <v>2.2816647271287041</v>
      </c>
      <c r="N781" s="235">
        <f t="shared" si="90"/>
        <v>1.9447903086006848</v>
      </c>
      <c r="O781" s="235">
        <f>IF(IFERROR(INDEX('Both teabags AfterWet'!$D$1:$D$839,MATCH(J781,'Both teabags AfterWet'!$B$1:$B$839,0)),"")="","",(IFERROR(INDEX('Both teabags AfterWet'!$D$1:$D$839,MATCH(J781,'Both teabags AfterWet'!$B$1:$B$839,0)),"")))</f>
        <v>1.4142999999999999</v>
      </c>
      <c r="P781" s="235">
        <f t="shared" si="91"/>
        <v>1.2636999999999998</v>
      </c>
      <c r="Q781" s="235">
        <f>IFERROR(INDEX('Ashed teabags wet'!$J$2:$J$825,MATCH(J781,'Ashed teabags wet'!$B$2:$B$825,0)),"")</f>
        <v>4.3540669856461571</v>
      </c>
      <c r="R781" s="235">
        <f t="shared" si="94"/>
        <v>1.2086776555023893</v>
      </c>
      <c r="S781" s="236">
        <f>'WetLitterbags placem_collection'!E122</f>
        <v>42762</v>
      </c>
      <c r="T781" s="236">
        <f>IF('WetLitterbags placem_collection'!G122="","",'WetLitterbags placem_collection'!G122)</f>
        <v>42816</v>
      </c>
      <c r="U781" s="237">
        <f t="shared" si="88"/>
        <v>54</v>
      </c>
      <c r="V781" s="235">
        <f t="shared" si="92"/>
        <v>0.72650000000000037</v>
      </c>
      <c r="W781" s="235">
        <f t="shared" si="93"/>
        <v>0.73611265309829554</v>
      </c>
      <c r="X781">
        <f>IFERROR(INDEX(Rainfall_Wet!$O$2:$O$217,MATCH(B781, Rainfall_Wet!$A$2:$A$217,0)),"")</f>
        <v>206.85140822299999</v>
      </c>
      <c r="Y781" s="241">
        <v>27.96</v>
      </c>
      <c r="Z781" s="241">
        <v>4.9200000000000017</v>
      </c>
      <c r="AA781" s="241">
        <v>67.12</v>
      </c>
      <c r="AB781" s="242" t="s">
        <v>2688</v>
      </c>
      <c r="AC781" s="241">
        <v>7.8861015278462299</v>
      </c>
      <c r="AD781">
        <f>IF('WetLitterbags placem_collection'!AB122="","",'WetLitterbags placem_collection'!AB122)</f>
        <v>19</v>
      </c>
      <c r="AE781">
        <f>IF('WetLitterbags placem_collection'!Z122="","",'WetLitterbags placem_collection'!Z122)</f>
        <v>98.5</v>
      </c>
      <c r="AF781" s="256" t="str">
        <f>IF('WetLitterbags placem_collection'!AA122="","",'WetLitterbags placem_collection'!AA122)</f>
        <v>G</v>
      </c>
      <c r="AG781">
        <f>IF('WetLitterbags placem_collection'!AC122="","",'WetLitterbags placem_collection'!AC122)</f>
        <v>0</v>
      </c>
      <c r="AH781">
        <f>AVERAGE('WetLitterbags placem_collection'!S122,'WetLitterbags placem_collection'!U122)</f>
        <v>14.95</v>
      </c>
      <c r="AI781">
        <f>AVERAGE('WetLitterbags placem_collection'!R122,'WetLitterbags placem_collection'!T122)</f>
        <v>30.299999999999997</v>
      </c>
      <c r="AJ781">
        <f>INDEX(Coordinates!$B$2:$B$197,MATCH(G781,Coordinates!$J$2:$J$197,0))</f>
        <v>-2.3486449760000001</v>
      </c>
      <c r="AK781">
        <f>INDEX(Coordinates!$C$2:$C$197,MATCH(G781,Coordinates!$J$2:$J$197,0))</f>
        <v>34.051495969999998</v>
      </c>
      <c r="AL781" t="str">
        <f>IF(ISNUMBER(SEARCH("C", 'WetLitterbags placem_collection'!Y122)),"YES","")</f>
        <v/>
      </c>
      <c r="AM781" t="str">
        <f>IF(ISNUMBER(SEARCH("H", 'WetLitterbags placem_collection'!Y122)),"YES","")</f>
        <v/>
      </c>
      <c r="AN781" t="str">
        <f>IF(ISNUMBER(SEARCH("R", 'WetLitterbags placem_collection'!Y122)),"YES","")</f>
        <v>YES</v>
      </c>
    </row>
    <row r="782" spans="1:40" ht="15" customHeight="1">
      <c r="A782" s="268" t="s">
        <v>2460</v>
      </c>
      <c r="B782" s="282">
        <f>'Dry_Litterbag Placem_Collection'!A123</f>
        <v>121</v>
      </c>
      <c r="C782" s="282" t="str">
        <f>'Dry_Litterbag Placem_Collection'!B123</f>
        <v xml:space="preserve">Mwantimba
</v>
      </c>
      <c r="D782" s="282" t="s">
        <v>2677</v>
      </c>
      <c r="E782" s="282" t="s">
        <v>2678</v>
      </c>
      <c r="F782" s="282">
        <v>4</v>
      </c>
      <c r="G782" s="283" t="str">
        <f>'Dry_Litterbag Placem_Collection'!C123</f>
        <v>Wet_Ag4_T1</v>
      </c>
      <c r="H782" s="293" t="s">
        <v>3672</v>
      </c>
      <c r="I782" s="294" t="s">
        <v>298</v>
      </c>
      <c r="J782" s="233" t="str">
        <f>'WetLitterbags placem_collection'!Q123</f>
        <v>R564</v>
      </c>
      <c r="K782" s="235">
        <f>IFERROR(INDEX('Green_rooibos initial weight'!$C$5:$C$1749,MATCH(J782, 'Green_rooibos initial weight'!$A$5:$A$1749,0)),"")</f>
        <v>2.145</v>
      </c>
      <c r="L782" s="235">
        <f t="shared" si="89"/>
        <v>1.8952</v>
      </c>
      <c r="M782" s="235">
        <f>AVERAGE('Ashed teabags wet'!$J$814:$J$816)</f>
        <v>2.2816647271287041</v>
      </c>
      <c r="N782" s="235">
        <f t="shared" si="90"/>
        <v>1.8519578900914568</v>
      </c>
      <c r="O782" s="235">
        <f>IF(IFERROR(INDEX('Both teabags AfterWet'!$D$1:$D$839,MATCH(J782,'Both teabags AfterWet'!$B$1:$B$839,0)),"")="","",(IFERROR(INDEX('Both teabags AfterWet'!$D$1:$D$839,MATCH(J782,'Both teabags AfterWet'!$B$1:$B$839,0)),"")))</f>
        <v>1.53</v>
      </c>
      <c r="P782" s="235">
        <f t="shared" si="91"/>
        <v>1.3794</v>
      </c>
      <c r="Q782" s="235">
        <f>IFERROR(INDEX('Ashed teabags wet'!$J$2:$J$825,MATCH(J782,'Ashed teabags wet'!$B$2:$B$825,0)),"")</f>
        <v>7.5161772025872624</v>
      </c>
      <c r="R782" s="235">
        <f t="shared" si="94"/>
        <v>1.2757218516675113</v>
      </c>
      <c r="S782" s="236">
        <f>'WetLitterbags placem_collection'!E123</f>
        <v>42762</v>
      </c>
      <c r="T782" s="236">
        <f>IF('WetLitterbags placem_collection'!G123="","",'WetLitterbags placem_collection'!G123)</f>
        <v>42816</v>
      </c>
      <c r="U782" s="237">
        <f t="shared" si="88"/>
        <v>54</v>
      </c>
      <c r="V782" s="235">
        <f t="shared" si="92"/>
        <v>0.51580000000000004</v>
      </c>
      <c r="W782" s="235">
        <f t="shared" si="93"/>
        <v>0.57623603842394555</v>
      </c>
      <c r="X782">
        <f>IFERROR(INDEX(Rainfall_Wet!$O$2:$O$217,MATCH(B782, Rainfall_Wet!$A$2:$A$217,0)),"")</f>
        <v>206.85140822299999</v>
      </c>
      <c r="Y782" s="241">
        <v>17.96</v>
      </c>
      <c r="Z782" s="241">
        <v>4.9199999999999982</v>
      </c>
      <c r="AA782" s="241">
        <v>77.12</v>
      </c>
      <c r="AB782" s="242" t="s">
        <v>2689</v>
      </c>
      <c r="AC782" s="241">
        <v>2.0220798422868409</v>
      </c>
      <c r="AD782">
        <f>IF('WetLitterbags placem_collection'!AB123="","",'WetLitterbags placem_collection'!AB123)</f>
        <v>9.65</v>
      </c>
      <c r="AE782">
        <f>IF('WetLitterbags placem_collection'!Z123="","",'WetLitterbags placem_collection'!Z123)</f>
        <v>63</v>
      </c>
      <c r="AF782" s="256" t="str">
        <f>IF('WetLitterbags placem_collection'!AA123="","",'WetLitterbags placem_collection'!AA123)</f>
        <v>G</v>
      </c>
      <c r="AG782">
        <f>IF('WetLitterbags placem_collection'!AC123="","",'WetLitterbags placem_collection'!AC123)</f>
        <v>0</v>
      </c>
      <c r="AH782">
        <f>AVERAGE('WetLitterbags placem_collection'!S123,'WetLitterbags placem_collection'!U123)</f>
        <v>9.5500000000000007</v>
      </c>
      <c r="AI782">
        <f>AVERAGE('WetLitterbags placem_collection'!R123,'WetLitterbags placem_collection'!T123)</f>
        <v>30.75</v>
      </c>
      <c r="AJ782">
        <f>INDEX(Coordinates!$B$2:$B$197,MATCH(G782,Coordinates!$J$2:$J$197,0))</f>
        <v>-2.3492639789999998</v>
      </c>
      <c r="AK782">
        <f>INDEX(Coordinates!$C$2:$C$197,MATCH(G782,Coordinates!$J$2:$J$197,0))</f>
        <v>34.051464029999998</v>
      </c>
      <c r="AL782" t="str">
        <f>IF(ISNUMBER(SEARCH("C", 'WetLitterbags placem_collection'!Y123)),"YES","")</f>
        <v/>
      </c>
      <c r="AM782" t="str">
        <f>IF(ISNUMBER(SEARCH("H", 'WetLitterbags placem_collection'!Y123)),"YES","")</f>
        <v/>
      </c>
      <c r="AN782" t="str">
        <f>IF(ISNUMBER(SEARCH("R", 'WetLitterbags placem_collection'!Y123)),"YES","")</f>
        <v>YES</v>
      </c>
    </row>
    <row r="783" spans="1:40" ht="15" customHeight="1">
      <c r="A783" s="268" t="s">
        <v>2460</v>
      </c>
      <c r="B783" s="282">
        <f>'Dry_Litterbag Placem_Collection'!A124</f>
        <v>122</v>
      </c>
      <c r="C783" s="282" t="str">
        <f>'Dry_Litterbag Placem_Collection'!B124</f>
        <v xml:space="preserve">Mwantimba
</v>
      </c>
      <c r="D783" s="282" t="s">
        <v>2677</v>
      </c>
      <c r="E783" s="282" t="s">
        <v>2678</v>
      </c>
      <c r="F783" s="282">
        <v>4</v>
      </c>
      <c r="G783" s="283" t="str">
        <f>'Dry_Litterbag Placem_Collection'!C124</f>
        <v>Wet_Ag4_T2</v>
      </c>
      <c r="H783" s="293" t="s">
        <v>3672</v>
      </c>
      <c r="I783" s="294" t="s">
        <v>298</v>
      </c>
      <c r="J783" s="233" t="str">
        <f>'WetLitterbags placem_collection'!Q124</f>
        <v>R429</v>
      </c>
      <c r="K783" s="235">
        <f>IFERROR(INDEX('Green_rooibos initial weight'!$C$5:$C$1749,MATCH(J783, 'Green_rooibos initial weight'!$A$5:$A$1749,0)),"")</f>
        <v>2.21</v>
      </c>
      <c r="L783" s="235">
        <f t="shared" si="89"/>
        <v>1.9601999999999999</v>
      </c>
      <c r="M783" s="235">
        <f>AVERAGE('Ashed teabags wet'!$J$814:$J$816)</f>
        <v>2.2816647271287041</v>
      </c>
      <c r="N783" s="235">
        <f t="shared" si="90"/>
        <v>1.9154748080188231</v>
      </c>
      <c r="O783" s="235">
        <f>IF(IFERROR(INDEX('Both teabags AfterWet'!$D$1:$D$839,MATCH(J783,'Both teabags AfterWet'!$B$1:$B$839,0)),"")="","",(IFERROR(INDEX('Both teabags AfterWet'!$D$1:$D$839,MATCH(J783,'Both teabags AfterWet'!$B$1:$B$839,0)),"")))</f>
        <v>1.2190000000000001</v>
      </c>
      <c r="P783" s="235">
        <f t="shared" si="91"/>
        <v>1.0684</v>
      </c>
      <c r="Q783" s="235">
        <f>IFERROR(INDEX('Ashed teabags wet'!$J$2:$J$825,MATCH(J783,'Ashed teabags wet'!$B$2:$B$825,0)),"")</f>
        <v>8.6138613861387903</v>
      </c>
      <c r="R783" s="235">
        <f t="shared" si="94"/>
        <v>0.97636950495049313</v>
      </c>
      <c r="S783" s="236">
        <f>'WetLitterbags placem_collection'!E124</f>
        <v>42762</v>
      </c>
      <c r="T783" s="236">
        <f>IF('WetLitterbags placem_collection'!G124="","",'WetLitterbags placem_collection'!G124)</f>
        <v>42816</v>
      </c>
      <c r="U783" s="237">
        <f t="shared" si="88"/>
        <v>54</v>
      </c>
      <c r="V783" s="235">
        <f t="shared" si="92"/>
        <v>0.89179999999999993</v>
      </c>
      <c r="W783" s="235">
        <f t="shared" si="93"/>
        <v>0.93910530306832996</v>
      </c>
      <c r="X783">
        <f>IFERROR(INDEX(Rainfall_Wet!$O$2:$O$217,MATCH(B783, Rainfall_Wet!$A$2:$A$217,0)),"")</f>
        <v>206.85140822299999</v>
      </c>
      <c r="Y783" s="241">
        <v>17.96</v>
      </c>
      <c r="Z783" s="241">
        <v>4.9199999999999982</v>
      </c>
      <c r="AA783" s="241">
        <v>77.12</v>
      </c>
      <c r="AB783" s="242" t="s">
        <v>2689</v>
      </c>
      <c r="AC783" s="241">
        <v>3.02207984228684</v>
      </c>
      <c r="AD783">
        <f>IF('WetLitterbags placem_collection'!AB124="","",'WetLitterbags placem_collection'!AB124)</f>
        <v>3.1</v>
      </c>
      <c r="AE783">
        <f>IF('WetLitterbags placem_collection'!Z124="","",'WetLitterbags placem_collection'!Z124)</f>
        <v>53</v>
      </c>
      <c r="AF783" s="256" t="str">
        <f>IF('WetLitterbags placem_collection'!AA124="","",'WetLitterbags placem_collection'!AA124)</f>
        <v>G</v>
      </c>
      <c r="AG783">
        <f>IF('WetLitterbags placem_collection'!AC124="","",'WetLitterbags placem_collection'!AC124)</f>
        <v>0</v>
      </c>
      <c r="AH783">
        <f>AVERAGE('WetLitterbags placem_collection'!S124,'WetLitterbags placem_collection'!U124)</f>
        <v>11.8</v>
      </c>
      <c r="AI783">
        <f>AVERAGE('WetLitterbags placem_collection'!R124,'WetLitterbags placem_collection'!T124)</f>
        <v>30.650000000000002</v>
      </c>
      <c r="AJ783">
        <f>INDEX(Coordinates!$B$2:$B$197,MATCH(G783,Coordinates!$J$2:$J$197,0))</f>
        <v>-2.34923196</v>
      </c>
      <c r="AK783">
        <f>INDEX(Coordinates!$C$2:$C$197,MATCH(G783,Coordinates!$J$2:$J$197,0))</f>
        <v>34.051422039999999</v>
      </c>
      <c r="AL783" t="str">
        <f>IF(ISNUMBER(SEARCH("C", 'WetLitterbags placem_collection'!Y124)),"YES","")</f>
        <v/>
      </c>
      <c r="AM783" t="str">
        <f>IF(ISNUMBER(SEARCH("H", 'WetLitterbags placem_collection'!Y124)),"YES","")</f>
        <v/>
      </c>
      <c r="AN783" t="str">
        <f>IF(ISNUMBER(SEARCH("R", 'WetLitterbags placem_collection'!Y124)),"YES","")</f>
        <v>YES</v>
      </c>
    </row>
    <row r="784" spans="1:40" ht="15" customHeight="1">
      <c r="A784" s="268" t="s">
        <v>2460</v>
      </c>
      <c r="B784" s="282">
        <f>'Dry_Litterbag Placem_Collection'!A125</f>
        <v>123</v>
      </c>
      <c r="C784" s="282" t="str">
        <f>'Dry_Litterbag Placem_Collection'!B125</f>
        <v xml:space="preserve">Mwantimba
</v>
      </c>
      <c r="D784" s="282" t="s">
        <v>2677</v>
      </c>
      <c r="E784" s="282" t="s">
        <v>2678</v>
      </c>
      <c r="F784" s="282">
        <v>4</v>
      </c>
      <c r="G784" s="283" t="str">
        <f>'Dry_Litterbag Placem_Collection'!C125</f>
        <v>Wet_Ag4_T3</v>
      </c>
      <c r="H784" s="293" t="s">
        <v>3672</v>
      </c>
      <c r="I784" s="294" t="s">
        <v>298</v>
      </c>
      <c r="J784" s="233" t="str">
        <f>'WetLitterbags placem_collection'!Q125</f>
        <v>R466</v>
      </c>
      <c r="K784" s="235">
        <f>IFERROR(INDEX('Green_rooibos initial weight'!$C$5:$C$1749,MATCH(J784, 'Green_rooibos initial weight'!$A$5:$A$1749,0)),"")</f>
        <v>2.2269999999999999</v>
      </c>
      <c r="L784" s="235">
        <f t="shared" si="89"/>
        <v>1.9771999999999998</v>
      </c>
      <c r="M784" s="235">
        <f>AVERAGE('Ashed teabags wet'!$J$814:$J$816)</f>
        <v>2.2816647271287041</v>
      </c>
      <c r="N784" s="235">
        <f t="shared" si="90"/>
        <v>1.9320869250152111</v>
      </c>
      <c r="O784" s="235">
        <f>IF(IFERROR(INDEX('Both teabags AfterWet'!$D$1:$D$839,MATCH(J784,'Both teabags AfterWet'!$B$1:$B$839,0)),"")="","",(IFERROR(INDEX('Both teabags AfterWet'!$D$1:$D$839,MATCH(J784,'Both teabags AfterWet'!$B$1:$B$839,0)),"")))</f>
        <v>1.5760000000000001</v>
      </c>
      <c r="P784" s="235">
        <f t="shared" si="91"/>
        <v>1.4254</v>
      </c>
      <c r="Q784" s="235">
        <f>IFERROR(INDEX('Ashed teabags wet'!$J$2:$J$825,MATCH(J784,'Ashed teabags wet'!$B$2:$B$825,0)),"")</f>
        <v>3.9460539460533175</v>
      </c>
      <c r="R784" s="235">
        <f t="shared" si="94"/>
        <v>1.369152947052956</v>
      </c>
      <c r="S784" s="236">
        <f>'WetLitterbags placem_collection'!E125</f>
        <v>42762</v>
      </c>
      <c r="T784" s="236">
        <f>IF('WetLitterbags placem_collection'!G125="","",'WetLitterbags placem_collection'!G125)</f>
        <v>42816</v>
      </c>
      <c r="U784" s="237">
        <f t="shared" si="88"/>
        <v>54</v>
      </c>
      <c r="V784" s="235">
        <f t="shared" si="92"/>
        <v>0.55179999999999985</v>
      </c>
      <c r="W784" s="235">
        <f t="shared" si="93"/>
        <v>0.56293397796225508</v>
      </c>
      <c r="X784">
        <f>IFERROR(INDEX(Rainfall_Wet!$O$2:$O$217,MATCH(B784, Rainfall_Wet!$A$2:$A$217,0)),"")</f>
        <v>206.85140822299999</v>
      </c>
      <c r="Y784" s="241">
        <v>17.96</v>
      </c>
      <c r="Z784" s="241">
        <v>4.9199999999999982</v>
      </c>
      <c r="AA784" s="241">
        <v>77.12</v>
      </c>
      <c r="AB784" s="242" t="s">
        <v>2689</v>
      </c>
      <c r="AC784" s="241">
        <v>4.02207984228684</v>
      </c>
      <c r="AD784">
        <f>IF('WetLitterbags placem_collection'!AB125="","",'WetLitterbags placem_collection'!AB125)</f>
        <v>3.9</v>
      </c>
      <c r="AE784">
        <f>IF('WetLitterbags placem_collection'!Z125="","",'WetLitterbags placem_collection'!Z125)</f>
        <v>51</v>
      </c>
      <c r="AF784" s="256" t="str">
        <f>IF('WetLitterbags placem_collection'!AA125="","",'WetLitterbags placem_collection'!AA125)</f>
        <v>G</v>
      </c>
      <c r="AG784">
        <f>IF('WetLitterbags placem_collection'!AC125="","",'WetLitterbags placem_collection'!AC125)</f>
        <v>1</v>
      </c>
      <c r="AH784">
        <f>AVERAGE('WetLitterbags placem_collection'!S125,'WetLitterbags placem_collection'!U125)</f>
        <v>13.2</v>
      </c>
      <c r="AI784">
        <f>AVERAGE('WetLitterbags placem_collection'!R125,'WetLitterbags placem_collection'!T125)</f>
        <v>31.85</v>
      </c>
      <c r="AJ784">
        <f>INDEX(Coordinates!$B$2:$B$197,MATCH(G784,Coordinates!$J$2:$J$197,0))</f>
        <v>-2.3492390009999999</v>
      </c>
      <c r="AK784">
        <f>INDEX(Coordinates!$C$2:$C$197,MATCH(G784,Coordinates!$J$2:$J$197,0))</f>
        <v>34.051304020000003</v>
      </c>
      <c r="AL784" t="str">
        <f>IF(ISNUMBER(SEARCH("C", 'WetLitterbags placem_collection'!Y125)),"YES","")</f>
        <v/>
      </c>
      <c r="AM784" t="str">
        <f>IF(ISNUMBER(SEARCH("H", 'WetLitterbags placem_collection'!Y125)),"YES","")</f>
        <v/>
      </c>
      <c r="AN784" t="str">
        <f>IF(ISNUMBER(SEARCH("R", 'WetLitterbags placem_collection'!Y125)),"YES","")</f>
        <v/>
      </c>
    </row>
    <row r="785" spans="1:40" ht="15" customHeight="1">
      <c r="A785" s="268" t="s">
        <v>2460</v>
      </c>
      <c r="B785" s="282">
        <f>'Dry_Litterbag Placem_Collection'!A126</f>
        <v>124</v>
      </c>
      <c r="C785" s="282" t="str">
        <f>'Dry_Litterbag Placem_Collection'!B126</f>
        <v xml:space="preserve">Mwantimba
</v>
      </c>
      <c r="D785" s="282" t="s">
        <v>2677</v>
      </c>
      <c r="E785" s="282" t="s">
        <v>2678</v>
      </c>
      <c r="F785" s="282">
        <v>4</v>
      </c>
      <c r="G785" s="283" t="str">
        <f>'Dry_Litterbag Placem_Collection'!C126</f>
        <v>Wet_Ag4_T4</v>
      </c>
      <c r="H785" s="293" t="s">
        <v>3672</v>
      </c>
      <c r="I785" s="294" t="s">
        <v>298</v>
      </c>
      <c r="J785" s="233" t="str">
        <f>'WetLitterbags placem_collection'!Q126</f>
        <v>R471</v>
      </c>
      <c r="K785" s="235">
        <f>IFERROR(INDEX('Green_rooibos initial weight'!$C$5:$C$1749,MATCH(J785, 'Green_rooibos initial weight'!$A$5:$A$1749,0)),"")</f>
        <v>2.238</v>
      </c>
      <c r="L785" s="235">
        <f t="shared" si="89"/>
        <v>1.9882</v>
      </c>
      <c r="M785" s="235">
        <f>AVERAGE('Ashed teabags wet'!$J$814:$J$816)</f>
        <v>2.2816647271287041</v>
      </c>
      <c r="N785" s="235">
        <f t="shared" si="90"/>
        <v>1.942835941895227</v>
      </c>
      <c r="O785" s="235">
        <f>IF(IFERROR(INDEX('Both teabags AfterWet'!$D$1:$D$839,MATCH(J785,'Both teabags AfterWet'!$B$1:$B$839,0)),"")="","",(IFERROR(INDEX('Both teabags AfterWet'!$D$1:$D$839,MATCH(J785,'Both teabags AfterWet'!$B$1:$B$839,0)),"")))</f>
        <v>1.518</v>
      </c>
      <c r="P785" s="235">
        <f t="shared" si="91"/>
        <v>1.3673999999999999</v>
      </c>
      <c r="Q785" s="235">
        <f>IFERROR(INDEX('Ashed teabags wet'!$J$2:$J$825,MATCH(J785,'Ashed teabags wet'!$B$2:$B$825,0)),"")</f>
        <v>3.762376237623815</v>
      </c>
      <c r="R785" s="235">
        <f t="shared" si="94"/>
        <v>1.3159532673267318</v>
      </c>
      <c r="S785" s="236">
        <f>'WetLitterbags placem_collection'!E126</f>
        <v>42762</v>
      </c>
      <c r="T785" s="236">
        <f>IF('WetLitterbags placem_collection'!G126="","",'WetLitterbags placem_collection'!G126)</f>
        <v>42816</v>
      </c>
      <c r="U785" s="237">
        <f t="shared" si="88"/>
        <v>54</v>
      </c>
      <c r="V785" s="235">
        <f t="shared" si="92"/>
        <v>0.62080000000000002</v>
      </c>
      <c r="W785" s="235">
        <f t="shared" si="93"/>
        <v>0.62688267456849522</v>
      </c>
      <c r="X785">
        <f>IFERROR(INDEX(Rainfall_Wet!$O$2:$O$217,MATCH(B785, Rainfall_Wet!$A$2:$A$217,0)),"")</f>
        <v>206.85140822299999</v>
      </c>
      <c r="Y785" s="241">
        <v>17.96</v>
      </c>
      <c r="Z785" s="241">
        <v>4.9199999999999982</v>
      </c>
      <c r="AA785" s="241">
        <v>77.12</v>
      </c>
      <c r="AB785" s="242" t="s">
        <v>2689</v>
      </c>
      <c r="AC785" s="241">
        <v>5.02207984228684</v>
      </c>
      <c r="AD785">
        <f>IF('WetLitterbags placem_collection'!AB126="","",'WetLitterbags placem_collection'!AB126)</f>
        <v>5.45</v>
      </c>
      <c r="AE785">
        <f>IF('WetLitterbags placem_collection'!Z126="","",'WetLitterbags placem_collection'!Z126)</f>
        <v>47</v>
      </c>
      <c r="AF785" s="256" t="str">
        <f>IF('WetLitterbags placem_collection'!AA126="","",'WetLitterbags placem_collection'!AA126)</f>
        <v>G</v>
      </c>
      <c r="AG785">
        <f>IF('WetLitterbags placem_collection'!AC126="","",'WetLitterbags placem_collection'!AC126)</f>
        <v>1</v>
      </c>
      <c r="AH785">
        <f>AVERAGE('WetLitterbags placem_collection'!S126,'WetLitterbags placem_collection'!U126)</f>
        <v>18.2</v>
      </c>
      <c r="AI785">
        <f>AVERAGE('WetLitterbags placem_collection'!R126,'WetLitterbags placem_collection'!T126)</f>
        <v>31.1</v>
      </c>
      <c r="AJ785">
        <f>INDEX(Coordinates!$B$2:$B$197,MATCH(G785,Coordinates!$J$2:$J$197,0))</f>
        <v>-2.3492799889999998</v>
      </c>
      <c r="AK785">
        <f>INDEX(Coordinates!$C$2:$C$197,MATCH(G785,Coordinates!$J$2:$J$197,0))</f>
        <v>34.051280970000001</v>
      </c>
      <c r="AL785" t="str">
        <f>IF(ISNUMBER(SEARCH("C", 'WetLitterbags placem_collection'!Y126)),"YES","")</f>
        <v/>
      </c>
      <c r="AM785" t="str">
        <f>IF(ISNUMBER(SEARCH("H", 'WetLitterbags placem_collection'!Y126)),"YES","")</f>
        <v/>
      </c>
      <c r="AN785" t="str">
        <f>IF(ISNUMBER(SEARCH("R", 'WetLitterbags placem_collection'!Y126)),"YES","")</f>
        <v/>
      </c>
    </row>
    <row r="786" spans="1:40" ht="15" customHeight="1">
      <c r="A786" s="268" t="s">
        <v>2460</v>
      </c>
      <c r="B786" s="282">
        <f>'Dry_Litterbag Placem_Collection'!A127</f>
        <v>125</v>
      </c>
      <c r="C786" s="282" t="str">
        <f>'Dry_Litterbag Placem_Collection'!B127</f>
        <v xml:space="preserve">Mwantimba
</v>
      </c>
      <c r="D786" s="282" t="s">
        <v>2677</v>
      </c>
      <c r="E786" s="282" t="s">
        <v>2678</v>
      </c>
      <c r="F786" s="282">
        <v>4</v>
      </c>
      <c r="G786" s="283" t="str">
        <f>'Dry_Litterbag Placem_Collection'!C127</f>
        <v>Wet_Ag4_T5</v>
      </c>
      <c r="H786" s="293" t="s">
        <v>3672</v>
      </c>
      <c r="I786" s="294" t="s">
        <v>298</v>
      </c>
      <c r="J786" s="233" t="str">
        <f>'WetLitterbags placem_collection'!Q127</f>
        <v>R486</v>
      </c>
      <c r="K786" s="235">
        <f>IFERROR(INDEX('Green_rooibos initial weight'!$C$5:$C$1749,MATCH(J786, 'Green_rooibos initial weight'!$A$5:$A$1749,0)),"")</f>
        <v>2.218</v>
      </c>
      <c r="L786" s="235">
        <f t="shared" si="89"/>
        <v>1.9681999999999999</v>
      </c>
      <c r="M786" s="235">
        <f>AVERAGE('Ashed teabags wet'!$J$814:$J$816)</f>
        <v>2.2816647271287041</v>
      </c>
      <c r="N786" s="235">
        <f t="shared" si="90"/>
        <v>1.9232922748406529</v>
      </c>
      <c r="O786" s="235" t="str">
        <f>IF(IFERROR(INDEX('Both teabags AfterWet'!$D$1:$D$839,MATCH(J786,'Both teabags AfterWet'!$B$1:$B$839,0)),"")="","",(IFERROR(INDEX('Both teabags AfterWet'!$D$1:$D$839,MATCH(J786,'Both teabags AfterWet'!$B$1:$B$839,0)),"")))</f>
        <v/>
      </c>
      <c r="P786" s="235" t="str">
        <f t="shared" si="91"/>
        <v/>
      </c>
      <c r="Q786" s="235">
        <f>IFERROR(INDEX('Ashed teabags wet'!$J$2:$J$825,MATCH(J786,'Ashed teabags wet'!$B$2:$B$825,0)),"")</f>
        <v>4.2372881355932517</v>
      </c>
      <c r="R786" s="235" t="str">
        <f t="shared" si="94"/>
        <v/>
      </c>
      <c r="S786" s="236">
        <f>'WetLitterbags placem_collection'!E127</f>
        <v>42762</v>
      </c>
      <c r="T786" s="236">
        <f>IF('WetLitterbags placem_collection'!G127="","",'WetLitterbags placem_collection'!G127)</f>
        <v>42816</v>
      </c>
      <c r="U786" s="237">
        <f t="shared" si="88"/>
        <v>54</v>
      </c>
      <c r="V786" s="235" t="str">
        <f t="shared" si="92"/>
        <v/>
      </c>
      <c r="W786" s="235" t="str">
        <f t="shared" si="93"/>
        <v/>
      </c>
      <c r="X786">
        <f>IFERROR(INDEX(Rainfall_Wet!$O$2:$O$217,MATCH(B786, Rainfall_Wet!$A$2:$A$217,0)),"")</f>
        <v>206.85140822299999</v>
      </c>
      <c r="Y786" s="241">
        <v>17.96</v>
      </c>
      <c r="Z786" s="241">
        <v>4.9199999999999982</v>
      </c>
      <c r="AA786" s="241">
        <v>77.12</v>
      </c>
      <c r="AB786" s="242" t="s">
        <v>2689</v>
      </c>
      <c r="AC786" s="241">
        <v>6.02207984228684</v>
      </c>
      <c r="AD786">
        <f>IF('WetLitterbags placem_collection'!AB127="","",'WetLitterbags placem_collection'!AB127)</f>
        <v>9.3000000000000007</v>
      </c>
      <c r="AE786">
        <f>IF('WetLitterbags placem_collection'!Z127="","",'WetLitterbags placem_collection'!Z127)</f>
        <v>43</v>
      </c>
      <c r="AF786" s="256" t="str">
        <f>IF('WetLitterbags placem_collection'!AA127="","",'WetLitterbags placem_collection'!AA127)</f>
        <v>G</v>
      </c>
      <c r="AG786">
        <f>IF('WetLitterbags placem_collection'!AC127="","",'WetLitterbags placem_collection'!AC127)</f>
        <v>1</v>
      </c>
      <c r="AH786">
        <f>AVERAGE('WetLitterbags placem_collection'!S127,'WetLitterbags placem_collection'!U127)</f>
        <v>19.25</v>
      </c>
      <c r="AI786">
        <f>AVERAGE('WetLitterbags placem_collection'!R127,'WetLitterbags placem_collection'!T127)</f>
        <v>32.049999999999997</v>
      </c>
      <c r="AJ786">
        <f>INDEX(Coordinates!$B$2:$B$197,MATCH(G786,Coordinates!$J$2:$J$197,0))</f>
        <v>-2.3493320400000002</v>
      </c>
      <c r="AK786">
        <f>INDEX(Coordinates!$C$2:$C$197,MATCH(G786,Coordinates!$J$2:$J$197,0))</f>
        <v>34.051321960000003</v>
      </c>
      <c r="AL786" t="str">
        <f>IF(ISNUMBER(SEARCH("C", 'WetLitterbags placem_collection'!Y127)),"YES","")</f>
        <v/>
      </c>
      <c r="AM786" t="str">
        <f>IF(ISNUMBER(SEARCH("H", 'WetLitterbags placem_collection'!Y127)),"YES","")</f>
        <v/>
      </c>
      <c r="AN786" t="str">
        <f>IF(ISNUMBER(SEARCH("R", 'WetLitterbags placem_collection'!Y127)),"YES","")</f>
        <v>YES</v>
      </c>
    </row>
    <row r="787" spans="1:40" ht="15" customHeight="1">
      <c r="A787" s="268" t="s">
        <v>2460</v>
      </c>
      <c r="B787" s="282">
        <f>'Dry_Litterbag Placem_Collection'!A128</f>
        <v>126</v>
      </c>
      <c r="C787" s="282" t="str">
        <f>'Dry_Litterbag Placem_Collection'!B128</f>
        <v xml:space="preserve">Mwantimba
</v>
      </c>
      <c r="D787" s="282" t="s">
        <v>2677</v>
      </c>
      <c r="E787" s="282" t="s">
        <v>2678</v>
      </c>
      <c r="F787" s="282">
        <v>4</v>
      </c>
      <c r="G787" s="283" t="str">
        <f>'Dry_Litterbag Placem_Collection'!C128</f>
        <v>Wet_Ag4_T6</v>
      </c>
      <c r="H787" s="293" t="s">
        <v>3672</v>
      </c>
      <c r="I787" s="294" t="s">
        <v>298</v>
      </c>
      <c r="J787" s="233" t="str">
        <f>'WetLitterbags placem_collection'!Q128</f>
        <v>R55</v>
      </c>
      <c r="K787" s="235">
        <f>IFERROR(INDEX('Green_rooibos initial weight'!$C$5:$C$1749,MATCH(J787, 'Green_rooibos initial weight'!$A$5:$A$1749,0)),"")</f>
        <v>2.2010000000000001</v>
      </c>
      <c r="L787" s="235">
        <f t="shared" si="89"/>
        <v>1.9512</v>
      </c>
      <c r="M787" s="235">
        <f>AVERAGE('Ashed teabags wet'!$J$814:$J$816)</f>
        <v>2.2816647271287041</v>
      </c>
      <c r="N787" s="235">
        <f t="shared" si="90"/>
        <v>1.9066801578442647</v>
      </c>
      <c r="O787" s="235">
        <f>IF(IFERROR(INDEX('Both teabags AfterWet'!$D$1:$D$839,MATCH(J787,'Both teabags AfterWet'!$B$1:$B$839,0)),"")="","",(IFERROR(INDEX('Both teabags AfterWet'!$D$1:$D$839,MATCH(J787,'Both teabags AfterWet'!$B$1:$B$839,0)),"")))</f>
        <v>1.4419999999999999</v>
      </c>
      <c r="P787" s="235">
        <f t="shared" si="91"/>
        <v>1.2913999999999999</v>
      </c>
      <c r="Q787" s="235">
        <f>IFERROR(INDEX('Ashed teabags wet'!$J$2:$J$825,MATCH(J787,'Ashed teabags wet'!$B$2:$B$825,0)),"")</f>
        <v>3.9111540318678832</v>
      </c>
      <c r="R787" s="235">
        <f t="shared" si="94"/>
        <v>1.240891356832458</v>
      </c>
      <c r="S787" s="236">
        <f>'WetLitterbags placem_collection'!E128</f>
        <v>42762</v>
      </c>
      <c r="T787" s="236">
        <f>IF('WetLitterbags placem_collection'!G128="","",'WetLitterbags placem_collection'!G128)</f>
        <v>42816</v>
      </c>
      <c r="U787" s="237">
        <f t="shared" si="88"/>
        <v>54</v>
      </c>
      <c r="V787" s="235">
        <f t="shared" si="92"/>
        <v>0.65980000000000016</v>
      </c>
      <c r="W787" s="235">
        <f t="shared" si="93"/>
        <v>0.66578880101180671</v>
      </c>
      <c r="X787">
        <f>IFERROR(INDEX(Rainfall_Wet!$O$2:$O$217,MATCH(B787, Rainfall_Wet!$A$2:$A$217,0)),"")</f>
        <v>206.85140822299999</v>
      </c>
      <c r="Y787" s="241">
        <v>17.96</v>
      </c>
      <c r="Z787" s="241">
        <v>4.9199999999999982</v>
      </c>
      <c r="AA787" s="241">
        <v>77.12</v>
      </c>
      <c r="AB787" s="242" t="s">
        <v>2689</v>
      </c>
      <c r="AC787" s="241">
        <v>7.02207984228684</v>
      </c>
      <c r="AD787">
        <f>IF('WetLitterbags placem_collection'!AB128="","",'WetLitterbags placem_collection'!AB128)</f>
        <v>10.85</v>
      </c>
      <c r="AE787">
        <f>IF('WetLitterbags placem_collection'!Z128="","",'WetLitterbags placem_collection'!Z128)</f>
        <v>40</v>
      </c>
      <c r="AF787" s="256" t="str">
        <f>IF('WetLitterbags placem_collection'!AA128="","",'WetLitterbags placem_collection'!AA128)</f>
        <v>G</v>
      </c>
      <c r="AG787">
        <f>IF('WetLitterbags placem_collection'!AC128="","",'WetLitterbags placem_collection'!AC128)</f>
        <v>1</v>
      </c>
      <c r="AH787">
        <f>AVERAGE('WetLitterbags placem_collection'!S128,'WetLitterbags placem_collection'!U128)</f>
        <v>16.649999999999999</v>
      </c>
      <c r="AI787">
        <f>AVERAGE('WetLitterbags placem_collection'!R128,'WetLitterbags placem_collection'!T128)</f>
        <v>32</v>
      </c>
      <c r="AJ787">
        <f>INDEX(Coordinates!$B$2:$B$197,MATCH(G787,Coordinates!$J$2:$J$197,0))</f>
        <v>-2.3493509829999999</v>
      </c>
      <c r="AK787">
        <f>INDEX(Coordinates!$C$2:$C$197,MATCH(G787,Coordinates!$J$2:$J$197,0))</f>
        <v>34.051332019999997</v>
      </c>
      <c r="AL787" t="str">
        <f>IF(ISNUMBER(SEARCH("C", 'WetLitterbags placem_collection'!Y128)),"YES","")</f>
        <v/>
      </c>
      <c r="AM787" t="str">
        <f>IF(ISNUMBER(SEARCH("H", 'WetLitterbags placem_collection'!Y128)),"YES","")</f>
        <v/>
      </c>
      <c r="AN787" t="str">
        <f>IF(ISNUMBER(SEARCH("R", 'WetLitterbags placem_collection'!Y128)),"YES","")</f>
        <v>YES</v>
      </c>
    </row>
    <row r="788" spans="1:40" ht="15" customHeight="1">
      <c r="A788" s="268" t="s">
        <v>2460</v>
      </c>
      <c r="B788" s="282">
        <f>'Dry_Litterbag Placem_Collection'!A129</f>
        <v>127</v>
      </c>
      <c r="C788" s="282" t="str">
        <f>'Dry_Litterbag Placem_Collection'!B129</f>
        <v xml:space="preserve">Mwantimba
</v>
      </c>
      <c r="D788" s="282" t="s">
        <v>2677</v>
      </c>
      <c r="E788" s="282" t="s">
        <v>2678</v>
      </c>
      <c r="F788" s="282">
        <v>4</v>
      </c>
      <c r="G788" s="283" t="str">
        <f>'Dry_Litterbag Placem_Collection'!C129</f>
        <v>Wet_Ag4_T7</v>
      </c>
      <c r="H788" s="293" t="s">
        <v>3672</v>
      </c>
      <c r="I788" s="294" t="s">
        <v>298</v>
      </c>
      <c r="J788" s="233" t="str">
        <f>'WetLitterbags placem_collection'!Q129</f>
        <v>R424</v>
      </c>
      <c r="K788" s="235">
        <f>IFERROR(INDEX('Green_rooibos initial weight'!$C$5:$C$1749,MATCH(J788, 'Green_rooibos initial weight'!$A$5:$A$1749,0)),"")</f>
        <v>2.214</v>
      </c>
      <c r="L788" s="235">
        <f t="shared" si="89"/>
        <v>1.9641999999999999</v>
      </c>
      <c r="M788" s="235">
        <f>AVERAGE('Ashed teabags wet'!$J$814:$J$816)</f>
        <v>2.2816647271287041</v>
      </c>
      <c r="N788" s="235">
        <f t="shared" si="90"/>
        <v>1.919383541429738</v>
      </c>
      <c r="O788" s="235">
        <f>IF(IFERROR(INDEX('Both teabags AfterWet'!$D$1:$D$839,MATCH(J788,'Both teabags AfterWet'!$B$1:$B$839,0)),"")="","",(IFERROR(INDEX('Both teabags AfterWet'!$D$1:$D$839,MATCH(J788,'Both teabags AfterWet'!$B$1:$B$839,0)),"")))</f>
        <v>1.552</v>
      </c>
      <c r="P788" s="235">
        <f t="shared" si="91"/>
        <v>1.4014</v>
      </c>
      <c r="Q788" s="235">
        <f>IFERROR(INDEX('Ashed teabags wet'!$J$2:$J$825,MATCH(J788,'Ashed teabags wet'!$B$2:$B$825,0)),"")</f>
        <v>7.3429951690818136</v>
      </c>
      <c r="R788" s="235">
        <f t="shared" si="94"/>
        <v>1.2984952657004873</v>
      </c>
      <c r="S788" s="236">
        <f>'WetLitterbags placem_collection'!E129</f>
        <v>42762</v>
      </c>
      <c r="T788" s="236">
        <f>IF('WetLitterbags placem_collection'!G129="","",'WetLitterbags placem_collection'!G129)</f>
        <v>42816</v>
      </c>
      <c r="U788" s="237">
        <f t="shared" si="88"/>
        <v>54</v>
      </c>
      <c r="V788" s="235">
        <f t="shared" si="92"/>
        <v>0.56279999999999997</v>
      </c>
      <c r="W788" s="235">
        <f t="shared" si="93"/>
        <v>0.62088827572925065</v>
      </c>
      <c r="X788">
        <f>IFERROR(INDEX(Rainfall_Wet!$O$2:$O$217,MATCH(B788, Rainfall_Wet!$A$2:$A$217,0)),"")</f>
        <v>206.85140822299999</v>
      </c>
      <c r="Y788" s="241">
        <v>17.96</v>
      </c>
      <c r="Z788" s="241">
        <v>4.9199999999999982</v>
      </c>
      <c r="AA788" s="241">
        <v>77.12</v>
      </c>
      <c r="AB788" s="242" t="s">
        <v>2689</v>
      </c>
      <c r="AC788" s="241">
        <v>8.0220798422868391</v>
      </c>
      <c r="AD788">
        <f>IF('WetLitterbags placem_collection'!AB129="","",'WetLitterbags placem_collection'!AB129)</f>
        <v>5.35</v>
      </c>
      <c r="AE788">
        <f>IF('WetLitterbags placem_collection'!Z129="","",'WetLitterbags placem_collection'!Z129)</f>
        <v>58</v>
      </c>
      <c r="AF788" s="256" t="str">
        <f>IF('WetLitterbags placem_collection'!AA129="","",'WetLitterbags placem_collection'!AA129)</f>
        <v>G</v>
      </c>
      <c r="AG788">
        <f>IF('WetLitterbags placem_collection'!AC129="","",'WetLitterbags placem_collection'!AC129)</f>
        <v>1</v>
      </c>
      <c r="AH788">
        <f>AVERAGE('WetLitterbags placem_collection'!S129,'WetLitterbags placem_collection'!U129)</f>
        <v>15.8</v>
      </c>
      <c r="AI788">
        <f>AVERAGE('WetLitterbags placem_collection'!R129,'WetLitterbags placem_collection'!T129)</f>
        <v>31.55</v>
      </c>
      <c r="AJ788">
        <f>INDEX(Coordinates!$B$2:$B$197,MATCH(G788,Coordinates!$J$2:$J$197,0))</f>
        <v>-2.3491850219999999</v>
      </c>
      <c r="AK788">
        <f>INDEX(Coordinates!$C$2:$C$197,MATCH(G788,Coordinates!$J$2:$J$197,0))</f>
        <v>34.051264959999997</v>
      </c>
      <c r="AL788" t="str">
        <f>IF(ISNUMBER(SEARCH("C", 'WetLitterbags placem_collection'!Y129)),"YES","")</f>
        <v/>
      </c>
      <c r="AM788" t="str">
        <f>IF(ISNUMBER(SEARCH("H", 'WetLitterbags placem_collection'!Y129)),"YES","")</f>
        <v/>
      </c>
      <c r="AN788" t="str">
        <f>IF(ISNUMBER(SEARCH("R", 'WetLitterbags placem_collection'!Y129)),"YES","")</f>
        <v>YES</v>
      </c>
    </row>
    <row r="789" spans="1:40" ht="15" customHeight="1">
      <c r="A789" s="268" t="s">
        <v>2460</v>
      </c>
      <c r="B789" s="282">
        <f>'Dry_Litterbag Placem_Collection'!A130</f>
        <v>128</v>
      </c>
      <c r="C789" s="282" t="str">
        <f>'Dry_Litterbag Placem_Collection'!B130</f>
        <v xml:space="preserve">Mwantimba
</v>
      </c>
      <c r="D789" s="282" t="s">
        <v>2677</v>
      </c>
      <c r="E789" s="282" t="s">
        <v>2678</v>
      </c>
      <c r="F789" s="282">
        <v>4</v>
      </c>
      <c r="G789" s="283" t="str">
        <f>'Dry_Litterbag Placem_Collection'!C130</f>
        <v>Wet_Ag4_T8</v>
      </c>
      <c r="H789" s="293" t="s">
        <v>3672</v>
      </c>
      <c r="I789" s="294" t="s">
        <v>298</v>
      </c>
      <c r="J789" s="233" t="str">
        <f>'WetLitterbags placem_collection'!Q130</f>
        <v>R418</v>
      </c>
      <c r="K789" s="235">
        <f>IFERROR(INDEX('Green_rooibos initial weight'!$C$5:$C$1749,MATCH(J789, 'Green_rooibos initial weight'!$A$5:$A$1749,0)),"")</f>
        <v>2.2029999999999998</v>
      </c>
      <c r="L789" s="235">
        <f t="shared" si="89"/>
        <v>1.9531999999999998</v>
      </c>
      <c r="M789" s="235">
        <f>AVERAGE('Ashed teabags wet'!$J$814:$J$816)</f>
        <v>2.2816647271287041</v>
      </c>
      <c r="N789" s="235">
        <f t="shared" si="90"/>
        <v>1.908634524549722</v>
      </c>
      <c r="O789" s="235">
        <f>IF(IFERROR(INDEX('Both teabags AfterWet'!$D$1:$D$839,MATCH(J789,'Both teabags AfterWet'!$B$1:$B$839,0)),"")="","",(IFERROR(INDEX('Both teabags AfterWet'!$D$1:$D$839,MATCH(J789,'Both teabags AfterWet'!$B$1:$B$839,0)),"")))</f>
        <v>1.4119999999999999</v>
      </c>
      <c r="P789" s="235">
        <f t="shared" si="91"/>
        <v>1.2613999999999999</v>
      </c>
      <c r="Q789" s="235">
        <f>IFERROR(INDEX('Ashed teabags wet'!$J$2:$J$825,MATCH(J789,'Ashed teabags wet'!$B$2:$B$825,0)),"")</f>
        <v>4.4282238442810895</v>
      </c>
      <c r="R789" s="235">
        <f t="shared" si="94"/>
        <v>1.2055423844282382</v>
      </c>
      <c r="S789" s="236">
        <f>'WetLitterbags placem_collection'!E130</f>
        <v>42762</v>
      </c>
      <c r="T789" s="236">
        <f>IF('WetLitterbags placem_collection'!G130="","",'WetLitterbags placem_collection'!G130)</f>
        <v>42816</v>
      </c>
      <c r="U789" s="237">
        <f t="shared" si="88"/>
        <v>54</v>
      </c>
      <c r="V789" s="235">
        <f t="shared" si="92"/>
        <v>0.69179999999999997</v>
      </c>
      <c r="W789" s="235">
        <f t="shared" si="93"/>
        <v>0.7030921401214838</v>
      </c>
      <c r="X789">
        <f>IFERROR(INDEX(Rainfall_Wet!$O$2:$O$217,MATCH(B789, Rainfall_Wet!$A$2:$A$217,0)),"")</f>
        <v>206.85140822299999</v>
      </c>
      <c r="Y789" s="241">
        <v>17.96</v>
      </c>
      <c r="Z789" s="241">
        <v>4.9199999999999982</v>
      </c>
      <c r="AA789" s="241">
        <v>77.12</v>
      </c>
      <c r="AB789" s="242" t="s">
        <v>2689</v>
      </c>
      <c r="AC789" s="241">
        <v>9.0220798422868391</v>
      </c>
      <c r="AD789">
        <f>IF('WetLitterbags placem_collection'!AB130="","",'WetLitterbags placem_collection'!AB130)</f>
        <v>10.9</v>
      </c>
      <c r="AE789">
        <f>IF('WetLitterbags placem_collection'!Z130="","",'WetLitterbags placem_collection'!Z130)</f>
        <v>44</v>
      </c>
      <c r="AF789" s="256" t="str">
        <f>IF('WetLitterbags placem_collection'!AA130="","",'WetLitterbags placem_collection'!AA130)</f>
        <v>G</v>
      </c>
      <c r="AG789">
        <f>IF('WetLitterbags placem_collection'!AC130="","",'WetLitterbags placem_collection'!AC130)</f>
        <v>0</v>
      </c>
      <c r="AH789">
        <f>AVERAGE('WetLitterbags placem_collection'!S130,'WetLitterbags placem_collection'!U130)</f>
        <v>8.15</v>
      </c>
      <c r="AI789">
        <f>AVERAGE('WetLitterbags placem_collection'!R130,'WetLitterbags placem_collection'!T130)</f>
        <v>31.650000000000002</v>
      </c>
      <c r="AJ789">
        <f>INDEX(Coordinates!$B$2:$B$197,MATCH(G789,Coordinates!$J$2:$J$197,0))</f>
        <v>-2.3493099960000001</v>
      </c>
      <c r="AK789">
        <f>INDEX(Coordinates!$C$2:$C$197,MATCH(G789,Coordinates!$J$2:$J$197,0))</f>
        <v>34.05141802</v>
      </c>
      <c r="AL789" t="str">
        <f>IF(ISNUMBER(SEARCH("C", 'WetLitterbags placem_collection'!Y130)),"YES","")</f>
        <v/>
      </c>
      <c r="AM789" t="str">
        <f>IF(ISNUMBER(SEARCH("H", 'WetLitterbags placem_collection'!Y130)),"YES","")</f>
        <v/>
      </c>
      <c r="AN789" t="str">
        <f>IF(ISNUMBER(SEARCH("R", 'WetLitterbags placem_collection'!Y130)),"YES","")</f>
        <v>YES</v>
      </c>
    </row>
    <row r="790" spans="1:40" ht="15" customHeight="1">
      <c r="A790" s="268" t="s">
        <v>2460</v>
      </c>
      <c r="B790" s="282">
        <f>'Dry_Litterbag Placem_Collection'!A131</f>
        <v>129</v>
      </c>
      <c r="C790" s="282" t="str">
        <f>'Dry_Litterbag Placem_Collection'!B131</f>
        <v xml:space="preserve">Mwantimba
</v>
      </c>
      <c r="D790" s="282" t="s">
        <v>2677</v>
      </c>
      <c r="E790" s="282" t="s">
        <v>20</v>
      </c>
      <c r="F790" s="282">
        <v>1</v>
      </c>
      <c r="G790" s="283" t="str">
        <f>'Dry_Litterbag Placem_Collection'!C131</f>
        <v>Wet_P1_T1</v>
      </c>
      <c r="H790" s="293" t="s">
        <v>3672</v>
      </c>
      <c r="I790" s="294" t="s">
        <v>298</v>
      </c>
      <c r="J790" s="233" t="str">
        <f>'WetLitterbags placem_collection'!Q131</f>
        <v>R520</v>
      </c>
      <c r="K790" s="235">
        <f>IFERROR(INDEX('Green_rooibos initial weight'!$C$5:$C$1749,MATCH(J790, 'Green_rooibos initial weight'!$A$5:$A$1749,0)),"")</f>
        <v>2.2210000000000001</v>
      </c>
      <c r="L790" s="235">
        <f t="shared" si="89"/>
        <v>1.9712000000000001</v>
      </c>
      <c r="M790" s="235">
        <f>AVERAGE('Ashed teabags wet'!$J$814:$J$816)</f>
        <v>2.2816647271287041</v>
      </c>
      <c r="N790" s="235">
        <f t="shared" si="90"/>
        <v>1.926223824898839</v>
      </c>
      <c r="O790" s="235">
        <f>IF(IFERROR(INDEX('Both teabags AfterWet'!$D$1:$D$839,MATCH(J790,'Both teabags AfterWet'!$B$1:$B$839,0)),"")="","",(IFERROR(INDEX('Both teabags AfterWet'!$D$1:$D$839,MATCH(J790,'Both teabags AfterWet'!$B$1:$B$839,0)),"")))</f>
        <v>1.5878000000000001</v>
      </c>
      <c r="P790" s="235">
        <f t="shared" si="91"/>
        <v>1.4372</v>
      </c>
      <c r="Q790" s="235">
        <f>IFERROR(INDEX('Ashed teabags wet'!$J$2:$J$825,MATCH(J790,'Ashed teabags wet'!$B$2:$B$825,0)),"")</f>
        <v>5.5940594059407749</v>
      </c>
      <c r="R790" s="235">
        <f t="shared" si="94"/>
        <v>1.3568021782178192</v>
      </c>
      <c r="S790" s="236">
        <f>'WetLitterbags placem_collection'!E131</f>
        <v>42762</v>
      </c>
      <c r="T790" s="236">
        <f>IF('WetLitterbags placem_collection'!G131="","",'WetLitterbags placem_collection'!G131)</f>
        <v>42816</v>
      </c>
      <c r="U790" s="237">
        <f t="shared" si="88"/>
        <v>54</v>
      </c>
      <c r="V790" s="235">
        <f t="shared" si="92"/>
        <v>0.53400000000000003</v>
      </c>
      <c r="W790" s="235">
        <f t="shared" si="93"/>
        <v>0.5694216466810198</v>
      </c>
      <c r="X790">
        <f>IFERROR(INDEX(Rainfall_Wet!$O$2:$O$217,MATCH(B790, Rainfall_Wet!$A$2:$A$217,0)),"")</f>
        <v>206.85140822299999</v>
      </c>
      <c r="Y790" s="241">
        <v>31.214836424255054</v>
      </c>
      <c r="Z790" s="241">
        <v>11.377370285476141</v>
      </c>
      <c r="AA790" s="241">
        <v>57.407793290268799</v>
      </c>
      <c r="AB790" s="242" t="s">
        <v>2688</v>
      </c>
      <c r="AC790" s="241">
        <v>1.7337604731394776</v>
      </c>
      <c r="AD790">
        <f>IF('WetLitterbags placem_collection'!AB131="","",'WetLitterbags placem_collection'!AB131)</f>
        <v>2.4</v>
      </c>
      <c r="AE790">
        <f>IF('WetLitterbags placem_collection'!Z131="","",'WetLitterbags placem_collection'!Z131)</f>
        <v>2.4</v>
      </c>
      <c r="AF790" s="256" t="str">
        <f>IF('WetLitterbags placem_collection'!AA131="","",'WetLitterbags placem_collection'!AA131)</f>
        <v>O</v>
      </c>
      <c r="AG790">
        <f>IF('WetLitterbags placem_collection'!AC131="","",'WetLitterbags placem_collection'!AC131)</f>
        <v>1</v>
      </c>
      <c r="AH790">
        <f>AVERAGE('WetLitterbags placem_collection'!S131,'WetLitterbags placem_collection'!U131)</f>
        <v>15.05</v>
      </c>
      <c r="AI790">
        <f>AVERAGE('WetLitterbags placem_collection'!R131,'WetLitterbags placem_collection'!T131)</f>
        <v>28</v>
      </c>
      <c r="AJ790">
        <f>INDEX(Coordinates!$B$2:$B$197,MATCH(G790,Coordinates!$J$2:$J$197,0))</f>
        <v>-2.3503360249999998</v>
      </c>
      <c r="AK790">
        <f>INDEX(Coordinates!$C$2:$C$197,MATCH(G790,Coordinates!$J$2:$J$197,0))</f>
        <v>34.049662009999999</v>
      </c>
      <c r="AL790" t="str">
        <f>IF(ISNUMBER(SEARCH("C", 'WetLitterbags placem_collection'!Y131)),"YES","")</f>
        <v/>
      </c>
      <c r="AM790" t="str">
        <f>IF(ISNUMBER(SEARCH("H", 'WetLitterbags placem_collection'!Y131)),"YES","")</f>
        <v/>
      </c>
      <c r="AN790" t="str">
        <f>IF(ISNUMBER(SEARCH("R", 'WetLitterbags placem_collection'!Y131)),"YES","")</f>
        <v/>
      </c>
    </row>
    <row r="791" spans="1:40" ht="15" customHeight="1">
      <c r="A791" s="268" t="s">
        <v>2460</v>
      </c>
      <c r="B791" s="282">
        <f>'Dry_Litterbag Placem_Collection'!A132</f>
        <v>130</v>
      </c>
      <c r="C791" s="282" t="str">
        <f>'Dry_Litterbag Placem_Collection'!B132</f>
        <v xml:space="preserve">Mwantimba
</v>
      </c>
      <c r="D791" s="282" t="s">
        <v>2677</v>
      </c>
      <c r="E791" s="282" t="s">
        <v>20</v>
      </c>
      <c r="F791" s="282">
        <v>1</v>
      </c>
      <c r="G791" s="283" t="str">
        <f>'Dry_Litterbag Placem_Collection'!C132</f>
        <v>Wet_P1_T2</v>
      </c>
      <c r="H791" s="293" t="s">
        <v>3672</v>
      </c>
      <c r="I791" s="294" t="s">
        <v>298</v>
      </c>
      <c r="J791" s="233" t="str">
        <f>'WetLitterbags placem_collection'!Q132</f>
        <v>R433</v>
      </c>
      <c r="K791" s="235">
        <f>IFERROR(INDEX('Green_rooibos initial weight'!$C$5:$C$1749,MATCH(J791, 'Green_rooibos initial weight'!$A$5:$A$1749,0)),"")</f>
        <v>2.0750000000000002</v>
      </c>
      <c r="L791" s="235">
        <f t="shared" si="89"/>
        <v>1.8252000000000002</v>
      </c>
      <c r="M791" s="235">
        <f>AVERAGE('Ashed teabags wet'!$J$814:$J$816)</f>
        <v>2.2816647271287041</v>
      </c>
      <c r="N791" s="235">
        <f t="shared" si="90"/>
        <v>1.7835550554004471</v>
      </c>
      <c r="O791" s="235">
        <f>IF(IFERROR(INDEX('Both teabags AfterWet'!$D$1:$D$839,MATCH(J791,'Both teabags AfterWet'!$B$1:$B$839,0)),"")="","",(IFERROR(INDEX('Both teabags AfterWet'!$D$1:$D$839,MATCH(J791,'Both teabags AfterWet'!$B$1:$B$839,0)),"")))</f>
        <v>1.5069999999999999</v>
      </c>
      <c r="P791" s="235">
        <f t="shared" si="91"/>
        <v>1.3563999999999998</v>
      </c>
      <c r="Q791" s="235">
        <f>IFERROR(INDEX('Ashed teabags wet'!$J$2:$J$825,MATCH(J791,'Ashed teabags wet'!$B$2:$B$825,0)),"")</f>
        <v>5.1420176297748439</v>
      </c>
      <c r="R791" s="235">
        <f t="shared" si="94"/>
        <v>1.2866536728697338</v>
      </c>
      <c r="S791" s="236">
        <f>'WetLitterbags placem_collection'!E132</f>
        <v>42762</v>
      </c>
      <c r="T791" s="236">
        <f>IF('WetLitterbags placem_collection'!G132="","",'WetLitterbags placem_collection'!G132)</f>
        <v>42816</v>
      </c>
      <c r="U791" s="237">
        <f t="shared" ref="U791:U854" si="95">IFERROR(T791-S791,"")</f>
        <v>54</v>
      </c>
      <c r="V791" s="235">
        <f t="shared" si="92"/>
        <v>0.46880000000000033</v>
      </c>
      <c r="W791" s="235">
        <f t="shared" si="93"/>
        <v>0.49690138253071336</v>
      </c>
      <c r="X791">
        <f>IFERROR(INDEX(Rainfall_Wet!$O$2:$O$217,MATCH(B791, Rainfall_Wet!$A$2:$A$217,0)),"")</f>
        <v>206.85140822299999</v>
      </c>
      <c r="Y791" s="241">
        <v>31.214836424255054</v>
      </c>
      <c r="Z791" s="241">
        <v>11.377370285476141</v>
      </c>
      <c r="AA791" s="241">
        <v>57.407793290268799</v>
      </c>
      <c r="AB791" s="242" t="s">
        <v>2688</v>
      </c>
      <c r="AC791" s="241">
        <v>2.7337604731394798</v>
      </c>
      <c r="AD791">
        <f>IF('WetLitterbags placem_collection'!AB132="","",'WetLitterbags placem_collection'!AB132)</f>
        <v>2.1</v>
      </c>
      <c r="AE791">
        <f>IF('WetLitterbags placem_collection'!Z132="","",'WetLitterbags placem_collection'!Z132)</f>
        <v>3.5</v>
      </c>
      <c r="AF791" s="256" t="str">
        <f>IF('WetLitterbags placem_collection'!AA132="","",'WetLitterbags placem_collection'!AA132)</f>
        <v>O</v>
      </c>
      <c r="AG791">
        <f>IF('WetLitterbags placem_collection'!AC132="","",'WetLitterbags placem_collection'!AC132)</f>
        <v>0</v>
      </c>
      <c r="AH791">
        <f>AVERAGE('WetLitterbags placem_collection'!S132,'WetLitterbags placem_collection'!U132)</f>
        <v>16.3</v>
      </c>
      <c r="AI791">
        <f>AVERAGE('WetLitterbags placem_collection'!R132,'WetLitterbags placem_collection'!T132)</f>
        <v>28.5</v>
      </c>
      <c r="AJ791">
        <f>INDEX(Coordinates!$B$2:$B$197,MATCH(G791,Coordinates!$J$2:$J$197,0))</f>
        <v>-2.3503729889999998</v>
      </c>
      <c r="AK791">
        <f>INDEX(Coordinates!$C$2:$C$197,MATCH(G791,Coordinates!$J$2:$J$197,0))</f>
        <v>34.049626969999998</v>
      </c>
      <c r="AL791" t="str">
        <f>IF(ISNUMBER(SEARCH("C", 'WetLitterbags placem_collection'!Y132)),"YES","")</f>
        <v/>
      </c>
      <c r="AM791" t="str">
        <f>IF(ISNUMBER(SEARCH("H", 'WetLitterbags placem_collection'!Y132)),"YES","")</f>
        <v/>
      </c>
      <c r="AN791" t="str">
        <f>IF(ISNUMBER(SEARCH("R", 'WetLitterbags placem_collection'!Y132)),"YES","")</f>
        <v/>
      </c>
    </row>
    <row r="792" spans="1:40" ht="15" customHeight="1">
      <c r="A792" s="268" t="s">
        <v>2460</v>
      </c>
      <c r="B792" s="282">
        <f>'Dry_Litterbag Placem_Collection'!A133</f>
        <v>131</v>
      </c>
      <c r="C792" s="282" t="str">
        <f>'Dry_Litterbag Placem_Collection'!B133</f>
        <v xml:space="preserve">Mwantimba
</v>
      </c>
      <c r="D792" s="282" t="s">
        <v>2677</v>
      </c>
      <c r="E792" s="282" t="s">
        <v>20</v>
      </c>
      <c r="F792" s="282">
        <v>1</v>
      </c>
      <c r="G792" s="283" t="str">
        <f>'Dry_Litterbag Placem_Collection'!C133</f>
        <v>Wet_P1_T3</v>
      </c>
      <c r="H792" s="293" t="s">
        <v>3672</v>
      </c>
      <c r="I792" s="294" t="s">
        <v>298</v>
      </c>
      <c r="J792" s="233" t="str">
        <f>'WetLitterbags placem_collection'!Q133</f>
        <v>R592</v>
      </c>
      <c r="K792" s="235">
        <f>IFERROR(INDEX('Green_rooibos initial weight'!$C$5:$C$1749,MATCH(J792, 'Green_rooibos initial weight'!$A$5:$A$1749,0)),"")</f>
        <v>2.2549999999999999</v>
      </c>
      <c r="L792" s="235">
        <f t="shared" si="89"/>
        <v>2.0051999999999999</v>
      </c>
      <c r="M792" s="235">
        <f>AVERAGE('Ashed teabags wet'!$J$814:$J$816)</f>
        <v>2.2816647271287041</v>
      </c>
      <c r="N792" s="235">
        <f t="shared" si="90"/>
        <v>1.959448058891615</v>
      </c>
      <c r="O792" s="235">
        <f>IF(IFERROR(INDEX('Both teabags AfterWet'!$D$1:$D$839,MATCH(J792,'Both teabags AfterWet'!$B$1:$B$839,0)),"")="","",(IFERROR(INDEX('Both teabags AfterWet'!$D$1:$D$839,MATCH(J792,'Both teabags AfterWet'!$B$1:$B$839,0)),"")))</f>
        <v>1.6073999999999999</v>
      </c>
      <c r="P792" s="235">
        <f t="shared" si="91"/>
        <v>1.4567999999999999</v>
      </c>
      <c r="Q792" s="235">
        <f>IFERROR(INDEX('Ashed teabags wet'!$J$2:$J$825,MATCH(J792,'Ashed teabags wet'!$B$2:$B$825,0)),"")</f>
        <v>3.7601142313182434</v>
      </c>
      <c r="R792" s="235">
        <f t="shared" si="94"/>
        <v>1.4020226558781557</v>
      </c>
      <c r="S792" s="236">
        <f>'WetLitterbags placem_collection'!E133</f>
        <v>42762</v>
      </c>
      <c r="T792" s="236">
        <f>IF('WetLitterbags placem_collection'!G133="","",'WetLitterbags placem_collection'!G133)</f>
        <v>42816</v>
      </c>
      <c r="U792" s="237">
        <f t="shared" si="95"/>
        <v>54</v>
      </c>
      <c r="V792" s="235">
        <f t="shared" si="92"/>
        <v>0.5484</v>
      </c>
      <c r="W792" s="235">
        <f t="shared" si="93"/>
        <v>0.55742540301345933</v>
      </c>
      <c r="X792">
        <f>IFERROR(INDEX(Rainfall_Wet!$O$2:$O$217,MATCH(B792, Rainfall_Wet!$A$2:$A$217,0)),"")</f>
        <v>206.85140822299999</v>
      </c>
      <c r="Y792" s="241">
        <v>31.214836424255054</v>
      </c>
      <c r="Z792" s="241">
        <v>11.377370285476141</v>
      </c>
      <c r="AA792" s="241">
        <v>57.407793290268799</v>
      </c>
      <c r="AB792" s="242" t="s">
        <v>2688</v>
      </c>
      <c r="AC792" s="241">
        <v>3.7337604731394798</v>
      </c>
      <c r="AD792">
        <f>IF('WetLitterbags placem_collection'!AB133="","",'WetLitterbags placem_collection'!AB133)</f>
        <v>4.5</v>
      </c>
      <c r="AE792">
        <f>IF('WetLitterbags placem_collection'!Z133="","",'WetLitterbags placem_collection'!Z133)</f>
        <v>7.5</v>
      </c>
      <c r="AF792" s="256" t="str">
        <f>IF('WetLitterbags placem_collection'!AA133="","",'WetLitterbags placem_collection'!AA133)</f>
        <v>O</v>
      </c>
      <c r="AG792">
        <f>IF('WetLitterbags placem_collection'!AC133="","",'WetLitterbags placem_collection'!AC133)</f>
        <v>0</v>
      </c>
      <c r="AH792">
        <f>AVERAGE('WetLitterbags placem_collection'!S133,'WetLitterbags placem_collection'!U133)</f>
        <v>9.3000000000000007</v>
      </c>
      <c r="AI792">
        <f>AVERAGE('WetLitterbags placem_collection'!R133,'WetLitterbags placem_collection'!T133)</f>
        <v>28.950000000000003</v>
      </c>
      <c r="AJ792">
        <f>INDEX(Coordinates!$B$2:$B$197,MATCH(G792,Coordinates!$J$2:$J$197,0))</f>
        <v>-2.3503259660000002</v>
      </c>
      <c r="AK792">
        <f>INDEX(Coordinates!$C$2:$C$197,MATCH(G792,Coordinates!$J$2:$J$197,0))</f>
        <v>34.049616999999998</v>
      </c>
      <c r="AL792" t="str">
        <f>IF(ISNUMBER(SEARCH("C", 'WetLitterbags placem_collection'!Y133)),"YES","")</f>
        <v/>
      </c>
      <c r="AM792" t="str">
        <f>IF(ISNUMBER(SEARCH("H", 'WetLitterbags placem_collection'!Y133)),"YES","")</f>
        <v/>
      </c>
      <c r="AN792" t="str">
        <f>IF(ISNUMBER(SEARCH("R", 'WetLitterbags placem_collection'!Y133)),"YES","")</f>
        <v/>
      </c>
    </row>
    <row r="793" spans="1:40" ht="15" customHeight="1">
      <c r="A793" s="268" t="s">
        <v>2460</v>
      </c>
      <c r="B793" s="282">
        <f>'Dry_Litterbag Placem_Collection'!A134</f>
        <v>132</v>
      </c>
      <c r="C793" s="282" t="str">
        <f>'Dry_Litterbag Placem_Collection'!B134</f>
        <v xml:space="preserve">Mwantimba
</v>
      </c>
      <c r="D793" s="282" t="s">
        <v>2677</v>
      </c>
      <c r="E793" s="282" t="s">
        <v>20</v>
      </c>
      <c r="F793" s="282">
        <v>1</v>
      </c>
      <c r="G793" s="283" t="str">
        <f>'Dry_Litterbag Placem_Collection'!C134</f>
        <v>Wet_P1_T4</v>
      </c>
      <c r="H793" s="293" t="s">
        <v>3672</v>
      </c>
      <c r="I793" s="294" t="s">
        <v>298</v>
      </c>
      <c r="J793" s="233" t="str">
        <f>'WetLitterbags placem_collection'!Q134</f>
        <v>R477</v>
      </c>
      <c r="K793" s="235">
        <f>IFERROR(INDEX('Green_rooibos initial weight'!$C$5:$C$1749,MATCH(J793, 'Green_rooibos initial weight'!$A$5:$A$1749,0)),"")</f>
        <v>2.169</v>
      </c>
      <c r="L793" s="235">
        <f t="shared" si="89"/>
        <v>1.9192</v>
      </c>
      <c r="M793" s="235">
        <f>AVERAGE('Ashed teabags wet'!$J$814:$J$816)</f>
        <v>2.2816647271287041</v>
      </c>
      <c r="N793" s="235">
        <f t="shared" si="90"/>
        <v>1.8754102905569459</v>
      </c>
      <c r="O793" s="235">
        <f>IF(IFERROR(INDEX('Both teabags AfterWet'!$D$1:$D$839,MATCH(J793,'Both teabags AfterWet'!$B$1:$B$839,0)),"")="","",(IFERROR(INDEX('Both teabags AfterWet'!$D$1:$D$839,MATCH(J793,'Both teabags AfterWet'!$B$1:$B$839,0)),"")))</f>
        <v>1.573</v>
      </c>
      <c r="P793" s="235">
        <f t="shared" si="91"/>
        <v>1.4223999999999999</v>
      </c>
      <c r="Q793" s="235">
        <f>IFERROR(INDEX('Ashed teabags wet'!$J$2:$J$825,MATCH(J793,'Ashed teabags wet'!$B$2:$B$825,0)),"")</f>
        <v>4.5098039215686896</v>
      </c>
      <c r="R793" s="235">
        <f t="shared" si="94"/>
        <v>1.3582525490196069</v>
      </c>
      <c r="S793" s="236">
        <f>'WetLitterbags placem_collection'!E134</f>
        <v>42762</v>
      </c>
      <c r="T793" s="236">
        <f>IF('WetLitterbags placem_collection'!G134="","",'WetLitterbags placem_collection'!G134)</f>
        <v>42816</v>
      </c>
      <c r="U793" s="237">
        <f t="shared" si="95"/>
        <v>54</v>
      </c>
      <c r="V793" s="235">
        <f t="shared" si="92"/>
        <v>0.49680000000000013</v>
      </c>
      <c r="W793" s="235">
        <f t="shared" si="93"/>
        <v>0.51715774153733896</v>
      </c>
      <c r="X793">
        <f>IFERROR(INDEX(Rainfall_Wet!$O$2:$O$217,MATCH(B793, Rainfall_Wet!$A$2:$A$217,0)),"")</f>
        <v>206.85140822299999</v>
      </c>
      <c r="Y793" s="241">
        <v>31.214836424255054</v>
      </c>
      <c r="Z793" s="241">
        <v>11.377370285476141</v>
      </c>
      <c r="AA793" s="241">
        <v>57.407793290268799</v>
      </c>
      <c r="AB793" s="242" t="s">
        <v>2688</v>
      </c>
      <c r="AC793" s="241">
        <v>4.7337604731394798</v>
      </c>
      <c r="AD793">
        <f>IF('WetLitterbags placem_collection'!AB134="","",'WetLitterbags placem_collection'!AB134)</f>
        <v>0.7</v>
      </c>
      <c r="AE793">
        <f>IF('WetLitterbags placem_collection'!Z134="","",'WetLitterbags placem_collection'!Z134)</f>
        <v>9.8000000000000007</v>
      </c>
      <c r="AF793" s="256" t="str">
        <f>IF('WetLitterbags placem_collection'!AA134="","",'WetLitterbags placem_collection'!AA134)</f>
        <v>G</v>
      </c>
      <c r="AG793">
        <f>IF('WetLitterbags placem_collection'!AC134="","",'WetLitterbags placem_collection'!AC134)</f>
        <v>1</v>
      </c>
      <c r="AH793">
        <f>AVERAGE('WetLitterbags placem_collection'!S134,'WetLitterbags placem_collection'!U134)</f>
        <v>18.55</v>
      </c>
      <c r="AI793">
        <f>AVERAGE('WetLitterbags placem_collection'!R134,'WetLitterbags placem_collection'!T134)</f>
        <v>28.95</v>
      </c>
      <c r="AJ793">
        <f>INDEX(Coordinates!$B$2:$B$197,MATCH(G793,Coordinates!$J$2:$J$197,0))</f>
        <v>-2.3504800260000001</v>
      </c>
      <c r="AK793">
        <f>INDEX(Coordinates!$C$2:$C$197,MATCH(G793,Coordinates!$J$2:$J$197,0))</f>
        <v>34.049551030000003</v>
      </c>
      <c r="AL793" t="str">
        <f>IF(ISNUMBER(SEARCH("C", 'WetLitterbags placem_collection'!Y134)),"YES","")</f>
        <v/>
      </c>
      <c r="AM793" t="str">
        <f>IF(ISNUMBER(SEARCH("H", 'WetLitterbags placem_collection'!Y134)),"YES","")</f>
        <v/>
      </c>
      <c r="AN793" t="str">
        <f>IF(ISNUMBER(SEARCH("R", 'WetLitterbags placem_collection'!Y134)),"YES","")</f>
        <v/>
      </c>
    </row>
    <row r="794" spans="1:40" ht="15" customHeight="1">
      <c r="A794" s="268" t="s">
        <v>2460</v>
      </c>
      <c r="B794" s="282">
        <f>'Dry_Litterbag Placem_Collection'!A135</f>
        <v>133</v>
      </c>
      <c r="C794" s="282" t="str">
        <f>'Dry_Litterbag Placem_Collection'!B135</f>
        <v xml:space="preserve">Mwantimba
</v>
      </c>
      <c r="D794" s="282" t="s">
        <v>2677</v>
      </c>
      <c r="E794" s="282" t="s">
        <v>20</v>
      </c>
      <c r="F794" s="282">
        <v>1</v>
      </c>
      <c r="G794" s="283" t="str">
        <f>'Dry_Litterbag Placem_Collection'!C135</f>
        <v>Wet_P1_T5</v>
      </c>
      <c r="H794" s="293" t="s">
        <v>3672</v>
      </c>
      <c r="I794" s="294" t="s">
        <v>298</v>
      </c>
      <c r="J794" s="233" t="str">
        <f>'WetLitterbags placem_collection'!Q135</f>
        <v>R597</v>
      </c>
      <c r="K794" s="235">
        <f>IFERROR(INDEX('Green_rooibos initial weight'!$C$5:$C$1749,MATCH(J794, 'Green_rooibos initial weight'!$A$5:$A$1749,0)),"")</f>
        <v>2.165</v>
      </c>
      <c r="L794" s="235">
        <f t="shared" si="89"/>
        <v>1.9152</v>
      </c>
      <c r="M794" s="235">
        <f>AVERAGE('Ashed teabags wet'!$J$814:$J$816)</f>
        <v>2.2816647271287041</v>
      </c>
      <c r="N794" s="235">
        <f t="shared" si="90"/>
        <v>1.8715015571460312</v>
      </c>
      <c r="O794" s="235">
        <f>IF(IFERROR(INDEX('Both teabags AfterWet'!$D$1:$D$839,MATCH(J794,'Both teabags AfterWet'!$B$1:$B$839,0)),"")="","",(IFERROR(INDEX('Both teabags AfterWet'!$D$1:$D$839,MATCH(J794,'Both teabags AfterWet'!$B$1:$B$839,0)),"")))</f>
        <v>1.5714999999999999</v>
      </c>
      <c r="P794" s="235">
        <f t="shared" si="91"/>
        <v>1.4208999999999998</v>
      </c>
      <c r="Q794" s="235">
        <f>IFERROR(INDEX('Ashed teabags wet'!$J$2:$J$825,MATCH(J794,'Ashed teabags wet'!$B$2:$B$825,0)),"")</f>
        <v>7.7152812344452117</v>
      </c>
      <c r="R794" s="235">
        <f t="shared" si="94"/>
        <v>1.3112735689397679</v>
      </c>
      <c r="S794" s="236">
        <f>'WetLitterbags placem_collection'!E135</f>
        <v>42762</v>
      </c>
      <c r="T794" s="236">
        <f>IF('WetLitterbags placem_collection'!G135="","",'WetLitterbags placem_collection'!G135)</f>
        <v>42816</v>
      </c>
      <c r="U794" s="237">
        <f t="shared" si="95"/>
        <v>54</v>
      </c>
      <c r="V794" s="235">
        <f t="shared" si="92"/>
        <v>0.49430000000000018</v>
      </c>
      <c r="W794" s="235">
        <f t="shared" si="93"/>
        <v>0.56022798820626329</v>
      </c>
      <c r="X794">
        <f>IFERROR(INDEX(Rainfall_Wet!$O$2:$O$217,MATCH(B794, Rainfall_Wet!$A$2:$A$217,0)),"")</f>
        <v>206.85140822299999</v>
      </c>
      <c r="Y794" s="241">
        <v>31.214836424255054</v>
      </c>
      <c r="Z794" s="241">
        <v>11.377370285476141</v>
      </c>
      <c r="AA794" s="241">
        <v>57.407793290268799</v>
      </c>
      <c r="AB794" s="242" t="s">
        <v>2688</v>
      </c>
      <c r="AC794" s="241">
        <v>5.7337604731394798</v>
      </c>
      <c r="AD794">
        <f>IF('WetLitterbags placem_collection'!AB135="","",'WetLitterbags placem_collection'!AB135)</f>
        <v>2.2000000000000002</v>
      </c>
      <c r="AE794">
        <f>IF('WetLitterbags placem_collection'!Z135="","",'WetLitterbags placem_collection'!Z135)</f>
        <v>10</v>
      </c>
      <c r="AF794" s="256" t="str">
        <f>IF('WetLitterbags placem_collection'!AA135="","",'WetLitterbags placem_collection'!AA135)</f>
        <v>O</v>
      </c>
      <c r="AG794">
        <f>IF('WetLitterbags placem_collection'!AC135="","",'WetLitterbags placem_collection'!AC135)</f>
        <v>1</v>
      </c>
      <c r="AH794">
        <f>AVERAGE('WetLitterbags placem_collection'!S135,'WetLitterbags placem_collection'!U135)</f>
        <v>13.399999999999999</v>
      </c>
      <c r="AI794">
        <f>AVERAGE('WetLitterbags placem_collection'!R135,'WetLitterbags placem_collection'!T135)</f>
        <v>31.349999999999998</v>
      </c>
      <c r="AJ794">
        <f>INDEX(Coordinates!$B$2:$B$197,MATCH(G794,Coordinates!$J$2:$J$197,0))</f>
        <v>-2.350474996</v>
      </c>
      <c r="AK794">
        <f>INDEX(Coordinates!$C$2:$C$197,MATCH(G794,Coordinates!$J$2:$J$197,0))</f>
        <v>34.049801979999998</v>
      </c>
      <c r="AL794" t="str">
        <f>IF(ISNUMBER(SEARCH("C", 'WetLitterbags placem_collection'!Y135)),"YES","")</f>
        <v/>
      </c>
      <c r="AM794" t="str">
        <f>IF(ISNUMBER(SEARCH("H", 'WetLitterbags placem_collection'!Y135)),"YES","")</f>
        <v/>
      </c>
      <c r="AN794" t="str">
        <f>IF(ISNUMBER(SEARCH("R", 'WetLitterbags placem_collection'!Y135)),"YES","")</f>
        <v/>
      </c>
    </row>
    <row r="795" spans="1:40" ht="15" customHeight="1">
      <c r="A795" s="268" t="s">
        <v>2460</v>
      </c>
      <c r="B795" s="282">
        <f>'Dry_Litterbag Placem_Collection'!A136</f>
        <v>134</v>
      </c>
      <c r="C795" s="282" t="str">
        <f>'Dry_Litterbag Placem_Collection'!B136</f>
        <v xml:space="preserve">Mwantimba
</v>
      </c>
      <c r="D795" s="282" t="s">
        <v>2677</v>
      </c>
      <c r="E795" s="282" t="s">
        <v>20</v>
      </c>
      <c r="F795" s="282">
        <v>1</v>
      </c>
      <c r="G795" s="283" t="str">
        <f>'Dry_Litterbag Placem_Collection'!C136</f>
        <v>Wet_P1_T6</v>
      </c>
      <c r="H795" s="293" t="s">
        <v>3672</v>
      </c>
      <c r="I795" s="294" t="s">
        <v>298</v>
      </c>
      <c r="J795" s="233" t="str">
        <f>'WetLitterbags placem_collection'!Q136</f>
        <v>R467</v>
      </c>
      <c r="K795" s="235">
        <f>IFERROR(INDEX('Green_rooibos initial weight'!$C$5:$C$1749,MATCH(J795, 'Green_rooibos initial weight'!$A$5:$A$1749,0)),"")</f>
        <v>2.3140000000000001</v>
      </c>
      <c r="L795" s="235">
        <f t="shared" si="89"/>
        <v>2.0642</v>
      </c>
      <c r="M795" s="235">
        <f>AVERAGE('Ashed teabags wet'!$J$814:$J$816)</f>
        <v>2.2816647271287041</v>
      </c>
      <c r="N795" s="235">
        <f t="shared" si="90"/>
        <v>2.0171018767026094</v>
      </c>
      <c r="O795" s="235">
        <f>IF(IFERROR(INDEX('Both teabags AfterWet'!$D$1:$D$839,MATCH(J795,'Both teabags AfterWet'!$B$1:$B$839,0)),"")="","",(IFERROR(INDEX('Both teabags AfterWet'!$D$1:$D$839,MATCH(J795,'Both teabags AfterWet'!$B$1:$B$839,0)),"")))</f>
        <v>1.591</v>
      </c>
      <c r="P795" s="235">
        <f t="shared" si="91"/>
        <v>1.4403999999999999</v>
      </c>
      <c r="Q795" s="235">
        <f>IFERROR(INDEX('Ashed teabags wet'!$J$2:$J$825,MATCH(J795,'Ashed teabags wet'!$B$2:$B$825,0)),"")</f>
        <v>3.4619188921860404</v>
      </c>
      <c r="R795" s="235">
        <f t="shared" si="94"/>
        <v>1.3905345202769521</v>
      </c>
      <c r="S795" s="236">
        <f>'WetLitterbags placem_collection'!E136</f>
        <v>42762</v>
      </c>
      <c r="T795" s="236">
        <f>IF('WetLitterbags placem_collection'!G136="","",'WetLitterbags placem_collection'!G136)</f>
        <v>42816</v>
      </c>
      <c r="U795" s="237">
        <f t="shared" si="95"/>
        <v>54</v>
      </c>
      <c r="V795" s="235">
        <f t="shared" si="92"/>
        <v>0.62380000000000013</v>
      </c>
      <c r="W795" s="235">
        <f t="shared" si="93"/>
        <v>0.62656735642565731</v>
      </c>
      <c r="X795">
        <f>IFERROR(INDEX(Rainfall_Wet!$O$2:$O$217,MATCH(B795, Rainfall_Wet!$A$2:$A$217,0)),"")</f>
        <v>206.85140822299999</v>
      </c>
      <c r="Y795" s="241">
        <v>31.214836424255054</v>
      </c>
      <c r="Z795" s="241">
        <v>11.377370285476141</v>
      </c>
      <c r="AA795" s="241">
        <v>57.407793290268799</v>
      </c>
      <c r="AB795" s="242" t="s">
        <v>2688</v>
      </c>
      <c r="AC795" s="241">
        <v>6.7337604731394798</v>
      </c>
      <c r="AD795">
        <f>IF('WetLitterbags placem_collection'!AB136="","",'WetLitterbags placem_collection'!AB136)</f>
        <v>1.1000000000000001</v>
      </c>
      <c r="AE795">
        <f>IF('WetLitterbags placem_collection'!Z136="","",'WetLitterbags placem_collection'!Z136)</f>
        <v>15.4</v>
      </c>
      <c r="AF795" s="256" t="str">
        <f>IF('WetLitterbags placem_collection'!AA136="","",'WetLitterbags placem_collection'!AA136)</f>
        <v>O</v>
      </c>
      <c r="AG795">
        <f>IF('WetLitterbags placem_collection'!AC136="","",'WetLitterbags placem_collection'!AC136)</f>
        <v>1</v>
      </c>
      <c r="AH795">
        <f>AVERAGE('WetLitterbags placem_collection'!S136,'WetLitterbags placem_collection'!U136)</f>
        <v>12.7</v>
      </c>
      <c r="AI795">
        <f>AVERAGE('WetLitterbags placem_collection'!R136,'WetLitterbags placem_collection'!T136)</f>
        <v>30.15</v>
      </c>
      <c r="AJ795">
        <f>INDEX(Coordinates!$B$2:$B$197,MATCH(G795,Coordinates!$J$2:$J$197,0))</f>
        <v>-2.3503559730000001</v>
      </c>
      <c r="AK795">
        <f>INDEX(Coordinates!$C$2:$C$197,MATCH(G795,Coordinates!$J$2:$J$197,0))</f>
        <v>34.049800980000001</v>
      </c>
      <c r="AL795" t="str">
        <f>IF(ISNUMBER(SEARCH("C", 'WetLitterbags placem_collection'!Y136)),"YES","")</f>
        <v/>
      </c>
      <c r="AM795" t="str">
        <f>IF(ISNUMBER(SEARCH("H", 'WetLitterbags placem_collection'!Y136)),"YES","")</f>
        <v/>
      </c>
      <c r="AN795" t="str">
        <f>IF(ISNUMBER(SEARCH("R", 'WetLitterbags placem_collection'!Y136)),"YES","")</f>
        <v/>
      </c>
    </row>
    <row r="796" spans="1:40" ht="15" customHeight="1">
      <c r="A796" s="268" t="s">
        <v>2460</v>
      </c>
      <c r="B796" s="282">
        <f>'Dry_Litterbag Placem_Collection'!A137</f>
        <v>135</v>
      </c>
      <c r="C796" s="282" t="str">
        <f>'Dry_Litterbag Placem_Collection'!B137</f>
        <v xml:space="preserve">Mwantimba
</v>
      </c>
      <c r="D796" s="282" t="s">
        <v>2677</v>
      </c>
      <c r="E796" s="282" t="s">
        <v>20</v>
      </c>
      <c r="F796" s="282">
        <v>1</v>
      </c>
      <c r="G796" s="283" t="str">
        <f>'Dry_Litterbag Placem_Collection'!C137</f>
        <v>Wet_P1_T7</v>
      </c>
      <c r="H796" s="293" t="s">
        <v>3672</v>
      </c>
      <c r="I796" s="294" t="s">
        <v>298</v>
      </c>
      <c r="J796" s="233" t="str">
        <f>'WetLitterbags placem_collection'!Q137</f>
        <v>R596</v>
      </c>
      <c r="K796" s="235">
        <f>IFERROR(INDEX('Green_rooibos initial weight'!$C$5:$C$1749,MATCH(J796, 'Green_rooibos initial weight'!$A$5:$A$1749,0)),"")</f>
        <v>2.1749999999999998</v>
      </c>
      <c r="L796" s="235">
        <f t="shared" si="89"/>
        <v>1.9251999999999998</v>
      </c>
      <c r="M796" s="235">
        <f>AVERAGE('Ashed teabags wet'!$J$814:$J$816)</f>
        <v>2.2816647271287041</v>
      </c>
      <c r="N796" s="235">
        <f t="shared" si="90"/>
        <v>1.8812733906733179</v>
      </c>
      <c r="O796" s="235">
        <f>IF(IFERROR(INDEX('Both teabags AfterWet'!$D$1:$D$839,MATCH(J796,'Both teabags AfterWet'!$B$1:$B$839,0)),"")="","",(IFERROR(INDEX('Both teabags AfterWet'!$D$1:$D$839,MATCH(J796,'Both teabags AfterWet'!$B$1:$B$839,0)),"")))</f>
        <v>1.512</v>
      </c>
      <c r="P796" s="235">
        <f t="shared" si="91"/>
        <v>1.3613999999999999</v>
      </c>
      <c r="Q796" s="235">
        <f>IFERROR(INDEX('Ashed teabags wet'!$J$2:$J$825,MATCH(J796,'Ashed teabags wet'!$B$2:$B$825,0)),"")</f>
        <v>6.95609274790369</v>
      </c>
      <c r="R796" s="235">
        <f t="shared" si="94"/>
        <v>1.266699753330039</v>
      </c>
      <c r="S796" s="236">
        <f>'WetLitterbags placem_collection'!E137</f>
        <v>42762</v>
      </c>
      <c r="T796" s="236">
        <f>IF('WetLitterbags placem_collection'!G137="","",'WetLitterbags placem_collection'!G137)</f>
        <v>42816</v>
      </c>
      <c r="U796" s="237">
        <f t="shared" si="95"/>
        <v>54</v>
      </c>
      <c r="V796" s="235">
        <f t="shared" si="92"/>
        <v>0.56379999999999986</v>
      </c>
      <c r="W796" s="235">
        <f t="shared" si="93"/>
        <v>0.61457363734327886</v>
      </c>
      <c r="X796">
        <f>IFERROR(INDEX(Rainfall_Wet!$O$2:$O$217,MATCH(B796, Rainfall_Wet!$A$2:$A$217,0)),"")</f>
        <v>206.85140822299999</v>
      </c>
      <c r="Y796" s="241">
        <v>31.214836424255054</v>
      </c>
      <c r="Z796" s="241">
        <v>11.377370285476141</v>
      </c>
      <c r="AA796" s="241">
        <v>57.407793290268799</v>
      </c>
      <c r="AB796" s="242" t="s">
        <v>2688</v>
      </c>
      <c r="AC796" s="241">
        <v>7.7337604731394798</v>
      </c>
      <c r="AD796">
        <f>IF('WetLitterbags placem_collection'!AB137="","",'WetLitterbags placem_collection'!AB137)</f>
        <v>2.1</v>
      </c>
      <c r="AE796">
        <f>IF('WetLitterbags placem_collection'!Z137="","",'WetLitterbags placem_collection'!Z137)</f>
        <v>5.6</v>
      </c>
      <c r="AF796" s="256" t="str">
        <f>IF('WetLitterbags placem_collection'!AA137="","",'WetLitterbags placem_collection'!AA137)</f>
        <v>O</v>
      </c>
      <c r="AG796">
        <f>IF('WetLitterbags placem_collection'!AC137="","",'WetLitterbags placem_collection'!AC137)</f>
        <v>1</v>
      </c>
      <c r="AH796">
        <f>AVERAGE('WetLitterbags placem_collection'!S137,'WetLitterbags placem_collection'!U137)</f>
        <v>14.5</v>
      </c>
      <c r="AI796">
        <f>AVERAGE('WetLitterbags placem_collection'!R137,'WetLitterbags placem_collection'!T137)</f>
        <v>29.65</v>
      </c>
      <c r="AJ796">
        <f>INDEX(Coordinates!$B$2:$B$197,MATCH(G796,Coordinates!$J$2:$J$197,0))</f>
        <v>-2.3503589909999998</v>
      </c>
      <c r="AK796">
        <f>INDEX(Coordinates!$C$2:$C$197,MATCH(G796,Coordinates!$J$2:$J$197,0))</f>
        <v>34.049719000000003</v>
      </c>
      <c r="AL796" t="str">
        <f>IF(ISNUMBER(SEARCH("C", 'WetLitterbags placem_collection'!Y137)),"YES","")</f>
        <v/>
      </c>
      <c r="AM796" t="str">
        <f>IF(ISNUMBER(SEARCH("H", 'WetLitterbags placem_collection'!Y137)),"YES","")</f>
        <v/>
      </c>
      <c r="AN796" t="str">
        <f>IF(ISNUMBER(SEARCH("R", 'WetLitterbags placem_collection'!Y137)),"YES","")</f>
        <v/>
      </c>
    </row>
    <row r="797" spans="1:40" ht="15" customHeight="1">
      <c r="A797" s="268" t="s">
        <v>2460</v>
      </c>
      <c r="B797" s="282">
        <f>'Dry_Litterbag Placem_Collection'!A138</f>
        <v>136</v>
      </c>
      <c r="C797" s="282" t="str">
        <f>'Dry_Litterbag Placem_Collection'!B138</f>
        <v xml:space="preserve">Mwantimba
</v>
      </c>
      <c r="D797" s="282" t="s">
        <v>2677</v>
      </c>
      <c r="E797" s="282" t="s">
        <v>20</v>
      </c>
      <c r="F797" s="282">
        <v>1</v>
      </c>
      <c r="G797" s="283" t="str">
        <f>'Dry_Litterbag Placem_Collection'!C138</f>
        <v>Wet_P1_T8</v>
      </c>
      <c r="H797" s="293" t="s">
        <v>3672</v>
      </c>
      <c r="I797" s="294" t="s">
        <v>298</v>
      </c>
      <c r="J797" s="233" t="str">
        <f>'WetLitterbags placem_collection'!Q138</f>
        <v>R543</v>
      </c>
      <c r="K797" s="235">
        <f>IFERROR(INDEX('Green_rooibos initial weight'!$C$5:$C$1749,MATCH(J797, 'Green_rooibos initial weight'!$A$5:$A$1749,0)),"")</f>
        <v>2.2730000000000001</v>
      </c>
      <c r="L797" s="235">
        <f t="shared" si="89"/>
        <v>2.0232000000000001</v>
      </c>
      <c r="M797" s="235">
        <f>AVERAGE('Ashed teabags wet'!$J$814:$J$816)</f>
        <v>2.2816647271287041</v>
      </c>
      <c r="N797" s="235">
        <f t="shared" si="90"/>
        <v>1.9770373592407322</v>
      </c>
      <c r="O797" s="235">
        <f>IF(IFERROR(INDEX('Both teabags AfterWet'!$D$1:$D$839,MATCH(J797,'Both teabags AfterWet'!$B$1:$B$839,0)),"")="","",(IFERROR(INDEX('Both teabags AfterWet'!$D$1:$D$839,MATCH(J797,'Both teabags AfterWet'!$B$1:$B$839,0)),"")))</f>
        <v>1.5604</v>
      </c>
      <c r="P797" s="235">
        <f t="shared" si="91"/>
        <v>1.4097999999999999</v>
      </c>
      <c r="Q797" s="235">
        <f>IFERROR(INDEX('Ashed teabags wet'!$J$2:$J$825,MATCH(J797,'Ashed teabags wet'!$B$2:$B$825,0)),"")</f>
        <v>6.5917968749991243</v>
      </c>
      <c r="R797" s="235">
        <f t="shared" si="94"/>
        <v>1.3168688476562622</v>
      </c>
      <c r="S797" s="236">
        <f>'WetLitterbags placem_collection'!E138</f>
        <v>42762</v>
      </c>
      <c r="T797" s="236">
        <f>IF('WetLitterbags placem_collection'!G138="","",'WetLitterbags placem_collection'!G138)</f>
        <v>42816</v>
      </c>
      <c r="U797" s="237">
        <f t="shared" si="95"/>
        <v>54</v>
      </c>
      <c r="V797" s="235">
        <f t="shared" si="92"/>
        <v>0.61340000000000017</v>
      </c>
      <c r="W797" s="235">
        <f t="shared" si="93"/>
        <v>0.66016851158446999</v>
      </c>
      <c r="X797">
        <f>IFERROR(INDEX(Rainfall_Wet!$O$2:$O$217,MATCH(B797, Rainfall_Wet!$A$2:$A$217,0)),"")</f>
        <v>206.85140822299999</v>
      </c>
      <c r="Y797" s="241">
        <v>31.214836424255054</v>
      </c>
      <c r="Z797" s="241">
        <v>11.377370285476141</v>
      </c>
      <c r="AA797" s="241">
        <v>57.407793290268799</v>
      </c>
      <c r="AB797" s="242" t="s">
        <v>2688</v>
      </c>
      <c r="AC797" s="241">
        <v>8.7337604731394798</v>
      </c>
      <c r="AD797">
        <f>IF('WetLitterbags placem_collection'!AB138="","",'WetLitterbags placem_collection'!AB138)</f>
        <v>2.2999999999999998</v>
      </c>
      <c r="AE797">
        <f>IF('WetLitterbags placem_collection'!Z138="","",'WetLitterbags placem_collection'!Z138)</f>
        <v>16.3</v>
      </c>
      <c r="AF797" s="256" t="str">
        <f>IF('WetLitterbags placem_collection'!AA138="","",'WetLitterbags placem_collection'!AA138)</f>
        <v>G</v>
      </c>
      <c r="AG797">
        <f>IF('WetLitterbags placem_collection'!AC138="","",'WetLitterbags placem_collection'!AC138)</f>
        <v>1</v>
      </c>
      <c r="AH797">
        <f>AVERAGE('WetLitterbags placem_collection'!S138,'WetLitterbags placem_collection'!U138)</f>
        <v>14.65</v>
      </c>
      <c r="AI797">
        <f>AVERAGE('WetLitterbags placem_collection'!R138,'WetLitterbags placem_collection'!T138)</f>
        <v>30.6</v>
      </c>
      <c r="AJ797">
        <f>INDEX(Coordinates!$B$2:$B$197,MATCH(G797,Coordinates!$J$2:$J$197,0))</f>
        <v>-2.3502159960000002</v>
      </c>
      <c r="AK797">
        <f>INDEX(Coordinates!$C$2:$C$197,MATCH(G797,Coordinates!$J$2:$J$197,0))</f>
        <v>34.049822020000001</v>
      </c>
      <c r="AL797" t="str">
        <f>IF(ISNUMBER(SEARCH("C", 'WetLitterbags placem_collection'!Y138)),"YES","")</f>
        <v/>
      </c>
      <c r="AM797" t="str">
        <f>IF(ISNUMBER(SEARCH("H", 'WetLitterbags placem_collection'!Y138)),"YES","")</f>
        <v/>
      </c>
      <c r="AN797" t="str">
        <f>IF(ISNUMBER(SEARCH("R", 'WetLitterbags placem_collection'!Y138)),"YES","")</f>
        <v>YES</v>
      </c>
    </row>
    <row r="798" spans="1:40" ht="15" customHeight="1">
      <c r="A798" s="268" t="s">
        <v>2460</v>
      </c>
      <c r="B798" s="282">
        <f>'Dry_Litterbag Placem_Collection'!A139</f>
        <v>137</v>
      </c>
      <c r="C798" s="282" t="str">
        <f>'Dry_Litterbag Placem_Collection'!B139</f>
        <v xml:space="preserve">Mwantimba
</v>
      </c>
      <c r="D798" s="282" t="s">
        <v>2677</v>
      </c>
      <c r="E798" s="282" t="s">
        <v>20</v>
      </c>
      <c r="F798" s="282">
        <v>2</v>
      </c>
      <c r="G798" s="283" t="str">
        <f>'Dry_Litterbag Placem_Collection'!C139</f>
        <v>Wet_P2_T1</v>
      </c>
      <c r="H798" s="293" t="s">
        <v>3672</v>
      </c>
      <c r="I798" s="294" t="s">
        <v>298</v>
      </c>
      <c r="J798" s="233" t="str">
        <f>'WetLitterbags placem_collection'!Q139</f>
        <v>R483</v>
      </c>
      <c r="K798" s="235">
        <f>IFERROR(INDEX('Green_rooibos initial weight'!$C$5:$C$1749,MATCH(J798, 'Green_rooibos initial weight'!$A$5:$A$1749,0)),"")</f>
        <v>2.1970000000000001</v>
      </c>
      <c r="L798" s="235">
        <f t="shared" si="89"/>
        <v>1.9472</v>
      </c>
      <c r="M798" s="235">
        <f>AVERAGE('Ashed teabags wet'!$J$814:$J$816)</f>
        <v>2.2816647271287041</v>
      </c>
      <c r="N798" s="235">
        <f t="shared" si="90"/>
        <v>1.90277142443335</v>
      </c>
      <c r="O798" s="235">
        <f>IF(IFERROR(INDEX('Both teabags AfterWet'!$D$1:$D$839,MATCH(J798,'Both teabags AfterWet'!$B$1:$B$839,0)),"")="","",(IFERROR(INDEX('Both teabags AfterWet'!$D$1:$D$839,MATCH(J798,'Both teabags AfterWet'!$B$1:$B$839,0)),"")))</f>
        <v>1.778</v>
      </c>
      <c r="P798" s="235">
        <f t="shared" si="91"/>
        <v>1.6274</v>
      </c>
      <c r="Q798" s="235">
        <f>IFERROR(INDEX('Ashed teabags wet'!$J$2:$J$825,MATCH(J798,'Ashed teabags wet'!$B$2:$B$825,0)),"")</f>
        <v>11.371400683259917</v>
      </c>
      <c r="R798" s="235">
        <f t="shared" si="94"/>
        <v>1.4423418252806282</v>
      </c>
      <c r="S798" s="236">
        <f>'WetLitterbags placem_collection'!E139</f>
        <v>42762</v>
      </c>
      <c r="T798" s="236">
        <f>IF('WetLitterbags placem_collection'!G139="","",'WetLitterbags placem_collection'!G139)</f>
        <v>42816</v>
      </c>
      <c r="U798" s="237">
        <f t="shared" si="95"/>
        <v>54</v>
      </c>
      <c r="V798" s="235">
        <f t="shared" si="92"/>
        <v>0.31980000000000008</v>
      </c>
      <c r="W798" s="235">
        <f t="shared" si="93"/>
        <v>0.46042959915272186</v>
      </c>
      <c r="X798">
        <f>IFERROR(INDEX(Rainfall_Wet!$O$2:$O$217,MATCH(B798, Rainfall_Wet!$A$2:$A$217,0)),"")</f>
        <v>206.85140822299999</v>
      </c>
      <c r="Y798" s="241">
        <v>33.96</v>
      </c>
      <c r="Z798" s="241">
        <v>8.9200000000000017</v>
      </c>
      <c r="AA798" s="241">
        <v>57.12</v>
      </c>
      <c r="AB798" s="242" t="s">
        <v>2688</v>
      </c>
      <c r="AC798" s="241">
        <v>2.072055199605717</v>
      </c>
      <c r="AD798">
        <f>IF('WetLitterbags placem_collection'!AB139="","",'WetLitterbags placem_collection'!AB139)</f>
        <v>1.2</v>
      </c>
      <c r="AE798">
        <f>IF('WetLitterbags placem_collection'!Z139="","",'WetLitterbags placem_collection'!Z139)</f>
        <v>32.4</v>
      </c>
      <c r="AF798" s="256" t="str">
        <f>IF('WetLitterbags placem_collection'!AA139="","",'WetLitterbags placem_collection'!AA139)</f>
        <v>G</v>
      </c>
      <c r="AG798">
        <f>IF('WetLitterbags placem_collection'!AC139="","",'WetLitterbags placem_collection'!AC139)</f>
        <v>1</v>
      </c>
      <c r="AH798">
        <f>AVERAGE('WetLitterbags placem_collection'!S139,'WetLitterbags placem_collection'!U139)</f>
        <v>15.5</v>
      </c>
      <c r="AI798">
        <f>AVERAGE('WetLitterbags placem_collection'!R139,'WetLitterbags placem_collection'!T139)</f>
        <v>28.5</v>
      </c>
      <c r="AJ798">
        <f>INDEX(Coordinates!$B$2:$B$197,MATCH(G798,Coordinates!$J$2:$J$197,0))</f>
        <v>-2.348596025</v>
      </c>
      <c r="AK798">
        <f>INDEX(Coordinates!$C$2:$C$197,MATCH(G798,Coordinates!$J$2:$J$197,0))</f>
        <v>34.050070959999999</v>
      </c>
      <c r="AL798" t="str">
        <f>IF(ISNUMBER(SEARCH("C", 'WetLitterbags placem_collection'!Y139)),"YES","")</f>
        <v/>
      </c>
      <c r="AM798" t="str">
        <f>IF(ISNUMBER(SEARCH("H", 'WetLitterbags placem_collection'!Y139)),"YES","")</f>
        <v/>
      </c>
      <c r="AN798" t="str">
        <f>IF(ISNUMBER(SEARCH("R", 'WetLitterbags placem_collection'!Y139)),"YES","")</f>
        <v/>
      </c>
    </row>
    <row r="799" spans="1:40" ht="15" customHeight="1">
      <c r="A799" s="268" t="s">
        <v>2460</v>
      </c>
      <c r="B799" s="282">
        <f>'Dry_Litterbag Placem_Collection'!A140</f>
        <v>138</v>
      </c>
      <c r="C799" s="282" t="str">
        <f>'Dry_Litterbag Placem_Collection'!B140</f>
        <v xml:space="preserve">Mwantimba
</v>
      </c>
      <c r="D799" s="282" t="s">
        <v>2677</v>
      </c>
      <c r="E799" s="282" t="s">
        <v>20</v>
      </c>
      <c r="F799" s="282">
        <v>2</v>
      </c>
      <c r="G799" s="283" t="str">
        <f>'Dry_Litterbag Placem_Collection'!C140</f>
        <v>Wet_P2_T2</v>
      </c>
      <c r="H799" s="293" t="s">
        <v>3672</v>
      </c>
      <c r="I799" s="294" t="s">
        <v>298</v>
      </c>
      <c r="J799" s="233" t="str">
        <f>'WetLitterbags placem_collection'!Q140</f>
        <v>R21</v>
      </c>
      <c r="K799" s="235">
        <f>IFERROR(INDEX('Green_rooibos initial weight'!$C$5:$C$1749,MATCH(J799, 'Green_rooibos initial weight'!$A$5:$A$1749,0)),"")</f>
        <v>2.0249999999999999</v>
      </c>
      <c r="L799" s="235">
        <f t="shared" si="89"/>
        <v>1.7751999999999999</v>
      </c>
      <c r="M799" s="235">
        <f>AVERAGE('Ashed teabags wet'!$J$814:$J$816)</f>
        <v>2.2816647271287041</v>
      </c>
      <c r="N799" s="235">
        <f t="shared" si="90"/>
        <v>1.7346958877640111</v>
      </c>
      <c r="O799" s="235">
        <f>IF(IFERROR(INDEX('Both teabags AfterWet'!$D$1:$D$839,MATCH(J799,'Both teabags AfterWet'!$B$1:$B$839,0)),"")="","",(IFERROR(INDEX('Both teabags AfterWet'!$D$1:$D$839,MATCH(J799,'Both teabags AfterWet'!$B$1:$B$839,0)),"")))</f>
        <v>1.522</v>
      </c>
      <c r="P799" s="235">
        <f t="shared" si="91"/>
        <v>1.3714</v>
      </c>
      <c r="Q799" s="235">
        <f>IFERROR(INDEX('Ashed teabags wet'!$J$2:$J$825,MATCH(J799,'Ashed teabags wet'!$B$2:$B$825,0)),"")</f>
        <v>5.1369863013697721</v>
      </c>
      <c r="R799" s="235">
        <f t="shared" si="94"/>
        <v>1.3009513698630149</v>
      </c>
      <c r="S799" s="236">
        <f>'WetLitterbags placem_collection'!E140</f>
        <v>42762</v>
      </c>
      <c r="T799" s="236">
        <f>IF('WetLitterbags placem_collection'!G140="","",'WetLitterbags placem_collection'!G140)</f>
        <v>42816</v>
      </c>
      <c r="U799" s="237">
        <f t="shared" si="95"/>
        <v>54</v>
      </c>
      <c r="V799" s="235">
        <f t="shared" si="92"/>
        <v>0.40379999999999994</v>
      </c>
      <c r="W799" s="235">
        <f t="shared" si="93"/>
        <v>0.43374451790099622</v>
      </c>
      <c r="X799">
        <f>IFERROR(INDEX(Rainfall_Wet!$O$2:$O$217,MATCH(B799, Rainfall_Wet!$A$2:$A$217,0)),"")</f>
        <v>206.85140822299999</v>
      </c>
      <c r="Y799" s="241">
        <v>33.96</v>
      </c>
      <c r="Z799" s="241">
        <v>8.9200000000000017</v>
      </c>
      <c r="AA799" s="241">
        <v>57.12</v>
      </c>
      <c r="AB799" s="242" t="s">
        <v>2688</v>
      </c>
      <c r="AC799" s="241">
        <v>3.0720551996057202</v>
      </c>
      <c r="AD799">
        <f>IF('WetLitterbags placem_collection'!AB140="","",'WetLitterbags placem_collection'!AB140)</f>
        <v>2.8</v>
      </c>
      <c r="AE799">
        <f>IF('WetLitterbags placem_collection'!Z140="","",'WetLitterbags placem_collection'!Z140)</f>
        <v>26.4</v>
      </c>
      <c r="AF799" s="256" t="str">
        <f>IF('WetLitterbags placem_collection'!AA140="","",'WetLitterbags placem_collection'!AA140)</f>
        <v>G</v>
      </c>
      <c r="AG799">
        <f>IF('WetLitterbags placem_collection'!AC140="","",'WetLitterbags placem_collection'!AC140)</f>
        <v>1</v>
      </c>
      <c r="AH799">
        <f>AVERAGE('WetLitterbags placem_collection'!S140,'WetLitterbags placem_collection'!U140)</f>
        <v>15.5</v>
      </c>
      <c r="AI799">
        <f>AVERAGE('WetLitterbags placem_collection'!R140,'WetLitterbags placem_collection'!T140)</f>
        <v>29.35</v>
      </c>
      <c r="AJ799">
        <f>INDEX(Coordinates!$B$2:$B$197,MATCH(G799,Coordinates!$J$2:$J$197,0))</f>
        <v>-2.3485449790000001</v>
      </c>
      <c r="AK799">
        <f>INDEX(Coordinates!$C$2:$C$197,MATCH(G799,Coordinates!$J$2:$J$197,0))</f>
        <v>34.050146980000001</v>
      </c>
      <c r="AL799" t="str">
        <f>IF(ISNUMBER(SEARCH("C", 'WetLitterbags placem_collection'!Y140)),"YES","")</f>
        <v/>
      </c>
      <c r="AM799" t="str">
        <f>IF(ISNUMBER(SEARCH("H", 'WetLitterbags placem_collection'!Y140)),"YES","")</f>
        <v/>
      </c>
      <c r="AN799" t="str">
        <f>IF(ISNUMBER(SEARCH("R", 'WetLitterbags placem_collection'!Y140)),"YES","")</f>
        <v/>
      </c>
    </row>
    <row r="800" spans="1:40" ht="15" customHeight="1">
      <c r="A800" s="268" t="s">
        <v>2460</v>
      </c>
      <c r="B800" s="282">
        <f>'Dry_Litterbag Placem_Collection'!A141</f>
        <v>139</v>
      </c>
      <c r="C800" s="282" t="str">
        <f>'Dry_Litterbag Placem_Collection'!B141</f>
        <v xml:space="preserve">Mwantimba
</v>
      </c>
      <c r="D800" s="282" t="s">
        <v>2677</v>
      </c>
      <c r="E800" s="282" t="s">
        <v>20</v>
      </c>
      <c r="F800" s="282">
        <v>2</v>
      </c>
      <c r="G800" s="283" t="str">
        <f>'Dry_Litterbag Placem_Collection'!C141</f>
        <v>Wet_P2_T3</v>
      </c>
      <c r="H800" s="293" t="s">
        <v>3672</v>
      </c>
      <c r="I800" s="294" t="s">
        <v>298</v>
      </c>
      <c r="J800" s="233" t="str">
        <f>'WetLitterbags placem_collection'!Q141</f>
        <v>R538</v>
      </c>
      <c r="K800" s="235">
        <f>IFERROR(INDEX('Green_rooibos initial weight'!$C$5:$C$1749,MATCH(J800, 'Green_rooibos initial weight'!$A$5:$A$1749,0)),"")</f>
        <v>2.2000000000000002</v>
      </c>
      <c r="L800" s="235">
        <f t="shared" si="89"/>
        <v>1.9502000000000002</v>
      </c>
      <c r="M800" s="235">
        <f>AVERAGE('Ashed teabags wet'!$J$814:$J$816)</f>
        <v>2.2816647271287041</v>
      </c>
      <c r="N800" s="235">
        <f t="shared" si="90"/>
        <v>1.9057029744915361</v>
      </c>
      <c r="O800" s="235">
        <f>IF(IFERROR(INDEX('Both teabags AfterWet'!$D$1:$D$839,MATCH(J800,'Both teabags AfterWet'!$B$1:$B$839,0)),"")="","",(IFERROR(INDEX('Both teabags AfterWet'!$D$1:$D$839,MATCH(J800,'Both teabags AfterWet'!$B$1:$B$839,0)),"")))</f>
        <v>1.415</v>
      </c>
      <c r="P800" s="235">
        <f t="shared" si="91"/>
        <v>1.2644</v>
      </c>
      <c r="Q800" s="235">
        <f>IFERROR(INDEX('Ashed teabags wet'!$J$2:$J$825,MATCH(J800,'Ashed teabags wet'!$B$2:$B$825,0)),"")</f>
        <v>10.337972166998611</v>
      </c>
      <c r="R800" s="235">
        <f t="shared" si="94"/>
        <v>1.1336866799204695</v>
      </c>
      <c r="S800" s="236">
        <f>'WetLitterbags placem_collection'!E141</f>
        <v>42762</v>
      </c>
      <c r="T800" s="236">
        <f>IF('WetLitterbags placem_collection'!G141="","",'WetLitterbags placem_collection'!G141)</f>
        <v>42816</v>
      </c>
      <c r="U800" s="237">
        <f t="shared" si="95"/>
        <v>54</v>
      </c>
      <c r="V800" s="235">
        <f t="shared" si="92"/>
        <v>0.68580000000000019</v>
      </c>
      <c r="W800" s="235">
        <f t="shared" si="93"/>
        <v>0.77201629457106669</v>
      </c>
      <c r="X800">
        <f>IFERROR(INDEX(Rainfall_Wet!$O$2:$O$217,MATCH(B800, Rainfall_Wet!$A$2:$A$217,0)),"")</f>
        <v>206.85140822299999</v>
      </c>
      <c r="Y800" s="241">
        <v>33.96</v>
      </c>
      <c r="Z800" s="241">
        <v>8.9200000000000017</v>
      </c>
      <c r="AA800" s="241">
        <v>57.12</v>
      </c>
      <c r="AB800" s="242" t="s">
        <v>2688</v>
      </c>
      <c r="AC800" s="241">
        <v>4.0720551996057202</v>
      </c>
      <c r="AD800">
        <f>IF('WetLitterbags placem_collection'!AB141="","",'WetLitterbags placem_collection'!AB141)</f>
        <v>5.7</v>
      </c>
      <c r="AE800">
        <f>IF('WetLitterbags placem_collection'!Z141="","",'WetLitterbags placem_collection'!Z141)</f>
        <v>19.399999999999999</v>
      </c>
      <c r="AF800" s="256" t="str">
        <f>IF('WetLitterbags placem_collection'!AA141="","",'WetLitterbags placem_collection'!AA141)</f>
        <v>G</v>
      </c>
      <c r="AG800">
        <f>IF('WetLitterbags placem_collection'!AC141="","",'WetLitterbags placem_collection'!AC141)</f>
        <v>1</v>
      </c>
      <c r="AH800">
        <f>AVERAGE('WetLitterbags placem_collection'!S141,'WetLitterbags placem_collection'!U141)</f>
        <v>16.850000000000001</v>
      </c>
      <c r="AI800">
        <f>AVERAGE('WetLitterbags placem_collection'!R141,'WetLitterbags placem_collection'!T141)</f>
        <v>28.65</v>
      </c>
      <c r="AJ800">
        <f>INDEX(Coordinates!$B$2:$B$197,MATCH(G800,Coordinates!$J$2:$J$197,0))</f>
        <v>-2.3487209990000002</v>
      </c>
      <c r="AK800">
        <f>INDEX(Coordinates!$C$2:$C$197,MATCH(G800,Coordinates!$J$2:$J$197,0))</f>
        <v>34.050128039999997</v>
      </c>
      <c r="AL800" t="str">
        <f>IF(ISNUMBER(SEARCH("C", 'WetLitterbags placem_collection'!Y141)),"YES","")</f>
        <v/>
      </c>
      <c r="AM800" t="str">
        <f>IF(ISNUMBER(SEARCH("H", 'WetLitterbags placem_collection'!Y141)),"YES","")</f>
        <v/>
      </c>
      <c r="AN800" t="str">
        <f>IF(ISNUMBER(SEARCH("R", 'WetLitterbags placem_collection'!Y141)),"YES","")</f>
        <v/>
      </c>
    </row>
    <row r="801" spans="1:40" ht="15" customHeight="1">
      <c r="A801" s="268" t="s">
        <v>2460</v>
      </c>
      <c r="B801" s="282">
        <f>'Dry_Litterbag Placem_Collection'!A142</f>
        <v>140</v>
      </c>
      <c r="C801" s="282" t="str">
        <f>'Dry_Litterbag Placem_Collection'!B142</f>
        <v xml:space="preserve">Mwantimba
</v>
      </c>
      <c r="D801" s="282" t="s">
        <v>2677</v>
      </c>
      <c r="E801" s="282" t="s">
        <v>20</v>
      </c>
      <c r="F801" s="282">
        <v>2</v>
      </c>
      <c r="G801" s="283" t="str">
        <f>'Dry_Litterbag Placem_Collection'!C142</f>
        <v>Wet_P2_T4</v>
      </c>
      <c r="H801" s="293" t="s">
        <v>3672</v>
      </c>
      <c r="I801" s="294" t="s">
        <v>298</v>
      </c>
      <c r="J801" s="233" t="str">
        <f>'WetLitterbags placem_collection'!Q142</f>
        <v>R559</v>
      </c>
      <c r="K801" s="235">
        <f>IFERROR(INDEX('Green_rooibos initial weight'!$C$5:$C$1749,MATCH(J801, 'Green_rooibos initial weight'!$A$5:$A$1749,0)),"")</f>
        <v>2.161</v>
      </c>
      <c r="L801" s="235">
        <f t="shared" si="89"/>
        <v>1.9112</v>
      </c>
      <c r="M801" s="235">
        <f>AVERAGE('Ashed teabags wet'!$J$814:$J$816)</f>
        <v>2.2816647271287041</v>
      </c>
      <c r="N801" s="235">
        <f t="shared" si="90"/>
        <v>1.8675928237351163</v>
      </c>
      <c r="O801" s="235">
        <f>IF(IFERROR(INDEX('Both teabags AfterWet'!$D$1:$D$839,MATCH(J801,'Both teabags AfterWet'!$B$1:$B$839,0)),"")="","",(IFERROR(INDEX('Both teabags AfterWet'!$D$1:$D$839,MATCH(J801,'Both teabags AfterWet'!$B$1:$B$839,0)),"")))</f>
        <v>1.6634</v>
      </c>
      <c r="P801" s="235">
        <f t="shared" si="91"/>
        <v>1.5127999999999999</v>
      </c>
      <c r="Q801" s="235">
        <f>IFERROR(INDEX('Ashed teabags wet'!$J$2:$J$825,MATCH(J801,'Ashed teabags wet'!$B$2:$B$825,0)),"")</f>
        <v>11.767508337303465</v>
      </c>
      <c r="R801" s="235">
        <f t="shared" si="94"/>
        <v>1.3347811338732731</v>
      </c>
      <c r="S801" s="236">
        <f>'WetLitterbags placem_collection'!E142</f>
        <v>42762</v>
      </c>
      <c r="T801" s="236">
        <f>IF('WetLitterbags placem_collection'!G142="","",'WetLitterbags placem_collection'!G142)</f>
        <v>42816</v>
      </c>
      <c r="U801" s="237">
        <f t="shared" si="95"/>
        <v>54</v>
      </c>
      <c r="V801" s="235">
        <f t="shared" si="92"/>
        <v>0.39840000000000009</v>
      </c>
      <c r="W801" s="235">
        <f t="shared" si="93"/>
        <v>0.53281168986184313</v>
      </c>
      <c r="X801">
        <f>IFERROR(INDEX(Rainfall_Wet!$O$2:$O$217,MATCH(B801, Rainfall_Wet!$A$2:$A$217,0)),"")</f>
        <v>206.85140822299999</v>
      </c>
      <c r="Y801" s="241">
        <v>33.96</v>
      </c>
      <c r="Z801" s="241">
        <v>8.9200000000000017</v>
      </c>
      <c r="AA801" s="241">
        <v>57.12</v>
      </c>
      <c r="AB801" s="242" t="s">
        <v>2688</v>
      </c>
      <c r="AC801" s="241">
        <v>5.0720551996057202</v>
      </c>
      <c r="AD801">
        <f>IF('WetLitterbags placem_collection'!AB142="","",'WetLitterbags placem_collection'!AB142)</f>
        <v>1.4</v>
      </c>
      <c r="AE801">
        <f>IF('WetLitterbags placem_collection'!Z142="","",'WetLitterbags placem_collection'!Z142)</f>
        <v>33.4</v>
      </c>
      <c r="AF801" s="256" t="str">
        <f>IF('WetLitterbags placem_collection'!AA142="","",'WetLitterbags placem_collection'!AA142)</f>
        <v>G</v>
      </c>
      <c r="AG801">
        <f>IF('WetLitterbags placem_collection'!AC142="","",'WetLitterbags placem_collection'!AC142)</f>
        <v>1</v>
      </c>
      <c r="AH801">
        <f>AVERAGE('WetLitterbags placem_collection'!S142,'WetLitterbags placem_collection'!U142)</f>
        <v>11.55</v>
      </c>
      <c r="AI801">
        <f>AVERAGE('WetLitterbags placem_collection'!R142,'WetLitterbags placem_collection'!T142)</f>
        <v>30.85</v>
      </c>
      <c r="AJ801">
        <f>INDEX(Coordinates!$B$2:$B$197,MATCH(G801,Coordinates!$J$2:$J$197,0))</f>
        <v>-2.3486250270000002</v>
      </c>
      <c r="AK801">
        <f>INDEX(Coordinates!$C$2:$C$197,MATCH(G801,Coordinates!$J$2:$J$197,0))</f>
        <v>34.050070959999999</v>
      </c>
      <c r="AL801" t="str">
        <f>IF(ISNUMBER(SEARCH("C", 'WetLitterbags placem_collection'!Y142)),"YES","")</f>
        <v/>
      </c>
      <c r="AM801" t="str">
        <f>IF(ISNUMBER(SEARCH("H", 'WetLitterbags placem_collection'!Y142)),"YES","")</f>
        <v/>
      </c>
      <c r="AN801" t="str">
        <f>IF(ISNUMBER(SEARCH("R", 'WetLitterbags placem_collection'!Y142)),"YES","")</f>
        <v/>
      </c>
    </row>
    <row r="802" spans="1:40" ht="15" customHeight="1">
      <c r="A802" s="268" t="s">
        <v>2460</v>
      </c>
      <c r="B802" s="282">
        <f>'Dry_Litterbag Placem_Collection'!A143</f>
        <v>141</v>
      </c>
      <c r="C802" s="282" t="str">
        <f>'Dry_Litterbag Placem_Collection'!B143</f>
        <v xml:space="preserve">Mwantimba
</v>
      </c>
      <c r="D802" s="282" t="s">
        <v>2677</v>
      </c>
      <c r="E802" s="282" t="s">
        <v>20</v>
      </c>
      <c r="F802" s="282">
        <v>2</v>
      </c>
      <c r="G802" s="283" t="str">
        <f>'Dry_Litterbag Placem_Collection'!C143</f>
        <v>Wet_P2_T5</v>
      </c>
      <c r="H802" s="293" t="s">
        <v>3672</v>
      </c>
      <c r="I802" s="294" t="s">
        <v>298</v>
      </c>
      <c r="J802" s="233" t="str">
        <f>'WetLitterbags placem_collection'!Q143</f>
        <v>R465</v>
      </c>
      <c r="K802" s="235">
        <f>IFERROR(INDEX('Green_rooibos initial weight'!$C$5:$C$1749,MATCH(J802, 'Green_rooibos initial weight'!$A$5:$A$1749,0)),"")</f>
        <v>2.206</v>
      </c>
      <c r="L802" s="235">
        <f t="shared" si="89"/>
        <v>1.9561999999999999</v>
      </c>
      <c r="M802" s="235">
        <f>AVERAGE('Ashed teabags wet'!$J$814:$J$816)</f>
        <v>2.2816647271287041</v>
      </c>
      <c r="N802" s="235">
        <f t="shared" si="90"/>
        <v>1.9115660746079082</v>
      </c>
      <c r="O802" s="235">
        <f>IF(IFERROR(INDEX('Both teabags AfterWet'!$D$1:$D$839,MATCH(J802,'Both teabags AfterWet'!$B$1:$B$839,0)),"")="","",(IFERROR(INDEX('Both teabags AfterWet'!$D$1:$D$839,MATCH(J802,'Both teabags AfterWet'!$B$1:$B$839,0)),"")))</f>
        <v>1.6759999999999999</v>
      </c>
      <c r="P802" s="235">
        <f t="shared" si="91"/>
        <v>1.5253999999999999</v>
      </c>
      <c r="Q802" s="235">
        <f>IFERROR(INDEX('Ashed teabags wet'!$J$2:$J$825,MATCH(J802,'Ashed teabags wet'!$B$2:$B$825,0)),"")</f>
        <v>2.2604422604422161</v>
      </c>
      <c r="R802" s="235">
        <f t="shared" si="94"/>
        <v>1.4909192137592142</v>
      </c>
      <c r="S802" s="236">
        <f>'WetLitterbags placem_collection'!E143</f>
        <v>42762</v>
      </c>
      <c r="T802" s="236">
        <f>IF('WetLitterbags placem_collection'!G143="","",'WetLitterbags placem_collection'!G143)</f>
        <v>42816</v>
      </c>
      <c r="U802" s="237">
        <f t="shared" si="95"/>
        <v>54</v>
      </c>
      <c r="V802" s="235">
        <f t="shared" si="92"/>
        <v>0.43080000000000007</v>
      </c>
      <c r="W802" s="235">
        <f t="shared" si="93"/>
        <v>0.42064686084869396</v>
      </c>
      <c r="X802">
        <f>IFERROR(INDEX(Rainfall_Wet!$O$2:$O$217,MATCH(B802, Rainfall_Wet!$A$2:$A$217,0)),"")</f>
        <v>206.85140822299999</v>
      </c>
      <c r="Y802" s="241">
        <v>33.96</v>
      </c>
      <c r="Z802" s="241">
        <v>8.9200000000000017</v>
      </c>
      <c r="AA802" s="241">
        <v>57.12</v>
      </c>
      <c r="AB802" s="242" t="s">
        <v>2688</v>
      </c>
      <c r="AC802" s="241">
        <v>6.0720551996057202</v>
      </c>
      <c r="AD802">
        <f>IF('WetLitterbags placem_collection'!AB143="","",'WetLitterbags placem_collection'!AB143)</f>
        <v>1.4</v>
      </c>
      <c r="AE802">
        <f>IF('WetLitterbags placem_collection'!Z143="","",'WetLitterbags placem_collection'!Z143)</f>
        <v>28.4</v>
      </c>
      <c r="AF802" s="256" t="str">
        <f>IF('WetLitterbags placem_collection'!AA143="","",'WetLitterbags placem_collection'!AA143)</f>
        <v>G</v>
      </c>
      <c r="AG802">
        <f>IF('WetLitterbags placem_collection'!AC143="","",'WetLitterbags placem_collection'!AC143)</f>
        <v>1</v>
      </c>
      <c r="AH802">
        <f>AVERAGE('WetLitterbags placem_collection'!S143,'WetLitterbags placem_collection'!U143)</f>
        <v>9.6999999999999993</v>
      </c>
      <c r="AI802">
        <f>AVERAGE('WetLitterbags placem_collection'!R143,'WetLitterbags placem_collection'!T143)</f>
        <v>30.75</v>
      </c>
      <c r="AJ802">
        <f>INDEX(Coordinates!$B$2:$B$197,MATCH(G802,Coordinates!$J$2:$J$197,0))</f>
        <v>-2.3486060000000002</v>
      </c>
      <c r="AK802">
        <f>INDEX(Coordinates!$C$2:$C$197,MATCH(G802,Coordinates!$J$2:$J$197,0))</f>
        <v>34.050010020000002</v>
      </c>
      <c r="AL802" t="str">
        <f>IF(ISNUMBER(SEARCH("C", 'WetLitterbags placem_collection'!Y143)),"YES","")</f>
        <v/>
      </c>
      <c r="AM802" t="str">
        <f>IF(ISNUMBER(SEARCH("H", 'WetLitterbags placem_collection'!Y143)),"YES","")</f>
        <v/>
      </c>
      <c r="AN802" t="str">
        <f>IF(ISNUMBER(SEARCH("R", 'WetLitterbags placem_collection'!Y143)),"YES","")</f>
        <v/>
      </c>
    </row>
    <row r="803" spans="1:40" ht="15" customHeight="1">
      <c r="A803" s="268" t="s">
        <v>2460</v>
      </c>
      <c r="B803" s="282">
        <f>'Dry_Litterbag Placem_Collection'!A144</f>
        <v>142</v>
      </c>
      <c r="C803" s="282" t="str">
        <f>'Dry_Litterbag Placem_Collection'!B144</f>
        <v xml:space="preserve">Mwantimba
</v>
      </c>
      <c r="D803" s="282" t="s">
        <v>2677</v>
      </c>
      <c r="E803" s="282" t="s">
        <v>20</v>
      </c>
      <c r="F803" s="282">
        <v>2</v>
      </c>
      <c r="G803" s="283" t="str">
        <f>'Dry_Litterbag Placem_Collection'!C144</f>
        <v>Wet_P2_T6</v>
      </c>
      <c r="H803" s="293" t="s">
        <v>3672</v>
      </c>
      <c r="I803" s="294" t="s">
        <v>298</v>
      </c>
      <c r="J803" s="233" t="str">
        <f>'WetLitterbags placem_collection'!Q144</f>
        <v>R503</v>
      </c>
      <c r="K803" s="235">
        <f>IFERROR(INDEX('Green_rooibos initial weight'!$C$5:$C$1749,MATCH(J803, 'Green_rooibos initial weight'!$A$5:$A$1749,0)),"")</f>
        <v>2.1709999999999998</v>
      </c>
      <c r="L803" s="235">
        <f t="shared" si="89"/>
        <v>1.9211999999999998</v>
      </c>
      <c r="M803" s="235">
        <f>AVERAGE('Ashed teabags wet'!$J$814:$J$816)</f>
        <v>2.2816647271287041</v>
      </c>
      <c r="N803" s="235">
        <f t="shared" si="90"/>
        <v>1.8773646572624032</v>
      </c>
      <c r="O803" s="235" t="str">
        <f>IF(IFERROR(INDEX('Both teabags AfterWet'!$D$1:$D$839,MATCH(J803,'Both teabags AfterWet'!$B$1:$B$839,0)),"")="","",(IFERROR(INDEX('Both teabags AfterWet'!$D$1:$D$839,MATCH(J803,'Both teabags AfterWet'!$B$1:$B$839,0)),"")))</f>
        <v/>
      </c>
      <c r="P803" s="235" t="str">
        <f t="shared" si="91"/>
        <v/>
      </c>
      <c r="Q803" s="235" t="str">
        <f>IFERROR(INDEX('Ashed teabags wet'!$J$2:$J$825,MATCH(J803,'Ashed teabags wet'!$B$2:$B$825,0)),"")</f>
        <v/>
      </c>
      <c r="R803" s="235" t="str">
        <f t="shared" si="94"/>
        <v/>
      </c>
      <c r="S803" s="236">
        <f>'WetLitterbags placem_collection'!E144</f>
        <v>42762</v>
      </c>
      <c r="T803" s="236">
        <f>IF('WetLitterbags placem_collection'!G144="","",'WetLitterbags placem_collection'!G144)</f>
        <v>42816</v>
      </c>
      <c r="U803" s="237">
        <f t="shared" si="95"/>
        <v>54</v>
      </c>
      <c r="V803" s="235" t="str">
        <f t="shared" si="92"/>
        <v/>
      </c>
      <c r="W803" s="235" t="str">
        <f t="shared" si="93"/>
        <v/>
      </c>
      <c r="X803">
        <f>IFERROR(INDEX(Rainfall_Wet!$O$2:$O$217,MATCH(B803, Rainfall_Wet!$A$2:$A$217,0)),"")</f>
        <v>206.85140822299999</v>
      </c>
      <c r="Y803" s="241">
        <v>33.96</v>
      </c>
      <c r="Z803" s="241">
        <v>8.9200000000000017</v>
      </c>
      <c r="AA803" s="241">
        <v>57.12</v>
      </c>
      <c r="AB803" s="242" t="s">
        <v>2688</v>
      </c>
      <c r="AC803" s="241">
        <v>7.0720551996057202</v>
      </c>
      <c r="AD803">
        <f>IF('WetLitterbags placem_collection'!AB144="","",'WetLitterbags placem_collection'!AB144)</f>
        <v>1.7</v>
      </c>
      <c r="AE803">
        <f>IF('WetLitterbags placem_collection'!Z144="","",'WetLitterbags placem_collection'!Z144)</f>
        <v>33.799999999999997</v>
      </c>
      <c r="AF803" s="256" t="str">
        <f>IF('WetLitterbags placem_collection'!AA144="","",'WetLitterbags placem_collection'!AA144)</f>
        <v>G</v>
      </c>
      <c r="AG803">
        <f>IF('WetLitterbags placem_collection'!AC144="","",'WetLitterbags placem_collection'!AC144)</f>
        <v>1</v>
      </c>
      <c r="AH803">
        <f>AVERAGE('WetLitterbags placem_collection'!S144,'WetLitterbags placem_collection'!U144)</f>
        <v>15.5</v>
      </c>
      <c r="AI803">
        <f>AVERAGE('WetLitterbags placem_collection'!R144,'WetLitterbags placem_collection'!T144)</f>
        <v>28.75</v>
      </c>
      <c r="AJ803">
        <f>INDEX(Coordinates!$B$2:$B$197,MATCH(G803,Coordinates!$J$2:$J$197,0))</f>
        <v>-2.348618992</v>
      </c>
      <c r="AK803">
        <f>INDEX(Coordinates!$C$2:$C$197,MATCH(G803,Coordinates!$J$2:$J$197,0))</f>
        <v>34.049996030000003</v>
      </c>
      <c r="AL803" t="str">
        <f>IF(ISNUMBER(SEARCH("C", 'WetLitterbags placem_collection'!Y144)),"YES","")</f>
        <v/>
      </c>
      <c r="AM803" t="str">
        <f>IF(ISNUMBER(SEARCH("H", 'WetLitterbags placem_collection'!Y144)),"YES","")</f>
        <v/>
      </c>
      <c r="AN803" t="str">
        <f>IF(ISNUMBER(SEARCH("R", 'WetLitterbags placem_collection'!Y144)),"YES","")</f>
        <v>YES</v>
      </c>
    </row>
    <row r="804" spans="1:40" ht="15" customHeight="1">
      <c r="A804" s="268" t="s">
        <v>2460</v>
      </c>
      <c r="B804" s="282">
        <f>'Dry_Litterbag Placem_Collection'!A145</f>
        <v>143</v>
      </c>
      <c r="C804" s="282" t="str">
        <f>'Dry_Litterbag Placem_Collection'!B145</f>
        <v xml:space="preserve">Mwantimba
</v>
      </c>
      <c r="D804" s="282" t="s">
        <v>2677</v>
      </c>
      <c r="E804" s="282" t="s">
        <v>20</v>
      </c>
      <c r="F804" s="282">
        <v>2</v>
      </c>
      <c r="G804" s="283" t="str">
        <f>'Dry_Litterbag Placem_Collection'!C145</f>
        <v>Wet_P2_T7</v>
      </c>
      <c r="H804" s="293" t="s">
        <v>3672</v>
      </c>
      <c r="I804" s="294" t="s">
        <v>298</v>
      </c>
      <c r="J804" s="233" t="str">
        <f>'WetLitterbags placem_collection'!Q145</f>
        <v>R567</v>
      </c>
      <c r="K804" s="235">
        <f>IFERROR(INDEX('Green_rooibos initial weight'!$C$5:$C$1749,MATCH(J804, 'Green_rooibos initial weight'!$A$5:$A$1749,0)),"")</f>
        <v>2.097</v>
      </c>
      <c r="L804" s="235">
        <f t="shared" si="89"/>
        <v>1.8472</v>
      </c>
      <c r="M804" s="235">
        <f>AVERAGE('Ashed teabags wet'!$J$814:$J$816)</f>
        <v>2.2816647271287041</v>
      </c>
      <c r="N804" s="235">
        <f t="shared" si="90"/>
        <v>1.8050530891604786</v>
      </c>
      <c r="O804" s="235">
        <f>IF(IFERROR(INDEX('Both teabags AfterWet'!$D$1:$D$839,MATCH(J804,'Both teabags AfterWet'!$B$1:$B$839,0)),"")="","",(IFERROR(INDEX('Both teabags AfterWet'!$D$1:$D$839,MATCH(J804,'Both teabags AfterWet'!$B$1:$B$839,0)),"")))</f>
        <v>1.5908</v>
      </c>
      <c r="P804" s="235">
        <f t="shared" si="91"/>
        <v>1.4401999999999999</v>
      </c>
      <c r="Q804" s="235">
        <f>IFERROR(INDEX('Ashed teabags wet'!$J$2:$J$825,MATCH(J804,'Ashed teabags wet'!$B$2:$B$825,0)),"")</f>
        <v>3.9043435822355246</v>
      </c>
      <c r="R804" s="235">
        <f t="shared" si="94"/>
        <v>1.383969643728644</v>
      </c>
      <c r="S804" s="236">
        <f>'WetLitterbags placem_collection'!E145</f>
        <v>42762</v>
      </c>
      <c r="T804" s="236">
        <f>IF('WetLitterbags placem_collection'!G145="","",'WetLitterbags placem_collection'!G145)</f>
        <v>42816</v>
      </c>
      <c r="U804" s="237">
        <f t="shared" si="95"/>
        <v>54</v>
      </c>
      <c r="V804" s="235">
        <f t="shared" si="92"/>
        <v>0.40700000000000003</v>
      </c>
      <c r="W804" s="235">
        <f t="shared" si="93"/>
        <v>0.42108344543183462</v>
      </c>
      <c r="X804">
        <f>IFERROR(INDEX(Rainfall_Wet!$O$2:$O$217,MATCH(B804, Rainfall_Wet!$A$2:$A$217,0)),"")</f>
        <v>206.85140822299999</v>
      </c>
      <c r="Y804" s="241">
        <v>33.96</v>
      </c>
      <c r="Z804" s="241">
        <v>8.9200000000000017</v>
      </c>
      <c r="AA804" s="241">
        <v>57.12</v>
      </c>
      <c r="AB804" s="242" t="s">
        <v>2688</v>
      </c>
      <c r="AC804" s="241">
        <v>8.0720551996057193</v>
      </c>
      <c r="AD804">
        <f>IF('WetLitterbags placem_collection'!AB145="","",'WetLitterbags placem_collection'!AB145)</f>
        <v>2</v>
      </c>
      <c r="AE804">
        <f>IF('WetLitterbags placem_collection'!Z145="","",'WetLitterbags placem_collection'!Z145)</f>
        <v>23.4</v>
      </c>
      <c r="AF804" s="256" t="str">
        <f>IF('WetLitterbags placem_collection'!AA145="","",'WetLitterbags placem_collection'!AA145)</f>
        <v>G</v>
      </c>
      <c r="AG804">
        <f>IF('WetLitterbags placem_collection'!AC145="","",'WetLitterbags placem_collection'!AC145)</f>
        <v>1</v>
      </c>
      <c r="AH804">
        <f>AVERAGE('WetLitterbags placem_collection'!S145,'WetLitterbags placem_collection'!U145)</f>
        <v>14.5</v>
      </c>
      <c r="AI804">
        <f>AVERAGE('WetLitterbags placem_collection'!R145,'WetLitterbags placem_collection'!T145)</f>
        <v>30.9</v>
      </c>
      <c r="AJ804">
        <f>INDEX(Coordinates!$B$2:$B$197,MATCH(G804,Coordinates!$J$2:$J$197,0))</f>
        <v>-2.3484970349999998</v>
      </c>
      <c r="AK804">
        <f>INDEX(Coordinates!$C$2:$C$197,MATCH(G804,Coordinates!$J$2:$J$197,0))</f>
        <v>34.049979010000001</v>
      </c>
      <c r="AL804" t="str">
        <f>IF(ISNUMBER(SEARCH("C", 'WetLitterbags placem_collection'!Y145)),"YES","")</f>
        <v/>
      </c>
      <c r="AM804" t="str">
        <f>IF(ISNUMBER(SEARCH("H", 'WetLitterbags placem_collection'!Y145)),"YES","")</f>
        <v/>
      </c>
      <c r="AN804" t="str">
        <f>IF(ISNUMBER(SEARCH("R", 'WetLitterbags placem_collection'!Y145)),"YES","")</f>
        <v/>
      </c>
    </row>
    <row r="805" spans="1:40" ht="15" customHeight="1">
      <c r="A805" s="268" t="s">
        <v>2460</v>
      </c>
      <c r="B805" s="282">
        <f>'Dry_Litterbag Placem_Collection'!A146</f>
        <v>144</v>
      </c>
      <c r="C805" s="282" t="str">
        <f>'Dry_Litterbag Placem_Collection'!B146</f>
        <v xml:space="preserve">Mwantimba
</v>
      </c>
      <c r="D805" s="282" t="s">
        <v>2677</v>
      </c>
      <c r="E805" s="282" t="s">
        <v>20</v>
      </c>
      <c r="F805" s="282">
        <v>2</v>
      </c>
      <c r="G805" s="283" t="str">
        <f>'Dry_Litterbag Placem_Collection'!C146</f>
        <v>Wet_P2_T8</v>
      </c>
      <c r="H805" s="293" t="s">
        <v>3672</v>
      </c>
      <c r="I805" s="294" t="s">
        <v>298</v>
      </c>
      <c r="J805" s="233" t="str">
        <f>'WetLitterbags placem_collection'!Q146</f>
        <v>R15</v>
      </c>
      <c r="K805" s="235">
        <f>IFERROR(INDEX('Green_rooibos initial weight'!$C$5:$C$1749,MATCH(J805, 'Green_rooibos initial weight'!$A$5:$A$1749,0)),"")</f>
        <v>2.2269999999999999</v>
      </c>
      <c r="L805" s="235">
        <f t="shared" si="89"/>
        <v>1.9771999999999998</v>
      </c>
      <c r="M805" s="235">
        <f>AVERAGE('Ashed teabags wet'!$J$814:$J$816)</f>
        <v>2.2816647271287041</v>
      </c>
      <c r="N805" s="235">
        <f t="shared" si="90"/>
        <v>1.9320869250152111</v>
      </c>
      <c r="O805" s="235">
        <f>IF(IFERROR(INDEX('Both teabags AfterWet'!$D$1:$D$839,MATCH(J805,'Both teabags AfterWet'!$B$1:$B$839,0)),"")="","",(IFERROR(INDEX('Both teabags AfterWet'!$D$1:$D$839,MATCH(J805,'Both teabags AfterWet'!$B$1:$B$839,0)),"")))</f>
        <v>1.7290000000000001</v>
      </c>
      <c r="P805" s="235">
        <f t="shared" si="91"/>
        <v>1.5784</v>
      </c>
      <c r="Q805" s="235">
        <f>IFERROR(INDEX('Ashed teabags wet'!$J$2:$J$825,MATCH(J805,'Ashed teabags wet'!$B$2:$B$825,0)),"")</f>
        <v>11.138613861386148</v>
      </c>
      <c r="R805" s="235">
        <f t="shared" si="94"/>
        <v>1.4025881188118812</v>
      </c>
      <c r="S805" s="236">
        <f>'WetLitterbags placem_collection'!E146</f>
        <v>42762</v>
      </c>
      <c r="T805" s="236">
        <f>IF('WetLitterbags placem_collection'!G146="","",'WetLitterbags placem_collection'!G146)</f>
        <v>42816</v>
      </c>
      <c r="U805" s="237">
        <f t="shared" si="95"/>
        <v>54</v>
      </c>
      <c r="V805" s="235">
        <f t="shared" si="92"/>
        <v>0.39879999999999982</v>
      </c>
      <c r="W805" s="235">
        <f t="shared" si="93"/>
        <v>0.5294988062033299</v>
      </c>
      <c r="X805">
        <f>IFERROR(INDEX(Rainfall_Wet!$O$2:$O$217,MATCH(B805, Rainfall_Wet!$A$2:$A$217,0)),"")</f>
        <v>206.85140822299999</v>
      </c>
      <c r="Y805" s="241">
        <v>33.96</v>
      </c>
      <c r="Z805" s="241">
        <v>8.9200000000000017</v>
      </c>
      <c r="AA805" s="241">
        <v>57.12</v>
      </c>
      <c r="AB805" s="242" t="s">
        <v>2688</v>
      </c>
      <c r="AC805" s="241">
        <v>9.0720551996057193</v>
      </c>
      <c r="AD805">
        <f>IF('WetLitterbags placem_collection'!AB146="","",'WetLitterbags placem_collection'!AB146)</f>
        <v>2.5</v>
      </c>
      <c r="AE805">
        <f>IF('WetLitterbags placem_collection'!Z146="","",'WetLitterbags placem_collection'!Z146)</f>
        <v>19.8</v>
      </c>
      <c r="AF805" s="256" t="str">
        <f>IF('WetLitterbags placem_collection'!AA146="","",'WetLitterbags placem_collection'!AA146)</f>
        <v>G</v>
      </c>
      <c r="AG805">
        <f>IF('WetLitterbags placem_collection'!AC146="","",'WetLitterbags placem_collection'!AC146)</f>
        <v>1</v>
      </c>
      <c r="AH805">
        <f>AVERAGE('WetLitterbags placem_collection'!S146,'WetLitterbags placem_collection'!U146)</f>
        <v>17.149999999999999</v>
      </c>
      <c r="AI805">
        <f>AVERAGE('WetLitterbags placem_collection'!R146,'WetLitterbags placem_collection'!T146)</f>
        <v>31.4</v>
      </c>
      <c r="AJ805">
        <f>INDEX(Coordinates!$B$2:$B$197,MATCH(G805,Coordinates!$J$2:$J$197,0))</f>
        <v>-2.3486560399999998</v>
      </c>
      <c r="AK805">
        <f>INDEX(Coordinates!$C$2:$C$197,MATCH(G805,Coordinates!$J$2:$J$197,0))</f>
        <v>34.049895020000001</v>
      </c>
      <c r="AL805" t="str">
        <f>IF(ISNUMBER(SEARCH("C", 'WetLitterbags placem_collection'!Y146)),"YES","")</f>
        <v/>
      </c>
      <c r="AM805" t="str">
        <f>IF(ISNUMBER(SEARCH("H", 'WetLitterbags placem_collection'!Y146)),"YES","")</f>
        <v/>
      </c>
      <c r="AN805" t="str">
        <f>IF(ISNUMBER(SEARCH("R", 'WetLitterbags placem_collection'!Y146)),"YES","")</f>
        <v/>
      </c>
    </row>
    <row r="806" spans="1:40" ht="15" customHeight="1">
      <c r="A806" s="268" t="s">
        <v>2460</v>
      </c>
      <c r="B806" s="282">
        <f>'Dry_Litterbag Placem_Collection'!A147</f>
        <v>145</v>
      </c>
      <c r="C806" s="282" t="str">
        <f>'Dry_Litterbag Placem_Collection'!B147</f>
        <v xml:space="preserve">Mwantimba
</v>
      </c>
      <c r="D806" s="282" t="s">
        <v>2677</v>
      </c>
      <c r="E806" s="282" t="s">
        <v>20</v>
      </c>
      <c r="F806" s="282">
        <v>3</v>
      </c>
      <c r="G806" s="283" t="str">
        <f>'Dry_Litterbag Placem_Collection'!C147</f>
        <v>Wet_P3_T1</v>
      </c>
      <c r="H806" s="293" t="s">
        <v>3672</v>
      </c>
      <c r="I806" s="294" t="s">
        <v>298</v>
      </c>
      <c r="J806" s="233" t="str">
        <f>'WetLitterbags placem_collection'!Q147</f>
        <v>R40</v>
      </c>
      <c r="K806" s="235">
        <f>IFERROR(INDEX('Green_rooibos initial weight'!$C$5:$C$1749,MATCH(J806, 'Green_rooibos initial weight'!$A$5:$A$1749,0)),"")</f>
        <v>2.121</v>
      </c>
      <c r="L806" s="235">
        <f t="shared" si="89"/>
        <v>1.8712</v>
      </c>
      <c r="M806" s="235">
        <f>AVERAGE('Ashed teabags wet'!$J$814:$J$816)</f>
        <v>2.2816647271287041</v>
      </c>
      <c r="N806" s="235">
        <f t="shared" si="90"/>
        <v>1.8285054896259676</v>
      </c>
      <c r="O806" s="235">
        <f>IF(IFERROR(INDEX('Both teabags AfterWet'!$D$1:$D$839,MATCH(J806,'Both teabags AfterWet'!$B$1:$B$839,0)),"")="","",(IFERROR(INDEX('Both teabags AfterWet'!$D$1:$D$839,MATCH(J806,'Both teabags AfterWet'!$B$1:$B$839,0)),"")))</f>
        <v>1.589</v>
      </c>
      <c r="P806" s="235">
        <f t="shared" si="91"/>
        <v>1.4383999999999999</v>
      </c>
      <c r="Q806" s="235">
        <f>IFERROR(INDEX('Ashed teabags wet'!$J$2:$J$825,MATCH(J806,'Ashed teabags wet'!$B$2:$B$825,0)),"")</f>
        <v>8.3980582524276741</v>
      </c>
      <c r="R806" s="235">
        <f t="shared" si="94"/>
        <v>1.3176023300970803</v>
      </c>
      <c r="S806" s="236">
        <f>'WetLitterbags placem_collection'!E147</f>
        <v>42762</v>
      </c>
      <c r="T806" s="236">
        <f>IF('WetLitterbags placem_collection'!G147="","",'WetLitterbags placem_collection'!G147)</f>
        <v>42815</v>
      </c>
      <c r="U806" s="237">
        <f t="shared" si="95"/>
        <v>53</v>
      </c>
      <c r="V806" s="235">
        <f t="shared" si="92"/>
        <v>0.43280000000000007</v>
      </c>
      <c r="W806" s="235">
        <f t="shared" si="93"/>
        <v>0.51090315952888732</v>
      </c>
      <c r="X806">
        <f>IFERROR(INDEX(Rainfall_Wet!$O$2:$O$217,MATCH(B806, Rainfall_Wet!$A$2:$A$217,0)),"")</f>
        <v>205.76139209600001</v>
      </c>
      <c r="Y806" s="241">
        <v>39.96</v>
      </c>
      <c r="Z806" s="241">
        <v>12.920000000000002</v>
      </c>
      <c r="AA806" s="241">
        <v>47.12</v>
      </c>
      <c r="AB806" s="242" t="s">
        <v>2692</v>
      </c>
      <c r="AC806" s="241">
        <v>1.6549531789058647</v>
      </c>
      <c r="AD806">
        <f>IF('WetLitterbags placem_collection'!AB147="","",'WetLitterbags placem_collection'!AB147)</f>
        <v>3.95</v>
      </c>
      <c r="AE806">
        <f>IF('WetLitterbags placem_collection'!Z147="","",'WetLitterbags placem_collection'!Z147)</f>
        <v>13</v>
      </c>
      <c r="AF806" s="256" t="str">
        <f>IF('WetLitterbags placem_collection'!AA147="","",'WetLitterbags placem_collection'!AA147)</f>
        <v>O</v>
      </c>
      <c r="AG806">
        <f>IF('WetLitterbags placem_collection'!AC147="","",'WetLitterbags placem_collection'!AC147)</f>
        <v>0</v>
      </c>
      <c r="AH806">
        <f>AVERAGE('WetLitterbags placem_collection'!S147,'WetLitterbags placem_collection'!U147)</f>
        <v>27.200000000000003</v>
      </c>
      <c r="AI806">
        <f>AVERAGE('WetLitterbags placem_collection'!R147,'WetLitterbags placem_collection'!T147)</f>
        <v>30.9</v>
      </c>
      <c r="AJ806">
        <f>INDEX(Coordinates!$B$2:$B$197,MATCH(G806,Coordinates!$J$2:$J$197,0))</f>
        <v>-2.3675269729999999</v>
      </c>
      <c r="AK806">
        <f>INDEX(Coordinates!$C$2:$C$197,MATCH(G806,Coordinates!$J$2:$J$197,0))</f>
        <v>34.06035799</v>
      </c>
      <c r="AL806" t="str">
        <f>IF(ISNUMBER(SEARCH("C", 'WetLitterbags placem_collection'!Y147)),"YES","")</f>
        <v/>
      </c>
      <c r="AM806" t="str">
        <f>IF(ISNUMBER(SEARCH("H", 'WetLitterbags placem_collection'!Y147)),"YES","")</f>
        <v/>
      </c>
      <c r="AN806" t="str">
        <f>IF(ISNUMBER(SEARCH("R", 'WetLitterbags placem_collection'!Y147)),"YES","")</f>
        <v/>
      </c>
    </row>
    <row r="807" spans="1:40" ht="15" customHeight="1">
      <c r="A807" s="268" t="s">
        <v>2460</v>
      </c>
      <c r="B807" s="282">
        <f>'Dry_Litterbag Placem_Collection'!A148</f>
        <v>146</v>
      </c>
      <c r="C807" s="282" t="str">
        <f>'Dry_Litterbag Placem_Collection'!B148</f>
        <v xml:space="preserve">Mwantimba
</v>
      </c>
      <c r="D807" s="282" t="s">
        <v>2677</v>
      </c>
      <c r="E807" s="282" t="s">
        <v>20</v>
      </c>
      <c r="F807" s="282">
        <v>3</v>
      </c>
      <c r="G807" s="283" t="str">
        <f>'Dry_Litterbag Placem_Collection'!C148</f>
        <v>Wet_P3_T2</v>
      </c>
      <c r="H807" s="293" t="s">
        <v>3672</v>
      </c>
      <c r="I807" s="294" t="s">
        <v>298</v>
      </c>
      <c r="J807" s="233" t="str">
        <f>'WetLitterbags placem_collection'!Q148</f>
        <v>R468</v>
      </c>
      <c r="K807" s="235">
        <f>IFERROR(INDEX('Green_rooibos initial weight'!$C$5:$C$1749,MATCH(J807, 'Green_rooibos initial weight'!$A$5:$A$1749,0)),"")</f>
        <v>2.2869999999999999</v>
      </c>
      <c r="L807" s="235">
        <f t="shared" si="89"/>
        <v>2.0371999999999999</v>
      </c>
      <c r="M807" s="235">
        <f>AVERAGE('Ashed teabags wet'!$J$814:$J$816)</f>
        <v>2.2816647271287041</v>
      </c>
      <c r="N807" s="235">
        <f t="shared" si="90"/>
        <v>1.9907179261789338</v>
      </c>
      <c r="O807" s="235">
        <f>IF(IFERROR(INDEX('Both teabags AfterWet'!$D$1:$D$839,MATCH(J807,'Both teabags AfterWet'!$B$1:$B$839,0)),"")="","",(IFERROR(INDEX('Both teabags AfterWet'!$D$1:$D$839,MATCH(J807,'Both teabags AfterWet'!$B$1:$B$839,0)),"")))</f>
        <v>1.657</v>
      </c>
      <c r="P807" s="235">
        <f t="shared" si="91"/>
        <v>1.5064</v>
      </c>
      <c r="Q807" s="235">
        <f>IFERROR(INDEX('Ashed teabags wet'!$J$2:$J$825,MATCH(J807,'Ashed teabags wet'!$B$2:$B$825,0)),"")</f>
        <v>5.4683544303797067</v>
      </c>
      <c r="R807" s="235">
        <f t="shared" si="94"/>
        <v>1.42402470886076</v>
      </c>
      <c r="S807" s="236">
        <f>'WetLitterbags placem_collection'!E148</f>
        <v>42762</v>
      </c>
      <c r="T807" s="236">
        <f>IF('WetLitterbags placem_collection'!G148="","",'WetLitterbags placem_collection'!G148)</f>
        <v>42815</v>
      </c>
      <c r="U807" s="237">
        <f t="shared" si="95"/>
        <v>53</v>
      </c>
      <c r="V807" s="235">
        <f t="shared" si="92"/>
        <v>0.53079999999999994</v>
      </c>
      <c r="W807" s="235">
        <f t="shared" si="93"/>
        <v>0.56669321731817379</v>
      </c>
      <c r="X807">
        <f>IFERROR(INDEX(Rainfall_Wet!$O$2:$O$217,MATCH(B807, Rainfall_Wet!$A$2:$A$217,0)),"")</f>
        <v>205.76139209600001</v>
      </c>
      <c r="Y807" s="241">
        <v>39.96</v>
      </c>
      <c r="Z807" s="241">
        <v>12.920000000000002</v>
      </c>
      <c r="AA807" s="241">
        <v>47.12</v>
      </c>
      <c r="AB807" s="242" t="s">
        <v>2692</v>
      </c>
      <c r="AC807" s="241">
        <v>2.6549531789058598</v>
      </c>
      <c r="AD807">
        <f>IF('WetLitterbags placem_collection'!AB148="","",'WetLitterbags placem_collection'!AB148)</f>
        <v>2.75</v>
      </c>
      <c r="AE807">
        <f>IF('WetLitterbags placem_collection'!Z148="","",'WetLitterbags placem_collection'!Z148)</f>
        <v>17.7</v>
      </c>
      <c r="AF807" s="256" t="str">
        <f>IF('WetLitterbags placem_collection'!AA148="","",'WetLitterbags placem_collection'!AA148)</f>
        <v>O</v>
      </c>
      <c r="AG807">
        <f>IF('WetLitterbags placem_collection'!AC148="","",'WetLitterbags placem_collection'!AC148)</f>
        <v>1</v>
      </c>
      <c r="AH807">
        <f>AVERAGE('WetLitterbags placem_collection'!S148,'WetLitterbags placem_collection'!U148)</f>
        <v>22.65</v>
      </c>
      <c r="AI807">
        <f>AVERAGE('WetLitterbags placem_collection'!R148,'WetLitterbags placem_collection'!T148)</f>
        <v>30.549999999999997</v>
      </c>
      <c r="AJ807">
        <f>INDEX(Coordinates!$B$2:$B$197,MATCH(G807,Coordinates!$J$2:$J$197,0))</f>
        <v>-2.3675380370000001</v>
      </c>
      <c r="AK807">
        <f>INDEX(Coordinates!$C$2:$C$197,MATCH(G807,Coordinates!$J$2:$J$197,0))</f>
        <v>34.060381960000001</v>
      </c>
      <c r="AL807" t="str">
        <f>IF(ISNUMBER(SEARCH("C", 'WetLitterbags placem_collection'!Y148)),"YES","")</f>
        <v/>
      </c>
      <c r="AM807" t="str">
        <f>IF(ISNUMBER(SEARCH("H", 'WetLitterbags placem_collection'!Y148)),"YES","")</f>
        <v/>
      </c>
      <c r="AN807" t="str">
        <f>IF(ISNUMBER(SEARCH("R", 'WetLitterbags placem_collection'!Y148)),"YES","")</f>
        <v/>
      </c>
    </row>
    <row r="808" spans="1:40" ht="15" customHeight="1">
      <c r="A808" s="268" t="s">
        <v>2460</v>
      </c>
      <c r="B808" s="282">
        <f>'Dry_Litterbag Placem_Collection'!A149</f>
        <v>147</v>
      </c>
      <c r="C808" s="282" t="str">
        <f>'Dry_Litterbag Placem_Collection'!B149</f>
        <v xml:space="preserve">Mwantimba
</v>
      </c>
      <c r="D808" s="282" t="s">
        <v>2677</v>
      </c>
      <c r="E808" s="282" t="s">
        <v>20</v>
      </c>
      <c r="F808" s="282">
        <v>3</v>
      </c>
      <c r="G808" s="283" t="str">
        <f>'Dry_Litterbag Placem_Collection'!C149</f>
        <v>Wet_P3_T3</v>
      </c>
      <c r="H808" s="293" t="s">
        <v>3672</v>
      </c>
      <c r="I808" s="294" t="s">
        <v>298</v>
      </c>
      <c r="J808" s="233" t="str">
        <f>'WetLitterbags placem_collection'!Q149</f>
        <v>R582</v>
      </c>
      <c r="K808" s="235">
        <f>IFERROR(INDEX('Green_rooibos initial weight'!$C$5:$C$1749,MATCH(J808, 'Green_rooibos initial weight'!$A$5:$A$1749,0)),"")</f>
        <v>2.2360000000000002</v>
      </c>
      <c r="L808" s="235">
        <f t="shared" si="89"/>
        <v>1.9862000000000002</v>
      </c>
      <c r="M808" s="235">
        <f>AVERAGE('Ashed teabags wet'!$J$814:$J$816)</f>
        <v>2.2816647271287041</v>
      </c>
      <c r="N808" s="235">
        <f t="shared" si="90"/>
        <v>1.9408815751897699</v>
      </c>
      <c r="O808" s="235">
        <f>IF(IFERROR(INDEX('Both teabags AfterWet'!$D$1:$D$839,MATCH(J808,'Both teabags AfterWet'!$B$1:$B$839,0)),"")="","",(IFERROR(INDEX('Both teabags AfterWet'!$D$1:$D$839,MATCH(J808,'Both teabags AfterWet'!$B$1:$B$839,0)),"")))</f>
        <v>1.742</v>
      </c>
      <c r="P808" s="235">
        <f t="shared" si="91"/>
        <v>1.5913999999999999</v>
      </c>
      <c r="Q808" s="235">
        <f>IFERROR(INDEX('Ashed teabags wet'!$J$2:$J$825,MATCH(J808,'Ashed teabags wet'!$B$2:$B$825,0)),"")</f>
        <v>1.3068731848979416</v>
      </c>
      <c r="R808" s="235">
        <f t="shared" si="94"/>
        <v>1.570602420135534</v>
      </c>
      <c r="S808" s="236">
        <f>'WetLitterbags placem_collection'!E149</f>
        <v>42762</v>
      </c>
      <c r="T808" s="236">
        <f>IF('WetLitterbags placem_collection'!G149="","",'WetLitterbags placem_collection'!G149)</f>
        <v>42816</v>
      </c>
      <c r="U808" s="237">
        <f t="shared" si="95"/>
        <v>54</v>
      </c>
      <c r="V808" s="235">
        <f t="shared" si="92"/>
        <v>0.39480000000000026</v>
      </c>
      <c r="W808" s="235">
        <f t="shared" si="93"/>
        <v>0.37027915505423592</v>
      </c>
      <c r="X808">
        <f>IFERROR(INDEX(Rainfall_Wet!$O$2:$O$217,MATCH(B808, Rainfall_Wet!$A$2:$A$217,0)),"")</f>
        <v>206.85140822299999</v>
      </c>
      <c r="Y808" s="241">
        <v>39.96</v>
      </c>
      <c r="Z808" s="241">
        <v>12.920000000000002</v>
      </c>
      <c r="AA808" s="241">
        <v>47.12</v>
      </c>
      <c r="AB808" s="242" t="s">
        <v>2692</v>
      </c>
      <c r="AC808" s="241">
        <v>3.6549531789058598</v>
      </c>
      <c r="AD808">
        <f>IF('WetLitterbags placem_collection'!AB149="","",'WetLitterbags placem_collection'!AB149)</f>
        <v>3.6</v>
      </c>
      <c r="AE808">
        <f>IF('WetLitterbags placem_collection'!Z149="","",'WetLitterbags placem_collection'!Z149)</f>
        <v>19</v>
      </c>
      <c r="AF808" s="256" t="str">
        <f>IF('WetLitterbags placem_collection'!AA149="","",'WetLitterbags placem_collection'!AA149)</f>
        <v>M</v>
      </c>
      <c r="AG808">
        <f>IF('WetLitterbags placem_collection'!AC149="","",'WetLitterbags placem_collection'!AC149)</f>
        <v>1</v>
      </c>
      <c r="AH808">
        <f>AVERAGE('WetLitterbags placem_collection'!S149,'WetLitterbags placem_collection'!U149)</f>
        <v>23.35</v>
      </c>
      <c r="AI808">
        <f>AVERAGE('WetLitterbags placem_collection'!R149,'WetLitterbags placem_collection'!T149)</f>
        <v>29.9</v>
      </c>
      <c r="AJ808">
        <f>INDEX(Coordinates!$B$2:$B$197,MATCH(G808,Coordinates!$J$2:$J$197,0))</f>
        <v>-2.3675780180000001</v>
      </c>
      <c r="AK808">
        <f>INDEX(Coordinates!$C$2:$C$197,MATCH(G808,Coordinates!$J$2:$J$197,0))</f>
        <v>34.060323029999999</v>
      </c>
      <c r="AL808" t="str">
        <f>IF(ISNUMBER(SEARCH("C", 'WetLitterbags placem_collection'!Y149)),"YES","")</f>
        <v/>
      </c>
      <c r="AM808" t="str">
        <f>IF(ISNUMBER(SEARCH("H", 'WetLitterbags placem_collection'!Y149)),"YES","")</f>
        <v/>
      </c>
      <c r="AN808" t="str">
        <f>IF(ISNUMBER(SEARCH("R", 'WetLitterbags placem_collection'!Y149)),"YES","")</f>
        <v/>
      </c>
    </row>
    <row r="809" spans="1:40" ht="15" customHeight="1">
      <c r="A809" s="268" t="s">
        <v>2460</v>
      </c>
      <c r="B809" s="282">
        <f>'Dry_Litterbag Placem_Collection'!A150</f>
        <v>148</v>
      </c>
      <c r="C809" s="282" t="str">
        <f>'Dry_Litterbag Placem_Collection'!B150</f>
        <v xml:space="preserve">Mwantimba
</v>
      </c>
      <c r="D809" s="282" t="s">
        <v>2677</v>
      </c>
      <c r="E809" s="282" t="s">
        <v>20</v>
      </c>
      <c r="F809" s="282">
        <v>3</v>
      </c>
      <c r="G809" s="283" t="str">
        <f>'Dry_Litterbag Placem_Collection'!C150</f>
        <v>Wet_P3_T4</v>
      </c>
      <c r="H809" s="293" t="s">
        <v>3672</v>
      </c>
      <c r="I809" s="294" t="s">
        <v>298</v>
      </c>
      <c r="J809" s="233" t="str">
        <f>'WetLitterbags placem_collection'!Q150</f>
        <v>R20</v>
      </c>
      <c r="K809" s="235">
        <f>IFERROR(INDEX('Green_rooibos initial weight'!$C$5:$C$1749,MATCH(J809, 'Green_rooibos initial weight'!$A$5:$A$1749,0)),"")</f>
        <v>2.2400000000000002</v>
      </c>
      <c r="L809" s="235">
        <f t="shared" si="89"/>
        <v>1.9902000000000002</v>
      </c>
      <c r="M809" s="235">
        <f>AVERAGE('Ashed teabags wet'!$J$814:$J$816)</f>
        <v>2.2816647271287041</v>
      </c>
      <c r="N809" s="235">
        <f t="shared" si="90"/>
        <v>1.9447903086006848</v>
      </c>
      <c r="O809" s="235">
        <f>IF(IFERROR(INDEX('Both teabags AfterWet'!$D$1:$D$839,MATCH(J809,'Both teabags AfterWet'!$B$1:$B$839,0)),"")="","",(IFERROR(INDEX('Both teabags AfterWet'!$D$1:$D$839,MATCH(J809,'Both teabags AfterWet'!$B$1:$B$839,0)),"")))</f>
        <v>1.6375999999999999</v>
      </c>
      <c r="P809" s="235">
        <f t="shared" si="91"/>
        <v>1.4869999999999999</v>
      </c>
      <c r="Q809" s="235">
        <f>IFERROR(INDEX('Ashed teabags wet'!$J$2:$J$825,MATCH(J809,'Ashed teabags wet'!$B$2:$B$825,0)),"")</f>
        <v>56.818181818177493</v>
      </c>
      <c r="R809" s="235">
        <f t="shared" si="94"/>
        <v>0.64211363636370067</v>
      </c>
      <c r="S809" s="236">
        <f>'WetLitterbags placem_collection'!E150</f>
        <v>42762</v>
      </c>
      <c r="T809" s="236">
        <f>IF('WetLitterbags placem_collection'!G150="","",'WetLitterbags placem_collection'!G150)</f>
        <v>42816</v>
      </c>
      <c r="U809" s="237">
        <f t="shared" si="95"/>
        <v>54</v>
      </c>
      <c r="V809" s="235">
        <f t="shared" si="92"/>
        <v>0.50320000000000031</v>
      </c>
      <c r="W809" s="235">
        <f t="shared" si="93"/>
        <v>1.3026766722369842</v>
      </c>
      <c r="X809">
        <f>IFERROR(INDEX(Rainfall_Wet!$O$2:$O$217,MATCH(B809, Rainfall_Wet!$A$2:$A$217,0)),"")</f>
        <v>206.85140822299999</v>
      </c>
      <c r="Y809" s="241">
        <v>39.96</v>
      </c>
      <c r="Z809" s="241">
        <v>12.920000000000002</v>
      </c>
      <c r="AA809" s="241">
        <v>47.12</v>
      </c>
      <c r="AB809" s="242" t="s">
        <v>2692</v>
      </c>
      <c r="AC809" s="241">
        <v>4.6549531789058696</v>
      </c>
      <c r="AD809">
        <f>IF('WetLitterbags placem_collection'!AB150="","",'WetLitterbags placem_collection'!AB150)</f>
        <v>4.9000000000000004</v>
      </c>
      <c r="AE809">
        <f>IF('WetLitterbags placem_collection'!Z150="","",'WetLitterbags placem_collection'!Z150)</f>
        <v>17.489999999999998</v>
      </c>
      <c r="AF809" s="256" t="str">
        <f>IF('WetLitterbags placem_collection'!AA150="","",'WetLitterbags placem_collection'!AA150)</f>
        <v>M</v>
      </c>
      <c r="AG809">
        <f>IF('WetLitterbags placem_collection'!AC150="","",'WetLitterbags placem_collection'!AC150)</f>
        <v>1</v>
      </c>
      <c r="AH809">
        <f>AVERAGE('WetLitterbags placem_collection'!S150,'WetLitterbags placem_collection'!U150)</f>
        <v>28.2</v>
      </c>
      <c r="AI809">
        <f>AVERAGE('WetLitterbags placem_collection'!R150,'WetLitterbags placem_collection'!T150)</f>
        <v>25.299999999999997</v>
      </c>
      <c r="AJ809">
        <f>INDEX(Coordinates!$B$2:$B$197,MATCH(G809,Coordinates!$J$2:$J$197,0))</f>
        <v>-2.3676269689999998</v>
      </c>
      <c r="AK809">
        <f>INDEX(Coordinates!$C$2:$C$197,MATCH(G809,Coordinates!$J$2:$J$197,0))</f>
        <v>34.060310960000002</v>
      </c>
      <c r="AL809" t="str">
        <f>IF(ISNUMBER(SEARCH("C", 'WetLitterbags placem_collection'!Y150)),"YES","")</f>
        <v/>
      </c>
      <c r="AM809" t="str">
        <f>IF(ISNUMBER(SEARCH("H", 'WetLitterbags placem_collection'!Y150)),"YES","")</f>
        <v/>
      </c>
      <c r="AN809" t="str">
        <f>IF(ISNUMBER(SEARCH("R", 'WetLitterbags placem_collection'!Y150)),"YES","")</f>
        <v/>
      </c>
    </row>
    <row r="810" spans="1:40" ht="15" customHeight="1">
      <c r="A810" s="268" t="s">
        <v>2460</v>
      </c>
      <c r="B810" s="282">
        <f>'Dry_Litterbag Placem_Collection'!A151</f>
        <v>149</v>
      </c>
      <c r="C810" s="282" t="str">
        <f>'Dry_Litterbag Placem_Collection'!B151</f>
        <v xml:space="preserve">Mwantimba
</v>
      </c>
      <c r="D810" s="282" t="s">
        <v>2677</v>
      </c>
      <c r="E810" s="282" t="s">
        <v>20</v>
      </c>
      <c r="F810" s="282">
        <v>3</v>
      </c>
      <c r="G810" s="283" t="str">
        <f>'Dry_Litterbag Placem_Collection'!C151</f>
        <v>Wet_P3_T5</v>
      </c>
      <c r="H810" s="293" t="s">
        <v>3672</v>
      </c>
      <c r="I810" s="294" t="s">
        <v>298</v>
      </c>
      <c r="J810" s="233" t="str">
        <f>'WetLitterbags placem_collection'!Q151</f>
        <v>R533</v>
      </c>
      <c r="K810" s="235">
        <f>IFERROR(INDEX('Green_rooibos initial weight'!$C$5:$C$1749,MATCH(J810, 'Green_rooibos initial weight'!$A$5:$A$1749,0)),"")</f>
        <v>2.1970000000000001</v>
      </c>
      <c r="L810" s="235">
        <f t="shared" si="89"/>
        <v>1.9472</v>
      </c>
      <c r="M810" s="235">
        <f>AVERAGE('Ashed teabags wet'!$J$814:$J$816)</f>
        <v>2.2816647271287041</v>
      </c>
      <c r="N810" s="235">
        <f t="shared" si="90"/>
        <v>1.90277142443335</v>
      </c>
      <c r="O810" s="235">
        <f>IF(IFERROR(INDEX('Both teabags AfterWet'!$D$1:$D$839,MATCH(J810,'Both teabags AfterWet'!$B$1:$B$839,0)),"")="","",(IFERROR(INDEX('Both teabags AfterWet'!$D$1:$D$839,MATCH(J810,'Both teabags AfterWet'!$B$1:$B$839,0)),"")))</f>
        <v>1.7899</v>
      </c>
      <c r="P810" s="235">
        <f t="shared" si="91"/>
        <v>1.6393</v>
      </c>
      <c r="Q810" s="235">
        <f>IFERROR(INDEX('Ashed teabags wet'!$J$2:$J$825,MATCH(J810,'Ashed teabags wet'!$B$2:$B$825,0)),"")</f>
        <v>11.542288557213293</v>
      </c>
      <c r="R810" s="235">
        <f t="shared" si="94"/>
        <v>1.4500872636816025</v>
      </c>
      <c r="S810" s="236">
        <f>'WetLitterbags placem_collection'!E151</f>
        <v>42762</v>
      </c>
      <c r="T810" s="236">
        <f>IF('WetLitterbags placem_collection'!G151="","",'WetLitterbags placem_collection'!G151)</f>
        <v>42816</v>
      </c>
      <c r="U810" s="237">
        <f t="shared" si="95"/>
        <v>54</v>
      </c>
      <c r="V810" s="235">
        <f t="shared" si="92"/>
        <v>0.30790000000000006</v>
      </c>
      <c r="W810" s="235">
        <f t="shared" si="93"/>
        <v>0.45268416075174756</v>
      </c>
      <c r="X810">
        <f>IFERROR(INDEX(Rainfall_Wet!$O$2:$O$217,MATCH(B810, Rainfall_Wet!$A$2:$A$217,0)),"")</f>
        <v>206.85140822299999</v>
      </c>
      <c r="Y810" s="241">
        <v>39.96</v>
      </c>
      <c r="Z810" s="241">
        <v>12.920000000000002</v>
      </c>
      <c r="AA810" s="241">
        <v>47.12</v>
      </c>
      <c r="AB810" s="242" t="s">
        <v>2692</v>
      </c>
      <c r="AC810" s="241">
        <v>5.6549531789058696</v>
      </c>
      <c r="AD810">
        <f>IF('WetLitterbags placem_collection'!AB151="","",'WetLitterbags placem_collection'!AB151)</f>
        <v>2.8</v>
      </c>
      <c r="AE810">
        <f>IF('WetLitterbags placem_collection'!Z151="","",'WetLitterbags placem_collection'!Z151)</f>
        <v>13</v>
      </c>
      <c r="AF810" s="256" t="str">
        <f>IF('WetLitterbags placem_collection'!AA151="","",'WetLitterbags placem_collection'!AA151)</f>
        <v>M</v>
      </c>
      <c r="AG810">
        <f>IF('WetLitterbags placem_collection'!AC151="","",'WetLitterbags placem_collection'!AC151)</f>
        <v>1</v>
      </c>
      <c r="AH810">
        <f>AVERAGE('WetLitterbags placem_collection'!S151,'WetLitterbags placem_collection'!U151)</f>
        <v>25.4</v>
      </c>
      <c r="AI810">
        <f>AVERAGE('WetLitterbags placem_collection'!R151,'WetLitterbags placem_collection'!T151)</f>
        <v>26.9</v>
      </c>
      <c r="AJ810">
        <f>INDEX(Coordinates!$B$2:$B$197,MATCH(G810,Coordinates!$J$2:$J$197,0))</f>
        <v>-2.3677179960000001</v>
      </c>
      <c r="AK810">
        <f>INDEX(Coordinates!$C$2:$C$197,MATCH(G810,Coordinates!$J$2:$J$197,0))</f>
        <v>34.060324960000003</v>
      </c>
      <c r="AL810" t="str">
        <f>IF(ISNUMBER(SEARCH("C", 'WetLitterbags placem_collection'!Y151)),"YES","")</f>
        <v/>
      </c>
      <c r="AM810" t="str">
        <f>IF(ISNUMBER(SEARCH("H", 'WetLitterbags placem_collection'!Y151)),"YES","")</f>
        <v/>
      </c>
      <c r="AN810" t="str">
        <f>IF(ISNUMBER(SEARCH("R", 'WetLitterbags placem_collection'!Y151)),"YES","")</f>
        <v/>
      </c>
    </row>
    <row r="811" spans="1:40" ht="15" customHeight="1">
      <c r="A811" s="268" t="s">
        <v>2460</v>
      </c>
      <c r="B811" s="282">
        <f>'Dry_Litterbag Placem_Collection'!A152</f>
        <v>150</v>
      </c>
      <c r="C811" s="282" t="str">
        <f>'Dry_Litterbag Placem_Collection'!B152</f>
        <v xml:space="preserve">Mwantimba
</v>
      </c>
      <c r="D811" s="282" t="s">
        <v>2677</v>
      </c>
      <c r="E811" s="282" t="s">
        <v>20</v>
      </c>
      <c r="F811" s="282">
        <v>3</v>
      </c>
      <c r="G811" s="283" t="str">
        <f>'Dry_Litterbag Placem_Collection'!C152</f>
        <v>Wet_P3_T6</v>
      </c>
      <c r="H811" s="293" t="s">
        <v>3672</v>
      </c>
      <c r="I811" s="294" t="s">
        <v>298</v>
      </c>
      <c r="J811" s="233" t="str">
        <f>'WetLitterbags placem_collection'!Q152</f>
        <v>R572</v>
      </c>
      <c r="K811" s="235">
        <f>IFERROR(INDEX('Green_rooibos initial weight'!$C$5:$C$1749,MATCH(J811, 'Green_rooibos initial weight'!$A$5:$A$1749,0)),"")</f>
        <v>2.0819999999999999</v>
      </c>
      <c r="L811" s="235">
        <f t="shared" si="89"/>
        <v>1.8321999999999998</v>
      </c>
      <c r="M811" s="235">
        <f>AVERAGE('Ashed teabags wet'!$J$814:$J$816)</f>
        <v>2.2816647271287041</v>
      </c>
      <c r="N811" s="235">
        <f t="shared" si="90"/>
        <v>1.7903953388695477</v>
      </c>
      <c r="O811" s="235">
        <f>IF(IFERROR(INDEX('Both teabags AfterWet'!$D$1:$D$839,MATCH(J811,'Both teabags AfterWet'!$B$1:$B$839,0)),"")="","",(IFERROR(INDEX('Both teabags AfterWet'!$D$1:$D$839,MATCH(J811,'Both teabags AfterWet'!$B$1:$B$839,0)),"")))</f>
        <v>1.5680000000000001</v>
      </c>
      <c r="P811" s="235">
        <f t="shared" si="91"/>
        <v>1.4174</v>
      </c>
      <c r="Q811" s="235">
        <f>IFERROR(INDEX('Ashed teabags wet'!$J$2:$J$825,MATCH(J811,'Ashed teabags wet'!$B$2:$B$825,0)),"")</f>
        <v>7.1853320118927355</v>
      </c>
      <c r="R811" s="235">
        <f t="shared" si="94"/>
        <v>1.3155551040634323</v>
      </c>
      <c r="S811" s="236">
        <f>'WetLitterbags placem_collection'!E152</f>
        <v>42762</v>
      </c>
      <c r="T811" s="236">
        <f>IF('WetLitterbags placem_collection'!G152="","",'WetLitterbags placem_collection'!G152)</f>
        <v>42816</v>
      </c>
      <c r="U811" s="237">
        <f t="shared" si="95"/>
        <v>54</v>
      </c>
      <c r="V811" s="235">
        <f t="shared" si="92"/>
        <v>0.41479999999999984</v>
      </c>
      <c r="W811" s="235">
        <f t="shared" si="93"/>
        <v>0.47484023480611537</v>
      </c>
      <c r="X811">
        <f>IFERROR(INDEX(Rainfall_Wet!$O$2:$O$217,MATCH(B811, Rainfall_Wet!$A$2:$A$217,0)),"")</f>
        <v>206.85140822299999</v>
      </c>
      <c r="Y811" s="241">
        <v>39.96</v>
      </c>
      <c r="Z811" s="241">
        <v>12.920000000000002</v>
      </c>
      <c r="AA811" s="241">
        <v>47.12</v>
      </c>
      <c r="AB811" s="242" t="s">
        <v>2692</v>
      </c>
      <c r="AC811" s="241">
        <v>6.6549531789058696</v>
      </c>
      <c r="AD811">
        <f>IF('WetLitterbags placem_collection'!AB152="","",'WetLitterbags placem_collection'!AB152)</f>
        <v>2.75</v>
      </c>
      <c r="AE811">
        <f>IF('WetLitterbags placem_collection'!Z152="","",'WetLitterbags placem_collection'!Z152)</f>
        <v>19</v>
      </c>
      <c r="AF811" s="256" t="str">
        <f>IF('WetLitterbags placem_collection'!AA152="","",'WetLitterbags placem_collection'!AA152)</f>
        <v>O</v>
      </c>
      <c r="AG811">
        <f>IF('WetLitterbags placem_collection'!AC152="","",'WetLitterbags placem_collection'!AC152)</f>
        <v>0</v>
      </c>
      <c r="AH811">
        <f>AVERAGE('WetLitterbags placem_collection'!S152,'WetLitterbags placem_collection'!U152)</f>
        <v>22.55</v>
      </c>
      <c r="AI811">
        <f>AVERAGE('WetLitterbags placem_collection'!R152,'WetLitterbags placem_collection'!T152)</f>
        <v>24.75</v>
      </c>
      <c r="AJ811">
        <f>INDEX(Coordinates!$B$2:$B$197,MATCH(G811,Coordinates!$J$2:$J$197,0))</f>
        <v>-2.3675230329999999</v>
      </c>
      <c r="AK811">
        <f>INDEX(Coordinates!$C$2:$C$197,MATCH(G811,Coordinates!$J$2:$J$197,0))</f>
        <v>34.060512969999998</v>
      </c>
      <c r="AL811" t="str">
        <f>IF(ISNUMBER(SEARCH("C", 'WetLitterbags placem_collection'!Y152)),"YES","")</f>
        <v/>
      </c>
      <c r="AM811" t="str">
        <f>IF(ISNUMBER(SEARCH("H", 'WetLitterbags placem_collection'!Y152)),"YES","")</f>
        <v/>
      </c>
      <c r="AN811" t="str">
        <f>IF(ISNUMBER(SEARCH("R", 'WetLitterbags placem_collection'!Y152)),"YES","")</f>
        <v/>
      </c>
    </row>
    <row r="812" spans="1:40" ht="15" customHeight="1">
      <c r="A812" s="268" t="s">
        <v>2460</v>
      </c>
      <c r="B812" s="282">
        <f>'Dry_Litterbag Placem_Collection'!A153</f>
        <v>151</v>
      </c>
      <c r="C812" s="282" t="str">
        <f>'Dry_Litterbag Placem_Collection'!B153</f>
        <v xml:space="preserve">Mwantimba
</v>
      </c>
      <c r="D812" s="282" t="s">
        <v>2677</v>
      </c>
      <c r="E812" s="282" t="s">
        <v>20</v>
      </c>
      <c r="F812" s="282">
        <v>3</v>
      </c>
      <c r="G812" s="283" t="str">
        <f>'Dry_Litterbag Placem_Collection'!C153</f>
        <v>Wet_P3_T7</v>
      </c>
      <c r="H812" s="293" t="s">
        <v>3672</v>
      </c>
      <c r="I812" s="294" t="s">
        <v>298</v>
      </c>
      <c r="J812" s="233" t="str">
        <f>'WetLitterbags placem_collection'!Q153</f>
        <v>R504</v>
      </c>
      <c r="K812" s="235">
        <f>IFERROR(INDEX('Green_rooibos initial weight'!$C$5:$C$1749,MATCH(J812, 'Green_rooibos initial weight'!$A$5:$A$1749,0)),"")</f>
        <v>2.1629999999999998</v>
      </c>
      <c r="L812" s="235">
        <f t="shared" si="89"/>
        <v>1.9131999999999998</v>
      </c>
      <c r="M812" s="235">
        <f>AVERAGE('Ashed teabags wet'!$J$814:$J$816)</f>
        <v>2.2816647271287041</v>
      </c>
      <c r="N812" s="235">
        <f t="shared" si="90"/>
        <v>1.8695471904405734</v>
      </c>
      <c r="O812" s="235">
        <f>IF(IFERROR(INDEX('Both teabags AfterWet'!$D$1:$D$839,MATCH(J812,'Both teabags AfterWet'!$B$1:$B$839,0)),"")="","",(IFERROR(INDEX('Both teabags AfterWet'!$D$1:$D$839,MATCH(J812,'Both teabags AfterWet'!$B$1:$B$839,0)),"")))</f>
        <v>1.798</v>
      </c>
      <c r="P812" s="235">
        <f t="shared" si="91"/>
        <v>1.6474</v>
      </c>
      <c r="Q812" s="235">
        <f>IFERROR(INDEX('Ashed teabags wet'!$J$2:$J$825,MATCH(J812,'Ashed teabags wet'!$B$2:$B$825,0)),"")</f>
        <v>6.3484251968501049</v>
      </c>
      <c r="R812" s="235">
        <f t="shared" si="94"/>
        <v>1.5428160433070914</v>
      </c>
      <c r="S812" s="236">
        <f>'WetLitterbags placem_collection'!E153</f>
        <v>42762</v>
      </c>
      <c r="T812" s="236">
        <f>IF('WetLitterbags placem_collection'!G153="","",'WetLitterbags placem_collection'!G153)</f>
        <v>42816</v>
      </c>
      <c r="U812" s="237">
        <f t="shared" si="95"/>
        <v>54</v>
      </c>
      <c r="V812" s="235">
        <f t="shared" si="92"/>
        <v>0.26579999999999981</v>
      </c>
      <c r="W812" s="235">
        <f t="shared" si="93"/>
        <v>0.32673114713348195</v>
      </c>
      <c r="X812">
        <f>IFERROR(INDEX(Rainfall_Wet!$O$2:$O$217,MATCH(B812, Rainfall_Wet!$A$2:$A$217,0)),"")</f>
        <v>206.85140822299999</v>
      </c>
      <c r="Y812" s="241">
        <v>39.96</v>
      </c>
      <c r="Z812" s="241">
        <v>12.920000000000002</v>
      </c>
      <c r="AA812" s="241">
        <v>47.12</v>
      </c>
      <c r="AB812" s="242" t="s">
        <v>2692</v>
      </c>
      <c r="AC812" s="241">
        <v>7.6549531789058696</v>
      </c>
      <c r="AD812">
        <f>IF('WetLitterbags placem_collection'!AB153="","",'WetLitterbags placem_collection'!AB153)</f>
        <v>1.4</v>
      </c>
      <c r="AE812">
        <f>IF('WetLitterbags placem_collection'!Z153="","",'WetLitterbags placem_collection'!Z153)</f>
        <v>7.9</v>
      </c>
      <c r="AF812" s="256" t="str">
        <f>IF('WetLitterbags placem_collection'!AA153="","",'WetLitterbags placem_collection'!AA153)</f>
        <v>O</v>
      </c>
      <c r="AG812">
        <f>IF('WetLitterbags placem_collection'!AC153="","",'WetLitterbags placem_collection'!AC153)</f>
        <v>1</v>
      </c>
      <c r="AH812">
        <f>AVERAGE('WetLitterbags placem_collection'!S153,'WetLitterbags placem_collection'!U153)</f>
        <v>26.049999999999997</v>
      </c>
      <c r="AI812">
        <f>AVERAGE('WetLitterbags placem_collection'!R153,'WetLitterbags placem_collection'!T153)</f>
        <v>26.5</v>
      </c>
      <c r="AJ812">
        <f>INDEX(Coordinates!$B$2:$B$197,MATCH(G812,Coordinates!$J$2:$J$197,0))</f>
        <v>-2.3673460070000001</v>
      </c>
      <c r="AK812">
        <f>INDEX(Coordinates!$C$2:$C$197,MATCH(G812,Coordinates!$J$2:$J$197,0))</f>
        <v>34.060310039999997</v>
      </c>
      <c r="AL812" t="str">
        <f>IF(ISNUMBER(SEARCH("C", 'WetLitterbags placem_collection'!Y153)),"YES","")</f>
        <v/>
      </c>
      <c r="AM812" t="str">
        <f>IF(ISNUMBER(SEARCH("H", 'WetLitterbags placem_collection'!Y153)),"YES","")</f>
        <v/>
      </c>
      <c r="AN812" t="str">
        <f>IF(ISNUMBER(SEARCH("R", 'WetLitterbags placem_collection'!Y153)),"YES","")</f>
        <v/>
      </c>
    </row>
    <row r="813" spans="1:40" ht="15" customHeight="1">
      <c r="A813" s="268" t="s">
        <v>2460</v>
      </c>
      <c r="B813" s="282">
        <f>'Dry_Litterbag Placem_Collection'!A154</f>
        <v>152</v>
      </c>
      <c r="C813" s="282" t="str">
        <f>'Dry_Litterbag Placem_Collection'!B154</f>
        <v xml:space="preserve">Mwantimba
</v>
      </c>
      <c r="D813" s="282" t="s">
        <v>2677</v>
      </c>
      <c r="E813" s="282" t="s">
        <v>20</v>
      </c>
      <c r="F813" s="282">
        <v>3</v>
      </c>
      <c r="G813" s="283" t="str">
        <f>'Dry_Litterbag Placem_Collection'!C154</f>
        <v>Wet_P3_T8</v>
      </c>
      <c r="H813" s="293" t="s">
        <v>3672</v>
      </c>
      <c r="I813" s="294" t="s">
        <v>298</v>
      </c>
      <c r="J813" s="233" t="str">
        <f>'WetLitterbags placem_collection'!Q154</f>
        <v>R579</v>
      </c>
      <c r="K813" s="235">
        <f>IFERROR(INDEX('Green_rooibos initial weight'!$C$5:$C$1749,MATCH(J813, 'Green_rooibos initial weight'!$A$5:$A$1749,0)),"")</f>
        <v>2.1349999999999998</v>
      </c>
      <c r="L813" s="235">
        <f t="shared" si="89"/>
        <v>1.8851999999999998</v>
      </c>
      <c r="M813" s="235">
        <f>AVERAGE('Ashed teabags wet'!$J$814:$J$816)</f>
        <v>2.2816647271287041</v>
      </c>
      <c r="N813" s="235">
        <f t="shared" si="90"/>
        <v>1.8421860565641694</v>
      </c>
      <c r="O813" s="235">
        <f>IF(IFERROR(INDEX('Both teabags AfterWet'!$D$1:$D$839,MATCH(J813,'Both teabags AfterWet'!$B$1:$B$839,0)),"")="","",(IFERROR(INDEX('Both teabags AfterWet'!$D$1:$D$839,MATCH(J813,'Both teabags AfterWet'!$B$1:$B$839,0)),"")))</f>
        <v>1.5234000000000001</v>
      </c>
      <c r="P813" s="235">
        <f t="shared" si="91"/>
        <v>1.3728</v>
      </c>
      <c r="Q813" s="235">
        <f>IFERROR(INDEX('Ashed teabags wet'!$J$2:$J$825,MATCH(J813,'Ashed teabags wet'!$B$2:$B$825,0)),"")</f>
        <v>5.1525762881442967</v>
      </c>
      <c r="R813" s="235">
        <f t="shared" si="94"/>
        <v>1.302065432716355</v>
      </c>
      <c r="S813" s="236">
        <f>'WetLitterbags placem_collection'!E154</f>
        <v>42762</v>
      </c>
      <c r="T813" s="236">
        <f>IF('WetLitterbags placem_collection'!G154="","",'WetLitterbags placem_collection'!G154)</f>
        <v>42816</v>
      </c>
      <c r="U813" s="237">
        <f t="shared" si="95"/>
        <v>54</v>
      </c>
      <c r="V813" s="235">
        <f t="shared" si="92"/>
        <v>0.51239999999999974</v>
      </c>
      <c r="W813" s="235">
        <f t="shared" si="93"/>
        <v>0.54012062384781445</v>
      </c>
      <c r="X813">
        <f>IFERROR(INDEX(Rainfall_Wet!$O$2:$O$217,MATCH(B813, Rainfall_Wet!$A$2:$A$217,0)),"")</f>
        <v>206.85140822299999</v>
      </c>
      <c r="Y813" s="241">
        <v>39.96</v>
      </c>
      <c r="Z813" s="241">
        <v>12.920000000000002</v>
      </c>
      <c r="AA813" s="241">
        <v>47.12</v>
      </c>
      <c r="AB813" s="242" t="s">
        <v>2692</v>
      </c>
      <c r="AC813" s="241">
        <v>8.6549531789058705</v>
      </c>
      <c r="AD813">
        <f>IF('WetLitterbags placem_collection'!AB154="","",'WetLitterbags placem_collection'!AB154)</f>
        <v>2.2000000000000002</v>
      </c>
      <c r="AE813">
        <f>IF('WetLitterbags placem_collection'!Z154="","",'WetLitterbags placem_collection'!Z154)</f>
        <v>15</v>
      </c>
      <c r="AF813" s="256" t="str">
        <f>IF('WetLitterbags placem_collection'!AA154="","",'WetLitterbags placem_collection'!AA154)</f>
        <v>M</v>
      </c>
      <c r="AG813">
        <f>IF('WetLitterbags placem_collection'!AC154="","",'WetLitterbags placem_collection'!AC154)</f>
        <v>0</v>
      </c>
      <c r="AH813">
        <f>AVERAGE('WetLitterbags placem_collection'!S154,'WetLitterbags placem_collection'!U154)</f>
        <v>18.8</v>
      </c>
      <c r="AI813">
        <f>AVERAGE('WetLitterbags placem_collection'!R154,'WetLitterbags placem_collection'!T154)</f>
        <v>23.7</v>
      </c>
      <c r="AJ813">
        <f>INDEX(Coordinates!$B$2:$B$197,MATCH(G813,Coordinates!$J$2:$J$197,0))</f>
        <v>-2.367543988</v>
      </c>
      <c r="AK813">
        <f>INDEX(Coordinates!$C$2:$C$197,MATCH(G813,Coordinates!$J$2:$J$197,0))</f>
        <v>34.060168969999999</v>
      </c>
      <c r="AL813" t="str">
        <f>IF(ISNUMBER(SEARCH("C", 'WetLitterbags placem_collection'!Y154)),"YES","")</f>
        <v/>
      </c>
      <c r="AM813" t="str">
        <f>IF(ISNUMBER(SEARCH("H", 'WetLitterbags placem_collection'!Y154)),"YES","")</f>
        <v/>
      </c>
      <c r="AN813" t="str">
        <f>IF(ISNUMBER(SEARCH("R", 'WetLitterbags placem_collection'!Y154)),"YES","")</f>
        <v/>
      </c>
    </row>
    <row r="814" spans="1:40" ht="15" customHeight="1">
      <c r="A814" s="268" t="s">
        <v>2460</v>
      </c>
      <c r="B814" s="282">
        <f>'Dry_Litterbag Placem_Collection'!A155</f>
        <v>153</v>
      </c>
      <c r="C814" s="282" t="str">
        <f>'Dry_Litterbag Placem_Collection'!B155</f>
        <v xml:space="preserve">Mwantimba
</v>
      </c>
      <c r="D814" s="282" t="s">
        <v>2677</v>
      </c>
      <c r="E814" s="282" t="s">
        <v>20</v>
      </c>
      <c r="F814" s="282">
        <v>4</v>
      </c>
      <c r="G814" s="283" t="str">
        <f>'Dry_Litterbag Placem_Collection'!C155</f>
        <v>Wet_P4_T1</v>
      </c>
      <c r="H814" s="293" t="s">
        <v>3672</v>
      </c>
      <c r="I814" s="294" t="s">
        <v>298</v>
      </c>
      <c r="J814" s="233" t="str">
        <f>'WetLitterbags placem_collection'!Q155</f>
        <v>R440</v>
      </c>
      <c r="K814" s="235">
        <f>IFERROR(INDEX('Green_rooibos initial weight'!$C$5:$C$1749,MATCH(J814, 'Green_rooibos initial weight'!$A$5:$A$1749,0)),"")</f>
        <v>2.1110000000000002</v>
      </c>
      <c r="L814" s="235">
        <f t="shared" si="89"/>
        <v>1.8612000000000002</v>
      </c>
      <c r="M814" s="235">
        <f>AVERAGE('Ashed teabags wet'!$J$814:$J$816)</f>
        <v>2.2816647271287041</v>
      </c>
      <c r="N814" s="235">
        <f t="shared" si="90"/>
        <v>1.8187336560986807</v>
      </c>
      <c r="O814" s="235">
        <f>IF(IFERROR(INDEX('Both teabags AfterWet'!$D$1:$D$839,MATCH(J814,'Both teabags AfterWet'!$B$1:$B$839,0)),"")="","",(IFERROR(INDEX('Both teabags AfterWet'!$D$1:$D$839,MATCH(J814,'Both teabags AfterWet'!$B$1:$B$839,0)),"")))</f>
        <v>1.6322000000000001</v>
      </c>
      <c r="P814" s="235">
        <f t="shared" si="91"/>
        <v>1.4816</v>
      </c>
      <c r="Q814" s="235">
        <f>IFERROR(INDEX('Ashed teabags wet'!$J$2:$J$825,MATCH(J814,'Ashed teabags wet'!$B$2:$B$825,0)),"")</f>
        <v>4.0218470705065492</v>
      </c>
      <c r="R814" s="235">
        <f t="shared" si="94"/>
        <v>1.4220123138033749</v>
      </c>
      <c r="S814" s="236">
        <f>'WetLitterbags placem_collection'!E155</f>
        <v>42762</v>
      </c>
      <c r="T814" s="236">
        <f>IF('WetLitterbags placem_collection'!G155="","",'WetLitterbags placem_collection'!G155)</f>
        <v>42816</v>
      </c>
      <c r="U814" s="237">
        <f t="shared" si="95"/>
        <v>54</v>
      </c>
      <c r="V814" s="235">
        <f t="shared" si="92"/>
        <v>0.37960000000000016</v>
      </c>
      <c r="W814" s="235">
        <f t="shared" si="93"/>
        <v>0.39672134229530576</v>
      </c>
      <c r="X814">
        <f>IFERROR(INDEX(Rainfall_Wet!$O$2:$O$217,MATCH(B814, Rainfall_Wet!$A$2:$A$217,0)),"")</f>
        <v>206.85140822299999</v>
      </c>
      <c r="Y814" s="241">
        <v>27.96</v>
      </c>
      <c r="Z814" s="241">
        <v>4.9200000000000017</v>
      </c>
      <c r="AA814" s="241">
        <v>67.12</v>
      </c>
      <c r="AB814" s="242" t="s">
        <v>2688</v>
      </c>
      <c r="AC814" s="241">
        <v>1.0437161163134547</v>
      </c>
      <c r="AD814">
        <f>IF('WetLitterbags placem_collection'!AB155="","",'WetLitterbags placem_collection'!AB155)</f>
        <v>2.1</v>
      </c>
      <c r="AE814">
        <f>IF('WetLitterbags placem_collection'!Z155="","",'WetLitterbags placem_collection'!Z155)</f>
        <v>16.399999999999999</v>
      </c>
      <c r="AF814" s="256" t="str">
        <f>IF('WetLitterbags placem_collection'!AA155="","",'WetLitterbags placem_collection'!AA155)</f>
        <v>G</v>
      </c>
      <c r="AG814">
        <f>IF('WetLitterbags placem_collection'!AC155="","",'WetLitterbags placem_collection'!AC155)</f>
        <v>0</v>
      </c>
      <c r="AH814">
        <f>AVERAGE('WetLitterbags placem_collection'!S155,'WetLitterbags placem_collection'!U155)</f>
        <v>21.35</v>
      </c>
      <c r="AI814">
        <f>AVERAGE('WetLitterbags placem_collection'!R155,'WetLitterbags placem_collection'!T155)</f>
        <v>26.700000000000003</v>
      </c>
      <c r="AJ814">
        <f>INDEX(Coordinates!$B$2:$B$197,MATCH(G814,Coordinates!$J$2:$J$197,0))</f>
        <v>-2.3676780150000001</v>
      </c>
      <c r="AK814">
        <f>INDEX(Coordinates!$C$2:$C$197,MATCH(G814,Coordinates!$J$2:$J$197,0))</f>
        <v>34.05937797</v>
      </c>
      <c r="AL814" t="str">
        <f>IF(ISNUMBER(SEARCH("C", 'WetLitterbags placem_collection'!Y155)),"YES","")</f>
        <v/>
      </c>
      <c r="AM814" t="str">
        <f>IF(ISNUMBER(SEARCH("H", 'WetLitterbags placem_collection'!Y155)),"YES","")</f>
        <v/>
      </c>
      <c r="AN814" t="str">
        <f>IF(ISNUMBER(SEARCH("R", 'WetLitterbags placem_collection'!Y155)),"YES","")</f>
        <v/>
      </c>
    </row>
    <row r="815" spans="1:40" ht="15" customHeight="1">
      <c r="A815" s="268" t="s">
        <v>2460</v>
      </c>
      <c r="B815" s="282">
        <f>'Dry_Litterbag Placem_Collection'!A156</f>
        <v>154</v>
      </c>
      <c r="C815" s="282" t="str">
        <f>'Dry_Litterbag Placem_Collection'!B156</f>
        <v xml:space="preserve">Mwantimba
</v>
      </c>
      <c r="D815" s="282" t="s">
        <v>2677</v>
      </c>
      <c r="E815" s="282" t="s">
        <v>20</v>
      </c>
      <c r="F815" s="282">
        <v>4</v>
      </c>
      <c r="G815" s="283" t="str">
        <f>'Dry_Litterbag Placem_Collection'!C156</f>
        <v>Wet_P4_T2</v>
      </c>
      <c r="H815" s="293" t="s">
        <v>3672</v>
      </c>
      <c r="I815" s="294" t="s">
        <v>298</v>
      </c>
      <c r="J815" s="233" t="str">
        <f>'WetLitterbags placem_collection'!Q156</f>
        <v>R485</v>
      </c>
      <c r="K815" s="235">
        <f>IFERROR(INDEX('Green_rooibos initial weight'!$C$5:$C$1749,MATCH(J815, 'Green_rooibos initial weight'!$A$5:$A$1749,0)),"")</f>
        <v>2.242</v>
      </c>
      <c r="L815" s="235">
        <f t="shared" si="89"/>
        <v>1.9922</v>
      </c>
      <c r="M815" s="235">
        <f>AVERAGE('Ashed teabags wet'!$J$814:$J$816)</f>
        <v>2.2816647271287041</v>
      </c>
      <c r="N815" s="235">
        <f t="shared" si="90"/>
        <v>1.9467446753061419</v>
      </c>
      <c r="O815" s="235">
        <f>IF(IFERROR(INDEX('Both teabags AfterWet'!$D$1:$D$839,MATCH(J815,'Both teabags AfterWet'!$B$1:$B$839,0)),"")="","",(IFERROR(INDEX('Both teabags AfterWet'!$D$1:$D$839,MATCH(J815,'Both teabags AfterWet'!$B$1:$B$839,0)),"")))</f>
        <v>1.839</v>
      </c>
      <c r="P815" s="235">
        <f t="shared" si="91"/>
        <v>1.6883999999999999</v>
      </c>
      <c r="Q815" s="235">
        <f>IFERROR(INDEX('Ashed teabags wet'!$J$2:$J$825,MATCH(J815,'Ashed teabags wet'!$B$2:$B$825,0)),"")</f>
        <v>11.924381968008097</v>
      </c>
      <c r="R815" s="235">
        <f t="shared" si="94"/>
        <v>1.4870687348521512</v>
      </c>
      <c r="S815" s="236">
        <f>'WetLitterbags placem_collection'!E156</f>
        <v>42762</v>
      </c>
      <c r="T815" s="236">
        <f>IF('WetLitterbags placem_collection'!G156="","",'WetLitterbags placem_collection'!G156)</f>
        <v>42816</v>
      </c>
      <c r="U815" s="237">
        <f t="shared" si="95"/>
        <v>54</v>
      </c>
      <c r="V815" s="235">
        <f t="shared" si="92"/>
        <v>0.30380000000000007</v>
      </c>
      <c r="W815" s="235">
        <f t="shared" si="93"/>
        <v>0.45967594045399074</v>
      </c>
      <c r="X815">
        <f>IFERROR(INDEX(Rainfall_Wet!$O$2:$O$217,MATCH(B815, Rainfall_Wet!$A$2:$A$217,0)),"")</f>
        <v>206.85140822299999</v>
      </c>
      <c r="Y815" s="241">
        <v>27.96</v>
      </c>
      <c r="Z815" s="241">
        <v>4.9200000000000017</v>
      </c>
      <c r="AA815" s="241">
        <v>67.12</v>
      </c>
      <c r="AB815" s="242" t="s">
        <v>2688</v>
      </c>
      <c r="AC815" s="241">
        <v>2.0437161163134498</v>
      </c>
      <c r="AD815">
        <f>IF('WetLitterbags placem_collection'!AB156="","",'WetLitterbags placem_collection'!AB156)</f>
        <v>2.15</v>
      </c>
      <c r="AE815">
        <f>IF('WetLitterbags placem_collection'!Z156="","",'WetLitterbags placem_collection'!Z156)</f>
        <v>9</v>
      </c>
      <c r="AF815" s="256" t="str">
        <f>IF('WetLitterbags placem_collection'!AA156="","",'WetLitterbags placem_collection'!AA156)</f>
        <v>G</v>
      </c>
      <c r="AG815">
        <f>IF('WetLitterbags placem_collection'!AC156="","",'WetLitterbags placem_collection'!AC156)</f>
        <v>0</v>
      </c>
      <c r="AH815">
        <f>AVERAGE('WetLitterbags placem_collection'!S156,'WetLitterbags placem_collection'!U156)</f>
        <v>23.5</v>
      </c>
      <c r="AI815">
        <f>AVERAGE('WetLitterbags placem_collection'!R156,'WetLitterbags placem_collection'!T156)</f>
        <v>25.7</v>
      </c>
      <c r="AJ815">
        <f>INDEX(Coordinates!$B$2:$B$197,MATCH(G815,Coordinates!$J$2:$J$197,0))</f>
        <v>-2.3677299820000002</v>
      </c>
      <c r="AK815">
        <f>INDEX(Coordinates!$C$2:$C$197,MATCH(G815,Coordinates!$J$2:$J$197,0))</f>
        <v>34.059351990000003</v>
      </c>
      <c r="AL815" t="str">
        <f>IF(ISNUMBER(SEARCH("C", 'WetLitterbags placem_collection'!Y156)),"YES","")</f>
        <v/>
      </c>
      <c r="AM815" t="str">
        <f>IF(ISNUMBER(SEARCH("H", 'WetLitterbags placem_collection'!Y156)),"YES","")</f>
        <v/>
      </c>
      <c r="AN815" t="str">
        <f>IF(ISNUMBER(SEARCH("R", 'WetLitterbags placem_collection'!Y156)),"YES","")</f>
        <v/>
      </c>
    </row>
    <row r="816" spans="1:40" ht="15" customHeight="1">
      <c r="A816" s="268" t="s">
        <v>2460</v>
      </c>
      <c r="B816" s="282">
        <f>'Dry_Litterbag Placem_Collection'!A157</f>
        <v>155</v>
      </c>
      <c r="C816" s="282" t="str">
        <f>'Dry_Litterbag Placem_Collection'!B157</f>
        <v xml:space="preserve">Mwantimba
</v>
      </c>
      <c r="D816" s="282" t="s">
        <v>2677</v>
      </c>
      <c r="E816" s="282" t="s">
        <v>20</v>
      </c>
      <c r="F816" s="282">
        <v>4</v>
      </c>
      <c r="G816" s="283" t="str">
        <f>'Dry_Litterbag Placem_Collection'!C157</f>
        <v>Wet_P4_T3</v>
      </c>
      <c r="H816" s="293" t="s">
        <v>3672</v>
      </c>
      <c r="I816" s="294" t="s">
        <v>298</v>
      </c>
      <c r="J816" s="233" t="str">
        <f>'WetLitterbags placem_collection'!Q157</f>
        <v>R556</v>
      </c>
      <c r="K816" s="235">
        <f>IFERROR(INDEX('Green_rooibos initial weight'!$C$5:$C$1749,MATCH(J816, 'Green_rooibos initial weight'!$A$5:$A$1749,0)),"")</f>
        <v>2.0830000000000002</v>
      </c>
      <c r="L816" s="235">
        <f t="shared" si="89"/>
        <v>1.8332000000000002</v>
      </c>
      <c r="M816" s="235">
        <f>AVERAGE('Ashed teabags wet'!$J$814:$J$816)</f>
        <v>2.2816647271287041</v>
      </c>
      <c r="N816" s="235">
        <f t="shared" si="90"/>
        <v>1.7913725222222767</v>
      </c>
      <c r="O816" s="235">
        <f>IF(IFERROR(INDEX('Both teabags AfterWet'!$D$1:$D$839,MATCH(J816,'Both teabags AfterWet'!$B$1:$B$839,0)),"")="","",(IFERROR(INDEX('Both teabags AfterWet'!$D$1:$D$839,MATCH(J816,'Both teabags AfterWet'!$B$1:$B$839,0)),"")))</f>
        <v>1.643</v>
      </c>
      <c r="P816" s="235">
        <f t="shared" si="91"/>
        <v>1.4923999999999999</v>
      </c>
      <c r="Q816" s="235">
        <f>IFERROR(INDEX('Ashed teabags wet'!$J$2:$J$825,MATCH(J816,'Ashed teabags wet'!$B$2:$B$825,0)),"")</f>
        <v>7.5886170743882877</v>
      </c>
      <c r="R816" s="235">
        <f t="shared" si="94"/>
        <v>1.3791474787818292</v>
      </c>
      <c r="S816" s="236">
        <f>'WetLitterbags placem_collection'!E157</f>
        <v>42762</v>
      </c>
      <c r="T816" s="236">
        <f>IF('WetLitterbags placem_collection'!G157="","",'WetLitterbags placem_collection'!G157)</f>
        <v>42816</v>
      </c>
      <c r="U816" s="237">
        <f t="shared" si="95"/>
        <v>54</v>
      </c>
      <c r="V816" s="235">
        <f t="shared" si="92"/>
        <v>0.34080000000000021</v>
      </c>
      <c r="W816" s="235">
        <f t="shared" si="93"/>
        <v>0.41222504344044753</v>
      </c>
      <c r="X816">
        <f>IFERROR(INDEX(Rainfall_Wet!$O$2:$O$217,MATCH(B816, Rainfall_Wet!$A$2:$A$217,0)),"")</f>
        <v>206.85140822299999</v>
      </c>
      <c r="Y816" s="241">
        <v>27.96</v>
      </c>
      <c r="Z816" s="241">
        <v>4.9200000000000017</v>
      </c>
      <c r="AA816" s="241">
        <v>67.12</v>
      </c>
      <c r="AB816" s="242" t="s">
        <v>2688</v>
      </c>
      <c r="AC816" s="241">
        <v>3.0437161163134498</v>
      </c>
      <c r="AD816">
        <f>IF('WetLitterbags placem_collection'!AB157="","",'WetLitterbags placem_collection'!AB157)</f>
        <v>1.2</v>
      </c>
      <c r="AE816">
        <f>IF('WetLitterbags placem_collection'!Z157="","",'WetLitterbags placem_collection'!Z157)</f>
        <v>11</v>
      </c>
      <c r="AF816" s="256" t="str">
        <f>IF('WetLitterbags placem_collection'!AA157="","",'WetLitterbags placem_collection'!AA157)</f>
        <v>G</v>
      </c>
      <c r="AG816">
        <f>IF('WetLitterbags placem_collection'!AC157="","",'WetLitterbags placem_collection'!AC157)</f>
        <v>0</v>
      </c>
      <c r="AH816">
        <f>AVERAGE('WetLitterbags placem_collection'!S157,'WetLitterbags placem_collection'!U157)</f>
        <v>23.75</v>
      </c>
      <c r="AI816">
        <f>AVERAGE('WetLitterbags placem_collection'!R157,'WetLitterbags placem_collection'!T157)</f>
        <v>26.799999999999997</v>
      </c>
      <c r="AJ816">
        <f>INDEX(Coordinates!$B$2:$B$197,MATCH(G816,Coordinates!$J$2:$J$197,0))</f>
        <v>-2.3677119609999999</v>
      </c>
      <c r="AK816">
        <f>INDEX(Coordinates!$C$2:$C$197,MATCH(G816,Coordinates!$J$2:$J$197,0))</f>
        <v>34.059339000000001</v>
      </c>
      <c r="AL816" t="str">
        <f>IF(ISNUMBER(SEARCH("C", 'WetLitterbags placem_collection'!Y157)),"YES","")</f>
        <v/>
      </c>
      <c r="AM816" t="str">
        <f>IF(ISNUMBER(SEARCH("H", 'WetLitterbags placem_collection'!Y157)),"YES","")</f>
        <v/>
      </c>
      <c r="AN816" t="str">
        <f>IF(ISNUMBER(SEARCH("R", 'WetLitterbags placem_collection'!Y157)),"YES","")</f>
        <v/>
      </c>
    </row>
    <row r="817" spans="1:40" ht="15" customHeight="1">
      <c r="A817" s="268" t="s">
        <v>2460</v>
      </c>
      <c r="B817" s="282">
        <f>'Dry_Litterbag Placem_Collection'!A158</f>
        <v>156</v>
      </c>
      <c r="C817" s="282" t="str">
        <f>'Dry_Litterbag Placem_Collection'!B158</f>
        <v xml:space="preserve">Mwantimba
</v>
      </c>
      <c r="D817" s="282" t="s">
        <v>2677</v>
      </c>
      <c r="E817" s="282" t="s">
        <v>20</v>
      </c>
      <c r="F817" s="282">
        <v>4</v>
      </c>
      <c r="G817" s="283" t="str">
        <f>'Dry_Litterbag Placem_Collection'!C158</f>
        <v>Wet_P4_T4</v>
      </c>
      <c r="H817" s="293" t="s">
        <v>3672</v>
      </c>
      <c r="I817" s="294" t="s">
        <v>298</v>
      </c>
      <c r="J817" s="233" t="str">
        <f>'WetLitterbags placem_collection'!Q158</f>
        <v>R464</v>
      </c>
      <c r="K817" s="235">
        <f>IFERROR(INDEX('Green_rooibos initial weight'!$C$5:$C$1749,MATCH(J817, 'Green_rooibos initial weight'!$A$5:$A$1749,0)),"")</f>
        <v>2.2040000000000002</v>
      </c>
      <c r="L817" s="235">
        <f t="shared" si="89"/>
        <v>1.9542000000000002</v>
      </c>
      <c r="M817" s="235">
        <f>AVERAGE('Ashed teabags wet'!$J$814:$J$816)</f>
        <v>2.2816647271287041</v>
      </c>
      <c r="N817" s="235">
        <f t="shared" si="90"/>
        <v>1.909611707902451</v>
      </c>
      <c r="O817" s="235">
        <f>IF(IFERROR(INDEX('Both teabags AfterWet'!$D$1:$D$839,MATCH(J817,'Both teabags AfterWet'!$B$1:$B$839,0)),"")="","",(IFERROR(INDEX('Both teabags AfterWet'!$D$1:$D$839,MATCH(J817,'Both teabags AfterWet'!$B$1:$B$839,0)),"")))</f>
        <v>1.802</v>
      </c>
      <c r="P817" s="235">
        <f t="shared" si="91"/>
        <v>1.6514</v>
      </c>
      <c r="Q817" s="235">
        <f>IFERROR(INDEX('Ashed teabags wet'!$J$2:$J$825,MATCH(J817,'Ashed teabags wet'!$B$2:$B$825,0)),"")</f>
        <v>8.8737201365180916</v>
      </c>
      <c r="R817" s="235">
        <f t="shared" si="94"/>
        <v>1.5048593856655401</v>
      </c>
      <c r="S817" s="236">
        <f>'WetLitterbags placem_collection'!E158</f>
        <v>42762</v>
      </c>
      <c r="T817" s="236">
        <f>IF('WetLitterbags placem_collection'!G158="","",'WetLitterbags placem_collection'!G158)</f>
        <v>42816</v>
      </c>
      <c r="U817" s="237">
        <f t="shared" si="95"/>
        <v>54</v>
      </c>
      <c r="V817" s="235">
        <f t="shared" si="92"/>
        <v>0.30280000000000018</v>
      </c>
      <c r="W817" s="235">
        <f t="shared" si="93"/>
        <v>0.40475232223691093</v>
      </c>
      <c r="X817">
        <f>IFERROR(INDEX(Rainfall_Wet!$O$2:$O$217,MATCH(B817, Rainfall_Wet!$A$2:$A$217,0)),"")</f>
        <v>206.85140822299999</v>
      </c>
      <c r="Y817" s="241">
        <v>27.96</v>
      </c>
      <c r="Z817" s="241">
        <v>4.9200000000000017</v>
      </c>
      <c r="AA817" s="241">
        <v>67.12</v>
      </c>
      <c r="AB817" s="242" t="s">
        <v>2688</v>
      </c>
      <c r="AC817" s="241">
        <v>4.0437161163134503</v>
      </c>
      <c r="AD817">
        <f>IF('WetLitterbags placem_collection'!AB158="","",'WetLitterbags placem_collection'!AB158)</f>
        <v>1.55</v>
      </c>
      <c r="AE817">
        <f>IF('WetLitterbags placem_collection'!Z158="","",'WetLitterbags placem_collection'!Z158)</f>
        <v>9.1</v>
      </c>
      <c r="AF817" s="256" t="str">
        <f>IF('WetLitterbags placem_collection'!AA158="","",'WetLitterbags placem_collection'!AA158)</f>
        <v>O</v>
      </c>
      <c r="AG817">
        <f>IF('WetLitterbags placem_collection'!AC158="","",'WetLitterbags placem_collection'!AC158)</f>
        <v>0</v>
      </c>
      <c r="AH817">
        <f>AVERAGE('WetLitterbags placem_collection'!S158,'WetLitterbags placem_collection'!U158)</f>
        <v>21.700000000000003</v>
      </c>
      <c r="AI817">
        <f>AVERAGE('WetLitterbags placem_collection'!R158,'WetLitterbags placem_collection'!T158)</f>
        <v>26.95</v>
      </c>
      <c r="AJ817">
        <f>INDEX(Coordinates!$B$2:$B$197,MATCH(G817,Coordinates!$J$2:$J$197,0))</f>
        <v>-2.3676950300000001</v>
      </c>
      <c r="AK817">
        <f>INDEX(Coordinates!$C$2:$C$197,MATCH(G817,Coordinates!$J$2:$J$197,0))</f>
        <v>34.059499010000003</v>
      </c>
      <c r="AL817" t="str">
        <f>IF(ISNUMBER(SEARCH("C", 'WetLitterbags placem_collection'!Y158)),"YES","")</f>
        <v/>
      </c>
      <c r="AM817" t="str">
        <f>IF(ISNUMBER(SEARCH("H", 'WetLitterbags placem_collection'!Y158)),"YES","")</f>
        <v/>
      </c>
      <c r="AN817" t="str">
        <f>IF(ISNUMBER(SEARCH("R", 'WetLitterbags placem_collection'!Y158)),"YES","")</f>
        <v>YES</v>
      </c>
    </row>
    <row r="818" spans="1:40" ht="15" customHeight="1">
      <c r="A818" s="268" t="s">
        <v>2460</v>
      </c>
      <c r="B818" s="282">
        <f>'Dry_Litterbag Placem_Collection'!A159</f>
        <v>157</v>
      </c>
      <c r="C818" s="282" t="str">
        <f>'Dry_Litterbag Placem_Collection'!B159</f>
        <v xml:space="preserve">Mwantimba
</v>
      </c>
      <c r="D818" s="282" t="s">
        <v>2677</v>
      </c>
      <c r="E818" s="282" t="s">
        <v>20</v>
      </c>
      <c r="F818" s="282">
        <v>4</v>
      </c>
      <c r="G818" s="283" t="str">
        <f>'Dry_Litterbag Placem_Collection'!C159</f>
        <v>Wet_P4_T5</v>
      </c>
      <c r="H818" s="293" t="s">
        <v>3672</v>
      </c>
      <c r="I818" s="294" t="s">
        <v>298</v>
      </c>
      <c r="J818" s="233" t="str">
        <f>'WetLitterbags placem_collection'!Q159</f>
        <v>R35</v>
      </c>
      <c r="K818" s="235">
        <f>IFERROR(INDEX('Green_rooibos initial weight'!$C$5:$C$1749,MATCH(J818, 'Green_rooibos initial weight'!$A$5:$A$1749,0)),"")</f>
        <v>2.0630000000000002</v>
      </c>
      <c r="L818" s="235">
        <f t="shared" si="89"/>
        <v>1.8132000000000001</v>
      </c>
      <c r="M818" s="235">
        <f>AVERAGE('Ashed teabags wet'!$J$814:$J$816)</f>
        <v>2.2816647271287041</v>
      </c>
      <c r="N818" s="235">
        <f t="shared" si="90"/>
        <v>1.7718288551677024</v>
      </c>
      <c r="O818" s="235">
        <f>IF(IFERROR(INDEX('Both teabags AfterWet'!$D$1:$D$839,MATCH(J818,'Both teabags AfterWet'!$B$1:$B$839,0)),"")="","",(IFERROR(INDEX('Both teabags AfterWet'!$D$1:$D$839,MATCH(J818,'Both teabags AfterWet'!$B$1:$B$839,0)),"")))</f>
        <v>1.994</v>
      </c>
      <c r="P818" s="235">
        <f t="shared" si="91"/>
        <v>1.8433999999999999</v>
      </c>
      <c r="Q818" s="235">
        <f>IFERROR(INDEX('Ashed teabags wet'!$J$2:$J$825,MATCH(J818,'Ashed teabags wet'!$B$2:$B$825,0)),"")</f>
        <v>10.019743336623607</v>
      </c>
      <c r="R818" s="235">
        <f t="shared" si="94"/>
        <v>1.6586960513326803</v>
      </c>
      <c r="S818" s="236">
        <f>'WetLitterbags placem_collection'!E159</f>
        <v>42762</v>
      </c>
      <c r="T818" s="236">
        <f>IF('WetLitterbags placem_collection'!G159="","",'WetLitterbags placem_collection'!G159)</f>
        <v>42816</v>
      </c>
      <c r="U818" s="237">
        <f t="shared" si="95"/>
        <v>54</v>
      </c>
      <c r="V818" s="235">
        <f t="shared" si="92"/>
        <v>-3.0199999999999783E-2</v>
      </c>
      <c r="W818" s="235">
        <f t="shared" si="93"/>
        <v>0.11313280383502211</v>
      </c>
      <c r="X818">
        <f>IFERROR(INDEX(Rainfall_Wet!$O$2:$O$217,MATCH(B818, Rainfall_Wet!$A$2:$A$217,0)),"")</f>
        <v>206.85140822299999</v>
      </c>
      <c r="Y818" s="241">
        <v>27.96</v>
      </c>
      <c r="Z818" s="241">
        <v>4.9200000000000017</v>
      </c>
      <c r="AA818" s="241">
        <v>67.12</v>
      </c>
      <c r="AB818" s="242" t="s">
        <v>2688</v>
      </c>
      <c r="AC818" s="241">
        <v>5.0437161163134503</v>
      </c>
      <c r="AD818">
        <f>IF('WetLitterbags placem_collection'!AB159="","",'WetLitterbags placem_collection'!AB159)</f>
        <v>2.2999999999999998</v>
      </c>
      <c r="AE818">
        <f>IF('WetLitterbags placem_collection'!Z159="","",'WetLitterbags placem_collection'!Z159)</f>
        <v>7.7</v>
      </c>
      <c r="AF818" s="256" t="str">
        <f>IF('WetLitterbags placem_collection'!AA159="","",'WetLitterbags placem_collection'!AA159)</f>
        <v>O</v>
      </c>
      <c r="AG818">
        <f>IF('WetLitterbags placem_collection'!AC159="","",'WetLitterbags placem_collection'!AC159)</f>
        <v>0</v>
      </c>
      <c r="AH818">
        <f>AVERAGE('WetLitterbags placem_collection'!S159,'WetLitterbags placem_collection'!U159)</f>
        <v>22.6</v>
      </c>
      <c r="AI818">
        <f>AVERAGE('WetLitterbags placem_collection'!R159,'WetLitterbags placem_collection'!T159)</f>
        <v>29.2</v>
      </c>
      <c r="AJ818">
        <f>INDEX(Coordinates!$B$2:$B$197,MATCH(G818,Coordinates!$J$2:$J$197,0))</f>
        <v>-2.3678019830000001</v>
      </c>
      <c r="AK818">
        <f>INDEX(Coordinates!$C$2:$C$197,MATCH(G818,Coordinates!$J$2:$J$197,0))</f>
        <v>34.059521969999999</v>
      </c>
      <c r="AL818" t="str">
        <f>IF(ISNUMBER(SEARCH("C", 'WetLitterbags placem_collection'!Y159)),"YES","")</f>
        <v/>
      </c>
      <c r="AM818" t="str">
        <f>IF(ISNUMBER(SEARCH("H", 'WetLitterbags placem_collection'!Y159)),"YES","")</f>
        <v/>
      </c>
      <c r="AN818" t="str">
        <f>IF(ISNUMBER(SEARCH("R", 'WetLitterbags placem_collection'!Y159)),"YES","")</f>
        <v/>
      </c>
    </row>
    <row r="819" spans="1:40" ht="15" customHeight="1">
      <c r="A819" s="268" t="s">
        <v>2460</v>
      </c>
      <c r="B819" s="282">
        <f>'Dry_Litterbag Placem_Collection'!A160</f>
        <v>158</v>
      </c>
      <c r="C819" s="282" t="str">
        <f>'Dry_Litterbag Placem_Collection'!B160</f>
        <v xml:space="preserve">Mwantimba
</v>
      </c>
      <c r="D819" s="282" t="s">
        <v>2677</v>
      </c>
      <c r="E819" s="282" t="s">
        <v>20</v>
      </c>
      <c r="F819" s="282">
        <v>4</v>
      </c>
      <c r="G819" s="283" t="str">
        <f>'Dry_Litterbag Placem_Collection'!C160</f>
        <v>Wet_P4_T6</v>
      </c>
      <c r="H819" s="293" t="s">
        <v>3672</v>
      </c>
      <c r="I819" s="294" t="s">
        <v>298</v>
      </c>
      <c r="J819" s="233" t="str">
        <f>'WetLitterbags placem_collection'!Q160</f>
        <v>R570</v>
      </c>
      <c r="K819" s="235">
        <f>IFERROR(INDEX('Green_rooibos initial weight'!$C$5:$C$1749,MATCH(J819, 'Green_rooibos initial weight'!$A$5:$A$1749,0)),"")</f>
        <v>2.0910000000000002</v>
      </c>
      <c r="L819" s="235">
        <f t="shared" si="89"/>
        <v>1.8412000000000002</v>
      </c>
      <c r="M819" s="235">
        <f>AVERAGE('Ashed teabags wet'!$J$814:$J$816)</f>
        <v>2.2816647271287041</v>
      </c>
      <c r="N819" s="235">
        <f t="shared" si="90"/>
        <v>1.7991899890441065</v>
      </c>
      <c r="O819" s="235">
        <f>IF(IFERROR(INDEX('Both teabags AfterWet'!$D$1:$D$839,MATCH(J819,'Both teabags AfterWet'!$B$1:$B$839,0)),"")="","",(IFERROR(INDEX('Both teabags AfterWet'!$D$1:$D$839,MATCH(J819,'Both teabags AfterWet'!$B$1:$B$839,0)),"")))</f>
        <v>1.718</v>
      </c>
      <c r="P819" s="235">
        <f t="shared" si="91"/>
        <v>1.5673999999999999</v>
      </c>
      <c r="Q819" s="235">
        <f>IFERROR(INDEX('Ashed teabags wet'!$J$2:$J$825,MATCH(J819,'Ashed teabags wet'!$B$2:$B$825,0)),"")</f>
        <v>4.5090180360722032</v>
      </c>
      <c r="R819" s="235">
        <f t="shared" si="94"/>
        <v>1.4967256513026042</v>
      </c>
      <c r="S819" s="236">
        <f>'WetLitterbags placem_collection'!E160</f>
        <v>42762</v>
      </c>
      <c r="T819" s="236">
        <f>IF('WetLitterbags placem_collection'!G160="","",'WetLitterbags placem_collection'!G160)</f>
        <v>42816</v>
      </c>
      <c r="U819" s="237">
        <f t="shared" si="95"/>
        <v>54</v>
      </c>
      <c r="V819" s="235">
        <f t="shared" si="92"/>
        <v>0.27380000000000027</v>
      </c>
      <c r="W819" s="235">
        <f t="shared" si="93"/>
        <v>0.30246433774150239</v>
      </c>
      <c r="X819">
        <f>IFERROR(INDEX(Rainfall_Wet!$O$2:$O$217,MATCH(B819, Rainfall_Wet!$A$2:$A$217,0)),"")</f>
        <v>206.85140822299999</v>
      </c>
      <c r="Y819" s="241">
        <v>27.96</v>
      </c>
      <c r="Z819" s="241">
        <v>4.9200000000000017</v>
      </c>
      <c r="AA819" s="241">
        <v>67.12</v>
      </c>
      <c r="AB819" s="242" t="s">
        <v>2688</v>
      </c>
      <c r="AC819" s="241">
        <v>6.0437161163134503</v>
      </c>
      <c r="AD819">
        <f>IF('WetLitterbags placem_collection'!AB160="","",'WetLitterbags placem_collection'!AB160)</f>
        <v>1.9</v>
      </c>
      <c r="AE819">
        <f>IF('WetLitterbags placem_collection'!Z160="","",'WetLitterbags placem_collection'!Z160)</f>
        <v>4.3</v>
      </c>
      <c r="AF819" s="256" t="str">
        <f>IF('WetLitterbags placem_collection'!AA160="","",'WetLitterbags placem_collection'!AA160)</f>
        <v>O</v>
      </c>
      <c r="AG819">
        <f>IF('WetLitterbags placem_collection'!AC160="","",'WetLitterbags placem_collection'!AC160)</f>
        <v>0</v>
      </c>
      <c r="AH819">
        <f>AVERAGE('WetLitterbags placem_collection'!S160,'WetLitterbags placem_collection'!U160)</f>
        <v>22.45</v>
      </c>
      <c r="AI819">
        <f>AVERAGE('WetLitterbags placem_collection'!R160,'WetLitterbags placem_collection'!T160)</f>
        <v>26.35</v>
      </c>
      <c r="AJ819">
        <f>INDEX(Coordinates!$B$2:$B$197,MATCH(G819,Coordinates!$J$2:$J$197,0))</f>
        <v>-2.3679270410000002</v>
      </c>
      <c r="AK819">
        <f>INDEX(Coordinates!$C$2:$C$197,MATCH(G819,Coordinates!$J$2:$J$197,0))</f>
        <v>34.059300020000002</v>
      </c>
      <c r="AL819" t="str">
        <f>IF(ISNUMBER(SEARCH("C", 'WetLitterbags placem_collection'!Y160)),"YES","")</f>
        <v/>
      </c>
      <c r="AM819" t="str">
        <f>IF(ISNUMBER(SEARCH("H", 'WetLitterbags placem_collection'!Y160)),"YES","")</f>
        <v/>
      </c>
      <c r="AN819" t="str">
        <f>IF(ISNUMBER(SEARCH("R", 'WetLitterbags placem_collection'!Y160)),"YES","")</f>
        <v/>
      </c>
    </row>
    <row r="820" spans="1:40" ht="15" customHeight="1">
      <c r="A820" s="268" t="s">
        <v>2460</v>
      </c>
      <c r="B820" s="282">
        <f>'Dry_Litterbag Placem_Collection'!A161</f>
        <v>159</v>
      </c>
      <c r="C820" s="282" t="str">
        <f>'Dry_Litterbag Placem_Collection'!B161</f>
        <v xml:space="preserve">Mwantimba
</v>
      </c>
      <c r="D820" s="282" t="s">
        <v>2677</v>
      </c>
      <c r="E820" s="282" t="s">
        <v>20</v>
      </c>
      <c r="F820" s="282">
        <v>4</v>
      </c>
      <c r="G820" s="283" t="str">
        <f>'Dry_Litterbag Placem_Collection'!C161</f>
        <v>Wet_P4_T7</v>
      </c>
      <c r="H820" s="293" t="s">
        <v>3672</v>
      </c>
      <c r="I820" s="294" t="s">
        <v>298</v>
      </c>
      <c r="J820" s="233" t="str">
        <f>'WetLitterbags placem_collection'!Q161</f>
        <v>R439</v>
      </c>
      <c r="K820" s="235">
        <f>IFERROR(INDEX('Green_rooibos initial weight'!$C$5:$C$1749,MATCH(J820, 'Green_rooibos initial weight'!$A$5:$A$1749,0)),"")</f>
        <v>2.2450000000000001</v>
      </c>
      <c r="L820" s="235">
        <f t="shared" si="89"/>
        <v>1.9952000000000001</v>
      </c>
      <c r="M820" s="235">
        <f>AVERAGE('Ashed teabags wet'!$J$814:$J$816)</f>
        <v>2.2816647271287041</v>
      </c>
      <c r="N820" s="235">
        <f t="shared" si="90"/>
        <v>1.9496762253643283</v>
      </c>
      <c r="O820" s="235" t="str">
        <f>IF(IFERROR(INDEX('Both teabags AfterWet'!$D$1:$D$839,MATCH(J820,'Both teabags AfterWet'!$B$1:$B$839,0)),"")="","",(IFERROR(INDEX('Both teabags AfterWet'!$D$1:$D$839,MATCH(J820,'Both teabags AfterWet'!$B$1:$B$839,0)),"")))</f>
        <v/>
      </c>
      <c r="P820" s="235" t="str">
        <f t="shared" si="91"/>
        <v/>
      </c>
      <c r="Q820" s="235" t="str">
        <f>IFERROR(INDEX('Ashed teabags wet'!$J$2:$J$825,MATCH(J820,'Ashed teabags wet'!$B$2:$B$825,0)),"")</f>
        <v/>
      </c>
      <c r="R820" s="235" t="str">
        <f t="shared" si="94"/>
        <v/>
      </c>
      <c r="S820" s="236">
        <f>'WetLitterbags placem_collection'!E161</f>
        <v>42762</v>
      </c>
      <c r="T820" s="236">
        <f>IF('WetLitterbags placem_collection'!G161="","",'WetLitterbags placem_collection'!G161)</f>
        <v>42816</v>
      </c>
      <c r="U820" s="237">
        <f t="shared" si="95"/>
        <v>54</v>
      </c>
      <c r="V820" s="235" t="str">
        <f t="shared" si="92"/>
        <v/>
      </c>
      <c r="W820" s="235" t="str">
        <f t="shared" si="93"/>
        <v/>
      </c>
      <c r="X820">
        <f>IFERROR(INDEX(Rainfall_Wet!$O$2:$O$217,MATCH(B820, Rainfall_Wet!$A$2:$A$217,0)),"")</f>
        <v>206.85140822299999</v>
      </c>
      <c r="Y820" s="241">
        <v>27.96</v>
      </c>
      <c r="Z820" s="241">
        <v>4.9200000000000017</v>
      </c>
      <c r="AA820" s="241">
        <v>67.12</v>
      </c>
      <c r="AB820" s="242" t="s">
        <v>2688</v>
      </c>
      <c r="AC820" s="241">
        <v>7.0437161163134503</v>
      </c>
      <c r="AD820">
        <f>IF('WetLitterbags placem_collection'!AB161="","",'WetLitterbags placem_collection'!AB161)</f>
        <v>2.65</v>
      </c>
      <c r="AE820">
        <f>IF('WetLitterbags placem_collection'!Z161="","",'WetLitterbags placem_collection'!Z161)</f>
        <v>0</v>
      </c>
      <c r="AF820" s="256" t="str">
        <f>IF('WetLitterbags placem_collection'!AA161="","",'WetLitterbags placem_collection'!AA161)</f>
        <v>G</v>
      </c>
      <c r="AG820">
        <f>IF('WetLitterbags placem_collection'!AC161="","",'WetLitterbags placem_collection'!AC161)</f>
        <v>1</v>
      </c>
      <c r="AH820">
        <f>AVERAGE('WetLitterbags placem_collection'!S161,'WetLitterbags placem_collection'!U161)</f>
        <v>14.4</v>
      </c>
      <c r="AI820">
        <f>AVERAGE('WetLitterbags placem_collection'!R161,'WetLitterbags placem_collection'!T161)</f>
        <v>28</v>
      </c>
      <c r="AJ820">
        <f>INDEX(Coordinates!$B$2:$B$197,MATCH(G820,Coordinates!$J$2:$J$197,0))</f>
        <v>-2.3676829599999998</v>
      </c>
      <c r="AK820">
        <f>INDEX(Coordinates!$C$2:$C$197,MATCH(G820,Coordinates!$J$2:$J$197,0))</f>
        <v>34.059236990000002</v>
      </c>
      <c r="AL820" t="str">
        <f>IF(ISNUMBER(SEARCH("C", 'WetLitterbags placem_collection'!Y161)),"YES","")</f>
        <v/>
      </c>
      <c r="AM820" t="str">
        <f>IF(ISNUMBER(SEARCH("H", 'WetLitterbags placem_collection'!Y161)),"YES","")</f>
        <v/>
      </c>
      <c r="AN820" t="str">
        <f>IF(ISNUMBER(SEARCH("R", 'WetLitterbags placem_collection'!Y161)),"YES","")</f>
        <v/>
      </c>
    </row>
    <row r="821" spans="1:40" ht="15" customHeight="1">
      <c r="A821" s="268" t="s">
        <v>2460</v>
      </c>
      <c r="B821" s="282">
        <f>'Dry_Litterbag Placem_Collection'!A162</f>
        <v>160</v>
      </c>
      <c r="C821" s="282" t="str">
        <f>'Dry_Litterbag Placem_Collection'!B162</f>
        <v xml:space="preserve">Mwantimba
</v>
      </c>
      <c r="D821" s="282" t="s">
        <v>2677</v>
      </c>
      <c r="E821" s="282" t="s">
        <v>20</v>
      </c>
      <c r="F821" s="282">
        <v>4</v>
      </c>
      <c r="G821" s="283" t="str">
        <f>'Dry_Litterbag Placem_Collection'!C162</f>
        <v>Wet_P4_T8</v>
      </c>
      <c r="H821" s="293" t="s">
        <v>3672</v>
      </c>
      <c r="I821" s="294" t="s">
        <v>298</v>
      </c>
      <c r="J821" s="233" t="str">
        <f>'WetLitterbags placem_collection'!Q162</f>
        <v>R461</v>
      </c>
      <c r="K821" s="235">
        <f>IFERROR(INDEX('Green_rooibos initial weight'!$C$5:$C$1749,MATCH(J821, 'Green_rooibos initial weight'!$A$5:$A$1749,0)),"")</f>
        <v>2.1930000000000001</v>
      </c>
      <c r="L821" s="235">
        <f t="shared" si="89"/>
        <v>1.9432</v>
      </c>
      <c r="M821" s="235">
        <f>AVERAGE('Ashed teabags wet'!$J$814:$J$816)</f>
        <v>2.2816647271287041</v>
      </c>
      <c r="N821" s="235">
        <f t="shared" si="90"/>
        <v>1.8988626910224351</v>
      </c>
      <c r="O821" s="235">
        <f>IF(IFERROR(INDEX('Both teabags AfterWet'!$D$1:$D$839,MATCH(J821,'Both teabags AfterWet'!$B$1:$B$839,0)),"")="","",(IFERROR(INDEX('Both teabags AfterWet'!$D$1:$D$839,MATCH(J821,'Both teabags AfterWet'!$B$1:$B$839,0)),"")))</f>
        <v>1.744</v>
      </c>
      <c r="P821" s="235">
        <f t="shared" si="91"/>
        <v>1.5933999999999999</v>
      </c>
      <c r="Q821" s="235">
        <f>IFERROR(INDEX('Ashed teabags wet'!$J$2:$J$825,MATCH(J821,'Ashed teabags wet'!$B$2:$B$825,0)),"")</f>
        <v>4.181184668989598</v>
      </c>
      <c r="R821" s="235">
        <f t="shared" si="94"/>
        <v>1.5267770034843198</v>
      </c>
      <c r="S821" s="236">
        <f>'WetLitterbags placem_collection'!E162</f>
        <v>42762</v>
      </c>
      <c r="T821" s="236">
        <f>IF('WetLitterbags placem_collection'!G162="","",'WetLitterbags placem_collection'!G162)</f>
        <v>42816</v>
      </c>
      <c r="U821" s="237">
        <f t="shared" si="95"/>
        <v>54</v>
      </c>
      <c r="V821" s="235">
        <f t="shared" si="92"/>
        <v>0.34980000000000011</v>
      </c>
      <c r="W821" s="235">
        <f t="shared" si="93"/>
        <v>0.37208568753811533</v>
      </c>
      <c r="X821">
        <f>IFERROR(INDEX(Rainfall_Wet!$O$2:$O$217,MATCH(B821, Rainfall_Wet!$A$2:$A$217,0)),"")</f>
        <v>206.85140822299999</v>
      </c>
      <c r="Y821" s="241">
        <v>27.96</v>
      </c>
      <c r="Z821" s="241">
        <v>4.9200000000000017</v>
      </c>
      <c r="AA821" s="241">
        <v>67.12</v>
      </c>
      <c r="AB821" s="242" t="s">
        <v>2688</v>
      </c>
      <c r="AC821" s="241">
        <v>8.0437161163134494</v>
      </c>
      <c r="AD821">
        <f>IF('WetLitterbags placem_collection'!AB162="","",'WetLitterbags placem_collection'!AB162)</f>
        <v>0.8</v>
      </c>
      <c r="AE821">
        <f>IF('WetLitterbags placem_collection'!Z162="","",'WetLitterbags placem_collection'!Z162)</f>
        <v>10.8</v>
      </c>
      <c r="AF821" s="256" t="str">
        <f>IF('WetLitterbags placem_collection'!AA162="","",'WetLitterbags placem_collection'!AA162)</f>
        <v>O</v>
      </c>
      <c r="AG821">
        <f>IF('WetLitterbags placem_collection'!AC162="","",'WetLitterbags placem_collection'!AC162)</f>
        <v>0</v>
      </c>
      <c r="AH821">
        <f>AVERAGE('WetLitterbags placem_collection'!S162,'WetLitterbags placem_collection'!U162)</f>
        <v>16.5</v>
      </c>
      <c r="AI821">
        <f>AVERAGE('WetLitterbags placem_collection'!R162,'WetLitterbags placem_collection'!T162)</f>
        <v>27.15</v>
      </c>
      <c r="AJ821">
        <f>INDEX(Coordinates!$B$2:$B$197,MATCH(G821,Coordinates!$J$2:$J$197,0))</f>
        <v>-2.367547005</v>
      </c>
      <c r="AK821">
        <f>INDEX(Coordinates!$C$2:$C$197,MATCH(G821,Coordinates!$J$2:$J$197,0))</f>
        <v>34.059494989999997</v>
      </c>
      <c r="AL821" t="str">
        <f>IF(ISNUMBER(SEARCH("C", 'WetLitterbags placem_collection'!Y162)),"YES","")</f>
        <v/>
      </c>
      <c r="AM821" t="str">
        <f>IF(ISNUMBER(SEARCH("H", 'WetLitterbags placem_collection'!Y162)),"YES","")</f>
        <v/>
      </c>
      <c r="AN821" t="str">
        <f>IF(ISNUMBER(SEARCH("R", 'WetLitterbags placem_collection'!Y162)),"YES","")</f>
        <v/>
      </c>
    </row>
    <row r="822" spans="1:40" ht="15" customHeight="1">
      <c r="A822" s="268" t="s">
        <v>2460</v>
      </c>
      <c r="B822" s="282">
        <f>'Dry_Litterbag Placem_Collection'!A163</f>
        <v>161</v>
      </c>
      <c r="C822" s="282" t="str">
        <f>'Dry_Litterbag Placem_Collection'!B163</f>
        <v>Handajega</v>
      </c>
      <c r="D822" s="282" t="s">
        <v>2677</v>
      </c>
      <c r="E822" s="282" t="s">
        <v>2679</v>
      </c>
      <c r="F822" s="282">
        <v>1</v>
      </c>
      <c r="G822" s="283" t="str">
        <f>'Dry_Litterbag Placem_Collection'!C163</f>
        <v>Wet_W1_T1</v>
      </c>
      <c r="H822" s="293" t="s">
        <v>3672</v>
      </c>
      <c r="I822" s="294" t="s">
        <v>298</v>
      </c>
      <c r="J822" s="233" t="str">
        <f>'WetLitterbags placem_collection'!Q163</f>
        <v>R253</v>
      </c>
      <c r="K822" s="235">
        <f>IFERROR(INDEX('Green_rooibos initial weight'!$C$5:$C$1749,MATCH(J822, 'Green_rooibos initial weight'!$A$5:$A$1749,0)),"")</f>
        <v>2.2130000000000001</v>
      </c>
      <c r="L822" s="235">
        <f t="shared" si="89"/>
        <v>1.9632000000000001</v>
      </c>
      <c r="M822" s="235">
        <f>AVERAGE('Ashed teabags wet'!$J$814:$J$816)</f>
        <v>2.2816647271287041</v>
      </c>
      <c r="N822" s="235">
        <f t="shared" si="90"/>
        <v>1.9184063580770094</v>
      </c>
      <c r="O822" s="235">
        <f>IF(IFERROR(INDEX('Both teabags AfterWet'!$D$1:$D$839,MATCH(J822,'Both teabags AfterWet'!$B$1:$B$839,0)),"")="","",(IFERROR(INDEX('Both teabags AfterWet'!$D$1:$D$839,MATCH(J822,'Both teabags AfterWet'!$B$1:$B$839,0)),"")))</f>
        <v>1.7033</v>
      </c>
      <c r="P822" s="235">
        <f t="shared" si="91"/>
        <v>1.5527</v>
      </c>
      <c r="Q822" s="235">
        <f>IFERROR(INDEX('Ashed teabags wet'!$J$2:$J$825,MATCH(J822,'Ashed teabags wet'!$B$2:$B$825,0)),"")</f>
        <v>2.4952015355091484</v>
      </c>
      <c r="R822" s="235">
        <f t="shared" si="94"/>
        <v>1.5139570057581495</v>
      </c>
      <c r="S822" s="236">
        <f>'WetLitterbags placem_collection'!E163</f>
        <v>42763</v>
      </c>
      <c r="T822" s="236">
        <f>IF('WetLitterbags placem_collection'!G163="","",'WetLitterbags placem_collection'!G163)</f>
        <v>42814</v>
      </c>
      <c r="U822" s="237">
        <f t="shared" si="95"/>
        <v>51</v>
      </c>
      <c r="V822" s="235">
        <f t="shared" si="92"/>
        <v>0.41050000000000009</v>
      </c>
      <c r="W822" s="235">
        <f t="shared" si="93"/>
        <v>0.40444935231885992</v>
      </c>
      <c r="X822">
        <f>IFERROR(INDEX(Rainfall_Wet!$O$2:$O$217,MATCH(B822, Rainfall_Wet!$A$2:$A$217,0)),"")</f>
        <v>181.383442621</v>
      </c>
      <c r="Y822" s="241">
        <v>21.96</v>
      </c>
      <c r="Z822" s="241">
        <v>4.9199999999999982</v>
      </c>
      <c r="AA822" s="241">
        <v>73.12</v>
      </c>
      <c r="AB822" s="242" t="s">
        <v>2688</v>
      </c>
      <c r="AC822" s="241">
        <v>1.2416954164613114</v>
      </c>
      <c r="AD822">
        <f>IF('WetLitterbags placem_collection'!AB163="","",'WetLitterbags placem_collection'!AB163)</f>
        <v>7.6</v>
      </c>
      <c r="AE822">
        <f>IF('WetLitterbags placem_collection'!Z163="","",'WetLitterbags placem_collection'!Z163)</f>
        <v>35.799999999999997</v>
      </c>
      <c r="AF822" s="256" t="str">
        <f>IF('WetLitterbags placem_collection'!AA163="","",'WetLitterbags placem_collection'!AA163)</f>
        <v>M</v>
      </c>
      <c r="AG822">
        <f>IF('WetLitterbags placem_collection'!AC163="","",'WetLitterbags placem_collection'!AC163)</f>
        <v>0</v>
      </c>
      <c r="AH822">
        <f>AVERAGE('WetLitterbags placem_collection'!S163,'WetLitterbags placem_collection'!U163)</f>
        <v>11.100000000000001</v>
      </c>
      <c r="AI822">
        <f>AVERAGE('WetLitterbags placem_collection'!R163,'WetLitterbags placem_collection'!T163)</f>
        <v>33.6</v>
      </c>
      <c r="AJ822">
        <f>INDEX(Coordinates!$B$2:$B$197,MATCH(G822,Coordinates!$J$2:$J$197,0))</f>
        <v>-2.272751033</v>
      </c>
      <c r="AK822">
        <f>INDEX(Coordinates!$C$2:$C$197,MATCH(G822,Coordinates!$J$2:$J$197,0))</f>
        <v>34.023176030000002</v>
      </c>
      <c r="AL822" t="str">
        <f>IF(ISNUMBER(SEARCH("C", 'WetLitterbags placem_collection'!Y163)),"YES","")</f>
        <v/>
      </c>
      <c r="AM822" t="str">
        <f>IF(ISNUMBER(SEARCH("H", 'WetLitterbags placem_collection'!Y163)),"YES","")</f>
        <v/>
      </c>
      <c r="AN822" t="str">
        <f>IF(ISNUMBER(SEARCH("R", 'WetLitterbags placem_collection'!Y163)),"YES","")</f>
        <v/>
      </c>
    </row>
    <row r="823" spans="1:40" ht="15" customHeight="1">
      <c r="A823" s="268" t="s">
        <v>2460</v>
      </c>
      <c r="B823" s="282">
        <f>'Dry_Litterbag Placem_Collection'!A164</f>
        <v>162</v>
      </c>
      <c r="C823" s="282" t="str">
        <f>'Dry_Litterbag Placem_Collection'!B164</f>
        <v>Handajega</v>
      </c>
      <c r="D823" s="282" t="s">
        <v>2677</v>
      </c>
      <c r="E823" s="282" t="s">
        <v>2679</v>
      </c>
      <c r="F823" s="282">
        <v>1</v>
      </c>
      <c r="G823" s="283" t="str">
        <f>'Dry_Litterbag Placem_Collection'!C164</f>
        <v>Wet_W1_T2</v>
      </c>
      <c r="H823" s="293" t="s">
        <v>3672</v>
      </c>
      <c r="I823" s="294" t="s">
        <v>298</v>
      </c>
      <c r="J823" s="233" t="str">
        <f>'WetLitterbags placem_collection'!Q164</f>
        <v>R285</v>
      </c>
      <c r="K823" s="235">
        <f>IFERROR(INDEX('Green_rooibos initial weight'!$C$5:$C$1749,MATCH(J823, 'Green_rooibos initial weight'!$A$5:$A$1749,0)),"")</f>
        <v>2.2400000000000002</v>
      </c>
      <c r="L823" s="235">
        <f t="shared" si="89"/>
        <v>1.9902000000000002</v>
      </c>
      <c r="M823" s="235">
        <f>AVERAGE('Ashed teabags wet'!$J$814:$J$816)</f>
        <v>2.2816647271287041</v>
      </c>
      <c r="N823" s="235">
        <f t="shared" si="90"/>
        <v>1.9447903086006848</v>
      </c>
      <c r="O823" s="235">
        <f>IF(IFERROR(INDEX('Both teabags AfterWet'!$D$1:$D$839,MATCH(J823,'Both teabags AfterWet'!$B$1:$B$839,0)),"")="","",(IFERROR(INDEX('Both teabags AfterWet'!$D$1:$D$839,MATCH(J823,'Both teabags AfterWet'!$B$1:$B$839,0)),"")))</f>
        <v>1.6621999999999999</v>
      </c>
      <c r="P823" s="235">
        <f t="shared" si="91"/>
        <v>1.5115999999999998</v>
      </c>
      <c r="Q823" s="235">
        <f>IFERROR(INDEX('Ashed teabags wet'!$J$2:$J$825,MATCH(J823,'Ashed teabags wet'!$B$2:$B$825,0)),"")</f>
        <v>1.8419777023749115</v>
      </c>
      <c r="R823" s="235">
        <f t="shared" si="94"/>
        <v>1.4837566650509006</v>
      </c>
      <c r="S823" s="236">
        <f>'WetLitterbags placem_collection'!E164</f>
        <v>42763</v>
      </c>
      <c r="T823" s="236">
        <f>IF('WetLitterbags placem_collection'!G164="","",'WetLitterbags placem_collection'!G164)</f>
        <v>42814</v>
      </c>
      <c r="U823" s="237">
        <f t="shared" si="95"/>
        <v>51</v>
      </c>
      <c r="V823" s="235">
        <f t="shared" si="92"/>
        <v>0.47860000000000036</v>
      </c>
      <c r="W823" s="235">
        <f t="shared" si="93"/>
        <v>0.46103364354978416</v>
      </c>
      <c r="X823">
        <f>IFERROR(INDEX(Rainfall_Wet!$O$2:$O$217,MATCH(B823, Rainfall_Wet!$A$2:$A$217,0)),"")</f>
        <v>181.383442621</v>
      </c>
      <c r="Y823" s="241">
        <v>21.96</v>
      </c>
      <c r="Z823" s="241">
        <v>4.9199999999999982</v>
      </c>
      <c r="AA823" s="241">
        <v>73.12</v>
      </c>
      <c r="AB823" s="242" t="s">
        <v>2688</v>
      </c>
      <c r="AC823" s="241">
        <v>2.2416954164613099</v>
      </c>
      <c r="AD823">
        <f>IF('WetLitterbags placem_collection'!AB164="","",'WetLitterbags placem_collection'!AB164)</f>
        <v>4.0999999999999996</v>
      </c>
      <c r="AE823">
        <f>IF('WetLitterbags placem_collection'!Z164="","",'WetLitterbags placem_collection'!Z164)</f>
        <v>31.4</v>
      </c>
      <c r="AF823" s="256" t="str">
        <f>IF('WetLitterbags placem_collection'!AA164="","",'WetLitterbags placem_collection'!AA164)</f>
        <v>M</v>
      </c>
      <c r="AG823">
        <f>IF('WetLitterbags placem_collection'!AC164="","",'WetLitterbags placem_collection'!AC164)</f>
        <v>0</v>
      </c>
      <c r="AH823">
        <f>AVERAGE('WetLitterbags placem_collection'!S164,'WetLitterbags placem_collection'!U164)</f>
        <v>9.35</v>
      </c>
      <c r="AI823">
        <f>AVERAGE('WetLitterbags placem_collection'!R164,'WetLitterbags placem_collection'!T164)</f>
        <v>34.450000000000003</v>
      </c>
      <c r="AJ823">
        <f>INDEX(Coordinates!$B$2:$B$197,MATCH(G823,Coordinates!$J$2:$J$197,0))</f>
        <v>-2.2727060219999999</v>
      </c>
      <c r="AK823">
        <f>INDEX(Coordinates!$C$2:$C$197,MATCH(G823,Coordinates!$J$2:$J$197,0))</f>
        <v>34.023162030000002</v>
      </c>
      <c r="AL823" t="str">
        <f>IF(ISNUMBER(SEARCH("C", 'WetLitterbags placem_collection'!Y164)),"YES","")</f>
        <v/>
      </c>
      <c r="AM823" t="str">
        <f>IF(ISNUMBER(SEARCH("H", 'WetLitterbags placem_collection'!Y164)),"YES","")</f>
        <v/>
      </c>
      <c r="AN823" t="str">
        <f>IF(ISNUMBER(SEARCH("R", 'WetLitterbags placem_collection'!Y164)),"YES","")</f>
        <v>YES</v>
      </c>
    </row>
    <row r="824" spans="1:40" ht="15" customHeight="1">
      <c r="A824" s="268" t="s">
        <v>2460</v>
      </c>
      <c r="B824" s="282">
        <f>'Dry_Litterbag Placem_Collection'!A165</f>
        <v>163</v>
      </c>
      <c r="C824" s="282" t="str">
        <f>'Dry_Litterbag Placem_Collection'!B165</f>
        <v>Handajega</v>
      </c>
      <c r="D824" s="282" t="s">
        <v>2677</v>
      </c>
      <c r="E824" s="282" t="s">
        <v>2679</v>
      </c>
      <c r="F824" s="282">
        <v>1</v>
      </c>
      <c r="G824" s="283" t="str">
        <f>'Dry_Litterbag Placem_Collection'!C165</f>
        <v>Wet_W1_T3</v>
      </c>
      <c r="H824" s="293" t="s">
        <v>3672</v>
      </c>
      <c r="I824" s="294" t="s">
        <v>298</v>
      </c>
      <c r="J824" s="233" t="str">
        <f>'WetLitterbags placem_collection'!Q165</f>
        <v>R341</v>
      </c>
      <c r="K824" s="235">
        <f>IFERROR(INDEX('Green_rooibos initial weight'!$C$5:$C$1749,MATCH(J824, 'Green_rooibos initial weight'!$A$5:$A$1749,0)),"")</f>
        <v>2.1560000000000001</v>
      </c>
      <c r="L824" s="235">
        <f t="shared" si="89"/>
        <v>1.9062000000000001</v>
      </c>
      <c r="M824" s="235">
        <f>AVERAGE('Ashed teabags wet'!$J$814:$J$816)</f>
        <v>2.2816647271287041</v>
      </c>
      <c r="N824" s="235">
        <f t="shared" si="90"/>
        <v>1.8627069069714728</v>
      </c>
      <c r="O824" s="235">
        <f>IF(IFERROR(INDEX('Both teabags AfterWet'!$D$1:$D$839,MATCH(J824,'Both teabags AfterWet'!$B$1:$B$839,0)),"")="","",(IFERROR(INDEX('Both teabags AfterWet'!$D$1:$D$839,MATCH(J824,'Both teabags AfterWet'!$B$1:$B$839,0)),"")))</f>
        <v>1.738</v>
      </c>
      <c r="P824" s="235">
        <f t="shared" si="91"/>
        <v>1.5873999999999999</v>
      </c>
      <c r="Q824" s="235">
        <f>IFERROR(INDEX('Ashed teabags wet'!$J$2:$J$825,MATCH(J824,'Ashed teabags wet'!$B$2:$B$825,0)),"")</f>
        <v>2.2942643391521438</v>
      </c>
      <c r="R824" s="235">
        <f t="shared" si="94"/>
        <v>1.5509808478802989</v>
      </c>
      <c r="S824" s="236">
        <f>'WetLitterbags placem_collection'!E165</f>
        <v>42763</v>
      </c>
      <c r="T824" s="236">
        <f>IF('WetLitterbags placem_collection'!G165="","",'WetLitterbags placem_collection'!G165)</f>
        <v>42814</v>
      </c>
      <c r="U824" s="237">
        <f t="shared" si="95"/>
        <v>51</v>
      </c>
      <c r="V824" s="235">
        <f t="shared" si="92"/>
        <v>0.31880000000000019</v>
      </c>
      <c r="W824" s="235">
        <f t="shared" si="93"/>
        <v>0.3117260590911739</v>
      </c>
      <c r="X824">
        <f>IFERROR(INDEX(Rainfall_Wet!$O$2:$O$217,MATCH(B824, Rainfall_Wet!$A$2:$A$217,0)),"")</f>
        <v>181.383442621</v>
      </c>
      <c r="Y824" s="241">
        <v>21.96</v>
      </c>
      <c r="Z824" s="241">
        <v>4.9199999999999982</v>
      </c>
      <c r="AA824" s="241">
        <v>73.12</v>
      </c>
      <c r="AB824" s="242" t="s">
        <v>2688</v>
      </c>
      <c r="AC824" s="241">
        <v>3.2416954164613099</v>
      </c>
      <c r="AD824">
        <f>IF('WetLitterbags placem_collection'!AB165="","",'WetLitterbags placem_collection'!AB165)</f>
        <v>7.8</v>
      </c>
      <c r="AE824">
        <f>IF('WetLitterbags placem_collection'!Z165="","",'WetLitterbags placem_collection'!Z165)</f>
        <v>28.8</v>
      </c>
      <c r="AF824" s="256" t="str">
        <f>IF('WetLitterbags placem_collection'!AA165="","",'WetLitterbags placem_collection'!AA165)</f>
        <v>M</v>
      </c>
      <c r="AG824">
        <f>IF('WetLitterbags placem_collection'!AC165="","",'WetLitterbags placem_collection'!AC165)</f>
        <v>0</v>
      </c>
      <c r="AH824">
        <f>AVERAGE('WetLitterbags placem_collection'!S165,'WetLitterbags placem_collection'!U165)</f>
        <v>9.3000000000000007</v>
      </c>
      <c r="AI824">
        <f>AVERAGE('WetLitterbags placem_collection'!R165,'WetLitterbags placem_collection'!T165)</f>
        <v>33.5</v>
      </c>
      <c r="AJ824">
        <f>INDEX(Coordinates!$B$2:$B$197,MATCH(G824,Coordinates!$J$2:$J$197,0))</f>
        <v>-2.2726719919999998</v>
      </c>
      <c r="AK824">
        <f>INDEX(Coordinates!$C$2:$C$197,MATCH(G824,Coordinates!$J$2:$J$197,0))</f>
        <v>34.023210980000002</v>
      </c>
      <c r="AL824" t="str">
        <f>IF(ISNUMBER(SEARCH("C", 'WetLitterbags placem_collection'!Y165)),"YES","")</f>
        <v/>
      </c>
      <c r="AM824" t="str">
        <f>IF(ISNUMBER(SEARCH("H", 'WetLitterbags placem_collection'!Y165)),"YES","")</f>
        <v/>
      </c>
      <c r="AN824" t="str">
        <f>IF(ISNUMBER(SEARCH("R", 'WetLitterbags placem_collection'!Y165)),"YES","")</f>
        <v/>
      </c>
    </row>
    <row r="825" spans="1:40" ht="15" customHeight="1">
      <c r="A825" s="268" t="s">
        <v>2460</v>
      </c>
      <c r="B825" s="282">
        <f>'Dry_Litterbag Placem_Collection'!A166</f>
        <v>164</v>
      </c>
      <c r="C825" s="282" t="str">
        <f>'Dry_Litterbag Placem_Collection'!B166</f>
        <v>Handajega</v>
      </c>
      <c r="D825" s="282" t="s">
        <v>2677</v>
      </c>
      <c r="E825" s="282" t="s">
        <v>2679</v>
      </c>
      <c r="F825" s="282">
        <v>1</v>
      </c>
      <c r="G825" s="283" t="str">
        <f>'Dry_Litterbag Placem_Collection'!C166</f>
        <v>Wet_W1_T4</v>
      </c>
      <c r="H825" s="293" t="s">
        <v>3672</v>
      </c>
      <c r="I825" s="294" t="s">
        <v>298</v>
      </c>
      <c r="J825" s="233" t="str">
        <f>'WetLitterbags placem_collection'!Q166</f>
        <v>R264</v>
      </c>
      <c r="K825" s="235">
        <f>IFERROR(INDEX('Green_rooibos initial weight'!$C$5:$C$1749,MATCH(J825, 'Green_rooibos initial weight'!$A$5:$A$1749,0)),"")</f>
        <v>2.2250000000000001</v>
      </c>
      <c r="L825" s="235">
        <f t="shared" si="89"/>
        <v>1.9752000000000001</v>
      </c>
      <c r="M825" s="235">
        <f>AVERAGE('Ashed teabags wet'!$J$814:$J$816)</f>
        <v>2.2816647271287041</v>
      </c>
      <c r="N825" s="235">
        <f t="shared" si="90"/>
        <v>1.9301325583097539</v>
      </c>
      <c r="O825" s="235">
        <f>IF(IFERROR(INDEX('Both teabags AfterWet'!$D$1:$D$839,MATCH(J825,'Both teabags AfterWet'!$B$1:$B$839,0)),"")="","",(IFERROR(INDEX('Both teabags AfterWet'!$D$1:$D$839,MATCH(J825,'Both teabags AfterWet'!$B$1:$B$839,0)),"")))</f>
        <v>1.7050000000000001</v>
      </c>
      <c r="P825" s="235">
        <f t="shared" si="91"/>
        <v>1.5544</v>
      </c>
      <c r="Q825" s="235">
        <f>IFERROR(INDEX('Ashed teabags wet'!$J$2:$J$825,MATCH(J825,'Ashed teabags wet'!$B$2:$B$825,0)),"")</f>
        <v>1.9295706705255817</v>
      </c>
      <c r="R825" s="235">
        <f t="shared" si="94"/>
        <v>1.5244067534973504</v>
      </c>
      <c r="S825" s="236">
        <f>'WetLitterbags placem_collection'!E166</f>
        <v>42763</v>
      </c>
      <c r="T825" s="236">
        <f>IF('WetLitterbags placem_collection'!G166="","",'WetLitterbags placem_collection'!G166)</f>
        <v>42814</v>
      </c>
      <c r="U825" s="237">
        <f t="shared" si="95"/>
        <v>51</v>
      </c>
      <c r="V825" s="235">
        <f t="shared" si="92"/>
        <v>0.42080000000000006</v>
      </c>
      <c r="W825" s="235">
        <f t="shared" si="93"/>
        <v>0.4057258048124035</v>
      </c>
      <c r="X825">
        <f>IFERROR(INDEX(Rainfall_Wet!$O$2:$O$217,MATCH(B825, Rainfall_Wet!$A$2:$A$217,0)),"")</f>
        <v>181.383442621</v>
      </c>
      <c r="Y825" s="241">
        <v>21.96</v>
      </c>
      <c r="Z825" s="241">
        <v>4.9199999999999982</v>
      </c>
      <c r="AA825" s="241">
        <v>73.12</v>
      </c>
      <c r="AB825" s="242" t="s">
        <v>2688</v>
      </c>
      <c r="AC825" s="241">
        <v>4.2416954164613099</v>
      </c>
      <c r="AD825">
        <f>IF('WetLitterbags placem_collection'!AB166="","",'WetLitterbags placem_collection'!AB166)</f>
        <v>9.5</v>
      </c>
      <c r="AE825">
        <f>IF('WetLitterbags placem_collection'!Z166="","",'WetLitterbags placem_collection'!Z166)</f>
        <v>20.8</v>
      </c>
      <c r="AF825" s="256" t="str">
        <f>IF('WetLitterbags placem_collection'!AA166="","",'WetLitterbags placem_collection'!AA166)</f>
        <v>M</v>
      </c>
      <c r="AG825">
        <f>IF('WetLitterbags placem_collection'!AC166="","",'WetLitterbags placem_collection'!AC166)</f>
        <v>0</v>
      </c>
      <c r="AH825">
        <f>AVERAGE('WetLitterbags placem_collection'!S166,'WetLitterbags placem_collection'!U166)</f>
        <v>9.25</v>
      </c>
      <c r="AI825">
        <f>AVERAGE('WetLitterbags placem_collection'!R166,'WetLitterbags placem_collection'!T166)</f>
        <v>33.799999999999997</v>
      </c>
      <c r="AJ825">
        <f>INDEX(Coordinates!$B$2:$B$197,MATCH(G825,Coordinates!$J$2:$J$197,0))</f>
        <v>-2.2726180130000002</v>
      </c>
      <c r="AK825">
        <f>INDEX(Coordinates!$C$2:$C$197,MATCH(G825,Coordinates!$J$2:$J$197,0))</f>
        <v>34.023212999999998</v>
      </c>
      <c r="AL825" t="str">
        <f>IF(ISNUMBER(SEARCH("C", 'WetLitterbags placem_collection'!Y166)),"YES","")</f>
        <v/>
      </c>
      <c r="AM825" t="str">
        <f>IF(ISNUMBER(SEARCH("H", 'WetLitterbags placem_collection'!Y166)),"YES","")</f>
        <v/>
      </c>
      <c r="AN825" t="str">
        <f>IF(ISNUMBER(SEARCH("R", 'WetLitterbags placem_collection'!Y166)),"YES","")</f>
        <v/>
      </c>
    </row>
    <row r="826" spans="1:40" ht="15" customHeight="1">
      <c r="A826" s="268" t="s">
        <v>2460</v>
      </c>
      <c r="B826" s="282">
        <f>'Dry_Litterbag Placem_Collection'!A167</f>
        <v>165</v>
      </c>
      <c r="C826" s="282" t="str">
        <f>'Dry_Litterbag Placem_Collection'!B167</f>
        <v>Handajega</v>
      </c>
      <c r="D826" s="282" t="s">
        <v>2677</v>
      </c>
      <c r="E826" s="282" t="s">
        <v>2679</v>
      </c>
      <c r="F826" s="282">
        <v>1</v>
      </c>
      <c r="G826" s="283" t="str">
        <f>'Dry_Litterbag Placem_Collection'!C167</f>
        <v>Wet_W1_T5</v>
      </c>
      <c r="H826" s="293" t="s">
        <v>3672</v>
      </c>
      <c r="I826" s="294" t="s">
        <v>298</v>
      </c>
      <c r="J826" s="233" t="str">
        <f>'WetLitterbags placem_collection'!Q167</f>
        <v>R411</v>
      </c>
      <c r="K826" s="235">
        <f>IFERROR(INDEX('Green_rooibos initial weight'!$C$5:$C$1749,MATCH(J826, 'Green_rooibos initial weight'!$A$5:$A$1749,0)),"")</f>
        <v>2.2240000000000002</v>
      </c>
      <c r="L826" s="235">
        <f t="shared" si="89"/>
        <v>1.9742000000000002</v>
      </c>
      <c r="M826" s="235">
        <f>AVERAGE('Ashed teabags wet'!$J$814:$J$816)</f>
        <v>2.2816647271287041</v>
      </c>
      <c r="N826" s="235">
        <f t="shared" si="90"/>
        <v>1.9291553749570254</v>
      </c>
      <c r="O826" s="235">
        <f>IF(IFERROR(INDEX('Both teabags AfterWet'!$D$1:$D$839,MATCH(J826,'Both teabags AfterWet'!$B$1:$B$839,0)),"")="","",(IFERROR(INDEX('Both teabags AfterWet'!$D$1:$D$839,MATCH(J826,'Both teabags AfterWet'!$B$1:$B$839,0)),"")))</f>
        <v>1.728</v>
      </c>
      <c r="P826" s="235">
        <f t="shared" si="91"/>
        <v>1.5773999999999999</v>
      </c>
      <c r="Q826" s="235">
        <f>IFERROR(INDEX('Ashed teabags wet'!$J$2:$J$825,MATCH(J826,'Ashed teabags wet'!$B$2:$B$825,0)),"")</f>
        <v>1.9212295869364138</v>
      </c>
      <c r="R826" s="235">
        <f t="shared" si="94"/>
        <v>1.5470945244956649</v>
      </c>
      <c r="S826" s="236">
        <f>'WetLitterbags placem_collection'!E167</f>
        <v>42763</v>
      </c>
      <c r="T826" s="236">
        <f>IF('WetLitterbags placem_collection'!G167="","",'WetLitterbags placem_collection'!G167)</f>
        <v>42814</v>
      </c>
      <c r="U826" s="237">
        <f t="shared" si="95"/>
        <v>51</v>
      </c>
      <c r="V826" s="235">
        <f t="shared" si="92"/>
        <v>0.39680000000000026</v>
      </c>
      <c r="W826" s="235">
        <f t="shared" si="93"/>
        <v>0.38206085046136051</v>
      </c>
      <c r="X826">
        <f>IFERROR(INDEX(Rainfall_Wet!$O$2:$O$217,MATCH(B826, Rainfall_Wet!$A$2:$A$217,0)),"")</f>
        <v>181.383442621</v>
      </c>
      <c r="Y826" s="241">
        <v>21.96</v>
      </c>
      <c r="Z826" s="241">
        <v>4.9199999999999982</v>
      </c>
      <c r="AA826" s="241">
        <v>73.12</v>
      </c>
      <c r="AB826" s="242" t="s">
        <v>2688</v>
      </c>
      <c r="AC826" s="241">
        <v>5.2416954164613099</v>
      </c>
      <c r="AD826">
        <f>IF('WetLitterbags placem_collection'!AB167="","",'WetLitterbags placem_collection'!AB167)</f>
        <v>10.4</v>
      </c>
      <c r="AE826">
        <f>IF('WetLitterbags placem_collection'!Z167="","",'WetLitterbags placem_collection'!Z167)</f>
        <v>13.8</v>
      </c>
      <c r="AF826" s="256" t="str">
        <f>IF('WetLitterbags placem_collection'!AA167="","",'WetLitterbags placem_collection'!AA167)</f>
        <v>M</v>
      </c>
      <c r="AG826">
        <f>IF('WetLitterbags placem_collection'!AC167="","",'WetLitterbags placem_collection'!AC167)</f>
        <v>0</v>
      </c>
      <c r="AH826">
        <f>AVERAGE('WetLitterbags placem_collection'!S167,'WetLitterbags placem_collection'!U167)</f>
        <v>12</v>
      </c>
      <c r="AI826">
        <f>AVERAGE('WetLitterbags placem_collection'!R167,'WetLitterbags placem_collection'!T167)</f>
        <v>31.5</v>
      </c>
      <c r="AJ826">
        <f>INDEX(Coordinates!$B$2:$B$197,MATCH(G826,Coordinates!$J$2:$J$197,0))</f>
        <v>-2.2724750170000001</v>
      </c>
      <c r="AK826">
        <f>INDEX(Coordinates!$C$2:$C$197,MATCH(G826,Coordinates!$J$2:$J$197,0))</f>
        <v>34.02334501</v>
      </c>
      <c r="AL826" t="str">
        <f>IF(ISNUMBER(SEARCH("C", 'WetLitterbags placem_collection'!Y167)),"YES","")</f>
        <v/>
      </c>
      <c r="AM826" t="str">
        <f>IF(ISNUMBER(SEARCH("H", 'WetLitterbags placem_collection'!Y167)),"YES","")</f>
        <v/>
      </c>
      <c r="AN826" t="str">
        <f>IF(ISNUMBER(SEARCH("R", 'WetLitterbags placem_collection'!Y167)),"YES","")</f>
        <v/>
      </c>
    </row>
    <row r="827" spans="1:40" ht="15" customHeight="1">
      <c r="A827" s="268" t="s">
        <v>2460</v>
      </c>
      <c r="B827" s="282">
        <f>'Dry_Litterbag Placem_Collection'!A168</f>
        <v>166</v>
      </c>
      <c r="C827" s="282" t="str">
        <f>'Dry_Litterbag Placem_Collection'!B168</f>
        <v>Handajega</v>
      </c>
      <c r="D827" s="282" t="s">
        <v>2677</v>
      </c>
      <c r="E827" s="282" t="s">
        <v>2679</v>
      </c>
      <c r="F827" s="282">
        <v>1</v>
      </c>
      <c r="G827" s="283" t="str">
        <f>'Dry_Litterbag Placem_Collection'!C168</f>
        <v>Wet_W1_T6</v>
      </c>
      <c r="H827" s="293" t="s">
        <v>3672</v>
      </c>
      <c r="I827" s="294" t="s">
        <v>298</v>
      </c>
      <c r="J827" s="233" t="str">
        <f>'WetLitterbags placem_collection'!Q168</f>
        <v>R259</v>
      </c>
      <c r="K827" s="235">
        <f>IFERROR(INDEX('Green_rooibos initial weight'!$C$5:$C$1749,MATCH(J827, 'Green_rooibos initial weight'!$A$5:$A$1749,0)),"")</f>
        <v>2.218</v>
      </c>
      <c r="L827" s="235">
        <f t="shared" si="89"/>
        <v>1.9681999999999999</v>
      </c>
      <c r="M827" s="235">
        <f>AVERAGE('Ashed teabags wet'!$J$814:$J$816)</f>
        <v>2.2816647271287041</v>
      </c>
      <c r="N827" s="235">
        <f t="shared" si="90"/>
        <v>1.9232922748406529</v>
      </c>
      <c r="O827" s="235">
        <f>IF(IFERROR(INDEX('Both teabags AfterWet'!$D$1:$D$839,MATCH(J827,'Both teabags AfterWet'!$B$1:$B$839,0)),"")="","",(IFERROR(INDEX('Both teabags AfterWet'!$D$1:$D$839,MATCH(J827,'Both teabags AfterWet'!$B$1:$B$839,0)),"")))</f>
        <v>1.7169000000000001</v>
      </c>
      <c r="P827" s="235">
        <f t="shared" si="91"/>
        <v>1.5663</v>
      </c>
      <c r="Q827" s="235">
        <f>IFERROR(INDEX('Ashed teabags wet'!$J$2:$J$825,MATCH(J827,'Ashed teabags wet'!$B$2:$B$825,0)),"")</f>
        <v>1.9326065411295223</v>
      </c>
      <c r="R827" s="235">
        <f t="shared" si="94"/>
        <v>1.5360295837462883</v>
      </c>
      <c r="S827" s="236">
        <f>'WetLitterbags placem_collection'!E168</f>
        <v>42763</v>
      </c>
      <c r="T827" s="236">
        <f>IF('WetLitterbags placem_collection'!G168="","",'WetLitterbags placem_collection'!G168)</f>
        <v>42814</v>
      </c>
      <c r="U827" s="237">
        <f t="shared" si="95"/>
        <v>51</v>
      </c>
      <c r="V827" s="235">
        <f t="shared" si="92"/>
        <v>0.40189999999999992</v>
      </c>
      <c r="W827" s="235">
        <f t="shared" si="93"/>
        <v>0.38726269109436462</v>
      </c>
      <c r="X827">
        <f>IFERROR(INDEX(Rainfall_Wet!$O$2:$O$217,MATCH(B827, Rainfall_Wet!$A$2:$A$217,0)),"")</f>
        <v>181.383442621</v>
      </c>
      <c r="Y827" s="241">
        <v>21.96</v>
      </c>
      <c r="Z827" s="241">
        <v>4.9199999999999982</v>
      </c>
      <c r="AA827" s="241">
        <v>73.12</v>
      </c>
      <c r="AB827" s="242" t="s">
        <v>2688</v>
      </c>
      <c r="AC827" s="241">
        <v>6.2416954164613099</v>
      </c>
      <c r="AD827">
        <f>IF('WetLitterbags placem_collection'!AB168="","",'WetLitterbags placem_collection'!AB168)</f>
        <v>2.1</v>
      </c>
      <c r="AE827">
        <f>IF('WetLitterbags placem_collection'!Z168="","",'WetLitterbags placem_collection'!Z168)</f>
        <v>4.7</v>
      </c>
      <c r="AF827" s="256" t="str">
        <f>IF('WetLitterbags placem_collection'!AA168="","",'WetLitterbags placem_collection'!AA168)</f>
        <v>M</v>
      </c>
      <c r="AG827">
        <f>IF('WetLitterbags placem_collection'!AC168="","",'WetLitterbags placem_collection'!AC168)</f>
        <v>0</v>
      </c>
      <c r="AH827">
        <f>AVERAGE('WetLitterbags placem_collection'!S168,'WetLitterbags placem_collection'!U168)</f>
        <v>11</v>
      </c>
      <c r="AI827">
        <f>AVERAGE('WetLitterbags placem_collection'!R168,'WetLitterbags placem_collection'!T168)</f>
        <v>31.5</v>
      </c>
      <c r="AJ827">
        <f>INDEX(Coordinates!$B$2:$B$197,MATCH(G827,Coordinates!$J$2:$J$197,0))</f>
        <v>-2.2725490289999999</v>
      </c>
      <c r="AK827">
        <f>INDEX(Coordinates!$C$2:$C$197,MATCH(G827,Coordinates!$J$2:$J$197,0))</f>
        <v>34.022886020000001</v>
      </c>
      <c r="AL827" t="str">
        <f>IF(ISNUMBER(SEARCH("C", 'WetLitterbags placem_collection'!Y168)),"YES","")</f>
        <v/>
      </c>
      <c r="AM827" t="str">
        <f>IF(ISNUMBER(SEARCH("H", 'WetLitterbags placem_collection'!Y168)),"YES","")</f>
        <v/>
      </c>
      <c r="AN827" t="str">
        <f>IF(ISNUMBER(SEARCH("R", 'WetLitterbags placem_collection'!Y168)),"YES","")</f>
        <v/>
      </c>
    </row>
    <row r="828" spans="1:40" ht="15" customHeight="1">
      <c r="A828" s="268" t="s">
        <v>2460</v>
      </c>
      <c r="B828" s="282">
        <f>'Dry_Litterbag Placem_Collection'!A169</f>
        <v>167</v>
      </c>
      <c r="C828" s="282" t="str">
        <f>'Dry_Litterbag Placem_Collection'!B169</f>
        <v>Handajega</v>
      </c>
      <c r="D828" s="282" t="s">
        <v>2677</v>
      </c>
      <c r="E828" s="282" t="s">
        <v>2679</v>
      </c>
      <c r="F828" s="282">
        <v>1</v>
      </c>
      <c r="G828" s="283" t="str">
        <f>'Dry_Litterbag Placem_Collection'!C169</f>
        <v>Wet_W1_T7</v>
      </c>
      <c r="H828" s="293" t="s">
        <v>3672</v>
      </c>
      <c r="I828" s="294" t="s">
        <v>298</v>
      </c>
      <c r="J828" s="233" t="str">
        <f>'WetLitterbags placem_collection'!Q169</f>
        <v>R215</v>
      </c>
      <c r="K828" s="235">
        <f>IFERROR(INDEX('Green_rooibos initial weight'!$C$5:$C$1749,MATCH(J828, 'Green_rooibos initial weight'!$A$5:$A$1749,0)),"")</f>
        <v>2.1949999999999998</v>
      </c>
      <c r="L828" s="235">
        <f t="shared" si="89"/>
        <v>1.9451999999999998</v>
      </c>
      <c r="M828" s="235">
        <f>AVERAGE('Ashed teabags wet'!$J$814:$J$816)</f>
        <v>2.2816647271287041</v>
      </c>
      <c r="N828" s="235">
        <f t="shared" si="90"/>
        <v>1.9008170577278922</v>
      </c>
      <c r="O828" s="235">
        <f>IF(IFERROR(INDEX('Both teabags AfterWet'!$D$1:$D$839,MATCH(J828,'Both teabags AfterWet'!$B$1:$B$839,0)),"")="","",(IFERROR(INDEX('Both teabags AfterWet'!$D$1:$D$839,MATCH(J828,'Both teabags AfterWet'!$B$1:$B$839,0)),"")))</f>
        <v>1.7432000000000001</v>
      </c>
      <c r="P828" s="235">
        <f t="shared" si="91"/>
        <v>1.5926</v>
      </c>
      <c r="Q828" s="235">
        <f>IFERROR(INDEX('Ashed teabags wet'!$J$2:$J$825,MATCH(J828,'Ashed teabags wet'!$B$2:$B$825,0)),"")</f>
        <v>1.8428709990296765</v>
      </c>
      <c r="R828" s="235">
        <f t="shared" si="94"/>
        <v>1.5632504364694535</v>
      </c>
      <c r="S828" s="236">
        <f>'WetLitterbags placem_collection'!E169</f>
        <v>42763</v>
      </c>
      <c r="T828" s="236">
        <f>IF('WetLitterbags placem_collection'!G169="","",'WetLitterbags placem_collection'!G169)</f>
        <v>42814</v>
      </c>
      <c r="U828" s="237">
        <f t="shared" si="95"/>
        <v>51</v>
      </c>
      <c r="V828" s="235">
        <f t="shared" si="92"/>
        <v>0.3525999999999998</v>
      </c>
      <c r="W828" s="235">
        <f t="shared" si="93"/>
        <v>0.33756662125843873</v>
      </c>
      <c r="X828">
        <f>IFERROR(INDEX(Rainfall_Wet!$O$2:$O$217,MATCH(B828, Rainfall_Wet!$A$2:$A$217,0)),"")</f>
        <v>181.383442621</v>
      </c>
      <c r="Y828" s="241">
        <v>21.96</v>
      </c>
      <c r="Z828" s="241">
        <v>4.9199999999999982</v>
      </c>
      <c r="AA828" s="241">
        <v>73.12</v>
      </c>
      <c r="AB828" s="242" t="s">
        <v>2688</v>
      </c>
      <c r="AC828" s="241">
        <v>7.2416954164613099</v>
      </c>
      <c r="AD828">
        <f>IF('WetLitterbags placem_collection'!AB169="","",'WetLitterbags placem_collection'!AB169)</f>
        <v>5.6</v>
      </c>
      <c r="AE828">
        <f>IF('WetLitterbags placem_collection'!Z169="","",'WetLitterbags placem_collection'!Z169)</f>
        <v>4.2</v>
      </c>
      <c r="AF828" s="256" t="str">
        <f>IF('WetLitterbags placem_collection'!AA169="","",'WetLitterbags placem_collection'!AA169)</f>
        <v>M</v>
      </c>
      <c r="AG828">
        <f>IF('WetLitterbags placem_collection'!AC169="","",'WetLitterbags placem_collection'!AC169)</f>
        <v>1</v>
      </c>
      <c r="AH828">
        <f>AVERAGE('WetLitterbags placem_collection'!S169,'WetLitterbags placem_collection'!U169)</f>
        <v>10.45</v>
      </c>
      <c r="AI828">
        <f>AVERAGE('WetLitterbags placem_collection'!R169,'WetLitterbags placem_collection'!T169)</f>
        <v>31</v>
      </c>
      <c r="AJ828">
        <f>INDEX(Coordinates!$B$2:$B$197,MATCH(G828,Coordinates!$J$2:$J$197,0))</f>
        <v>-2.2729950310000002</v>
      </c>
      <c r="AK828">
        <f>INDEX(Coordinates!$C$2:$C$197,MATCH(G828,Coordinates!$J$2:$J$197,0))</f>
        <v>34.022923990000002</v>
      </c>
      <c r="AL828" t="str">
        <f>IF(ISNUMBER(SEARCH("C", 'WetLitterbags placem_collection'!Y169)),"YES","")</f>
        <v/>
      </c>
      <c r="AM828" t="str">
        <f>IF(ISNUMBER(SEARCH("H", 'WetLitterbags placem_collection'!Y169)),"YES","")</f>
        <v/>
      </c>
      <c r="AN828" t="str">
        <f>IF(ISNUMBER(SEARCH("R", 'WetLitterbags placem_collection'!Y169)),"YES","")</f>
        <v/>
      </c>
    </row>
    <row r="829" spans="1:40" ht="15" customHeight="1">
      <c r="A829" s="268" t="s">
        <v>2460</v>
      </c>
      <c r="B829" s="282">
        <f>'Dry_Litterbag Placem_Collection'!A170</f>
        <v>168</v>
      </c>
      <c r="C829" s="282" t="str">
        <f>'Dry_Litterbag Placem_Collection'!B170</f>
        <v>Handajega</v>
      </c>
      <c r="D829" s="282" t="s">
        <v>2677</v>
      </c>
      <c r="E829" s="282" t="s">
        <v>2679</v>
      </c>
      <c r="F829" s="282">
        <v>1</v>
      </c>
      <c r="G829" s="283" t="str">
        <f>'Dry_Litterbag Placem_Collection'!C170</f>
        <v>Wet_W1_T8</v>
      </c>
      <c r="H829" s="293" t="s">
        <v>3672</v>
      </c>
      <c r="I829" s="294" t="s">
        <v>298</v>
      </c>
      <c r="J829" s="233" t="str">
        <f>'WetLitterbags placem_collection'!Q170</f>
        <v>R322</v>
      </c>
      <c r="K829" s="235">
        <f>IFERROR(INDEX('Green_rooibos initial weight'!$C$5:$C$1749,MATCH(J829, 'Green_rooibos initial weight'!$A$5:$A$1749,0)),"")</f>
        <v>2.1909999999999998</v>
      </c>
      <c r="L829" s="235">
        <f t="shared" si="89"/>
        <v>1.9411999999999998</v>
      </c>
      <c r="M829" s="235">
        <f>AVERAGE('Ashed teabags wet'!$J$814:$J$816)</f>
        <v>2.2816647271287041</v>
      </c>
      <c r="N829" s="235">
        <f t="shared" si="90"/>
        <v>1.8969083243169773</v>
      </c>
      <c r="O829" s="235">
        <f>IF(IFERROR(INDEX('Both teabags AfterWet'!$D$1:$D$839,MATCH(J829,'Both teabags AfterWet'!$B$1:$B$839,0)),"")="","",(IFERROR(INDEX('Both teabags AfterWet'!$D$1:$D$839,MATCH(J829,'Both teabags AfterWet'!$B$1:$B$839,0)),"")))</f>
        <v>1.6950000000000001</v>
      </c>
      <c r="P829" s="235">
        <f t="shared" si="91"/>
        <v>1.5444</v>
      </c>
      <c r="Q829" s="235">
        <f>IFERROR(INDEX('Ashed teabags wet'!$J$2:$J$825,MATCH(J829,'Ashed teabags wet'!$B$2:$B$825,0)),"")</f>
        <v>2.1371769383691874</v>
      </c>
      <c r="R829" s="235">
        <f t="shared" si="94"/>
        <v>1.5113934393638262</v>
      </c>
      <c r="S829" s="236">
        <f>'WetLitterbags placem_collection'!E170</f>
        <v>42763</v>
      </c>
      <c r="T829" s="236">
        <f>IF('WetLitterbags placem_collection'!G170="","",'WetLitterbags placem_collection'!G170)</f>
        <v>42814</v>
      </c>
      <c r="U829" s="237">
        <f t="shared" si="95"/>
        <v>51</v>
      </c>
      <c r="V829" s="235">
        <f t="shared" si="92"/>
        <v>0.39679999999999982</v>
      </c>
      <c r="W829" s="235">
        <f t="shared" si="93"/>
        <v>0.38551488495315112</v>
      </c>
      <c r="X829">
        <f>IFERROR(INDEX(Rainfall_Wet!$O$2:$O$217,MATCH(B829, Rainfall_Wet!$A$2:$A$217,0)),"")</f>
        <v>181.383442621</v>
      </c>
      <c r="Y829" s="241">
        <v>21.96</v>
      </c>
      <c r="Z829" s="241">
        <v>4.9199999999999982</v>
      </c>
      <c r="AA829" s="241">
        <v>73.12</v>
      </c>
      <c r="AB829" s="242" t="s">
        <v>2688</v>
      </c>
      <c r="AC829" s="241">
        <v>8.2416954164613099</v>
      </c>
      <c r="AD829">
        <f>IF('WetLitterbags placem_collection'!AB170="","",'WetLitterbags placem_collection'!AB170)</f>
        <v>2.4</v>
      </c>
      <c r="AE829">
        <f>IF('WetLitterbags placem_collection'!Z170="","",'WetLitterbags placem_collection'!Z170)</f>
        <v>46</v>
      </c>
      <c r="AF829" s="256" t="str">
        <f>IF('WetLitterbags placem_collection'!AA170="","",'WetLitterbags placem_collection'!AA170)</f>
        <v>M</v>
      </c>
      <c r="AG829">
        <f>IF('WetLitterbags placem_collection'!AC170="","",'WetLitterbags placem_collection'!AC170)</f>
        <v>0</v>
      </c>
      <c r="AH829">
        <f>AVERAGE('WetLitterbags placem_collection'!S170,'WetLitterbags placem_collection'!U170)</f>
        <v>11.25</v>
      </c>
      <c r="AI829">
        <f>AVERAGE('WetLitterbags placem_collection'!R170,'WetLitterbags placem_collection'!T170)</f>
        <v>33.299999999999997</v>
      </c>
      <c r="AJ829">
        <f>INDEX(Coordinates!$B$2:$B$197,MATCH(G829,Coordinates!$J$2:$J$197,0))</f>
        <v>-2.2729129719999999</v>
      </c>
      <c r="AK829">
        <f>INDEX(Coordinates!$C$2:$C$197,MATCH(G829,Coordinates!$J$2:$J$197,0))</f>
        <v>34.023350039999997</v>
      </c>
      <c r="AL829" t="str">
        <f>IF(ISNUMBER(SEARCH("C", 'WetLitterbags placem_collection'!Y170)),"YES","")</f>
        <v/>
      </c>
      <c r="AM829" t="str">
        <f>IF(ISNUMBER(SEARCH("H", 'WetLitterbags placem_collection'!Y170)),"YES","")</f>
        <v/>
      </c>
      <c r="AN829" t="str">
        <f>IF(ISNUMBER(SEARCH("R", 'WetLitterbags placem_collection'!Y170)),"YES","")</f>
        <v/>
      </c>
    </row>
    <row r="830" spans="1:40" ht="15" customHeight="1">
      <c r="A830" s="268" t="s">
        <v>2460</v>
      </c>
      <c r="B830" s="282">
        <f>'Dry_Litterbag Placem_Collection'!A171</f>
        <v>169</v>
      </c>
      <c r="C830" s="282" t="str">
        <f>'Dry_Litterbag Placem_Collection'!B171</f>
        <v>Handajega</v>
      </c>
      <c r="D830" s="282" t="s">
        <v>2677</v>
      </c>
      <c r="E830" s="282" t="s">
        <v>2679</v>
      </c>
      <c r="F830" s="282">
        <v>2</v>
      </c>
      <c r="G830" s="283" t="str">
        <f>'Dry_Litterbag Placem_Collection'!C171</f>
        <v>Wet_W2_T1</v>
      </c>
      <c r="H830" s="293" t="s">
        <v>3672</v>
      </c>
      <c r="I830" s="294" t="s">
        <v>298</v>
      </c>
      <c r="J830" s="233" t="str">
        <f>'WetLitterbags placem_collection'!Q171</f>
        <v>R403</v>
      </c>
      <c r="K830" s="235">
        <f>IFERROR(INDEX('Green_rooibos initial weight'!$C$5:$C$1749,MATCH(J830, 'Green_rooibos initial weight'!$A$5:$A$1749,0)),"")</f>
        <v>2.2679999999999998</v>
      </c>
      <c r="L830" s="235">
        <f t="shared" si="89"/>
        <v>2.0181999999999998</v>
      </c>
      <c r="M830" s="235">
        <f>AVERAGE('Ashed teabags wet'!$J$814:$J$816)</f>
        <v>2.2816647271287041</v>
      </c>
      <c r="N830" s="235">
        <f t="shared" si="90"/>
        <v>1.9721514424770883</v>
      </c>
      <c r="O830" s="235">
        <f>IF(IFERROR(INDEX('Both teabags AfterWet'!$D$1:$D$839,MATCH(J830,'Both teabags AfterWet'!$B$1:$B$839,0)),"")="","",(IFERROR(INDEX('Both teabags AfterWet'!$D$1:$D$839,MATCH(J830,'Both teabags AfterWet'!$B$1:$B$839,0)),"")))</f>
        <v>1.736</v>
      </c>
      <c r="P830" s="235">
        <f t="shared" si="91"/>
        <v>1.5853999999999999</v>
      </c>
      <c r="Q830" s="235">
        <f>IFERROR(INDEX('Ashed teabags wet'!$J$2:$J$825,MATCH(J830,'Ashed teabags wet'!$B$2:$B$825,0)),"")</f>
        <v>3.6768263183359386</v>
      </c>
      <c r="R830" s="235">
        <f t="shared" si="94"/>
        <v>1.527107595549102</v>
      </c>
      <c r="S830" s="236">
        <f>'WetLitterbags placem_collection'!E171</f>
        <v>42763</v>
      </c>
      <c r="T830" s="236">
        <f>IF('WetLitterbags placem_collection'!G171="","",'WetLitterbags placem_collection'!G171)</f>
        <v>42814</v>
      </c>
      <c r="U830" s="237">
        <f t="shared" si="95"/>
        <v>51</v>
      </c>
      <c r="V830" s="235">
        <f t="shared" si="92"/>
        <v>0.43279999999999985</v>
      </c>
      <c r="W830" s="235">
        <f t="shared" si="93"/>
        <v>0.44504384692798626</v>
      </c>
      <c r="X830">
        <f>IFERROR(INDEX(Rainfall_Wet!$O$2:$O$217,MATCH(B830, Rainfall_Wet!$A$2:$A$217,0)),"")</f>
        <v>181.383442621</v>
      </c>
      <c r="Y830" s="241">
        <v>23.96</v>
      </c>
      <c r="Z830" s="241">
        <v>4.9199999999999982</v>
      </c>
      <c r="AA830" s="241">
        <v>71.12</v>
      </c>
      <c r="AB830" s="242" t="s">
        <v>2688</v>
      </c>
      <c r="AC830" s="241">
        <v>3.30913750616067</v>
      </c>
      <c r="AD830">
        <f>IF('WetLitterbags placem_collection'!AB171="","",'WetLitterbags placem_collection'!AB171)</f>
        <v>8.1999999999999993</v>
      </c>
      <c r="AE830">
        <f>IF('WetLitterbags placem_collection'!Z171="","",'WetLitterbags placem_collection'!Z171)</f>
        <v>11.4</v>
      </c>
      <c r="AF830" s="256" t="str">
        <f>IF('WetLitterbags placem_collection'!AA171="","",'WetLitterbags placem_collection'!AA171)</f>
        <v>O</v>
      </c>
      <c r="AG830">
        <f>IF('WetLitterbags placem_collection'!AC171="","",'WetLitterbags placem_collection'!AC171)</f>
        <v>1</v>
      </c>
      <c r="AH830">
        <f>AVERAGE('WetLitterbags placem_collection'!S171,'WetLitterbags placem_collection'!U171)</f>
        <v>9.65</v>
      </c>
      <c r="AI830">
        <f>AVERAGE('WetLitterbags placem_collection'!R171,'WetLitterbags placem_collection'!T171)</f>
        <v>36.200000000000003</v>
      </c>
      <c r="AJ830">
        <f>INDEX(Coordinates!$B$2:$B$197,MATCH(G830,Coordinates!$J$2:$J$197,0))</f>
        <v>-2.2784290180000002</v>
      </c>
      <c r="AK830">
        <f>INDEX(Coordinates!$C$2:$C$197,MATCH(G830,Coordinates!$J$2:$J$197,0))</f>
        <v>34.024240030000001</v>
      </c>
      <c r="AL830" t="str">
        <f>IF(ISNUMBER(SEARCH("C", 'WetLitterbags placem_collection'!Y171)),"YES","")</f>
        <v/>
      </c>
      <c r="AM830" t="str">
        <f>IF(ISNUMBER(SEARCH("H", 'WetLitterbags placem_collection'!Y171)),"YES","")</f>
        <v/>
      </c>
      <c r="AN830" t="str">
        <f>IF(ISNUMBER(SEARCH("R", 'WetLitterbags placem_collection'!Y171)),"YES","")</f>
        <v/>
      </c>
    </row>
    <row r="831" spans="1:40" ht="15" customHeight="1">
      <c r="A831" s="268" t="s">
        <v>2460</v>
      </c>
      <c r="B831" s="282">
        <f>'Dry_Litterbag Placem_Collection'!A172</f>
        <v>170</v>
      </c>
      <c r="C831" s="282" t="str">
        <f>'Dry_Litterbag Placem_Collection'!B172</f>
        <v>Handajega</v>
      </c>
      <c r="D831" s="282" t="s">
        <v>2677</v>
      </c>
      <c r="E831" s="282" t="s">
        <v>2679</v>
      </c>
      <c r="F831" s="282">
        <v>2</v>
      </c>
      <c r="G831" s="283" t="str">
        <f>'Dry_Litterbag Placem_Collection'!C172</f>
        <v>Wet_W2_T2</v>
      </c>
      <c r="H831" s="293" t="s">
        <v>3672</v>
      </c>
      <c r="I831" s="294" t="s">
        <v>298</v>
      </c>
      <c r="J831" s="233" t="str">
        <f>'WetLitterbags placem_collection'!Q172</f>
        <v>R583</v>
      </c>
      <c r="K831" s="235">
        <f>IFERROR(INDEX('Green_rooibos initial weight'!$C$5:$C$1749,MATCH(J831, 'Green_rooibos initial weight'!$A$5:$A$1749,0)),"")</f>
        <v>2.2549999999999999</v>
      </c>
      <c r="L831" s="235">
        <f t="shared" si="89"/>
        <v>2.0051999999999999</v>
      </c>
      <c r="M831" s="235">
        <f>AVERAGE('Ashed teabags wet'!$J$814:$J$816)</f>
        <v>2.2816647271287041</v>
      </c>
      <c r="N831" s="235">
        <f t="shared" si="90"/>
        <v>1.959448058891615</v>
      </c>
      <c r="O831" s="235">
        <f>IF(IFERROR(INDEX('Both teabags AfterWet'!$D$1:$D$839,MATCH(J831,'Both teabags AfterWet'!$B$1:$B$839,0)),"")="","",(IFERROR(INDEX('Both teabags AfterWet'!$D$1:$D$839,MATCH(J831,'Both teabags AfterWet'!$B$1:$B$839,0)),"")))</f>
        <v>1.71</v>
      </c>
      <c r="P831" s="235">
        <f t="shared" si="91"/>
        <v>1.5593999999999999</v>
      </c>
      <c r="Q831" s="235">
        <f>IFERROR(INDEX('Ashed teabags wet'!$J$2:$J$825,MATCH(J831,'Ashed teabags wet'!$B$2:$B$825,0)),"")</f>
        <v>2.3988005996999138</v>
      </c>
      <c r="R831" s="235">
        <f t="shared" si="94"/>
        <v>1.5219931034482794</v>
      </c>
      <c r="S831" s="236">
        <f>'WetLitterbags placem_collection'!E172</f>
        <v>42763</v>
      </c>
      <c r="T831" s="236">
        <f>IF('WetLitterbags placem_collection'!G172="","",'WetLitterbags placem_collection'!G172)</f>
        <v>42814</v>
      </c>
      <c r="U831" s="237">
        <f t="shared" si="95"/>
        <v>51</v>
      </c>
      <c r="V831" s="235">
        <f t="shared" si="92"/>
        <v>0.44579999999999997</v>
      </c>
      <c r="W831" s="235">
        <f t="shared" si="93"/>
        <v>0.43745495544333557</v>
      </c>
      <c r="X831">
        <f>IFERROR(INDEX(Rainfall_Wet!$O$2:$O$217,MATCH(B831, Rainfall_Wet!$A$2:$A$217,0)),"")</f>
        <v>181.383442621</v>
      </c>
      <c r="Y831" s="241">
        <v>23.96</v>
      </c>
      <c r="Z831" s="241">
        <v>4.9199999999999982</v>
      </c>
      <c r="AA831" s="241">
        <v>71.12</v>
      </c>
      <c r="AB831" s="242" t="s">
        <v>2688</v>
      </c>
      <c r="AC831" s="241">
        <v>4.3091375061606696</v>
      </c>
      <c r="AD831">
        <f>IF('WetLitterbags placem_collection'!AB172="","",'WetLitterbags placem_collection'!AB172)</f>
        <v>7.7</v>
      </c>
      <c r="AE831">
        <f>IF('WetLitterbags placem_collection'!Z172="","",'WetLitterbags placem_collection'!Z172)</f>
        <v>15.8</v>
      </c>
      <c r="AF831" s="256" t="str">
        <f>IF('WetLitterbags placem_collection'!AA172="","",'WetLitterbags placem_collection'!AA172)</f>
        <v>O</v>
      </c>
      <c r="AG831">
        <f>IF('WetLitterbags placem_collection'!AC172="","",'WetLitterbags placem_collection'!AC172)</f>
        <v>1</v>
      </c>
      <c r="AH831">
        <f>AVERAGE('WetLitterbags placem_collection'!S172,'WetLitterbags placem_collection'!U172)</f>
        <v>8.1</v>
      </c>
      <c r="AI831">
        <f>AVERAGE('WetLitterbags placem_collection'!R172,'WetLitterbags placem_collection'!T172)</f>
        <v>33.599999999999994</v>
      </c>
      <c r="AJ831">
        <f>INDEX(Coordinates!$B$2:$B$197,MATCH(G831,Coordinates!$J$2:$J$197,0))</f>
        <v>-2.2784629650000001</v>
      </c>
      <c r="AK831">
        <f>INDEX(Coordinates!$C$2:$C$197,MATCH(G831,Coordinates!$J$2:$J$197,0))</f>
        <v>34.024177999999999</v>
      </c>
      <c r="AL831" t="str">
        <f>IF(ISNUMBER(SEARCH("C", 'WetLitterbags placem_collection'!Y172)),"YES","")</f>
        <v/>
      </c>
      <c r="AM831" t="str">
        <f>IF(ISNUMBER(SEARCH("H", 'WetLitterbags placem_collection'!Y172)),"YES","")</f>
        <v/>
      </c>
      <c r="AN831" t="str">
        <f>IF(ISNUMBER(SEARCH("R", 'WetLitterbags placem_collection'!Y172)),"YES","")</f>
        <v/>
      </c>
    </row>
    <row r="832" spans="1:40" ht="15" customHeight="1">
      <c r="A832" s="268" t="s">
        <v>2460</v>
      </c>
      <c r="B832" s="282">
        <f>'Dry_Litterbag Placem_Collection'!A173</f>
        <v>171</v>
      </c>
      <c r="C832" s="282" t="str">
        <f>'Dry_Litterbag Placem_Collection'!B173</f>
        <v>Handajega</v>
      </c>
      <c r="D832" s="282" t="s">
        <v>2677</v>
      </c>
      <c r="E832" s="282" t="s">
        <v>2679</v>
      </c>
      <c r="F832" s="282">
        <v>2</v>
      </c>
      <c r="G832" s="283" t="str">
        <f>'Dry_Litterbag Placem_Collection'!C173</f>
        <v>Wet_W2_T3</v>
      </c>
      <c r="H832" s="293" t="s">
        <v>3672</v>
      </c>
      <c r="I832" s="294" t="s">
        <v>298</v>
      </c>
      <c r="J832" s="233" t="str">
        <f>'WetLitterbags placem_collection'!Q173</f>
        <v>R451</v>
      </c>
      <c r="K832" s="235">
        <f>IFERROR(INDEX('Green_rooibos initial weight'!$C$5:$C$1749,MATCH(J832, 'Green_rooibos initial weight'!$A$5:$A$1749,0)),"")</f>
        <v>2.1970000000000001</v>
      </c>
      <c r="L832" s="235">
        <f t="shared" si="89"/>
        <v>1.9472</v>
      </c>
      <c r="M832" s="235">
        <f>AVERAGE('Ashed teabags wet'!$J$814:$J$816)</f>
        <v>2.2816647271287041</v>
      </c>
      <c r="N832" s="235">
        <f t="shared" si="90"/>
        <v>1.90277142443335</v>
      </c>
      <c r="O832" s="235">
        <f>IF(IFERROR(INDEX('Both teabags AfterWet'!$D$1:$D$839,MATCH(J832,'Both teabags AfterWet'!$B$1:$B$839,0)),"")="","",(IFERROR(INDEX('Both teabags AfterWet'!$D$1:$D$839,MATCH(J832,'Both teabags AfterWet'!$B$1:$B$839,0)),"")))</f>
        <v>1.629</v>
      </c>
      <c r="P832" s="235">
        <f t="shared" si="91"/>
        <v>1.4783999999999999</v>
      </c>
      <c r="Q832" s="235">
        <f>IFERROR(INDEX('Ashed teabags wet'!$J$2:$J$825,MATCH(J832,'Ashed teabags wet'!$B$2:$B$825,0)),"")</f>
        <v>1.7224409448818911</v>
      </c>
      <c r="R832" s="235">
        <f t="shared" si="94"/>
        <v>1.4529354330708661</v>
      </c>
      <c r="S832" s="236">
        <f>'WetLitterbags placem_collection'!E173</f>
        <v>42763</v>
      </c>
      <c r="T832" s="236">
        <f>IF('WetLitterbags placem_collection'!G173="","",'WetLitterbags placem_collection'!G173)</f>
        <v>42814</v>
      </c>
      <c r="U832" s="237">
        <f t="shared" si="95"/>
        <v>51</v>
      </c>
      <c r="V832" s="235">
        <f t="shared" si="92"/>
        <v>0.46880000000000011</v>
      </c>
      <c r="W832" s="235">
        <f t="shared" si="93"/>
        <v>0.44983599136248387</v>
      </c>
      <c r="X832">
        <f>IFERROR(INDEX(Rainfall_Wet!$O$2:$O$217,MATCH(B832, Rainfall_Wet!$A$2:$A$217,0)),"")</f>
        <v>181.383442621</v>
      </c>
      <c r="Y832" s="241">
        <v>23.96</v>
      </c>
      <c r="Z832" s="241">
        <v>4.9199999999999982</v>
      </c>
      <c r="AA832" s="241">
        <v>71.12</v>
      </c>
      <c r="AB832" s="242" t="s">
        <v>2688</v>
      </c>
      <c r="AC832" s="241">
        <v>5.3091375061606696</v>
      </c>
      <c r="AD832">
        <f>IF('WetLitterbags placem_collection'!AB173="","",'WetLitterbags placem_collection'!AB173)</f>
        <v>13.4</v>
      </c>
      <c r="AE832">
        <f>IF('WetLitterbags placem_collection'!Z173="","",'WetLitterbags placem_collection'!Z173)</f>
        <v>7.6</v>
      </c>
      <c r="AF832" s="256" t="str">
        <f>IF('WetLitterbags placem_collection'!AA173="","",'WetLitterbags placem_collection'!AA173)</f>
        <v>O</v>
      </c>
      <c r="AG832">
        <f>IF('WetLitterbags placem_collection'!AC173="","",'WetLitterbags placem_collection'!AC173)</f>
        <v>1</v>
      </c>
      <c r="AH832">
        <f>AVERAGE('WetLitterbags placem_collection'!S173,'WetLitterbags placem_collection'!U173)</f>
        <v>10.5</v>
      </c>
      <c r="AI832">
        <f>AVERAGE('WetLitterbags placem_collection'!R173,'WetLitterbags placem_collection'!T173)</f>
        <v>34.15</v>
      </c>
      <c r="AJ832">
        <f>INDEX(Coordinates!$B$2:$B$197,MATCH(G832,Coordinates!$J$2:$J$197,0))</f>
        <v>-2.2785389889999998</v>
      </c>
      <c r="AK832">
        <f>INDEX(Coordinates!$C$2:$C$197,MATCH(G832,Coordinates!$J$2:$J$197,0))</f>
        <v>34.024371039999998</v>
      </c>
      <c r="AL832" t="str">
        <f>IF(ISNUMBER(SEARCH("C", 'WetLitterbags placem_collection'!Y173)),"YES","")</f>
        <v/>
      </c>
      <c r="AM832" t="str">
        <f>IF(ISNUMBER(SEARCH("H", 'WetLitterbags placem_collection'!Y173)),"YES","")</f>
        <v/>
      </c>
      <c r="AN832" t="str">
        <f>IF(ISNUMBER(SEARCH("R", 'WetLitterbags placem_collection'!Y173)),"YES","")</f>
        <v/>
      </c>
    </row>
    <row r="833" spans="1:40" ht="15" customHeight="1">
      <c r="A833" s="268" t="s">
        <v>2460</v>
      </c>
      <c r="B833" s="282">
        <f>'Dry_Litterbag Placem_Collection'!A174</f>
        <v>172</v>
      </c>
      <c r="C833" s="282" t="str">
        <f>'Dry_Litterbag Placem_Collection'!B174</f>
        <v>Handajega</v>
      </c>
      <c r="D833" s="282" t="s">
        <v>2677</v>
      </c>
      <c r="E833" s="282" t="s">
        <v>2679</v>
      </c>
      <c r="F833" s="282">
        <v>2</v>
      </c>
      <c r="G833" s="283" t="str">
        <f>'Dry_Litterbag Placem_Collection'!C174</f>
        <v>Wet_W2_T4</v>
      </c>
      <c r="H833" s="293" t="s">
        <v>3672</v>
      </c>
      <c r="I833" s="294" t="s">
        <v>298</v>
      </c>
      <c r="J833" s="233" t="str">
        <f>'WetLitterbags placem_collection'!Q174</f>
        <v>R353</v>
      </c>
      <c r="K833" s="235">
        <f>IFERROR(INDEX('Green_rooibos initial weight'!$C$5:$C$1749,MATCH(J833, 'Green_rooibos initial weight'!$A$5:$A$1749,0)),"")</f>
        <v>2.2909999999999999</v>
      </c>
      <c r="L833" s="235">
        <f t="shared" si="89"/>
        <v>2.0411999999999999</v>
      </c>
      <c r="M833" s="235">
        <f>AVERAGE('Ashed teabags wet'!$J$814:$J$816)</f>
        <v>2.2816647271287041</v>
      </c>
      <c r="N833" s="235">
        <f t="shared" si="90"/>
        <v>1.9946266595898487</v>
      </c>
      <c r="O833" s="235">
        <f>IF(IFERROR(INDEX('Both teabags AfterWet'!$D$1:$D$839,MATCH(J833,'Both teabags AfterWet'!$B$1:$B$839,0)),"")="","",(IFERROR(INDEX('Both teabags AfterWet'!$D$1:$D$839,MATCH(J833,'Both teabags AfterWet'!$B$1:$B$839,0)),"")))</f>
        <v>1.7694000000000001</v>
      </c>
      <c r="P833" s="235">
        <f t="shared" si="91"/>
        <v>1.6188</v>
      </c>
      <c r="Q833" s="235" t="str">
        <f>IFERROR(INDEX('Ashed teabags wet'!$J$2:$J$825,MATCH(J833,'Ashed teabags wet'!$B$2:$B$825,0)),"")</f>
        <v/>
      </c>
      <c r="R833" s="235" t="str">
        <f t="shared" si="94"/>
        <v/>
      </c>
      <c r="S833" s="236">
        <f>'WetLitterbags placem_collection'!E174</f>
        <v>42763</v>
      </c>
      <c r="T833" s="236">
        <f>IF('WetLitterbags placem_collection'!G174="","",'WetLitterbags placem_collection'!G174)</f>
        <v>42814</v>
      </c>
      <c r="U833" s="237">
        <f t="shared" si="95"/>
        <v>51</v>
      </c>
      <c r="V833" s="235">
        <f t="shared" si="92"/>
        <v>0.42239999999999989</v>
      </c>
      <c r="W833" s="235" t="str">
        <f t="shared" si="93"/>
        <v/>
      </c>
      <c r="X833">
        <f>IFERROR(INDEX(Rainfall_Wet!$O$2:$O$217,MATCH(B833, Rainfall_Wet!$A$2:$A$217,0)),"")</f>
        <v>181.383442621</v>
      </c>
      <c r="Y833" s="241">
        <v>23.96</v>
      </c>
      <c r="Z833" s="241">
        <v>4.9199999999999982</v>
      </c>
      <c r="AA833" s="241">
        <v>71.12</v>
      </c>
      <c r="AB833" s="242" t="s">
        <v>2688</v>
      </c>
      <c r="AC833" s="241">
        <v>6.3091375061606696</v>
      </c>
      <c r="AD833">
        <f>IF('WetLitterbags placem_collection'!AB174="","",'WetLitterbags placem_collection'!AB174)</f>
        <v>3.3</v>
      </c>
      <c r="AE833">
        <f>IF('WetLitterbags placem_collection'!Z174="","",'WetLitterbags placem_collection'!Z174)</f>
        <v>28.4</v>
      </c>
      <c r="AF833" s="256" t="str">
        <f>IF('WetLitterbags placem_collection'!AA174="","",'WetLitterbags placem_collection'!AA174)</f>
        <v>G</v>
      </c>
      <c r="AG833">
        <f>IF('WetLitterbags placem_collection'!AC174="","",'WetLitterbags placem_collection'!AC174)</f>
        <v>1</v>
      </c>
      <c r="AH833">
        <f>AVERAGE('WetLitterbags placem_collection'!S174,'WetLitterbags placem_collection'!U174)</f>
        <v>9.6499999999999986</v>
      </c>
      <c r="AI833">
        <f>AVERAGE('WetLitterbags placem_collection'!R174,'WetLitterbags placem_collection'!T174)</f>
        <v>35.1</v>
      </c>
      <c r="AJ833">
        <f>INDEX(Coordinates!$B$2:$B$197,MATCH(G833,Coordinates!$J$2:$J$197,0))</f>
        <v>-2.2781410160000002</v>
      </c>
      <c r="AK833">
        <f>INDEX(Coordinates!$C$2:$C$197,MATCH(G833,Coordinates!$J$2:$J$197,0))</f>
        <v>34.024136009999999</v>
      </c>
      <c r="AL833" t="str">
        <f>IF(ISNUMBER(SEARCH("C", 'WetLitterbags placem_collection'!Y174)),"YES","")</f>
        <v/>
      </c>
      <c r="AM833" t="str">
        <f>IF(ISNUMBER(SEARCH("H", 'WetLitterbags placem_collection'!Y174)),"YES","")</f>
        <v/>
      </c>
      <c r="AN833" t="str">
        <f>IF(ISNUMBER(SEARCH("R", 'WetLitterbags placem_collection'!Y174)),"YES","")</f>
        <v/>
      </c>
    </row>
    <row r="834" spans="1:40" ht="15" customHeight="1">
      <c r="A834" s="268" t="s">
        <v>2460</v>
      </c>
      <c r="B834" s="282">
        <f>'Dry_Litterbag Placem_Collection'!A175</f>
        <v>173</v>
      </c>
      <c r="C834" s="282" t="str">
        <f>'Dry_Litterbag Placem_Collection'!B175</f>
        <v>Handajega</v>
      </c>
      <c r="D834" s="282" t="s">
        <v>2677</v>
      </c>
      <c r="E834" s="282" t="s">
        <v>2679</v>
      </c>
      <c r="F834" s="282">
        <v>2</v>
      </c>
      <c r="G834" s="283" t="str">
        <f>'Dry_Litterbag Placem_Collection'!C175</f>
        <v>Wet_W2_T5</v>
      </c>
      <c r="H834" s="293" t="s">
        <v>3672</v>
      </c>
      <c r="I834" s="294" t="s">
        <v>298</v>
      </c>
      <c r="J834" s="233" t="str">
        <f>'WetLitterbags placem_collection'!Q175</f>
        <v>R105</v>
      </c>
      <c r="K834" s="235">
        <f>IFERROR(INDEX('Green_rooibos initial weight'!$C$5:$C$1749,MATCH(J834, 'Green_rooibos initial weight'!$A$5:$A$1749,0)),"")</f>
        <v>2.254</v>
      </c>
      <c r="L834" s="235">
        <f t="shared" si="89"/>
        <v>2.0042</v>
      </c>
      <c r="M834" s="235">
        <f>AVERAGE('Ashed teabags wet'!$J$814:$J$816)</f>
        <v>2.2816647271287041</v>
      </c>
      <c r="N834" s="235">
        <f t="shared" si="90"/>
        <v>1.9584708755388864</v>
      </c>
      <c r="O834" s="235">
        <f>IF(IFERROR(INDEX('Both teabags AfterWet'!$D$1:$D$839,MATCH(J834,'Both teabags AfterWet'!$B$1:$B$839,0)),"")="","",(IFERROR(INDEX('Both teabags AfterWet'!$D$1:$D$839,MATCH(J834,'Both teabags AfterWet'!$B$1:$B$839,0)),"")))</f>
        <v>1.6919999999999999</v>
      </c>
      <c r="P834" s="235">
        <f t="shared" si="91"/>
        <v>1.5413999999999999</v>
      </c>
      <c r="Q834" s="235">
        <f>IFERROR(INDEX('Ashed teabags wet'!$J$2:$J$825,MATCH(J834,'Ashed teabags wet'!$B$2:$B$825,0)),"")</f>
        <v>2.5628626692459697</v>
      </c>
      <c r="R834" s="235">
        <f t="shared" si="94"/>
        <v>1.5018960348162425</v>
      </c>
      <c r="S834" s="236">
        <f>'WetLitterbags placem_collection'!E175</f>
        <v>42763</v>
      </c>
      <c r="T834" s="236">
        <f>IF('WetLitterbags placem_collection'!G175="","",'WetLitterbags placem_collection'!G175)</f>
        <v>42814</v>
      </c>
      <c r="U834" s="237">
        <f t="shared" si="95"/>
        <v>51</v>
      </c>
      <c r="V834" s="235">
        <f t="shared" si="92"/>
        <v>0.4628000000000001</v>
      </c>
      <c r="W834" s="235">
        <f t="shared" si="93"/>
        <v>0.45657484072264398</v>
      </c>
      <c r="X834">
        <f>IFERROR(INDEX(Rainfall_Wet!$O$2:$O$217,MATCH(B834, Rainfall_Wet!$A$2:$A$217,0)),"")</f>
        <v>181.383442621</v>
      </c>
      <c r="Y834" s="241">
        <v>23.96</v>
      </c>
      <c r="Z834" s="241">
        <v>4.9199999999999982</v>
      </c>
      <c r="AA834" s="241">
        <v>71.12</v>
      </c>
      <c r="AB834" s="242" t="s">
        <v>2688</v>
      </c>
      <c r="AC834" s="241">
        <v>7.3091375061606696</v>
      </c>
      <c r="AD834">
        <f>IF('WetLitterbags placem_collection'!AB175="","",'WetLitterbags placem_collection'!AB175)</f>
        <v>15.4</v>
      </c>
      <c r="AE834">
        <f>IF('WetLitterbags placem_collection'!Z175="","",'WetLitterbags placem_collection'!Z175)</f>
        <v>12.4</v>
      </c>
      <c r="AF834" s="256" t="str">
        <f>IF('WetLitterbags placem_collection'!AA175="","",'WetLitterbags placem_collection'!AA175)</f>
        <v>O</v>
      </c>
      <c r="AG834">
        <f>IF('WetLitterbags placem_collection'!AC175="","",'WetLitterbags placem_collection'!AC175)</f>
        <v>0</v>
      </c>
      <c r="AH834">
        <f>AVERAGE('WetLitterbags placem_collection'!S175,'WetLitterbags placem_collection'!U175)</f>
        <v>10.450000000000001</v>
      </c>
      <c r="AI834">
        <f>AVERAGE('WetLitterbags placem_collection'!R175,'WetLitterbags placem_collection'!T175)</f>
        <v>36.349999999999994</v>
      </c>
      <c r="AJ834">
        <f>INDEX(Coordinates!$B$2:$B$197,MATCH(G834,Coordinates!$J$2:$J$197,0))</f>
        <v>-2.27856799</v>
      </c>
      <c r="AK834">
        <f>INDEX(Coordinates!$C$2:$C$197,MATCH(G834,Coordinates!$J$2:$J$197,0))</f>
        <v>34.023969970000003</v>
      </c>
      <c r="AL834" t="str">
        <f>IF(ISNUMBER(SEARCH("C", 'WetLitterbags placem_collection'!Y175)),"YES","")</f>
        <v/>
      </c>
      <c r="AM834" t="str">
        <f>IF(ISNUMBER(SEARCH("H", 'WetLitterbags placem_collection'!Y175)),"YES","")</f>
        <v/>
      </c>
      <c r="AN834" t="str">
        <f>IF(ISNUMBER(SEARCH("R", 'WetLitterbags placem_collection'!Y175)),"YES","")</f>
        <v/>
      </c>
    </row>
    <row r="835" spans="1:40" ht="15" customHeight="1">
      <c r="A835" s="268" t="s">
        <v>2460</v>
      </c>
      <c r="B835" s="282">
        <f>'Dry_Litterbag Placem_Collection'!A176</f>
        <v>174</v>
      </c>
      <c r="C835" s="282" t="str">
        <f>'Dry_Litterbag Placem_Collection'!B176</f>
        <v>Handajega</v>
      </c>
      <c r="D835" s="282" t="s">
        <v>2677</v>
      </c>
      <c r="E835" s="282" t="s">
        <v>2679</v>
      </c>
      <c r="F835" s="282">
        <v>2</v>
      </c>
      <c r="G835" s="283" t="str">
        <f>'Dry_Litterbag Placem_Collection'!C176</f>
        <v>Wet_W2_T6</v>
      </c>
      <c r="H835" s="293" t="s">
        <v>3672</v>
      </c>
      <c r="I835" s="294" t="s">
        <v>298</v>
      </c>
      <c r="J835" s="233" t="str">
        <f>'WetLitterbags placem_collection'!Q176</f>
        <v>R384</v>
      </c>
      <c r="K835" s="235">
        <f>IFERROR(INDEX('Green_rooibos initial weight'!$C$5:$C$1749,MATCH(J835, 'Green_rooibos initial weight'!$A$5:$A$1749,0)),"")</f>
        <v>2.2240000000000002</v>
      </c>
      <c r="L835" s="235">
        <f t="shared" ref="L835:L881" si="96">K835-($BG$7+$BG$8)</f>
        <v>1.9742000000000002</v>
      </c>
      <c r="M835" s="235">
        <f>AVERAGE('Ashed teabags wet'!$J$814:$J$816)</f>
        <v>2.2816647271287041</v>
      </c>
      <c r="N835" s="235">
        <f t="shared" ref="N835:N881" si="97">IFERROR(L835-(M835/100)*L835,"")</f>
        <v>1.9291553749570254</v>
      </c>
      <c r="O835" s="235">
        <f>IF(IFERROR(INDEX('Both teabags AfterWet'!$D$1:$D$839,MATCH(J835,'Both teabags AfterWet'!$B$1:$B$839,0)),"")="","",(IFERROR(INDEX('Both teabags AfterWet'!$D$1:$D$839,MATCH(J835,'Both teabags AfterWet'!$B$1:$B$839,0)),"")))</f>
        <v>1.772</v>
      </c>
      <c r="P835" s="235">
        <f t="shared" ref="P835:P881" si="98">IFERROR(IF(O835&gt;0,O835-($BG$7),""),"")</f>
        <v>1.6214</v>
      </c>
      <c r="Q835" s="235">
        <f>IFERROR(INDEX('Ashed teabags wet'!$J$2:$J$825,MATCH(J835,'Ashed teabags wet'!$B$2:$B$825,0)),"")</f>
        <v>2.1032504780120633</v>
      </c>
      <c r="R835" s="235">
        <f t="shared" si="94"/>
        <v>1.5872978967495124</v>
      </c>
      <c r="S835" s="236">
        <f>'WetLitterbags placem_collection'!E176</f>
        <v>42763</v>
      </c>
      <c r="T835" s="236">
        <f>IF('WetLitterbags placem_collection'!G176="","",'WetLitterbags placem_collection'!G176)</f>
        <v>42814</v>
      </c>
      <c r="U835" s="237">
        <f t="shared" si="95"/>
        <v>51</v>
      </c>
      <c r="V835" s="235">
        <f t="shared" ref="V835:V881" si="99">IFERROR(L835-P835,"")</f>
        <v>0.35280000000000022</v>
      </c>
      <c r="W835" s="235">
        <f t="shared" ref="W835:W881" si="100">IFERROR(N835-R835,"")</f>
        <v>0.341857478207513</v>
      </c>
      <c r="X835">
        <f>IFERROR(INDEX(Rainfall_Wet!$O$2:$O$217,MATCH(B835, Rainfall_Wet!$A$2:$A$217,0)),"")</f>
        <v>181.383442621</v>
      </c>
      <c r="Y835" s="241">
        <v>23.96</v>
      </c>
      <c r="Z835" s="241">
        <v>4.9199999999999982</v>
      </c>
      <c r="AA835" s="241">
        <v>71.12</v>
      </c>
      <c r="AB835" s="242" t="s">
        <v>2688</v>
      </c>
      <c r="AC835" s="241">
        <v>8.3091375061606705</v>
      </c>
      <c r="AD835">
        <f>IF('WetLitterbags placem_collection'!AB176="","",'WetLitterbags placem_collection'!AB176)</f>
        <v>7.4</v>
      </c>
      <c r="AE835">
        <f>IF('WetLitterbags placem_collection'!Z176="","",'WetLitterbags placem_collection'!Z176)</f>
        <v>7.4</v>
      </c>
      <c r="AF835" s="256" t="str">
        <f>IF('WetLitterbags placem_collection'!AA176="","",'WetLitterbags placem_collection'!AA176)</f>
        <v>O</v>
      </c>
      <c r="AG835">
        <f>IF('WetLitterbags placem_collection'!AC176="","",'WetLitterbags placem_collection'!AC176)</f>
        <v>0</v>
      </c>
      <c r="AH835">
        <f>AVERAGE('WetLitterbags placem_collection'!S176,'WetLitterbags placem_collection'!U176)</f>
        <v>17.75</v>
      </c>
      <c r="AI835">
        <f>AVERAGE('WetLitterbags placem_collection'!R176,'WetLitterbags placem_collection'!T176)</f>
        <v>34.85</v>
      </c>
      <c r="AJ835">
        <f>INDEX(Coordinates!$B$2:$B$197,MATCH(G835,Coordinates!$J$2:$J$197,0))</f>
        <v>-2.2786809780000001</v>
      </c>
      <c r="AK835">
        <f>INDEX(Coordinates!$C$2:$C$197,MATCH(G835,Coordinates!$J$2:$J$197,0))</f>
        <v>34.02434899</v>
      </c>
      <c r="AL835" t="str">
        <f>IF(ISNUMBER(SEARCH("C", 'WetLitterbags placem_collection'!Y176)),"YES","")</f>
        <v/>
      </c>
      <c r="AM835" t="str">
        <f>IF(ISNUMBER(SEARCH("H", 'WetLitterbags placem_collection'!Y176)),"YES","")</f>
        <v/>
      </c>
      <c r="AN835" t="str">
        <f>IF(ISNUMBER(SEARCH("R", 'WetLitterbags placem_collection'!Y176)),"YES","")</f>
        <v/>
      </c>
    </row>
    <row r="836" spans="1:40" ht="15" customHeight="1">
      <c r="A836" s="268" t="s">
        <v>2460</v>
      </c>
      <c r="B836" s="282">
        <f>'Dry_Litterbag Placem_Collection'!A177</f>
        <v>175</v>
      </c>
      <c r="C836" s="282" t="str">
        <f>'Dry_Litterbag Placem_Collection'!B177</f>
        <v>Handajega</v>
      </c>
      <c r="D836" s="282" t="s">
        <v>2677</v>
      </c>
      <c r="E836" s="282" t="s">
        <v>2679</v>
      </c>
      <c r="F836" s="282">
        <v>2</v>
      </c>
      <c r="G836" s="283" t="str">
        <f>'Dry_Litterbag Placem_Collection'!C177</f>
        <v>Wet_W2_T7</v>
      </c>
      <c r="H836" s="293" t="s">
        <v>3672</v>
      </c>
      <c r="I836" s="294" t="s">
        <v>298</v>
      </c>
      <c r="J836" s="233" t="str">
        <f>'WetLitterbags placem_collection'!Q177</f>
        <v>R481</v>
      </c>
      <c r="K836" s="235">
        <f>IFERROR(INDEX('Green_rooibos initial weight'!$C$5:$C$1749,MATCH(J836, 'Green_rooibos initial weight'!$A$5:$A$1749,0)),"")</f>
        <v>2.1589999999999998</v>
      </c>
      <c r="L836" s="235">
        <f t="shared" si="96"/>
        <v>1.9091999999999998</v>
      </c>
      <c r="M836" s="235">
        <f>AVERAGE('Ashed teabags wet'!$J$814:$J$816)</f>
        <v>2.2816647271287041</v>
      </c>
      <c r="N836" s="235">
        <f t="shared" si="97"/>
        <v>1.8656384570296585</v>
      </c>
      <c r="O836" s="235">
        <f>IF(IFERROR(INDEX('Both teabags AfterWet'!$D$1:$D$839,MATCH(J836,'Both teabags AfterWet'!$B$1:$B$839,0)),"")="","",(IFERROR(INDEX('Both teabags AfterWet'!$D$1:$D$839,MATCH(J836,'Both teabags AfterWet'!$B$1:$B$839,0)),"")))</f>
        <v>1.681</v>
      </c>
      <c r="P836" s="235">
        <f t="shared" si="98"/>
        <v>1.5304</v>
      </c>
      <c r="Q836" s="235">
        <f>IFERROR(INDEX('Ashed teabags wet'!$J$2:$J$825,MATCH(J836,'Ashed teabags wet'!$B$2:$B$825,0)),"")</f>
        <v>22.390243902438794</v>
      </c>
      <c r="R836" s="235">
        <f t="shared" si="94"/>
        <v>1.1877397073170766</v>
      </c>
      <c r="S836" s="236">
        <f>'WetLitterbags placem_collection'!E177</f>
        <v>42763</v>
      </c>
      <c r="T836" s="236">
        <f>IF('WetLitterbags placem_collection'!G177="","",'WetLitterbags placem_collection'!G177)</f>
        <v>42814</v>
      </c>
      <c r="U836" s="237">
        <f t="shared" si="95"/>
        <v>51</v>
      </c>
      <c r="V836" s="235">
        <f t="shared" si="99"/>
        <v>0.3787999999999998</v>
      </c>
      <c r="W836" s="235">
        <f t="shared" si="100"/>
        <v>0.67789874971258191</v>
      </c>
      <c r="X836">
        <f>IFERROR(INDEX(Rainfall_Wet!$O$2:$O$217,MATCH(B836, Rainfall_Wet!$A$2:$A$217,0)),"")</f>
        <v>181.383442621</v>
      </c>
      <c r="Y836" s="241">
        <v>23.96</v>
      </c>
      <c r="Z836" s="241">
        <v>4.9199999999999982</v>
      </c>
      <c r="AA836" s="241">
        <v>71.12</v>
      </c>
      <c r="AB836" s="242" t="s">
        <v>2688</v>
      </c>
      <c r="AC836" s="241">
        <v>9.3091375061606705</v>
      </c>
      <c r="AD836">
        <f>IF('WetLitterbags placem_collection'!AB177="","",'WetLitterbags placem_collection'!AB177)</f>
        <v>15.4</v>
      </c>
      <c r="AE836">
        <f>IF('WetLitterbags placem_collection'!Z177="","",'WetLitterbags placem_collection'!Z177)</f>
        <v>9.8000000000000007</v>
      </c>
      <c r="AF836" s="256" t="str">
        <f>IF('WetLitterbags placem_collection'!AA177="","",'WetLitterbags placem_collection'!AA177)</f>
        <v>O</v>
      </c>
      <c r="AG836">
        <f>IF('WetLitterbags placem_collection'!AC177="","",'WetLitterbags placem_collection'!AC177)</f>
        <v>1</v>
      </c>
      <c r="AH836">
        <f>AVERAGE('WetLitterbags placem_collection'!S177,'WetLitterbags placem_collection'!U177)</f>
        <v>11.55</v>
      </c>
      <c r="AI836">
        <f>AVERAGE('WetLitterbags placem_collection'!R177,'WetLitterbags placem_collection'!T177)</f>
        <v>36.25</v>
      </c>
      <c r="AJ836">
        <f>INDEX(Coordinates!$B$2:$B$197,MATCH(G836,Coordinates!$J$2:$J$197,0))</f>
        <v>-2.2784219779999999</v>
      </c>
      <c r="AK836">
        <f>INDEX(Coordinates!$C$2:$C$197,MATCH(G836,Coordinates!$J$2:$J$197,0))</f>
        <v>34.024374979999997</v>
      </c>
      <c r="AL836" t="str">
        <f>IF(ISNUMBER(SEARCH("C", 'WetLitterbags placem_collection'!Y177)),"YES","")</f>
        <v/>
      </c>
      <c r="AM836" t="str">
        <f>IF(ISNUMBER(SEARCH("H", 'WetLitterbags placem_collection'!Y177)),"YES","")</f>
        <v/>
      </c>
      <c r="AN836" t="str">
        <f>IF(ISNUMBER(SEARCH("R", 'WetLitterbags placem_collection'!Y177)),"YES","")</f>
        <v/>
      </c>
    </row>
    <row r="837" spans="1:40" ht="15" customHeight="1">
      <c r="A837" s="268" t="s">
        <v>2460</v>
      </c>
      <c r="B837" s="282">
        <f>'Dry_Litterbag Placem_Collection'!A178</f>
        <v>176</v>
      </c>
      <c r="C837" s="282" t="str">
        <f>'Dry_Litterbag Placem_Collection'!B178</f>
        <v>Handajega</v>
      </c>
      <c r="D837" s="282" t="s">
        <v>2677</v>
      </c>
      <c r="E837" s="282" t="s">
        <v>2679</v>
      </c>
      <c r="F837" s="282">
        <v>2</v>
      </c>
      <c r="G837" s="283" t="str">
        <f>'Dry_Litterbag Placem_Collection'!C178</f>
        <v>Wet_W2_T8</v>
      </c>
      <c r="H837" s="293" t="s">
        <v>3672</v>
      </c>
      <c r="I837" s="294" t="s">
        <v>298</v>
      </c>
      <c r="J837" s="233" t="str">
        <f>'WetLitterbags placem_collection'!Q178</f>
        <v>R490</v>
      </c>
      <c r="K837" s="235">
        <f>IFERROR(INDEX('Green_rooibos initial weight'!$C$5:$C$1749,MATCH(J837, 'Green_rooibos initial weight'!$A$5:$A$1749,0)),"")</f>
        <v>2.1890000000000001</v>
      </c>
      <c r="L837" s="235">
        <f t="shared" si="96"/>
        <v>1.9392</v>
      </c>
      <c r="M837" s="235">
        <f>AVERAGE('Ashed teabags wet'!$J$814:$J$816)</f>
        <v>2.2816647271287041</v>
      </c>
      <c r="N837" s="235">
        <f t="shared" si="97"/>
        <v>1.8949539576115202</v>
      </c>
      <c r="O837" s="235">
        <f>IF(IFERROR(INDEX('Both teabags AfterWet'!$D$1:$D$839,MATCH(J837,'Both teabags AfterWet'!$B$1:$B$839,0)),"")="","",(IFERROR(INDEX('Both teabags AfterWet'!$D$1:$D$839,MATCH(J837,'Both teabags AfterWet'!$B$1:$B$839,0)),"")))</f>
        <v>1.7070000000000001</v>
      </c>
      <c r="P837" s="235">
        <f t="shared" si="98"/>
        <v>1.5564</v>
      </c>
      <c r="Q837" s="235">
        <f>IFERROR(INDEX('Ashed teabags wet'!$J$2:$J$825,MATCH(J837,'Ashed teabags wet'!$B$2:$B$825,0)),"")</f>
        <v>2.6433915211971035</v>
      </c>
      <c r="R837" s="235">
        <f t="shared" si="94"/>
        <v>1.5152582543640882</v>
      </c>
      <c r="S837" s="236">
        <f>'WetLitterbags placem_collection'!E178</f>
        <v>42763</v>
      </c>
      <c r="T837" s="236">
        <f>IF('WetLitterbags placem_collection'!G178="","",'WetLitterbags placem_collection'!G178)</f>
        <v>42814</v>
      </c>
      <c r="U837" s="237">
        <f t="shared" si="95"/>
        <v>51</v>
      </c>
      <c r="V837" s="235">
        <f t="shared" si="99"/>
        <v>0.38280000000000003</v>
      </c>
      <c r="W837" s="235">
        <f t="shared" si="100"/>
        <v>0.37969570324743196</v>
      </c>
      <c r="X837">
        <f>IFERROR(INDEX(Rainfall_Wet!$O$2:$O$217,MATCH(B837, Rainfall_Wet!$A$2:$A$217,0)),"")</f>
        <v>181.383442621</v>
      </c>
      <c r="Y837" s="241">
        <v>23.96</v>
      </c>
      <c r="Z837" s="241">
        <v>4.9199999999999982</v>
      </c>
      <c r="AA837" s="241">
        <v>71.12</v>
      </c>
      <c r="AB837" s="242" t="s">
        <v>2688</v>
      </c>
      <c r="AC837" s="241">
        <v>10.309137506160701</v>
      </c>
      <c r="AD837">
        <f>IF('WetLitterbags placem_collection'!AB178="","",'WetLitterbags placem_collection'!AB178)</f>
        <v>6.8</v>
      </c>
      <c r="AE837">
        <f>IF('WetLitterbags placem_collection'!Z178="","",'WetLitterbags placem_collection'!Z178)</f>
        <v>6.9</v>
      </c>
      <c r="AF837" s="256" t="str">
        <f>IF('WetLitterbags placem_collection'!AA178="","",'WetLitterbags placem_collection'!AA178)</f>
        <v>O</v>
      </c>
      <c r="AG837">
        <f>IF('WetLitterbags placem_collection'!AC178="","",'WetLitterbags placem_collection'!AC178)</f>
        <v>0</v>
      </c>
      <c r="AH837">
        <f>AVERAGE('WetLitterbags placem_collection'!S178,'WetLitterbags placem_collection'!U178)</f>
        <v>11.4</v>
      </c>
      <c r="AI837">
        <f>AVERAGE('WetLitterbags placem_collection'!R178,'WetLitterbags placem_collection'!T178)</f>
        <v>34.15</v>
      </c>
      <c r="AJ837">
        <f>INDEX(Coordinates!$B$2:$B$197,MATCH(G837,Coordinates!$J$2:$J$197,0))</f>
        <v>-2.2782909679999999</v>
      </c>
      <c r="AK837">
        <f>INDEX(Coordinates!$C$2:$C$197,MATCH(G837,Coordinates!$J$2:$J$197,0))</f>
        <v>34.024574970000003</v>
      </c>
      <c r="AL837" t="str">
        <f>IF(ISNUMBER(SEARCH("C", 'WetLitterbags placem_collection'!Y178)),"YES","")</f>
        <v/>
      </c>
      <c r="AM837" t="str">
        <f>IF(ISNUMBER(SEARCH("H", 'WetLitterbags placem_collection'!Y178)),"YES","")</f>
        <v/>
      </c>
      <c r="AN837" t="str">
        <f>IF(ISNUMBER(SEARCH("R", 'WetLitterbags placem_collection'!Y178)),"YES","")</f>
        <v/>
      </c>
    </row>
    <row r="838" spans="1:40" ht="15" customHeight="1">
      <c r="A838" s="268" t="s">
        <v>2460</v>
      </c>
      <c r="B838" s="282">
        <f>'Dry_Litterbag Placem_Collection'!A179</f>
        <v>177</v>
      </c>
      <c r="C838" s="282" t="str">
        <f>'Dry_Litterbag Placem_Collection'!B179</f>
        <v>Handajega</v>
      </c>
      <c r="D838" s="282" t="s">
        <v>2677</v>
      </c>
      <c r="E838" s="282" t="s">
        <v>2679</v>
      </c>
      <c r="F838" s="282">
        <v>3</v>
      </c>
      <c r="G838" s="283" t="str">
        <f>'Dry_Litterbag Placem_Collection'!C179</f>
        <v>Wet_W3_T1</v>
      </c>
      <c r="H838" s="293" t="s">
        <v>3672</v>
      </c>
      <c r="I838" s="294" t="s">
        <v>298</v>
      </c>
      <c r="J838" s="233" t="str">
        <f>'WetLitterbags placem_collection'!Q179</f>
        <v>R470</v>
      </c>
      <c r="K838" s="235">
        <f>IFERROR(INDEX('Green_rooibos initial weight'!$C$5:$C$1749,MATCH(J838, 'Green_rooibos initial weight'!$A$5:$A$1749,0)),"")</f>
        <v>2.1240000000000001</v>
      </c>
      <c r="L838" s="235">
        <f t="shared" si="96"/>
        <v>1.8742000000000001</v>
      </c>
      <c r="M838" s="235">
        <f>AVERAGE('Ashed teabags wet'!$J$814:$J$816)</f>
        <v>2.2816647271287041</v>
      </c>
      <c r="N838" s="235">
        <f t="shared" si="97"/>
        <v>1.8314370396841539</v>
      </c>
      <c r="O838" s="235">
        <f>IF(IFERROR(INDEX('Both teabags AfterWet'!$D$1:$D$839,MATCH(J838,'Both teabags AfterWet'!$B$1:$B$839,0)),"")="","",(IFERROR(INDEX('Both teabags AfterWet'!$D$1:$D$839,MATCH(J838,'Both teabags AfterWet'!$B$1:$B$839,0)),"")))</f>
        <v>1.677</v>
      </c>
      <c r="P838" s="235">
        <f t="shared" si="98"/>
        <v>1.5264</v>
      </c>
      <c r="Q838" s="235">
        <f>IFERROR(INDEX('Ashed teabags wet'!$J$2:$J$825,MATCH(J838,'Ashed teabags wet'!$B$2:$B$825,0)),"")</f>
        <v>2.3705853894531068</v>
      </c>
      <c r="R838" s="235">
        <f t="shared" si="94"/>
        <v>1.4902153846153878</v>
      </c>
      <c r="S838" s="236">
        <f>'WetLitterbags placem_collection'!E179</f>
        <v>42763</v>
      </c>
      <c r="T838" s="236">
        <f>IF('WetLitterbags placem_collection'!G179="","",'WetLitterbags placem_collection'!G179)</f>
        <v>42815</v>
      </c>
      <c r="U838" s="237">
        <f t="shared" si="95"/>
        <v>52</v>
      </c>
      <c r="V838" s="235">
        <f t="shared" si="99"/>
        <v>0.34780000000000011</v>
      </c>
      <c r="W838" s="235">
        <f t="shared" si="100"/>
        <v>0.34122165506876612</v>
      </c>
      <c r="X838">
        <f>IFERROR(INDEX(Rainfall_Wet!$O$2:$O$217,MATCH(B838, Rainfall_Wet!$A$2:$A$217,0)),"")</f>
        <v>188.24043152799999</v>
      </c>
      <c r="Y838" s="241">
        <v>25.96</v>
      </c>
      <c r="Z838" s="241">
        <v>8.9200000000000017</v>
      </c>
      <c r="AA838" s="241">
        <v>65.12</v>
      </c>
      <c r="AB838" s="242" t="s">
        <v>2688</v>
      </c>
      <c r="AC838" s="241">
        <v>1.614588467225234</v>
      </c>
      <c r="AD838">
        <f>IF('WetLitterbags placem_collection'!AB179="","",'WetLitterbags placem_collection'!AB179)</f>
        <v>17.8</v>
      </c>
      <c r="AE838">
        <f>IF('WetLitterbags placem_collection'!Z179="","",'WetLitterbags placem_collection'!Z179)</f>
        <v>25.8</v>
      </c>
      <c r="AF838" s="256" t="str">
        <f>IF('WetLitterbags placem_collection'!AA179="","",'WetLitterbags placem_collection'!AA179)</f>
        <v>O</v>
      </c>
      <c r="AG838">
        <f>IF('WetLitterbags placem_collection'!AC179="","",'WetLitterbags placem_collection'!AC179)</f>
        <v>0</v>
      </c>
      <c r="AH838">
        <f>AVERAGE('WetLitterbags placem_collection'!S179,'WetLitterbags placem_collection'!U179)</f>
        <v>19.200000000000003</v>
      </c>
      <c r="AI838">
        <f>AVERAGE('WetLitterbags placem_collection'!R179,'WetLitterbags placem_collection'!T179)</f>
        <v>32.1</v>
      </c>
      <c r="AJ838">
        <f>INDEX(Coordinates!$B$2:$B$197,MATCH(G838,Coordinates!$J$2:$J$197,0))</f>
        <v>-2.277740026</v>
      </c>
      <c r="AK838">
        <f>INDEX(Coordinates!$C$2:$C$197,MATCH(G838,Coordinates!$J$2:$J$197,0))</f>
        <v>34.027640990000002</v>
      </c>
      <c r="AL838" t="str">
        <f>IF(ISNUMBER(SEARCH("C", 'WetLitterbags placem_collection'!Y179)),"YES","")</f>
        <v/>
      </c>
      <c r="AM838" t="str">
        <f>IF(ISNUMBER(SEARCH("H", 'WetLitterbags placem_collection'!Y179)),"YES","")</f>
        <v/>
      </c>
      <c r="AN838" t="str">
        <f>IF(ISNUMBER(SEARCH("R", 'WetLitterbags placem_collection'!Y179)),"YES","")</f>
        <v/>
      </c>
    </row>
    <row r="839" spans="1:40" ht="15" customHeight="1">
      <c r="A839" s="268" t="s">
        <v>2460</v>
      </c>
      <c r="B839" s="282">
        <f>'Dry_Litterbag Placem_Collection'!A180</f>
        <v>178</v>
      </c>
      <c r="C839" s="282" t="str">
        <f>'Dry_Litterbag Placem_Collection'!B180</f>
        <v>Handajega</v>
      </c>
      <c r="D839" s="282" t="s">
        <v>2677</v>
      </c>
      <c r="E839" s="282" t="s">
        <v>2679</v>
      </c>
      <c r="F839" s="282">
        <v>3</v>
      </c>
      <c r="G839" s="283" t="str">
        <f>'Dry_Litterbag Placem_Collection'!C180</f>
        <v>Wet_W3_T2</v>
      </c>
      <c r="H839" s="293" t="s">
        <v>3672</v>
      </c>
      <c r="I839" s="294" t="s">
        <v>298</v>
      </c>
      <c r="J839" s="233" t="str">
        <f>'WetLitterbags placem_collection'!Q180</f>
        <v>R488</v>
      </c>
      <c r="K839" s="235">
        <f>IFERROR(INDEX('Green_rooibos initial weight'!$C$5:$C$1749,MATCH(J839, 'Green_rooibos initial weight'!$A$5:$A$1749,0)),"")</f>
        <v>2.1589999999999998</v>
      </c>
      <c r="L839" s="235">
        <f t="shared" si="96"/>
        <v>1.9091999999999998</v>
      </c>
      <c r="M839" s="235">
        <f>AVERAGE('Ashed teabags wet'!$J$814:$J$816)</f>
        <v>2.2816647271287041</v>
      </c>
      <c r="N839" s="235">
        <f t="shared" si="97"/>
        <v>1.8656384570296585</v>
      </c>
      <c r="O839" s="235">
        <f>IF(IFERROR(INDEX('Both teabags AfterWet'!$D$1:$D$839,MATCH(J839,'Both teabags AfterWet'!$B$1:$B$839,0)),"")="","",(IFERROR(INDEX('Both teabags AfterWet'!$D$1:$D$839,MATCH(J839,'Both teabags AfterWet'!$B$1:$B$839,0)),"")))</f>
        <v>1.6446000000000001</v>
      </c>
      <c r="P839" s="235">
        <f t="shared" si="98"/>
        <v>1.494</v>
      </c>
      <c r="Q839" s="235">
        <f>IFERROR(INDEX('Ashed teabags wet'!$J$2:$J$825,MATCH(J839,'Ashed teabags wet'!$B$2:$B$825,0)),"")</f>
        <v>2.0802377414560613</v>
      </c>
      <c r="R839" s="235">
        <f t="shared" si="94"/>
        <v>1.4629212481426463</v>
      </c>
      <c r="S839" s="236">
        <f>'WetLitterbags placem_collection'!E180</f>
        <v>42763</v>
      </c>
      <c r="T839" s="236">
        <f>IF('WetLitterbags placem_collection'!G180="","",'WetLitterbags placem_collection'!G180)</f>
        <v>42815</v>
      </c>
      <c r="U839" s="237">
        <f t="shared" si="95"/>
        <v>52</v>
      </c>
      <c r="V839" s="235">
        <f t="shared" si="99"/>
        <v>0.41519999999999979</v>
      </c>
      <c r="W839" s="235">
        <f t="shared" si="100"/>
        <v>0.40271720888701212</v>
      </c>
      <c r="X839">
        <f>IFERROR(INDEX(Rainfall_Wet!$O$2:$O$217,MATCH(B839, Rainfall_Wet!$A$2:$A$217,0)),"")</f>
        <v>188.24043152799999</v>
      </c>
      <c r="Y839" s="241">
        <v>25.96</v>
      </c>
      <c r="Z839" s="241">
        <v>8.9200000000000017</v>
      </c>
      <c r="AA839" s="241">
        <v>65.12</v>
      </c>
      <c r="AB839" s="242" t="s">
        <v>2688</v>
      </c>
      <c r="AC839" s="241">
        <v>2.61458846722523</v>
      </c>
      <c r="AD839">
        <f>IF('WetLitterbags placem_collection'!AB180="","",'WetLitterbags placem_collection'!AB180)</f>
        <v>15.4</v>
      </c>
      <c r="AE839">
        <f>IF('WetLitterbags placem_collection'!Z180="","",'WetLitterbags placem_collection'!Z180)</f>
        <v>18.8</v>
      </c>
      <c r="AF839" s="256" t="str">
        <f>IF('WetLitterbags placem_collection'!AA180="","",'WetLitterbags placem_collection'!AA180)</f>
        <v>O</v>
      </c>
      <c r="AG839">
        <f>IF('WetLitterbags placem_collection'!AC180="","",'WetLitterbags placem_collection'!AC180)</f>
        <v>1</v>
      </c>
      <c r="AH839">
        <f>AVERAGE('WetLitterbags placem_collection'!S180,'WetLitterbags placem_collection'!U180)</f>
        <v>17.149999999999999</v>
      </c>
      <c r="AI839">
        <f>AVERAGE('WetLitterbags placem_collection'!R180,'WetLitterbags placem_collection'!T180)</f>
        <v>32.950000000000003</v>
      </c>
      <c r="AJ839">
        <f>INDEX(Coordinates!$B$2:$B$197,MATCH(G839,Coordinates!$J$2:$J$197,0))</f>
        <v>-2.2777889760000001</v>
      </c>
      <c r="AK839">
        <f>INDEX(Coordinates!$C$2:$C$197,MATCH(G839,Coordinates!$J$2:$J$197,0))</f>
        <v>34.027664960000003</v>
      </c>
      <c r="AL839" t="str">
        <f>IF(ISNUMBER(SEARCH("C", 'WetLitterbags placem_collection'!Y180)),"YES","")</f>
        <v/>
      </c>
      <c r="AM839" t="str">
        <f>IF(ISNUMBER(SEARCH("H", 'WetLitterbags placem_collection'!Y180)),"YES","")</f>
        <v/>
      </c>
      <c r="AN839" t="str">
        <f>IF(ISNUMBER(SEARCH("R", 'WetLitterbags placem_collection'!Y180)),"YES","")</f>
        <v/>
      </c>
    </row>
    <row r="840" spans="1:40" ht="15" customHeight="1">
      <c r="A840" s="268" t="s">
        <v>2460</v>
      </c>
      <c r="B840" s="282">
        <f>'Dry_Litterbag Placem_Collection'!A181</f>
        <v>179</v>
      </c>
      <c r="C840" s="282" t="str">
        <f>'Dry_Litterbag Placem_Collection'!B181</f>
        <v>Handajega</v>
      </c>
      <c r="D840" s="282" t="s">
        <v>2677</v>
      </c>
      <c r="E840" s="282" t="s">
        <v>2679</v>
      </c>
      <c r="F840" s="282">
        <v>3</v>
      </c>
      <c r="G840" s="283" t="str">
        <f>'Dry_Litterbag Placem_Collection'!C181</f>
        <v>Wet_W3_T3</v>
      </c>
      <c r="H840" s="293" t="s">
        <v>3672</v>
      </c>
      <c r="I840" s="294" t="s">
        <v>298</v>
      </c>
      <c r="J840" s="233" t="str">
        <f>'WetLitterbags placem_collection'!Q181</f>
        <v>R273</v>
      </c>
      <c r="K840" s="235">
        <f>IFERROR(INDEX('Green_rooibos initial weight'!$C$5:$C$1749,MATCH(J840, 'Green_rooibos initial weight'!$A$5:$A$1749,0)),"")</f>
        <v>2.2090000000000001</v>
      </c>
      <c r="L840" s="235">
        <f t="shared" si="96"/>
        <v>1.9592000000000001</v>
      </c>
      <c r="M840" s="235">
        <f>AVERAGE('Ashed teabags wet'!$J$814:$J$816)</f>
        <v>2.2816647271287041</v>
      </c>
      <c r="N840" s="235">
        <f t="shared" si="97"/>
        <v>1.9144976246660945</v>
      </c>
      <c r="O840" s="235">
        <f>IF(IFERROR(INDEX('Both teabags AfterWet'!$D$1:$D$839,MATCH(J840,'Both teabags AfterWet'!$B$1:$B$839,0)),"")="","",(IFERROR(INDEX('Both teabags AfterWet'!$D$1:$D$839,MATCH(J840,'Both teabags AfterWet'!$B$1:$B$839,0)),"")))</f>
        <v>1.655</v>
      </c>
      <c r="P840" s="235">
        <f t="shared" si="98"/>
        <v>1.5044</v>
      </c>
      <c r="Q840" s="235">
        <f>IFERROR(INDEX('Ashed teabags wet'!$J$2:$J$825,MATCH(J840,'Ashed teabags wet'!$B$2:$B$825,0)),"")</f>
        <v>1.9912578921804642</v>
      </c>
      <c r="R840" s="235">
        <f t="shared" si="94"/>
        <v>1.4744435162700371</v>
      </c>
      <c r="S840" s="236">
        <f>'WetLitterbags placem_collection'!E181</f>
        <v>42763</v>
      </c>
      <c r="T840" s="236">
        <f>IF('WetLitterbags placem_collection'!G181="","",'WetLitterbags placem_collection'!G181)</f>
        <v>42815</v>
      </c>
      <c r="U840" s="237">
        <f t="shared" si="95"/>
        <v>52</v>
      </c>
      <c r="V840" s="235">
        <f t="shared" si="99"/>
        <v>0.45480000000000009</v>
      </c>
      <c r="W840" s="235">
        <f t="shared" si="100"/>
        <v>0.44005410839605741</v>
      </c>
      <c r="X840">
        <f>IFERROR(INDEX(Rainfall_Wet!$O$2:$O$217,MATCH(B840, Rainfall_Wet!$A$2:$A$217,0)),"")</f>
        <v>188.24043152799999</v>
      </c>
      <c r="Y840" s="241">
        <v>25.96</v>
      </c>
      <c r="Z840" s="241">
        <v>8.9200000000000017</v>
      </c>
      <c r="AA840" s="241">
        <v>65.12</v>
      </c>
      <c r="AB840" s="242" t="s">
        <v>2688</v>
      </c>
      <c r="AC840" s="241">
        <v>3.61458846722523</v>
      </c>
      <c r="AD840">
        <f>IF('WetLitterbags placem_collection'!AB181="","",'WetLitterbags placem_collection'!AB181)</f>
        <v>11.8</v>
      </c>
      <c r="AE840">
        <f>IF('WetLitterbags placem_collection'!Z181="","",'WetLitterbags placem_collection'!Z181)</f>
        <v>15.4</v>
      </c>
      <c r="AF840" s="256" t="str">
        <f>IF('WetLitterbags placem_collection'!AA181="","",'WetLitterbags placem_collection'!AA181)</f>
        <v>O</v>
      </c>
      <c r="AG840">
        <f>IF('WetLitterbags placem_collection'!AC181="","",'WetLitterbags placem_collection'!AC181)</f>
        <v>1</v>
      </c>
      <c r="AH840">
        <f>AVERAGE('WetLitterbags placem_collection'!S181,'WetLitterbags placem_collection'!U181)</f>
        <v>14.8</v>
      </c>
      <c r="AI840">
        <f>AVERAGE('WetLitterbags placem_collection'!R181,'WetLitterbags placem_collection'!T181)</f>
        <v>32.150000000000006</v>
      </c>
      <c r="AJ840">
        <f>INDEX(Coordinates!$B$2:$B$197,MATCH(G840,Coordinates!$J$2:$J$197,0))</f>
        <v>-2.2778579589999999</v>
      </c>
      <c r="AK840">
        <f>INDEX(Coordinates!$C$2:$C$197,MATCH(G840,Coordinates!$J$2:$J$197,0))</f>
        <v>34.027682980000002</v>
      </c>
      <c r="AL840" t="str">
        <f>IF(ISNUMBER(SEARCH("C", 'WetLitterbags placem_collection'!Y181)),"YES","")</f>
        <v/>
      </c>
      <c r="AM840" t="str">
        <f>IF(ISNUMBER(SEARCH("H", 'WetLitterbags placem_collection'!Y181)),"YES","")</f>
        <v/>
      </c>
      <c r="AN840" t="str">
        <f>IF(ISNUMBER(SEARCH("R", 'WetLitterbags placem_collection'!Y181)),"YES","")</f>
        <v/>
      </c>
    </row>
    <row r="841" spans="1:40" ht="15" customHeight="1">
      <c r="A841" s="268" t="s">
        <v>2460</v>
      </c>
      <c r="B841" s="282">
        <f>'Dry_Litterbag Placem_Collection'!A182</f>
        <v>180</v>
      </c>
      <c r="C841" s="282" t="str">
        <f>'Dry_Litterbag Placem_Collection'!B182</f>
        <v>Handajega</v>
      </c>
      <c r="D841" s="282" t="s">
        <v>2677</v>
      </c>
      <c r="E841" s="282" t="s">
        <v>2679</v>
      </c>
      <c r="F841" s="282">
        <v>3</v>
      </c>
      <c r="G841" s="283" t="str">
        <f>'Dry_Litterbag Placem_Collection'!C182</f>
        <v>Wet_W3_T4</v>
      </c>
      <c r="H841" s="293" t="s">
        <v>3672</v>
      </c>
      <c r="I841" s="294" t="s">
        <v>298</v>
      </c>
      <c r="J841" s="233" t="str">
        <f>'WetLitterbags placem_collection'!Q182</f>
        <v>R301</v>
      </c>
      <c r="K841" s="235">
        <f>IFERROR(INDEX('Green_rooibos initial weight'!$C$5:$C$1749,MATCH(J841, 'Green_rooibos initial weight'!$A$5:$A$1749,0)),"")</f>
        <v>2.2530000000000001</v>
      </c>
      <c r="L841" s="235">
        <f t="shared" si="96"/>
        <v>2.0032000000000001</v>
      </c>
      <c r="M841" s="235">
        <f>AVERAGE('Ashed teabags wet'!$J$814:$J$816)</f>
        <v>2.2816647271287041</v>
      </c>
      <c r="N841" s="235">
        <f t="shared" si="97"/>
        <v>1.9574936921861579</v>
      </c>
      <c r="O841" s="235">
        <f>IF(IFERROR(INDEX('Both teabags AfterWet'!$D$1:$D$839,MATCH(J841,'Both teabags AfterWet'!$B$1:$B$839,0)),"")="","",(IFERROR(INDEX('Both teabags AfterWet'!$D$1:$D$839,MATCH(J841,'Both teabags AfterWet'!$B$1:$B$839,0)),"")))</f>
        <v>1.6709000000000001</v>
      </c>
      <c r="P841" s="235">
        <f t="shared" si="98"/>
        <v>1.5203</v>
      </c>
      <c r="Q841" s="235">
        <f>IFERROR(INDEX('Ashed teabags wet'!$J$2:$J$825,MATCH(J841,'Ashed teabags wet'!$B$2:$B$825,0)),"")</f>
        <v>1.9038076152294727</v>
      </c>
      <c r="R841" s="235">
        <f t="shared" si="94"/>
        <v>1.4913564128256662</v>
      </c>
      <c r="S841" s="236">
        <f>'WetLitterbags placem_collection'!E182</f>
        <v>42763</v>
      </c>
      <c r="T841" s="236">
        <f>IF('WetLitterbags placem_collection'!G182="","",'WetLitterbags placem_collection'!G182)</f>
        <v>42815</v>
      </c>
      <c r="U841" s="237">
        <f t="shared" si="95"/>
        <v>52</v>
      </c>
      <c r="V841" s="235">
        <f t="shared" si="99"/>
        <v>0.48290000000000011</v>
      </c>
      <c r="W841" s="235">
        <f t="shared" si="100"/>
        <v>0.46613727936049165</v>
      </c>
      <c r="X841">
        <f>IFERROR(INDEX(Rainfall_Wet!$O$2:$O$217,MATCH(B841, Rainfall_Wet!$A$2:$A$217,0)),"")</f>
        <v>188.24043152799999</v>
      </c>
      <c r="Y841" s="241">
        <v>25.96</v>
      </c>
      <c r="Z841" s="241">
        <v>8.9200000000000017</v>
      </c>
      <c r="AA841" s="241">
        <v>65.12</v>
      </c>
      <c r="AB841" s="242" t="s">
        <v>2688</v>
      </c>
      <c r="AC841" s="241">
        <v>4.6145884672252304</v>
      </c>
      <c r="AD841">
        <f>IF('WetLitterbags placem_collection'!AB182="","",'WetLitterbags placem_collection'!AB182)</f>
        <v>8.3000000000000007</v>
      </c>
      <c r="AE841">
        <f>IF('WetLitterbags placem_collection'!Z182="","",'WetLitterbags placem_collection'!Z182)</f>
        <v>35</v>
      </c>
      <c r="AF841" s="256" t="str">
        <f>IF('WetLitterbags placem_collection'!AA182="","",'WetLitterbags placem_collection'!AA182)</f>
        <v>O</v>
      </c>
      <c r="AG841">
        <f>IF('WetLitterbags placem_collection'!AC182="","",'WetLitterbags placem_collection'!AC182)</f>
        <v>0</v>
      </c>
      <c r="AH841">
        <f>AVERAGE('WetLitterbags placem_collection'!S182,'WetLitterbags placem_collection'!U182)</f>
        <v>12.85</v>
      </c>
      <c r="AI841">
        <f>AVERAGE('WetLitterbags placem_collection'!R182,'WetLitterbags placem_collection'!T182)</f>
        <v>32.450000000000003</v>
      </c>
      <c r="AJ841">
        <f>INDEX(Coordinates!$B$2:$B$197,MATCH(G841,Coordinates!$J$2:$J$197,0))</f>
        <v>-2.2780199809999999</v>
      </c>
      <c r="AK841">
        <f>INDEX(Coordinates!$C$2:$C$197,MATCH(G841,Coordinates!$J$2:$J$197,0))</f>
        <v>34.027705019999999</v>
      </c>
      <c r="AL841" t="str">
        <f>IF(ISNUMBER(SEARCH("C", 'WetLitterbags placem_collection'!Y182)),"YES","")</f>
        <v/>
      </c>
      <c r="AM841" t="str">
        <f>IF(ISNUMBER(SEARCH("H", 'WetLitterbags placem_collection'!Y182)),"YES","")</f>
        <v/>
      </c>
      <c r="AN841" t="str">
        <f>IF(ISNUMBER(SEARCH("R", 'WetLitterbags placem_collection'!Y182)),"YES","")</f>
        <v>YES</v>
      </c>
    </row>
    <row r="842" spans="1:40" ht="15" customHeight="1">
      <c r="A842" s="268" t="s">
        <v>2460</v>
      </c>
      <c r="B842" s="282">
        <f>'Dry_Litterbag Placem_Collection'!A183</f>
        <v>181</v>
      </c>
      <c r="C842" s="282" t="str">
        <f>'Dry_Litterbag Placem_Collection'!B183</f>
        <v>Handajega</v>
      </c>
      <c r="D842" s="282" t="s">
        <v>2677</v>
      </c>
      <c r="E842" s="282" t="s">
        <v>2679</v>
      </c>
      <c r="F842" s="282">
        <v>3</v>
      </c>
      <c r="G842" s="283" t="str">
        <f>'Dry_Litterbag Placem_Collection'!C183</f>
        <v>Wet_W3_T5</v>
      </c>
      <c r="H842" s="293" t="s">
        <v>3672</v>
      </c>
      <c r="I842" s="294" t="s">
        <v>298</v>
      </c>
      <c r="J842" s="233" t="str">
        <f>'WetLitterbags placem_collection'!Q183</f>
        <v>R291</v>
      </c>
      <c r="K842" s="235">
        <f>IFERROR(INDEX('Green_rooibos initial weight'!$C$5:$C$1749,MATCH(J842, 'Green_rooibos initial weight'!$A$5:$A$1749,0)),"")</f>
        <v>2.2320000000000002</v>
      </c>
      <c r="L842" s="235">
        <f t="shared" si="96"/>
        <v>1.9822000000000002</v>
      </c>
      <c r="M842" s="235">
        <f>AVERAGE('Ashed teabags wet'!$J$814:$J$816)</f>
        <v>2.2816647271287041</v>
      </c>
      <c r="N842" s="235">
        <f t="shared" si="97"/>
        <v>1.936972841778855</v>
      </c>
      <c r="O842" s="235">
        <f>IF(IFERROR(INDEX('Both teabags AfterWet'!$D$1:$D$839,MATCH(J842,'Both teabags AfterWet'!$B$1:$B$839,0)),"")="","",(IFERROR(INDEX('Both teabags AfterWet'!$D$1:$D$839,MATCH(J842,'Both teabags AfterWet'!$B$1:$B$839,0)),"")))</f>
        <v>1.6970000000000001</v>
      </c>
      <c r="P842" s="235">
        <f t="shared" si="98"/>
        <v>1.5464</v>
      </c>
      <c r="Q842" s="235">
        <f>IFERROR(INDEX('Ashed teabags wet'!$J$2:$J$825,MATCH(J842,'Ashed teabags wet'!$B$2:$B$825,0)),"")</f>
        <v>2.1348859776812832</v>
      </c>
      <c r="R842" s="235">
        <f t="shared" si="94"/>
        <v>1.5133861232411365</v>
      </c>
      <c r="S842" s="236">
        <f>'WetLitterbags placem_collection'!E183</f>
        <v>42763</v>
      </c>
      <c r="T842" s="236">
        <f>IF('WetLitterbags placem_collection'!G183="","",'WetLitterbags placem_collection'!G183)</f>
        <v>42815</v>
      </c>
      <c r="U842" s="237">
        <f t="shared" si="95"/>
        <v>52</v>
      </c>
      <c r="V842" s="235">
        <f t="shared" si="99"/>
        <v>0.43580000000000019</v>
      </c>
      <c r="W842" s="235">
        <f t="shared" si="100"/>
        <v>0.42358671853771845</v>
      </c>
      <c r="X842">
        <f>IFERROR(INDEX(Rainfall_Wet!$O$2:$O$217,MATCH(B842, Rainfall_Wet!$A$2:$A$217,0)),"")</f>
        <v>188.24043152799999</v>
      </c>
      <c r="Y842" s="241">
        <v>25.96</v>
      </c>
      <c r="Z842" s="241">
        <v>8.9200000000000017</v>
      </c>
      <c r="AA842" s="241">
        <v>65.12</v>
      </c>
      <c r="AB842" s="242" t="s">
        <v>2688</v>
      </c>
      <c r="AC842" s="241">
        <v>5.6145884672252304</v>
      </c>
      <c r="AD842">
        <f>IF('WetLitterbags placem_collection'!AB183="","",'WetLitterbags placem_collection'!AB183)</f>
        <v>11.4</v>
      </c>
      <c r="AE842">
        <f>IF('WetLitterbags placem_collection'!Z183="","",'WetLitterbags placem_collection'!Z183)</f>
        <v>15.8</v>
      </c>
      <c r="AF842" s="256" t="str">
        <f>IF('WetLitterbags placem_collection'!AA183="","",'WetLitterbags placem_collection'!AA183)</f>
        <v>O</v>
      </c>
      <c r="AG842">
        <f>IF('WetLitterbags placem_collection'!AC183="","",'WetLitterbags placem_collection'!AC183)</f>
        <v>1</v>
      </c>
      <c r="AH842">
        <f>AVERAGE('WetLitterbags placem_collection'!S183,'WetLitterbags placem_collection'!U183)</f>
        <v>13.75</v>
      </c>
      <c r="AI842">
        <f>AVERAGE('WetLitterbags placem_collection'!R183,'WetLitterbags placem_collection'!T183)</f>
        <v>32.650000000000006</v>
      </c>
      <c r="AJ842">
        <f>INDEX(Coordinates!$B$2:$B$197,MATCH(G842,Coordinates!$J$2:$J$197,0))</f>
        <v>-2.2777329850000001</v>
      </c>
      <c r="AK842">
        <f>INDEX(Coordinates!$C$2:$C$197,MATCH(G842,Coordinates!$J$2:$J$197,0))</f>
        <v>34.027422970000003</v>
      </c>
      <c r="AL842" t="str">
        <f>IF(ISNUMBER(SEARCH("C", 'WetLitterbags placem_collection'!Y183)),"YES","")</f>
        <v/>
      </c>
      <c r="AM842" t="str">
        <f>IF(ISNUMBER(SEARCH("H", 'WetLitterbags placem_collection'!Y183)),"YES","")</f>
        <v/>
      </c>
      <c r="AN842" t="str">
        <f>IF(ISNUMBER(SEARCH("R", 'WetLitterbags placem_collection'!Y183)),"YES","")</f>
        <v/>
      </c>
    </row>
    <row r="843" spans="1:40" ht="15" customHeight="1">
      <c r="A843" s="268" t="s">
        <v>2460</v>
      </c>
      <c r="B843" s="282">
        <f>'Dry_Litterbag Placem_Collection'!A184</f>
        <v>182</v>
      </c>
      <c r="C843" s="282" t="str">
        <f>'Dry_Litterbag Placem_Collection'!B184</f>
        <v>Handajega</v>
      </c>
      <c r="D843" s="282" t="s">
        <v>2677</v>
      </c>
      <c r="E843" s="282" t="s">
        <v>2679</v>
      </c>
      <c r="F843" s="282">
        <v>3</v>
      </c>
      <c r="G843" s="283" t="str">
        <f>'Dry_Litterbag Placem_Collection'!C184</f>
        <v>Wet_W3_T6</v>
      </c>
      <c r="H843" s="293" t="s">
        <v>3672</v>
      </c>
      <c r="I843" s="294" t="s">
        <v>298</v>
      </c>
      <c r="J843" s="233" t="str">
        <f>'WetLitterbags placem_collection'!Q184</f>
        <v>R537</v>
      </c>
      <c r="K843" s="235">
        <f>IFERROR(INDEX('Green_rooibos initial weight'!$C$5:$C$1749,MATCH(J843, 'Green_rooibos initial weight'!$A$5:$A$1749,0)),"")</f>
        <v>2.145</v>
      </c>
      <c r="L843" s="235">
        <f t="shared" si="96"/>
        <v>1.8952</v>
      </c>
      <c r="M843" s="235">
        <f>AVERAGE('Ashed teabags wet'!$J$814:$J$816)</f>
        <v>2.2816647271287041</v>
      </c>
      <c r="N843" s="235">
        <f t="shared" si="97"/>
        <v>1.8519578900914568</v>
      </c>
      <c r="O843" s="235">
        <f>IF(IFERROR(INDEX('Both teabags AfterWet'!$D$1:$D$839,MATCH(J843,'Both teabags AfterWet'!$B$1:$B$839,0)),"")="","",(IFERROR(INDEX('Both teabags AfterWet'!$D$1:$D$839,MATCH(J843,'Both teabags AfterWet'!$B$1:$B$839,0)),"")))</f>
        <v>1.7152000000000001</v>
      </c>
      <c r="P843" s="235">
        <f t="shared" si="98"/>
        <v>1.5646</v>
      </c>
      <c r="Q843" s="235">
        <f>IFERROR(INDEX('Ashed teabags wet'!$J$2:$J$825,MATCH(J843,'Ashed teabags wet'!$B$2:$B$825,0)),"")</f>
        <v>2.0958083832334542</v>
      </c>
      <c r="R843" s="235">
        <f t="shared" ref="R843:R881" si="101">IFERROR(P843-(Q843/100)*P843,"")</f>
        <v>1.5318089820359293</v>
      </c>
      <c r="S843" s="236">
        <f>'WetLitterbags placem_collection'!E184</f>
        <v>42763</v>
      </c>
      <c r="T843" s="236">
        <f>IF('WetLitterbags placem_collection'!G184="","",'WetLitterbags placem_collection'!G184)</f>
        <v>42815</v>
      </c>
      <c r="U843" s="237">
        <f t="shared" si="95"/>
        <v>52</v>
      </c>
      <c r="V843" s="235">
        <f t="shared" si="99"/>
        <v>0.3306</v>
      </c>
      <c r="W843" s="235">
        <f t="shared" si="100"/>
        <v>0.32014890805552754</v>
      </c>
      <c r="X843">
        <f>IFERROR(INDEX(Rainfall_Wet!$O$2:$O$217,MATCH(B843, Rainfall_Wet!$A$2:$A$217,0)),"")</f>
        <v>188.24043152799999</v>
      </c>
      <c r="Y843" s="241">
        <v>25.96</v>
      </c>
      <c r="Z843" s="241">
        <v>8.9200000000000017</v>
      </c>
      <c r="AA843" s="241">
        <v>65.12</v>
      </c>
      <c r="AB843" s="242" t="s">
        <v>2688</v>
      </c>
      <c r="AC843" s="241">
        <v>6.6145884672252304</v>
      </c>
      <c r="AD843">
        <f>IF('WetLitterbags placem_collection'!AB184="","",'WetLitterbags placem_collection'!AB184)</f>
        <v>8.8000000000000007</v>
      </c>
      <c r="AE843">
        <f>IF('WetLitterbags placem_collection'!Z184="","",'WetLitterbags placem_collection'!Z184)</f>
        <v>15.8</v>
      </c>
      <c r="AF843" s="256" t="str">
        <f>IF('WetLitterbags placem_collection'!AA184="","",'WetLitterbags placem_collection'!AA184)</f>
        <v>O</v>
      </c>
      <c r="AG843">
        <f>IF('WetLitterbags placem_collection'!AC184="","",'WetLitterbags placem_collection'!AC184)</f>
        <v>1</v>
      </c>
      <c r="AH843">
        <f>AVERAGE('WetLitterbags placem_collection'!S184,'WetLitterbags placem_collection'!U184)</f>
        <v>11.55</v>
      </c>
      <c r="AI843">
        <f>AVERAGE('WetLitterbags placem_collection'!R184,'WetLitterbags placem_collection'!T184)</f>
        <v>33.299999999999997</v>
      </c>
      <c r="AJ843">
        <f>INDEX(Coordinates!$B$2:$B$197,MATCH(G843,Coordinates!$J$2:$J$197,0))</f>
        <v>-2.2777009659999998</v>
      </c>
      <c r="AK843">
        <f>INDEX(Coordinates!$C$2:$C$197,MATCH(G843,Coordinates!$J$2:$J$197,0))</f>
        <v>34.027393969999999</v>
      </c>
      <c r="AL843" t="str">
        <f>IF(ISNUMBER(SEARCH("C", 'WetLitterbags placem_collection'!Y184)),"YES","")</f>
        <v/>
      </c>
      <c r="AM843" t="str">
        <f>IF(ISNUMBER(SEARCH("H", 'WetLitterbags placem_collection'!Y184)),"YES","")</f>
        <v/>
      </c>
      <c r="AN843" t="str">
        <f>IF(ISNUMBER(SEARCH("R", 'WetLitterbags placem_collection'!Y184)),"YES","")</f>
        <v/>
      </c>
    </row>
    <row r="844" spans="1:40" ht="15" customHeight="1">
      <c r="A844" s="268" t="s">
        <v>2460</v>
      </c>
      <c r="B844" s="282">
        <f>'Dry_Litterbag Placem_Collection'!A185</f>
        <v>183</v>
      </c>
      <c r="C844" s="282" t="str">
        <f>'Dry_Litterbag Placem_Collection'!B185</f>
        <v>Handajega</v>
      </c>
      <c r="D844" s="282" t="s">
        <v>2677</v>
      </c>
      <c r="E844" s="282" t="s">
        <v>2679</v>
      </c>
      <c r="F844" s="282">
        <v>3</v>
      </c>
      <c r="G844" s="283" t="str">
        <f>'Dry_Litterbag Placem_Collection'!C185</f>
        <v>Wet_W3_T7</v>
      </c>
      <c r="H844" s="293" t="s">
        <v>3672</v>
      </c>
      <c r="I844" s="294" t="s">
        <v>298</v>
      </c>
      <c r="J844" s="233" t="str">
        <f>'WetLitterbags placem_collection'!Q185</f>
        <v>R290</v>
      </c>
      <c r="K844" s="235">
        <f>IFERROR(INDEX('Green_rooibos initial weight'!$C$5:$C$1749,MATCH(J844, 'Green_rooibos initial weight'!$A$5:$A$1749,0)),"")</f>
        <v>2.153</v>
      </c>
      <c r="L844" s="235">
        <f t="shared" si="96"/>
        <v>1.9032</v>
      </c>
      <c r="M844" s="235">
        <f>AVERAGE('Ashed teabags wet'!$J$814:$J$816)</f>
        <v>2.2816647271287041</v>
      </c>
      <c r="N844" s="235">
        <f t="shared" si="97"/>
        <v>1.8597753569132864</v>
      </c>
      <c r="O844" s="235">
        <f>IF(IFERROR(INDEX('Both teabags AfterWet'!$D$1:$D$839,MATCH(J844,'Both teabags AfterWet'!$B$1:$B$839,0)),"")="","",(IFERROR(INDEX('Both teabags AfterWet'!$D$1:$D$839,MATCH(J844,'Both teabags AfterWet'!$B$1:$B$839,0)),"")))</f>
        <v>1.7310000000000001</v>
      </c>
      <c r="P844" s="235">
        <f t="shared" si="98"/>
        <v>1.5804</v>
      </c>
      <c r="Q844" s="235">
        <f>IFERROR(INDEX('Ashed teabags wet'!$J$2:$J$825,MATCH(J844,'Ashed teabags wet'!$B$2:$B$825,0)),"")</f>
        <v>2.639442231076139</v>
      </c>
      <c r="R844" s="235">
        <f t="shared" si="101"/>
        <v>1.5386862549800728</v>
      </c>
      <c r="S844" s="236">
        <f>'WetLitterbags placem_collection'!E185</f>
        <v>42763</v>
      </c>
      <c r="T844" s="236">
        <f>IF('WetLitterbags placem_collection'!G185="","",'WetLitterbags placem_collection'!G185)</f>
        <v>42815</v>
      </c>
      <c r="U844" s="237">
        <f t="shared" si="95"/>
        <v>52</v>
      </c>
      <c r="V844" s="235">
        <f t="shared" si="99"/>
        <v>0.32279999999999998</v>
      </c>
      <c r="W844" s="235">
        <f t="shared" si="100"/>
        <v>0.32108910193321361</v>
      </c>
      <c r="X844">
        <f>IFERROR(INDEX(Rainfall_Wet!$O$2:$O$217,MATCH(B844, Rainfall_Wet!$A$2:$A$217,0)),"")</f>
        <v>188.24043152799999</v>
      </c>
      <c r="Y844" s="241">
        <v>25.96</v>
      </c>
      <c r="Z844" s="241">
        <v>8.9200000000000017</v>
      </c>
      <c r="AA844" s="241">
        <v>65.12</v>
      </c>
      <c r="AB844" s="242" t="s">
        <v>2688</v>
      </c>
      <c r="AC844" s="241">
        <v>7.6145884672252304</v>
      </c>
      <c r="AD844">
        <f>IF('WetLitterbags placem_collection'!AB185="","",'WetLitterbags placem_collection'!AB185)</f>
        <v>11.4</v>
      </c>
      <c r="AE844">
        <f>IF('WetLitterbags placem_collection'!Z185="","",'WetLitterbags placem_collection'!Z185)</f>
        <v>35.799999999999997</v>
      </c>
      <c r="AF844" s="256" t="str">
        <f>IF('WetLitterbags placem_collection'!AA185="","",'WetLitterbags placem_collection'!AA185)</f>
        <v>G</v>
      </c>
      <c r="AG844">
        <f>IF('WetLitterbags placem_collection'!AC185="","",'WetLitterbags placem_collection'!AC185)</f>
        <v>1</v>
      </c>
      <c r="AH844">
        <f>AVERAGE('WetLitterbags placem_collection'!S185,'WetLitterbags placem_collection'!U185)</f>
        <v>13.4</v>
      </c>
      <c r="AI844">
        <f>AVERAGE('WetLitterbags placem_collection'!R185,'WetLitterbags placem_collection'!T185)</f>
        <v>33.5</v>
      </c>
      <c r="AJ844">
        <f>INDEX(Coordinates!$B$2:$B$197,MATCH(G844,Coordinates!$J$2:$J$197,0))</f>
        <v>-2.2777790019999999</v>
      </c>
      <c r="AK844">
        <f>INDEX(Coordinates!$C$2:$C$197,MATCH(G844,Coordinates!$J$2:$J$197,0))</f>
        <v>34.028066029999998</v>
      </c>
      <c r="AL844" t="str">
        <f>IF(ISNUMBER(SEARCH("C", 'WetLitterbags placem_collection'!Y185)),"YES","")</f>
        <v/>
      </c>
      <c r="AM844" t="str">
        <f>IF(ISNUMBER(SEARCH("H", 'WetLitterbags placem_collection'!Y185)),"YES","")</f>
        <v/>
      </c>
      <c r="AN844" t="str">
        <f>IF(ISNUMBER(SEARCH("R", 'WetLitterbags placem_collection'!Y185)),"YES","")</f>
        <v/>
      </c>
    </row>
    <row r="845" spans="1:40" ht="15" customHeight="1">
      <c r="A845" s="268" t="s">
        <v>2460</v>
      </c>
      <c r="B845" s="282">
        <f>'Dry_Litterbag Placem_Collection'!A186</f>
        <v>184</v>
      </c>
      <c r="C845" s="282" t="str">
        <f>'Dry_Litterbag Placem_Collection'!B186</f>
        <v>Handajega</v>
      </c>
      <c r="D845" s="282" t="s">
        <v>2677</v>
      </c>
      <c r="E845" s="282" t="s">
        <v>2679</v>
      </c>
      <c r="F845" s="282">
        <v>3</v>
      </c>
      <c r="G845" s="283" t="str">
        <f>'Dry_Litterbag Placem_Collection'!C186</f>
        <v>Wet_W3_T8</v>
      </c>
      <c r="H845" s="293" t="s">
        <v>3672</v>
      </c>
      <c r="I845" s="294" t="s">
        <v>298</v>
      </c>
      <c r="J845" s="233" t="str">
        <f>'WetLitterbags placem_collection'!Q186</f>
        <v>R555</v>
      </c>
      <c r="K845" s="235">
        <f>IFERROR(INDEX('Green_rooibos initial weight'!$C$5:$C$1749,MATCH(J845, 'Green_rooibos initial weight'!$A$5:$A$1749,0)),"")</f>
        <v>2.1789999999999998</v>
      </c>
      <c r="L845" s="235">
        <f t="shared" si="96"/>
        <v>1.9291999999999998</v>
      </c>
      <c r="M845" s="235">
        <f>AVERAGE('Ashed teabags wet'!$J$814:$J$816)</f>
        <v>2.2816647271287041</v>
      </c>
      <c r="N845" s="235">
        <f t="shared" si="97"/>
        <v>1.8851821240842328</v>
      </c>
      <c r="O845" s="235">
        <f>IF(IFERROR(INDEX('Both teabags AfterWet'!$D$1:$D$839,MATCH(J845,'Both teabags AfterWet'!$B$1:$B$839,0)),"")="","",(IFERROR(INDEX('Both teabags AfterWet'!$D$1:$D$839,MATCH(J845,'Both teabags AfterWet'!$B$1:$B$839,0)),"")))</f>
        <v>1.7096</v>
      </c>
      <c r="P845" s="235">
        <f t="shared" si="98"/>
        <v>1.5589999999999999</v>
      </c>
      <c r="Q845" s="235">
        <f>IFERROR(INDEX('Ashed teabags wet'!$J$2:$J$825,MATCH(J845,'Ashed teabags wet'!$B$2:$B$825,0)),"")</f>
        <v>2.750491159135366</v>
      </c>
      <c r="R845" s="235">
        <f t="shared" si="101"/>
        <v>1.5161198428290796</v>
      </c>
      <c r="S845" s="236">
        <f>'WetLitterbags placem_collection'!E186</f>
        <v>42763</v>
      </c>
      <c r="T845" s="236">
        <f>IF('WetLitterbags placem_collection'!G186="","",'WetLitterbags placem_collection'!G186)</f>
        <v>42815</v>
      </c>
      <c r="U845" s="237">
        <f t="shared" si="95"/>
        <v>52</v>
      </c>
      <c r="V845" s="235">
        <f t="shared" si="99"/>
        <v>0.37019999999999986</v>
      </c>
      <c r="W845" s="235">
        <f t="shared" si="100"/>
        <v>0.36906228125515317</v>
      </c>
      <c r="X845">
        <f>IFERROR(INDEX(Rainfall_Wet!$O$2:$O$217,MATCH(B845, Rainfall_Wet!$A$2:$A$217,0)),"")</f>
        <v>188.24043152799999</v>
      </c>
      <c r="Y845" s="241">
        <v>25.96</v>
      </c>
      <c r="Z845" s="241">
        <v>8.9200000000000017</v>
      </c>
      <c r="AA845" s="241">
        <v>65.12</v>
      </c>
      <c r="AB845" s="242" t="s">
        <v>2688</v>
      </c>
      <c r="AC845" s="241">
        <v>8.6145884672252304</v>
      </c>
      <c r="AD845">
        <f>IF('WetLitterbags placem_collection'!AB186="","",'WetLitterbags placem_collection'!AB186)</f>
        <v>3.7</v>
      </c>
      <c r="AE845">
        <f>IF('WetLitterbags placem_collection'!Z186="","",'WetLitterbags placem_collection'!Z186)</f>
        <v>16.399999999999999</v>
      </c>
      <c r="AF845" s="256" t="str">
        <f>IF('WetLitterbags placem_collection'!AA186="","",'WetLitterbags placem_collection'!AA186)</f>
        <v>O</v>
      </c>
      <c r="AG845">
        <f>IF('WetLitterbags placem_collection'!AC186="","",'WetLitterbags placem_collection'!AC186)</f>
        <v>0</v>
      </c>
      <c r="AH845">
        <f>AVERAGE('WetLitterbags placem_collection'!S186,'WetLitterbags placem_collection'!U186)</f>
        <v>13.3</v>
      </c>
      <c r="AI845">
        <f>AVERAGE('WetLitterbags placem_collection'!R186,'WetLitterbags placem_collection'!T186)</f>
        <v>29.950000000000003</v>
      </c>
      <c r="AJ845">
        <f>INDEX(Coordinates!$B$2:$B$197,MATCH(G845,Coordinates!$J$2:$J$197,0))</f>
        <v>-2.2775169829999999</v>
      </c>
      <c r="AK845">
        <f>INDEX(Coordinates!$C$2:$C$197,MATCH(G845,Coordinates!$J$2:$J$197,0))</f>
        <v>34.027766970000002</v>
      </c>
      <c r="AL845" t="str">
        <f>IF(ISNUMBER(SEARCH("C", 'WetLitterbags placem_collection'!Y186)),"YES","")</f>
        <v/>
      </c>
      <c r="AM845" t="str">
        <f>IF(ISNUMBER(SEARCH("H", 'WetLitterbags placem_collection'!Y186)),"YES","")</f>
        <v/>
      </c>
      <c r="AN845" t="str">
        <f>IF(ISNUMBER(SEARCH("R", 'WetLitterbags placem_collection'!Y186)),"YES","")</f>
        <v/>
      </c>
    </row>
    <row r="846" spans="1:40" ht="15" customHeight="1">
      <c r="A846" s="268" t="s">
        <v>2460</v>
      </c>
      <c r="B846" s="282">
        <f>'Dry_Litterbag Placem_Collection'!A187</f>
        <v>185</v>
      </c>
      <c r="C846" s="282" t="str">
        <f>'Dry_Litterbag Placem_Collection'!B187</f>
        <v>Handajega</v>
      </c>
      <c r="D846" s="282" t="s">
        <v>2677</v>
      </c>
      <c r="E846" s="282" t="s">
        <v>2679</v>
      </c>
      <c r="F846" s="282">
        <v>4</v>
      </c>
      <c r="G846" s="283" t="str">
        <f>'Dry_Litterbag Placem_Collection'!C187</f>
        <v>Wet_W4_T1</v>
      </c>
      <c r="H846" s="293" t="s">
        <v>3672</v>
      </c>
      <c r="I846" s="294" t="s">
        <v>298</v>
      </c>
      <c r="J846" s="233" t="str">
        <f>'WetLitterbags placem_collection'!Q187</f>
        <v>R539</v>
      </c>
      <c r="K846" s="235">
        <f>IFERROR(INDEX('Green_rooibos initial weight'!$C$5:$C$1749,MATCH(J846, 'Green_rooibos initial weight'!$A$5:$A$1749,0)),"")</f>
        <v>2.16</v>
      </c>
      <c r="L846" s="235">
        <f t="shared" si="96"/>
        <v>1.9102000000000001</v>
      </c>
      <c r="M846" s="235">
        <f>AVERAGE('Ashed teabags wet'!$J$814:$J$816)</f>
        <v>2.2816647271287041</v>
      </c>
      <c r="N846" s="235">
        <f t="shared" si="97"/>
        <v>1.8666156403823877</v>
      </c>
      <c r="O846" s="235">
        <f>IF(IFERROR(INDEX('Both teabags AfterWet'!$D$1:$D$839,MATCH(J846,'Both teabags AfterWet'!$B$1:$B$839,0)),"")="","",(IFERROR(INDEX('Both teabags AfterWet'!$D$1:$D$839,MATCH(J846,'Both teabags AfterWet'!$B$1:$B$839,0)),"")))</f>
        <v>1.7513000000000001</v>
      </c>
      <c r="P846" s="235">
        <f t="shared" si="98"/>
        <v>1.6007</v>
      </c>
      <c r="Q846" s="235">
        <f>IFERROR(INDEX('Ashed teabags wet'!$J$2:$J$825,MATCH(J846,'Ashed teabags wet'!$B$2:$B$825,0)),"")</f>
        <v>1.5944195316393635</v>
      </c>
      <c r="R846" s="235">
        <f t="shared" si="101"/>
        <v>1.5751781265570488</v>
      </c>
      <c r="S846" s="236">
        <f>'WetLitterbags placem_collection'!E187</f>
        <v>42763</v>
      </c>
      <c r="T846" s="236">
        <f>IF('WetLitterbags placem_collection'!G187="","",'WetLitterbags placem_collection'!G187)</f>
        <v>42815</v>
      </c>
      <c r="U846" s="237">
        <f t="shared" si="95"/>
        <v>52</v>
      </c>
      <c r="V846" s="235">
        <f t="shared" si="99"/>
        <v>0.30950000000000011</v>
      </c>
      <c r="W846" s="235">
        <f t="shared" si="100"/>
        <v>0.29143751382533889</v>
      </c>
      <c r="X846">
        <f>IFERROR(INDEX(Rainfall_Wet!$O$2:$O$217,MATCH(B846, Rainfall_Wet!$A$2:$A$217,0)),"")</f>
        <v>188.24043152799999</v>
      </c>
      <c r="Y846" s="241">
        <v>25.96</v>
      </c>
      <c r="Z846" s="241">
        <v>8.9200000000000017</v>
      </c>
      <c r="AA846" s="241">
        <v>65.12</v>
      </c>
      <c r="AB846" s="242" t="s">
        <v>2688</v>
      </c>
      <c r="AC846" s="241">
        <v>1.6991621488417901</v>
      </c>
      <c r="AD846">
        <f>IF('WetLitterbags placem_collection'!AB187="","",'WetLitterbags placem_collection'!AB187)</f>
        <v>9.8000000000000007</v>
      </c>
      <c r="AE846">
        <f>IF('WetLitterbags placem_collection'!Z187="","",'WetLitterbags placem_collection'!Z187)</f>
        <v>29.4</v>
      </c>
      <c r="AF846" s="256" t="str">
        <f>IF('WetLitterbags placem_collection'!AA187="","",'WetLitterbags placem_collection'!AA187)</f>
        <v>O</v>
      </c>
      <c r="AG846">
        <f>IF('WetLitterbags placem_collection'!AC187="","",'WetLitterbags placem_collection'!AC187)</f>
        <v>0</v>
      </c>
      <c r="AH846">
        <f>AVERAGE('WetLitterbags placem_collection'!S187,'WetLitterbags placem_collection'!U187)</f>
        <v>17.850000000000001</v>
      </c>
      <c r="AI846">
        <f>AVERAGE('WetLitterbags placem_collection'!R187,'WetLitterbags placem_collection'!T187)</f>
        <v>35.400000000000006</v>
      </c>
      <c r="AJ846">
        <f>INDEX(Coordinates!$B$2:$B$197,MATCH(G846,Coordinates!$J$2:$J$197,0))</f>
        <v>-2.2787330300000002</v>
      </c>
      <c r="AK846">
        <f>INDEX(Coordinates!$C$2:$C$197,MATCH(G846,Coordinates!$J$2:$J$197,0))</f>
        <v>34.032136029999997</v>
      </c>
      <c r="AL846" t="str">
        <f>IF(ISNUMBER(SEARCH("C", 'WetLitterbags placem_collection'!Y187)),"YES","")</f>
        <v/>
      </c>
      <c r="AM846" t="str">
        <f>IF(ISNUMBER(SEARCH("H", 'WetLitterbags placem_collection'!Y187)),"YES","")</f>
        <v/>
      </c>
      <c r="AN846" t="str">
        <f>IF(ISNUMBER(SEARCH("R", 'WetLitterbags placem_collection'!Y187)),"YES","")</f>
        <v/>
      </c>
    </row>
    <row r="847" spans="1:40" ht="15" customHeight="1">
      <c r="A847" s="268" t="s">
        <v>2460</v>
      </c>
      <c r="B847" s="282">
        <f>'Dry_Litterbag Placem_Collection'!A188</f>
        <v>186</v>
      </c>
      <c r="C847" s="282" t="str">
        <f>'Dry_Litterbag Placem_Collection'!B188</f>
        <v>Handajega</v>
      </c>
      <c r="D847" s="282" t="s">
        <v>2677</v>
      </c>
      <c r="E847" s="282" t="s">
        <v>2679</v>
      </c>
      <c r="F847" s="282">
        <v>4</v>
      </c>
      <c r="G847" s="283" t="str">
        <f>'Dry_Litterbag Placem_Collection'!C188</f>
        <v>Wet_W4_T2</v>
      </c>
      <c r="H847" s="293" t="s">
        <v>3672</v>
      </c>
      <c r="I847" s="294" t="s">
        <v>298</v>
      </c>
      <c r="J847" s="233" t="str">
        <f>'WetLitterbags placem_collection'!Q188</f>
        <v>R186</v>
      </c>
      <c r="K847" s="235">
        <f>IFERROR(INDEX('Green_rooibos initial weight'!$C$5:$C$1749,MATCH(J847, 'Green_rooibos initial weight'!$A$5:$A$1749,0)),"")</f>
        <v>2.2530000000000001</v>
      </c>
      <c r="L847" s="235">
        <f t="shared" si="96"/>
        <v>2.0032000000000001</v>
      </c>
      <c r="M847" s="235">
        <f>AVERAGE('Ashed teabags wet'!$J$814:$J$816)</f>
        <v>2.2816647271287041</v>
      </c>
      <c r="N847" s="235">
        <f t="shared" si="97"/>
        <v>1.9574936921861579</v>
      </c>
      <c r="O847" s="235">
        <f>IF(IFERROR(INDEX('Both teabags AfterWet'!$D$1:$D$839,MATCH(J847,'Both teabags AfterWet'!$B$1:$B$839,0)),"")="","",(IFERROR(INDEX('Both teabags AfterWet'!$D$1:$D$839,MATCH(J847,'Both teabags AfterWet'!$B$1:$B$839,0)),"")))</f>
        <v>1.7809999999999999</v>
      </c>
      <c r="P847" s="235">
        <f t="shared" si="98"/>
        <v>1.6303999999999998</v>
      </c>
      <c r="Q847" s="235">
        <f>IFERROR(INDEX('Ashed teabags wet'!$J$2:$J$825,MATCH(J847,'Ashed teabags wet'!$B$2:$B$825,0)),"")</f>
        <v>2.2783556215947218</v>
      </c>
      <c r="R847" s="235">
        <f t="shared" si="101"/>
        <v>1.5932536899455194</v>
      </c>
      <c r="S847" s="236">
        <f>'WetLitterbags placem_collection'!E188</f>
        <v>42763</v>
      </c>
      <c r="T847" s="236">
        <f>IF('WetLitterbags placem_collection'!G188="","",'WetLitterbags placem_collection'!G188)</f>
        <v>42815</v>
      </c>
      <c r="U847" s="237">
        <f t="shared" si="95"/>
        <v>52</v>
      </c>
      <c r="V847" s="235">
        <f t="shared" si="99"/>
        <v>0.37280000000000024</v>
      </c>
      <c r="W847" s="235">
        <f t="shared" si="100"/>
        <v>0.36424000224063846</v>
      </c>
      <c r="X847">
        <f>IFERROR(INDEX(Rainfall_Wet!$O$2:$O$217,MATCH(B847, Rainfall_Wet!$A$2:$A$217,0)),"")</f>
        <v>188.24043152799999</v>
      </c>
      <c r="Y847" s="241">
        <v>25.96</v>
      </c>
      <c r="Z847" s="241">
        <v>8.9200000000000017</v>
      </c>
      <c r="AA847" s="241">
        <v>65.12</v>
      </c>
      <c r="AB847" s="242" t="s">
        <v>2688</v>
      </c>
      <c r="AC847" s="241">
        <v>2.6991621488417898</v>
      </c>
      <c r="AD847">
        <f>IF('WetLitterbags placem_collection'!AB188="","",'WetLitterbags placem_collection'!AB188)</f>
        <v>11.4</v>
      </c>
      <c r="AE847">
        <f>IF('WetLitterbags placem_collection'!Z188="","",'WetLitterbags placem_collection'!Z188)</f>
        <v>45.4</v>
      </c>
      <c r="AF847" s="256" t="str">
        <f>IF('WetLitterbags placem_collection'!AA188="","",'WetLitterbags placem_collection'!AA188)</f>
        <v>O</v>
      </c>
      <c r="AG847">
        <f>IF('WetLitterbags placem_collection'!AC188="","",'WetLitterbags placem_collection'!AC188)</f>
        <v>0</v>
      </c>
      <c r="AH847">
        <f>AVERAGE('WetLitterbags placem_collection'!S188,'WetLitterbags placem_collection'!U188)</f>
        <v>16.899999999999999</v>
      </c>
      <c r="AI847">
        <f>AVERAGE('WetLitterbags placem_collection'!R188,'WetLitterbags placem_collection'!T188)</f>
        <v>33.9</v>
      </c>
      <c r="AJ847">
        <f>INDEX(Coordinates!$B$2:$B$197,MATCH(G847,Coordinates!$J$2:$J$197,0))</f>
        <v>-2.278763037</v>
      </c>
      <c r="AK847">
        <f>INDEX(Coordinates!$C$2:$C$197,MATCH(G847,Coordinates!$J$2:$J$197,0))</f>
        <v>34.031974009999999</v>
      </c>
      <c r="AL847" t="str">
        <f>IF(ISNUMBER(SEARCH("C", 'WetLitterbags placem_collection'!Y188)),"YES","")</f>
        <v/>
      </c>
      <c r="AM847" t="str">
        <f>IF(ISNUMBER(SEARCH("H", 'WetLitterbags placem_collection'!Y188)),"YES","")</f>
        <v/>
      </c>
      <c r="AN847" t="str">
        <f>IF(ISNUMBER(SEARCH("R", 'WetLitterbags placem_collection'!Y188)),"YES","")</f>
        <v/>
      </c>
    </row>
    <row r="848" spans="1:40" ht="15" customHeight="1">
      <c r="A848" s="268" t="s">
        <v>2460</v>
      </c>
      <c r="B848" s="282">
        <f>'Dry_Litterbag Placem_Collection'!A189</f>
        <v>187</v>
      </c>
      <c r="C848" s="282" t="str">
        <f>'Dry_Litterbag Placem_Collection'!B189</f>
        <v>Handajega</v>
      </c>
      <c r="D848" s="282" t="s">
        <v>2677</v>
      </c>
      <c r="E848" s="282" t="s">
        <v>2679</v>
      </c>
      <c r="F848" s="282">
        <v>4</v>
      </c>
      <c r="G848" s="283" t="str">
        <f>'Dry_Litterbag Placem_Collection'!C189</f>
        <v>Wet_W4_T3</v>
      </c>
      <c r="H848" s="293" t="s">
        <v>3672</v>
      </c>
      <c r="I848" s="294" t="s">
        <v>298</v>
      </c>
      <c r="J848" s="233" t="str">
        <f>'WetLitterbags placem_collection'!Q189</f>
        <v>R580</v>
      </c>
      <c r="K848" s="235">
        <f>IFERROR(INDEX('Green_rooibos initial weight'!$C$5:$C$1749,MATCH(J848, 'Green_rooibos initial weight'!$A$5:$A$1749,0)),"")</f>
        <v>2.0870000000000002</v>
      </c>
      <c r="L848" s="235">
        <f t="shared" si="96"/>
        <v>1.8372000000000002</v>
      </c>
      <c r="M848" s="235">
        <f>AVERAGE('Ashed teabags wet'!$J$814:$J$816)</f>
        <v>2.2816647271287041</v>
      </c>
      <c r="N848" s="235">
        <f t="shared" si="97"/>
        <v>1.7952812556331916</v>
      </c>
      <c r="O848" s="235">
        <f>IF(IFERROR(INDEX('Both teabags AfterWet'!$D$1:$D$839,MATCH(J848,'Both teabags AfterWet'!$B$1:$B$839,0)),"")="","",(IFERROR(INDEX('Both teabags AfterWet'!$D$1:$D$839,MATCH(J848,'Both teabags AfterWet'!$B$1:$B$839,0)),"")))</f>
        <v>1.6225000000000001</v>
      </c>
      <c r="P848" s="235">
        <f t="shared" si="98"/>
        <v>1.4719</v>
      </c>
      <c r="Q848" s="235">
        <f>IFERROR(INDEX('Ashed teabags wet'!$J$2:$J$825,MATCH(J848,'Ashed teabags wet'!$B$2:$B$825,0)),"")</f>
        <v>2.0914396887151829</v>
      </c>
      <c r="R848" s="235">
        <f t="shared" si="101"/>
        <v>1.4411160992218013</v>
      </c>
      <c r="S848" s="236">
        <f>'WetLitterbags placem_collection'!E189</f>
        <v>42763</v>
      </c>
      <c r="T848" s="236">
        <f>IF('WetLitterbags placem_collection'!G189="","",'WetLitterbags placem_collection'!G189)</f>
        <v>42815</v>
      </c>
      <c r="U848" s="237">
        <f t="shared" si="95"/>
        <v>52</v>
      </c>
      <c r="V848" s="235">
        <f t="shared" si="99"/>
        <v>0.36530000000000018</v>
      </c>
      <c r="W848" s="235">
        <f t="shared" si="100"/>
        <v>0.35416515641139035</v>
      </c>
      <c r="X848">
        <f>IFERROR(INDEX(Rainfall_Wet!$O$2:$O$217,MATCH(B848, Rainfall_Wet!$A$2:$A$217,0)),"")</f>
        <v>188.24043152799999</v>
      </c>
      <c r="Y848" s="241">
        <v>25.96</v>
      </c>
      <c r="Z848" s="241">
        <v>8.9200000000000017</v>
      </c>
      <c r="AA848" s="241">
        <v>65.12</v>
      </c>
      <c r="AB848" s="242" t="s">
        <v>2688</v>
      </c>
      <c r="AC848" s="241">
        <v>3.6991621488417898</v>
      </c>
      <c r="AD848">
        <f>IF('WetLitterbags placem_collection'!AB189="","",'WetLitterbags placem_collection'!AB189)</f>
        <v>0.6</v>
      </c>
      <c r="AE848">
        <f>IF('WetLitterbags placem_collection'!Z189="","",'WetLitterbags placem_collection'!Z189)</f>
        <v>39.4</v>
      </c>
      <c r="AF848" s="256" t="str">
        <f>IF('WetLitterbags placem_collection'!AA189="","",'WetLitterbags placem_collection'!AA189)</f>
        <v>O</v>
      </c>
      <c r="AG848">
        <f>IF('WetLitterbags placem_collection'!AC189="","",'WetLitterbags placem_collection'!AC189)</f>
        <v>1</v>
      </c>
      <c r="AH848">
        <f>AVERAGE('WetLitterbags placem_collection'!S189,'WetLitterbags placem_collection'!U189)</f>
        <v>14.2</v>
      </c>
      <c r="AI848">
        <f>AVERAGE('WetLitterbags placem_collection'!R189,'WetLitterbags placem_collection'!T189)</f>
        <v>33</v>
      </c>
      <c r="AJ848">
        <f>INDEX(Coordinates!$B$2:$B$197,MATCH(G848,Coordinates!$J$2:$J$197,0))</f>
        <v>-2.2785890289999999</v>
      </c>
      <c r="AK848">
        <f>INDEX(Coordinates!$C$2:$C$197,MATCH(G848,Coordinates!$J$2:$J$197,0))</f>
        <v>34.031841999999997</v>
      </c>
      <c r="AL848" t="str">
        <f>IF(ISNUMBER(SEARCH("C", 'WetLitterbags placem_collection'!Y189)),"YES","")</f>
        <v/>
      </c>
      <c r="AM848" t="str">
        <f>IF(ISNUMBER(SEARCH("H", 'WetLitterbags placem_collection'!Y189)),"YES","")</f>
        <v/>
      </c>
      <c r="AN848" t="str">
        <f>IF(ISNUMBER(SEARCH("R", 'WetLitterbags placem_collection'!Y189)),"YES","")</f>
        <v/>
      </c>
    </row>
    <row r="849" spans="1:40" ht="15" customHeight="1">
      <c r="A849" s="268" t="s">
        <v>2460</v>
      </c>
      <c r="B849" s="282">
        <f>'Dry_Litterbag Placem_Collection'!A190</f>
        <v>188</v>
      </c>
      <c r="C849" s="282" t="str">
        <f>'Dry_Litterbag Placem_Collection'!B190</f>
        <v>Handajega</v>
      </c>
      <c r="D849" s="282" t="s">
        <v>2677</v>
      </c>
      <c r="E849" s="282" t="s">
        <v>2679</v>
      </c>
      <c r="F849" s="282">
        <v>4</v>
      </c>
      <c r="G849" s="283" t="str">
        <f>'Dry_Litterbag Placem_Collection'!C190</f>
        <v>Wet_W4_T4</v>
      </c>
      <c r="H849" s="293" t="s">
        <v>3672</v>
      </c>
      <c r="I849" s="294" t="s">
        <v>298</v>
      </c>
      <c r="J849" s="233" t="str">
        <f>'WetLitterbags placem_collection'!Q190</f>
        <v>R222</v>
      </c>
      <c r="K849" s="235">
        <f>IFERROR(INDEX('Green_rooibos initial weight'!$C$5:$C$1749,MATCH(J849, 'Green_rooibos initial weight'!$A$5:$A$1749,0)),"")</f>
        <v>2.194</v>
      </c>
      <c r="L849" s="235">
        <f t="shared" si="96"/>
        <v>1.9441999999999999</v>
      </c>
      <c r="M849" s="235">
        <f>AVERAGE('Ashed teabags wet'!$J$814:$J$816)</f>
        <v>2.2816647271287041</v>
      </c>
      <c r="N849" s="235">
        <f t="shared" si="97"/>
        <v>1.8998398743751637</v>
      </c>
      <c r="O849" s="235">
        <f>IF(IFERROR(INDEX('Both teabags AfterWet'!$D$1:$D$839,MATCH(J849,'Both teabags AfterWet'!$B$1:$B$839,0)),"")="","",(IFERROR(INDEX('Both teabags AfterWet'!$D$1:$D$839,MATCH(J849,'Both teabags AfterWet'!$B$1:$B$839,0)),"")))</f>
        <v>1.5732999999999999</v>
      </c>
      <c r="P849" s="235">
        <f t="shared" si="98"/>
        <v>1.4226999999999999</v>
      </c>
      <c r="Q849" s="235">
        <f>IFERROR(INDEX('Ashed teabags wet'!$J$2:$J$825,MATCH(J849,'Ashed teabags wet'!$B$2:$B$825,0)),"")</f>
        <v>3.2535885167466505</v>
      </c>
      <c r="R849" s="235">
        <f t="shared" si="101"/>
        <v>1.3764111961722452</v>
      </c>
      <c r="S849" s="236">
        <f>'WetLitterbags placem_collection'!E190</f>
        <v>42763</v>
      </c>
      <c r="T849" s="236">
        <f>IF('WetLitterbags placem_collection'!G190="","",'WetLitterbags placem_collection'!G190)</f>
        <v>42815</v>
      </c>
      <c r="U849" s="237">
        <f t="shared" si="95"/>
        <v>52</v>
      </c>
      <c r="V849" s="235">
        <f t="shared" si="99"/>
        <v>0.52150000000000007</v>
      </c>
      <c r="W849" s="235">
        <f t="shared" si="100"/>
        <v>0.5234286782029185</v>
      </c>
      <c r="X849">
        <f>IFERROR(INDEX(Rainfall_Wet!$O$2:$O$217,MATCH(B849, Rainfall_Wet!$A$2:$A$217,0)),"")</f>
        <v>188.24043152799999</v>
      </c>
      <c r="Y849" s="241">
        <v>25.96</v>
      </c>
      <c r="Z849" s="241">
        <v>8.9200000000000017</v>
      </c>
      <c r="AA849" s="241">
        <v>65.12</v>
      </c>
      <c r="AB849" s="242" t="s">
        <v>2688</v>
      </c>
      <c r="AC849" s="241">
        <v>4.6991621488417898</v>
      </c>
      <c r="AD849">
        <f>IF('WetLitterbags placem_collection'!AB190="","",'WetLitterbags placem_collection'!AB190)</f>
        <v>2.2999999999999998</v>
      </c>
      <c r="AE849">
        <f>IF('WetLitterbags placem_collection'!Z190="","",'WetLitterbags placem_collection'!Z190)</f>
        <v>14.4</v>
      </c>
      <c r="AF849" s="256" t="str">
        <f>IF('WetLitterbags placem_collection'!AA190="","",'WetLitterbags placem_collection'!AA190)</f>
        <v>O</v>
      </c>
      <c r="AG849">
        <f>IF('WetLitterbags placem_collection'!AC190="","",'WetLitterbags placem_collection'!AC190)</f>
        <v>0</v>
      </c>
      <c r="AH849">
        <f>AVERAGE('WetLitterbags placem_collection'!S190,'WetLitterbags placem_collection'!U190)</f>
        <v>10.45</v>
      </c>
      <c r="AI849">
        <f>AVERAGE('WetLitterbags placem_collection'!R190,'WetLitterbags placem_collection'!T190)</f>
        <v>34.15</v>
      </c>
      <c r="AJ849">
        <f>INDEX(Coordinates!$B$2:$B$197,MATCH(G849,Coordinates!$J$2:$J$197,0))</f>
        <v>-2.278422983</v>
      </c>
      <c r="AK849">
        <f>INDEX(Coordinates!$C$2:$C$197,MATCH(G849,Coordinates!$J$2:$J$197,0))</f>
        <v>34.032261009999999</v>
      </c>
      <c r="AL849" t="str">
        <f>IF(ISNUMBER(SEARCH("C", 'WetLitterbags placem_collection'!Y190)),"YES","")</f>
        <v/>
      </c>
      <c r="AM849" t="str">
        <f>IF(ISNUMBER(SEARCH("H", 'WetLitterbags placem_collection'!Y190)),"YES","")</f>
        <v/>
      </c>
      <c r="AN849" t="str">
        <f>IF(ISNUMBER(SEARCH("R", 'WetLitterbags placem_collection'!Y190)),"YES","")</f>
        <v/>
      </c>
    </row>
    <row r="850" spans="1:40" ht="15" customHeight="1">
      <c r="A850" s="268" t="s">
        <v>2460</v>
      </c>
      <c r="B850" s="282">
        <f>'Dry_Litterbag Placem_Collection'!A191</f>
        <v>189</v>
      </c>
      <c r="C850" s="282" t="str">
        <f>'Dry_Litterbag Placem_Collection'!B191</f>
        <v>Handajega</v>
      </c>
      <c r="D850" s="282" t="s">
        <v>2677</v>
      </c>
      <c r="E850" s="282" t="s">
        <v>2679</v>
      </c>
      <c r="F850" s="282">
        <v>4</v>
      </c>
      <c r="G850" s="283" t="str">
        <f>'Dry_Litterbag Placem_Collection'!C191</f>
        <v>Wet_W4_T5</v>
      </c>
      <c r="H850" s="293" t="s">
        <v>3672</v>
      </c>
      <c r="I850" s="294" t="s">
        <v>298</v>
      </c>
      <c r="J850" s="233" t="str">
        <f>'WetLitterbags placem_collection'!Q191</f>
        <v>R216</v>
      </c>
      <c r="K850" s="235">
        <f>IFERROR(INDEX('Green_rooibos initial weight'!$C$5:$C$1749,MATCH(J850, 'Green_rooibos initial weight'!$A$5:$A$1749,0)),"")</f>
        <v>2.1880000000000002</v>
      </c>
      <c r="L850" s="235">
        <f t="shared" si="96"/>
        <v>1.9382000000000001</v>
      </c>
      <c r="M850" s="235">
        <f>AVERAGE('Ashed teabags wet'!$J$814:$J$816)</f>
        <v>2.2816647271287041</v>
      </c>
      <c r="N850" s="235">
        <f t="shared" si="97"/>
        <v>1.8939767742587916</v>
      </c>
      <c r="O850" s="235">
        <f>IF(IFERROR(INDEX('Both teabags AfterWet'!$D$1:$D$839,MATCH(J850,'Both teabags AfterWet'!$B$1:$B$839,0)),"")="","",(IFERROR(INDEX('Both teabags AfterWet'!$D$1:$D$839,MATCH(J850,'Both teabags AfterWet'!$B$1:$B$839,0)),"")))</f>
        <v>1.6973</v>
      </c>
      <c r="P850" s="235">
        <f t="shared" si="98"/>
        <v>1.5467</v>
      </c>
      <c r="Q850" s="235">
        <f>IFERROR(INDEX('Ashed teabags wet'!$J$2:$J$825,MATCH(J850,'Ashed teabags wet'!$B$2:$B$825,0)),"")</f>
        <v>2.7254707631314172</v>
      </c>
      <c r="R850" s="235">
        <f t="shared" si="101"/>
        <v>1.5045451437066464</v>
      </c>
      <c r="S850" s="236">
        <f>'WetLitterbags placem_collection'!E191</f>
        <v>42763</v>
      </c>
      <c r="T850" s="236">
        <f>IF('WetLitterbags placem_collection'!G191="","",'WetLitterbags placem_collection'!G191)</f>
        <v>42815</v>
      </c>
      <c r="U850" s="237">
        <f t="shared" si="95"/>
        <v>52</v>
      </c>
      <c r="V850" s="235">
        <f t="shared" si="99"/>
        <v>0.39150000000000018</v>
      </c>
      <c r="W850" s="235">
        <f t="shared" si="100"/>
        <v>0.38943163055214525</v>
      </c>
      <c r="X850">
        <f>IFERROR(INDEX(Rainfall_Wet!$O$2:$O$217,MATCH(B850, Rainfall_Wet!$A$2:$A$217,0)),"")</f>
        <v>188.24043152799999</v>
      </c>
      <c r="Y850" s="241">
        <v>25.96</v>
      </c>
      <c r="Z850" s="241">
        <v>8.9200000000000017</v>
      </c>
      <c r="AA850" s="241">
        <v>65.12</v>
      </c>
      <c r="AB850" s="242" t="s">
        <v>2688</v>
      </c>
      <c r="AC850" s="241">
        <v>5.6991621488417898</v>
      </c>
      <c r="AD850">
        <f>IF('WetLitterbags placem_collection'!AB191="","",'WetLitterbags placem_collection'!AB191)</f>
        <v>0.6</v>
      </c>
      <c r="AE850">
        <f>IF('WetLitterbags placem_collection'!Z191="","",'WetLitterbags placem_collection'!Z191)</f>
        <v>7</v>
      </c>
      <c r="AF850" s="256" t="str">
        <f>IF('WetLitterbags placem_collection'!AA191="","",'WetLitterbags placem_collection'!AA191)</f>
        <v>O</v>
      </c>
      <c r="AG850">
        <f>IF('WetLitterbags placem_collection'!AC191="","",'WetLitterbags placem_collection'!AC191)</f>
        <v>1</v>
      </c>
      <c r="AH850">
        <f>AVERAGE('WetLitterbags placem_collection'!S191,'WetLitterbags placem_collection'!U191)</f>
        <v>13.6</v>
      </c>
      <c r="AI850">
        <f>AVERAGE('WetLitterbags placem_collection'!R191,'WetLitterbags placem_collection'!T191)</f>
        <v>30.6</v>
      </c>
      <c r="AJ850">
        <f>INDEX(Coordinates!$B$2:$B$197,MATCH(G850,Coordinates!$J$2:$J$197,0))</f>
        <v>-2.2787580080000001</v>
      </c>
      <c r="AK850">
        <f>INDEX(Coordinates!$C$2:$C$197,MATCH(G850,Coordinates!$J$2:$J$197,0))</f>
        <v>34.032463010000001</v>
      </c>
      <c r="AL850" t="str">
        <f>IF(ISNUMBER(SEARCH("C", 'WetLitterbags placem_collection'!Y191)),"YES","")</f>
        <v/>
      </c>
      <c r="AM850" t="str">
        <f>IF(ISNUMBER(SEARCH("H", 'WetLitterbags placem_collection'!Y191)),"YES","")</f>
        <v/>
      </c>
      <c r="AN850" t="str">
        <f>IF(ISNUMBER(SEARCH("R", 'WetLitterbags placem_collection'!Y191)),"YES","")</f>
        <v>YES</v>
      </c>
    </row>
    <row r="851" spans="1:40" ht="15" customHeight="1">
      <c r="A851" s="268" t="s">
        <v>2460</v>
      </c>
      <c r="B851" s="282">
        <f>'Dry_Litterbag Placem_Collection'!A192</f>
        <v>190</v>
      </c>
      <c r="C851" s="282" t="str">
        <f>'Dry_Litterbag Placem_Collection'!B192</f>
        <v>Handajega</v>
      </c>
      <c r="D851" s="282" t="s">
        <v>2677</v>
      </c>
      <c r="E851" s="282" t="s">
        <v>2679</v>
      </c>
      <c r="F851" s="282">
        <v>4</v>
      </c>
      <c r="G851" s="283" t="str">
        <f>'Dry_Litterbag Placem_Collection'!C192</f>
        <v>Wet_W4_T6</v>
      </c>
      <c r="H851" s="293" t="s">
        <v>3672</v>
      </c>
      <c r="I851" s="294" t="s">
        <v>298</v>
      </c>
      <c r="J851" s="233" t="str">
        <f>'WetLitterbags placem_collection'!Q192</f>
        <v>R232</v>
      </c>
      <c r="K851" s="235">
        <f>IFERROR(INDEX('Green_rooibos initial weight'!$C$5:$C$1749,MATCH(J851, 'Green_rooibos initial weight'!$A$5:$A$1749,0)),"")</f>
        <v>2.2440000000000002</v>
      </c>
      <c r="L851" s="235">
        <f t="shared" si="96"/>
        <v>1.9942000000000002</v>
      </c>
      <c r="M851" s="235">
        <f>AVERAGE('Ashed teabags wet'!$J$814:$J$816)</f>
        <v>2.2816647271287041</v>
      </c>
      <c r="N851" s="235">
        <f t="shared" si="97"/>
        <v>1.9486990420115995</v>
      </c>
      <c r="O851" s="235">
        <f>IF(IFERROR(INDEX('Both teabags AfterWet'!$D$1:$D$839,MATCH(J851,'Both teabags AfterWet'!$B$1:$B$839,0)),"")="","",(IFERROR(INDEX('Both teabags AfterWet'!$D$1:$D$839,MATCH(J851,'Both teabags AfterWet'!$B$1:$B$839,0)),"")))</f>
        <v>1.7355</v>
      </c>
      <c r="P851" s="235">
        <f t="shared" si="98"/>
        <v>1.5849</v>
      </c>
      <c r="Q851" s="235">
        <f>IFERROR(INDEX('Ashed teabags wet'!$J$2:$J$825,MATCH(J851,'Ashed teabags wet'!$B$2:$B$825,0)),"")</f>
        <v>2.2167487684728533</v>
      </c>
      <c r="R851" s="235">
        <f t="shared" si="101"/>
        <v>1.5497667487684736</v>
      </c>
      <c r="S851" s="236">
        <f>'WetLitterbags placem_collection'!E192</f>
        <v>42763</v>
      </c>
      <c r="T851" s="236">
        <f>IF('WetLitterbags placem_collection'!G192="","",'WetLitterbags placem_collection'!G192)</f>
        <v>42815</v>
      </c>
      <c r="U851" s="237">
        <f t="shared" si="95"/>
        <v>52</v>
      </c>
      <c r="V851" s="235">
        <f t="shared" si="99"/>
        <v>0.40930000000000022</v>
      </c>
      <c r="W851" s="235">
        <f t="shared" si="100"/>
        <v>0.39893229324312585</v>
      </c>
      <c r="X851">
        <f>IFERROR(INDEX(Rainfall_Wet!$O$2:$O$217,MATCH(B851, Rainfall_Wet!$A$2:$A$217,0)),"")</f>
        <v>188.24043152799999</v>
      </c>
      <c r="Y851" s="241">
        <v>25.96</v>
      </c>
      <c r="Z851" s="241">
        <v>8.9200000000000017</v>
      </c>
      <c r="AA851" s="241">
        <v>65.12</v>
      </c>
      <c r="AB851" s="242" t="s">
        <v>2688</v>
      </c>
      <c r="AC851" s="241">
        <v>6.6991621488417898</v>
      </c>
      <c r="AD851">
        <f>IF('WetLitterbags placem_collection'!AB192="","",'WetLitterbags placem_collection'!AB192)</f>
        <v>9.5</v>
      </c>
      <c r="AE851">
        <f>IF('WetLitterbags placem_collection'!Z192="","",'WetLitterbags placem_collection'!Z192)</f>
        <v>17.399999999999999</v>
      </c>
      <c r="AF851" s="256" t="str">
        <f>IF('WetLitterbags placem_collection'!AA192="","",'WetLitterbags placem_collection'!AA192)</f>
        <v>O</v>
      </c>
      <c r="AG851">
        <f>IF('WetLitterbags placem_collection'!AC192="","",'WetLitterbags placem_collection'!AC192)</f>
        <v>0</v>
      </c>
      <c r="AH851">
        <f>AVERAGE('WetLitterbags placem_collection'!S192,'WetLitterbags placem_collection'!U192)</f>
        <v>13.55</v>
      </c>
      <c r="AI851">
        <f>AVERAGE('WetLitterbags placem_collection'!R192,'WetLitterbags placem_collection'!T192)</f>
        <v>34.049999999999997</v>
      </c>
      <c r="AJ851">
        <f>INDEX(Coordinates!$B$2:$B$197,MATCH(G851,Coordinates!$J$2:$J$197,0))</f>
        <v>-2.2787559960000001</v>
      </c>
      <c r="AK851">
        <f>INDEX(Coordinates!$C$2:$C$197,MATCH(G851,Coordinates!$J$2:$J$197,0))</f>
        <v>34.032268969999997</v>
      </c>
      <c r="AL851" t="str">
        <f>IF(ISNUMBER(SEARCH("C", 'WetLitterbags placem_collection'!Y192)),"YES","")</f>
        <v/>
      </c>
      <c r="AM851" t="str">
        <f>IF(ISNUMBER(SEARCH("H", 'WetLitterbags placem_collection'!Y192)),"YES","")</f>
        <v/>
      </c>
      <c r="AN851" t="str">
        <f>IF(ISNUMBER(SEARCH("R", 'WetLitterbags placem_collection'!Y192)),"YES","")</f>
        <v/>
      </c>
    </row>
    <row r="852" spans="1:40" ht="15" customHeight="1">
      <c r="A852" s="268" t="s">
        <v>2460</v>
      </c>
      <c r="B852" s="282">
        <f>'Dry_Litterbag Placem_Collection'!A193</f>
        <v>191</v>
      </c>
      <c r="C852" s="282" t="str">
        <f>'Dry_Litterbag Placem_Collection'!B193</f>
        <v>Handajega</v>
      </c>
      <c r="D852" s="282" t="s">
        <v>2677</v>
      </c>
      <c r="E852" s="282" t="s">
        <v>2679</v>
      </c>
      <c r="F852" s="282">
        <v>4</v>
      </c>
      <c r="G852" s="283" t="str">
        <f>'Dry_Litterbag Placem_Collection'!C193</f>
        <v>Wet_W4_T7</v>
      </c>
      <c r="H852" s="293" t="s">
        <v>3672</v>
      </c>
      <c r="I852" s="294" t="s">
        <v>298</v>
      </c>
      <c r="J852" s="233" t="str">
        <f>'WetLitterbags placem_collection'!Q193</f>
        <v>R387</v>
      </c>
      <c r="K852" s="235">
        <f>IFERROR(INDEX('Green_rooibos initial weight'!$C$5:$C$1749,MATCH(J852, 'Green_rooibos initial weight'!$A$5:$A$1749,0)),"")</f>
        <v>2.1080000000000001</v>
      </c>
      <c r="L852" s="235">
        <f t="shared" si="96"/>
        <v>1.8582000000000001</v>
      </c>
      <c r="M852" s="235">
        <f>AVERAGE('Ashed teabags wet'!$J$814:$J$816)</f>
        <v>2.2816647271287041</v>
      </c>
      <c r="N852" s="235">
        <f t="shared" si="97"/>
        <v>1.8158021060404945</v>
      </c>
      <c r="O852" s="235">
        <f>IF(IFERROR(INDEX('Both teabags AfterWet'!$D$1:$D$839,MATCH(J852,'Both teabags AfterWet'!$B$1:$B$839,0)),"")="","",(IFERROR(INDEX('Both teabags AfterWet'!$D$1:$D$839,MATCH(J852,'Both teabags AfterWet'!$B$1:$B$839,0)),"")))</f>
        <v>1.6520999999999999</v>
      </c>
      <c r="P852" s="235">
        <f t="shared" si="98"/>
        <v>1.5014999999999998</v>
      </c>
      <c r="Q852" s="235">
        <f>IFERROR(INDEX('Ashed teabags wet'!$J$2:$J$825,MATCH(J852,'Ashed teabags wet'!$B$2:$B$825,0)),"")</f>
        <v>2.1414342629480405</v>
      </c>
      <c r="R852" s="235">
        <f t="shared" si="101"/>
        <v>1.469346364541835</v>
      </c>
      <c r="S852" s="236">
        <f>'WetLitterbags placem_collection'!E193</f>
        <v>42763</v>
      </c>
      <c r="T852" s="236">
        <f>IF('WetLitterbags placem_collection'!G193="","",'WetLitterbags placem_collection'!G193)</f>
        <v>42815</v>
      </c>
      <c r="U852" s="237">
        <f t="shared" si="95"/>
        <v>52</v>
      </c>
      <c r="V852" s="235">
        <f t="shared" si="99"/>
        <v>0.35670000000000024</v>
      </c>
      <c r="W852" s="235">
        <f t="shared" si="100"/>
        <v>0.34645574149865954</v>
      </c>
      <c r="X852">
        <f>IFERROR(INDEX(Rainfall_Wet!$O$2:$O$217,MATCH(B852, Rainfall_Wet!$A$2:$A$217,0)),"")</f>
        <v>188.24043152799999</v>
      </c>
      <c r="Y852" s="241">
        <v>25.96</v>
      </c>
      <c r="Z852" s="241">
        <v>8.9200000000000017</v>
      </c>
      <c r="AA852" s="241">
        <v>65.12</v>
      </c>
      <c r="AB852" s="242" t="s">
        <v>2688</v>
      </c>
      <c r="AC852" s="241">
        <v>7.6991621488417898</v>
      </c>
      <c r="AD852">
        <f>IF('WetLitterbags placem_collection'!AB193="","",'WetLitterbags placem_collection'!AB193)</f>
        <v>12.4</v>
      </c>
      <c r="AE852">
        <f>IF('WetLitterbags placem_collection'!Z193="","",'WetLitterbags placem_collection'!Z193)</f>
        <v>29.8</v>
      </c>
      <c r="AF852" s="256" t="str">
        <f>IF('WetLitterbags placem_collection'!AA193="","",'WetLitterbags placem_collection'!AA193)</f>
        <v>O</v>
      </c>
      <c r="AG852">
        <f>IF('WetLitterbags placem_collection'!AC193="","",'WetLitterbags placem_collection'!AC193)</f>
        <v>0</v>
      </c>
      <c r="AH852">
        <f>AVERAGE('WetLitterbags placem_collection'!S193,'WetLitterbags placem_collection'!U193)</f>
        <v>12.350000000000001</v>
      </c>
      <c r="AI852">
        <f>AVERAGE('WetLitterbags placem_collection'!R193,'WetLitterbags placem_collection'!T193)</f>
        <v>35</v>
      </c>
      <c r="AJ852">
        <f>INDEX(Coordinates!$B$2:$B$197,MATCH(G852,Coordinates!$J$2:$J$197,0))</f>
        <v>-2.278704029</v>
      </c>
      <c r="AK852">
        <f>INDEX(Coordinates!$C$2:$C$197,MATCH(G852,Coordinates!$J$2:$J$197,0))</f>
        <v>34.032182970000001</v>
      </c>
      <c r="AL852" t="str">
        <f>IF(ISNUMBER(SEARCH("C", 'WetLitterbags placem_collection'!Y193)),"YES","")</f>
        <v/>
      </c>
      <c r="AM852" t="str">
        <f>IF(ISNUMBER(SEARCH("H", 'WetLitterbags placem_collection'!Y193)),"YES","")</f>
        <v/>
      </c>
      <c r="AN852" t="str">
        <f>IF(ISNUMBER(SEARCH("R", 'WetLitterbags placem_collection'!Y193)),"YES","")</f>
        <v/>
      </c>
    </row>
    <row r="853" spans="1:40" ht="15" customHeight="1">
      <c r="A853" s="268" t="s">
        <v>2460</v>
      </c>
      <c r="B853" s="282">
        <f>'Dry_Litterbag Placem_Collection'!A194</f>
        <v>192</v>
      </c>
      <c r="C853" s="282" t="str">
        <f>'Dry_Litterbag Placem_Collection'!B194</f>
        <v>Handajega</v>
      </c>
      <c r="D853" s="282" t="s">
        <v>2677</v>
      </c>
      <c r="E853" s="282" t="s">
        <v>2679</v>
      </c>
      <c r="F853" s="282">
        <v>4</v>
      </c>
      <c r="G853" s="283" t="str">
        <f>'Dry_Litterbag Placem_Collection'!C194</f>
        <v>Wet_W4_T8</v>
      </c>
      <c r="H853" s="293" t="s">
        <v>3672</v>
      </c>
      <c r="I853" s="294" t="s">
        <v>298</v>
      </c>
      <c r="J853" s="233" t="str">
        <f>'WetLitterbags placem_collection'!Q194</f>
        <v>R346</v>
      </c>
      <c r="K853" s="235">
        <f>IFERROR(INDEX('Green_rooibos initial weight'!$C$5:$C$1749,MATCH(J853, 'Green_rooibos initial weight'!$A$5:$A$1749,0)),"")</f>
        <v>2.2349999999999999</v>
      </c>
      <c r="L853" s="235">
        <f t="shared" si="96"/>
        <v>1.9851999999999999</v>
      </c>
      <c r="M853" s="235">
        <f>AVERAGE('Ashed teabags wet'!$J$814:$J$816)</f>
        <v>2.2816647271287041</v>
      </c>
      <c r="N853" s="235">
        <f t="shared" si="97"/>
        <v>1.9399043918370409</v>
      </c>
      <c r="O853" s="235">
        <f>IF(IFERROR(INDEX('Both teabags AfterWet'!$D$1:$D$839,MATCH(J853,'Both teabags AfterWet'!$B$1:$B$839,0)),"")="","",(IFERROR(INDEX('Both teabags AfterWet'!$D$1:$D$839,MATCH(J853,'Both teabags AfterWet'!$B$1:$B$839,0)),"")))</f>
        <v>1.6679999999999999</v>
      </c>
      <c r="P853" s="235">
        <f t="shared" si="98"/>
        <v>1.5173999999999999</v>
      </c>
      <c r="Q853" s="235">
        <f>IFERROR(INDEX('Ashed teabags wet'!$J$2:$J$825,MATCH(J853,'Ashed teabags wet'!$B$2:$B$825,0)),"")</f>
        <v>2.8640776699025032</v>
      </c>
      <c r="R853" s="235">
        <f t="shared" si="101"/>
        <v>1.4739404854368994</v>
      </c>
      <c r="S853" s="236">
        <f>'WetLitterbags placem_collection'!E194</f>
        <v>42763</v>
      </c>
      <c r="T853" s="236">
        <f>IF('WetLitterbags placem_collection'!G194="","",'WetLitterbags placem_collection'!G194)</f>
        <v>42815</v>
      </c>
      <c r="U853" s="237">
        <f t="shared" si="95"/>
        <v>52</v>
      </c>
      <c r="V853" s="235">
        <f t="shared" si="99"/>
        <v>0.46779999999999999</v>
      </c>
      <c r="W853" s="235">
        <f t="shared" si="100"/>
        <v>0.46596390640014151</v>
      </c>
      <c r="X853">
        <f>IFERROR(INDEX(Rainfall_Wet!$O$2:$O$217,MATCH(B853, Rainfall_Wet!$A$2:$A$217,0)),"")</f>
        <v>188.24043152799999</v>
      </c>
      <c r="Y853" s="241">
        <v>25.96</v>
      </c>
      <c r="Z853" s="241">
        <v>8.9200000000000017</v>
      </c>
      <c r="AA853" s="241">
        <v>65.12</v>
      </c>
      <c r="AB853" s="242" t="s">
        <v>2688</v>
      </c>
      <c r="AC853" s="241">
        <v>8.6991621488417898</v>
      </c>
      <c r="AD853">
        <f>IF('WetLitterbags placem_collection'!AB194="","",'WetLitterbags placem_collection'!AB194)</f>
        <v>3.6</v>
      </c>
      <c r="AE853">
        <f>IF('WetLitterbags placem_collection'!Z194="","",'WetLitterbags placem_collection'!Z194)</f>
        <v>37.799999999999997</v>
      </c>
      <c r="AF853" s="256" t="str">
        <f>IF('WetLitterbags placem_collection'!AA194="","",'WetLitterbags placem_collection'!AA194)</f>
        <v>O</v>
      </c>
      <c r="AG853">
        <f>IF('WetLitterbags placem_collection'!AC194="","",'WetLitterbags placem_collection'!AC194)</f>
        <v>0</v>
      </c>
      <c r="AH853">
        <f>AVERAGE('WetLitterbags placem_collection'!S194,'WetLitterbags placem_collection'!U194)</f>
        <v>9.25</v>
      </c>
      <c r="AI853">
        <f>AVERAGE('WetLitterbags placem_collection'!R194,'WetLitterbags placem_collection'!T194)</f>
        <v>33.299999999999997</v>
      </c>
      <c r="AJ853">
        <f>INDEX(Coordinates!$B$2:$B$197,MATCH(G853,Coordinates!$J$2:$J$197,0))</f>
        <v>-2.2789770269999998</v>
      </c>
      <c r="AK853">
        <f>INDEX(Coordinates!$C$2:$C$197,MATCH(G853,Coordinates!$J$2:$J$197,0))</f>
        <v>34.032051039999999</v>
      </c>
      <c r="AL853" t="str">
        <f>IF(ISNUMBER(SEARCH("C", 'WetLitterbags placem_collection'!Y194)),"YES","")</f>
        <v/>
      </c>
      <c r="AM853" t="str">
        <f>IF(ISNUMBER(SEARCH("H", 'WetLitterbags placem_collection'!Y194)),"YES","")</f>
        <v/>
      </c>
      <c r="AN853" t="str">
        <f>IF(ISNUMBER(SEARCH("R", 'WetLitterbags placem_collection'!Y194)),"YES","")</f>
        <v/>
      </c>
    </row>
    <row r="854" spans="1:40" ht="15" customHeight="1">
      <c r="A854" s="268" t="s">
        <v>2460</v>
      </c>
      <c r="B854" s="282">
        <f>'Dry_Litterbag Placem_Collection'!A195</f>
        <v>193</v>
      </c>
      <c r="C854" s="282" t="str">
        <f>'Dry_Litterbag Placem_Collection'!B195</f>
        <v>Makao</v>
      </c>
      <c r="D854" s="282" t="s">
        <v>2677</v>
      </c>
      <c r="E854" s="282" t="s">
        <v>2527</v>
      </c>
      <c r="F854" s="282">
        <v>4</v>
      </c>
      <c r="G854" s="283" t="str">
        <f>'Dry_Litterbag Placem_Collection'!C195</f>
        <v>Dry_Ag1_CG4</v>
      </c>
      <c r="H854" s="293" t="s">
        <v>3672</v>
      </c>
      <c r="I854" s="294" t="s">
        <v>298</v>
      </c>
      <c r="J854" s="233" t="str">
        <f>'WetLitterbags placem_collection'!Q195</f>
        <v>R364</v>
      </c>
      <c r="K854" s="235">
        <f>IFERROR(INDEX('Green_rooibos initial weight'!$C$5:$C$1749,MATCH(J854, 'Green_rooibos initial weight'!$A$5:$A$1749,0)),"")</f>
        <v>2.234</v>
      </c>
      <c r="L854" s="235">
        <f t="shared" si="96"/>
        <v>1.9842</v>
      </c>
      <c r="M854" s="235">
        <f>AVERAGE('Ashed teabags wet'!$J$814:$J$816)</f>
        <v>2.2816647271287041</v>
      </c>
      <c r="N854" s="235">
        <f t="shared" si="97"/>
        <v>1.9389272084843123</v>
      </c>
      <c r="O854" s="235">
        <f>IF(IFERROR(INDEX('Both teabags AfterWet'!$D$1:$D$839,MATCH(J854,'Both teabags AfterWet'!$B$1:$B$839,0)),"")="","",(IFERROR(INDEX('Both teabags AfterWet'!$D$1:$D$839,MATCH(J854,'Both teabags AfterWet'!$B$1:$B$839,0)),"")))</f>
        <v>1.3913</v>
      </c>
      <c r="P854" s="235">
        <f t="shared" si="98"/>
        <v>1.2406999999999999</v>
      </c>
      <c r="Q854" s="235">
        <f>IFERROR(INDEX('Ashed teabags wet'!$J$2:$J$825,MATCH(J854,'Ashed teabags wet'!$B$2:$B$825,0)),"")</f>
        <v>3.461725987323931</v>
      </c>
      <c r="R854" s="235">
        <f t="shared" si="101"/>
        <v>1.1977503656752719</v>
      </c>
      <c r="S854" s="236">
        <f>'WetLitterbags placem_collection'!E195</f>
        <v>42769</v>
      </c>
      <c r="T854" s="236">
        <f>IF('WetLitterbags placem_collection'!G195="","",'WetLitterbags placem_collection'!G195)</f>
        <v>42813</v>
      </c>
      <c r="U854" s="237">
        <f t="shared" si="95"/>
        <v>44</v>
      </c>
      <c r="V854" s="235">
        <f t="shared" si="99"/>
        <v>0.74350000000000005</v>
      </c>
      <c r="W854" s="235">
        <f t="shared" si="100"/>
        <v>0.74117684280904039</v>
      </c>
      <c r="X854">
        <f>IFERROR(INDEX(Rainfall_Wet!$O$2:$O$217,MATCH(B854, Rainfall_Wet!$A$2:$A$217,0)),"")</f>
        <v>175.054685654</v>
      </c>
      <c r="Y854" s="241">
        <v>12.565665055683967</v>
      </c>
      <c r="Z854" s="241">
        <v>0.9665896196679955</v>
      </c>
      <c r="AA854" s="241">
        <v>86.467745324648035</v>
      </c>
      <c r="AB854" s="242" t="s">
        <v>2690</v>
      </c>
      <c r="AC854" s="241">
        <v>1.0225726959093147</v>
      </c>
      <c r="AD854">
        <f>IF('WetLitterbags placem_collection'!AB195="","",'WetLitterbags placem_collection'!AB195)</f>
        <v>15.2</v>
      </c>
      <c r="AE854">
        <f>IF('WetLitterbags placem_collection'!Z195="","",'WetLitterbags placem_collection'!Z195)</f>
        <v>12.2</v>
      </c>
      <c r="AF854" s="256" t="str">
        <f>IF('WetLitterbags placem_collection'!AA195="","",'WetLitterbags placem_collection'!AA195)</f>
        <v>O</v>
      </c>
      <c r="AG854">
        <f>IF('WetLitterbags placem_collection'!AC195="","",'WetLitterbags placem_collection'!AC195)</f>
        <v>1</v>
      </c>
      <c r="AH854">
        <f>AVERAGE('WetLitterbags placem_collection'!S195,'WetLitterbags placem_collection'!U195)</f>
        <v>22.4</v>
      </c>
      <c r="AI854">
        <f>AVERAGE('WetLitterbags placem_collection'!R195,'WetLitterbags placem_collection'!T195)</f>
        <v>28.95</v>
      </c>
      <c r="AJ854">
        <v>-2.4396949910000001</v>
      </c>
      <c r="AK854">
        <v>34.838574029999997</v>
      </c>
      <c r="AL854" t="str">
        <f>IF(ISNUMBER(SEARCH("C", 'WetLitterbags placem_collection'!Y195)),"YES","")</f>
        <v/>
      </c>
      <c r="AM854" t="str">
        <f>IF(ISNUMBER(SEARCH("H", 'WetLitterbags placem_collection'!Y195)),"YES","")</f>
        <v/>
      </c>
      <c r="AN854" t="str">
        <f>IF(ISNUMBER(SEARCH("R", 'WetLitterbags placem_collection'!Y195)),"YES","")</f>
        <v/>
      </c>
    </row>
    <row r="855" spans="1:40" ht="15" customHeight="1">
      <c r="A855" s="268" t="s">
        <v>2460</v>
      </c>
      <c r="B855" s="282">
        <f>'Dry_Litterbag Placem_Collection'!A196</f>
        <v>194</v>
      </c>
      <c r="C855" s="282" t="str">
        <f>'Dry_Litterbag Placem_Collection'!B196</f>
        <v>Makao</v>
      </c>
      <c r="D855" s="282" t="s">
        <v>2677</v>
      </c>
      <c r="E855" s="282" t="s">
        <v>2527</v>
      </c>
      <c r="F855" s="282">
        <v>3</v>
      </c>
      <c r="G855" s="283" t="str">
        <f>'Dry_Litterbag Placem_Collection'!C196</f>
        <v>Dry_Ag2_CG3</v>
      </c>
      <c r="H855" s="293" t="s">
        <v>3672</v>
      </c>
      <c r="I855" s="294" t="s">
        <v>298</v>
      </c>
      <c r="J855" s="233" t="str">
        <f>'WetLitterbags placem_collection'!Q196</f>
        <v>R167</v>
      </c>
      <c r="K855" s="235">
        <f>IFERROR(INDEX('Green_rooibos initial weight'!$C$5:$C$1749,MATCH(J855, 'Green_rooibos initial weight'!$A$5:$A$1749,0)),"")</f>
        <v>2.177</v>
      </c>
      <c r="L855" s="235">
        <f t="shared" si="96"/>
        <v>1.9272</v>
      </c>
      <c r="M855" s="235">
        <f>AVERAGE('Ashed teabags wet'!$J$814:$J$816)</f>
        <v>2.2816647271287041</v>
      </c>
      <c r="N855" s="235">
        <f t="shared" si="97"/>
        <v>1.8832277573787757</v>
      </c>
      <c r="O855" s="235">
        <f>IF(IFERROR(INDEX('Both teabags AfterWet'!$D$1:$D$839,MATCH(J855,'Both teabags AfterWet'!$B$1:$B$839,0)),"")="","",(IFERROR(INDEX('Both teabags AfterWet'!$D$1:$D$839,MATCH(J855,'Both teabags AfterWet'!$B$1:$B$839,0)),"")))</f>
        <v>1.4750000000000001</v>
      </c>
      <c r="P855" s="235">
        <f t="shared" si="98"/>
        <v>1.3244</v>
      </c>
      <c r="Q855" s="235">
        <f>IFERROR(INDEX('Ashed teabags wet'!$J$2:$J$825,MATCH(J855,'Ashed teabags wet'!$B$2:$B$825,0)),"")</f>
        <v>3.2435129740522455</v>
      </c>
      <c r="R855" s="235">
        <f t="shared" si="101"/>
        <v>1.2814429141716521</v>
      </c>
      <c r="S855" s="236">
        <f>'WetLitterbags placem_collection'!E196</f>
        <v>42769</v>
      </c>
      <c r="T855" s="236">
        <f>IF('WetLitterbags placem_collection'!G196="","",'WetLitterbags placem_collection'!G196)</f>
        <v>42813</v>
      </c>
      <c r="U855" s="237">
        <f t="shared" ref="U855:U881" si="102">IFERROR(T855-S855,"")</f>
        <v>44</v>
      </c>
      <c r="V855" s="235">
        <f t="shared" si="99"/>
        <v>0.6028</v>
      </c>
      <c r="W855" s="235">
        <f t="shared" si="100"/>
        <v>0.60178484320712355</v>
      </c>
      <c r="X855">
        <f>IFERROR(INDEX(Rainfall_Wet!$O$2:$O$217,MATCH(B855, Rainfall_Wet!$A$2:$A$217,0)),"")</f>
        <v>175.054685654</v>
      </c>
      <c r="Y855" s="241">
        <v>21.13063730679653</v>
      </c>
      <c r="Z855" s="241">
        <v>3.0912555579081076</v>
      </c>
      <c r="AA855" s="241">
        <v>75.778107135295357</v>
      </c>
      <c r="AB855" s="242" t="s">
        <v>2688</v>
      </c>
      <c r="AC855" s="241">
        <v>0.46131099063578063</v>
      </c>
      <c r="AD855">
        <f>IF('WetLitterbags placem_collection'!AB196="","",'WetLitterbags placem_collection'!AB196)</f>
        <v>7.9</v>
      </c>
      <c r="AE855">
        <f>IF('WetLitterbags placem_collection'!Z196="","",'WetLitterbags placem_collection'!Z196)</f>
        <v>7.9</v>
      </c>
      <c r="AF855" s="256" t="str">
        <f>IF('WetLitterbags placem_collection'!AA196="","",'WetLitterbags placem_collection'!AA196)</f>
        <v>O</v>
      </c>
      <c r="AG855">
        <f>IF('WetLitterbags placem_collection'!AC196="","",'WetLitterbags placem_collection'!AC196)</f>
        <v>1</v>
      </c>
      <c r="AH855">
        <f>AVERAGE('WetLitterbags placem_collection'!S196,'WetLitterbags placem_collection'!U196)</f>
        <v>19.600000000000001</v>
      </c>
      <c r="AI855">
        <f>AVERAGE('WetLitterbags placem_collection'!R196,'WetLitterbags placem_collection'!T196)</f>
        <v>29.3</v>
      </c>
      <c r="AJ855">
        <v>-2.4395990190000001</v>
      </c>
      <c r="AK855">
        <v>34.838418959999998</v>
      </c>
      <c r="AL855" t="str">
        <f>IF(ISNUMBER(SEARCH("C", 'WetLitterbags placem_collection'!Y196)),"YES","")</f>
        <v/>
      </c>
      <c r="AM855" t="str">
        <f>IF(ISNUMBER(SEARCH("H", 'WetLitterbags placem_collection'!Y196)),"YES","")</f>
        <v/>
      </c>
      <c r="AN855" t="str">
        <f>IF(ISNUMBER(SEARCH("R", 'WetLitterbags placem_collection'!Y196)),"YES","")</f>
        <v>YES</v>
      </c>
    </row>
    <row r="856" spans="1:40" ht="15" customHeight="1">
      <c r="A856" s="268" t="s">
        <v>2460</v>
      </c>
      <c r="B856" s="282">
        <f>'Dry_Litterbag Placem_Collection'!A197</f>
        <v>195</v>
      </c>
      <c r="C856" s="282" t="str">
        <f>'Dry_Litterbag Placem_Collection'!B197</f>
        <v>Makao</v>
      </c>
      <c r="D856" s="282" t="s">
        <v>2677</v>
      </c>
      <c r="E856" s="282" t="s">
        <v>2527</v>
      </c>
      <c r="F856" s="282">
        <v>2</v>
      </c>
      <c r="G856" s="283" t="str">
        <f>'Dry_Litterbag Placem_Collection'!C197</f>
        <v>Dry_Ag3_CG2</v>
      </c>
      <c r="H856" s="293" t="s">
        <v>3672</v>
      </c>
      <c r="I856" s="294" t="s">
        <v>298</v>
      </c>
      <c r="J856" s="233" t="str">
        <f>'WetLitterbags placem_collection'!Q197</f>
        <v>R25</v>
      </c>
      <c r="K856" s="235">
        <f>IFERROR(INDEX('Green_rooibos initial weight'!$C$5:$C$1749,MATCH(J856, 'Green_rooibos initial weight'!$A$5:$A$1749,0)),"")</f>
        <v>2.16</v>
      </c>
      <c r="L856" s="235">
        <f t="shared" si="96"/>
        <v>1.9102000000000001</v>
      </c>
      <c r="M856" s="235">
        <f>AVERAGE('Ashed teabags wet'!$J$814:$J$816)</f>
        <v>2.2816647271287041</v>
      </c>
      <c r="N856" s="235">
        <f t="shared" si="97"/>
        <v>1.8666156403823877</v>
      </c>
      <c r="O856" s="235">
        <f>IF(IFERROR(INDEX('Both teabags AfterWet'!$D$1:$D$839,MATCH(J856,'Both teabags AfterWet'!$B$1:$B$839,0)),"")="","",(IFERROR(INDEX('Both teabags AfterWet'!$D$1:$D$839,MATCH(J856,'Both teabags AfterWet'!$B$1:$B$839,0)),"")))</f>
        <v>1.3527</v>
      </c>
      <c r="P856" s="235">
        <f t="shared" si="98"/>
        <v>1.2020999999999999</v>
      </c>
      <c r="Q856" s="235">
        <f>IFERROR(INDEX('Ashed teabags wet'!$J$2:$J$825,MATCH(J856,'Ashed teabags wet'!$B$2:$B$825,0)),"")</f>
        <v>4.592085979482369</v>
      </c>
      <c r="R856" s="235">
        <f t="shared" si="101"/>
        <v>1.1468985344406424</v>
      </c>
      <c r="S856" s="236">
        <f>'WetLitterbags placem_collection'!E197</f>
        <v>42769</v>
      </c>
      <c r="T856" s="236">
        <f>IF('WetLitterbags placem_collection'!G197="","",'WetLitterbags placem_collection'!G197)</f>
        <v>42814</v>
      </c>
      <c r="U856" s="237">
        <f t="shared" si="102"/>
        <v>45</v>
      </c>
      <c r="V856" s="235">
        <f t="shared" si="99"/>
        <v>0.70810000000000017</v>
      </c>
      <c r="W856" s="235">
        <f t="shared" si="100"/>
        <v>0.71971710594174532</v>
      </c>
      <c r="X856">
        <f>IFERROR(INDEX(Rainfall_Wet!$O$2:$O$217,MATCH(B856, Rainfall_Wet!$A$2:$A$217,0)),"")</f>
        <v>175.377105089</v>
      </c>
      <c r="Y856" s="241">
        <v>54.080969906906262</v>
      </c>
      <c r="Z856" s="241">
        <v>21.264484651351896</v>
      </c>
      <c r="AA856" s="241">
        <v>24.654545441741845</v>
      </c>
      <c r="AB856" s="242" t="s">
        <v>2691</v>
      </c>
      <c r="AC856" s="241">
        <v>1.8433218334154755</v>
      </c>
      <c r="AD856">
        <f>IF('WetLitterbags placem_collection'!AB197="","",'WetLitterbags placem_collection'!AB197)</f>
        <v>5.13</v>
      </c>
      <c r="AE856">
        <f>IF('WetLitterbags placem_collection'!Z197="","",'WetLitterbags placem_collection'!Z197)</f>
        <v>5.13</v>
      </c>
      <c r="AF856" s="256" t="str">
        <f>IF('WetLitterbags placem_collection'!AA197="","",'WetLitterbags placem_collection'!AA197)</f>
        <v>O</v>
      </c>
      <c r="AG856">
        <f>IF('WetLitterbags placem_collection'!AC197="","",'WetLitterbags placem_collection'!AC197)</f>
        <v>1</v>
      </c>
      <c r="AH856">
        <f>AVERAGE('WetLitterbags placem_collection'!S197,'WetLitterbags placem_collection'!U197)</f>
        <v>29.700000000000003</v>
      </c>
      <c r="AI856">
        <f>AVERAGE('WetLitterbags placem_collection'!R197,'WetLitterbags placem_collection'!T197)</f>
        <v>24.35</v>
      </c>
      <c r="AJ856">
        <v>-2.4396450349999999</v>
      </c>
      <c r="AK856">
        <v>34.83836599</v>
      </c>
      <c r="AL856" t="str">
        <f>IF(ISNUMBER(SEARCH("C", 'WetLitterbags placem_collection'!Y197)),"YES","")</f>
        <v/>
      </c>
      <c r="AM856" t="str">
        <f>IF(ISNUMBER(SEARCH("H", 'WetLitterbags placem_collection'!Y197)),"YES","")</f>
        <v/>
      </c>
      <c r="AN856" t="str">
        <f>IF(ISNUMBER(SEARCH("R", 'WetLitterbags placem_collection'!Y197)),"YES","")</f>
        <v/>
      </c>
    </row>
    <row r="857" spans="1:40" ht="15" customHeight="1">
      <c r="A857" s="268" t="s">
        <v>2460</v>
      </c>
      <c r="B857" s="282">
        <f>'Dry_Litterbag Placem_Collection'!A198</f>
        <v>196</v>
      </c>
      <c r="C857" s="282" t="str">
        <f>'Dry_Litterbag Placem_Collection'!B198</f>
        <v>Makao</v>
      </c>
      <c r="D857" s="282" t="s">
        <v>2677</v>
      </c>
      <c r="E857" s="282" t="s">
        <v>2527</v>
      </c>
      <c r="F857" s="282">
        <v>1</v>
      </c>
      <c r="G857" s="283" t="str">
        <f>'Dry_Litterbag Placem_Collection'!C198</f>
        <v>Dry_Ag4_CG1</v>
      </c>
      <c r="H857" s="293" t="s">
        <v>3672</v>
      </c>
      <c r="I857" s="294" t="s">
        <v>298</v>
      </c>
      <c r="J857" s="233" t="str">
        <f>'WetLitterbags placem_collection'!Q198</f>
        <v>R362</v>
      </c>
      <c r="K857" s="235">
        <f>IFERROR(INDEX('Green_rooibos initial weight'!$C$5:$C$1749,MATCH(J857, 'Green_rooibos initial weight'!$A$5:$A$1749,0)),"")</f>
        <v>2.246</v>
      </c>
      <c r="L857" s="235">
        <f t="shared" si="96"/>
        <v>1.9962</v>
      </c>
      <c r="M857" s="235">
        <f>AVERAGE('Ashed teabags wet'!$J$814:$J$816)</f>
        <v>2.2816647271287041</v>
      </c>
      <c r="N857" s="235">
        <f t="shared" si="97"/>
        <v>1.9506534087170568</v>
      </c>
      <c r="O857" s="235">
        <f>IF(IFERROR(INDEX('Both teabags AfterWet'!$D$1:$D$839,MATCH(J857,'Both teabags AfterWet'!$B$1:$B$839,0)),"")="","",(IFERROR(INDEX('Both teabags AfterWet'!$D$1:$D$839,MATCH(J857,'Both teabags AfterWet'!$B$1:$B$839,0)),"")))</f>
        <v>1.5253000000000001</v>
      </c>
      <c r="P857" s="235">
        <f t="shared" si="98"/>
        <v>1.3747</v>
      </c>
      <c r="Q857" s="235">
        <f>IFERROR(INDEX('Ashed teabags wet'!$J$2:$J$825,MATCH(J857,'Ashed teabags wet'!$B$2:$B$825,0)),"")</f>
        <v>3.690944881888675</v>
      </c>
      <c r="R857" s="235">
        <f t="shared" si="101"/>
        <v>1.3239605807086765</v>
      </c>
      <c r="S857" s="236">
        <f>'WetLitterbags placem_collection'!E198</f>
        <v>42769</v>
      </c>
      <c r="T857" s="236">
        <f>IF('WetLitterbags placem_collection'!G198="","",'WetLitterbags placem_collection'!G198)</f>
        <v>42814</v>
      </c>
      <c r="U857" s="237">
        <f t="shared" si="102"/>
        <v>45</v>
      </c>
      <c r="V857" s="235">
        <f t="shared" si="99"/>
        <v>0.62149999999999994</v>
      </c>
      <c r="W857" s="235">
        <f t="shared" si="100"/>
        <v>0.62669282800838033</v>
      </c>
      <c r="X857">
        <f>IFERROR(INDEX(Rainfall_Wet!$O$2:$O$217,MATCH(B857, Rainfall_Wet!$A$2:$A$217,0)),"")</f>
        <v>175.377105089</v>
      </c>
      <c r="Y857" s="241">
        <v>51.960000000000008</v>
      </c>
      <c r="Z857" s="241">
        <v>18.919999999999995</v>
      </c>
      <c r="AA857" s="241">
        <v>29.120000000000005</v>
      </c>
      <c r="AB857" s="242" t="s">
        <v>2691</v>
      </c>
      <c r="AC857" s="241">
        <v>1.85293247905372</v>
      </c>
      <c r="AD857">
        <f>IF('WetLitterbags placem_collection'!AB198="","",'WetLitterbags placem_collection'!AB198)</f>
        <v>13.8</v>
      </c>
      <c r="AE857">
        <f>IF('WetLitterbags placem_collection'!Z198="","",'WetLitterbags placem_collection'!Z198)</f>
        <v>17.399999999999999</v>
      </c>
      <c r="AF857" s="256" t="str">
        <f>IF('WetLitterbags placem_collection'!AA198="","",'WetLitterbags placem_collection'!AA198)</f>
        <v>O</v>
      </c>
      <c r="AG857">
        <f>IF('WetLitterbags placem_collection'!AC198="","",'WetLitterbags placem_collection'!AC198)</f>
        <v>1</v>
      </c>
      <c r="AH857">
        <f>AVERAGE('WetLitterbags placem_collection'!S198,'WetLitterbags placem_collection'!U198)</f>
        <v>23.75</v>
      </c>
      <c r="AI857">
        <f>AVERAGE('WetLitterbags placem_collection'!R198,'WetLitterbags placem_collection'!T198)</f>
        <v>25.25</v>
      </c>
      <c r="AJ857">
        <v>-2.439403972</v>
      </c>
      <c r="AK857">
        <v>34.838404959999998</v>
      </c>
      <c r="AL857" t="str">
        <f>IF(ISNUMBER(SEARCH("C", 'WetLitterbags placem_collection'!Y198)),"YES","")</f>
        <v/>
      </c>
      <c r="AM857" t="str">
        <f>IF(ISNUMBER(SEARCH("H", 'WetLitterbags placem_collection'!Y198)),"YES","")</f>
        <v/>
      </c>
      <c r="AN857" t="str">
        <f>IF(ISNUMBER(SEARCH("R", 'WetLitterbags placem_collection'!Y198)),"YES","")</f>
        <v/>
      </c>
    </row>
    <row r="858" spans="1:40" ht="15" customHeight="1">
      <c r="A858" s="268" t="s">
        <v>2460</v>
      </c>
      <c r="B858" s="282">
        <f>'Dry_Litterbag Placem_Collection'!A199</f>
        <v>197</v>
      </c>
      <c r="C858" s="282" t="str">
        <f>'Dry_Litterbag Placem_Collection'!B199</f>
        <v>Makao</v>
      </c>
      <c r="D858" s="282" t="s">
        <v>2677</v>
      </c>
      <c r="E858" s="282" t="s">
        <v>2527</v>
      </c>
      <c r="F858" s="282">
        <v>2</v>
      </c>
      <c r="G858" s="283" t="str">
        <f>'Dry_Litterbag Placem_Collection'!C199</f>
        <v>Dry_P1_CG2</v>
      </c>
      <c r="H858" s="293" t="s">
        <v>3672</v>
      </c>
      <c r="I858" s="294" t="s">
        <v>298</v>
      </c>
      <c r="J858" s="233" t="str">
        <f>'WetLitterbags placem_collection'!Q199</f>
        <v>R370</v>
      </c>
      <c r="K858" s="235">
        <f>IFERROR(INDEX('Green_rooibos initial weight'!$C$5:$C$1749,MATCH(J858, 'Green_rooibos initial weight'!$A$5:$A$1749,0)),"")</f>
        <v>2.2290000000000001</v>
      </c>
      <c r="L858" s="235">
        <f t="shared" si="96"/>
        <v>1.9792000000000001</v>
      </c>
      <c r="M858" s="235">
        <f>AVERAGE('Ashed teabags wet'!$J$814:$J$816)</f>
        <v>2.2816647271287041</v>
      </c>
      <c r="N858" s="235">
        <f t="shared" si="97"/>
        <v>1.9340412917206689</v>
      </c>
      <c r="O858" s="235">
        <f>IF(IFERROR(INDEX('Both teabags AfterWet'!$D$1:$D$839,MATCH(J858,'Both teabags AfterWet'!$B$1:$B$839,0)),"")="","",(IFERROR(INDEX('Both teabags AfterWet'!$D$1:$D$839,MATCH(J858,'Both teabags AfterWet'!$B$1:$B$839,0)),"")))</f>
        <v>1.488</v>
      </c>
      <c r="P858" s="235">
        <f t="shared" si="98"/>
        <v>1.3373999999999999</v>
      </c>
      <c r="Q858" s="235">
        <f>IFERROR(INDEX('Ashed teabags wet'!$J$2:$J$825,MATCH(J858,'Ashed teabags wet'!$B$2:$B$825,0)),"")</f>
        <v>5.0682261208581973</v>
      </c>
      <c r="R858" s="235">
        <f t="shared" si="101"/>
        <v>1.2696175438596424</v>
      </c>
      <c r="S858" s="236">
        <f>'WetLitterbags placem_collection'!E199</f>
        <v>42769</v>
      </c>
      <c r="T858" s="236">
        <f>IF('WetLitterbags placem_collection'!G199="","",'WetLitterbags placem_collection'!G199)</f>
        <v>42814</v>
      </c>
      <c r="U858" s="237">
        <f t="shared" si="102"/>
        <v>45</v>
      </c>
      <c r="V858" s="235">
        <f t="shared" si="99"/>
        <v>0.64180000000000015</v>
      </c>
      <c r="W858" s="235">
        <f t="shared" si="100"/>
        <v>0.66442374786102643</v>
      </c>
      <c r="X858">
        <f>IFERROR(INDEX(Rainfall_Wet!$O$2:$O$217,MATCH(B858, Rainfall_Wet!$A$2:$A$217,0)),"")</f>
        <v>175.377105089</v>
      </c>
      <c r="Y858" s="241">
        <v>23.96</v>
      </c>
      <c r="Z858" s="241">
        <v>0.91999999999999804</v>
      </c>
      <c r="AA858" s="241">
        <v>75.12</v>
      </c>
      <c r="AB858" s="242" t="s">
        <v>2688</v>
      </c>
      <c r="AC858" s="241">
        <v>1.2493839329719072</v>
      </c>
      <c r="AD858">
        <f>IF('WetLitterbags placem_collection'!AB199="","",'WetLitterbags placem_collection'!AB199)</f>
        <v>5.13</v>
      </c>
      <c r="AE858">
        <f>IF('WetLitterbags placem_collection'!Z199="","",'WetLitterbags placem_collection'!Z199)</f>
        <v>5.13</v>
      </c>
      <c r="AF858" s="256" t="str">
        <f>IF('WetLitterbags placem_collection'!AA199="","",'WetLitterbags placem_collection'!AA199)</f>
        <v>O</v>
      </c>
      <c r="AG858">
        <f>IF('WetLitterbags placem_collection'!AC199="","",'WetLitterbags placem_collection'!AC199)</f>
        <v>1</v>
      </c>
      <c r="AH858">
        <f>AVERAGE('WetLitterbags placem_collection'!S199,'WetLitterbags placem_collection'!U199)</f>
        <v>22.85</v>
      </c>
      <c r="AI858">
        <f>AVERAGE('WetLitterbags placem_collection'!R199,'WetLitterbags placem_collection'!T199)</f>
        <v>24.4</v>
      </c>
      <c r="AJ858">
        <v>-2.4396450349999999</v>
      </c>
      <c r="AK858">
        <v>34.83836599</v>
      </c>
      <c r="AL858" t="str">
        <f>IF(ISNUMBER(SEARCH("C", 'WetLitterbags placem_collection'!Y199)),"YES","")</f>
        <v/>
      </c>
      <c r="AM858" t="str">
        <f>IF(ISNUMBER(SEARCH("H", 'WetLitterbags placem_collection'!Y199)),"YES","")</f>
        <v/>
      </c>
      <c r="AN858" t="str">
        <f>IF(ISNUMBER(SEARCH("R", 'WetLitterbags placem_collection'!Y199)),"YES","")</f>
        <v>YES</v>
      </c>
    </row>
    <row r="859" spans="1:40" ht="15" customHeight="1">
      <c r="A859" s="268" t="s">
        <v>2460</v>
      </c>
      <c r="B859" s="282">
        <f>'Dry_Litterbag Placem_Collection'!A200</f>
        <v>198</v>
      </c>
      <c r="C859" s="282" t="str">
        <f>'Dry_Litterbag Placem_Collection'!B200</f>
        <v>Makao</v>
      </c>
      <c r="D859" s="282" t="s">
        <v>2677</v>
      </c>
      <c r="E859" s="282" t="s">
        <v>2527</v>
      </c>
      <c r="F859" s="282">
        <v>3</v>
      </c>
      <c r="G859" s="283" t="str">
        <f>'Dry_Litterbag Placem_Collection'!C200</f>
        <v>Dry_P2_CG3</v>
      </c>
      <c r="H859" s="293" t="s">
        <v>3672</v>
      </c>
      <c r="I859" s="294" t="s">
        <v>298</v>
      </c>
      <c r="J859" s="233" t="str">
        <f>'WetLitterbags placem_collection'!Q200</f>
        <v>R168</v>
      </c>
      <c r="K859" s="235">
        <f>IFERROR(INDEX('Green_rooibos initial weight'!$C$5:$C$1749,MATCH(J859, 'Green_rooibos initial weight'!$A$5:$A$1749,0)),"")</f>
        <v>2.1459999999999999</v>
      </c>
      <c r="L859" s="235">
        <f t="shared" si="96"/>
        <v>1.8961999999999999</v>
      </c>
      <c r="M859" s="235">
        <f>AVERAGE('Ashed teabags wet'!$J$814:$J$816)</f>
        <v>2.2816647271287041</v>
      </c>
      <c r="N859" s="235">
        <f t="shared" si="97"/>
        <v>1.8529350734441854</v>
      </c>
      <c r="O859" s="235">
        <f>IF(IFERROR(INDEX('Both teabags AfterWet'!$D$1:$D$839,MATCH(J859,'Both teabags AfterWet'!$B$1:$B$839,0)),"")="","",(IFERROR(INDEX('Both teabags AfterWet'!$D$1:$D$839,MATCH(J859,'Both teabags AfterWet'!$B$1:$B$839,0)),"")))</f>
        <v>1.5734999999999999</v>
      </c>
      <c r="P859" s="235">
        <f t="shared" si="98"/>
        <v>1.4228999999999998</v>
      </c>
      <c r="Q859" s="235">
        <f>IFERROR(INDEX('Ashed teabags wet'!$J$2:$J$825,MATCH(J859,'Ashed teabags wet'!$B$2:$B$825,0)),"")</f>
        <v>3.118908382066123</v>
      </c>
      <c r="R859" s="235">
        <f t="shared" si="101"/>
        <v>1.378521052631581</v>
      </c>
      <c r="S859" s="236">
        <f>'WetLitterbags placem_collection'!E200</f>
        <v>42769</v>
      </c>
      <c r="T859" s="236">
        <f>IF('WetLitterbags placem_collection'!G200="","",'WetLitterbags placem_collection'!G200)</f>
        <v>42813</v>
      </c>
      <c r="U859" s="237">
        <f t="shared" si="102"/>
        <v>44</v>
      </c>
      <c r="V859" s="235">
        <f t="shared" si="99"/>
        <v>0.47330000000000005</v>
      </c>
      <c r="W859" s="235">
        <f t="shared" si="100"/>
        <v>0.47441402081260442</v>
      </c>
      <c r="X859">
        <f>IFERROR(INDEX(Rainfall_Wet!$O$2:$O$217,MATCH(B859, Rainfall_Wet!$A$2:$A$217,0)),"")</f>
        <v>175.054685654</v>
      </c>
      <c r="Y859" s="241">
        <v>19.96</v>
      </c>
      <c r="Z859" s="241">
        <v>4.9199999999999982</v>
      </c>
      <c r="AA859" s="241">
        <v>75.12</v>
      </c>
      <c r="AB859" s="242" t="s">
        <v>2689</v>
      </c>
      <c r="AC859" s="241">
        <v>1.641498275012321</v>
      </c>
      <c r="AD859">
        <f>IF('WetLitterbags placem_collection'!AB200="","",'WetLitterbags placem_collection'!AB200)</f>
        <v>7.9</v>
      </c>
      <c r="AE859">
        <f>IF('WetLitterbags placem_collection'!Z200="","",'WetLitterbags placem_collection'!Z200)</f>
        <v>7.9</v>
      </c>
      <c r="AF859" s="256" t="str">
        <f>IF('WetLitterbags placem_collection'!AA200="","",'WetLitterbags placem_collection'!AA200)</f>
        <v>O</v>
      </c>
      <c r="AG859">
        <f>IF('WetLitterbags placem_collection'!AC200="","",'WetLitterbags placem_collection'!AC200)</f>
        <v>1</v>
      </c>
      <c r="AH859">
        <f>AVERAGE('WetLitterbags placem_collection'!S200,'WetLitterbags placem_collection'!U200)</f>
        <v>20.9</v>
      </c>
      <c r="AI859">
        <f>AVERAGE('WetLitterbags placem_collection'!R200,'WetLitterbags placem_collection'!T200)</f>
        <v>27.45</v>
      </c>
      <c r="AJ859">
        <v>-2.4395990190000001</v>
      </c>
      <c r="AK859">
        <v>34.838418959999998</v>
      </c>
      <c r="AL859" t="str">
        <f>IF(ISNUMBER(SEARCH("C", 'WetLitterbags placem_collection'!Y200)),"YES","")</f>
        <v/>
      </c>
      <c r="AM859" t="str">
        <f>IF(ISNUMBER(SEARCH("H", 'WetLitterbags placem_collection'!Y200)),"YES","")</f>
        <v/>
      </c>
      <c r="AN859" t="str">
        <f>IF(ISNUMBER(SEARCH("R", 'WetLitterbags placem_collection'!Y200)),"YES","")</f>
        <v>YES</v>
      </c>
    </row>
    <row r="860" spans="1:40" ht="15" customHeight="1">
      <c r="A860" s="268" t="s">
        <v>2460</v>
      </c>
      <c r="B860" s="282">
        <f>'Dry_Litterbag Placem_Collection'!A201</f>
        <v>199</v>
      </c>
      <c r="C860" s="282" t="str">
        <f>'Dry_Litterbag Placem_Collection'!B201</f>
        <v>Makao</v>
      </c>
      <c r="D860" s="282" t="s">
        <v>2677</v>
      </c>
      <c r="E860" s="282" t="s">
        <v>2527</v>
      </c>
      <c r="F860" s="282">
        <v>1</v>
      </c>
      <c r="G860" s="283" t="str">
        <f>'Dry_Litterbag Placem_Collection'!C201</f>
        <v>Dry_P3_CG1</v>
      </c>
      <c r="H860" s="293" t="s">
        <v>3672</v>
      </c>
      <c r="I860" s="294" t="s">
        <v>298</v>
      </c>
      <c r="J860" s="233" t="str">
        <f>'WetLitterbags placem_collection'!Q201</f>
        <v>R369</v>
      </c>
      <c r="K860" s="235">
        <f>IFERROR(INDEX('Green_rooibos initial weight'!$C$5:$C$1749,MATCH(J860, 'Green_rooibos initial weight'!$A$5:$A$1749,0)),"")</f>
        <v>2.2400000000000002</v>
      </c>
      <c r="L860" s="235">
        <f t="shared" si="96"/>
        <v>1.9902000000000002</v>
      </c>
      <c r="M860" s="235">
        <f>AVERAGE('Ashed teabags wet'!$J$814:$J$816)</f>
        <v>2.2816647271287041</v>
      </c>
      <c r="N860" s="235">
        <f t="shared" si="97"/>
        <v>1.9447903086006848</v>
      </c>
      <c r="O860" s="235" t="str">
        <f>IF(IFERROR(INDEX('Both teabags AfterWet'!$D$1:$D$839,MATCH(J860,'Both teabags AfterWet'!$B$1:$B$839,0)),"")="","",(IFERROR(INDEX('Both teabags AfterWet'!$D$1:$D$839,MATCH(J860,'Both teabags AfterWet'!$B$1:$B$839,0)),"")))</f>
        <v/>
      </c>
      <c r="P860" s="235" t="str">
        <f t="shared" si="98"/>
        <v/>
      </c>
      <c r="Q860" s="235" t="str">
        <f>IFERROR(INDEX('Ashed teabags wet'!$J$2:$J$825,MATCH(J860,'Ashed teabags wet'!$B$2:$B$825,0)),"")</f>
        <v/>
      </c>
      <c r="R860" s="235" t="str">
        <f t="shared" si="101"/>
        <v/>
      </c>
      <c r="S860" s="236">
        <f>'WetLitterbags placem_collection'!E201</f>
        <v>42769</v>
      </c>
      <c r="T860" s="236">
        <f>IF('WetLitterbags placem_collection'!G201="","",'WetLitterbags placem_collection'!G201)</f>
        <v>42814</v>
      </c>
      <c r="U860" s="237">
        <f t="shared" si="102"/>
        <v>45</v>
      </c>
      <c r="V860" s="235" t="str">
        <f t="shared" si="99"/>
        <v/>
      </c>
      <c r="W860" s="235" t="str">
        <f t="shared" si="100"/>
        <v/>
      </c>
      <c r="X860">
        <f>IFERROR(INDEX(Rainfall_Wet!$O$2:$O$217,MATCH(B860, Rainfall_Wet!$A$2:$A$217,0)),"")</f>
        <v>175.377105089</v>
      </c>
      <c r="Y860" s="241">
        <v>21.96</v>
      </c>
      <c r="Z860" s="241">
        <v>8.9199999999999982</v>
      </c>
      <c r="AA860" s="241">
        <v>69.12</v>
      </c>
      <c r="AB860" s="242" t="s">
        <v>2688</v>
      </c>
      <c r="AC860" s="241">
        <v>1.7491375061606702</v>
      </c>
      <c r="AD860">
        <f>IF('WetLitterbags placem_collection'!AB201="","",'WetLitterbags placem_collection'!AB201)</f>
        <v>13.8</v>
      </c>
      <c r="AE860">
        <f>IF('WetLitterbags placem_collection'!Z201="","",'WetLitterbags placem_collection'!Z201)</f>
        <v>17.399999999999999</v>
      </c>
      <c r="AF860" s="256" t="str">
        <f>IF('WetLitterbags placem_collection'!AA201="","",'WetLitterbags placem_collection'!AA201)</f>
        <v>O</v>
      </c>
      <c r="AG860">
        <f>IF('WetLitterbags placem_collection'!AC201="","",'WetLitterbags placem_collection'!AC201)</f>
        <v>1</v>
      </c>
      <c r="AH860">
        <f>AVERAGE('WetLitterbags placem_collection'!S201,'WetLitterbags placem_collection'!U201)</f>
        <v>18.149999999999999</v>
      </c>
      <c r="AI860">
        <f>AVERAGE('WetLitterbags placem_collection'!R201,'WetLitterbags placem_collection'!T201)</f>
        <v>24.549999999999997</v>
      </c>
      <c r="AJ860">
        <v>-2.439403972</v>
      </c>
      <c r="AK860">
        <v>34.838404959999998</v>
      </c>
      <c r="AL860" t="str">
        <f>IF(ISNUMBER(SEARCH("C", 'WetLitterbags placem_collection'!Y201)),"YES","")</f>
        <v/>
      </c>
      <c r="AM860" t="str">
        <f>IF(ISNUMBER(SEARCH("H", 'WetLitterbags placem_collection'!Y201)),"YES","")</f>
        <v/>
      </c>
      <c r="AN860" t="str">
        <f>IF(ISNUMBER(SEARCH("R", 'WetLitterbags placem_collection'!Y201)),"YES","")</f>
        <v>YES</v>
      </c>
    </row>
    <row r="861" spans="1:40" ht="15" customHeight="1">
      <c r="A861" s="268" t="s">
        <v>2460</v>
      </c>
      <c r="B861" s="282">
        <f>'Dry_Litterbag Placem_Collection'!A202</f>
        <v>200</v>
      </c>
      <c r="C861" s="282" t="str">
        <f>'Dry_Litterbag Placem_Collection'!B202</f>
        <v>Makao</v>
      </c>
      <c r="D861" s="282" t="s">
        <v>2677</v>
      </c>
      <c r="E861" s="282" t="s">
        <v>2527</v>
      </c>
      <c r="F861" s="282">
        <v>4</v>
      </c>
      <c r="G861" s="283" t="str">
        <f>'Dry_Litterbag Placem_Collection'!C202</f>
        <v>Dry_P4_CG4</v>
      </c>
      <c r="H861" s="293" t="s">
        <v>3672</v>
      </c>
      <c r="I861" s="294" t="s">
        <v>298</v>
      </c>
      <c r="J861" s="233" t="str">
        <f>'WetLitterbags placem_collection'!Q202</f>
        <v>R359</v>
      </c>
      <c r="K861" s="235">
        <f>IFERROR(INDEX('Green_rooibos initial weight'!$C$5:$C$1749,MATCH(J861, 'Green_rooibos initial weight'!$A$5:$A$1749,0)),"")</f>
        <v>2.198</v>
      </c>
      <c r="L861" s="235">
        <f t="shared" si="96"/>
        <v>1.9481999999999999</v>
      </c>
      <c r="M861" s="235">
        <f>AVERAGE('Ashed teabags wet'!$J$814:$J$816)</f>
        <v>2.2816647271287041</v>
      </c>
      <c r="N861" s="235">
        <f t="shared" si="97"/>
        <v>1.9037486077860786</v>
      </c>
      <c r="O861" s="235">
        <f>IF(IFERROR(INDEX('Both teabags AfterWet'!$D$1:$D$839,MATCH(J861,'Both teabags AfterWet'!$B$1:$B$839,0)),"")="","",(IFERROR(INDEX('Both teabags AfterWet'!$D$1:$D$839,MATCH(J861,'Both teabags AfterWet'!$B$1:$B$839,0)),"")))</f>
        <v>1.4882</v>
      </c>
      <c r="P861" s="235">
        <f t="shared" si="98"/>
        <v>1.3375999999999999</v>
      </c>
      <c r="Q861" s="235">
        <f>IFERROR(INDEX('Ashed teabags wet'!$J$2:$J$825,MATCH(J861,'Ashed teabags wet'!$B$2:$B$825,0)),"")</f>
        <v>4.0291262135925576</v>
      </c>
      <c r="R861" s="235">
        <f t="shared" si="101"/>
        <v>1.2837064077669857</v>
      </c>
      <c r="S861" s="236">
        <f>'WetLitterbags placem_collection'!E202</f>
        <v>42769</v>
      </c>
      <c r="T861" s="236">
        <f>IF('WetLitterbags placem_collection'!G202="","",'WetLitterbags placem_collection'!G202)</f>
        <v>42813</v>
      </c>
      <c r="U861" s="237">
        <f t="shared" si="102"/>
        <v>44</v>
      </c>
      <c r="V861" s="235">
        <f t="shared" si="99"/>
        <v>0.61060000000000003</v>
      </c>
      <c r="W861" s="235">
        <f t="shared" si="100"/>
        <v>0.62004220001909283</v>
      </c>
      <c r="X861">
        <f>IFERROR(INDEX(Rainfall_Wet!$O$2:$O$217,MATCH(B861, Rainfall_Wet!$A$2:$A$217,0)),"")</f>
        <v>175.054685654</v>
      </c>
      <c r="Y861" s="241">
        <v>25.96</v>
      </c>
      <c r="Z861" s="241">
        <v>6.9200000000000008</v>
      </c>
      <c r="AA861" s="241">
        <v>67.12</v>
      </c>
      <c r="AB861" s="242" t="s">
        <v>2688</v>
      </c>
      <c r="AC861" s="241">
        <v>1.7568260226712666</v>
      </c>
      <c r="AD861">
        <f>IF('WetLitterbags placem_collection'!AB202="","",'WetLitterbags placem_collection'!AB202)</f>
        <v>15.2</v>
      </c>
      <c r="AE861">
        <f>IF('WetLitterbags placem_collection'!Z202="","",'WetLitterbags placem_collection'!Z202)</f>
        <v>12.2</v>
      </c>
      <c r="AF861" s="256" t="str">
        <f>IF('WetLitterbags placem_collection'!AA202="","",'WetLitterbags placem_collection'!AA202)</f>
        <v>O</v>
      </c>
      <c r="AG861">
        <f>IF('WetLitterbags placem_collection'!AC202="","",'WetLitterbags placem_collection'!AC202)</f>
        <v>1</v>
      </c>
      <c r="AH861">
        <f>AVERAGE('WetLitterbags placem_collection'!S202,'WetLitterbags placem_collection'!U202)</f>
        <v>22.799999999999997</v>
      </c>
      <c r="AI861">
        <f>AVERAGE('WetLitterbags placem_collection'!R202,'WetLitterbags placem_collection'!T202)</f>
        <v>27.9</v>
      </c>
      <c r="AJ861">
        <v>-2.4396949910000001</v>
      </c>
      <c r="AK861">
        <v>34.838574029999997</v>
      </c>
      <c r="AL861" t="str">
        <f>IF(ISNUMBER(SEARCH("C", 'WetLitterbags placem_collection'!Y202)),"YES","")</f>
        <v/>
      </c>
      <c r="AM861" t="str">
        <f>IF(ISNUMBER(SEARCH("H", 'WetLitterbags placem_collection'!Y202)),"YES","")</f>
        <v/>
      </c>
      <c r="AN861" t="str">
        <f>IF(ISNUMBER(SEARCH("R", 'WetLitterbags placem_collection'!Y202)),"YES","")</f>
        <v>YES</v>
      </c>
    </row>
    <row r="862" spans="1:40" ht="15" customHeight="1">
      <c r="A862" s="268" t="s">
        <v>2460</v>
      </c>
      <c r="B862" s="282">
        <f>'Dry_Litterbag Placem_Collection'!A203</f>
        <v>201</v>
      </c>
      <c r="C862" s="282" t="str">
        <f>'Dry_Litterbag Placem_Collection'!B203</f>
        <v>Maswa</v>
      </c>
      <c r="D862" s="282" t="s">
        <v>2677</v>
      </c>
      <c r="E862" s="282" t="s">
        <v>2527</v>
      </c>
      <c r="F862" s="282">
        <v>4</v>
      </c>
      <c r="G862" s="283" t="str">
        <f>'Dry_Litterbag Placem_Collection'!C203</f>
        <v>Dry_W3_CG4</v>
      </c>
      <c r="H862" s="293" t="s">
        <v>3672</v>
      </c>
      <c r="I862" s="294" t="s">
        <v>298</v>
      </c>
      <c r="J862" s="233" t="str">
        <f>'WetLitterbags placem_collection'!Q203</f>
        <v>R395</v>
      </c>
      <c r="K862" s="235">
        <f>IFERROR(INDEX('Green_rooibos initial weight'!$C$5:$C$1749,MATCH(J862, 'Green_rooibos initial weight'!$A$5:$A$1749,0)),"")</f>
        <v>2.1280000000000001</v>
      </c>
      <c r="L862" s="235">
        <f t="shared" si="96"/>
        <v>1.8782000000000001</v>
      </c>
      <c r="M862" s="235">
        <f>AVERAGE('Ashed teabags wet'!$J$814:$J$816)</f>
        <v>2.2816647271287041</v>
      </c>
      <c r="N862" s="235">
        <f t="shared" si="97"/>
        <v>1.8353457730950689</v>
      </c>
      <c r="O862" s="235">
        <f>IF(IFERROR(INDEX('Both teabags AfterWet'!$D$1:$D$839,MATCH(J862,'Both teabags AfterWet'!$B$1:$B$839,0)),"")="","",(IFERROR(INDEX('Both teabags AfterWet'!$D$1:$D$839,MATCH(J862,'Both teabags AfterWet'!$B$1:$B$839,0)),"")))</f>
        <v>1.5786</v>
      </c>
      <c r="P862" s="235">
        <f t="shared" si="98"/>
        <v>1.4279999999999999</v>
      </c>
      <c r="Q862" s="235">
        <f>IFERROR(INDEX('Ashed teabags wet'!$J$2:$J$825,MATCH(J862,'Ashed teabags wet'!$B$2:$B$825,0)),"")</f>
        <v>3.0123456790120686</v>
      </c>
      <c r="R862" s="235">
        <f t="shared" si="101"/>
        <v>1.3849837037037076</v>
      </c>
      <c r="S862" s="236">
        <f>'WetLitterbags placem_collection'!E203</f>
        <v>42769</v>
      </c>
      <c r="T862" s="236">
        <f>IF('WetLitterbags placem_collection'!G203="","",'WetLitterbags placem_collection'!G203)</f>
        <v>42813</v>
      </c>
      <c r="U862" s="237">
        <f t="shared" si="102"/>
        <v>44</v>
      </c>
      <c r="V862" s="235">
        <f t="shared" si="99"/>
        <v>0.45020000000000016</v>
      </c>
      <c r="W862" s="235">
        <f t="shared" si="100"/>
        <v>0.45036206939136125</v>
      </c>
      <c r="X862">
        <f>IFERROR(INDEX(Rainfall_Wet!$O$2:$O$217,MATCH(B862, Rainfall_Wet!$A$2:$A$217,0)),"")</f>
        <v>175.054685654</v>
      </c>
      <c r="Y862" s="241">
        <v>38.691629007962128</v>
      </c>
      <c r="Z862" s="241">
        <v>26.81299763288143</v>
      </c>
      <c r="AA862" s="241">
        <v>34.495373359156439</v>
      </c>
      <c r="AB862" s="242" t="s">
        <v>2693</v>
      </c>
      <c r="AC862" s="241">
        <v>2.5483587974371611</v>
      </c>
      <c r="AD862">
        <f>IF('WetLitterbags placem_collection'!AB203="","",'WetLitterbags placem_collection'!AB203)</f>
        <v>15.2</v>
      </c>
      <c r="AE862">
        <f>IF('WetLitterbags placem_collection'!Z203="","",'WetLitterbags placem_collection'!Z203)</f>
        <v>12.2</v>
      </c>
      <c r="AF862" s="256" t="str">
        <f>IF('WetLitterbags placem_collection'!AA203="","",'WetLitterbags placem_collection'!AA203)</f>
        <v>O</v>
      </c>
      <c r="AG862">
        <f>IF('WetLitterbags placem_collection'!AC203="","",'WetLitterbags placem_collection'!AC203)</f>
        <v>1</v>
      </c>
      <c r="AH862">
        <f>AVERAGE('WetLitterbags placem_collection'!S203,'WetLitterbags placem_collection'!U203)</f>
        <v>22</v>
      </c>
      <c r="AI862">
        <f>AVERAGE('WetLitterbags placem_collection'!R203,'WetLitterbags placem_collection'!T203)</f>
        <v>28</v>
      </c>
      <c r="AJ862">
        <v>-2.4396949910000001</v>
      </c>
      <c r="AK862">
        <v>34.838574029999997</v>
      </c>
      <c r="AL862" t="str">
        <f>IF(ISNUMBER(SEARCH("C", 'WetLitterbags placem_collection'!Y203)),"YES","")</f>
        <v/>
      </c>
      <c r="AM862" t="str">
        <f>IF(ISNUMBER(SEARCH("H", 'WetLitterbags placem_collection'!Y203)),"YES","")</f>
        <v/>
      </c>
      <c r="AN862" t="str">
        <f>IF(ISNUMBER(SEARCH("R", 'WetLitterbags placem_collection'!Y203)),"YES","")</f>
        <v/>
      </c>
    </row>
    <row r="863" spans="1:40" ht="15" customHeight="1">
      <c r="A863" s="268" t="s">
        <v>2460</v>
      </c>
      <c r="B863" s="282">
        <f>'Dry_Litterbag Placem_Collection'!A204</f>
        <v>202</v>
      </c>
      <c r="C863" s="282" t="str">
        <f>'Dry_Litterbag Placem_Collection'!B204</f>
        <v>Maswa</v>
      </c>
      <c r="D863" s="282" t="s">
        <v>2677</v>
      </c>
      <c r="E863" s="282" t="s">
        <v>2527</v>
      </c>
      <c r="F863" s="282">
        <v>1</v>
      </c>
      <c r="G863" s="283" t="str">
        <f>'Dry_Litterbag Placem_Collection'!C204</f>
        <v>Dry_W2_CG1</v>
      </c>
      <c r="H863" s="293" t="s">
        <v>3672</v>
      </c>
      <c r="I863" s="294" t="s">
        <v>298</v>
      </c>
      <c r="J863" s="233" t="str">
        <f>'WetLitterbags placem_collection'!Q204</f>
        <v>R182</v>
      </c>
      <c r="K863" s="235">
        <f>IFERROR(INDEX('Green_rooibos initial weight'!$C$5:$C$1749,MATCH(J863, 'Green_rooibos initial weight'!$A$5:$A$1749,0)),"")</f>
        <v>2.161</v>
      </c>
      <c r="L863" s="235">
        <f t="shared" si="96"/>
        <v>1.9112</v>
      </c>
      <c r="M863" s="235">
        <f>AVERAGE('Ashed teabags wet'!$J$814:$J$816)</f>
        <v>2.2816647271287041</v>
      </c>
      <c r="N863" s="235">
        <f t="shared" si="97"/>
        <v>1.8675928237351163</v>
      </c>
      <c r="O863" s="235">
        <f>IF(IFERROR(INDEX('Both teabags AfterWet'!$D$1:$D$839,MATCH(J863,'Both teabags AfterWet'!$B$1:$B$839,0)),"")="","",(IFERROR(INDEX('Both teabags AfterWet'!$D$1:$D$839,MATCH(J863,'Both teabags AfterWet'!$B$1:$B$839,0)),"")))</f>
        <v>1.679</v>
      </c>
      <c r="P863" s="235">
        <f t="shared" si="98"/>
        <v>1.5284</v>
      </c>
      <c r="Q863" s="235">
        <f>IFERROR(INDEX('Ashed teabags wet'!$J$2:$J$825,MATCH(J863,'Ashed teabags wet'!$B$2:$B$825,0)),"")</f>
        <v>3.9234919077970858</v>
      </c>
      <c r="R863" s="235">
        <f t="shared" si="101"/>
        <v>1.4684333496812294</v>
      </c>
      <c r="S863" s="236">
        <f>'WetLitterbags placem_collection'!E204</f>
        <v>42769</v>
      </c>
      <c r="T863" s="236">
        <f>IF('WetLitterbags placem_collection'!G204="","",'WetLitterbags placem_collection'!G204)</f>
        <v>42814</v>
      </c>
      <c r="U863" s="237">
        <f t="shared" si="102"/>
        <v>45</v>
      </c>
      <c r="V863" s="235">
        <f t="shared" si="99"/>
        <v>0.38280000000000003</v>
      </c>
      <c r="W863" s="235">
        <f t="shared" si="100"/>
        <v>0.39915947405388685</v>
      </c>
      <c r="X863">
        <f>IFERROR(INDEX(Rainfall_Wet!$O$2:$O$217,MATCH(B863, Rainfall_Wet!$A$2:$A$217,0)),"")</f>
        <v>175.377105089</v>
      </c>
      <c r="Y863" s="241">
        <v>45.272914521112256</v>
      </c>
      <c r="Z863" s="241">
        <v>23.604531410916575</v>
      </c>
      <c r="AA863" s="241">
        <v>31.122554067971166</v>
      </c>
      <c r="AB863" s="242" t="s">
        <v>2691</v>
      </c>
      <c r="AC863" s="241">
        <v>2.0547560374568752</v>
      </c>
      <c r="AD863">
        <f>IF('WetLitterbags placem_collection'!AB204="","",'WetLitterbags placem_collection'!AB204)</f>
        <v>13.8</v>
      </c>
      <c r="AE863">
        <f>IF('WetLitterbags placem_collection'!Z204="","",'WetLitterbags placem_collection'!Z204)</f>
        <v>17.399999999999999</v>
      </c>
      <c r="AF863" s="256" t="str">
        <f>IF('WetLitterbags placem_collection'!AA204="","",'WetLitterbags placem_collection'!AA204)</f>
        <v>O</v>
      </c>
      <c r="AG863">
        <f>IF('WetLitterbags placem_collection'!AC204="","",'WetLitterbags placem_collection'!AC204)</f>
        <v>1</v>
      </c>
      <c r="AH863">
        <f>AVERAGE('WetLitterbags placem_collection'!S204,'WetLitterbags placem_collection'!U204)</f>
        <v>20.65</v>
      </c>
      <c r="AI863">
        <f>AVERAGE('WetLitterbags placem_collection'!R204,'WetLitterbags placem_collection'!T204)</f>
        <v>24.1</v>
      </c>
      <c r="AJ863">
        <v>-2.439403972</v>
      </c>
      <c r="AK863">
        <v>34.838404959999998</v>
      </c>
      <c r="AL863" t="str">
        <f>IF(ISNUMBER(SEARCH("C", 'WetLitterbags placem_collection'!Y204)),"YES","")</f>
        <v/>
      </c>
      <c r="AM863" t="str">
        <f>IF(ISNUMBER(SEARCH("H", 'WetLitterbags placem_collection'!Y204)),"YES","")</f>
        <v/>
      </c>
      <c r="AN863" t="str">
        <f>IF(ISNUMBER(SEARCH("R", 'WetLitterbags placem_collection'!Y204)),"YES","")</f>
        <v/>
      </c>
    </row>
    <row r="864" spans="1:40" ht="15" customHeight="1">
      <c r="A864" s="268" t="s">
        <v>2460</v>
      </c>
      <c r="B864" s="282">
        <f>'Dry_Litterbag Placem_Collection'!A205</f>
        <v>203</v>
      </c>
      <c r="C864" s="282" t="str">
        <f>'Dry_Litterbag Placem_Collection'!B205</f>
        <v>Maswa</v>
      </c>
      <c r="D864" s="282" t="s">
        <v>2677</v>
      </c>
      <c r="E864" s="282" t="s">
        <v>2527</v>
      </c>
      <c r="F864" s="282">
        <v>2</v>
      </c>
      <c r="G864" s="283" t="str">
        <f>'Dry_Litterbag Placem_Collection'!C205</f>
        <v>Dry_W1_CG2</v>
      </c>
      <c r="H864" s="293" t="s">
        <v>3672</v>
      </c>
      <c r="I864" s="294" t="s">
        <v>298</v>
      </c>
      <c r="J864" s="233" t="str">
        <f>'WetLitterbags placem_collection'!Q205</f>
        <v>R342</v>
      </c>
      <c r="K864" s="235">
        <f>IFERROR(INDEX('Green_rooibos initial weight'!$C$5:$C$1749,MATCH(J864, 'Green_rooibos initial weight'!$A$5:$A$1749,0)),"")</f>
        <v>2.2450000000000001</v>
      </c>
      <c r="L864" s="235">
        <f t="shared" si="96"/>
        <v>1.9952000000000001</v>
      </c>
      <c r="M864" s="235">
        <f>AVERAGE('Ashed teabags wet'!$J$814:$J$816)</f>
        <v>2.2816647271287041</v>
      </c>
      <c r="N864" s="235">
        <f t="shared" si="97"/>
        <v>1.9496762253643283</v>
      </c>
      <c r="O864" s="235">
        <f>IF(IFERROR(INDEX('Both teabags AfterWet'!$D$1:$D$839,MATCH(J864,'Both teabags AfterWet'!$B$1:$B$839,0)),"")="","",(IFERROR(INDEX('Both teabags AfterWet'!$D$1:$D$839,MATCH(J864,'Both teabags AfterWet'!$B$1:$B$839,0)),"")))</f>
        <v>1.5906</v>
      </c>
      <c r="P864" s="235">
        <f t="shared" si="98"/>
        <v>1.44</v>
      </c>
      <c r="Q864" s="235">
        <f>IFERROR(INDEX('Ashed teabags wet'!$J$2:$J$825,MATCH(J864,'Ashed teabags wet'!$B$2:$B$825,0)),"")</f>
        <v>3.642714570858145</v>
      </c>
      <c r="R864" s="235">
        <f t="shared" si="101"/>
        <v>1.3875449101796427</v>
      </c>
      <c r="S864" s="236">
        <f>'WetLitterbags placem_collection'!E205</f>
        <v>42769</v>
      </c>
      <c r="T864" s="236">
        <f>IF('WetLitterbags placem_collection'!G205="","",'WetLitterbags placem_collection'!G205)</f>
        <v>42814</v>
      </c>
      <c r="U864" s="237">
        <f t="shared" si="102"/>
        <v>45</v>
      </c>
      <c r="V864" s="235">
        <f t="shared" si="99"/>
        <v>0.55520000000000014</v>
      </c>
      <c r="W864" s="235">
        <f t="shared" si="100"/>
        <v>0.56213131518468562</v>
      </c>
      <c r="X864">
        <f>IFERROR(INDEX(Rainfall_Wet!$O$2:$O$217,MATCH(B864, Rainfall_Wet!$A$2:$A$217,0)),"")</f>
        <v>175.377105089</v>
      </c>
      <c r="Y864" s="241">
        <v>47.96</v>
      </c>
      <c r="Z864" s="241">
        <v>22.919999999999995</v>
      </c>
      <c r="AA864" s="241">
        <v>29.120000000000012</v>
      </c>
      <c r="AB864" s="242" t="s">
        <v>2691</v>
      </c>
      <c r="AC864" s="241">
        <v>2.8831936914736325</v>
      </c>
      <c r="AD864">
        <f>IF('WetLitterbags placem_collection'!AB205="","",'WetLitterbags placem_collection'!AB205)</f>
        <v>5.13</v>
      </c>
      <c r="AE864">
        <f>IF('WetLitterbags placem_collection'!Z205="","",'WetLitterbags placem_collection'!Z205)</f>
        <v>5.13</v>
      </c>
      <c r="AF864" s="256" t="str">
        <f>IF('WetLitterbags placem_collection'!AA205="","",'WetLitterbags placem_collection'!AA205)</f>
        <v>O</v>
      </c>
      <c r="AG864">
        <f>IF('WetLitterbags placem_collection'!AC205="","",'WetLitterbags placem_collection'!AC205)</f>
        <v>1</v>
      </c>
      <c r="AH864">
        <f>AVERAGE('WetLitterbags placem_collection'!S205,'WetLitterbags placem_collection'!U205)</f>
        <v>27</v>
      </c>
      <c r="AI864">
        <f>AVERAGE('WetLitterbags placem_collection'!R205,'WetLitterbags placem_collection'!T205)</f>
        <v>28.4</v>
      </c>
      <c r="AJ864">
        <v>-2.4396450349999999</v>
      </c>
      <c r="AK864">
        <v>34.83836599</v>
      </c>
      <c r="AL864" t="str">
        <f>IF(ISNUMBER(SEARCH("C", 'WetLitterbags placem_collection'!Y205)),"YES","")</f>
        <v/>
      </c>
      <c r="AM864" t="str">
        <f>IF(ISNUMBER(SEARCH("H", 'WetLitterbags placem_collection'!Y205)),"YES","")</f>
        <v/>
      </c>
      <c r="AN864" t="str">
        <f>IF(ISNUMBER(SEARCH("R", 'WetLitterbags placem_collection'!Y205)),"YES","")</f>
        <v/>
      </c>
    </row>
    <row r="865" spans="1:40" ht="15" customHeight="1">
      <c r="A865" s="268" t="s">
        <v>2460</v>
      </c>
      <c r="B865" s="282">
        <f>'Dry_Litterbag Placem_Collection'!A206</f>
        <v>204</v>
      </c>
      <c r="C865" s="282" t="str">
        <f>'Dry_Litterbag Placem_Collection'!B206</f>
        <v>Maswa</v>
      </c>
      <c r="D865" s="282" t="s">
        <v>2677</v>
      </c>
      <c r="E865" s="282" t="s">
        <v>2527</v>
      </c>
      <c r="F865" s="282">
        <v>3</v>
      </c>
      <c r="G865" s="283" t="str">
        <f>'Dry_Litterbag Placem_Collection'!C206</f>
        <v>Dry_W4_CG3</v>
      </c>
      <c r="H865" s="293" t="s">
        <v>3672</v>
      </c>
      <c r="I865" s="294" t="s">
        <v>298</v>
      </c>
      <c r="J865" s="233" t="str">
        <f>'WetLitterbags placem_collection'!Q206</f>
        <v>R139</v>
      </c>
      <c r="K865" s="235">
        <f>IFERROR(INDEX('Green_rooibos initial weight'!$C$5:$C$1749,MATCH(J865, 'Green_rooibos initial weight'!$A$5:$A$1749,0)),"")</f>
        <v>2.2829999999999999</v>
      </c>
      <c r="L865" s="235">
        <f t="shared" si="96"/>
        <v>2.0331999999999999</v>
      </c>
      <c r="M865" s="235">
        <f>AVERAGE('Ashed teabags wet'!$J$814:$J$816)</f>
        <v>2.2816647271287041</v>
      </c>
      <c r="N865" s="235">
        <f t="shared" si="97"/>
        <v>1.9868091927680191</v>
      </c>
      <c r="O865" s="235">
        <f>IF(IFERROR(INDEX('Both teabags AfterWet'!$D$1:$D$839,MATCH(J865,'Both teabags AfterWet'!$B$1:$B$839,0)),"")="","",(IFERROR(INDEX('Both teabags AfterWet'!$D$1:$D$839,MATCH(J865,'Both teabags AfterWet'!$B$1:$B$839,0)),"")))</f>
        <v>1.6255999999999999</v>
      </c>
      <c r="P865" s="235">
        <f t="shared" si="98"/>
        <v>1.4749999999999999</v>
      </c>
      <c r="Q865" s="235">
        <f>IFERROR(INDEX('Ashed teabags wet'!$J$2:$J$825,MATCH(J865,'Ashed teabags wet'!$B$2:$B$825,0)),"")</f>
        <v>2.9484029484021739</v>
      </c>
      <c r="R865" s="235">
        <f t="shared" si="101"/>
        <v>1.4315110565110678</v>
      </c>
      <c r="S865" s="236">
        <f>'WetLitterbags placem_collection'!E206</f>
        <v>42769</v>
      </c>
      <c r="T865" s="236">
        <f>IF('WetLitterbags placem_collection'!G206="","",'WetLitterbags placem_collection'!G206)</f>
        <v>42813</v>
      </c>
      <c r="U865" s="237">
        <f t="shared" si="102"/>
        <v>44</v>
      </c>
      <c r="V865" s="235">
        <f t="shared" si="99"/>
        <v>0.55820000000000003</v>
      </c>
      <c r="W865" s="235">
        <f t="shared" si="100"/>
        <v>0.55529813625695135</v>
      </c>
      <c r="X865">
        <f>IFERROR(INDEX(Rainfall_Wet!$O$2:$O$217,MATCH(B865, Rainfall_Wet!$A$2:$A$217,0)),"")</f>
        <v>175.054685654</v>
      </c>
      <c r="Y865" s="241">
        <v>28.145762029394</v>
      </c>
      <c r="Z865" s="241">
        <v>25.085564727199518</v>
      </c>
      <c r="AA865" s="241">
        <v>46.768673243406489</v>
      </c>
      <c r="AB865" s="242" t="s">
        <v>2688</v>
      </c>
      <c r="AC865" s="241">
        <v>2.1716214884179394</v>
      </c>
      <c r="AD865">
        <f>IF('WetLitterbags placem_collection'!AB206="","",'WetLitterbags placem_collection'!AB206)</f>
        <v>7.9</v>
      </c>
      <c r="AE865">
        <f>IF('WetLitterbags placem_collection'!Z206="","",'WetLitterbags placem_collection'!Z206)</f>
        <v>7.9</v>
      </c>
      <c r="AF865" s="256" t="str">
        <f>IF('WetLitterbags placem_collection'!AA206="","",'WetLitterbags placem_collection'!AA206)</f>
        <v>O</v>
      </c>
      <c r="AG865">
        <f>IF('WetLitterbags placem_collection'!AC206="","",'WetLitterbags placem_collection'!AC206)</f>
        <v>1</v>
      </c>
      <c r="AH865">
        <f>AVERAGE('WetLitterbags placem_collection'!S206,'WetLitterbags placem_collection'!U206)</f>
        <v>21.6</v>
      </c>
      <c r="AI865">
        <f>AVERAGE('WetLitterbags placem_collection'!R206,'WetLitterbags placem_collection'!T206)</f>
        <v>30.950000000000003</v>
      </c>
      <c r="AJ865">
        <v>-2.4395990190000001</v>
      </c>
      <c r="AK865">
        <v>34.838418959999998</v>
      </c>
      <c r="AL865" t="str">
        <f>IF(ISNUMBER(SEARCH("C", 'WetLitterbags placem_collection'!Y206)),"YES","")</f>
        <v/>
      </c>
      <c r="AM865" t="str">
        <f>IF(ISNUMBER(SEARCH("H", 'WetLitterbags placem_collection'!Y206)),"YES","")</f>
        <v/>
      </c>
      <c r="AN865" t="str">
        <f>IF(ISNUMBER(SEARCH("R", 'WetLitterbags placem_collection'!Y206)),"YES","")</f>
        <v/>
      </c>
    </row>
    <row r="866" spans="1:40" ht="15" customHeight="1">
      <c r="A866" s="268" t="s">
        <v>2460</v>
      </c>
      <c r="B866" s="282">
        <f>'Dry_Litterbag Placem_Collection'!A207</f>
        <v>205</v>
      </c>
      <c r="C866" s="282" t="str">
        <f>'Dry_Litterbag Placem_Collection'!B207</f>
        <v xml:space="preserve">Mwantimba
</v>
      </c>
      <c r="D866" s="282" t="s">
        <v>2677</v>
      </c>
      <c r="E866" s="282" t="s">
        <v>2527</v>
      </c>
      <c r="F866" s="282">
        <v>2</v>
      </c>
      <c r="G866" s="283" t="str">
        <f>'Dry_Litterbag Placem_Collection'!C207</f>
        <v>Wet_Ag1_CG2</v>
      </c>
      <c r="H866" s="293" t="s">
        <v>3672</v>
      </c>
      <c r="I866" s="294" t="s">
        <v>298</v>
      </c>
      <c r="J866" s="233" t="str">
        <f>'WetLitterbags placem_collection'!Q207</f>
        <v>R92</v>
      </c>
      <c r="K866" s="235">
        <f>IFERROR(INDEX('Green_rooibos initial weight'!$C$5:$C$1749,MATCH(J866, 'Green_rooibos initial weight'!$A$5:$A$1749,0)),"")</f>
        <v>2.246</v>
      </c>
      <c r="L866" s="235">
        <f t="shared" si="96"/>
        <v>1.9962</v>
      </c>
      <c r="M866" s="235">
        <f>AVERAGE('Ashed teabags wet'!$J$814:$J$816)</f>
        <v>2.2816647271287041</v>
      </c>
      <c r="N866" s="235">
        <f t="shared" si="97"/>
        <v>1.9506534087170568</v>
      </c>
      <c r="O866" s="235">
        <f>IF(IFERROR(INDEX('Both teabags AfterWet'!$D$1:$D$839,MATCH(J866,'Both teabags AfterWet'!$B$1:$B$839,0)),"")="","",(IFERROR(INDEX('Both teabags AfterWet'!$D$1:$D$839,MATCH(J866,'Both teabags AfterWet'!$B$1:$B$839,0)),"")))</f>
        <v>1.7204999999999999</v>
      </c>
      <c r="P866" s="235">
        <f t="shared" si="98"/>
        <v>1.5698999999999999</v>
      </c>
      <c r="Q866" s="235">
        <f>IFERROR(INDEX('Ashed teabags wet'!$J$2:$J$825,MATCH(J866,'Ashed teabags wet'!$B$2:$B$825,0)),"")</f>
        <v>4.6821094135039614</v>
      </c>
      <c r="R866" s="235">
        <f t="shared" si="101"/>
        <v>1.4963955643174012</v>
      </c>
      <c r="S866" s="236">
        <f>'WetLitterbags placem_collection'!E207</f>
        <v>42769</v>
      </c>
      <c r="T866" s="236">
        <f>IF('WetLitterbags placem_collection'!G207="","",'WetLitterbags placem_collection'!G207)</f>
        <v>42814</v>
      </c>
      <c r="U866" s="237">
        <f t="shared" si="102"/>
        <v>45</v>
      </c>
      <c r="V866" s="235">
        <f t="shared" si="99"/>
        <v>0.42630000000000012</v>
      </c>
      <c r="W866" s="235">
        <f t="shared" si="100"/>
        <v>0.45425784439965566</v>
      </c>
      <c r="X866">
        <f>IFERROR(INDEX(Rainfall_Wet!$O$2:$O$217,MATCH(B866, Rainfall_Wet!$A$2:$A$217,0)),"")</f>
        <v>175.377105089</v>
      </c>
      <c r="Y866" s="241">
        <v>45.96</v>
      </c>
      <c r="Z866" s="241">
        <v>14.920000000000003</v>
      </c>
      <c r="AA866" s="241">
        <v>39.119999999999997</v>
      </c>
      <c r="AB866" s="242" t="s">
        <v>2691</v>
      </c>
      <c r="AC866" s="241">
        <v>2.0374568753080333</v>
      </c>
      <c r="AD866">
        <f>IF('WetLitterbags placem_collection'!AB207="","",'WetLitterbags placem_collection'!AB207)</f>
        <v>5.13</v>
      </c>
      <c r="AE866">
        <f>IF('WetLitterbags placem_collection'!Z207="","",'WetLitterbags placem_collection'!Z207)</f>
        <v>5.13</v>
      </c>
      <c r="AF866" s="256" t="str">
        <f>IF('WetLitterbags placem_collection'!AA207="","",'WetLitterbags placem_collection'!AA207)</f>
        <v>O</v>
      </c>
      <c r="AG866">
        <f>IF('WetLitterbags placem_collection'!AC207="","",'WetLitterbags placem_collection'!AC207)</f>
        <v>1</v>
      </c>
      <c r="AH866">
        <f>AVERAGE('WetLitterbags placem_collection'!S207,'WetLitterbags placem_collection'!U207)</f>
        <v>24.45</v>
      </c>
      <c r="AI866">
        <f>AVERAGE('WetLitterbags placem_collection'!R207,'WetLitterbags placem_collection'!T207)</f>
        <v>26.299999999999997</v>
      </c>
      <c r="AJ866">
        <v>-2.4396450349999999</v>
      </c>
      <c r="AK866">
        <v>34.83836599</v>
      </c>
      <c r="AL866" t="str">
        <f>IF(ISNUMBER(SEARCH("C", 'WetLitterbags placem_collection'!Y207)),"YES","")</f>
        <v/>
      </c>
      <c r="AM866" t="str">
        <f>IF(ISNUMBER(SEARCH("H", 'WetLitterbags placem_collection'!Y207)),"YES","")</f>
        <v/>
      </c>
      <c r="AN866" t="str">
        <f>IF(ISNUMBER(SEARCH("R", 'WetLitterbags placem_collection'!Y207)),"YES","")</f>
        <v/>
      </c>
    </row>
    <row r="867" spans="1:40" ht="15" customHeight="1">
      <c r="A867" s="268" t="s">
        <v>2460</v>
      </c>
      <c r="B867" s="282">
        <f>'Dry_Litterbag Placem_Collection'!A208</f>
        <v>206</v>
      </c>
      <c r="C867" s="282" t="str">
        <f>'Dry_Litterbag Placem_Collection'!B208</f>
        <v xml:space="preserve">Mwantimba
</v>
      </c>
      <c r="D867" s="282" t="s">
        <v>2677</v>
      </c>
      <c r="E867" s="282" t="s">
        <v>2527</v>
      </c>
      <c r="F867" s="282">
        <v>1</v>
      </c>
      <c r="G867" s="283" t="str">
        <f>'Dry_Litterbag Placem_Collection'!C208</f>
        <v>Wet_Ag2_CG1</v>
      </c>
      <c r="H867" s="293" t="s">
        <v>3672</v>
      </c>
      <c r="I867" s="294" t="s">
        <v>298</v>
      </c>
      <c r="J867" s="233" t="str">
        <f>'WetLitterbags placem_collection'!Q208</f>
        <v>R328</v>
      </c>
      <c r="K867" s="235">
        <f>IFERROR(INDEX('Green_rooibos initial weight'!$C$5:$C$1749,MATCH(J867, 'Green_rooibos initial weight'!$A$5:$A$1749,0)),"")</f>
        <v>2.2549999999999999</v>
      </c>
      <c r="L867" s="235">
        <f t="shared" si="96"/>
        <v>2.0051999999999999</v>
      </c>
      <c r="M867" s="235">
        <f>AVERAGE('Ashed teabags wet'!$J$814:$J$816)</f>
        <v>2.2816647271287041</v>
      </c>
      <c r="N867" s="235">
        <f t="shared" si="97"/>
        <v>1.959448058891615</v>
      </c>
      <c r="O867" s="235">
        <f>IF(IFERROR(INDEX('Both teabags AfterWet'!$D$1:$D$839,MATCH(J867,'Both teabags AfterWet'!$B$1:$B$839,0)),"")="","",(IFERROR(INDEX('Both teabags AfterWet'!$D$1:$D$839,MATCH(J867,'Both teabags AfterWet'!$B$1:$B$839,0)),"")))</f>
        <v>1.609</v>
      </c>
      <c r="P867" s="235">
        <f t="shared" si="98"/>
        <v>1.4583999999999999</v>
      </c>
      <c r="Q867" s="235">
        <f>IFERROR(INDEX('Ashed teabags wet'!$J$2:$J$825,MATCH(J867,'Ashed teabags wet'!$B$2:$B$825,0)),"")</f>
        <v>5.8794708476237458</v>
      </c>
      <c r="R867" s="235">
        <f t="shared" si="101"/>
        <v>1.3726537971582553</v>
      </c>
      <c r="S867" s="236">
        <f>'WetLitterbags placem_collection'!E208</f>
        <v>42769</v>
      </c>
      <c r="T867" s="236">
        <f>IF('WetLitterbags placem_collection'!G208="","",'WetLitterbags placem_collection'!G208)</f>
        <v>42814</v>
      </c>
      <c r="U867" s="237">
        <f t="shared" si="102"/>
        <v>45</v>
      </c>
      <c r="V867" s="235">
        <f t="shared" si="99"/>
        <v>0.54679999999999995</v>
      </c>
      <c r="W867" s="235">
        <f t="shared" si="100"/>
        <v>0.58679426173335969</v>
      </c>
      <c r="X867">
        <f>IFERROR(INDEX(Rainfall_Wet!$O$2:$O$217,MATCH(B867, Rainfall_Wet!$A$2:$A$217,0)),"")</f>
        <v>175.377105089</v>
      </c>
      <c r="Y867" s="241">
        <v>34.344660194174757</v>
      </c>
      <c r="Z867" s="241">
        <v>19.22727272727273</v>
      </c>
      <c r="AA867" s="241">
        <v>46.428067078552509</v>
      </c>
      <c r="AB867" s="242" t="s">
        <v>2688</v>
      </c>
      <c r="AC867" s="241">
        <v>1.7452932479053718</v>
      </c>
      <c r="AD867">
        <f>IF('WetLitterbags placem_collection'!AB208="","",'WetLitterbags placem_collection'!AB208)</f>
        <v>13.8</v>
      </c>
      <c r="AE867">
        <f>IF('WetLitterbags placem_collection'!Z208="","",'WetLitterbags placem_collection'!Z208)</f>
        <v>17.399999999999999</v>
      </c>
      <c r="AF867" s="256" t="str">
        <f>IF('WetLitterbags placem_collection'!AA208="","",'WetLitterbags placem_collection'!AA208)</f>
        <v>O</v>
      </c>
      <c r="AG867">
        <f>IF('WetLitterbags placem_collection'!AC208="","",'WetLitterbags placem_collection'!AC208)</f>
        <v>1</v>
      </c>
      <c r="AH867">
        <f>AVERAGE('WetLitterbags placem_collection'!S208,'WetLitterbags placem_collection'!U208)</f>
        <v>19.05</v>
      </c>
      <c r="AI867">
        <f>AVERAGE('WetLitterbags placem_collection'!R208,'WetLitterbags placem_collection'!T208)</f>
        <v>24.15</v>
      </c>
      <c r="AJ867">
        <v>-2.439403972</v>
      </c>
      <c r="AK867">
        <v>34.838404959999998</v>
      </c>
      <c r="AL867" t="str">
        <f>IF(ISNUMBER(SEARCH("C", 'WetLitterbags placem_collection'!Y208)),"YES","")</f>
        <v/>
      </c>
      <c r="AM867" t="str">
        <f>IF(ISNUMBER(SEARCH("H", 'WetLitterbags placem_collection'!Y208)),"YES","")</f>
        <v/>
      </c>
      <c r="AN867" t="str">
        <f>IF(ISNUMBER(SEARCH("R", 'WetLitterbags placem_collection'!Y208)),"YES","")</f>
        <v>YES</v>
      </c>
    </row>
    <row r="868" spans="1:40" ht="15" customHeight="1">
      <c r="A868" s="268" t="s">
        <v>2460</v>
      </c>
      <c r="B868" s="282">
        <f>'Dry_Litterbag Placem_Collection'!A209</f>
        <v>207</v>
      </c>
      <c r="C868" s="282" t="str">
        <f>'Dry_Litterbag Placem_Collection'!B209</f>
        <v xml:space="preserve">Mwantimba
</v>
      </c>
      <c r="D868" s="282" t="s">
        <v>2677</v>
      </c>
      <c r="E868" s="282" t="s">
        <v>2527</v>
      </c>
      <c r="F868" s="282">
        <v>4</v>
      </c>
      <c r="G868" s="283" t="str">
        <f>'Dry_Litterbag Placem_Collection'!C209</f>
        <v>Wet_Ag3_CG4</v>
      </c>
      <c r="H868" s="293" t="s">
        <v>3672</v>
      </c>
      <c r="I868" s="294" t="s">
        <v>298</v>
      </c>
      <c r="J868" s="233" t="str">
        <f>'WetLitterbags placem_collection'!Q209</f>
        <v>R149</v>
      </c>
      <c r="K868" s="235">
        <f>IFERROR(INDEX('Green_rooibos initial weight'!$C$5:$C$1749,MATCH(J868, 'Green_rooibos initial weight'!$A$5:$A$1749,0)),"")</f>
        <v>2.2400000000000002</v>
      </c>
      <c r="L868" s="235">
        <f t="shared" si="96"/>
        <v>1.9902000000000002</v>
      </c>
      <c r="M868" s="235">
        <f>AVERAGE('Ashed teabags wet'!$J$814:$J$816)</f>
        <v>2.2816647271287041</v>
      </c>
      <c r="N868" s="235">
        <f t="shared" si="97"/>
        <v>1.9447903086006848</v>
      </c>
      <c r="O868" s="235">
        <f>IF(IFERROR(INDEX('Both teabags AfterWet'!$D$1:$D$839,MATCH(J868,'Both teabags AfterWet'!$B$1:$B$839,0)),"")="","",(IFERROR(INDEX('Both teabags AfterWet'!$D$1:$D$839,MATCH(J868,'Both teabags AfterWet'!$B$1:$B$839,0)),"")))</f>
        <v>1.401</v>
      </c>
      <c r="P868" s="235">
        <f t="shared" si="98"/>
        <v>1.2504</v>
      </c>
      <c r="Q868" s="235">
        <f>IFERROR(INDEX('Ashed teabags wet'!$J$2:$J$825,MATCH(J868,'Ashed teabags wet'!$B$2:$B$825,0)),"")</f>
        <v>9.4146341463411449</v>
      </c>
      <c r="R868" s="235">
        <f t="shared" si="101"/>
        <v>1.1326794146341503</v>
      </c>
      <c r="S868" s="236">
        <f>'WetLitterbags placem_collection'!E209</f>
        <v>42769</v>
      </c>
      <c r="T868" s="236">
        <f>IF('WetLitterbags placem_collection'!G209="","",'WetLitterbags placem_collection'!G209)</f>
        <v>42813</v>
      </c>
      <c r="U868" s="237">
        <f t="shared" si="102"/>
        <v>44</v>
      </c>
      <c r="V868" s="235">
        <f t="shared" si="99"/>
        <v>0.73980000000000024</v>
      </c>
      <c r="W868" s="235">
        <f t="shared" si="100"/>
        <v>0.81211089396653446</v>
      </c>
      <c r="X868">
        <f>IFERROR(INDEX(Rainfall_Wet!$O$2:$O$217,MATCH(B868, Rainfall_Wet!$A$2:$A$217,0)),"")</f>
        <v>175.054685654</v>
      </c>
      <c r="Y868" s="241">
        <v>27.96</v>
      </c>
      <c r="Z868" s="241">
        <v>4.9200000000000017</v>
      </c>
      <c r="AA868" s="241">
        <v>67.12</v>
      </c>
      <c r="AB868" s="242" t="s">
        <v>2688</v>
      </c>
      <c r="AC868" s="241">
        <v>0.88610152784622953</v>
      </c>
      <c r="AD868">
        <f>IF('WetLitterbags placem_collection'!AB209="","",'WetLitterbags placem_collection'!AB209)</f>
        <v>15.2</v>
      </c>
      <c r="AE868">
        <f>IF('WetLitterbags placem_collection'!Z209="","",'WetLitterbags placem_collection'!Z209)</f>
        <v>12.2</v>
      </c>
      <c r="AF868" s="256" t="str">
        <f>IF('WetLitterbags placem_collection'!AA209="","",'WetLitterbags placem_collection'!AA209)</f>
        <v>O</v>
      </c>
      <c r="AG868">
        <f>IF('WetLitterbags placem_collection'!AC209="","",'WetLitterbags placem_collection'!AC209)</f>
        <v>1</v>
      </c>
      <c r="AH868">
        <f>AVERAGE('WetLitterbags placem_collection'!S209,'WetLitterbags placem_collection'!U209)</f>
        <v>19.8</v>
      </c>
      <c r="AI868">
        <f>AVERAGE('WetLitterbags placem_collection'!R209,'WetLitterbags placem_collection'!T209)</f>
        <v>29.05</v>
      </c>
      <c r="AJ868">
        <v>-2.4396949910000001</v>
      </c>
      <c r="AK868">
        <v>34.838574029999997</v>
      </c>
      <c r="AL868" t="str">
        <f>IF(ISNUMBER(SEARCH("C", 'WetLitterbags placem_collection'!Y209)),"YES","")</f>
        <v/>
      </c>
      <c r="AM868" t="str">
        <f>IF(ISNUMBER(SEARCH("H", 'WetLitterbags placem_collection'!Y209)),"YES","")</f>
        <v/>
      </c>
      <c r="AN868" t="str">
        <f>IF(ISNUMBER(SEARCH("R", 'WetLitterbags placem_collection'!Y209)),"YES","")</f>
        <v/>
      </c>
    </row>
    <row r="869" spans="1:40" ht="15" customHeight="1">
      <c r="A869" s="268" t="s">
        <v>2460</v>
      </c>
      <c r="B869" s="282">
        <f>'Dry_Litterbag Placem_Collection'!A210</f>
        <v>208</v>
      </c>
      <c r="C869" s="282" t="str">
        <f>'Dry_Litterbag Placem_Collection'!B210</f>
        <v xml:space="preserve">Mwantimba
</v>
      </c>
      <c r="D869" s="282" t="s">
        <v>2677</v>
      </c>
      <c r="E869" s="282" t="s">
        <v>2527</v>
      </c>
      <c r="F869" s="282">
        <v>3</v>
      </c>
      <c r="G869" s="283" t="str">
        <f>'Dry_Litterbag Placem_Collection'!C210</f>
        <v>Wet_Ag4_CG3</v>
      </c>
      <c r="H869" s="293" t="s">
        <v>3672</v>
      </c>
      <c r="I869" s="294" t="s">
        <v>298</v>
      </c>
      <c r="J869" s="233" t="str">
        <f>'WetLitterbags placem_collection'!Q210</f>
        <v>R449</v>
      </c>
      <c r="K869" s="235">
        <f>IFERROR(INDEX('Green_rooibos initial weight'!$C$5:$C$1749,MATCH(J869, 'Green_rooibos initial weight'!$A$5:$A$1749,0)),"")</f>
        <v>2.2709999999999999</v>
      </c>
      <c r="L869" s="235">
        <f t="shared" si="96"/>
        <v>2.0211999999999999</v>
      </c>
      <c r="M869" s="235">
        <f>AVERAGE('Ashed teabags wet'!$J$814:$J$816)</f>
        <v>2.2816647271287041</v>
      </c>
      <c r="N869" s="235">
        <f t="shared" si="97"/>
        <v>1.9750829925352744</v>
      </c>
      <c r="O869" s="235">
        <f>IF(IFERROR(INDEX('Both teabags AfterWet'!$D$1:$D$839,MATCH(J869,'Both teabags AfterWet'!$B$1:$B$839,0)),"")="","",(IFERROR(INDEX('Both teabags AfterWet'!$D$1:$D$839,MATCH(J869,'Both teabags AfterWet'!$B$1:$B$839,0)),"")))</f>
        <v>1.611</v>
      </c>
      <c r="P869" s="235">
        <f t="shared" si="98"/>
        <v>1.4603999999999999</v>
      </c>
      <c r="Q869" s="235">
        <f>IFERROR(INDEX('Ashed teabags wet'!$J$2:$J$825,MATCH(J869,'Ashed teabags wet'!$B$2:$B$825,0)),"")</f>
        <v>7.5425790754251629</v>
      </c>
      <c r="R869" s="235">
        <f t="shared" si="101"/>
        <v>1.3502481751824909</v>
      </c>
      <c r="S869" s="236">
        <f>'WetLitterbags placem_collection'!E210</f>
        <v>42769</v>
      </c>
      <c r="T869" s="236">
        <f>IF('WetLitterbags placem_collection'!G210="","",'WetLitterbags placem_collection'!G210)</f>
        <v>42813</v>
      </c>
      <c r="U869" s="237">
        <f t="shared" si="102"/>
        <v>44</v>
      </c>
      <c r="V869" s="235">
        <f t="shared" si="99"/>
        <v>0.56079999999999997</v>
      </c>
      <c r="W869" s="235">
        <f t="shared" si="100"/>
        <v>0.62483481735278357</v>
      </c>
      <c r="X869">
        <f>IFERROR(INDEX(Rainfall_Wet!$O$2:$O$217,MATCH(B869, Rainfall_Wet!$A$2:$A$217,0)),"")</f>
        <v>175.054685654</v>
      </c>
      <c r="Y869" s="241">
        <v>17.96</v>
      </c>
      <c r="Z869" s="241">
        <v>4.9199999999999982</v>
      </c>
      <c r="AA869" s="241">
        <v>77.12</v>
      </c>
      <c r="AB869" s="242" t="s">
        <v>2689</v>
      </c>
      <c r="AC869" s="241">
        <v>2.0220798422868409</v>
      </c>
      <c r="AD869">
        <f>IF('WetLitterbags placem_collection'!AB210="","",'WetLitterbags placem_collection'!AB210)</f>
        <v>7.9</v>
      </c>
      <c r="AE869">
        <f>IF('WetLitterbags placem_collection'!Z210="","",'WetLitterbags placem_collection'!Z210)</f>
        <v>7.9</v>
      </c>
      <c r="AF869" s="256" t="str">
        <f>IF('WetLitterbags placem_collection'!AA210="","",'WetLitterbags placem_collection'!AA210)</f>
        <v>O</v>
      </c>
      <c r="AG869">
        <f>IF('WetLitterbags placem_collection'!AC210="","",'WetLitterbags placem_collection'!AC210)</f>
        <v>1</v>
      </c>
      <c r="AH869">
        <f>AVERAGE('WetLitterbags placem_collection'!S210,'WetLitterbags placem_collection'!U210)</f>
        <v>22.200000000000003</v>
      </c>
      <c r="AI869">
        <f>AVERAGE('WetLitterbags placem_collection'!R210,'WetLitterbags placem_collection'!T210)</f>
        <v>27.45</v>
      </c>
      <c r="AJ869">
        <v>-2.4395990190000001</v>
      </c>
      <c r="AK869">
        <v>34.838418959999998</v>
      </c>
      <c r="AL869" t="str">
        <f>IF(ISNUMBER(SEARCH("C", 'WetLitterbags placem_collection'!Y210)),"YES","")</f>
        <v/>
      </c>
      <c r="AM869" t="str">
        <f>IF(ISNUMBER(SEARCH("H", 'WetLitterbags placem_collection'!Y210)),"YES","")</f>
        <v/>
      </c>
      <c r="AN869" t="str">
        <f>IF(ISNUMBER(SEARCH("R", 'WetLitterbags placem_collection'!Y210)),"YES","")</f>
        <v>YES</v>
      </c>
    </row>
    <row r="870" spans="1:40" ht="15" customHeight="1">
      <c r="A870" s="268" t="s">
        <v>2460</v>
      </c>
      <c r="B870" s="282">
        <f>'Dry_Litterbag Placem_Collection'!A211</f>
        <v>209</v>
      </c>
      <c r="C870" s="282" t="str">
        <f>'Dry_Litterbag Placem_Collection'!B211</f>
        <v xml:space="preserve">Mwantimba
</v>
      </c>
      <c r="D870" s="282" t="s">
        <v>2677</v>
      </c>
      <c r="E870" s="282" t="s">
        <v>2527</v>
      </c>
      <c r="F870" s="282">
        <v>2</v>
      </c>
      <c r="G870" s="283" t="str">
        <f>'Dry_Litterbag Placem_Collection'!C211</f>
        <v>Wet_P1_CG2</v>
      </c>
      <c r="H870" s="293" t="s">
        <v>3672</v>
      </c>
      <c r="I870" s="294" t="s">
        <v>298</v>
      </c>
      <c r="J870" s="233" t="str">
        <f>'WetLitterbags placem_collection'!Q211</f>
        <v>R142</v>
      </c>
      <c r="K870" s="235">
        <f>IFERROR(INDEX('Green_rooibos initial weight'!$C$5:$C$1749,MATCH(J870, 'Green_rooibos initial weight'!$A$5:$A$1749,0)),"")</f>
        <v>2.0870000000000002</v>
      </c>
      <c r="L870" s="235">
        <f t="shared" si="96"/>
        <v>1.8372000000000002</v>
      </c>
      <c r="M870" s="235">
        <f>AVERAGE('Ashed teabags wet'!$J$814:$J$816)</f>
        <v>2.2816647271287041</v>
      </c>
      <c r="N870" s="235">
        <f t="shared" si="97"/>
        <v>1.7952812556331916</v>
      </c>
      <c r="O870" s="235">
        <f>IF(IFERROR(INDEX('Both teabags AfterWet'!$D$1:$D$839,MATCH(J870,'Both teabags AfterWet'!$B$1:$B$839,0)),"")="","",(IFERROR(INDEX('Both teabags AfterWet'!$D$1:$D$839,MATCH(J870,'Both teabags AfterWet'!$B$1:$B$839,0)),"")))</f>
        <v>1.5780000000000001</v>
      </c>
      <c r="P870" s="235">
        <f t="shared" si="98"/>
        <v>1.4274</v>
      </c>
      <c r="Q870" s="235">
        <f>IFERROR(INDEX('Ashed teabags wet'!$J$2:$J$825,MATCH(J870,'Ashed teabags wet'!$B$2:$B$825,0)),"")</f>
        <v>6.2620423892102917</v>
      </c>
      <c r="R870" s="235">
        <f t="shared" si="101"/>
        <v>1.3380156069364122</v>
      </c>
      <c r="S870" s="236">
        <f>'WetLitterbags placem_collection'!E211</f>
        <v>42769</v>
      </c>
      <c r="T870" s="236">
        <f>IF('WetLitterbags placem_collection'!G211="","",'WetLitterbags placem_collection'!G211)</f>
        <v>42814</v>
      </c>
      <c r="U870" s="237">
        <f t="shared" si="102"/>
        <v>45</v>
      </c>
      <c r="V870" s="235">
        <f t="shared" si="99"/>
        <v>0.40980000000000016</v>
      </c>
      <c r="W870" s="235">
        <f t="shared" si="100"/>
        <v>0.45726564869677944</v>
      </c>
      <c r="X870">
        <f>IFERROR(INDEX(Rainfall_Wet!$O$2:$O$217,MATCH(B870, Rainfall_Wet!$A$2:$A$217,0)),"")</f>
        <v>175.377105089</v>
      </c>
      <c r="Y870" s="241">
        <v>31.214836424255054</v>
      </c>
      <c r="Z870" s="241">
        <v>11.377370285476141</v>
      </c>
      <c r="AA870" s="241">
        <v>57.407793290268799</v>
      </c>
      <c r="AB870" s="242" t="s">
        <v>2688</v>
      </c>
      <c r="AC870" s="241">
        <v>1.7337604731394776</v>
      </c>
      <c r="AD870">
        <f>IF('WetLitterbags placem_collection'!AB211="","",'WetLitterbags placem_collection'!AB211)</f>
        <v>5.13</v>
      </c>
      <c r="AE870">
        <f>IF('WetLitterbags placem_collection'!Z211="","",'WetLitterbags placem_collection'!Z211)</f>
        <v>5.13</v>
      </c>
      <c r="AF870" s="256" t="str">
        <f>IF('WetLitterbags placem_collection'!AA211="","",'WetLitterbags placem_collection'!AA211)</f>
        <v>O</v>
      </c>
      <c r="AG870">
        <f>IF('WetLitterbags placem_collection'!AC211="","",'WetLitterbags placem_collection'!AC211)</f>
        <v>1</v>
      </c>
      <c r="AH870">
        <f>AVERAGE('WetLitterbags placem_collection'!S211,'WetLitterbags placem_collection'!U211)</f>
        <v>24.5</v>
      </c>
      <c r="AI870">
        <f>AVERAGE('WetLitterbags placem_collection'!R211,'WetLitterbags placem_collection'!T211)</f>
        <v>24.4</v>
      </c>
      <c r="AJ870">
        <v>-2.4396450349999999</v>
      </c>
      <c r="AK870">
        <v>34.83836599</v>
      </c>
      <c r="AL870" t="str">
        <f>IF(ISNUMBER(SEARCH("C", 'WetLitterbags placem_collection'!Y211)),"YES","")</f>
        <v/>
      </c>
      <c r="AM870" t="str">
        <f>IF(ISNUMBER(SEARCH("H", 'WetLitterbags placem_collection'!Y211)),"YES","")</f>
        <v/>
      </c>
      <c r="AN870" t="str">
        <f>IF(ISNUMBER(SEARCH("R", 'WetLitterbags placem_collection'!Y211)),"YES","")</f>
        <v>YES</v>
      </c>
    </row>
    <row r="871" spans="1:40" ht="15" customHeight="1">
      <c r="A871" s="268" t="s">
        <v>2460</v>
      </c>
      <c r="B871" s="282">
        <f>'Dry_Litterbag Placem_Collection'!A212</f>
        <v>210</v>
      </c>
      <c r="C871" s="282" t="str">
        <f>'Dry_Litterbag Placem_Collection'!B212</f>
        <v xml:space="preserve">Mwantimba
</v>
      </c>
      <c r="D871" s="282" t="s">
        <v>2677</v>
      </c>
      <c r="E871" s="282" t="s">
        <v>2527</v>
      </c>
      <c r="F871" s="282">
        <v>4</v>
      </c>
      <c r="G871" s="283" t="str">
        <f>'Dry_Litterbag Placem_Collection'!C212</f>
        <v>Wet_P2_CG4</v>
      </c>
      <c r="H871" s="293" t="s">
        <v>3672</v>
      </c>
      <c r="I871" s="294" t="s">
        <v>298</v>
      </c>
      <c r="J871" s="233" t="str">
        <f>'WetLitterbags placem_collection'!Q212</f>
        <v>R392</v>
      </c>
      <c r="K871" s="235">
        <f>IFERROR(INDEX('Green_rooibos initial weight'!$C$5:$C$1749,MATCH(J871, 'Green_rooibos initial weight'!$A$5:$A$1749,0)),"")</f>
        <v>2.2309999999999999</v>
      </c>
      <c r="L871" s="235">
        <f t="shared" si="96"/>
        <v>1.9811999999999999</v>
      </c>
      <c r="M871" s="235">
        <f>AVERAGE('Ashed teabags wet'!$J$814:$J$816)</f>
        <v>2.2816647271287041</v>
      </c>
      <c r="N871" s="235">
        <f t="shared" si="97"/>
        <v>1.935995658426126</v>
      </c>
      <c r="O871" s="235">
        <f>IF(IFERROR(INDEX('Both teabags AfterWet'!$D$1:$D$839,MATCH(J871,'Both teabags AfterWet'!$B$1:$B$839,0)),"")="","",(IFERROR(INDEX('Both teabags AfterWet'!$D$1:$D$839,MATCH(J871,'Both teabags AfterWet'!$B$1:$B$839,0)),"")))</f>
        <v>1.6165</v>
      </c>
      <c r="P871" s="235">
        <f t="shared" si="98"/>
        <v>1.4659</v>
      </c>
      <c r="Q871" s="235">
        <f>IFERROR(INDEX('Ashed teabags wet'!$J$2:$J$825,MATCH(J871,'Ashed teabags wet'!$B$2:$B$825,0)),"")</f>
        <v>8.4810733109723397</v>
      </c>
      <c r="R871" s="235">
        <f t="shared" si="101"/>
        <v>1.3415759463344565</v>
      </c>
      <c r="S871" s="236">
        <f>'WetLitterbags placem_collection'!E212</f>
        <v>42769</v>
      </c>
      <c r="T871" s="236">
        <f>IF('WetLitterbags placem_collection'!G212="","",'WetLitterbags placem_collection'!G212)</f>
        <v>42813</v>
      </c>
      <c r="U871" s="237">
        <f t="shared" si="102"/>
        <v>44</v>
      </c>
      <c r="V871" s="235">
        <f t="shared" si="99"/>
        <v>0.51529999999999987</v>
      </c>
      <c r="W871" s="235">
        <f t="shared" si="100"/>
        <v>0.59441971209166944</v>
      </c>
      <c r="X871">
        <f>IFERROR(INDEX(Rainfall_Wet!$O$2:$O$217,MATCH(B871, Rainfall_Wet!$A$2:$A$217,0)),"")</f>
        <v>175.054685654</v>
      </c>
      <c r="Y871" s="241">
        <v>33.96</v>
      </c>
      <c r="Z871" s="241">
        <v>8.9200000000000017</v>
      </c>
      <c r="AA871" s="241">
        <v>57.12</v>
      </c>
      <c r="AB871" s="242" t="s">
        <v>2688</v>
      </c>
      <c r="AC871" s="241">
        <v>2.072055199605717</v>
      </c>
      <c r="AD871">
        <f>IF('WetLitterbags placem_collection'!AB212="","",'WetLitterbags placem_collection'!AB212)</f>
        <v>15.2</v>
      </c>
      <c r="AE871">
        <f>IF('WetLitterbags placem_collection'!Z212="","",'WetLitterbags placem_collection'!Z212)</f>
        <v>12.2</v>
      </c>
      <c r="AF871" s="256" t="str">
        <f>IF('WetLitterbags placem_collection'!AA212="","",'WetLitterbags placem_collection'!AA212)</f>
        <v>O</v>
      </c>
      <c r="AG871">
        <f>IF('WetLitterbags placem_collection'!AC212="","",'WetLitterbags placem_collection'!AC212)</f>
        <v>1</v>
      </c>
      <c r="AH871">
        <f>AVERAGE('WetLitterbags placem_collection'!S212,'WetLitterbags placem_collection'!U212)</f>
        <v>22.4</v>
      </c>
      <c r="AI871">
        <f>AVERAGE('WetLitterbags placem_collection'!R212,'WetLitterbags placem_collection'!T212)</f>
        <v>28.400000000000002</v>
      </c>
      <c r="AJ871">
        <v>-2.4396949910000001</v>
      </c>
      <c r="AK871">
        <v>34.838574029999997</v>
      </c>
      <c r="AL871" t="str">
        <f>IF(ISNUMBER(SEARCH("C", 'WetLitterbags placem_collection'!Y212)),"YES","")</f>
        <v/>
      </c>
      <c r="AM871" t="str">
        <f>IF(ISNUMBER(SEARCH("H", 'WetLitterbags placem_collection'!Y212)),"YES","")</f>
        <v/>
      </c>
      <c r="AN871" t="str">
        <f>IF(ISNUMBER(SEARCH("R", 'WetLitterbags placem_collection'!Y212)),"YES","")</f>
        <v/>
      </c>
    </row>
    <row r="872" spans="1:40" ht="15" customHeight="1">
      <c r="A872" s="268" t="s">
        <v>2460</v>
      </c>
      <c r="B872" s="282">
        <f>'Dry_Litterbag Placem_Collection'!A213</f>
        <v>211</v>
      </c>
      <c r="C872" s="282" t="str">
        <f>'Dry_Litterbag Placem_Collection'!B213</f>
        <v xml:space="preserve">Mwantimba
</v>
      </c>
      <c r="D872" s="282" t="s">
        <v>2677</v>
      </c>
      <c r="E872" s="282" t="s">
        <v>2527</v>
      </c>
      <c r="F872" s="282">
        <v>1</v>
      </c>
      <c r="G872" s="283" t="str">
        <f>'Dry_Litterbag Placem_Collection'!C213</f>
        <v>Wet_P3_CG1</v>
      </c>
      <c r="H872" s="293" t="s">
        <v>3672</v>
      </c>
      <c r="I872" s="294" t="s">
        <v>298</v>
      </c>
      <c r="J872" s="233" t="str">
        <f>'WetLitterbags placem_collection'!Q213</f>
        <v>R589</v>
      </c>
      <c r="K872" s="235">
        <f>IFERROR(INDEX('Green_rooibos initial weight'!$C$5:$C$1749,MATCH(J872, 'Green_rooibos initial weight'!$A$5:$A$1749,0)),"")</f>
        <v>2.157</v>
      </c>
      <c r="L872" s="235">
        <f t="shared" si="96"/>
        <v>1.9072</v>
      </c>
      <c r="M872" s="235">
        <f>AVERAGE('Ashed teabags wet'!$J$814:$J$816)</f>
        <v>2.2816647271287041</v>
      </c>
      <c r="N872" s="235">
        <f t="shared" si="97"/>
        <v>1.8636840903242013</v>
      </c>
      <c r="O872" s="235">
        <f>IF(IFERROR(INDEX('Both teabags AfterWet'!$D$1:$D$839,MATCH(J872,'Both teabags AfterWet'!$B$1:$B$839,0)),"")="","",(IFERROR(INDEX('Both teabags AfterWet'!$D$1:$D$839,MATCH(J872,'Both teabags AfterWet'!$B$1:$B$839,0)),"")))</f>
        <v>1.5489999999999999</v>
      </c>
      <c r="P872" s="235">
        <f t="shared" si="98"/>
        <v>1.3983999999999999</v>
      </c>
      <c r="Q872" s="235">
        <f>IFERROR(INDEX('Ashed teabags wet'!$J$2:$J$825,MATCH(J872,'Ashed teabags wet'!$B$2:$B$825,0)),"")</f>
        <v>7.414730598121813</v>
      </c>
      <c r="R872" s="235">
        <f t="shared" si="101"/>
        <v>1.2947124073158645</v>
      </c>
      <c r="S872" s="236">
        <f>'WetLitterbags placem_collection'!E213</f>
        <v>42769</v>
      </c>
      <c r="T872" s="236">
        <f>IF('WetLitterbags placem_collection'!G213="","",'WetLitterbags placem_collection'!G213)</f>
        <v>42814</v>
      </c>
      <c r="U872" s="237">
        <f t="shared" si="102"/>
        <v>45</v>
      </c>
      <c r="V872" s="235">
        <f t="shared" si="99"/>
        <v>0.50880000000000014</v>
      </c>
      <c r="W872" s="235">
        <f t="shared" si="100"/>
        <v>0.56897168300833689</v>
      </c>
      <c r="X872">
        <f>IFERROR(INDEX(Rainfall_Wet!$O$2:$O$217,MATCH(B872, Rainfall_Wet!$A$2:$A$217,0)),"")</f>
        <v>175.377105089</v>
      </c>
      <c r="Y872" s="241">
        <v>39.96</v>
      </c>
      <c r="Z872" s="241">
        <v>12.920000000000002</v>
      </c>
      <c r="AA872" s="241">
        <v>47.12</v>
      </c>
      <c r="AB872" s="242" t="s">
        <v>2692</v>
      </c>
      <c r="AC872" s="241">
        <v>1.6549531789058647</v>
      </c>
      <c r="AD872">
        <f>IF('WetLitterbags placem_collection'!AB213="","",'WetLitterbags placem_collection'!AB213)</f>
        <v>13.8</v>
      </c>
      <c r="AE872">
        <f>IF('WetLitterbags placem_collection'!Z213="","",'WetLitterbags placem_collection'!Z213)</f>
        <v>17.399999999999999</v>
      </c>
      <c r="AF872" s="256" t="str">
        <f>IF('WetLitterbags placem_collection'!AA213="","",'WetLitterbags placem_collection'!AA213)</f>
        <v>O</v>
      </c>
      <c r="AG872">
        <f>IF('WetLitterbags placem_collection'!AC213="","",'WetLitterbags placem_collection'!AC213)</f>
        <v>1</v>
      </c>
      <c r="AH872">
        <f>AVERAGE('WetLitterbags placem_collection'!S213,'WetLitterbags placem_collection'!U213)</f>
        <v>16.850000000000001</v>
      </c>
      <c r="AI872">
        <f>AVERAGE('WetLitterbags placem_collection'!R213,'WetLitterbags placem_collection'!T213)</f>
        <v>23.95</v>
      </c>
      <c r="AJ872">
        <v>-2.439403972</v>
      </c>
      <c r="AK872">
        <v>34.838404959999998</v>
      </c>
      <c r="AL872" t="str">
        <f>IF(ISNUMBER(SEARCH("C", 'WetLitterbags placem_collection'!Y213)),"YES","")</f>
        <v/>
      </c>
      <c r="AM872" t="str">
        <f>IF(ISNUMBER(SEARCH("H", 'WetLitterbags placem_collection'!Y213)),"YES","")</f>
        <v/>
      </c>
      <c r="AN872" t="str">
        <f>IF(ISNUMBER(SEARCH("R", 'WetLitterbags placem_collection'!Y213)),"YES","")</f>
        <v>YES</v>
      </c>
    </row>
    <row r="873" spans="1:40" ht="15" customHeight="1">
      <c r="A873" s="268" t="s">
        <v>2460</v>
      </c>
      <c r="B873" s="282">
        <f>'Dry_Litterbag Placem_Collection'!A214</f>
        <v>215</v>
      </c>
      <c r="C873" s="282" t="str">
        <f>'Dry_Litterbag Placem_Collection'!B214</f>
        <v xml:space="preserve">Mwantimba
</v>
      </c>
      <c r="D873" s="282" t="s">
        <v>2677</v>
      </c>
      <c r="E873" s="282" t="s">
        <v>2527</v>
      </c>
      <c r="F873" s="282">
        <v>3</v>
      </c>
      <c r="G873" s="283" t="str">
        <f>'Dry_Litterbag Placem_Collection'!C214</f>
        <v>Wet_W3_CG1</v>
      </c>
      <c r="H873" s="293" t="s">
        <v>3672</v>
      </c>
      <c r="I873" s="294" t="s">
        <v>298</v>
      </c>
      <c r="J873" s="233" t="str">
        <f>'WetLitterbags placem_collection'!Q214</f>
        <v>R130</v>
      </c>
      <c r="K873" s="235">
        <f>IFERROR(INDEX('Green_rooibos initial weight'!$C$5:$C$1749,MATCH(J873, 'Green_rooibos initial weight'!$A$5:$A$1749,0)),"")</f>
        <v>2.2410000000000001</v>
      </c>
      <c r="L873" s="235">
        <f t="shared" si="96"/>
        <v>1.9912000000000001</v>
      </c>
      <c r="M873" s="235">
        <f>AVERAGE('Ashed teabags wet'!$J$814:$J$816)</f>
        <v>2.2816647271287041</v>
      </c>
      <c r="N873" s="235">
        <f t="shared" si="97"/>
        <v>1.9457674919534134</v>
      </c>
      <c r="O873" s="235">
        <f>IF(IFERROR(INDEX('Both teabags AfterWet'!$D$1:$D$839,MATCH(J873,'Both teabags AfterWet'!$B$1:$B$839,0)),"")="","",(IFERROR(INDEX('Both teabags AfterWet'!$D$1:$D$839,MATCH(J873,'Both teabags AfterWet'!$B$1:$B$839,0)),"")))</f>
        <v>1.6712</v>
      </c>
      <c r="P873" s="235">
        <f t="shared" si="98"/>
        <v>1.5206</v>
      </c>
      <c r="Q873" s="235">
        <f>IFERROR(INDEX('Ashed teabags wet'!$J$2:$J$825,MATCH(J873,'Ashed teabags wet'!$B$2:$B$825,0)),"")</f>
        <v>7.2700296735904999</v>
      </c>
      <c r="R873" s="235">
        <f t="shared" si="101"/>
        <v>1.4100519287833828</v>
      </c>
      <c r="S873" s="236">
        <f>'WetLitterbags placem_collection'!E214</f>
        <v>42769</v>
      </c>
      <c r="T873" s="236">
        <f>IF('WetLitterbags placem_collection'!G214="","",'WetLitterbags placem_collection'!G214)</f>
        <v>42813</v>
      </c>
      <c r="U873" s="237">
        <f t="shared" si="102"/>
        <v>44</v>
      </c>
      <c r="V873" s="235">
        <f t="shared" si="99"/>
        <v>0.47060000000000013</v>
      </c>
      <c r="W873" s="235">
        <f t="shared" si="100"/>
        <v>0.53571556317003055</v>
      </c>
      <c r="X873">
        <f>IFERROR(INDEX(Rainfall_Wet!$O$2:$O$217,MATCH(B873, Rainfall_Wet!$A$2:$A$217,0)),"")</f>
        <v>175.377105089</v>
      </c>
      <c r="Y873" s="241">
        <v>27.96</v>
      </c>
      <c r="Z873" s="241">
        <v>4.9200000000000017</v>
      </c>
      <c r="AA873" s="241">
        <v>67.12</v>
      </c>
      <c r="AB873" s="242" t="s">
        <v>2688</v>
      </c>
      <c r="AC873" s="241">
        <v>1.0437161163134547</v>
      </c>
      <c r="AD873">
        <f>IF('WetLitterbags placem_collection'!AB214="","",'WetLitterbags placem_collection'!AB214)</f>
        <v>7.9</v>
      </c>
      <c r="AE873">
        <f>IF('WetLitterbags placem_collection'!Z214="","",'WetLitterbags placem_collection'!Z214)</f>
        <v>7.9</v>
      </c>
      <c r="AF873" s="256" t="str">
        <f>IF('WetLitterbags placem_collection'!AA214="","",'WetLitterbags placem_collection'!AA214)</f>
        <v>O</v>
      </c>
      <c r="AG873">
        <f>IF('WetLitterbags placem_collection'!AC214="","",'WetLitterbags placem_collection'!AC214)</f>
        <v>1</v>
      </c>
      <c r="AH873">
        <f>AVERAGE('WetLitterbags placem_collection'!S214,'WetLitterbags placem_collection'!U214)</f>
        <v>22.45</v>
      </c>
      <c r="AI873">
        <f>AVERAGE('WetLitterbags placem_collection'!R214,'WetLitterbags placem_collection'!T214)</f>
        <v>27.450000000000003</v>
      </c>
      <c r="AJ873">
        <v>-2.4395990190000001</v>
      </c>
      <c r="AK873">
        <v>34.838418959999998</v>
      </c>
      <c r="AL873" t="str">
        <f>IF(ISNUMBER(SEARCH("C", 'WetLitterbags placem_collection'!Y214)),"YES","")</f>
        <v/>
      </c>
      <c r="AM873" t="str">
        <f>IF(ISNUMBER(SEARCH("H", 'WetLitterbags placem_collection'!Y214)),"YES","")</f>
        <v/>
      </c>
      <c r="AN873" t="str">
        <f>IF(ISNUMBER(SEARCH("R", 'WetLitterbags placem_collection'!Y214)),"YES","")</f>
        <v>YES</v>
      </c>
    </row>
    <row r="874" spans="1:40" ht="15" customHeight="1">
      <c r="A874" s="268" t="s">
        <v>2460</v>
      </c>
      <c r="B874" s="282">
        <f>'Dry_Litterbag Placem_Collection'!A215</f>
        <v>212</v>
      </c>
      <c r="C874" s="282" t="str">
        <f>'Dry_Litterbag Placem_Collection'!B215</f>
        <v xml:space="preserve">Mwantimba
</v>
      </c>
      <c r="D874" s="282" t="s">
        <v>2677</v>
      </c>
      <c r="E874" s="282" t="s">
        <v>2527</v>
      </c>
      <c r="F874" s="282">
        <v>4</v>
      </c>
      <c r="G874" s="283" t="str">
        <f>'Dry_Litterbag Placem_Collection'!C215</f>
        <v>Wet_P4_CG3</v>
      </c>
      <c r="H874" s="293" t="s">
        <v>3672</v>
      </c>
      <c r="I874" s="294" t="s">
        <v>298</v>
      </c>
      <c r="J874" s="233" t="str">
        <f>'WetLitterbags placem_collection'!Q215</f>
        <v>R111</v>
      </c>
      <c r="K874" s="235">
        <f>IFERROR(INDEX('Green_rooibos initial weight'!$C$5:$C$1749,MATCH(J874, 'Green_rooibos initial weight'!$A$5:$A$1749,0)),"")</f>
        <v>2.3170000000000002</v>
      </c>
      <c r="L874" s="235">
        <f t="shared" si="96"/>
        <v>2.0672000000000001</v>
      </c>
      <c r="M874" s="235">
        <f>AVERAGE('Ashed teabags wet'!$J$814:$J$816)</f>
        <v>2.2816647271287041</v>
      </c>
      <c r="N874" s="235">
        <f t="shared" si="97"/>
        <v>2.0200334267607958</v>
      </c>
      <c r="O874" s="235">
        <f>IF(IFERROR(INDEX('Both teabags AfterWet'!$D$1:$D$839,MATCH(J874,'Both teabags AfterWet'!$B$1:$B$839,0)),"")="","",(IFERROR(INDEX('Both teabags AfterWet'!$D$1:$D$839,MATCH(J874,'Both teabags AfterWet'!$B$1:$B$839,0)),"")))</f>
        <v>1.587</v>
      </c>
      <c r="P874" s="235">
        <f t="shared" si="98"/>
        <v>1.4363999999999999</v>
      </c>
      <c r="Q874" s="235">
        <f>IFERROR(INDEX('Ashed teabags wet'!$J$2:$J$825,MATCH(J874,'Ashed teabags wet'!$B$2:$B$825,0)),"")</f>
        <v>3.4013605442175416</v>
      </c>
      <c r="R874" s="235">
        <f t="shared" si="101"/>
        <v>1.3875428571428592</v>
      </c>
      <c r="S874" s="236">
        <f>'WetLitterbags placem_collection'!E215</f>
        <v>42769</v>
      </c>
      <c r="T874" s="236">
        <f>IF('WetLitterbags placem_collection'!G215="","",'WetLitterbags placem_collection'!G215)</f>
        <v>42813</v>
      </c>
      <c r="U874" s="237">
        <f t="shared" si="102"/>
        <v>44</v>
      </c>
      <c r="V874" s="235">
        <f t="shared" si="99"/>
        <v>0.63080000000000025</v>
      </c>
      <c r="W874" s="235">
        <f t="shared" si="100"/>
        <v>0.63249056961793659</v>
      </c>
      <c r="X874">
        <f>IFERROR(INDEX(Rainfall_Wet!$O$2:$O$217,MATCH(B874, Rainfall_Wet!$A$2:$A$217,0)),"")</f>
        <v>175.054685654</v>
      </c>
      <c r="Y874" s="241">
        <v>21.96</v>
      </c>
      <c r="Z874" s="241">
        <v>4.9199999999999982</v>
      </c>
      <c r="AA874" s="241">
        <v>73.12</v>
      </c>
      <c r="AB874" s="242" t="s">
        <v>2688</v>
      </c>
      <c r="AC874" s="241">
        <v>1.2416954164613114</v>
      </c>
      <c r="AD874">
        <f>IF('WetLitterbags placem_collection'!AB215="","",'WetLitterbags placem_collection'!AB215)</f>
        <v>15.2</v>
      </c>
      <c r="AE874">
        <f>IF('WetLitterbags placem_collection'!Z215="","",'WetLitterbags placem_collection'!Z215)</f>
        <v>12.2</v>
      </c>
      <c r="AF874" s="256" t="str">
        <f>IF('WetLitterbags placem_collection'!AA215="","",'WetLitterbags placem_collection'!AA215)</f>
        <v>O</v>
      </c>
      <c r="AG874">
        <f>IF('WetLitterbags placem_collection'!AC215="","",'WetLitterbags placem_collection'!AC215)</f>
        <v>1</v>
      </c>
      <c r="AH874">
        <f>AVERAGE('WetLitterbags placem_collection'!S215,'WetLitterbags placem_collection'!U215)</f>
        <v>19.75</v>
      </c>
      <c r="AI874">
        <f>AVERAGE('WetLitterbags placem_collection'!R215,'WetLitterbags placem_collection'!T215)</f>
        <v>28.15</v>
      </c>
      <c r="AJ874">
        <v>-2.4396949910000001</v>
      </c>
      <c r="AK874">
        <v>34.838574029999997</v>
      </c>
      <c r="AL874" t="str">
        <f>IF(ISNUMBER(SEARCH("C", 'WetLitterbags placem_collection'!Y215)),"YES","")</f>
        <v/>
      </c>
      <c r="AM874" t="str">
        <f>IF(ISNUMBER(SEARCH("H", 'WetLitterbags placem_collection'!Y215)),"YES","")</f>
        <v/>
      </c>
      <c r="AN874" t="str">
        <f>IF(ISNUMBER(SEARCH("R", 'WetLitterbags placem_collection'!Y215)),"YES","")</f>
        <v/>
      </c>
    </row>
    <row r="875" spans="1:40" ht="15" customHeight="1">
      <c r="A875" s="268" t="s">
        <v>2460</v>
      </c>
      <c r="B875" s="282">
        <f>'Dry_Litterbag Placem_Collection'!A216</f>
        <v>213</v>
      </c>
      <c r="C875" s="282" t="str">
        <f>'Dry_Litterbag Placem_Collection'!B216</f>
        <v>Handajega</v>
      </c>
      <c r="D875" s="282" t="s">
        <v>2677</v>
      </c>
      <c r="E875" s="282" t="s">
        <v>2527</v>
      </c>
      <c r="F875" s="282">
        <v>3</v>
      </c>
      <c r="G875" s="283" t="str">
        <f>'Dry_Litterbag Placem_Collection'!C216</f>
        <v>Wet_W1_CG4</v>
      </c>
      <c r="H875" s="293" t="s">
        <v>3672</v>
      </c>
      <c r="I875" s="294" t="s">
        <v>298</v>
      </c>
      <c r="J875" s="233" t="str">
        <f>'WetLitterbags placem_collection'!Q216</f>
        <v>R412</v>
      </c>
      <c r="K875" s="235">
        <f>IFERROR(INDEX('Green_rooibos initial weight'!$C$5:$C$1749,MATCH(J875, 'Green_rooibos initial weight'!$A$5:$A$1749,0)),"")</f>
        <v>2.2709999999999999</v>
      </c>
      <c r="L875" s="235">
        <f t="shared" si="96"/>
        <v>2.0211999999999999</v>
      </c>
      <c r="M875" s="235">
        <f>AVERAGE('Ashed teabags wet'!$J$814:$J$816)</f>
        <v>2.2816647271287041</v>
      </c>
      <c r="N875" s="235">
        <f t="shared" si="97"/>
        <v>1.9750829925352744</v>
      </c>
      <c r="O875" s="235">
        <f>IF(IFERROR(INDEX('Both teabags AfterWet'!$D$1:$D$839,MATCH(J875,'Both teabags AfterWet'!$B$1:$B$839,0)),"")="","",(IFERROR(INDEX('Both teabags AfterWet'!$D$1:$D$839,MATCH(J875,'Both teabags AfterWet'!$B$1:$B$839,0)),"")))</f>
        <v>1.4850000000000001</v>
      </c>
      <c r="P875" s="235">
        <f t="shared" si="98"/>
        <v>1.3344</v>
      </c>
      <c r="Q875" s="235">
        <f>IFERROR(INDEX('Ashed teabags wet'!$J$2:$J$825,MATCH(J875,'Ashed teabags wet'!$B$2:$B$825,0)),"")</f>
        <v>5.5972013992993173</v>
      </c>
      <c r="R875" s="235">
        <f t="shared" si="101"/>
        <v>1.2597109445277499</v>
      </c>
      <c r="S875" s="236">
        <f>'WetLitterbags placem_collection'!E216</f>
        <v>42769</v>
      </c>
      <c r="T875" s="236">
        <f>IF('WetLitterbags placem_collection'!G216="","",'WetLitterbags placem_collection'!G216)</f>
        <v>42813</v>
      </c>
      <c r="U875" s="237">
        <f t="shared" si="102"/>
        <v>44</v>
      </c>
      <c r="V875" s="235">
        <f t="shared" si="99"/>
        <v>0.68679999999999986</v>
      </c>
      <c r="W875" s="235">
        <f t="shared" si="100"/>
        <v>0.71537204800752452</v>
      </c>
      <c r="X875">
        <f>IFERROR(INDEX(Rainfall_Wet!$O$2:$O$217,MATCH(B875, Rainfall_Wet!$A$2:$A$217,0)),"")</f>
        <v>175.054685654</v>
      </c>
      <c r="Y875" s="241">
        <v>23.96</v>
      </c>
      <c r="Z875" s="241">
        <v>4.9199999999999982</v>
      </c>
      <c r="AA875" s="241">
        <v>71.12</v>
      </c>
      <c r="AB875" s="242" t="s">
        <v>2688</v>
      </c>
      <c r="AC875" s="241">
        <v>3.30913750616067</v>
      </c>
      <c r="AD875">
        <f>IF('WetLitterbags placem_collection'!AB216="","",'WetLitterbags placem_collection'!AB216)</f>
        <v>7.9</v>
      </c>
      <c r="AE875">
        <f>IF('WetLitterbags placem_collection'!Z216="","",'WetLitterbags placem_collection'!Z216)</f>
        <v>7.9</v>
      </c>
      <c r="AF875" s="256" t="str">
        <f>IF('WetLitterbags placem_collection'!AA216="","",'WetLitterbags placem_collection'!AA216)</f>
        <v>O</v>
      </c>
      <c r="AG875">
        <f>IF('WetLitterbags placem_collection'!AC216="","",'WetLitterbags placem_collection'!AC216)</f>
        <v>1</v>
      </c>
      <c r="AH875">
        <f>AVERAGE('WetLitterbags placem_collection'!S216,'WetLitterbags placem_collection'!U216)</f>
        <v>19.45</v>
      </c>
      <c r="AI875">
        <f>AVERAGE('WetLitterbags placem_collection'!R216,'WetLitterbags placem_collection'!T216)</f>
        <v>29.200000000000003</v>
      </c>
      <c r="AJ875">
        <v>-2.4396949910000001</v>
      </c>
      <c r="AK875">
        <v>34.838574029999997</v>
      </c>
      <c r="AL875" t="str">
        <f>IF(ISNUMBER(SEARCH("C", 'WetLitterbags placem_collection'!Y216)),"YES","")</f>
        <v/>
      </c>
      <c r="AM875" t="str">
        <f>IF(ISNUMBER(SEARCH("H", 'WetLitterbags placem_collection'!Y216)),"YES","")</f>
        <v/>
      </c>
      <c r="AN875" t="str">
        <f>IF(ISNUMBER(SEARCH("R", 'WetLitterbags placem_collection'!Y216)),"YES","")</f>
        <v>YES</v>
      </c>
    </row>
    <row r="876" spans="1:40" ht="15" customHeight="1">
      <c r="A876" s="268" t="s">
        <v>2460</v>
      </c>
      <c r="B876" s="282">
        <f>'Dry_Litterbag Placem_Collection'!A217</f>
        <v>214</v>
      </c>
      <c r="C876" s="282" t="str">
        <f>'Dry_Litterbag Placem_Collection'!B217</f>
        <v>Handajega</v>
      </c>
      <c r="D876" s="282" t="s">
        <v>2677</v>
      </c>
      <c r="E876" s="282" t="s">
        <v>2527</v>
      </c>
      <c r="F876" s="282">
        <v>1</v>
      </c>
      <c r="G876" s="283" t="str">
        <f>'Dry_Litterbag Placem_Collection'!C217</f>
        <v>Wet_W2_CG3</v>
      </c>
      <c r="H876" s="293" t="s">
        <v>3672</v>
      </c>
      <c r="I876" s="294" t="s">
        <v>298</v>
      </c>
      <c r="J876" s="233" t="str">
        <f>'WetLitterbags placem_collection'!Q217</f>
        <v>R434</v>
      </c>
      <c r="K876" s="235">
        <f>IFERROR(INDEX('Green_rooibos initial weight'!$C$5:$C$1749,MATCH(J876, 'Green_rooibos initial weight'!$A$5:$A$1749,0)),"")</f>
        <v>2.0840000000000001</v>
      </c>
      <c r="L876" s="235">
        <f t="shared" si="96"/>
        <v>1.8342000000000001</v>
      </c>
      <c r="M876" s="235">
        <f>AVERAGE('Ashed teabags wet'!$J$814:$J$816)</f>
        <v>2.2816647271287041</v>
      </c>
      <c r="N876" s="235">
        <f t="shared" si="97"/>
        <v>1.7923497055750053</v>
      </c>
      <c r="O876" s="235">
        <f>IF(IFERROR(INDEX('Both teabags AfterWet'!$D$1:$D$839,MATCH(J876,'Both teabags AfterWet'!$B$1:$B$839,0)),"")="","",(IFERROR(INDEX('Both teabags AfterWet'!$D$1:$D$839,MATCH(J876,'Both teabags AfterWet'!$B$1:$B$839,0)),"")))</f>
        <v>1.5467</v>
      </c>
      <c r="P876" s="235">
        <f t="shared" si="98"/>
        <v>1.3960999999999999</v>
      </c>
      <c r="Q876" s="235">
        <f>IFERROR(INDEX('Ashed teabags wet'!$J$2:$J$825,MATCH(J876,'Ashed teabags wet'!$B$2:$B$825,0)),"")</f>
        <v>2.1484374999999396</v>
      </c>
      <c r="R876" s="235">
        <f t="shared" si="101"/>
        <v>1.3661056640625007</v>
      </c>
      <c r="S876" s="236">
        <f>'WetLitterbags placem_collection'!E217</f>
        <v>42769</v>
      </c>
      <c r="T876" s="236">
        <f>IF('WetLitterbags placem_collection'!G217="","",'WetLitterbags placem_collection'!G217)</f>
        <v>42814</v>
      </c>
      <c r="U876" s="237">
        <f t="shared" si="102"/>
        <v>45</v>
      </c>
      <c r="V876" s="235">
        <f t="shared" si="99"/>
        <v>0.43810000000000016</v>
      </c>
      <c r="W876" s="235">
        <f t="shared" si="100"/>
        <v>0.42624404151250461</v>
      </c>
      <c r="X876">
        <f>IFERROR(INDEX(Rainfall_Wet!$O$2:$O$217,MATCH(B876, Rainfall_Wet!$A$2:$A$217,0)),"")</f>
        <v>175.054685654</v>
      </c>
      <c r="Y876" s="241">
        <v>25.96</v>
      </c>
      <c r="Z876" s="241">
        <v>8.9200000000000017</v>
      </c>
      <c r="AA876" s="241">
        <v>65.12</v>
      </c>
      <c r="AB876" s="242" t="s">
        <v>2688</v>
      </c>
      <c r="AC876" s="241">
        <v>1.614588467225234</v>
      </c>
      <c r="AD876">
        <f>IF('WetLitterbags placem_collection'!AB217="","",'WetLitterbags placem_collection'!AB217)</f>
        <v>13.8</v>
      </c>
      <c r="AE876">
        <f>IF('WetLitterbags placem_collection'!Z217="","",'WetLitterbags placem_collection'!Z217)</f>
        <v>17.399999999999999</v>
      </c>
      <c r="AF876" s="256" t="str">
        <f>IF('WetLitterbags placem_collection'!AA217="","",'WetLitterbags placem_collection'!AA217)</f>
        <v>O</v>
      </c>
      <c r="AG876">
        <f>IF('WetLitterbags placem_collection'!AC217="","",'WetLitterbags placem_collection'!AC217)</f>
        <v>1</v>
      </c>
      <c r="AH876">
        <f>AVERAGE('WetLitterbags placem_collection'!S217,'WetLitterbags placem_collection'!U217)</f>
        <v>20.3</v>
      </c>
      <c r="AI876">
        <f>AVERAGE('WetLitterbags placem_collection'!R217,'WetLitterbags placem_collection'!T217)</f>
        <v>26.25</v>
      </c>
      <c r="AJ876">
        <v>-2.439403972</v>
      </c>
      <c r="AK876">
        <v>34.838404959999998</v>
      </c>
      <c r="AL876" t="str">
        <f>IF(ISNUMBER(SEARCH("C", 'WetLitterbags placem_collection'!Y217)),"YES","")</f>
        <v/>
      </c>
      <c r="AM876" t="str">
        <f>IF(ISNUMBER(SEARCH("H", 'WetLitterbags placem_collection'!Y217)),"YES","")</f>
        <v/>
      </c>
      <c r="AN876" t="str">
        <f>IF(ISNUMBER(SEARCH("R", 'WetLitterbags placem_collection'!Y217)),"YES","")</f>
        <v>YES</v>
      </c>
    </row>
    <row r="877" spans="1:40" ht="15" customHeight="1">
      <c r="A877" s="268" t="s">
        <v>2460</v>
      </c>
      <c r="B877" s="282">
        <f>'Dry_Litterbag Placem_Collection'!A218</f>
        <v>216</v>
      </c>
      <c r="C877" s="282" t="str">
        <f>'Dry_Litterbag Placem_Collection'!B218</f>
        <v>Handajega</v>
      </c>
      <c r="D877" s="282" t="s">
        <v>2677</v>
      </c>
      <c r="E877" s="282" t="s">
        <v>2527</v>
      </c>
      <c r="F877" s="282">
        <v>2</v>
      </c>
      <c r="G877" s="283" t="str">
        <f>'Dry_Litterbag Placem_Collection'!C218</f>
        <v>Wet_W4_CG2</v>
      </c>
      <c r="H877" s="293" t="s">
        <v>3672</v>
      </c>
      <c r="I877" s="294" t="s">
        <v>298</v>
      </c>
      <c r="J877" s="233" t="str">
        <f>'WetLitterbags placem_collection'!Q218</f>
        <v>R457</v>
      </c>
      <c r="K877" s="235">
        <f>IFERROR(INDEX('Green_rooibos initial weight'!$C$5:$C$1749,MATCH(J877, 'Green_rooibos initial weight'!$A$5:$A$1749,0)),"")</f>
        <v>2.2410000000000001</v>
      </c>
      <c r="L877" s="235">
        <f t="shared" si="96"/>
        <v>1.9912000000000001</v>
      </c>
      <c r="M877" s="235">
        <f>AVERAGE('Ashed teabags wet'!$J$814:$J$816)</f>
        <v>2.2816647271287041</v>
      </c>
      <c r="N877" s="235">
        <f t="shared" si="97"/>
        <v>1.9457674919534134</v>
      </c>
      <c r="O877" s="235">
        <f>IF(IFERROR(INDEX('Both teabags AfterWet'!$D$1:$D$839,MATCH(J877,'Both teabags AfterWet'!$B$1:$B$839,0)),"")="","",(IFERROR(INDEX('Both teabags AfterWet'!$D$1:$D$839,MATCH(J877,'Both teabags AfterWet'!$B$1:$B$839,0)),"")))</f>
        <v>1.5940000000000001</v>
      </c>
      <c r="P877" s="235">
        <f t="shared" si="98"/>
        <v>1.4434</v>
      </c>
      <c r="Q877" s="235">
        <f>IFERROR(INDEX('Ashed teabags wet'!$J$2:$J$825,MATCH(J877,'Ashed teabags wet'!$B$2:$B$825,0)),"")</f>
        <v>3.2951289398278099</v>
      </c>
      <c r="R877" s="235">
        <f t="shared" si="101"/>
        <v>1.3958381088825254</v>
      </c>
      <c r="S877" s="236">
        <f>'WetLitterbags placem_collection'!E218</f>
        <v>42769</v>
      </c>
      <c r="T877" s="236">
        <f>IF('WetLitterbags placem_collection'!G218="","",'WetLitterbags placem_collection'!G218)</f>
        <v>42814</v>
      </c>
      <c r="U877" s="237">
        <f t="shared" si="102"/>
        <v>45</v>
      </c>
      <c r="V877" s="235">
        <f t="shared" si="99"/>
        <v>0.54780000000000006</v>
      </c>
      <c r="W877" s="235">
        <f t="shared" si="100"/>
        <v>0.54992938307088801</v>
      </c>
      <c r="X877">
        <f>IFERROR(INDEX(Rainfall_Wet!$O$2:$O$217,MATCH(B877, Rainfall_Wet!$A$2:$A$217,0)),"")</f>
        <v>175.377105089</v>
      </c>
      <c r="Y877" s="241">
        <v>25.96</v>
      </c>
      <c r="Z877" s="241">
        <v>8.9200000000000017</v>
      </c>
      <c r="AA877" s="241">
        <v>65.12</v>
      </c>
      <c r="AB877" s="242" t="s">
        <v>2688</v>
      </c>
      <c r="AC877" s="241">
        <v>1.6991621488417901</v>
      </c>
      <c r="AD877">
        <f>IF('WetLitterbags placem_collection'!AB218="","",'WetLitterbags placem_collection'!AB218)</f>
        <v>5.13</v>
      </c>
      <c r="AE877">
        <f>IF('WetLitterbags placem_collection'!Z218="","",'WetLitterbags placem_collection'!Z218)</f>
        <v>5.13</v>
      </c>
      <c r="AF877" s="256" t="str">
        <f>IF('WetLitterbags placem_collection'!AA218="","",'WetLitterbags placem_collection'!AA218)</f>
        <v>O</v>
      </c>
      <c r="AG877">
        <f>IF('WetLitterbags placem_collection'!AC218="","",'WetLitterbags placem_collection'!AC218)</f>
        <v>1</v>
      </c>
      <c r="AH877">
        <f>AVERAGE('WetLitterbags placem_collection'!S218,'WetLitterbags placem_collection'!U218)</f>
        <v>20.65</v>
      </c>
      <c r="AI877">
        <f>AVERAGE('WetLitterbags placem_collection'!R218,'WetLitterbags placem_collection'!T218)</f>
        <v>25.05</v>
      </c>
      <c r="AJ877">
        <v>-2.4396450349999999</v>
      </c>
      <c r="AK877">
        <v>34.83836599</v>
      </c>
      <c r="AL877" t="str">
        <f>IF(ISNUMBER(SEARCH("C", 'WetLitterbags placem_collection'!Y218)),"YES","")</f>
        <v/>
      </c>
      <c r="AM877" t="str">
        <f>IF(ISNUMBER(SEARCH("H", 'WetLitterbags placem_collection'!Y218)),"YES","")</f>
        <v/>
      </c>
      <c r="AN877" t="str">
        <f>IF(ISNUMBER(SEARCH("R", 'WetLitterbags placem_collection'!Y218)),"YES","")</f>
        <v>YES</v>
      </c>
    </row>
    <row r="878" spans="1:40" ht="15" customHeight="1">
      <c r="A878" s="268" t="s">
        <v>2460</v>
      </c>
      <c r="B878" s="282">
        <f>'Dry_Litterbag Placem_Collection'!A219</f>
        <v>217</v>
      </c>
      <c r="C878" s="282" t="str">
        <f>'Dry_Litterbag Placem_Collection'!B219</f>
        <v>Seronera</v>
      </c>
      <c r="D878" s="282" t="s">
        <v>2677</v>
      </c>
      <c r="E878" s="282" t="s">
        <v>2527</v>
      </c>
      <c r="F878" s="282">
        <v>1</v>
      </c>
      <c r="G878" s="283" t="str">
        <f>'Dry_Litterbag Placem_Collection'!C219</f>
        <v>Local1_CG1</v>
      </c>
      <c r="H878" s="293" t="s">
        <v>3672</v>
      </c>
      <c r="I878" s="294" t="s">
        <v>298</v>
      </c>
      <c r="J878" s="233" t="str">
        <f>'WetLitterbags placem_collection'!Q219</f>
        <v>R410</v>
      </c>
      <c r="K878" s="235">
        <f>IFERROR(INDEX('Green_rooibos initial weight'!$C$5:$C$1749,MATCH(J878, 'Green_rooibos initial weight'!$A$5:$A$1749,0)),"")</f>
        <v>2.1930000000000001</v>
      </c>
      <c r="L878" s="235">
        <f t="shared" si="96"/>
        <v>1.9432</v>
      </c>
      <c r="M878" s="235">
        <f>AVERAGE('Ashed teabags wet'!$J$814:$J$816)</f>
        <v>2.2816647271287041</v>
      </c>
      <c r="N878" s="235">
        <f t="shared" si="97"/>
        <v>1.8988626910224351</v>
      </c>
      <c r="O878" s="235">
        <f>IF(IFERROR(INDEX('Both teabags AfterWet'!$D$1:$D$839,MATCH(J878,'Both teabags AfterWet'!$B$1:$B$839,0)),"")="","",(IFERROR(INDEX('Both teabags AfterWet'!$D$1:$D$839,MATCH(J878,'Both teabags AfterWet'!$B$1:$B$839,0)),"")))</f>
        <v>1.488</v>
      </c>
      <c r="P878" s="235">
        <f t="shared" si="98"/>
        <v>1.3373999999999999</v>
      </c>
      <c r="Q878" s="235">
        <f>IFERROR(INDEX('Ashed teabags wet'!$J$2:$J$825,MATCH(J878,'Ashed teabags wet'!$B$2:$B$825,0)),"")</f>
        <v>4.277286135692731</v>
      </c>
      <c r="R878" s="235">
        <f t="shared" si="101"/>
        <v>1.2801955752212453</v>
      </c>
      <c r="S878" s="236">
        <f>'WetLitterbags placem_collection'!E219</f>
        <v>42769</v>
      </c>
      <c r="T878" s="236">
        <f>IF('WetLitterbags placem_collection'!G219="","",'WetLitterbags placem_collection'!G219)</f>
        <v>42814</v>
      </c>
      <c r="U878" s="237">
        <f t="shared" si="102"/>
        <v>45</v>
      </c>
      <c r="V878" s="235">
        <f t="shared" si="99"/>
        <v>0.60580000000000012</v>
      </c>
      <c r="W878" s="235">
        <f t="shared" si="100"/>
        <v>0.61866711580118983</v>
      </c>
      <c r="X878">
        <f>IFERROR(INDEX(Rainfall_Wet!$O$2:$O$217,MATCH(B878, Rainfall_Wet!$A$2:$A$217,0)),"")</f>
        <v>175.377105089</v>
      </c>
      <c r="Y878" s="241">
        <v>29.076539101497506</v>
      </c>
      <c r="Z878" s="241">
        <v>7.1963394342762079</v>
      </c>
      <c r="AA878" s="241">
        <v>63.727121464226286</v>
      </c>
      <c r="AB878" s="241" t="s">
        <v>2688</v>
      </c>
      <c r="AC878" s="241">
        <v>1.0994578610152781</v>
      </c>
      <c r="AD878">
        <f>IF('WetLitterbags placem_collection'!AB219="","",'WetLitterbags placem_collection'!AB219)</f>
        <v>13.8</v>
      </c>
      <c r="AE878">
        <f>IF('WetLitterbags placem_collection'!Z219="","",'WetLitterbags placem_collection'!Z219)</f>
        <v>17.399999999999999</v>
      </c>
      <c r="AF878" s="256" t="str">
        <f>IF('WetLitterbags placem_collection'!AA219="","",'WetLitterbags placem_collection'!AA219)</f>
        <v>O</v>
      </c>
      <c r="AG878">
        <f>IF('WetLitterbags placem_collection'!AC219="","",'WetLitterbags placem_collection'!AC219)</f>
        <v>1</v>
      </c>
      <c r="AH878">
        <f>AVERAGE('WetLitterbags placem_collection'!S219,'WetLitterbags placem_collection'!U219)</f>
        <v>20.049999999999997</v>
      </c>
      <c r="AI878">
        <f>AVERAGE('WetLitterbags placem_collection'!R219,'WetLitterbags placem_collection'!T219)</f>
        <v>25.5</v>
      </c>
      <c r="AJ878">
        <v>-2.439403972</v>
      </c>
      <c r="AK878">
        <v>34.838404959999998</v>
      </c>
      <c r="AL878" t="str">
        <f>IF(ISNUMBER(SEARCH("C", 'WetLitterbags placem_collection'!Y219)),"YES","")</f>
        <v/>
      </c>
      <c r="AM878" t="str">
        <f>IF(ISNUMBER(SEARCH("H", 'WetLitterbags placem_collection'!Y219)),"YES","")</f>
        <v/>
      </c>
      <c r="AN878" t="str">
        <f>IF(ISNUMBER(SEARCH("R", 'WetLitterbags placem_collection'!Y219)),"YES","")</f>
        <v/>
      </c>
    </row>
    <row r="879" spans="1:40" ht="15" customHeight="1">
      <c r="A879" s="268" t="s">
        <v>2460</v>
      </c>
      <c r="B879" s="282">
        <f>'Dry_Litterbag Placem_Collection'!A220</f>
        <v>218</v>
      </c>
      <c r="C879" s="282" t="str">
        <f>'Dry_Litterbag Placem_Collection'!B220</f>
        <v>Seronera</v>
      </c>
      <c r="D879" s="282" t="s">
        <v>2677</v>
      </c>
      <c r="E879" s="282" t="s">
        <v>2527</v>
      </c>
      <c r="F879" s="282">
        <v>2</v>
      </c>
      <c r="G879" s="283" t="str">
        <f>'Dry_Litterbag Placem_Collection'!C220</f>
        <v>Local2_CG2</v>
      </c>
      <c r="H879" s="293" t="s">
        <v>3672</v>
      </c>
      <c r="I879" s="294" t="s">
        <v>298</v>
      </c>
      <c r="J879" s="233" t="str">
        <f>'WetLitterbags placem_collection'!Q220</f>
        <v>R103</v>
      </c>
      <c r="K879" s="235">
        <f>IFERROR(INDEX('Green_rooibos initial weight'!$C$5:$C$1749,MATCH(J879, 'Green_rooibos initial weight'!$A$5:$A$1749,0)),"")</f>
        <v>2.246</v>
      </c>
      <c r="L879" s="235">
        <f t="shared" si="96"/>
        <v>1.9962</v>
      </c>
      <c r="M879" s="235">
        <f>AVERAGE('Ashed teabags wet'!$J$814:$J$816)</f>
        <v>2.2816647271287041</v>
      </c>
      <c r="N879" s="235">
        <f t="shared" si="97"/>
        <v>1.9506534087170568</v>
      </c>
      <c r="O879" s="235">
        <f>IF(IFERROR(INDEX('Both teabags AfterWet'!$D$1:$D$839,MATCH(J879,'Both teabags AfterWet'!$B$1:$B$839,0)),"")="","",(IFERROR(INDEX('Both teabags AfterWet'!$D$1:$D$839,MATCH(J879,'Both teabags AfterWet'!$B$1:$B$839,0)),"")))</f>
        <v>1.4296</v>
      </c>
      <c r="P879" s="235">
        <f t="shared" si="98"/>
        <v>1.2789999999999999</v>
      </c>
      <c r="Q879" s="235">
        <f>IFERROR(INDEX('Ashed teabags wet'!$J$2:$J$825,MATCH(J879,'Ashed teabags wet'!$B$2:$B$825,0)),"")</f>
        <v>5.6706114398422001</v>
      </c>
      <c r="R879" s="235">
        <f t="shared" si="101"/>
        <v>1.2064728796844182</v>
      </c>
      <c r="S879" s="236">
        <f>'WetLitterbags placem_collection'!E220</f>
        <v>42769</v>
      </c>
      <c r="T879" s="236">
        <f>IF('WetLitterbags placem_collection'!G220="","",'WetLitterbags placem_collection'!G220)</f>
        <v>42814</v>
      </c>
      <c r="U879" s="237">
        <f t="shared" si="102"/>
        <v>45</v>
      </c>
      <c r="V879" s="235">
        <f t="shared" si="99"/>
        <v>0.71720000000000006</v>
      </c>
      <c r="W879" s="235">
        <f t="shared" si="100"/>
        <v>0.74418052903263865</v>
      </c>
      <c r="X879">
        <f>IFERROR(INDEX(Rainfall_Wet!$O$2:$O$217,MATCH(B879, Rainfall_Wet!$A$2:$A$217,0)),"")</f>
        <v>175.377105089</v>
      </c>
      <c r="Y879" s="241">
        <v>21.072635135135137</v>
      </c>
      <c r="Z879" s="241">
        <v>7.3057432432432412</v>
      </c>
      <c r="AA879" s="241">
        <v>71.621621621621614</v>
      </c>
      <c r="AB879" s="241" t="s">
        <v>2688</v>
      </c>
      <c r="AC879" s="241">
        <v>1.4512074913750617</v>
      </c>
      <c r="AD879">
        <f>IF('WetLitterbags placem_collection'!AB220="","",'WetLitterbags placem_collection'!AB220)</f>
        <v>5.13</v>
      </c>
      <c r="AE879">
        <f>IF('WetLitterbags placem_collection'!Z220="","",'WetLitterbags placem_collection'!Z220)</f>
        <v>5.13</v>
      </c>
      <c r="AF879" s="256" t="str">
        <f>IF('WetLitterbags placem_collection'!AA220="","",'WetLitterbags placem_collection'!AA220)</f>
        <v>O</v>
      </c>
      <c r="AG879">
        <f>IF('WetLitterbags placem_collection'!AC220="","",'WetLitterbags placem_collection'!AC220)</f>
        <v>1</v>
      </c>
      <c r="AH879">
        <f>AVERAGE('WetLitterbags placem_collection'!S220,'WetLitterbags placem_collection'!U220)</f>
        <v>22.1</v>
      </c>
      <c r="AI879">
        <f>AVERAGE('WetLitterbags placem_collection'!R220,'WetLitterbags placem_collection'!T220)</f>
        <v>24.5</v>
      </c>
      <c r="AJ879">
        <v>-2.4396450349999999</v>
      </c>
      <c r="AK879">
        <v>34.83836599</v>
      </c>
      <c r="AL879" t="str">
        <f>IF(ISNUMBER(SEARCH("C", 'WetLitterbags placem_collection'!Y220)),"YES","")</f>
        <v/>
      </c>
      <c r="AM879" t="str">
        <f>IF(ISNUMBER(SEARCH("H", 'WetLitterbags placem_collection'!Y220)),"YES","")</f>
        <v/>
      </c>
      <c r="AN879" t="str">
        <f>IF(ISNUMBER(SEARCH("R", 'WetLitterbags placem_collection'!Y220)),"YES","")</f>
        <v>YES</v>
      </c>
    </row>
    <row r="880" spans="1:40" ht="15" customHeight="1">
      <c r="A880" s="268" t="s">
        <v>2460</v>
      </c>
      <c r="B880" s="282">
        <f>'Dry_Litterbag Placem_Collection'!A221</f>
        <v>219</v>
      </c>
      <c r="C880" s="282" t="str">
        <f>'Dry_Litterbag Placem_Collection'!B221</f>
        <v>Seronera</v>
      </c>
      <c r="D880" s="282" t="s">
        <v>2677</v>
      </c>
      <c r="E880" s="282" t="s">
        <v>2527</v>
      </c>
      <c r="F880" s="282">
        <v>3</v>
      </c>
      <c r="G880" s="283" t="str">
        <f>'Dry_Litterbag Placem_Collection'!C221</f>
        <v>Local3_CG3</v>
      </c>
      <c r="H880" s="293" t="s">
        <v>3672</v>
      </c>
      <c r="I880" s="294" t="s">
        <v>298</v>
      </c>
      <c r="J880" s="233" t="str">
        <f>'WetLitterbags placem_collection'!Q221</f>
        <v>R356</v>
      </c>
      <c r="K880" s="235">
        <f>IFERROR(INDEX('Green_rooibos initial weight'!$C$5:$C$1749,MATCH(J880, 'Green_rooibos initial weight'!$A$5:$A$1749,0)),"")</f>
        <v>2.1619999999999999</v>
      </c>
      <c r="L880" s="235">
        <f t="shared" si="96"/>
        <v>1.9121999999999999</v>
      </c>
      <c r="M880" s="235">
        <f>AVERAGE('Ashed teabags wet'!$J$814:$J$816)</f>
        <v>2.2816647271287041</v>
      </c>
      <c r="N880" s="235">
        <f t="shared" si="97"/>
        <v>1.8685700070878448</v>
      </c>
      <c r="O880" s="235">
        <f>IF(IFERROR(INDEX('Both teabags AfterWet'!$D$1:$D$839,MATCH(J880,'Both teabags AfterWet'!$B$1:$B$839,0)),"")="","",(IFERROR(INDEX('Both teabags AfterWet'!$D$1:$D$839,MATCH(J880,'Both teabags AfterWet'!$B$1:$B$839,0)),"")))</f>
        <v>1.4823</v>
      </c>
      <c r="P880" s="235">
        <f t="shared" si="98"/>
        <v>1.3316999999999999</v>
      </c>
      <c r="Q880" s="235">
        <f>IFERROR(INDEX('Ashed teabags wet'!$J$2:$J$825,MATCH(J880,'Ashed teabags wet'!$B$2:$B$825,0)),"")</f>
        <v>7.426928605653603</v>
      </c>
      <c r="R880" s="235">
        <f t="shared" si="101"/>
        <v>1.2327955917585109</v>
      </c>
      <c r="S880" s="236">
        <f>'WetLitterbags placem_collection'!E221</f>
        <v>42769</v>
      </c>
      <c r="T880" s="236">
        <f>IF('WetLitterbags placem_collection'!G221="","",'WetLitterbags placem_collection'!G221)</f>
        <v>42813</v>
      </c>
      <c r="U880" s="237">
        <f t="shared" si="102"/>
        <v>44</v>
      </c>
      <c r="V880" s="235">
        <f t="shared" si="99"/>
        <v>0.58050000000000002</v>
      </c>
      <c r="W880" s="235">
        <f t="shared" si="100"/>
        <v>0.63577441532933388</v>
      </c>
      <c r="X880">
        <f>IFERROR(INDEX(Rainfall_Wet!$O$2:$O$217,MATCH(B880, Rainfall_Wet!$A$2:$A$217,0)),"")</f>
        <v>175.054685654</v>
      </c>
      <c r="Y880" s="241">
        <v>21.96</v>
      </c>
      <c r="Z880" s="241">
        <v>4.9199999999999982</v>
      </c>
      <c r="AA880" s="241">
        <v>73.12</v>
      </c>
      <c r="AB880" s="241" t="s">
        <v>2688</v>
      </c>
      <c r="AC880" s="241">
        <v>1.4012321340561851</v>
      </c>
      <c r="AD880">
        <f>IF('WetLitterbags placem_collection'!AB221="","",'WetLitterbags placem_collection'!AB221)</f>
        <v>7.9</v>
      </c>
      <c r="AE880">
        <f>IF('WetLitterbags placem_collection'!Z221="","",'WetLitterbags placem_collection'!Z221)</f>
        <v>7.9</v>
      </c>
      <c r="AF880" s="256" t="str">
        <f>IF('WetLitterbags placem_collection'!AA221="","",'WetLitterbags placem_collection'!AA221)</f>
        <v>O</v>
      </c>
      <c r="AG880">
        <f>IF('WetLitterbags placem_collection'!AC221="","",'WetLitterbags placem_collection'!AC221)</f>
        <v>1</v>
      </c>
      <c r="AH880">
        <f>AVERAGE('WetLitterbags placem_collection'!S221,'WetLitterbags placem_collection'!U221)</f>
        <v>21.75</v>
      </c>
      <c r="AI880">
        <f>AVERAGE('WetLitterbags placem_collection'!R221,'WetLitterbags placem_collection'!T221)</f>
        <v>27.55</v>
      </c>
      <c r="AJ880">
        <v>-2.4395990190000001</v>
      </c>
      <c r="AK880">
        <v>34.838418959999998</v>
      </c>
      <c r="AL880" t="str">
        <f>IF(ISNUMBER(SEARCH("C", 'WetLitterbags placem_collection'!Y221)),"YES","")</f>
        <v/>
      </c>
      <c r="AM880" t="str">
        <f>IF(ISNUMBER(SEARCH("H", 'WetLitterbags placem_collection'!Y221)),"YES","")</f>
        <v/>
      </c>
      <c r="AN880" t="str">
        <f>IF(ISNUMBER(SEARCH("R", 'WetLitterbags placem_collection'!Y221)),"YES","")</f>
        <v/>
      </c>
    </row>
    <row r="881" spans="1:40" ht="15" customHeight="1">
      <c r="A881" s="268" t="s">
        <v>2460</v>
      </c>
      <c r="B881" s="282">
        <f>'Dry_Litterbag Placem_Collection'!A222</f>
        <v>220</v>
      </c>
      <c r="C881" s="282" t="str">
        <f>'Dry_Litterbag Placem_Collection'!B222</f>
        <v>Seronera</v>
      </c>
      <c r="D881" s="282" t="s">
        <v>2677</v>
      </c>
      <c r="E881" s="282" t="s">
        <v>2527</v>
      </c>
      <c r="F881" s="282">
        <v>4</v>
      </c>
      <c r="G881" s="283" t="str">
        <f>'Dry_Litterbag Placem_Collection'!C222</f>
        <v>Local4_CG4</v>
      </c>
      <c r="H881" s="293" t="s">
        <v>3672</v>
      </c>
      <c r="I881" s="294" t="s">
        <v>298</v>
      </c>
      <c r="J881" s="233" t="str">
        <f>'WetLitterbags placem_collection'!Q222</f>
        <v>R319</v>
      </c>
      <c r="K881" s="235">
        <f>IFERROR(INDEX('Green_rooibos initial weight'!$C$5:$C$1749,MATCH(J881, 'Green_rooibos initial weight'!$A$5:$A$1749,0)),"")</f>
        <v>2.1709999999999998</v>
      </c>
      <c r="L881" s="235">
        <f t="shared" si="96"/>
        <v>1.9211999999999998</v>
      </c>
      <c r="M881" s="235">
        <f>AVERAGE('Ashed teabags wet'!$J$814:$J$816)</f>
        <v>2.2816647271287041</v>
      </c>
      <c r="N881" s="235">
        <f t="shared" si="97"/>
        <v>1.8773646572624032</v>
      </c>
      <c r="O881" s="235">
        <f>IF(IFERROR(INDEX('Both teabags AfterWet'!$D$1:$D$839,MATCH(J881,'Both teabags AfterWet'!$B$1:$B$839,0)),"")="","",(IFERROR(INDEX('Both teabags AfterWet'!$D$1:$D$839,MATCH(J881,'Both teabags AfterWet'!$B$1:$B$839,0)),"")))</f>
        <v>1.5328999999999999</v>
      </c>
      <c r="P881" s="235">
        <f t="shared" si="98"/>
        <v>1.3822999999999999</v>
      </c>
      <c r="Q881" s="235">
        <f>IFERROR(INDEX('Ashed teabags wet'!$J$2:$J$825,MATCH(J881,'Ashed teabags wet'!$B$2:$B$825,0)),"")</f>
        <v>5.0223769269016794</v>
      </c>
      <c r="R881" s="235">
        <f t="shared" si="101"/>
        <v>1.312875683739438</v>
      </c>
      <c r="S881" s="236">
        <f>'WetLitterbags placem_collection'!E222</f>
        <v>42769</v>
      </c>
      <c r="T881" s="236">
        <f>IF('WetLitterbags placem_collection'!G222="","",'WetLitterbags placem_collection'!G222)</f>
        <v>42813</v>
      </c>
      <c r="U881" s="237">
        <f t="shared" si="102"/>
        <v>44</v>
      </c>
      <c r="V881" s="235">
        <f t="shared" si="99"/>
        <v>0.53889999999999993</v>
      </c>
      <c r="W881" s="235">
        <f t="shared" si="100"/>
        <v>0.56448897352296523</v>
      </c>
      <c r="X881">
        <f>IFERROR(INDEX(Rainfall_Wet!$O$2:$O$217,MATCH(B881, Rainfall_Wet!$A$2:$A$217,0)),"")</f>
        <v>175.054685654</v>
      </c>
      <c r="Y881" s="241">
        <v>15.960000000000003</v>
      </c>
      <c r="Z881" s="241">
        <v>6.9199999999999982</v>
      </c>
      <c r="AA881" s="241">
        <v>77.11999999999999</v>
      </c>
      <c r="AB881" s="241" t="s">
        <v>2689</v>
      </c>
      <c r="AC881" s="241">
        <v>0.60547067520946207</v>
      </c>
      <c r="AD881">
        <f>IF('WetLitterbags placem_collection'!AB222="","",'WetLitterbags placem_collection'!AB222)</f>
        <v>15.2</v>
      </c>
      <c r="AE881">
        <f>IF('WetLitterbags placem_collection'!Z222="","",'WetLitterbags placem_collection'!Z222)</f>
        <v>12.2</v>
      </c>
      <c r="AF881" s="256" t="str">
        <f>IF('WetLitterbags placem_collection'!AA222="","",'WetLitterbags placem_collection'!AA222)</f>
        <v>O</v>
      </c>
      <c r="AG881">
        <f>IF('WetLitterbags placem_collection'!AC222="","",'WetLitterbags placem_collection'!AC222)</f>
        <v>1</v>
      </c>
      <c r="AH881">
        <f>AVERAGE('WetLitterbags placem_collection'!S222,'WetLitterbags placem_collection'!U222)</f>
        <v>20.85</v>
      </c>
      <c r="AI881">
        <f>AVERAGE('WetLitterbags placem_collection'!R222,'WetLitterbags placem_collection'!T222)</f>
        <v>27.950000000000003</v>
      </c>
      <c r="AJ881">
        <v>-2.4396949910000001</v>
      </c>
      <c r="AK881">
        <v>34.838574029999997</v>
      </c>
      <c r="AL881" t="str">
        <f>IF(ISNUMBER(SEARCH("C", 'WetLitterbags placem_collection'!Y222)),"YES","")</f>
        <v/>
      </c>
      <c r="AM881" t="str">
        <f>IF(ISNUMBER(SEARCH("H", 'WetLitterbags placem_collection'!Y222)),"YES","")</f>
        <v/>
      </c>
      <c r="AN881" t="str">
        <f>IF(ISNUMBER(SEARCH("R", 'WetLitterbags placem_collection'!Y222)),"YES","")</f>
        <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BG881"/>
  <sheetViews>
    <sheetView zoomScale="115" zoomScaleNormal="115" workbookViewId="0">
      <pane xSplit="7" ySplit="1" topLeftCell="W2" activePane="bottomRight" state="frozen"/>
      <selection pane="topRight" activeCell="F1" sqref="F1"/>
      <selection pane="bottomLeft" activeCell="A2" sqref="A2"/>
      <selection pane="bottomRight" activeCell="C15" sqref="C15"/>
    </sheetView>
  </sheetViews>
  <sheetFormatPr baseColWidth="10" defaultColWidth="11.44140625" defaultRowHeight="14.4"/>
  <cols>
    <col min="1" max="1" width="11.44140625" style="269"/>
    <col min="2" max="2" width="6.109375" style="233" customWidth="1"/>
    <col min="3" max="6" width="11.44140625" style="233"/>
    <col min="7" max="7" width="20.109375" style="234" customWidth="1"/>
    <col min="8" max="9" width="11.44140625" style="233"/>
    <col min="11" max="16" width="11.44140625" style="202"/>
    <col min="17" max="17" width="21.88671875" style="202" customWidth="1"/>
    <col min="18" max="18" width="24.44140625" style="202" customWidth="1"/>
    <col min="19" max="20" width="11.44140625" style="16"/>
    <col min="21" max="21" width="11.44140625" style="17"/>
    <col min="27" max="27" width="16.88671875" customWidth="1"/>
    <col min="31" max="31" width="11.44140625" style="256"/>
  </cols>
  <sheetData>
    <row r="1" spans="1:59" ht="87" thickBot="1">
      <c r="A1" s="272" t="s">
        <v>2457</v>
      </c>
      <c r="B1" s="273" t="s">
        <v>2164</v>
      </c>
      <c r="C1" s="273" t="s">
        <v>2661</v>
      </c>
      <c r="D1" s="273" t="s">
        <v>2683</v>
      </c>
      <c r="E1" s="273" t="s">
        <v>2666</v>
      </c>
      <c r="F1" s="273" t="s">
        <v>2659</v>
      </c>
      <c r="G1" s="274" t="s">
        <v>2660</v>
      </c>
      <c r="H1" s="273" t="s">
        <v>25</v>
      </c>
      <c r="I1" s="273" t="s">
        <v>2682</v>
      </c>
      <c r="J1" s="273" t="s">
        <v>2665</v>
      </c>
      <c r="K1" s="273" t="s">
        <v>2667</v>
      </c>
      <c r="L1" s="273" t="s">
        <v>2668</v>
      </c>
      <c r="M1" s="273" t="s">
        <v>2669</v>
      </c>
      <c r="N1" s="273" t="s">
        <v>2670</v>
      </c>
      <c r="O1" s="273" t="s">
        <v>2671</v>
      </c>
      <c r="P1" s="273" t="s">
        <v>2672</v>
      </c>
      <c r="Q1" s="273" t="s">
        <v>2673</v>
      </c>
      <c r="R1" s="273" t="s">
        <v>2674</v>
      </c>
      <c r="S1" s="275" t="s">
        <v>2676</v>
      </c>
      <c r="T1" s="276" t="s">
        <v>31</v>
      </c>
      <c r="U1" s="277" t="s">
        <v>2675</v>
      </c>
      <c r="V1" s="277" t="s">
        <v>3674</v>
      </c>
      <c r="W1" s="277" t="s">
        <v>3168</v>
      </c>
      <c r="X1" s="277" t="s">
        <v>2695</v>
      </c>
      <c r="Y1" s="277" t="s">
        <v>2696</v>
      </c>
      <c r="Z1" s="277" t="s">
        <v>2697</v>
      </c>
      <c r="AA1" s="277" t="s">
        <v>3169</v>
      </c>
      <c r="AB1" s="277" t="s">
        <v>2698</v>
      </c>
      <c r="AC1" s="278" t="s">
        <v>3172</v>
      </c>
      <c r="AD1" s="278" t="s">
        <v>3173</v>
      </c>
      <c r="AE1" s="279" t="s">
        <v>3170</v>
      </c>
      <c r="AF1" s="278" t="s">
        <v>3171</v>
      </c>
      <c r="AG1" s="278" t="s">
        <v>3177</v>
      </c>
      <c r="AH1" s="278" t="s">
        <v>3178</v>
      </c>
      <c r="AI1" s="278" t="s">
        <v>3180</v>
      </c>
      <c r="AJ1" s="278" t="s">
        <v>3181</v>
      </c>
      <c r="AK1" s="280" t="s">
        <v>3537</v>
      </c>
      <c r="AL1" s="280" t="s">
        <v>3538</v>
      </c>
      <c r="AM1" s="280" t="s">
        <v>3539</v>
      </c>
    </row>
    <row r="2" spans="1:59">
      <c r="A2" s="281" t="s">
        <v>2677</v>
      </c>
      <c r="B2" s="282">
        <f>'Dry_Litterbag Placem_Collection'!A3</f>
        <v>1</v>
      </c>
      <c r="C2" s="282" t="str">
        <f>'Dry_Litterbag Placem_Collection'!B3</f>
        <v>Makao</v>
      </c>
      <c r="D2" s="282" t="s">
        <v>2677</v>
      </c>
      <c r="E2" s="282" t="s">
        <v>2678</v>
      </c>
      <c r="F2" s="282">
        <v>1</v>
      </c>
      <c r="G2" s="283" t="str">
        <f>'Dry_Litterbag Placem_Collection'!C3</f>
        <v>Dry_Ag1_T1</v>
      </c>
      <c r="H2" s="284" t="s">
        <v>2559</v>
      </c>
      <c r="I2" s="285" t="s">
        <v>1147</v>
      </c>
      <c r="J2" s="282" t="str">
        <f>IF(ISBLANK('Dry_Litterbag Placem_Collection'!J3),"","G"&amp;""&amp;'Dry_Litterbag Placem_Collection'!J3)</f>
        <v>G407</v>
      </c>
      <c r="K2" s="286">
        <f>IFERROR(INDEX('Green_rooibos initial weight'!$C$5:$C$1749,MATCH(J2, 'Green_rooibos initial weight'!$A$5:$A$1749,0)),"")</f>
        <v>1.966</v>
      </c>
      <c r="L2" s="286">
        <f>IFERROR(K2-($BF$7+$BF$8),"")</f>
        <v>1.7161999999999999</v>
      </c>
      <c r="M2" s="286"/>
      <c r="N2" s="286"/>
      <c r="O2" s="286">
        <f>IF(IFERROR(INDEX('Both teabags AfterDry'!$D$3:$D$900,MATCH(J2,'Both teabags AfterDry'!$A$3:$A$900,0)),"")="","",(IFERROR(INDEX('Both teabags AfterDry'!$D$3:$D$900,MATCH(J2,'Both teabags AfterDry'!$A$3:$A$900,0)),"")))</f>
        <v>1.278</v>
      </c>
      <c r="P2" s="286">
        <f>IFERROR(IF(O2&gt;0,O2-($BF$7),""),"")</f>
        <v>1.1274</v>
      </c>
      <c r="Q2" s="286" t="str">
        <f>IFERROR(INDEX('Ashed teabags wet'!$J$2:$J$825,MATCH(J2,'Ashed teabags wet'!$B$2:$B$825,0)),"")</f>
        <v/>
      </c>
      <c r="R2" s="286" t="str">
        <f>IFERROR(P2-(Q2/100)*P2,"")</f>
        <v/>
      </c>
      <c r="S2" s="287">
        <f>'Dry_Litterbag Placem_Collection'!E3</f>
        <v>42938</v>
      </c>
      <c r="T2" s="287">
        <f>IF('Dry_Litterbag Placem_Collection'!G3="","",'Dry_Litterbag Placem_Collection'!G3)</f>
        <v>43007</v>
      </c>
      <c r="U2" s="288">
        <f t="shared" ref="U2:U65" si="0">IFERROR(T2-S2,"")</f>
        <v>69</v>
      </c>
      <c r="V2" s="286">
        <f>IFERROR(L2-P2,"")</f>
        <v>0.58879999999999999</v>
      </c>
      <c r="W2" s="289">
        <f>IFERROR(INDEX(Rainfall_Dry!$O$2:$O$217,MATCH(B2, Rainfall_Dry!$A$2:$A$217,0)),"")</f>
        <v>6.900000125</v>
      </c>
      <c r="X2" s="270">
        <v>12.565665055683967</v>
      </c>
      <c r="Y2" s="270">
        <v>0.9665896196679955</v>
      </c>
      <c r="Z2" s="270">
        <v>86.467745324648035</v>
      </c>
      <c r="AA2" s="271" t="s">
        <v>2690</v>
      </c>
      <c r="AB2" s="270">
        <v>1.0225726959093147</v>
      </c>
      <c r="AC2">
        <f>IF('WetLitterbags placem_collection'!AB3="","",'WetLitterbags placem_collection'!AB3)</f>
        <v>26.4</v>
      </c>
      <c r="AD2">
        <f>IF('WetLitterbags placem_collection'!Z3="","",'WetLitterbags placem_collection'!Z3)</f>
        <v>41</v>
      </c>
      <c r="AE2" s="256" t="str">
        <f>IF('WetLitterbags placem_collection'!AA3="","",'WetLitterbags placem_collection'!AA3)</f>
        <v>M</v>
      </c>
      <c r="AF2">
        <f>IF('WetLitterbags placem_collection'!AC3="","",'WetLitterbags placem_collection'!AC3)</f>
        <v>1</v>
      </c>
      <c r="AG2">
        <f>IFERROR(AVERAGE('Dry_Litterbag Placem_Collection'!O3,'Dry_Litterbag Placem_Collection'!R3),"")</f>
        <v>3.8</v>
      </c>
      <c r="AH2" s="290">
        <f>IFERROR(AVERAGE('Dry_Litterbag Placem_Collection'!N3,'Dry_Litterbag Placem_Collection'!Q3),"")</f>
        <v>26.9</v>
      </c>
      <c r="AI2" s="289">
        <f>INDEX(Coordinates!$B$2:$B$197,MATCH(G2,Coordinates!$J$2:$J$197,0))</f>
        <v>-3.3978609999999998</v>
      </c>
      <c r="AJ2" s="289">
        <f>INDEX(Coordinates!$C$2:$C$197,MATCH(G2,Coordinates!$J$2:$J$197,0))</f>
        <v>34.837608000000003</v>
      </c>
      <c r="AK2" s="289" t="str">
        <f>IF(ISNUMBER(SEARCH("C", 'Dry_Litterbag Placem_Collection'!S3)),"YES","")</f>
        <v/>
      </c>
      <c r="AL2" s="289" t="str">
        <f>IF(ISNUMBER(SEARCH("H", 'Dry_Litterbag Placem_Collection'!S3)),"YES","")</f>
        <v>YES</v>
      </c>
      <c r="AM2" s="289" t="str">
        <f>IF(ISNUMBER(SEARCH("R", 'Dry_Litterbag Placem_Collection'!S3)),"YES","")</f>
        <v/>
      </c>
      <c r="BF2" t="s">
        <v>3535</v>
      </c>
      <c r="BG2" t="s">
        <v>3536</v>
      </c>
    </row>
    <row r="3" spans="1:59">
      <c r="A3" s="281" t="s">
        <v>2677</v>
      </c>
      <c r="B3" s="282">
        <f>'Dry_Litterbag Placem_Collection'!A4</f>
        <v>2</v>
      </c>
      <c r="C3" s="282" t="str">
        <f>'Dry_Litterbag Placem_Collection'!B4</f>
        <v>Makao</v>
      </c>
      <c r="D3" s="282" t="s">
        <v>2677</v>
      </c>
      <c r="E3" s="282" t="s">
        <v>2678</v>
      </c>
      <c r="F3" s="282">
        <v>1</v>
      </c>
      <c r="G3" s="283" t="str">
        <f>'Dry_Litterbag Placem_Collection'!C4</f>
        <v>Dry_Ag1_T2</v>
      </c>
      <c r="H3" s="284" t="s">
        <v>2559</v>
      </c>
      <c r="I3" s="285" t="s">
        <v>1147</v>
      </c>
      <c r="J3" s="282" t="str">
        <f>IF(ISBLANK('Dry_Litterbag Placem_Collection'!J4),"","G"&amp;""&amp;'Dry_Litterbag Placem_Collection'!J4)</f>
        <v/>
      </c>
      <c r="K3" s="286" t="str">
        <f>IFERROR(INDEX('Green_rooibos initial weight'!$C$5:$C$1749,MATCH(J3, 'Green_rooibos initial weight'!$A$5:$A$1749,0)),"")</f>
        <v/>
      </c>
      <c r="L3" s="286" t="str">
        <f t="shared" ref="L3:L66" si="1">IFERROR(K3-($BF$7+$BF$8),"")</f>
        <v/>
      </c>
      <c r="M3" s="291"/>
      <c r="N3" s="291"/>
      <c r="O3" s="286" t="str">
        <f>IF(IFERROR(INDEX('Both teabags AfterDry'!$D$3:$D$900,MATCH(J3,'Both teabags AfterDry'!$A$3:$A$900,0)),"")="","",(IFERROR(INDEX('Both teabags AfterDry'!$D$3:$D$900,MATCH(J3,'Both teabags AfterDry'!$A$3:$A$900,0)),"")))</f>
        <v/>
      </c>
      <c r="P3" s="286" t="str">
        <f t="shared" ref="P3:P66" si="2">IFERROR(IF(O3&gt;0,O3-($BF$7),""),"")</f>
        <v/>
      </c>
      <c r="Q3" s="291"/>
      <c r="R3" s="291"/>
      <c r="S3" s="287">
        <f>'Dry_Litterbag Placem_Collection'!E4</f>
        <v>0</v>
      </c>
      <c r="T3" s="287" t="str">
        <f>IF('Dry_Litterbag Placem_Collection'!G4="","",'Dry_Litterbag Placem_Collection'!G4)</f>
        <v/>
      </c>
      <c r="U3" s="288" t="str">
        <f t="shared" si="0"/>
        <v/>
      </c>
      <c r="V3" s="286" t="str">
        <f t="shared" ref="V3:V66" si="3">IFERROR(L3-P3,"")</f>
        <v/>
      </c>
      <c r="W3" s="289" t="str">
        <f>IFERROR(INDEX(Rainfall_Dry!$O$2:$O$217,MATCH(B3, Rainfall_Dry!$A$2:$A$217,0)),"")</f>
        <v/>
      </c>
      <c r="X3" s="270">
        <v>12.565665055683967</v>
      </c>
      <c r="Y3" s="270">
        <v>0.9665896196679955</v>
      </c>
      <c r="Z3" s="270">
        <v>86.467745324648035</v>
      </c>
      <c r="AA3" s="271" t="s">
        <v>2690</v>
      </c>
      <c r="AB3" s="270">
        <v>2.02257269590931</v>
      </c>
      <c r="AC3">
        <f>IF('WetLitterbags placem_collection'!AB4="","",'WetLitterbags placem_collection'!AB4)</f>
        <v>22.4</v>
      </c>
      <c r="AD3">
        <f>IF('WetLitterbags placem_collection'!Z4="","",'WetLitterbags placem_collection'!Z4)</f>
        <v>39.799999999999997</v>
      </c>
      <c r="AE3" s="256" t="str">
        <f>IF('WetLitterbags placem_collection'!AA4="","",'WetLitterbags placem_collection'!AA4)</f>
        <v>M</v>
      </c>
      <c r="AF3">
        <f>IF('WetLitterbags placem_collection'!AC4="","",'WetLitterbags placem_collection'!AC4)</f>
        <v>1</v>
      </c>
      <c r="AG3" t="str">
        <f>IFERROR(AVERAGE('Dry_Litterbag Placem_Collection'!O4,'Dry_Litterbag Placem_Collection'!R4),"")</f>
        <v/>
      </c>
      <c r="AH3" s="290" t="str">
        <f>IFERROR(AVERAGE('Dry_Litterbag Placem_Collection'!N4,'Dry_Litterbag Placem_Collection'!Q4),"")</f>
        <v/>
      </c>
      <c r="AI3" s="289">
        <f>INDEX(Coordinates!$B$2:$B$197,MATCH(G3,Coordinates!$J$2:$J$197,0))</f>
        <v>-3.397879042</v>
      </c>
      <c r="AJ3" s="289">
        <f>INDEX(Coordinates!$C$2:$C$197,MATCH(G3,Coordinates!$J$2:$J$197,0))</f>
        <v>34.837536010000001</v>
      </c>
      <c r="AK3" s="289" t="str">
        <f>IF(ISNUMBER(SEARCH("C", 'Dry_Litterbag Placem_Collection'!S4)),"YES","")</f>
        <v/>
      </c>
      <c r="AL3" s="289" t="str">
        <f>IF(ISNUMBER(SEARCH("H", 'Dry_Litterbag Placem_Collection'!S4)),"YES","")</f>
        <v/>
      </c>
      <c r="AM3" s="289" t="str">
        <f>IF(ISNUMBER(SEARCH("R", 'Dry_Litterbag Placem_Collection'!S4)),"YES","")</f>
        <v/>
      </c>
      <c r="AZ3" s="203" t="s">
        <v>2540</v>
      </c>
      <c r="BA3" s="183"/>
      <c r="BB3" s="183"/>
      <c r="BC3" s="183"/>
      <c r="BD3" s="183"/>
      <c r="BE3" s="183"/>
      <c r="BF3" s="183">
        <v>0.84199999999999997</v>
      </c>
      <c r="BG3">
        <v>0.93300000000000005</v>
      </c>
    </row>
    <row r="4" spans="1:59">
      <c r="A4" s="281" t="s">
        <v>2677</v>
      </c>
      <c r="B4" s="282">
        <f>'Dry_Litterbag Placem_Collection'!A5</f>
        <v>3</v>
      </c>
      <c r="C4" s="282" t="str">
        <f>'Dry_Litterbag Placem_Collection'!B5</f>
        <v>Makao</v>
      </c>
      <c r="D4" s="282" t="s">
        <v>2677</v>
      </c>
      <c r="E4" s="282" t="s">
        <v>2678</v>
      </c>
      <c r="F4" s="282">
        <v>1</v>
      </c>
      <c r="G4" s="283" t="str">
        <f>'Dry_Litterbag Placem_Collection'!C5</f>
        <v>Dry_Ag1_T3</v>
      </c>
      <c r="H4" s="284" t="s">
        <v>2559</v>
      </c>
      <c r="I4" s="285" t="s">
        <v>1147</v>
      </c>
      <c r="J4" s="282" t="str">
        <f>IF(ISBLANK('Dry_Litterbag Placem_Collection'!J5),"","G"&amp;""&amp;'Dry_Litterbag Placem_Collection'!J5)</f>
        <v>G259</v>
      </c>
      <c r="K4" s="286">
        <f>IFERROR(INDEX('Green_rooibos initial weight'!$C$5:$C$1749,MATCH(J4, 'Green_rooibos initial weight'!$A$5:$A$1749,0)),"")</f>
        <v>1.913</v>
      </c>
      <c r="L4" s="286">
        <f t="shared" si="1"/>
        <v>1.6632</v>
      </c>
      <c r="M4" s="291"/>
      <c r="N4" s="291"/>
      <c r="O4" s="286">
        <f>IF(IFERROR(INDEX('Both teabags AfterDry'!$D$3:$D$900,MATCH(J4,'Both teabags AfterDry'!$A$3:$A$900,0)),"")="","",(IFERROR(INDEX('Both teabags AfterDry'!$D$3:$D$900,MATCH(J4,'Both teabags AfterDry'!$A$3:$A$900,0)),"")))</f>
        <v>1.5964</v>
      </c>
      <c r="P4" s="286">
        <f t="shared" si="2"/>
        <v>1.4458</v>
      </c>
      <c r="Q4" s="291"/>
      <c r="R4" s="291"/>
      <c r="S4" s="287">
        <f>'Dry_Litterbag Placem_Collection'!E5</f>
        <v>42938</v>
      </c>
      <c r="T4" s="287">
        <f>IF('Dry_Litterbag Placem_Collection'!G5="","",'Dry_Litterbag Placem_Collection'!G5)</f>
        <v>43007</v>
      </c>
      <c r="U4" s="288">
        <f t="shared" si="0"/>
        <v>69</v>
      </c>
      <c r="V4" s="286">
        <f t="shared" si="3"/>
        <v>0.21740000000000004</v>
      </c>
      <c r="W4" s="289">
        <f>IFERROR(INDEX(Rainfall_Dry!$O$2:$O$217,MATCH(B4, Rainfall_Dry!$A$2:$A$217,0)),"")</f>
        <v>6.900000125</v>
      </c>
      <c r="X4" s="270">
        <v>12.565665055683967</v>
      </c>
      <c r="Y4" s="270">
        <v>0.9665896196679955</v>
      </c>
      <c r="Z4" s="270">
        <v>86.467745324648035</v>
      </c>
      <c r="AA4" s="271" t="s">
        <v>2690</v>
      </c>
      <c r="AB4" s="270">
        <v>3.02257269590931</v>
      </c>
      <c r="AC4" t="str">
        <f>IF('WetLitterbags placem_collection'!AB5="","",'WetLitterbags placem_collection'!AB5)</f>
        <v/>
      </c>
      <c r="AD4" t="str">
        <f>IF('WetLitterbags placem_collection'!Z5="","",'WetLitterbags placem_collection'!Z5)</f>
        <v/>
      </c>
      <c r="AE4" s="256" t="str">
        <f>IF('WetLitterbags placem_collection'!AA5="","",'WetLitterbags placem_collection'!AA5)</f>
        <v/>
      </c>
      <c r="AF4" t="str">
        <f>IF('WetLitterbags placem_collection'!AC5="","",'WetLitterbags placem_collection'!AC5)</f>
        <v/>
      </c>
      <c r="AG4">
        <f>IFERROR(AVERAGE('Dry_Litterbag Placem_Collection'!O5,'Dry_Litterbag Placem_Collection'!R5),"")</f>
        <v>3.3</v>
      </c>
      <c r="AH4" s="290">
        <f>IFERROR(AVERAGE('Dry_Litterbag Placem_Collection'!N5,'Dry_Litterbag Placem_Collection'!Q5),"")</f>
        <v>25</v>
      </c>
      <c r="AI4" s="289">
        <f>INDEX(Coordinates!$B$2:$B$197,MATCH(G4,Coordinates!$J$2:$J$197,0))</f>
        <v>-3.3978739999999998</v>
      </c>
      <c r="AJ4" s="289">
        <f>INDEX(Coordinates!$C$2:$C$197,MATCH(G4,Coordinates!$J$2:$J$197,0))</f>
        <v>34.837578999999998</v>
      </c>
      <c r="AK4" s="289" t="str">
        <f>IF(ISNUMBER(SEARCH("C", 'Dry_Litterbag Placem_Collection'!S5)),"YES","")</f>
        <v>YES</v>
      </c>
      <c r="AL4" s="289" t="str">
        <f>IF(ISNUMBER(SEARCH("H", 'Dry_Litterbag Placem_Collection'!S5)),"YES","")</f>
        <v>YES</v>
      </c>
      <c r="AM4" s="289" t="str">
        <f>IF(ISNUMBER(SEARCH("R", 'Dry_Litterbag Placem_Collection'!S5)),"YES","")</f>
        <v/>
      </c>
      <c r="AZ4" s="203" t="s">
        <v>2541</v>
      </c>
      <c r="BA4" s="183"/>
      <c r="BB4" s="183"/>
      <c r="BC4" s="183"/>
      <c r="BD4" s="183"/>
      <c r="BE4" s="183"/>
      <c r="BF4" s="183">
        <v>0.55200000000000005</v>
      </c>
      <c r="BG4">
        <v>0.67600000000000005</v>
      </c>
    </row>
    <row r="5" spans="1:59">
      <c r="A5" s="281" t="s">
        <v>2677</v>
      </c>
      <c r="B5" s="282">
        <f>'Dry_Litterbag Placem_Collection'!A6</f>
        <v>4</v>
      </c>
      <c r="C5" s="282" t="str">
        <f>'Dry_Litterbag Placem_Collection'!B6</f>
        <v>Makao</v>
      </c>
      <c r="D5" s="282" t="s">
        <v>2677</v>
      </c>
      <c r="E5" s="282" t="s">
        <v>2678</v>
      </c>
      <c r="F5" s="282">
        <v>1</v>
      </c>
      <c r="G5" s="283" t="str">
        <f>'Dry_Litterbag Placem_Collection'!C6</f>
        <v>Dry_Ag1_T4</v>
      </c>
      <c r="H5" s="284" t="s">
        <v>2559</v>
      </c>
      <c r="I5" s="285" t="s">
        <v>1147</v>
      </c>
      <c r="J5" s="282" t="str">
        <f>IF(ISBLANK('Dry_Litterbag Placem_Collection'!J6),"","G"&amp;""&amp;'Dry_Litterbag Placem_Collection'!J6)</f>
        <v>G255</v>
      </c>
      <c r="K5" s="286">
        <f>IFERROR(INDEX('Green_rooibos initial weight'!$C$5:$C$1749,MATCH(J5, 'Green_rooibos initial weight'!$A$5:$A$1749,0)),"")</f>
        <v>2.0310000000000001</v>
      </c>
      <c r="L5" s="286">
        <f t="shared" si="1"/>
        <v>1.7812000000000001</v>
      </c>
      <c r="M5" s="291"/>
      <c r="N5" s="291"/>
      <c r="O5" s="286">
        <f>IF(IFERROR(INDEX('Both teabags AfterDry'!$D$3:$D$900,MATCH(J5,'Both teabags AfterDry'!$A$3:$A$900,0)),"")="","",(IFERROR(INDEX('Both teabags AfterDry'!$D$3:$D$900,MATCH(J5,'Both teabags AfterDry'!$A$3:$A$900,0)),"")))</f>
        <v>1.6215999999999999</v>
      </c>
      <c r="P5" s="286">
        <f t="shared" si="2"/>
        <v>1.4709999999999999</v>
      </c>
      <c r="Q5" s="291"/>
      <c r="R5" s="291"/>
      <c r="S5" s="287">
        <f>'Dry_Litterbag Placem_Collection'!E6</f>
        <v>42938</v>
      </c>
      <c r="T5" s="287">
        <f>IF('Dry_Litterbag Placem_Collection'!G6="","",'Dry_Litterbag Placem_Collection'!G6)</f>
        <v>43007</v>
      </c>
      <c r="U5" s="288">
        <f t="shared" si="0"/>
        <v>69</v>
      </c>
      <c r="V5" s="286">
        <f t="shared" si="3"/>
        <v>0.31020000000000025</v>
      </c>
      <c r="W5" s="289">
        <f>IFERROR(INDEX(Rainfall_Dry!$O$2:$O$217,MATCH(B5, Rainfall_Dry!$A$2:$A$217,0)),"")</f>
        <v>6.900000125</v>
      </c>
      <c r="X5" s="270">
        <v>12.565665055683967</v>
      </c>
      <c r="Y5" s="270">
        <v>0.9665896196679955</v>
      </c>
      <c r="Z5" s="270">
        <v>86.467745324648035</v>
      </c>
      <c r="AA5" s="271" t="s">
        <v>2690</v>
      </c>
      <c r="AB5" s="270">
        <v>4.02257269590931</v>
      </c>
      <c r="AC5" t="str">
        <f>IF('WetLitterbags placem_collection'!AB6="","",'WetLitterbags placem_collection'!AB6)</f>
        <v/>
      </c>
      <c r="AD5" t="str">
        <f>IF('WetLitterbags placem_collection'!Z6="","",'WetLitterbags placem_collection'!Z6)</f>
        <v/>
      </c>
      <c r="AE5" s="256" t="str">
        <f>IF('WetLitterbags placem_collection'!AA6="","",'WetLitterbags placem_collection'!AA6)</f>
        <v/>
      </c>
      <c r="AF5" t="str">
        <f>IF('WetLitterbags placem_collection'!AC6="","",'WetLitterbags placem_collection'!AC6)</f>
        <v/>
      </c>
      <c r="AG5">
        <f>IFERROR(AVERAGE('Dry_Litterbag Placem_Collection'!O6,'Dry_Litterbag Placem_Collection'!R6),"")</f>
        <v>2.25</v>
      </c>
      <c r="AH5" s="290">
        <f>IFERROR(AVERAGE('Dry_Litterbag Placem_Collection'!N6,'Dry_Litterbag Placem_Collection'!Q6),"")</f>
        <v>27.35</v>
      </c>
      <c r="AI5" s="289">
        <f>INDEX(Coordinates!$B$2:$B$197,MATCH(G5,Coordinates!$J$2:$J$197,0))</f>
        <v>-3.3977780399999999</v>
      </c>
      <c r="AJ5" s="289">
        <f>INDEX(Coordinates!$C$2:$C$197,MATCH(G5,Coordinates!$J$2:$J$197,0))</f>
        <v>34.83751204</v>
      </c>
      <c r="AK5" s="289" t="str">
        <f>IF(ISNUMBER(SEARCH("C", 'Dry_Litterbag Placem_Collection'!S6)),"YES","")</f>
        <v/>
      </c>
      <c r="AL5" s="289" t="str">
        <f>IF(ISNUMBER(SEARCH("H", 'Dry_Litterbag Placem_Collection'!S6)),"YES","")</f>
        <v/>
      </c>
      <c r="AM5" s="289" t="str">
        <f>IF(ISNUMBER(SEARCH("R", 'Dry_Litterbag Placem_Collection'!S6)),"YES","")</f>
        <v/>
      </c>
      <c r="AZ5" s="203" t="s">
        <v>10</v>
      </c>
      <c r="BA5" s="183"/>
      <c r="BB5" s="183"/>
      <c r="BC5" s="183"/>
      <c r="BD5" s="183"/>
      <c r="BE5" s="183"/>
      <c r="BF5" s="183">
        <v>0.12180000000000001</v>
      </c>
    </row>
    <row r="6" spans="1:59">
      <c r="A6" s="281" t="s">
        <v>2677</v>
      </c>
      <c r="B6" s="282">
        <f>'Dry_Litterbag Placem_Collection'!A7</f>
        <v>5</v>
      </c>
      <c r="C6" s="282" t="str">
        <f>'Dry_Litterbag Placem_Collection'!B7</f>
        <v>Makao</v>
      </c>
      <c r="D6" s="282" t="s">
        <v>2677</v>
      </c>
      <c r="E6" s="282" t="s">
        <v>2678</v>
      </c>
      <c r="F6" s="282">
        <v>1</v>
      </c>
      <c r="G6" s="283" t="str">
        <f>'Dry_Litterbag Placem_Collection'!C7</f>
        <v>Dry_Ag1_T5</v>
      </c>
      <c r="H6" s="284" t="s">
        <v>2559</v>
      </c>
      <c r="I6" s="285" t="s">
        <v>1147</v>
      </c>
      <c r="J6" s="282" t="str">
        <f>IF(ISBLANK('Dry_Litterbag Placem_Collection'!J7),"","G"&amp;""&amp;'Dry_Litterbag Placem_Collection'!J7)</f>
        <v>G122</v>
      </c>
      <c r="K6" s="286">
        <f>IFERROR(INDEX('Green_rooibos initial weight'!$C$5:$C$1749,MATCH(J6, 'Green_rooibos initial weight'!$A$5:$A$1749,0)),"")</f>
        <v>1.95</v>
      </c>
      <c r="L6" s="286">
        <f t="shared" si="1"/>
        <v>1.7001999999999999</v>
      </c>
      <c r="M6" s="291"/>
      <c r="N6" s="291"/>
      <c r="O6" s="286" t="str">
        <f>IF(IFERROR(INDEX('Both teabags AfterDry'!$D$3:$D$900,MATCH(J6,'Both teabags AfterDry'!$A$3:$A$900,0)),"")="","",(IFERROR(INDEX('Both teabags AfterDry'!$D$3:$D$900,MATCH(J6,'Both teabags AfterDry'!$A$3:$A$900,0)),"")))</f>
        <v/>
      </c>
      <c r="P6" s="286" t="str">
        <f t="shared" si="2"/>
        <v/>
      </c>
      <c r="Q6" s="291"/>
      <c r="R6" s="291"/>
      <c r="S6" s="287">
        <f>'Dry_Litterbag Placem_Collection'!E7</f>
        <v>42938</v>
      </c>
      <c r="T6" s="287" t="str">
        <f>IF('Dry_Litterbag Placem_Collection'!G7="","",'Dry_Litterbag Placem_Collection'!G7)</f>
        <v/>
      </c>
      <c r="U6" s="288" t="str">
        <f t="shared" si="0"/>
        <v/>
      </c>
      <c r="V6" s="286" t="str">
        <f t="shared" si="3"/>
        <v/>
      </c>
      <c r="W6" s="289" t="str">
        <f>IFERROR(INDEX(Rainfall_Dry!$O$2:$O$217,MATCH(B6, Rainfall_Dry!$A$2:$A$217,0)),"")</f>
        <v/>
      </c>
      <c r="X6" s="270">
        <v>12.565665055683967</v>
      </c>
      <c r="Y6" s="270">
        <v>0.9665896196679955</v>
      </c>
      <c r="Z6" s="270">
        <v>86.467745324648035</v>
      </c>
      <c r="AA6" s="271" t="s">
        <v>2690</v>
      </c>
      <c r="AB6" s="270">
        <v>5.02257269590931</v>
      </c>
      <c r="AC6">
        <f>IF('WetLitterbags placem_collection'!AB7="","",'WetLitterbags placem_collection'!AB7)</f>
        <v>28.4</v>
      </c>
      <c r="AD6">
        <f>IF('WetLitterbags placem_collection'!Z7="","",'WetLitterbags placem_collection'!Z7)</f>
        <v>36.4</v>
      </c>
      <c r="AE6" s="256" t="str">
        <f>IF('WetLitterbags placem_collection'!AA7="","",'WetLitterbags placem_collection'!AA7)</f>
        <v>M</v>
      </c>
      <c r="AF6">
        <f>IF('WetLitterbags placem_collection'!AC7="","",'WetLitterbags placem_collection'!AC7)</f>
        <v>1</v>
      </c>
      <c r="AG6">
        <f>IFERROR(AVERAGE('Dry_Litterbag Placem_Collection'!O7,'Dry_Litterbag Placem_Collection'!R7),"")</f>
        <v>3.2</v>
      </c>
      <c r="AH6" s="290">
        <f>IFERROR(AVERAGE('Dry_Litterbag Placem_Collection'!N7,'Dry_Litterbag Placem_Collection'!Q7),"")</f>
        <v>26.7</v>
      </c>
      <c r="AI6" s="289">
        <f>INDEX(Coordinates!$B$2:$B$197,MATCH(G6,Coordinates!$J$2:$J$197,0))</f>
        <v>-3.3978020120000001</v>
      </c>
      <c r="AJ6" s="289">
        <f>INDEX(Coordinates!$C$2:$C$197,MATCH(G6,Coordinates!$J$2:$J$197,0))</f>
        <v>34.83751204</v>
      </c>
      <c r="AK6" s="289" t="str">
        <f>IF(ISNUMBER(SEARCH("C", 'Dry_Litterbag Placem_Collection'!S7)),"YES","")</f>
        <v/>
      </c>
      <c r="AL6" s="289" t="str">
        <f>IF(ISNUMBER(SEARCH("H", 'Dry_Litterbag Placem_Collection'!S7)),"YES","")</f>
        <v/>
      </c>
      <c r="AM6" s="289" t="str">
        <f>IF(ISNUMBER(SEARCH("R", 'Dry_Litterbag Placem_Collection'!S7)),"YES","")</f>
        <v/>
      </c>
      <c r="AZ6" s="203" t="s">
        <v>11</v>
      </c>
      <c r="BA6" s="183"/>
      <c r="BB6" s="183"/>
      <c r="BC6" s="183"/>
      <c r="BD6" s="183"/>
      <c r="BE6" s="183"/>
      <c r="BF6" s="183">
        <v>2.8799999999999999E-2</v>
      </c>
    </row>
    <row r="7" spans="1:59">
      <c r="A7" s="281" t="s">
        <v>2677</v>
      </c>
      <c r="B7" s="282">
        <f>'Dry_Litterbag Placem_Collection'!A8</f>
        <v>6</v>
      </c>
      <c r="C7" s="282" t="str">
        <f>'Dry_Litterbag Placem_Collection'!B8</f>
        <v>Makao</v>
      </c>
      <c r="D7" s="282" t="s">
        <v>2677</v>
      </c>
      <c r="E7" s="282" t="s">
        <v>2678</v>
      </c>
      <c r="F7" s="282">
        <v>1</v>
      </c>
      <c r="G7" s="283" t="str">
        <f>'Dry_Litterbag Placem_Collection'!C8</f>
        <v>Dry_Ag1_T6</v>
      </c>
      <c r="H7" s="284" t="s">
        <v>2559</v>
      </c>
      <c r="I7" s="285" t="s">
        <v>1147</v>
      </c>
      <c r="J7" s="282" t="str">
        <f>IF(ISBLANK('Dry_Litterbag Placem_Collection'!J8),"","G"&amp;""&amp;'Dry_Litterbag Placem_Collection'!J8)</f>
        <v>G478</v>
      </c>
      <c r="K7" s="286">
        <f>IFERROR(INDEX('Green_rooibos initial weight'!$C$5:$C$1749,MATCH(J7, 'Green_rooibos initial weight'!$A$5:$A$1749,0)),"")</f>
        <v>2.056</v>
      </c>
      <c r="L7" s="286">
        <f t="shared" si="1"/>
        <v>1.8062</v>
      </c>
      <c r="M7" s="291"/>
      <c r="N7" s="291"/>
      <c r="O7" s="286" t="str">
        <f>IF(IFERROR(INDEX('Both teabags AfterDry'!$D$3:$D$900,MATCH(J7,'Both teabags AfterDry'!$A$3:$A$900,0)),"")="","",(IFERROR(INDEX('Both teabags AfterDry'!$D$3:$D$900,MATCH(J7,'Both teabags AfterDry'!$A$3:$A$900,0)),"")))</f>
        <v/>
      </c>
      <c r="P7" s="286" t="str">
        <f t="shared" si="2"/>
        <v/>
      </c>
      <c r="Q7" s="291"/>
      <c r="R7" s="291"/>
      <c r="S7" s="287">
        <f>'Dry_Litterbag Placem_Collection'!E8</f>
        <v>42938</v>
      </c>
      <c r="T7" s="287">
        <f>IF('Dry_Litterbag Placem_Collection'!G8="","",'Dry_Litterbag Placem_Collection'!G8)</f>
        <v>43007</v>
      </c>
      <c r="U7" s="288">
        <f t="shared" si="0"/>
        <v>69</v>
      </c>
      <c r="V7" s="286" t="str">
        <f t="shared" si="3"/>
        <v/>
      </c>
      <c r="W7" s="289">
        <f>IFERROR(INDEX(Rainfall_Dry!$O$2:$O$217,MATCH(B7, Rainfall_Dry!$A$2:$A$217,0)),"")</f>
        <v>6.900000125</v>
      </c>
      <c r="X7" s="270">
        <v>12.565665055683967</v>
      </c>
      <c r="Y7" s="270">
        <v>0.9665896196679955</v>
      </c>
      <c r="Z7" s="270">
        <v>86.467745324648035</v>
      </c>
      <c r="AA7" s="271" t="s">
        <v>2690</v>
      </c>
      <c r="AB7" s="270">
        <v>6.02257269590931</v>
      </c>
      <c r="AC7">
        <f>IF('WetLitterbags placem_collection'!AB8="","",'WetLitterbags placem_collection'!AB8)</f>
        <v>32.4</v>
      </c>
      <c r="AD7">
        <f>IF('WetLitterbags placem_collection'!Z8="","",'WetLitterbags placem_collection'!Z8)</f>
        <v>31</v>
      </c>
      <c r="AE7" s="256" t="str">
        <f>IF('WetLitterbags placem_collection'!AA8="","",'WetLitterbags placem_collection'!AA8)</f>
        <v>M</v>
      </c>
      <c r="AF7">
        <f>IF('WetLitterbags placem_collection'!AC8="","",'WetLitterbags placem_collection'!AC8)</f>
        <v>1</v>
      </c>
      <c r="AG7">
        <f>IFERROR(AVERAGE('Dry_Litterbag Placem_Collection'!O8,'Dry_Litterbag Placem_Collection'!R8),"")</f>
        <v>5.35</v>
      </c>
      <c r="AH7" s="290">
        <f>IFERROR(AVERAGE('Dry_Litterbag Placem_Collection'!N8,'Dry_Litterbag Placem_Collection'!Q8),"")</f>
        <v>26.6</v>
      </c>
      <c r="AI7" s="289">
        <f>INDEX(Coordinates!$B$2:$B$197,MATCH(G7,Coordinates!$J$2:$J$197,0))</f>
        <v>-3.3977389800000002</v>
      </c>
      <c r="AJ7" s="289">
        <f>INDEX(Coordinates!$C$2:$C$197,MATCH(G7,Coordinates!$J$2:$J$197,0))</f>
        <v>34.837501979999999</v>
      </c>
      <c r="AK7" s="289" t="str">
        <f>IF(ISNUMBER(SEARCH("C", 'Dry_Litterbag Placem_Collection'!S8)),"YES","")</f>
        <v/>
      </c>
      <c r="AL7" s="289" t="str">
        <f>IF(ISNUMBER(SEARCH("H", 'Dry_Litterbag Placem_Collection'!S8)),"YES","")</f>
        <v/>
      </c>
      <c r="AM7" s="289" t="str">
        <f>IF(ISNUMBER(SEARCH("R", 'Dry_Litterbag Placem_Collection'!S8)),"YES","")</f>
        <v/>
      </c>
      <c r="AZ7" s="203" t="s">
        <v>12</v>
      </c>
      <c r="BA7" s="183"/>
      <c r="BB7" s="183"/>
      <c r="BC7" s="183"/>
      <c r="BD7" s="183"/>
      <c r="BE7" s="183"/>
      <c r="BF7" s="183">
        <f>BF5+BF6</f>
        <v>0.15060000000000001</v>
      </c>
    </row>
    <row r="8" spans="1:59">
      <c r="A8" s="281" t="s">
        <v>2677</v>
      </c>
      <c r="B8" s="282">
        <f>'Dry_Litterbag Placem_Collection'!A9</f>
        <v>7</v>
      </c>
      <c r="C8" s="282" t="str">
        <f>'Dry_Litterbag Placem_Collection'!B9</f>
        <v>Makao</v>
      </c>
      <c r="D8" s="282" t="s">
        <v>2677</v>
      </c>
      <c r="E8" s="282" t="s">
        <v>2678</v>
      </c>
      <c r="F8" s="282">
        <v>1</v>
      </c>
      <c r="G8" s="283" t="str">
        <f>'Dry_Litterbag Placem_Collection'!C9</f>
        <v>Dry_Ag1_T7</v>
      </c>
      <c r="H8" s="284" t="s">
        <v>2559</v>
      </c>
      <c r="I8" s="285" t="s">
        <v>1147</v>
      </c>
      <c r="J8" s="282" t="str">
        <f>IF(ISBLANK('Dry_Litterbag Placem_Collection'!J9),"","G"&amp;""&amp;'Dry_Litterbag Placem_Collection'!J9)</f>
        <v>G106</v>
      </c>
      <c r="K8" s="286">
        <f>IFERROR(INDEX('Green_rooibos initial weight'!$C$5:$C$1749,MATCH(J8, 'Green_rooibos initial weight'!$A$5:$A$1749,0)),"")</f>
        <v>2.1230000000000002</v>
      </c>
      <c r="L8" s="286">
        <f t="shared" si="1"/>
        <v>1.8732000000000002</v>
      </c>
      <c r="M8" s="291"/>
      <c r="N8" s="291"/>
      <c r="O8" s="286">
        <f>IF(IFERROR(INDEX('Both teabags AfterDry'!$D$3:$D$900,MATCH(J8,'Both teabags AfterDry'!$A$3:$A$900,0)),"")="","",(IFERROR(INDEX('Both teabags AfterDry'!$D$3:$D$900,MATCH(J8,'Both teabags AfterDry'!$A$3:$A$900,0)),"")))</f>
        <v>2.0188999999999999</v>
      </c>
      <c r="P8" s="286">
        <f t="shared" si="2"/>
        <v>1.8682999999999998</v>
      </c>
      <c r="Q8" s="291"/>
      <c r="R8" s="291"/>
      <c r="S8" s="287">
        <f>'Dry_Litterbag Placem_Collection'!E9</f>
        <v>42938</v>
      </c>
      <c r="T8" s="287">
        <f>IF('Dry_Litterbag Placem_Collection'!G9="","",'Dry_Litterbag Placem_Collection'!G9)</f>
        <v>43007</v>
      </c>
      <c r="U8" s="288">
        <f t="shared" si="0"/>
        <v>69</v>
      </c>
      <c r="V8" s="286">
        <f t="shared" si="3"/>
        <v>4.9000000000003485E-3</v>
      </c>
      <c r="W8" s="289">
        <f>IFERROR(INDEX(Rainfall_Dry!$O$2:$O$217,MATCH(B8, Rainfall_Dry!$A$2:$A$217,0)),"")</f>
        <v>6.900000125</v>
      </c>
      <c r="X8" s="270">
        <v>12.565665055683967</v>
      </c>
      <c r="Y8" s="270">
        <v>0.9665896196679955</v>
      </c>
      <c r="Z8" s="270">
        <v>86.467745324648035</v>
      </c>
      <c r="AA8" s="271" t="s">
        <v>2690</v>
      </c>
      <c r="AB8" s="270">
        <v>7.02257269590931</v>
      </c>
      <c r="AC8">
        <f>IF('WetLitterbags placem_collection'!AB9="","",'WetLitterbags placem_collection'!AB9)</f>
        <v>36</v>
      </c>
      <c r="AD8">
        <f>IF('WetLitterbags placem_collection'!Z9="","",'WetLitterbags placem_collection'!Z9)</f>
        <v>43.4</v>
      </c>
      <c r="AE8" s="256" t="str">
        <f>IF('WetLitterbags placem_collection'!AA9="","",'WetLitterbags placem_collection'!AA9)</f>
        <v>M</v>
      </c>
      <c r="AF8">
        <f>IF('WetLitterbags placem_collection'!AC9="","",'WetLitterbags placem_collection'!AC9)</f>
        <v>1</v>
      </c>
      <c r="AG8">
        <f>IFERROR(AVERAGE('Dry_Litterbag Placem_Collection'!O9,'Dry_Litterbag Placem_Collection'!R9),"")</f>
        <v>2.95</v>
      </c>
      <c r="AH8" s="290">
        <f>IFERROR(AVERAGE('Dry_Litterbag Placem_Collection'!N9,'Dry_Litterbag Placem_Collection'!Q9),"")</f>
        <v>24.75</v>
      </c>
      <c r="AI8" s="289">
        <f>INDEX(Coordinates!$B$2:$B$197,MATCH(G8,Coordinates!$J$2:$J$197,0))</f>
        <v>-3.3977630360000002</v>
      </c>
      <c r="AJ8" s="289">
        <f>INDEX(Coordinates!$C$2:$C$197,MATCH(G8,Coordinates!$J$2:$J$197,0))</f>
        <v>34.837600969999997</v>
      </c>
      <c r="AK8" s="289" t="str">
        <f>IF(ISNUMBER(SEARCH("C", 'Dry_Litterbag Placem_Collection'!S9)),"YES","")</f>
        <v/>
      </c>
      <c r="AL8" s="289" t="str">
        <f>IF(ISNUMBER(SEARCH("H", 'Dry_Litterbag Placem_Collection'!S9)),"YES","")</f>
        <v>YES</v>
      </c>
      <c r="AM8" s="289" t="str">
        <f>IF(ISNUMBER(SEARCH("R", 'Dry_Litterbag Placem_Collection'!S9)),"YES","")</f>
        <v/>
      </c>
      <c r="AZ8" s="203" t="s">
        <v>13</v>
      </c>
      <c r="BA8" s="183"/>
      <c r="BB8" s="183"/>
      <c r="BC8" s="183"/>
      <c r="BD8" s="183"/>
      <c r="BE8" s="183"/>
      <c r="BF8" s="183">
        <v>9.9199999999999997E-2</v>
      </c>
    </row>
    <row r="9" spans="1:59">
      <c r="A9" s="281" t="s">
        <v>2677</v>
      </c>
      <c r="B9" s="282">
        <f>'Dry_Litterbag Placem_Collection'!A10</f>
        <v>8</v>
      </c>
      <c r="C9" s="282" t="str">
        <f>'Dry_Litterbag Placem_Collection'!B10</f>
        <v>Makao</v>
      </c>
      <c r="D9" s="282" t="s">
        <v>2677</v>
      </c>
      <c r="E9" s="282" t="s">
        <v>2678</v>
      </c>
      <c r="F9" s="282">
        <v>1</v>
      </c>
      <c r="G9" s="283" t="str">
        <f>'Dry_Litterbag Placem_Collection'!C10</f>
        <v>Dry_Ag1_T8</v>
      </c>
      <c r="H9" s="284" t="s">
        <v>2559</v>
      </c>
      <c r="I9" s="285" t="s">
        <v>1147</v>
      </c>
      <c r="J9" s="282" t="str">
        <f>IF(ISBLANK('Dry_Litterbag Placem_Collection'!J10),"","G"&amp;""&amp;'Dry_Litterbag Placem_Collection'!J10)</f>
        <v>G228</v>
      </c>
      <c r="K9" s="286">
        <f>IFERROR(INDEX('Green_rooibos initial weight'!$C$5:$C$1749,MATCH(J9, 'Green_rooibos initial weight'!$A$5:$A$1749,0)),"")</f>
        <v>1.976</v>
      </c>
      <c r="L9" s="286">
        <f t="shared" si="1"/>
        <v>1.7262</v>
      </c>
      <c r="M9" s="291"/>
      <c r="N9" s="291"/>
      <c r="O9" s="286">
        <f>IF(IFERROR(INDEX('Both teabags AfterDry'!$D$3:$D$900,MATCH(J9,'Both teabags AfterDry'!$A$3:$A$900,0)),"")="","",(IFERROR(INDEX('Both teabags AfterDry'!$D$3:$D$900,MATCH(J9,'Both teabags AfterDry'!$A$3:$A$900,0)),"")))</f>
        <v>0.83330000000000004</v>
      </c>
      <c r="P9" s="286">
        <f t="shared" si="2"/>
        <v>0.68270000000000008</v>
      </c>
      <c r="Q9" s="291"/>
      <c r="R9" s="291"/>
      <c r="S9" s="287">
        <f>'Dry_Litterbag Placem_Collection'!E10</f>
        <v>42938</v>
      </c>
      <c r="T9" s="287">
        <f>IF('Dry_Litterbag Placem_Collection'!G10="","",'Dry_Litterbag Placem_Collection'!G10)</f>
        <v>43007</v>
      </c>
      <c r="U9" s="288">
        <f t="shared" si="0"/>
        <v>69</v>
      </c>
      <c r="V9" s="286">
        <f t="shared" si="3"/>
        <v>1.0434999999999999</v>
      </c>
      <c r="W9" s="289">
        <f>IFERROR(INDEX(Rainfall_Dry!$O$2:$O$217,MATCH(B9, Rainfall_Dry!$A$2:$A$217,0)),"")</f>
        <v>6.900000125</v>
      </c>
      <c r="X9" s="270">
        <v>12.565665055683967</v>
      </c>
      <c r="Y9" s="270">
        <v>0.9665896196679955</v>
      </c>
      <c r="Z9" s="270">
        <v>86.467745324648035</v>
      </c>
      <c r="AA9" s="271" t="s">
        <v>2690</v>
      </c>
      <c r="AB9" s="270">
        <v>8.0225726959093109</v>
      </c>
      <c r="AC9">
        <f>IF('WetLitterbags placem_collection'!AB10="","",'WetLitterbags placem_collection'!AB10)</f>
        <v>36</v>
      </c>
      <c r="AD9">
        <f>IF('WetLitterbags placem_collection'!Z10="","",'WetLitterbags placem_collection'!Z10)</f>
        <v>38.4</v>
      </c>
      <c r="AE9" s="256" t="str">
        <f>IF('WetLitterbags placem_collection'!AA10="","",'WetLitterbags placem_collection'!AA10)</f>
        <v>M</v>
      </c>
      <c r="AF9" t="str">
        <f>IF('WetLitterbags placem_collection'!AC10="","",'WetLitterbags placem_collection'!AC10)</f>
        <v/>
      </c>
      <c r="AG9">
        <f>IFERROR(AVERAGE('Dry_Litterbag Placem_Collection'!O10,'Dry_Litterbag Placem_Collection'!R10),"")</f>
        <v>2.5999999999999996</v>
      </c>
      <c r="AH9" s="290">
        <f>IFERROR(AVERAGE('Dry_Litterbag Placem_Collection'!N10,'Dry_Litterbag Placem_Collection'!Q10),"")</f>
        <v>26</v>
      </c>
      <c r="AI9" s="289">
        <f>INDEX(Coordinates!$B$2:$B$197,MATCH(G9,Coordinates!$J$2:$J$197,0))</f>
        <v>-3.3977320230000001</v>
      </c>
      <c r="AJ9" s="289">
        <f>INDEX(Coordinates!$C$2:$C$197,MATCH(G9,Coordinates!$J$2:$J$197,0))</f>
        <v>34.837561989999998</v>
      </c>
      <c r="AK9" s="289" t="str">
        <f>IF(ISNUMBER(SEARCH("C", 'Dry_Litterbag Placem_Collection'!S10)),"YES","")</f>
        <v/>
      </c>
      <c r="AL9" s="289" t="str">
        <f>IF(ISNUMBER(SEARCH("H", 'Dry_Litterbag Placem_Collection'!S10)),"YES","")</f>
        <v/>
      </c>
      <c r="AM9" s="289" t="str">
        <f>IF(ISNUMBER(SEARCH("R", 'Dry_Litterbag Placem_Collection'!S10)),"YES","")</f>
        <v>YES</v>
      </c>
      <c r="AZ9" s="203" t="s">
        <v>14</v>
      </c>
      <c r="BA9" s="183"/>
      <c r="BB9" s="183"/>
      <c r="BC9" s="183"/>
      <c r="BD9" s="183"/>
      <c r="BE9" s="183"/>
      <c r="BF9" s="183">
        <v>1</v>
      </c>
    </row>
    <row r="10" spans="1:59">
      <c r="A10" s="281" t="s">
        <v>2677</v>
      </c>
      <c r="B10" s="282">
        <f>'Dry_Litterbag Placem_Collection'!A11</f>
        <v>9</v>
      </c>
      <c r="C10" s="282" t="str">
        <f>'Dry_Litterbag Placem_Collection'!B11</f>
        <v>Makao</v>
      </c>
      <c r="D10" s="282" t="s">
        <v>2677</v>
      </c>
      <c r="E10" s="282" t="s">
        <v>2678</v>
      </c>
      <c r="F10" s="282">
        <v>2</v>
      </c>
      <c r="G10" s="283" t="str">
        <f>'Dry_Litterbag Placem_Collection'!C11</f>
        <v>Dry_Ag2_T1</v>
      </c>
      <c r="H10" s="284" t="s">
        <v>2559</v>
      </c>
      <c r="I10" s="285" t="s">
        <v>1147</v>
      </c>
      <c r="J10" s="282" t="str">
        <f>IF(ISBLANK('Dry_Litterbag Placem_Collection'!J11),"","G"&amp;""&amp;'Dry_Litterbag Placem_Collection'!J11)</f>
        <v>G277</v>
      </c>
      <c r="K10" s="286">
        <f>IFERROR(INDEX('Green_rooibos initial weight'!$C$5:$C$1749,MATCH(J10, 'Green_rooibos initial weight'!$A$5:$A$1749,0)),"")</f>
        <v>1.93</v>
      </c>
      <c r="L10" s="286">
        <f t="shared" si="1"/>
        <v>1.6801999999999999</v>
      </c>
      <c r="M10" s="291"/>
      <c r="N10" s="291"/>
      <c r="O10" s="286">
        <f>IF(IFERROR(INDEX('Both teabags AfterDry'!$D$3:$D$900,MATCH(J10,'Both teabags AfterDry'!$A$3:$A$900,0)),"")="","",(IFERROR(INDEX('Both teabags AfterDry'!$D$3:$D$900,MATCH(J10,'Both teabags AfterDry'!$A$3:$A$900,0)),"")))</f>
        <v>1.9345000000000001</v>
      </c>
      <c r="P10" s="286">
        <f t="shared" si="2"/>
        <v>1.7839</v>
      </c>
      <c r="Q10" s="291"/>
      <c r="R10" s="291"/>
      <c r="S10" s="287">
        <f>'Dry_Litterbag Placem_Collection'!E11</f>
        <v>42938</v>
      </c>
      <c r="T10" s="287">
        <f>IF('Dry_Litterbag Placem_Collection'!G11="","",'Dry_Litterbag Placem_Collection'!G11)</f>
        <v>43007</v>
      </c>
      <c r="U10" s="288">
        <f t="shared" si="0"/>
        <v>69</v>
      </c>
      <c r="V10" s="286">
        <f t="shared" si="3"/>
        <v>-0.10370000000000013</v>
      </c>
      <c r="W10" s="289">
        <f>IFERROR(INDEX(Rainfall_Dry!$O$2:$O$217,MATCH(B10, Rainfall_Dry!$A$2:$A$217,0)),"")</f>
        <v>6.900000125</v>
      </c>
      <c r="X10" s="270">
        <v>21.13063730679653</v>
      </c>
      <c r="Y10" s="270">
        <v>3.0912555579081076</v>
      </c>
      <c r="Z10" s="270">
        <v>75.778107135295357</v>
      </c>
      <c r="AA10" s="271" t="s">
        <v>2688</v>
      </c>
      <c r="AB10" s="270">
        <v>0.46131099063578063</v>
      </c>
      <c r="AC10">
        <f>IF('WetLitterbags placem_collection'!AB11="","",'WetLitterbags placem_collection'!AB11)</f>
        <v>10.8</v>
      </c>
      <c r="AD10">
        <f>IF('WetLitterbags placem_collection'!Z11="","",'WetLitterbags placem_collection'!Z11)</f>
        <v>28.4</v>
      </c>
      <c r="AE10" s="256" t="str">
        <f>IF('WetLitterbags placem_collection'!AA11="","",'WetLitterbags placem_collection'!AA11)</f>
        <v>M</v>
      </c>
      <c r="AF10">
        <f>IF('WetLitterbags placem_collection'!AC11="","",'WetLitterbags placem_collection'!AC11)</f>
        <v>0</v>
      </c>
      <c r="AG10">
        <f>IFERROR(AVERAGE('Dry_Litterbag Placem_Collection'!O11,'Dry_Litterbag Placem_Collection'!R11),"")</f>
        <v>3.3</v>
      </c>
      <c r="AH10" s="290">
        <f>IFERROR(AVERAGE('Dry_Litterbag Placem_Collection'!N11,'Dry_Litterbag Placem_Collection'!Q11),"")</f>
        <v>26.15</v>
      </c>
      <c r="AI10" s="289">
        <f>INDEX(Coordinates!$B$2:$B$197,MATCH(G10,Coordinates!$J$2:$J$197,0))</f>
        <v>-3.3978290019999999</v>
      </c>
      <c r="AJ10" s="289">
        <f>INDEX(Coordinates!$C$2:$C$197,MATCH(G10,Coordinates!$J$2:$J$197,0))</f>
        <v>34.837011969999999</v>
      </c>
      <c r="AK10" s="289" t="str">
        <f>IF(ISNUMBER(SEARCH("C", 'Dry_Litterbag Placem_Collection'!S11)),"YES","")</f>
        <v>YES</v>
      </c>
      <c r="AL10" s="289" t="str">
        <f>IF(ISNUMBER(SEARCH("H", 'Dry_Litterbag Placem_Collection'!S11)),"YES","")</f>
        <v>YES</v>
      </c>
      <c r="AM10" s="289" t="str">
        <f>IF(ISNUMBER(SEARCH("R", 'Dry_Litterbag Placem_Collection'!S11)),"YES","")</f>
        <v/>
      </c>
      <c r="AZ10" s="203" t="s">
        <v>15</v>
      </c>
      <c r="BA10" s="183"/>
      <c r="BB10" s="183"/>
      <c r="BC10" s="183"/>
      <c r="BD10" s="183"/>
      <c r="BE10" s="183"/>
      <c r="BF10" s="183">
        <v>1</v>
      </c>
    </row>
    <row r="11" spans="1:59">
      <c r="A11" s="281" t="s">
        <v>2677</v>
      </c>
      <c r="B11" s="282">
        <f>'Dry_Litterbag Placem_Collection'!A12</f>
        <v>10</v>
      </c>
      <c r="C11" s="282" t="str">
        <f>'Dry_Litterbag Placem_Collection'!B12</f>
        <v>Makao</v>
      </c>
      <c r="D11" s="282" t="s">
        <v>2677</v>
      </c>
      <c r="E11" s="282" t="s">
        <v>2678</v>
      </c>
      <c r="F11" s="282">
        <v>2</v>
      </c>
      <c r="G11" s="283" t="str">
        <f>'Dry_Litterbag Placem_Collection'!C12</f>
        <v>Dry_Ag2_T2</v>
      </c>
      <c r="H11" s="284" t="s">
        <v>2559</v>
      </c>
      <c r="I11" s="285" t="s">
        <v>1147</v>
      </c>
      <c r="J11" s="282" t="str">
        <f>IF(ISBLANK('Dry_Litterbag Placem_Collection'!J12),"","G"&amp;""&amp;'Dry_Litterbag Placem_Collection'!J12)</f>
        <v>G310</v>
      </c>
      <c r="K11" s="286">
        <f>IFERROR(INDEX('Green_rooibos initial weight'!$C$5:$C$1749,MATCH(J11, 'Green_rooibos initial weight'!$A$5:$A$1749,0)),"")</f>
        <v>2.0459999999999998</v>
      </c>
      <c r="L11" s="286">
        <f t="shared" si="1"/>
        <v>1.7961999999999998</v>
      </c>
      <c r="M11" s="291"/>
      <c r="N11" s="291"/>
      <c r="O11" s="286" t="str">
        <f>IF(IFERROR(INDEX('Both teabags AfterDry'!$D$3:$D$900,MATCH(J11,'Both teabags AfterDry'!$A$3:$A$900,0)),"")="","",(IFERROR(INDEX('Both teabags AfterDry'!$D$3:$D$900,MATCH(J11,'Both teabags AfterDry'!$A$3:$A$900,0)),"")))</f>
        <v/>
      </c>
      <c r="P11" s="286" t="str">
        <f t="shared" si="2"/>
        <v/>
      </c>
      <c r="Q11" s="291"/>
      <c r="R11" s="291"/>
      <c r="S11" s="287">
        <f>'Dry_Litterbag Placem_Collection'!E12</f>
        <v>42938</v>
      </c>
      <c r="T11" s="287" t="str">
        <f>IF('Dry_Litterbag Placem_Collection'!G12="","",'Dry_Litterbag Placem_Collection'!G12)</f>
        <v/>
      </c>
      <c r="U11" s="288" t="str">
        <f t="shared" si="0"/>
        <v/>
      </c>
      <c r="V11" s="286" t="str">
        <f t="shared" si="3"/>
        <v/>
      </c>
      <c r="W11" s="289" t="str">
        <f>IFERROR(INDEX(Rainfall_Dry!$O$2:$O$217,MATCH(B11, Rainfall_Dry!$A$2:$A$217,0)),"")</f>
        <v/>
      </c>
      <c r="X11" s="270">
        <v>21.13063730679653</v>
      </c>
      <c r="Y11" s="270">
        <v>3.0912555579081076</v>
      </c>
      <c r="Z11" s="270">
        <v>75.778107135295357</v>
      </c>
      <c r="AA11" s="271" t="s">
        <v>2688</v>
      </c>
      <c r="AB11" s="270">
        <v>1.46131099063578</v>
      </c>
      <c r="AC11">
        <f>IF('WetLitterbags placem_collection'!AB12="","",'WetLitterbags placem_collection'!AB12)</f>
        <v>16.8</v>
      </c>
      <c r="AD11">
        <f>IF('WetLitterbags placem_collection'!Z12="","",'WetLitterbags placem_collection'!Z12)</f>
        <v>30</v>
      </c>
      <c r="AE11" s="256" t="str">
        <f>IF('WetLitterbags placem_collection'!AA12="","",'WetLitterbags placem_collection'!AA12)</f>
        <v>M</v>
      </c>
      <c r="AF11">
        <f>IF('WetLitterbags placem_collection'!AC12="","",'WetLitterbags placem_collection'!AC12)</f>
        <v>0</v>
      </c>
      <c r="AG11">
        <f>IFERROR(AVERAGE('Dry_Litterbag Placem_Collection'!O12,'Dry_Litterbag Placem_Collection'!R12),"")</f>
        <v>1.5</v>
      </c>
      <c r="AH11" s="290">
        <f>IFERROR(AVERAGE('Dry_Litterbag Placem_Collection'!N12,'Dry_Litterbag Placem_Collection'!Q12),"")</f>
        <v>26.1</v>
      </c>
      <c r="AI11" s="289">
        <f>INDEX(Coordinates!$B$2:$B$197,MATCH(G11,Coordinates!$J$2:$J$197,0))</f>
        <v>-3.3978119869999999</v>
      </c>
      <c r="AJ11" s="289">
        <f>INDEX(Coordinates!$C$2:$C$197,MATCH(G11,Coordinates!$J$2:$J$197,0))</f>
        <v>34.836968980000002</v>
      </c>
      <c r="AK11" s="289" t="str">
        <f>IF(ISNUMBER(SEARCH("C", 'Dry_Litterbag Placem_Collection'!S12)),"YES","")</f>
        <v/>
      </c>
      <c r="AL11" s="289" t="str">
        <f>IF(ISNUMBER(SEARCH("H", 'Dry_Litterbag Placem_Collection'!S12)),"YES","")</f>
        <v/>
      </c>
      <c r="AM11" s="289" t="str">
        <f>IF(ISNUMBER(SEARCH("R", 'Dry_Litterbag Placem_Collection'!S12)),"YES","")</f>
        <v/>
      </c>
    </row>
    <row r="12" spans="1:59">
      <c r="A12" s="281" t="s">
        <v>2677</v>
      </c>
      <c r="B12" s="282">
        <f>'Dry_Litterbag Placem_Collection'!A13</f>
        <v>11</v>
      </c>
      <c r="C12" s="282" t="str">
        <f>'Dry_Litterbag Placem_Collection'!B13</f>
        <v>Makao</v>
      </c>
      <c r="D12" s="282" t="s">
        <v>2677</v>
      </c>
      <c r="E12" s="282" t="s">
        <v>2678</v>
      </c>
      <c r="F12" s="282">
        <v>2</v>
      </c>
      <c r="G12" s="283" t="str">
        <f>'Dry_Litterbag Placem_Collection'!C13</f>
        <v>Dry_Ag2_T3</v>
      </c>
      <c r="H12" s="284" t="s">
        <v>2559</v>
      </c>
      <c r="I12" s="285" t="s">
        <v>1147</v>
      </c>
      <c r="J12" s="282" t="str">
        <f>IF(ISBLANK('Dry_Litterbag Placem_Collection'!J13),"","G"&amp;""&amp;'Dry_Litterbag Placem_Collection'!J13)</f>
        <v>G435</v>
      </c>
      <c r="K12" s="286">
        <f>IFERROR(INDEX('Green_rooibos initial weight'!$C$5:$C$1749,MATCH(J12, 'Green_rooibos initial weight'!$A$5:$A$1749,0)),"")</f>
        <v>2.0009999999999999</v>
      </c>
      <c r="L12" s="286">
        <f t="shared" si="1"/>
        <v>1.7511999999999999</v>
      </c>
      <c r="M12" s="291"/>
      <c r="N12" s="291"/>
      <c r="O12" s="286">
        <f>IF(IFERROR(INDEX('Both teabags AfterDry'!$D$3:$D$900,MATCH(J12,'Both teabags AfterDry'!$A$3:$A$900,0)),"")="","",(IFERROR(INDEX('Both teabags AfterDry'!$D$3:$D$900,MATCH(J12,'Both teabags AfterDry'!$A$3:$A$900,0)),"")))</f>
        <v>1.7934000000000001</v>
      </c>
      <c r="P12" s="286">
        <f t="shared" si="2"/>
        <v>1.6428</v>
      </c>
      <c r="Q12" s="291"/>
      <c r="R12" s="291"/>
      <c r="S12" s="287">
        <f>'Dry_Litterbag Placem_Collection'!E13</f>
        <v>42938</v>
      </c>
      <c r="T12" s="287">
        <f>IF('Dry_Litterbag Placem_Collection'!G13="","",'Dry_Litterbag Placem_Collection'!G13)</f>
        <v>43007</v>
      </c>
      <c r="U12" s="288">
        <f t="shared" si="0"/>
        <v>69</v>
      </c>
      <c r="V12" s="286">
        <f t="shared" si="3"/>
        <v>0.10839999999999983</v>
      </c>
      <c r="W12" s="289">
        <f>IFERROR(INDEX(Rainfall_Dry!$O$2:$O$217,MATCH(B12, Rainfall_Dry!$A$2:$A$217,0)),"")</f>
        <v>6.900000125</v>
      </c>
      <c r="X12" s="270">
        <v>21.13063730679653</v>
      </c>
      <c r="Y12" s="270">
        <v>3.0912555579081076</v>
      </c>
      <c r="Z12" s="270">
        <v>75.778107135295357</v>
      </c>
      <c r="AA12" s="271" t="s">
        <v>2688</v>
      </c>
      <c r="AB12" s="270">
        <v>2.4613109906357802</v>
      </c>
      <c r="AC12">
        <f>IF('WetLitterbags placem_collection'!AB13="","",'WetLitterbags placem_collection'!AB13)</f>
        <v>11.4</v>
      </c>
      <c r="AD12">
        <f>IF('WetLitterbags placem_collection'!Z13="","",'WetLitterbags placem_collection'!Z13)</f>
        <v>24.4</v>
      </c>
      <c r="AE12" s="256" t="str">
        <f>IF('WetLitterbags placem_collection'!AA13="","",'WetLitterbags placem_collection'!AA13)</f>
        <v>M</v>
      </c>
      <c r="AF12">
        <f>IF('WetLitterbags placem_collection'!AC13="","",'WetLitterbags placem_collection'!AC13)</f>
        <v>0</v>
      </c>
      <c r="AG12">
        <f>IFERROR(AVERAGE('Dry_Litterbag Placem_Collection'!O13,'Dry_Litterbag Placem_Collection'!R13),"")</f>
        <v>5.3</v>
      </c>
      <c r="AH12" s="290">
        <f>IFERROR(AVERAGE('Dry_Litterbag Placem_Collection'!N13,'Dry_Litterbag Placem_Collection'!Q13),"")</f>
        <v>26.450000000000003</v>
      </c>
      <c r="AI12" s="289">
        <f>INDEX(Coordinates!$B$2:$B$197,MATCH(G12,Coordinates!$J$2:$J$197,0))</f>
        <v>-3.3977929599999999</v>
      </c>
      <c r="AJ12" s="289">
        <f>INDEX(Coordinates!$C$2:$C$197,MATCH(G12,Coordinates!$J$2:$J$197,0))</f>
        <v>34.837102999999999</v>
      </c>
      <c r="AK12" s="289" t="str">
        <f>IF(ISNUMBER(SEARCH("C", 'Dry_Litterbag Placem_Collection'!S13)),"YES","")</f>
        <v>YES</v>
      </c>
      <c r="AL12" s="289" t="str">
        <f>IF(ISNUMBER(SEARCH("H", 'Dry_Litterbag Placem_Collection'!S13)),"YES","")</f>
        <v>YES</v>
      </c>
      <c r="AM12" s="289" t="str">
        <f>IF(ISNUMBER(SEARCH("R", 'Dry_Litterbag Placem_Collection'!S13)),"YES","")</f>
        <v/>
      </c>
    </row>
    <row r="13" spans="1:59">
      <c r="A13" s="281" t="s">
        <v>2677</v>
      </c>
      <c r="B13" s="282">
        <f>'Dry_Litterbag Placem_Collection'!A14</f>
        <v>12</v>
      </c>
      <c r="C13" s="282" t="str">
        <f>'Dry_Litterbag Placem_Collection'!B14</f>
        <v>Makao</v>
      </c>
      <c r="D13" s="282" t="s">
        <v>2677</v>
      </c>
      <c r="E13" s="282" t="s">
        <v>2678</v>
      </c>
      <c r="F13" s="282">
        <v>2</v>
      </c>
      <c r="G13" s="283" t="str">
        <f>'Dry_Litterbag Placem_Collection'!C14</f>
        <v>Dry_Ag2_T4</v>
      </c>
      <c r="H13" s="284" t="s">
        <v>2559</v>
      </c>
      <c r="I13" s="285" t="s">
        <v>1147</v>
      </c>
      <c r="J13" s="282" t="str">
        <f>IF(ISBLANK('Dry_Litterbag Placem_Collection'!J14),"","G"&amp;""&amp;'Dry_Litterbag Placem_Collection'!J14)</f>
        <v/>
      </c>
      <c r="K13" s="286" t="str">
        <f>IFERROR(INDEX('Green_rooibos initial weight'!$C$5:$C$1749,MATCH(J13, 'Green_rooibos initial weight'!$A$5:$A$1749,0)),"")</f>
        <v/>
      </c>
      <c r="L13" s="286" t="str">
        <f t="shared" si="1"/>
        <v/>
      </c>
      <c r="M13" s="291"/>
      <c r="N13" s="291"/>
      <c r="O13" s="286" t="str">
        <f>IF(IFERROR(INDEX('Both teabags AfterDry'!$D$3:$D$900,MATCH(J13,'Both teabags AfterDry'!$A$3:$A$900,0)),"")="","",(IFERROR(INDEX('Both teabags AfterDry'!$D$3:$D$900,MATCH(J13,'Both teabags AfterDry'!$A$3:$A$900,0)),"")))</f>
        <v/>
      </c>
      <c r="P13" s="286" t="str">
        <f t="shared" si="2"/>
        <v/>
      </c>
      <c r="Q13" s="291"/>
      <c r="R13" s="291"/>
      <c r="S13" s="287">
        <f>'Dry_Litterbag Placem_Collection'!E14</f>
        <v>0</v>
      </c>
      <c r="T13" s="287" t="str">
        <f>IF('Dry_Litterbag Placem_Collection'!G14="","",'Dry_Litterbag Placem_Collection'!G14)</f>
        <v/>
      </c>
      <c r="U13" s="288" t="str">
        <f t="shared" si="0"/>
        <v/>
      </c>
      <c r="V13" s="286" t="str">
        <f t="shared" si="3"/>
        <v/>
      </c>
      <c r="W13" s="289" t="str">
        <f>IFERROR(INDEX(Rainfall_Dry!$O$2:$O$217,MATCH(B13, Rainfall_Dry!$A$2:$A$217,0)),"")</f>
        <v/>
      </c>
      <c r="X13" s="270">
        <v>21.13063730679653</v>
      </c>
      <c r="Y13" s="270">
        <v>3.0912555579081076</v>
      </c>
      <c r="Z13" s="270">
        <v>75.778107135295357</v>
      </c>
      <c r="AA13" s="271" t="s">
        <v>2688</v>
      </c>
      <c r="AB13" s="270">
        <v>3.4613109906357802</v>
      </c>
      <c r="AC13" t="str">
        <f>IF('WetLitterbags placem_collection'!AB14="","",'WetLitterbags placem_collection'!AB14)</f>
        <v/>
      </c>
      <c r="AD13" t="str">
        <f>IF('WetLitterbags placem_collection'!Z14="","",'WetLitterbags placem_collection'!Z14)</f>
        <v/>
      </c>
      <c r="AE13" s="256" t="str">
        <f>IF('WetLitterbags placem_collection'!AA14="","",'WetLitterbags placem_collection'!AA14)</f>
        <v/>
      </c>
      <c r="AF13" t="str">
        <f>IF('WetLitterbags placem_collection'!AC14="","",'WetLitterbags placem_collection'!AC14)</f>
        <v/>
      </c>
      <c r="AG13" t="str">
        <f>IFERROR(AVERAGE('Dry_Litterbag Placem_Collection'!O14,'Dry_Litterbag Placem_Collection'!R14),"")</f>
        <v/>
      </c>
      <c r="AH13" s="290" t="str">
        <f>IFERROR(AVERAGE('Dry_Litterbag Placem_Collection'!N14,'Dry_Litterbag Placem_Collection'!Q14),"")</f>
        <v/>
      </c>
      <c r="AI13" s="289">
        <f>INDEX(Coordinates!$B$2:$B$197,MATCH(G13,Coordinates!$J$2:$J$197,0))</f>
        <v>-3.3979050260000001</v>
      </c>
      <c r="AJ13" s="289">
        <f>INDEX(Coordinates!$C$2:$C$197,MATCH(G13,Coordinates!$J$2:$J$197,0))</f>
        <v>34.837123030000001</v>
      </c>
      <c r="AK13" s="289" t="str">
        <f>IF(ISNUMBER(SEARCH("C", 'Dry_Litterbag Placem_Collection'!S14)),"YES","")</f>
        <v/>
      </c>
      <c r="AL13" s="289" t="str">
        <f>IF(ISNUMBER(SEARCH("H", 'Dry_Litterbag Placem_Collection'!S14)),"YES","")</f>
        <v/>
      </c>
      <c r="AM13" s="289" t="str">
        <f>IF(ISNUMBER(SEARCH("R", 'Dry_Litterbag Placem_Collection'!S14)),"YES","")</f>
        <v/>
      </c>
    </row>
    <row r="14" spans="1:59">
      <c r="A14" s="281" t="s">
        <v>2677</v>
      </c>
      <c r="B14" s="282">
        <f>'Dry_Litterbag Placem_Collection'!A15</f>
        <v>13</v>
      </c>
      <c r="C14" s="282" t="str">
        <f>'Dry_Litterbag Placem_Collection'!B15</f>
        <v>Makao</v>
      </c>
      <c r="D14" s="282" t="s">
        <v>2677</v>
      </c>
      <c r="E14" s="282" t="s">
        <v>2678</v>
      </c>
      <c r="F14" s="282">
        <v>2</v>
      </c>
      <c r="G14" s="283" t="str">
        <f>'Dry_Litterbag Placem_Collection'!C15</f>
        <v>Dry_Ag2_T5</v>
      </c>
      <c r="H14" s="284" t="s">
        <v>2559</v>
      </c>
      <c r="I14" s="285" t="s">
        <v>1147</v>
      </c>
      <c r="J14" s="282" t="str">
        <f>IF(ISBLANK('Dry_Litterbag Placem_Collection'!J15),"","G"&amp;""&amp;'Dry_Litterbag Placem_Collection'!J15)</f>
        <v>G2</v>
      </c>
      <c r="K14" s="286">
        <f>IFERROR(INDEX('Green_rooibos initial weight'!$C$5:$C$1749,MATCH(J14, 'Green_rooibos initial weight'!$A$5:$A$1749,0)),"")</f>
        <v>2</v>
      </c>
      <c r="L14" s="286">
        <f t="shared" si="1"/>
        <v>1.7502</v>
      </c>
      <c r="M14" s="291"/>
      <c r="N14" s="291"/>
      <c r="O14" s="286">
        <f>IF(IFERROR(INDEX('Both teabags AfterDry'!$D$3:$D$900,MATCH(J14,'Both teabags AfterDry'!$A$3:$A$900,0)),"")="","",(IFERROR(INDEX('Both teabags AfterDry'!$D$3:$D$900,MATCH(J14,'Both teabags AfterDry'!$A$3:$A$900,0)),"")))</f>
        <v>1.7587999999999999</v>
      </c>
      <c r="P14" s="286">
        <f t="shared" si="2"/>
        <v>1.6081999999999999</v>
      </c>
      <c r="Q14" s="291"/>
      <c r="R14" s="291"/>
      <c r="S14" s="287">
        <f>'Dry_Litterbag Placem_Collection'!E15</f>
        <v>42938</v>
      </c>
      <c r="T14" s="287">
        <f>IF('Dry_Litterbag Placem_Collection'!G15="","",'Dry_Litterbag Placem_Collection'!G15)</f>
        <v>43007</v>
      </c>
      <c r="U14" s="288">
        <f t="shared" si="0"/>
        <v>69</v>
      </c>
      <c r="V14" s="286">
        <f t="shared" si="3"/>
        <v>0.14200000000000013</v>
      </c>
      <c r="W14" s="289">
        <f>IFERROR(INDEX(Rainfall_Dry!$O$2:$O$217,MATCH(B14, Rainfall_Dry!$A$2:$A$217,0)),"")</f>
        <v>6.900000125</v>
      </c>
      <c r="X14" s="270">
        <v>21.13063730679653</v>
      </c>
      <c r="Y14" s="270">
        <v>3.0912555579081076</v>
      </c>
      <c r="Z14" s="270">
        <v>75.778107135295357</v>
      </c>
      <c r="AA14" s="271" t="s">
        <v>2688</v>
      </c>
      <c r="AB14" s="270">
        <v>4.4613109906357797</v>
      </c>
      <c r="AC14">
        <f>IF('WetLitterbags placem_collection'!AB15="","",'WetLitterbags placem_collection'!AB15)</f>
        <v>11.4</v>
      </c>
      <c r="AD14">
        <f>IF('WetLitterbags placem_collection'!Z15="","",'WetLitterbags placem_collection'!Z15)</f>
        <v>31</v>
      </c>
      <c r="AE14" s="256" t="str">
        <f>IF('WetLitterbags placem_collection'!AA15="","",'WetLitterbags placem_collection'!AA15)</f>
        <v>M</v>
      </c>
      <c r="AF14">
        <f>IF('WetLitterbags placem_collection'!AC15="","",'WetLitterbags placem_collection'!AC15)</f>
        <v>0</v>
      </c>
      <c r="AG14">
        <f>IFERROR(AVERAGE('Dry_Litterbag Placem_Collection'!O15,'Dry_Litterbag Placem_Collection'!R15),"")</f>
        <v>4.8</v>
      </c>
      <c r="AH14" s="290">
        <f>IFERROR(AVERAGE('Dry_Litterbag Placem_Collection'!N15,'Dry_Litterbag Placem_Collection'!Q15),"")</f>
        <v>26.1</v>
      </c>
      <c r="AI14" s="289">
        <f>INDEX(Coordinates!$B$2:$B$197,MATCH(G14,Coordinates!$J$2:$J$197,0))</f>
        <v>-3.3979040199999999</v>
      </c>
      <c r="AJ14" s="289">
        <f>INDEX(Coordinates!$C$2:$C$197,MATCH(G14,Coordinates!$J$2:$J$197,0))</f>
        <v>34.837027980000002</v>
      </c>
      <c r="AK14" s="289" t="str">
        <f>IF(ISNUMBER(SEARCH("C", 'Dry_Litterbag Placem_Collection'!S15)),"YES","")</f>
        <v>YES</v>
      </c>
      <c r="AL14" s="289" t="str">
        <f>IF(ISNUMBER(SEARCH("H", 'Dry_Litterbag Placem_Collection'!S15)),"YES","")</f>
        <v/>
      </c>
      <c r="AM14" s="289" t="str">
        <f>IF(ISNUMBER(SEARCH("R", 'Dry_Litterbag Placem_Collection'!S15)),"YES","")</f>
        <v/>
      </c>
    </row>
    <row r="15" spans="1:59">
      <c r="A15" s="281" t="s">
        <v>2677</v>
      </c>
      <c r="B15" s="282">
        <f>'Dry_Litterbag Placem_Collection'!A16</f>
        <v>14</v>
      </c>
      <c r="C15" s="282" t="str">
        <f>'Dry_Litterbag Placem_Collection'!B16</f>
        <v>Makao</v>
      </c>
      <c r="D15" s="282" t="s">
        <v>2677</v>
      </c>
      <c r="E15" s="282" t="s">
        <v>2678</v>
      </c>
      <c r="F15" s="282">
        <v>2</v>
      </c>
      <c r="G15" s="283" t="str">
        <f>'Dry_Litterbag Placem_Collection'!C16</f>
        <v>Dry_Ag2_T6</v>
      </c>
      <c r="H15" s="284" t="s">
        <v>2559</v>
      </c>
      <c r="I15" s="285" t="s">
        <v>1147</v>
      </c>
      <c r="J15" s="282" t="str">
        <f>IF(ISBLANK('Dry_Litterbag Placem_Collection'!J16),"","G"&amp;""&amp;'Dry_Litterbag Placem_Collection'!J16)</f>
        <v>G225</v>
      </c>
      <c r="K15" s="286">
        <f>IFERROR(INDEX('Green_rooibos initial weight'!$C$5:$C$1749,MATCH(J15, 'Green_rooibos initial weight'!$A$5:$A$1749,0)),"")</f>
        <v>2.117</v>
      </c>
      <c r="L15" s="286">
        <f t="shared" si="1"/>
        <v>1.8672</v>
      </c>
      <c r="M15" s="291"/>
      <c r="N15" s="291"/>
      <c r="O15" s="286">
        <f>IF(IFERROR(INDEX('Both teabags AfterDry'!$D$3:$D$900,MATCH(J15,'Both teabags AfterDry'!$A$3:$A$900,0)),"")="","",(IFERROR(INDEX('Both teabags AfterDry'!$D$3:$D$900,MATCH(J15,'Both teabags AfterDry'!$A$3:$A$900,0)),"")))</f>
        <v>1.25</v>
      </c>
      <c r="P15" s="286">
        <f t="shared" si="2"/>
        <v>1.0993999999999999</v>
      </c>
      <c r="Q15" s="291"/>
      <c r="R15" s="291"/>
      <c r="S15" s="287">
        <f>'Dry_Litterbag Placem_Collection'!E16</f>
        <v>42938</v>
      </c>
      <c r="T15" s="287">
        <f>IF('Dry_Litterbag Placem_Collection'!G16="","",'Dry_Litterbag Placem_Collection'!G16)</f>
        <v>43007</v>
      </c>
      <c r="U15" s="288">
        <f t="shared" si="0"/>
        <v>69</v>
      </c>
      <c r="V15" s="286">
        <f t="shared" si="3"/>
        <v>0.76780000000000004</v>
      </c>
      <c r="W15" s="289">
        <f>IFERROR(INDEX(Rainfall_Dry!$O$2:$O$217,MATCH(B15, Rainfall_Dry!$A$2:$A$217,0)),"")</f>
        <v>6.900000125</v>
      </c>
      <c r="X15" s="270">
        <v>21.13063730679653</v>
      </c>
      <c r="Y15" s="270">
        <v>3.0912555579081076</v>
      </c>
      <c r="Z15" s="270">
        <v>75.778107135295357</v>
      </c>
      <c r="AA15" s="271" t="s">
        <v>2688</v>
      </c>
      <c r="AB15" s="270">
        <v>5.4613109906357797</v>
      </c>
      <c r="AC15">
        <f>IF('WetLitterbags placem_collection'!AB16="","",'WetLitterbags placem_collection'!AB16)</f>
        <v>28.4</v>
      </c>
      <c r="AD15">
        <f>IF('WetLitterbags placem_collection'!Z16="","",'WetLitterbags placem_collection'!Z16)</f>
        <v>42.4</v>
      </c>
      <c r="AE15" s="256" t="str">
        <f>IF('WetLitterbags placem_collection'!AA16="","",'WetLitterbags placem_collection'!AA16)</f>
        <v>M</v>
      </c>
      <c r="AF15">
        <f>IF('WetLitterbags placem_collection'!AC16="","",'WetLitterbags placem_collection'!AC16)</f>
        <v>0</v>
      </c>
      <c r="AG15">
        <f>IFERROR(AVERAGE('Dry_Litterbag Placem_Collection'!O16,'Dry_Litterbag Placem_Collection'!R16),"")</f>
        <v>3.4</v>
      </c>
      <c r="AH15" s="290">
        <f>IFERROR(AVERAGE('Dry_Litterbag Placem_Collection'!N16,'Dry_Litterbag Placem_Collection'!Q16),"")</f>
        <v>25.55</v>
      </c>
      <c r="AI15" s="289">
        <f>INDEX(Coordinates!$B$2:$B$197,MATCH(G15,Coordinates!$J$2:$J$197,0))</f>
        <v>-3.397854986</v>
      </c>
      <c r="AJ15" s="289">
        <f>INDEX(Coordinates!$C$2:$C$197,MATCH(G15,Coordinates!$J$2:$J$197,0))</f>
        <v>34.836874010000002</v>
      </c>
      <c r="AK15" s="289" t="str">
        <f>IF(ISNUMBER(SEARCH("C", 'Dry_Litterbag Placem_Collection'!S16)),"YES","")</f>
        <v/>
      </c>
      <c r="AL15" s="289" t="str">
        <f>IF(ISNUMBER(SEARCH("H", 'Dry_Litterbag Placem_Collection'!S16)),"YES","")</f>
        <v>YES</v>
      </c>
      <c r="AM15" s="289" t="str">
        <f>IF(ISNUMBER(SEARCH("R", 'Dry_Litterbag Placem_Collection'!S16)),"YES","")</f>
        <v/>
      </c>
    </row>
    <row r="16" spans="1:59">
      <c r="A16" s="281" t="s">
        <v>2677</v>
      </c>
      <c r="B16" s="282">
        <f>'Dry_Litterbag Placem_Collection'!A17</f>
        <v>15</v>
      </c>
      <c r="C16" s="282" t="str">
        <f>'Dry_Litterbag Placem_Collection'!B17</f>
        <v>Makao</v>
      </c>
      <c r="D16" s="282" t="s">
        <v>2677</v>
      </c>
      <c r="E16" s="282" t="s">
        <v>2678</v>
      </c>
      <c r="F16" s="282">
        <v>2</v>
      </c>
      <c r="G16" s="283" t="str">
        <f>'Dry_Litterbag Placem_Collection'!C17</f>
        <v>Dry_Ag2_T7</v>
      </c>
      <c r="H16" s="284" t="s">
        <v>2559</v>
      </c>
      <c r="I16" s="285" t="s">
        <v>1147</v>
      </c>
      <c r="J16" s="282" t="str">
        <f>IF(ISBLANK('Dry_Litterbag Placem_Collection'!J17),"","G"&amp;""&amp;'Dry_Litterbag Placem_Collection'!J17)</f>
        <v>G444</v>
      </c>
      <c r="K16" s="286">
        <f>IFERROR(INDEX('Green_rooibos initial weight'!$C$5:$C$1749,MATCH(J16, 'Green_rooibos initial weight'!$A$5:$A$1749,0)),"")</f>
        <v>2.0259999999999998</v>
      </c>
      <c r="L16" s="286">
        <f t="shared" si="1"/>
        <v>1.7761999999999998</v>
      </c>
      <c r="M16" s="291"/>
      <c r="N16" s="291"/>
      <c r="O16" s="286">
        <f>IF(IFERROR(INDEX('Both teabags AfterDry'!$D$3:$D$900,MATCH(J16,'Both teabags AfterDry'!$A$3:$A$900,0)),"")="","",(IFERROR(INDEX('Both teabags AfterDry'!$D$3:$D$900,MATCH(J16,'Both teabags AfterDry'!$A$3:$A$900,0)),"")))</f>
        <v>1.3574999999999999</v>
      </c>
      <c r="P16" s="286">
        <f t="shared" si="2"/>
        <v>1.2068999999999999</v>
      </c>
      <c r="Q16" s="291"/>
      <c r="R16" s="291"/>
      <c r="S16" s="287">
        <f>'Dry_Litterbag Placem_Collection'!E17</f>
        <v>42938</v>
      </c>
      <c r="T16" s="287">
        <f>IF('Dry_Litterbag Placem_Collection'!G17="","",'Dry_Litterbag Placem_Collection'!G17)</f>
        <v>43007</v>
      </c>
      <c r="U16" s="288">
        <f t="shared" si="0"/>
        <v>69</v>
      </c>
      <c r="V16" s="286">
        <f t="shared" si="3"/>
        <v>0.56929999999999992</v>
      </c>
      <c r="W16" s="289">
        <f>IFERROR(INDEX(Rainfall_Dry!$O$2:$O$217,MATCH(B16, Rainfall_Dry!$A$2:$A$217,0)),"")</f>
        <v>6.900000125</v>
      </c>
      <c r="X16" s="270">
        <v>21.13063730679653</v>
      </c>
      <c r="Y16" s="270">
        <v>3.0912555579081076</v>
      </c>
      <c r="Z16" s="270">
        <v>75.778107135295357</v>
      </c>
      <c r="AA16" s="271" t="s">
        <v>2688</v>
      </c>
      <c r="AB16" s="270">
        <v>6.4613109906357797</v>
      </c>
      <c r="AC16">
        <f>IF('WetLitterbags placem_collection'!AB17="","",'WetLitterbags placem_collection'!AB17)</f>
        <v>15.8</v>
      </c>
      <c r="AD16">
        <f>IF('WetLitterbags placem_collection'!Z17="","",'WetLitterbags placem_collection'!Z17)</f>
        <v>30.4</v>
      </c>
      <c r="AE16" s="256" t="str">
        <f>IF('WetLitterbags placem_collection'!AA17="","",'WetLitterbags placem_collection'!AA17)</f>
        <v>M</v>
      </c>
      <c r="AF16">
        <f>IF('WetLitterbags placem_collection'!AC17="","",'WetLitterbags placem_collection'!AC17)</f>
        <v>0</v>
      </c>
      <c r="AG16">
        <f>IFERROR(AVERAGE('Dry_Litterbag Placem_Collection'!O17,'Dry_Litterbag Placem_Collection'!R17),"")</f>
        <v>3.0999999999999996</v>
      </c>
      <c r="AH16" s="290">
        <f>IFERROR(AVERAGE('Dry_Litterbag Placem_Collection'!N17,'Dry_Litterbag Placem_Collection'!Q17),"")</f>
        <v>28</v>
      </c>
      <c r="AI16" s="289">
        <f>INDEX(Coordinates!$B$2:$B$197,MATCH(G16,Coordinates!$J$2:$J$197,0))</f>
        <v>-3.3978060349999999</v>
      </c>
      <c r="AJ16" s="289">
        <f>INDEX(Coordinates!$C$2:$C$197,MATCH(G16,Coordinates!$J$2:$J$197,0))</f>
        <v>34.837023960000003</v>
      </c>
      <c r="AK16" s="289" t="str">
        <f>IF(ISNUMBER(SEARCH("C", 'Dry_Litterbag Placem_Collection'!S17)),"YES","")</f>
        <v>YES</v>
      </c>
      <c r="AL16" s="289" t="str">
        <f>IF(ISNUMBER(SEARCH("H", 'Dry_Litterbag Placem_Collection'!S17)),"YES","")</f>
        <v>YES</v>
      </c>
      <c r="AM16" s="289" t="str">
        <f>IF(ISNUMBER(SEARCH("R", 'Dry_Litterbag Placem_Collection'!S17)),"YES","")</f>
        <v/>
      </c>
    </row>
    <row r="17" spans="1:39">
      <c r="A17" s="281" t="s">
        <v>2677</v>
      </c>
      <c r="B17" s="282">
        <f>'Dry_Litterbag Placem_Collection'!A18</f>
        <v>16</v>
      </c>
      <c r="C17" s="282" t="str">
        <f>'Dry_Litterbag Placem_Collection'!B18</f>
        <v>Makao</v>
      </c>
      <c r="D17" s="282" t="s">
        <v>2677</v>
      </c>
      <c r="E17" s="282" t="s">
        <v>2678</v>
      </c>
      <c r="F17" s="282">
        <v>2</v>
      </c>
      <c r="G17" s="283" t="str">
        <f>'Dry_Litterbag Placem_Collection'!C18</f>
        <v>Dry_Ag2_T8</v>
      </c>
      <c r="H17" s="284" t="s">
        <v>2559</v>
      </c>
      <c r="I17" s="285" t="s">
        <v>1147</v>
      </c>
      <c r="J17" s="282" t="str">
        <f>IF(ISBLANK('Dry_Litterbag Placem_Collection'!J18),"","G"&amp;""&amp;'Dry_Litterbag Placem_Collection'!J18)</f>
        <v>G376</v>
      </c>
      <c r="K17" s="286">
        <f>IFERROR(INDEX('Green_rooibos initial weight'!$C$5:$C$1749,MATCH(J17, 'Green_rooibos initial weight'!$A$5:$A$1749,0)),"")</f>
        <v>2.0329999999999999</v>
      </c>
      <c r="L17" s="286">
        <f t="shared" si="1"/>
        <v>1.7831999999999999</v>
      </c>
      <c r="M17" s="291"/>
      <c r="N17" s="291"/>
      <c r="O17" s="286" t="str">
        <f>IF(IFERROR(INDEX('Both teabags AfterDry'!$D$3:$D$900,MATCH(J17,'Both teabags AfterDry'!$A$3:$A$900,0)),"")="","",(IFERROR(INDEX('Both teabags AfterDry'!$D$3:$D$900,MATCH(J17,'Both teabags AfterDry'!$A$3:$A$900,0)),"")))</f>
        <v/>
      </c>
      <c r="P17" s="286" t="str">
        <f t="shared" si="2"/>
        <v/>
      </c>
      <c r="Q17" s="291"/>
      <c r="R17" s="291"/>
      <c r="S17" s="287">
        <f>'Dry_Litterbag Placem_Collection'!E18</f>
        <v>42938</v>
      </c>
      <c r="T17" s="287">
        <f>IF('Dry_Litterbag Placem_Collection'!G18="","",'Dry_Litterbag Placem_Collection'!G18)</f>
        <v>43007</v>
      </c>
      <c r="U17" s="288">
        <f t="shared" si="0"/>
        <v>69</v>
      </c>
      <c r="V17" s="286" t="str">
        <f t="shared" si="3"/>
        <v/>
      </c>
      <c r="W17" s="289">
        <f>IFERROR(INDEX(Rainfall_Dry!$O$2:$O$217,MATCH(B17, Rainfall_Dry!$A$2:$A$217,0)),"")</f>
        <v>6.900000125</v>
      </c>
      <c r="X17" s="270">
        <v>21.13063730679653</v>
      </c>
      <c r="Y17" s="270">
        <v>3.0912555579081076</v>
      </c>
      <c r="Z17" s="270">
        <v>75.778107135295357</v>
      </c>
      <c r="AA17" s="271" t="s">
        <v>2688</v>
      </c>
      <c r="AB17" s="270">
        <v>7.4613109906357797</v>
      </c>
      <c r="AC17">
        <f>IF('WetLitterbags placem_collection'!AB18="","",'WetLitterbags placem_collection'!AB18)</f>
        <v>8</v>
      </c>
      <c r="AD17">
        <f>IF('WetLitterbags placem_collection'!Z18="","",'WetLitterbags placem_collection'!Z18)</f>
        <v>12.4</v>
      </c>
      <c r="AE17" s="256" t="str">
        <f>IF('WetLitterbags placem_collection'!AA18="","",'WetLitterbags placem_collection'!AA18)</f>
        <v>M</v>
      </c>
      <c r="AF17">
        <f>IF('WetLitterbags placem_collection'!AC18="","",'WetLitterbags placem_collection'!AC18)</f>
        <v>0</v>
      </c>
      <c r="AG17">
        <f>IFERROR(AVERAGE('Dry_Litterbag Placem_Collection'!O18,'Dry_Litterbag Placem_Collection'!R18),"")</f>
        <v>9.1999999999999993</v>
      </c>
      <c r="AH17" s="290">
        <f>IFERROR(AVERAGE('Dry_Litterbag Placem_Collection'!N18,'Dry_Litterbag Placem_Collection'!Q18),"")</f>
        <v>27.049999999999997</v>
      </c>
      <c r="AI17" s="289">
        <f>INDEX(Coordinates!$B$2:$B$197,MATCH(G17,Coordinates!$J$2:$J$197,0))</f>
        <v>-3.3977669760000002</v>
      </c>
      <c r="AJ17" s="289">
        <f>INDEX(Coordinates!$C$2:$C$197,MATCH(G17,Coordinates!$J$2:$J$197,0))</f>
        <v>34.837181039999997</v>
      </c>
      <c r="AK17" s="289" t="str">
        <f>IF(ISNUMBER(SEARCH("C", 'Dry_Litterbag Placem_Collection'!S18)),"YES","")</f>
        <v>YES</v>
      </c>
      <c r="AL17" s="289" t="str">
        <f>IF(ISNUMBER(SEARCH("H", 'Dry_Litterbag Placem_Collection'!S18)),"YES","")</f>
        <v>YES</v>
      </c>
      <c r="AM17" s="289" t="str">
        <f>IF(ISNUMBER(SEARCH("R", 'Dry_Litterbag Placem_Collection'!S18)),"YES","")</f>
        <v/>
      </c>
    </row>
    <row r="18" spans="1:39">
      <c r="A18" s="281" t="s">
        <v>2677</v>
      </c>
      <c r="B18" s="282">
        <f>'Dry_Litterbag Placem_Collection'!A19</f>
        <v>17</v>
      </c>
      <c r="C18" s="282" t="str">
        <f>'Dry_Litterbag Placem_Collection'!B19</f>
        <v>Makao</v>
      </c>
      <c r="D18" s="282" t="s">
        <v>2677</v>
      </c>
      <c r="E18" s="282" t="s">
        <v>2678</v>
      </c>
      <c r="F18" s="282">
        <v>3</v>
      </c>
      <c r="G18" s="283" t="str">
        <f>'Dry_Litterbag Placem_Collection'!C19</f>
        <v>Dry_Ag3_T1</v>
      </c>
      <c r="H18" s="284" t="s">
        <v>2559</v>
      </c>
      <c r="I18" s="285" t="s">
        <v>1147</v>
      </c>
      <c r="J18" s="282" t="str">
        <f>IF(ISBLANK('Dry_Litterbag Placem_Collection'!J19),"","G"&amp;""&amp;'Dry_Litterbag Placem_Collection'!J19)</f>
        <v>G209</v>
      </c>
      <c r="K18" s="286">
        <f>IFERROR(INDEX('Green_rooibos initial weight'!$C$5:$C$1749,MATCH(J18, 'Green_rooibos initial weight'!$A$5:$A$1749,0)),"")</f>
        <v>2.1160000000000001</v>
      </c>
      <c r="L18" s="286">
        <f t="shared" si="1"/>
        <v>1.8662000000000001</v>
      </c>
      <c r="M18" s="291"/>
      <c r="N18" s="291"/>
      <c r="O18" s="286">
        <f>IF(IFERROR(INDEX('Both teabags AfterDry'!$D$3:$D$900,MATCH(J18,'Both teabags AfterDry'!$A$3:$A$900,0)),"")="","",(IFERROR(INDEX('Both teabags AfterDry'!$D$3:$D$900,MATCH(J18,'Both teabags AfterDry'!$A$3:$A$900,0)),"")))</f>
        <v>1.9087000000000001</v>
      </c>
      <c r="P18" s="286">
        <f t="shared" si="2"/>
        <v>1.7581</v>
      </c>
      <c r="Q18" s="291"/>
      <c r="R18" s="291"/>
      <c r="S18" s="287">
        <f>'Dry_Litterbag Placem_Collection'!E19</f>
        <v>42936</v>
      </c>
      <c r="T18" s="287">
        <f>IF('Dry_Litterbag Placem_Collection'!G19="","",'Dry_Litterbag Placem_Collection'!G19)</f>
        <v>43007</v>
      </c>
      <c r="U18" s="288">
        <f t="shared" si="0"/>
        <v>71</v>
      </c>
      <c r="V18" s="286">
        <f t="shared" si="3"/>
        <v>0.10810000000000008</v>
      </c>
      <c r="W18" s="289">
        <f>IFERROR(INDEX(Rainfall_Dry!$O$2:$O$217,MATCH(B18, Rainfall_Dry!$A$2:$A$217,0)),"")</f>
        <v>6.900000125</v>
      </c>
      <c r="X18" s="270">
        <v>54.080969906906262</v>
      </c>
      <c r="Y18" s="270">
        <v>21.264484651351896</v>
      </c>
      <c r="Z18" s="270">
        <v>24.654545441741845</v>
      </c>
      <c r="AA18" s="271" t="s">
        <v>2691</v>
      </c>
      <c r="AB18" s="270">
        <v>1.8433218334154755</v>
      </c>
      <c r="AC18" t="str">
        <f>IF('WetLitterbags placem_collection'!AB19="","",'WetLitterbags placem_collection'!AB19)</f>
        <v/>
      </c>
      <c r="AD18" t="str">
        <f>IF('WetLitterbags placem_collection'!Z19="","",'WetLitterbags placem_collection'!Z19)</f>
        <v/>
      </c>
      <c r="AE18" s="256" t="str">
        <f>IF('WetLitterbags placem_collection'!AA19="","",'WetLitterbags placem_collection'!AA19)</f>
        <v/>
      </c>
      <c r="AF18" t="str">
        <f>IF('WetLitterbags placem_collection'!AC19="","",'WetLitterbags placem_collection'!AC19)</f>
        <v/>
      </c>
      <c r="AG18">
        <f>IFERROR(AVERAGE('Dry_Litterbag Placem_Collection'!O19,'Dry_Litterbag Placem_Collection'!R19),"")</f>
        <v>12.9</v>
      </c>
      <c r="AH18" s="290">
        <f>IFERROR(AVERAGE('Dry_Litterbag Placem_Collection'!N19,'Dry_Litterbag Placem_Collection'!Q19),"")</f>
        <v>26.2</v>
      </c>
      <c r="AI18" s="289">
        <f>INDEX(Coordinates!$B$2:$B$197,MATCH(G18,Coordinates!$J$2:$J$197,0))</f>
        <v>-3.3854090330000002</v>
      </c>
      <c r="AJ18" s="289">
        <f>INDEX(Coordinates!$C$2:$C$197,MATCH(G18,Coordinates!$J$2:$J$197,0))</f>
        <v>34.818901029999999</v>
      </c>
      <c r="AK18" s="289" t="str">
        <f>IF(ISNUMBER(SEARCH("C", 'Dry_Litterbag Placem_Collection'!S19)),"YES","")</f>
        <v/>
      </c>
      <c r="AL18" s="289" t="str">
        <f>IF(ISNUMBER(SEARCH("H", 'Dry_Litterbag Placem_Collection'!S19)),"YES","")</f>
        <v/>
      </c>
      <c r="AM18" s="289" t="str">
        <f>IF(ISNUMBER(SEARCH("R", 'Dry_Litterbag Placem_Collection'!S19)),"YES","")</f>
        <v/>
      </c>
    </row>
    <row r="19" spans="1:39">
      <c r="A19" s="281" t="s">
        <v>2677</v>
      </c>
      <c r="B19" s="282">
        <f>'Dry_Litterbag Placem_Collection'!A20</f>
        <v>18</v>
      </c>
      <c r="C19" s="282" t="str">
        <f>'Dry_Litterbag Placem_Collection'!B20</f>
        <v>Makao</v>
      </c>
      <c r="D19" s="282" t="s">
        <v>2677</v>
      </c>
      <c r="E19" s="282" t="s">
        <v>2678</v>
      </c>
      <c r="F19" s="282">
        <v>3</v>
      </c>
      <c r="G19" s="283" t="str">
        <f>'Dry_Litterbag Placem_Collection'!C20</f>
        <v>Dry_Ag3_T2</v>
      </c>
      <c r="H19" s="284" t="s">
        <v>2559</v>
      </c>
      <c r="I19" s="285" t="s">
        <v>1147</v>
      </c>
      <c r="J19" s="282" t="str">
        <f>IF(ISBLANK('Dry_Litterbag Placem_Collection'!J20),"","G"&amp;""&amp;'Dry_Litterbag Placem_Collection'!J20)</f>
        <v>G10</v>
      </c>
      <c r="K19" s="286">
        <f>IFERROR(INDEX('Green_rooibos initial weight'!$C$5:$C$1749,MATCH(J19, 'Green_rooibos initial weight'!$A$5:$A$1749,0)),"")</f>
        <v>1.9710000000000001</v>
      </c>
      <c r="L19" s="286">
        <f t="shared" si="1"/>
        <v>1.7212000000000001</v>
      </c>
      <c r="M19" s="291"/>
      <c r="N19" s="291"/>
      <c r="O19" s="286">
        <f>IF(IFERROR(INDEX('Both teabags AfterDry'!$D$3:$D$900,MATCH(J19,'Both teabags AfterDry'!$A$3:$A$900,0)),"")="","",(IFERROR(INDEX('Both teabags AfterDry'!$D$3:$D$900,MATCH(J19,'Both teabags AfterDry'!$A$3:$A$900,0)),"")))</f>
        <v>1.7706999999999999</v>
      </c>
      <c r="P19" s="286">
        <f t="shared" si="2"/>
        <v>1.6200999999999999</v>
      </c>
      <c r="Q19" s="291"/>
      <c r="R19" s="291"/>
      <c r="S19" s="287">
        <f>'Dry_Litterbag Placem_Collection'!E20</f>
        <v>42936</v>
      </c>
      <c r="T19" s="287">
        <f>IF('Dry_Litterbag Placem_Collection'!G20="","",'Dry_Litterbag Placem_Collection'!G20)</f>
        <v>43007</v>
      </c>
      <c r="U19" s="288">
        <f t="shared" si="0"/>
        <v>71</v>
      </c>
      <c r="V19" s="286">
        <f t="shared" si="3"/>
        <v>0.10110000000000019</v>
      </c>
      <c r="W19" s="289">
        <f>IFERROR(INDEX(Rainfall_Dry!$O$2:$O$217,MATCH(B19, Rainfall_Dry!$A$2:$A$217,0)),"")</f>
        <v>6.900000125</v>
      </c>
      <c r="X19" s="270">
        <v>54.080969906906262</v>
      </c>
      <c r="Y19" s="270">
        <v>21.264484651351896</v>
      </c>
      <c r="Z19" s="270">
        <v>24.654545441741845</v>
      </c>
      <c r="AA19" s="271" t="s">
        <v>2691</v>
      </c>
      <c r="AB19" s="270">
        <v>2.8433218334154802</v>
      </c>
      <c r="AC19" t="str">
        <f>IF('WetLitterbags placem_collection'!AB20="","",'WetLitterbags placem_collection'!AB20)</f>
        <v/>
      </c>
      <c r="AD19" t="str">
        <f>IF('WetLitterbags placem_collection'!Z20="","",'WetLitterbags placem_collection'!Z20)</f>
        <v/>
      </c>
      <c r="AE19" s="256" t="str">
        <f>IF('WetLitterbags placem_collection'!AA20="","",'WetLitterbags placem_collection'!AA20)</f>
        <v/>
      </c>
      <c r="AF19" t="str">
        <f>IF('WetLitterbags placem_collection'!AC20="","",'WetLitterbags placem_collection'!AC20)</f>
        <v/>
      </c>
      <c r="AG19">
        <f>IFERROR(AVERAGE('Dry_Litterbag Placem_Collection'!O20,'Dry_Litterbag Placem_Collection'!R20),"")</f>
        <v>11.15</v>
      </c>
      <c r="AH19" s="290">
        <f>IFERROR(AVERAGE('Dry_Litterbag Placem_Collection'!N20,'Dry_Litterbag Placem_Collection'!Q20),"")</f>
        <v>26.1</v>
      </c>
      <c r="AI19" s="289">
        <f>INDEX(Coordinates!$B$2:$B$197,MATCH(G19,Coordinates!$J$2:$J$197,0))</f>
        <v>-3.385375002</v>
      </c>
      <c r="AJ19" s="289">
        <f>INDEX(Coordinates!$C$2:$C$197,MATCH(G19,Coordinates!$J$2:$J$197,0))</f>
        <v>34.818939999999998</v>
      </c>
      <c r="AK19" s="289" t="str">
        <f>IF(ISNUMBER(SEARCH("C", 'Dry_Litterbag Placem_Collection'!S20)),"YES","")</f>
        <v/>
      </c>
      <c r="AL19" s="289" t="str">
        <f>IF(ISNUMBER(SEARCH("H", 'Dry_Litterbag Placem_Collection'!S20)),"YES","")</f>
        <v/>
      </c>
      <c r="AM19" s="289" t="str">
        <f>IF(ISNUMBER(SEARCH("R", 'Dry_Litterbag Placem_Collection'!S20)),"YES","")</f>
        <v/>
      </c>
    </row>
    <row r="20" spans="1:39">
      <c r="A20" s="281" t="s">
        <v>2677</v>
      </c>
      <c r="B20" s="282">
        <f>'Dry_Litterbag Placem_Collection'!A21</f>
        <v>19</v>
      </c>
      <c r="C20" s="282" t="str">
        <f>'Dry_Litterbag Placem_Collection'!B21</f>
        <v>Makao</v>
      </c>
      <c r="D20" s="282" t="s">
        <v>2677</v>
      </c>
      <c r="E20" s="282" t="s">
        <v>2678</v>
      </c>
      <c r="F20" s="282">
        <v>3</v>
      </c>
      <c r="G20" s="283" t="str">
        <f>'Dry_Litterbag Placem_Collection'!C21</f>
        <v>Dry_Ag3_T3</v>
      </c>
      <c r="H20" s="284" t="s">
        <v>2559</v>
      </c>
      <c r="I20" s="285" t="s">
        <v>1147</v>
      </c>
      <c r="J20" s="282" t="str">
        <f>IF(ISBLANK('Dry_Litterbag Placem_Collection'!J21),"","G"&amp;""&amp;'Dry_Litterbag Placem_Collection'!J21)</f>
        <v>G190</v>
      </c>
      <c r="K20" s="286">
        <f>IFERROR(INDEX('Green_rooibos initial weight'!$C$5:$C$1749,MATCH(J20, 'Green_rooibos initial weight'!$A$5:$A$1749,0)),"")</f>
        <v>1.909</v>
      </c>
      <c r="L20" s="286">
        <f t="shared" si="1"/>
        <v>1.6592</v>
      </c>
      <c r="M20" s="291"/>
      <c r="N20" s="291"/>
      <c r="O20" s="286">
        <f>IF(IFERROR(INDEX('Both teabags AfterDry'!$D$3:$D$900,MATCH(J20,'Both teabags AfterDry'!$A$3:$A$900,0)),"")="","",(IFERROR(INDEX('Both teabags AfterDry'!$D$3:$D$900,MATCH(J20,'Both teabags AfterDry'!$A$3:$A$900,0)),"")))</f>
        <v>1.7041999999999999</v>
      </c>
      <c r="P20" s="286">
        <f t="shared" si="2"/>
        <v>1.5535999999999999</v>
      </c>
      <c r="Q20" s="291"/>
      <c r="R20" s="291"/>
      <c r="S20" s="287">
        <f>'Dry_Litterbag Placem_Collection'!E21</f>
        <v>42936</v>
      </c>
      <c r="T20" s="287">
        <f>IF('Dry_Litterbag Placem_Collection'!G21="","",'Dry_Litterbag Placem_Collection'!G21)</f>
        <v>43007</v>
      </c>
      <c r="U20" s="288">
        <f t="shared" si="0"/>
        <v>71</v>
      </c>
      <c r="V20" s="286">
        <f t="shared" si="3"/>
        <v>0.10560000000000014</v>
      </c>
      <c r="W20" s="289">
        <f>IFERROR(INDEX(Rainfall_Dry!$O$2:$O$217,MATCH(B20, Rainfall_Dry!$A$2:$A$217,0)),"")</f>
        <v>6.900000125</v>
      </c>
      <c r="X20" s="270">
        <v>54.080969906906262</v>
      </c>
      <c r="Y20" s="270">
        <v>21.264484651351896</v>
      </c>
      <c r="Z20" s="270">
        <v>24.654545441741845</v>
      </c>
      <c r="AA20" s="271" t="s">
        <v>2691</v>
      </c>
      <c r="AB20" s="270">
        <v>3.8433218334154802</v>
      </c>
      <c r="AC20" t="str">
        <f>IF('WetLitterbags placem_collection'!AB21="","",'WetLitterbags placem_collection'!AB21)</f>
        <v/>
      </c>
      <c r="AD20" t="str">
        <f>IF('WetLitterbags placem_collection'!Z21="","",'WetLitterbags placem_collection'!Z21)</f>
        <v/>
      </c>
      <c r="AE20" s="256" t="str">
        <f>IF('WetLitterbags placem_collection'!AA21="","",'WetLitterbags placem_collection'!AA21)</f>
        <v/>
      </c>
      <c r="AF20" t="str">
        <f>IF('WetLitterbags placem_collection'!AC21="","",'WetLitterbags placem_collection'!AC21)</f>
        <v/>
      </c>
      <c r="AG20">
        <f>IFERROR(AVERAGE('Dry_Litterbag Placem_Collection'!O21,'Dry_Litterbag Placem_Collection'!R21),"")</f>
        <v>15.75</v>
      </c>
      <c r="AH20" s="290">
        <f>IFERROR(AVERAGE('Dry_Litterbag Placem_Collection'!N21,'Dry_Litterbag Placem_Collection'!Q21),"")</f>
        <v>25.700000000000003</v>
      </c>
      <c r="AI20" s="289">
        <f>INDEX(Coordinates!$B$2:$B$197,MATCH(G20,Coordinates!$J$2:$J$197,0))</f>
        <v>-3.3853589930000001</v>
      </c>
      <c r="AJ20" s="289">
        <f>INDEX(Coordinates!$C$2:$C$197,MATCH(G20,Coordinates!$J$2:$J$197,0))</f>
        <v>34.818991969999999</v>
      </c>
      <c r="AK20" s="289" t="str">
        <f>IF(ISNUMBER(SEARCH("C", 'Dry_Litterbag Placem_Collection'!S21)),"YES","")</f>
        <v/>
      </c>
      <c r="AL20" s="289" t="str">
        <f>IF(ISNUMBER(SEARCH("H", 'Dry_Litterbag Placem_Collection'!S21)),"YES","")</f>
        <v>YES</v>
      </c>
      <c r="AM20" s="289" t="str">
        <f>IF(ISNUMBER(SEARCH("R", 'Dry_Litterbag Placem_Collection'!S21)),"YES","")</f>
        <v/>
      </c>
    </row>
    <row r="21" spans="1:39">
      <c r="A21" s="281" t="s">
        <v>2677</v>
      </c>
      <c r="B21" s="282">
        <f>'Dry_Litterbag Placem_Collection'!A22</f>
        <v>20</v>
      </c>
      <c r="C21" s="282" t="str">
        <f>'Dry_Litterbag Placem_Collection'!B22</f>
        <v>Makao</v>
      </c>
      <c r="D21" s="282" t="s">
        <v>2677</v>
      </c>
      <c r="E21" s="282" t="s">
        <v>2678</v>
      </c>
      <c r="F21" s="282">
        <v>3</v>
      </c>
      <c r="G21" s="283" t="str">
        <f>'Dry_Litterbag Placem_Collection'!C22</f>
        <v>Dry_Ag3_T4</v>
      </c>
      <c r="H21" s="284" t="s">
        <v>2559</v>
      </c>
      <c r="I21" s="285" t="s">
        <v>1147</v>
      </c>
      <c r="J21" s="282" t="str">
        <f>IF(ISBLANK('Dry_Litterbag Placem_Collection'!J22),"","G"&amp;""&amp;'Dry_Litterbag Placem_Collection'!J22)</f>
        <v>G38</v>
      </c>
      <c r="K21" s="286">
        <f>IFERROR(INDEX('Green_rooibos initial weight'!$C$5:$C$1749,MATCH(J21, 'Green_rooibos initial weight'!$A$5:$A$1749,0)),"")</f>
        <v>1.93</v>
      </c>
      <c r="L21" s="286">
        <f t="shared" si="1"/>
        <v>1.6801999999999999</v>
      </c>
      <c r="M21" s="291"/>
      <c r="N21" s="291"/>
      <c r="O21" s="286">
        <f>IF(IFERROR(INDEX('Both teabags AfterDry'!$D$3:$D$900,MATCH(J21,'Both teabags AfterDry'!$A$3:$A$900,0)),"")="","",(IFERROR(INDEX('Both teabags AfterDry'!$D$3:$D$900,MATCH(J21,'Both teabags AfterDry'!$A$3:$A$900,0)),"")))</f>
        <v>1.6738</v>
      </c>
      <c r="P21" s="286">
        <f t="shared" si="2"/>
        <v>1.5231999999999999</v>
      </c>
      <c r="Q21" s="291"/>
      <c r="R21" s="291"/>
      <c r="S21" s="287">
        <f>'Dry_Litterbag Placem_Collection'!E22</f>
        <v>42936</v>
      </c>
      <c r="T21" s="287">
        <f>IF('Dry_Litterbag Placem_Collection'!G22="","",'Dry_Litterbag Placem_Collection'!G22)</f>
        <v>43007</v>
      </c>
      <c r="U21" s="288">
        <f t="shared" si="0"/>
        <v>71</v>
      </c>
      <c r="V21" s="286">
        <f t="shared" si="3"/>
        <v>0.15700000000000003</v>
      </c>
      <c r="W21" s="289">
        <f>IFERROR(INDEX(Rainfall_Dry!$O$2:$O$217,MATCH(B21, Rainfall_Dry!$A$2:$A$217,0)),"")</f>
        <v>6.900000125</v>
      </c>
      <c r="X21" s="270">
        <v>54.080969906906262</v>
      </c>
      <c r="Y21" s="270">
        <v>21.264484651351896</v>
      </c>
      <c r="Z21" s="270">
        <v>24.654545441741845</v>
      </c>
      <c r="AA21" s="271" t="s">
        <v>2691</v>
      </c>
      <c r="AB21" s="270">
        <v>4.8433218334154802</v>
      </c>
      <c r="AC21" t="str">
        <f>IF('WetLitterbags placem_collection'!AB22="","",'WetLitterbags placem_collection'!AB22)</f>
        <v/>
      </c>
      <c r="AD21" t="str">
        <f>IF('WetLitterbags placem_collection'!Z22="","",'WetLitterbags placem_collection'!Z22)</f>
        <v/>
      </c>
      <c r="AE21" s="256" t="str">
        <f>IF('WetLitterbags placem_collection'!AA22="","",'WetLitterbags placem_collection'!AA22)</f>
        <v/>
      </c>
      <c r="AF21" t="str">
        <f>IF('WetLitterbags placem_collection'!AC22="","",'WetLitterbags placem_collection'!AC22)</f>
        <v/>
      </c>
      <c r="AG21">
        <f>IFERROR(AVERAGE('Dry_Litterbag Placem_Collection'!O22,'Dry_Litterbag Placem_Collection'!R22),"")</f>
        <v>16</v>
      </c>
      <c r="AH21" s="290">
        <f>IFERROR(AVERAGE('Dry_Litterbag Placem_Collection'!N22,'Dry_Litterbag Placem_Collection'!Q22),"")</f>
        <v>26.3</v>
      </c>
      <c r="AI21" s="289">
        <f>INDEX(Coordinates!$B$2:$B$197,MATCH(G21,Coordinates!$J$2:$J$197,0))</f>
        <v>-3.3853969629999998</v>
      </c>
      <c r="AJ21" s="289">
        <f>INDEX(Coordinates!$C$2:$C$197,MATCH(G21,Coordinates!$J$2:$J$197,0))</f>
        <v>34.818977969999999</v>
      </c>
      <c r="AK21" s="289" t="str">
        <f>IF(ISNUMBER(SEARCH("C", 'Dry_Litterbag Placem_Collection'!S22)),"YES","")</f>
        <v/>
      </c>
      <c r="AL21" s="289" t="str">
        <f>IF(ISNUMBER(SEARCH("H", 'Dry_Litterbag Placem_Collection'!S22)),"YES","")</f>
        <v>YES</v>
      </c>
      <c r="AM21" s="289" t="str">
        <f>IF(ISNUMBER(SEARCH("R", 'Dry_Litterbag Placem_Collection'!S22)),"YES","")</f>
        <v/>
      </c>
    </row>
    <row r="22" spans="1:39">
      <c r="A22" s="281" t="s">
        <v>2677</v>
      </c>
      <c r="B22" s="282">
        <f>'Dry_Litterbag Placem_Collection'!A23</f>
        <v>21</v>
      </c>
      <c r="C22" s="282" t="str">
        <f>'Dry_Litterbag Placem_Collection'!B23</f>
        <v>Makao</v>
      </c>
      <c r="D22" s="282" t="s">
        <v>2677</v>
      </c>
      <c r="E22" s="282" t="s">
        <v>2678</v>
      </c>
      <c r="F22" s="282">
        <v>3</v>
      </c>
      <c r="G22" s="283" t="str">
        <f>'Dry_Litterbag Placem_Collection'!C23</f>
        <v>Dry_Ag3_T5</v>
      </c>
      <c r="H22" s="284" t="s">
        <v>2559</v>
      </c>
      <c r="I22" s="285" t="s">
        <v>1147</v>
      </c>
      <c r="J22" s="282" t="str">
        <f>IF(ISBLANK('Dry_Litterbag Placem_Collection'!J23),"","G"&amp;""&amp;'Dry_Litterbag Placem_Collection'!J23)</f>
        <v>G468</v>
      </c>
      <c r="K22" s="286">
        <f>IFERROR(INDEX('Green_rooibos initial weight'!$C$5:$C$1749,MATCH(J22, 'Green_rooibos initial weight'!$A$5:$A$1749,0)),"")</f>
        <v>2.1309999999999998</v>
      </c>
      <c r="L22" s="286">
        <f t="shared" si="1"/>
        <v>1.8811999999999998</v>
      </c>
      <c r="M22" s="291"/>
      <c r="N22" s="291"/>
      <c r="O22" s="286" t="str">
        <f>IF(IFERROR(INDEX('Both teabags AfterDry'!$D$3:$D$900,MATCH(J22,'Both teabags AfterDry'!$A$3:$A$900,0)),"")="","",(IFERROR(INDEX('Both teabags AfterDry'!$D$3:$D$900,MATCH(J22,'Both teabags AfterDry'!$A$3:$A$900,0)),"")))</f>
        <v/>
      </c>
      <c r="P22" s="286" t="str">
        <f t="shared" si="2"/>
        <v/>
      </c>
      <c r="Q22" s="291"/>
      <c r="R22" s="291"/>
      <c r="S22" s="287">
        <f>'Dry_Litterbag Placem_Collection'!E23</f>
        <v>42936</v>
      </c>
      <c r="T22" s="287">
        <f>IF('Dry_Litterbag Placem_Collection'!G23="","",'Dry_Litterbag Placem_Collection'!G23)</f>
        <v>43007</v>
      </c>
      <c r="U22" s="288">
        <f t="shared" si="0"/>
        <v>71</v>
      </c>
      <c r="V22" s="286" t="str">
        <f t="shared" si="3"/>
        <v/>
      </c>
      <c r="W22" s="289">
        <f>IFERROR(INDEX(Rainfall_Dry!$O$2:$O$217,MATCH(B22, Rainfall_Dry!$A$2:$A$217,0)),"")</f>
        <v>6.900000125</v>
      </c>
      <c r="X22" s="270">
        <v>54.080969906906262</v>
      </c>
      <c r="Y22" s="270">
        <v>21.264484651351896</v>
      </c>
      <c r="Z22" s="270">
        <v>24.654545441741845</v>
      </c>
      <c r="AA22" s="271" t="s">
        <v>2691</v>
      </c>
      <c r="AB22" s="270">
        <v>5.8433218334154802</v>
      </c>
      <c r="AC22" t="str">
        <f>IF('WetLitterbags placem_collection'!AB23="","",'WetLitterbags placem_collection'!AB23)</f>
        <v/>
      </c>
      <c r="AD22" t="str">
        <f>IF('WetLitterbags placem_collection'!Z23="","",'WetLitterbags placem_collection'!Z23)</f>
        <v/>
      </c>
      <c r="AE22" s="256" t="str">
        <f>IF('WetLitterbags placem_collection'!AA23="","",'WetLitterbags placem_collection'!AA23)</f>
        <v/>
      </c>
      <c r="AF22" t="str">
        <f>IF('WetLitterbags placem_collection'!AC23="","",'WetLitterbags placem_collection'!AC23)</f>
        <v/>
      </c>
      <c r="AG22">
        <f>IFERROR(AVERAGE('Dry_Litterbag Placem_Collection'!O23,'Dry_Litterbag Placem_Collection'!R23),"")</f>
        <v>13.2</v>
      </c>
      <c r="AH22" s="290">
        <f>IFERROR(AVERAGE('Dry_Litterbag Placem_Collection'!N23,'Dry_Litterbag Placem_Collection'!Q23),"")</f>
        <v>26.1</v>
      </c>
      <c r="AI22" s="289">
        <f>INDEX(Coordinates!$B$2:$B$197,MATCH(G22,Coordinates!$J$2:$J$197,0))</f>
        <v>-3.3854019919999998</v>
      </c>
      <c r="AJ22" s="289">
        <f>INDEX(Coordinates!$C$2:$C$197,MATCH(G22,Coordinates!$J$2:$J$197,0))</f>
        <v>34.81894604</v>
      </c>
      <c r="AK22" s="289" t="str">
        <f>IF(ISNUMBER(SEARCH("C", 'Dry_Litterbag Placem_Collection'!S23)),"YES","")</f>
        <v/>
      </c>
      <c r="AL22" s="289" t="str">
        <f>IF(ISNUMBER(SEARCH("H", 'Dry_Litterbag Placem_Collection'!S23)),"YES","")</f>
        <v/>
      </c>
      <c r="AM22" s="289" t="str">
        <f>IF(ISNUMBER(SEARCH("R", 'Dry_Litterbag Placem_Collection'!S23)),"YES","")</f>
        <v/>
      </c>
    </row>
    <row r="23" spans="1:39">
      <c r="A23" s="281" t="s">
        <v>2677</v>
      </c>
      <c r="B23" s="282">
        <f>'Dry_Litterbag Placem_Collection'!A24</f>
        <v>22</v>
      </c>
      <c r="C23" s="282" t="str">
        <f>'Dry_Litterbag Placem_Collection'!B24</f>
        <v>Makao</v>
      </c>
      <c r="D23" s="282" t="s">
        <v>2677</v>
      </c>
      <c r="E23" s="282" t="s">
        <v>2678</v>
      </c>
      <c r="F23" s="282">
        <v>3</v>
      </c>
      <c r="G23" s="283" t="str">
        <f>'Dry_Litterbag Placem_Collection'!C24</f>
        <v>Dry_Ag3_T6</v>
      </c>
      <c r="H23" s="284" t="s">
        <v>2559</v>
      </c>
      <c r="I23" s="285" t="s">
        <v>1147</v>
      </c>
      <c r="J23" s="282" t="str">
        <f>IF(ISBLANK('Dry_Litterbag Placem_Collection'!J24),"","G"&amp;""&amp;'Dry_Litterbag Placem_Collection'!J24)</f>
        <v>G8</v>
      </c>
      <c r="K23" s="286">
        <f>IFERROR(INDEX('Green_rooibos initial weight'!$C$5:$C$1749,MATCH(J23, 'Green_rooibos initial weight'!$A$5:$A$1749,0)),"")</f>
        <v>2.0209999999999999</v>
      </c>
      <c r="L23" s="286">
        <f t="shared" si="1"/>
        <v>1.7711999999999999</v>
      </c>
      <c r="M23" s="291"/>
      <c r="N23" s="291"/>
      <c r="O23" s="286">
        <f>IF(IFERROR(INDEX('Both teabags AfterDry'!$D$3:$D$900,MATCH(J23,'Both teabags AfterDry'!$A$3:$A$900,0)),"")="","",(IFERROR(INDEX('Both teabags AfterDry'!$D$3:$D$900,MATCH(J23,'Both teabags AfterDry'!$A$3:$A$900,0)),"")))</f>
        <v>1.4722999999999999</v>
      </c>
      <c r="P23" s="286">
        <f t="shared" si="2"/>
        <v>1.3216999999999999</v>
      </c>
      <c r="Q23" s="291"/>
      <c r="R23" s="291"/>
      <c r="S23" s="287">
        <f>'Dry_Litterbag Placem_Collection'!E24</f>
        <v>42936</v>
      </c>
      <c r="T23" s="287">
        <f>IF('Dry_Litterbag Placem_Collection'!G24="","",'Dry_Litterbag Placem_Collection'!G24)</f>
        <v>43007</v>
      </c>
      <c r="U23" s="288">
        <f t="shared" si="0"/>
        <v>71</v>
      </c>
      <c r="V23" s="286">
        <f t="shared" si="3"/>
        <v>0.44950000000000001</v>
      </c>
      <c r="W23" s="289">
        <f>IFERROR(INDEX(Rainfall_Dry!$O$2:$O$217,MATCH(B23, Rainfall_Dry!$A$2:$A$217,0)),"")</f>
        <v>6.900000125</v>
      </c>
      <c r="X23" s="270">
        <v>54.080969906906262</v>
      </c>
      <c r="Y23" s="270">
        <v>21.264484651351896</v>
      </c>
      <c r="Z23" s="270">
        <v>24.654545441741845</v>
      </c>
      <c r="AA23" s="271" t="s">
        <v>2691</v>
      </c>
      <c r="AB23" s="270">
        <v>6.8433218334154802</v>
      </c>
      <c r="AC23" t="str">
        <f>IF('WetLitterbags placem_collection'!AB24="","",'WetLitterbags placem_collection'!AB24)</f>
        <v/>
      </c>
      <c r="AD23" t="str">
        <f>IF('WetLitterbags placem_collection'!Z24="","",'WetLitterbags placem_collection'!Z24)</f>
        <v/>
      </c>
      <c r="AE23" s="256" t="str">
        <f>IF('WetLitterbags placem_collection'!AA24="","",'WetLitterbags placem_collection'!AA24)</f>
        <v/>
      </c>
      <c r="AF23" t="str">
        <f>IF('WetLitterbags placem_collection'!AC24="","",'WetLitterbags placem_collection'!AC24)</f>
        <v/>
      </c>
      <c r="AG23">
        <f>IFERROR(AVERAGE('Dry_Litterbag Placem_Collection'!O24,'Dry_Litterbag Placem_Collection'!R24),"")</f>
        <v>19.05</v>
      </c>
      <c r="AH23" s="290">
        <f>IFERROR(AVERAGE('Dry_Litterbag Placem_Collection'!N24,'Dry_Litterbag Placem_Collection'!Q24),"")</f>
        <v>25.75</v>
      </c>
      <c r="AI23" s="289">
        <f>INDEX(Coordinates!$B$2:$B$197,MATCH(G23,Coordinates!$J$2:$J$197,0))</f>
        <v>-3.3854470029999999</v>
      </c>
      <c r="AJ23" s="289">
        <f>INDEX(Coordinates!$C$2:$C$197,MATCH(G23,Coordinates!$J$2:$J$197,0))</f>
        <v>34.818946959999998</v>
      </c>
      <c r="AK23" s="289" t="str">
        <f>IF(ISNUMBER(SEARCH("C", 'Dry_Litterbag Placem_Collection'!S24)),"YES","")</f>
        <v/>
      </c>
      <c r="AL23" s="289" t="str">
        <f>IF(ISNUMBER(SEARCH("H", 'Dry_Litterbag Placem_Collection'!S24)),"YES","")</f>
        <v/>
      </c>
      <c r="AM23" s="289" t="str">
        <f>IF(ISNUMBER(SEARCH("R", 'Dry_Litterbag Placem_Collection'!S24)),"YES","")</f>
        <v/>
      </c>
    </row>
    <row r="24" spans="1:39">
      <c r="A24" s="281" t="s">
        <v>2677</v>
      </c>
      <c r="B24" s="282">
        <f>'Dry_Litterbag Placem_Collection'!A25</f>
        <v>23</v>
      </c>
      <c r="C24" s="282" t="str">
        <f>'Dry_Litterbag Placem_Collection'!B25</f>
        <v>Makao</v>
      </c>
      <c r="D24" s="282" t="s">
        <v>2677</v>
      </c>
      <c r="E24" s="282" t="s">
        <v>2678</v>
      </c>
      <c r="F24" s="282">
        <v>3</v>
      </c>
      <c r="G24" s="283" t="str">
        <f>'Dry_Litterbag Placem_Collection'!C25</f>
        <v>Dry_Ag3_T7</v>
      </c>
      <c r="H24" s="284" t="s">
        <v>2559</v>
      </c>
      <c r="I24" s="285" t="s">
        <v>1147</v>
      </c>
      <c r="J24" s="282" t="str">
        <f>IF(ISBLANK('Dry_Litterbag Placem_Collection'!J25),"","G"&amp;""&amp;'Dry_Litterbag Placem_Collection'!J25)</f>
        <v/>
      </c>
      <c r="K24" s="286" t="str">
        <f>IFERROR(INDEX('Green_rooibos initial weight'!$C$5:$C$1749,MATCH(J24, 'Green_rooibos initial weight'!$A$5:$A$1749,0)),"")</f>
        <v/>
      </c>
      <c r="L24" s="286" t="str">
        <f t="shared" si="1"/>
        <v/>
      </c>
      <c r="M24" s="291"/>
      <c r="N24" s="291"/>
      <c r="O24" s="286" t="str">
        <f>IF(IFERROR(INDEX('Both teabags AfterDry'!$D$3:$D$900,MATCH(J24,'Both teabags AfterDry'!$A$3:$A$900,0)),"")="","",(IFERROR(INDEX('Both teabags AfterDry'!$D$3:$D$900,MATCH(J24,'Both teabags AfterDry'!$A$3:$A$900,0)),"")))</f>
        <v/>
      </c>
      <c r="P24" s="286" t="str">
        <f t="shared" si="2"/>
        <v/>
      </c>
      <c r="Q24" s="291"/>
      <c r="R24" s="291"/>
      <c r="S24" s="287">
        <f>'Dry_Litterbag Placem_Collection'!E25</f>
        <v>0</v>
      </c>
      <c r="T24" s="287" t="str">
        <f>IF('Dry_Litterbag Placem_Collection'!G25="","",'Dry_Litterbag Placem_Collection'!G25)</f>
        <v/>
      </c>
      <c r="U24" s="288" t="str">
        <f t="shared" si="0"/>
        <v/>
      </c>
      <c r="V24" s="286" t="str">
        <f t="shared" si="3"/>
        <v/>
      </c>
      <c r="W24" s="289" t="str">
        <f>IFERROR(INDEX(Rainfall_Dry!$O$2:$O$217,MATCH(B24, Rainfall_Dry!$A$2:$A$217,0)),"")</f>
        <v/>
      </c>
      <c r="X24" s="270">
        <v>54.080969906906262</v>
      </c>
      <c r="Y24" s="270">
        <v>21.264484651351896</v>
      </c>
      <c r="Z24" s="270">
        <v>24.654545441741845</v>
      </c>
      <c r="AA24" s="271" t="s">
        <v>2691</v>
      </c>
      <c r="AB24" s="270">
        <v>7.8433218334154802</v>
      </c>
      <c r="AC24" t="str">
        <f>IF('WetLitterbags placem_collection'!AB25="","",'WetLitterbags placem_collection'!AB25)</f>
        <v/>
      </c>
      <c r="AD24" t="str">
        <f>IF('WetLitterbags placem_collection'!Z25="","",'WetLitterbags placem_collection'!Z25)</f>
        <v/>
      </c>
      <c r="AE24" s="256" t="str">
        <f>IF('WetLitterbags placem_collection'!AA25="","",'WetLitterbags placem_collection'!AA25)</f>
        <v/>
      </c>
      <c r="AF24" t="str">
        <f>IF('WetLitterbags placem_collection'!AC25="","",'WetLitterbags placem_collection'!AC25)</f>
        <v/>
      </c>
      <c r="AG24" t="str">
        <f>IFERROR(AVERAGE('Dry_Litterbag Placem_Collection'!O25,'Dry_Litterbag Placem_Collection'!R25),"")</f>
        <v/>
      </c>
      <c r="AH24" s="290" t="str">
        <f>IFERROR(AVERAGE('Dry_Litterbag Placem_Collection'!N25,'Dry_Litterbag Placem_Collection'!Q25),"")</f>
        <v/>
      </c>
      <c r="AI24" s="289">
        <f>INDEX(Coordinates!$B$2:$B$197,MATCH(G24,Coordinates!$J$2:$J$197,0))</f>
        <v>-3.3854200130000001</v>
      </c>
      <c r="AJ24" s="289">
        <f>INDEX(Coordinates!$C$2:$C$197,MATCH(G24,Coordinates!$J$2:$J$197,0))</f>
        <v>34.818856019999998</v>
      </c>
      <c r="AK24" s="289" t="str">
        <f>IF(ISNUMBER(SEARCH("C", 'Dry_Litterbag Placem_Collection'!S25)),"YES","")</f>
        <v/>
      </c>
      <c r="AL24" s="289" t="str">
        <f>IF(ISNUMBER(SEARCH("H", 'Dry_Litterbag Placem_Collection'!S25)),"YES","")</f>
        <v/>
      </c>
      <c r="AM24" s="289" t="str">
        <f>IF(ISNUMBER(SEARCH("R", 'Dry_Litterbag Placem_Collection'!S25)),"YES","")</f>
        <v/>
      </c>
    </row>
    <row r="25" spans="1:39">
      <c r="A25" s="281" t="s">
        <v>2677</v>
      </c>
      <c r="B25" s="282">
        <f>'Dry_Litterbag Placem_Collection'!A26</f>
        <v>24</v>
      </c>
      <c r="C25" s="282" t="str">
        <f>'Dry_Litterbag Placem_Collection'!B26</f>
        <v>Makao</v>
      </c>
      <c r="D25" s="282" t="s">
        <v>2677</v>
      </c>
      <c r="E25" s="282" t="s">
        <v>2678</v>
      </c>
      <c r="F25" s="282">
        <v>3</v>
      </c>
      <c r="G25" s="283" t="str">
        <f>'Dry_Litterbag Placem_Collection'!C26</f>
        <v>Dry_Ag3_T8</v>
      </c>
      <c r="H25" s="284" t="s">
        <v>2559</v>
      </c>
      <c r="I25" s="285" t="s">
        <v>1147</v>
      </c>
      <c r="J25" s="282" t="str">
        <f>IF(ISBLANK('Dry_Litterbag Placem_Collection'!J26),"","G"&amp;""&amp;'Dry_Litterbag Placem_Collection'!J26)</f>
        <v>G320</v>
      </c>
      <c r="K25" s="286">
        <f>IFERROR(INDEX('Green_rooibos initial weight'!$C$5:$C$1749,MATCH(J25, 'Green_rooibos initial weight'!$A$5:$A$1749,0)),"")</f>
        <v>2.044</v>
      </c>
      <c r="L25" s="286">
        <f t="shared" si="1"/>
        <v>1.7942</v>
      </c>
      <c r="M25" s="291"/>
      <c r="N25" s="291"/>
      <c r="O25" s="286">
        <f>IF(IFERROR(INDEX('Both teabags AfterDry'!$D$3:$D$900,MATCH(J25,'Both teabags AfterDry'!$A$3:$A$900,0)),"")="","",(IFERROR(INDEX('Both teabags AfterDry'!$D$3:$D$900,MATCH(J25,'Both teabags AfterDry'!$A$3:$A$900,0)),"")))</f>
        <v>1.7525999999999999</v>
      </c>
      <c r="P25" s="286">
        <f t="shared" si="2"/>
        <v>1.6019999999999999</v>
      </c>
      <c r="Q25" s="291"/>
      <c r="R25" s="291"/>
      <c r="S25" s="287">
        <f>'Dry_Litterbag Placem_Collection'!E26</f>
        <v>42936</v>
      </c>
      <c r="T25" s="287">
        <f>IF('Dry_Litterbag Placem_Collection'!G26="","",'Dry_Litterbag Placem_Collection'!G26)</f>
        <v>43007</v>
      </c>
      <c r="U25" s="288">
        <f t="shared" si="0"/>
        <v>71</v>
      </c>
      <c r="V25" s="286">
        <f t="shared" si="3"/>
        <v>0.19220000000000015</v>
      </c>
      <c r="W25" s="289">
        <f>IFERROR(INDEX(Rainfall_Dry!$O$2:$O$217,MATCH(B25, Rainfall_Dry!$A$2:$A$217,0)),"")</f>
        <v>6.900000125</v>
      </c>
      <c r="X25" s="270">
        <v>54.080969906906262</v>
      </c>
      <c r="Y25" s="270">
        <v>21.264484651351896</v>
      </c>
      <c r="Z25" s="270">
        <v>24.654545441741845</v>
      </c>
      <c r="AA25" s="271" t="s">
        <v>2691</v>
      </c>
      <c r="AB25" s="270">
        <v>8.8433218334154695</v>
      </c>
      <c r="AC25" t="str">
        <f>IF('WetLitterbags placem_collection'!AB26="","",'WetLitterbags placem_collection'!AB26)</f>
        <v/>
      </c>
      <c r="AD25" t="str">
        <f>IF('WetLitterbags placem_collection'!Z26="","",'WetLitterbags placem_collection'!Z26)</f>
        <v/>
      </c>
      <c r="AE25" s="256" t="str">
        <f>IF('WetLitterbags placem_collection'!AA26="","",'WetLitterbags placem_collection'!AA26)</f>
        <v/>
      </c>
      <c r="AF25" t="str">
        <f>IF('WetLitterbags placem_collection'!AC26="","",'WetLitterbags placem_collection'!AC26)</f>
        <v/>
      </c>
      <c r="AG25">
        <f>IFERROR(AVERAGE('Dry_Litterbag Placem_Collection'!O26,'Dry_Litterbag Placem_Collection'!R26),"")</f>
        <v>15.6</v>
      </c>
      <c r="AH25" s="290">
        <f>IFERROR(AVERAGE('Dry_Litterbag Placem_Collection'!N26,'Dry_Litterbag Placem_Collection'!Q26),"")</f>
        <v>25.5</v>
      </c>
      <c r="AI25" s="289">
        <f>INDEX(Coordinates!$B$2:$B$197,MATCH(G25,Coordinates!$J$2:$J$197,0))</f>
        <v>-3.3853829649999998</v>
      </c>
      <c r="AJ25" s="289">
        <f>INDEX(Coordinates!$C$2:$C$197,MATCH(G25,Coordinates!$J$2:$J$197,0))</f>
        <v>34.818877980000003</v>
      </c>
      <c r="AK25" s="289" t="str">
        <f>IF(ISNUMBER(SEARCH("C", 'Dry_Litterbag Placem_Collection'!S26)),"YES","")</f>
        <v/>
      </c>
      <c r="AL25" s="289" t="str">
        <f>IF(ISNUMBER(SEARCH("H", 'Dry_Litterbag Placem_Collection'!S26)),"YES","")</f>
        <v/>
      </c>
      <c r="AM25" s="289" t="str">
        <f>IF(ISNUMBER(SEARCH("R", 'Dry_Litterbag Placem_Collection'!S26)),"YES","")</f>
        <v/>
      </c>
    </row>
    <row r="26" spans="1:39">
      <c r="A26" s="281" t="s">
        <v>2677</v>
      </c>
      <c r="B26" s="282">
        <f>'Dry_Litterbag Placem_Collection'!A27</f>
        <v>25</v>
      </c>
      <c r="C26" s="282" t="str">
        <f>'Dry_Litterbag Placem_Collection'!B27</f>
        <v>Makao</v>
      </c>
      <c r="D26" s="282" t="s">
        <v>2677</v>
      </c>
      <c r="E26" s="282" t="s">
        <v>2678</v>
      </c>
      <c r="F26" s="282">
        <v>4</v>
      </c>
      <c r="G26" s="283" t="str">
        <f>'Dry_Litterbag Placem_Collection'!C27</f>
        <v>Dry_Ag4_T1</v>
      </c>
      <c r="H26" s="284" t="s">
        <v>2559</v>
      </c>
      <c r="I26" s="285" t="s">
        <v>1147</v>
      </c>
      <c r="J26" s="282" t="str">
        <f>IF(ISBLANK('Dry_Litterbag Placem_Collection'!J27),"","G"&amp;""&amp;'Dry_Litterbag Placem_Collection'!J27)</f>
        <v>G322</v>
      </c>
      <c r="K26" s="286">
        <f>IFERROR(INDEX('Green_rooibos initial weight'!$C$5:$C$1749,MATCH(J26, 'Green_rooibos initial weight'!$A$5:$A$1749,0)),"")</f>
        <v>2.0169999999999999</v>
      </c>
      <c r="L26" s="286">
        <f t="shared" si="1"/>
        <v>1.7671999999999999</v>
      </c>
      <c r="M26" s="291"/>
      <c r="N26" s="291"/>
      <c r="O26" s="286">
        <f>IF(IFERROR(INDEX('Both teabags AfterDry'!$D$3:$D$900,MATCH(J26,'Both teabags AfterDry'!$A$3:$A$900,0)),"")="","",(IFERROR(INDEX('Both teabags AfterDry'!$D$3:$D$900,MATCH(J26,'Both teabags AfterDry'!$A$3:$A$900,0)),"")))</f>
        <v>1.8697999999999999</v>
      </c>
      <c r="P26" s="286">
        <f t="shared" si="2"/>
        <v>1.7191999999999998</v>
      </c>
      <c r="Q26" s="291"/>
      <c r="R26" s="291"/>
      <c r="S26" s="287">
        <f>'Dry_Litterbag Placem_Collection'!E27</f>
        <v>42936</v>
      </c>
      <c r="T26" s="287">
        <f>IF('Dry_Litterbag Placem_Collection'!G27="","",'Dry_Litterbag Placem_Collection'!G27)</f>
        <v>43007</v>
      </c>
      <c r="U26" s="288">
        <f t="shared" si="0"/>
        <v>71</v>
      </c>
      <c r="V26" s="286">
        <f t="shared" si="3"/>
        <v>4.8000000000000043E-2</v>
      </c>
      <c r="W26" s="289">
        <f>IFERROR(INDEX(Rainfall_Dry!$O$2:$O$217,MATCH(B26, Rainfall_Dry!$A$2:$A$217,0)),"")</f>
        <v>6.900000125</v>
      </c>
      <c r="X26" s="270">
        <v>51.960000000000008</v>
      </c>
      <c r="Y26" s="270">
        <v>18.919999999999995</v>
      </c>
      <c r="Z26" s="270">
        <v>29.120000000000005</v>
      </c>
      <c r="AA26" s="271" t="s">
        <v>2691</v>
      </c>
      <c r="AB26" s="270">
        <v>1.85293247905372</v>
      </c>
      <c r="AC26" t="str">
        <f>IF('WetLitterbags placem_collection'!AB27="","",'WetLitterbags placem_collection'!AB27)</f>
        <v/>
      </c>
      <c r="AD26" t="str">
        <f>IF('WetLitterbags placem_collection'!Z27="","",'WetLitterbags placem_collection'!Z27)</f>
        <v/>
      </c>
      <c r="AE26" s="256" t="str">
        <f>IF('WetLitterbags placem_collection'!AA27="","",'WetLitterbags placem_collection'!AA27)</f>
        <v/>
      </c>
      <c r="AF26" t="str">
        <f>IF('WetLitterbags placem_collection'!AC27="","",'WetLitterbags placem_collection'!AC27)</f>
        <v/>
      </c>
      <c r="AG26">
        <f>IFERROR(AVERAGE('Dry_Litterbag Placem_Collection'!O27,'Dry_Litterbag Placem_Collection'!R27),"")</f>
        <v>9.85</v>
      </c>
      <c r="AH26" s="290">
        <f>IFERROR(AVERAGE('Dry_Litterbag Placem_Collection'!N27,'Dry_Litterbag Placem_Collection'!Q27),"")</f>
        <v>25.4</v>
      </c>
      <c r="AI26" s="289">
        <f>INDEX(Coordinates!$B$2:$B$197,MATCH(G26,Coordinates!$J$2:$J$197,0))</f>
        <v>-3.3849129919999998</v>
      </c>
      <c r="AJ26" s="289">
        <f>INDEX(Coordinates!$C$2:$C$197,MATCH(G26,Coordinates!$J$2:$J$197,0))</f>
        <v>34.818899020000003</v>
      </c>
      <c r="AK26" s="289" t="str">
        <f>IF(ISNUMBER(SEARCH("C", 'Dry_Litterbag Placem_Collection'!S27)),"YES","")</f>
        <v/>
      </c>
      <c r="AL26" s="289" t="str">
        <f>IF(ISNUMBER(SEARCH("H", 'Dry_Litterbag Placem_Collection'!S27)),"YES","")</f>
        <v/>
      </c>
      <c r="AM26" s="289" t="str">
        <f>IF(ISNUMBER(SEARCH("R", 'Dry_Litterbag Placem_Collection'!S27)),"YES","")</f>
        <v/>
      </c>
    </row>
    <row r="27" spans="1:39">
      <c r="A27" s="281" t="s">
        <v>2677</v>
      </c>
      <c r="B27" s="282">
        <f>'Dry_Litterbag Placem_Collection'!A28</f>
        <v>26</v>
      </c>
      <c r="C27" s="282" t="str">
        <f>'Dry_Litterbag Placem_Collection'!B28</f>
        <v>Makao</v>
      </c>
      <c r="D27" s="282" t="s">
        <v>2677</v>
      </c>
      <c r="E27" s="282" t="s">
        <v>2678</v>
      </c>
      <c r="F27" s="282">
        <v>4</v>
      </c>
      <c r="G27" s="283" t="str">
        <f>'Dry_Litterbag Placem_Collection'!C28</f>
        <v>Dry_Ag4_T2</v>
      </c>
      <c r="H27" s="284" t="s">
        <v>2559</v>
      </c>
      <c r="I27" s="285" t="s">
        <v>1147</v>
      </c>
      <c r="J27" s="282" t="str">
        <f>IF(ISBLANK('Dry_Litterbag Placem_Collection'!J28),"","G"&amp;""&amp;'Dry_Litterbag Placem_Collection'!J28)</f>
        <v>G58</v>
      </c>
      <c r="K27" s="286">
        <f>IFERROR(INDEX('Green_rooibos initial weight'!$C$5:$C$1749,MATCH(J27, 'Green_rooibos initial weight'!$A$5:$A$1749,0)),"")</f>
        <v>1.9370000000000001</v>
      </c>
      <c r="L27" s="286">
        <f t="shared" si="1"/>
        <v>1.6872</v>
      </c>
      <c r="M27" s="291"/>
      <c r="N27" s="291"/>
      <c r="O27" s="286">
        <f>IF(IFERROR(INDEX('Both teabags AfterDry'!$D$3:$D$900,MATCH(J27,'Both teabags AfterDry'!$A$3:$A$900,0)),"")="","",(IFERROR(INDEX('Both teabags AfterDry'!$D$3:$D$900,MATCH(J27,'Both teabags AfterDry'!$A$3:$A$900,0)),"")))</f>
        <v>1.7357</v>
      </c>
      <c r="P27" s="286">
        <f t="shared" si="2"/>
        <v>1.5851</v>
      </c>
      <c r="Q27" s="291"/>
      <c r="R27" s="291"/>
      <c r="S27" s="287">
        <f>'Dry_Litterbag Placem_Collection'!E28</f>
        <v>42936</v>
      </c>
      <c r="T27" s="287">
        <f>IF('Dry_Litterbag Placem_Collection'!G28="","",'Dry_Litterbag Placem_Collection'!G28)</f>
        <v>43007</v>
      </c>
      <c r="U27" s="288">
        <f t="shared" si="0"/>
        <v>71</v>
      </c>
      <c r="V27" s="286">
        <f t="shared" si="3"/>
        <v>0.10210000000000008</v>
      </c>
      <c r="W27" s="289">
        <f>IFERROR(INDEX(Rainfall_Dry!$O$2:$O$217,MATCH(B27, Rainfall_Dry!$A$2:$A$217,0)),"")</f>
        <v>6.900000125</v>
      </c>
      <c r="X27" s="270">
        <v>51.960000000000008</v>
      </c>
      <c r="Y27" s="270">
        <v>18.919999999999995</v>
      </c>
      <c r="Z27" s="270">
        <v>29.120000000000005</v>
      </c>
      <c r="AA27" s="271" t="s">
        <v>2691</v>
      </c>
      <c r="AB27" s="270">
        <v>2.8529324790537198</v>
      </c>
      <c r="AC27" t="str">
        <f>IF('WetLitterbags placem_collection'!AB28="","",'WetLitterbags placem_collection'!AB28)</f>
        <v/>
      </c>
      <c r="AD27" t="str">
        <f>IF('WetLitterbags placem_collection'!Z28="","",'WetLitterbags placem_collection'!Z28)</f>
        <v/>
      </c>
      <c r="AE27" s="256" t="str">
        <f>IF('WetLitterbags placem_collection'!AA28="","",'WetLitterbags placem_collection'!AA28)</f>
        <v/>
      </c>
      <c r="AF27" t="str">
        <f>IF('WetLitterbags placem_collection'!AC28="","",'WetLitterbags placem_collection'!AC28)</f>
        <v/>
      </c>
      <c r="AG27">
        <f>IFERROR(AVERAGE('Dry_Litterbag Placem_Collection'!O28,'Dry_Litterbag Placem_Collection'!R28),"")</f>
        <v>8.1</v>
      </c>
      <c r="AH27" s="290">
        <f>IFERROR(AVERAGE('Dry_Litterbag Placem_Collection'!N28,'Dry_Litterbag Placem_Collection'!Q28),"")</f>
        <v>25.85</v>
      </c>
      <c r="AI27" s="289">
        <f>INDEX(Coordinates!$B$2:$B$197,MATCH(G27,Coordinates!$J$2:$J$197,0))</f>
        <v>-3.3849689999999999</v>
      </c>
      <c r="AJ27" s="289">
        <f>INDEX(Coordinates!$C$2:$C$197,MATCH(G27,Coordinates!$J$2:$J$197,0))</f>
        <v>34.818908</v>
      </c>
      <c r="AK27" s="289" t="str">
        <f>IF(ISNUMBER(SEARCH("C", 'Dry_Litterbag Placem_Collection'!S28)),"YES","")</f>
        <v/>
      </c>
      <c r="AL27" s="289" t="str">
        <f>IF(ISNUMBER(SEARCH("H", 'Dry_Litterbag Placem_Collection'!S28)),"YES","")</f>
        <v/>
      </c>
      <c r="AM27" s="289" t="str">
        <f>IF(ISNUMBER(SEARCH("R", 'Dry_Litterbag Placem_Collection'!S28)),"YES","")</f>
        <v/>
      </c>
    </row>
    <row r="28" spans="1:39">
      <c r="A28" s="281" t="s">
        <v>2677</v>
      </c>
      <c r="B28" s="282">
        <f>'Dry_Litterbag Placem_Collection'!A29</f>
        <v>27</v>
      </c>
      <c r="C28" s="282" t="str">
        <f>'Dry_Litterbag Placem_Collection'!B29</f>
        <v>Makao</v>
      </c>
      <c r="D28" s="282" t="s">
        <v>2677</v>
      </c>
      <c r="E28" s="282" t="s">
        <v>2678</v>
      </c>
      <c r="F28" s="282">
        <v>4</v>
      </c>
      <c r="G28" s="283" t="str">
        <f>'Dry_Litterbag Placem_Collection'!C29</f>
        <v>Dry_Ag4_T3</v>
      </c>
      <c r="H28" s="284" t="s">
        <v>2559</v>
      </c>
      <c r="I28" s="285" t="s">
        <v>1147</v>
      </c>
      <c r="J28" s="282" t="str">
        <f>IF(ISBLANK('Dry_Litterbag Placem_Collection'!J29),"","G"&amp;""&amp;'Dry_Litterbag Placem_Collection'!J29)</f>
        <v>G340</v>
      </c>
      <c r="K28" s="286">
        <f>IFERROR(INDEX('Green_rooibos initial weight'!$C$5:$C$1749,MATCH(J28, 'Green_rooibos initial weight'!$A$5:$A$1749,0)),"")</f>
        <v>2.0150000000000001</v>
      </c>
      <c r="L28" s="286">
        <f t="shared" si="1"/>
        <v>1.7652000000000001</v>
      </c>
      <c r="M28" s="291"/>
      <c r="N28" s="291"/>
      <c r="O28" s="286" t="str">
        <f>IF(IFERROR(INDEX('Both teabags AfterDry'!$D$3:$D$900,MATCH(J28,'Both teabags AfterDry'!$A$3:$A$900,0)),"")="","",(IFERROR(INDEX('Both teabags AfterDry'!$D$3:$D$900,MATCH(J28,'Both teabags AfterDry'!$A$3:$A$900,0)),"")))</f>
        <v/>
      </c>
      <c r="P28" s="286" t="str">
        <f t="shared" si="2"/>
        <v/>
      </c>
      <c r="Q28" s="291"/>
      <c r="R28" s="291"/>
      <c r="S28" s="287">
        <f>'Dry_Litterbag Placem_Collection'!E29</f>
        <v>42936</v>
      </c>
      <c r="T28" s="287">
        <f>IF('Dry_Litterbag Placem_Collection'!G29="","",'Dry_Litterbag Placem_Collection'!G29)</f>
        <v>43007</v>
      </c>
      <c r="U28" s="288">
        <f t="shared" si="0"/>
        <v>71</v>
      </c>
      <c r="V28" s="286" t="str">
        <f t="shared" si="3"/>
        <v/>
      </c>
      <c r="W28" s="289">
        <f>IFERROR(INDEX(Rainfall_Dry!$O$2:$O$217,MATCH(B28, Rainfall_Dry!$A$2:$A$217,0)),"")</f>
        <v>6.900000125</v>
      </c>
      <c r="X28" s="270">
        <v>51.960000000000008</v>
      </c>
      <c r="Y28" s="270">
        <v>18.919999999999995</v>
      </c>
      <c r="Z28" s="270">
        <v>29.120000000000005</v>
      </c>
      <c r="AA28" s="271" t="s">
        <v>2691</v>
      </c>
      <c r="AB28" s="270">
        <v>3.8529324790537198</v>
      </c>
      <c r="AC28" t="str">
        <f>IF('WetLitterbags placem_collection'!AB29="","",'WetLitterbags placem_collection'!AB29)</f>
        <v/>
      </c>
      <c r="AD28" t="str">
        <f>IF('WetLitterbags placem_collection'!Z29="","",'WetLitterbags placem_collection'!Z29)</f>
        <v/>
      </c>
      <c r="AE28" s="256" t="str">
        <f>IF('WetLitterbags placem_collection'!AA29="","",'WetLitterbags placem_collection'!AA29)</f>
        <v/>
      </c>
      <c r="AF28" t="str">
        <f>IF('WetLitterbags placem_collection'!AC29="","",'WetLitterbags placem_collection'!AC29)</f>
        <v/>
      </c>
      <c r="AG28">
        <f>IFERROR(AVERAGE('Dry_Litterbag Placem_Collection'!O29,'Dry_Litterbag Placem_Collection'!R29),"")</f>
        <v>14.1</v>
      </c>
      <c r="AH28" s="290">
        <f>IFERROR(AVERAGE('Dry_Litterbag Placem_Collection'!N29,'Dry_Litterbag Placem_Collection'!Q29),"")</f>
        <v>26.15</v>
      </c>
      <c r="AI28" s="289">
        <f>INDEX(Coordinates!$B$2:$B$197,MATCH(G28,Coordinates!$J$2:$J$197,0))</f>
        <v>-3.3849350359999999</v>
      </c>
      <c r="AJ28" s="289">
        <f>INDEX(Coordinates!$C$2:$C$197,MATCH(G28,Coordinates!$J$2:$J$197,0))</f>
        <v>34.818943019999999</v>
      </c>
      <c r="AK28" s="289" t="str">
        <f>IF(ISNUMBER(SEARCH("C", 'Dry_Litterbag Placem_Collection'!S29)),"YES","")</f>
        <v/>
      </c>
      <c r="AL28" s="289" t="str">
        <f>IF(ISNUMBER(SEARCH("H", 'Dry_Litterbag Placem_Collection'!S29)),"YES","")</f>
        <v/>
      </c>
      <c r="AM28" s="289" t="str">
        <f>IF(ISNUMBER(SEARCH("R", 'Dry_Litterbag Placem_Collection'!S29)),"YES","")</f>
        <v/>
      </c>
    </row>
    <row r="29" spans="1:39">
      <c r="A29" s="281" t="s">
        <v>2677</v>
      </c>
      <c r="B29" s="282">
        <f>'Dry_Litterbag Placem_Collection'!A30</f>
        <v>28</v>
      </c>
      <c r="C29" s="282" t="str">
        <f>'Dry_Litterbag Placem_Collection'!B30</f>
        <v>Makao</v>
      </c>
      <c r="D29" s="282" t="s">
        <v>2677</v>
      </c>
      <c r="E29" s="282" t="s">
        <v>2678</v>
      </c>
      <c r="F29" s="282">
        <v>4</v>
      </c>
      <c r="G29" s="283" t="str">
        <f>'Dry_Litterbag Placem_Collection'!C30</f>
        <v>Dry_Ag4_T4</v>
      </c>
      <c r="H29" s="284" t="s">
        <v>2559</v>
      </c>
      <c r="I29" s="285" t="s">
        <v>1147</v>
      </c>
      <c r="J29" s="282" t="str">
        <f>IF(ISBLANK('Dry_Litterbag Placem_Collection'!J30),"","G"&amp;""&amp;'Dry_Litterbag Placem_Collection'!J30)</f>
        <v>G61</v>
      </c>
      <c r="K29" s="286">
        <f>IFERROR(INDEX('Green_rooibos initial weight'!$C$5:$C$1749,MATCH(J29, 'Green_rooibos initial weight'!$A$5:$A$1749,0)),"")</f>
        <v>1.88</v>
      </c>
      <c r="L29" s="286">
        <f t="shared" si="1"/>
        <v>1.6301999999999999</v>
      </c>
      <c r="M29" s="291"/>
      <c r="N29" s="291"/>
      <c r="O29" s="286">
        <f>IF(IFERROR(INDEX('Both teabags AfterDry'!$D$3:$D$900,MATCH(J29,'Both teabags AfterDry'!$A$3:$A$900,0)),"")="","",(IFERROR(INDEX('Both teabags AfterDry'!$D$3:$D$900,MATCH(J29,'Both teabags AfterDry'!$A$3:$A$900,0)),"")))</f>
        <v>1.4991000000000001</v>
      </c>
      <c r="P29" s="286">
        <f t="shared" si="2"/>
        <v>1.3485</v>
      </c>
      <c r="Q29" s="291"/>
      <c r="R29" s="291"/>
      <c r="S29" s="287">
        <f>'Dry_Litterbag Placem_Collection'!E30</f>
        <v>42936</v>
      </c>
      <c r="T29" s="287">
        <f>IF('Dry_Litterbag Placem_Collection'!G30="","",'Dry_Litterbag Placem_Collection'!G30)</f>
        <v>43007</v>
      </c>
      <c r="U29" s="288">
        <f t="shared" si="0"/>
        <v>71</v>
      </c>
      <c r="V29" s="286">
        <f t="shared" si="3"/>
        <v>0.28169999999999984</v>
      </c>
      <c r="W29" s="289">
        <f>IFERROR(INDEX(Rainfall_Dry!$O$2:$O$217,MATCH(B29, Rainfall_Dry!$A$2:$A$217,0)),"")</f>
        <v>6.900000125</v>
      </c>
      <c r="X29" s="270">
        <v>51.960000000000008</v>
      </c>
      <c r="Y29" s="270">
        <v>18.919999999999995</v>
      </c>
      <c r="Z29" s="270">
        <v>29.120000000000005</v>
      </c>
      <c r="AA29" s="271" t="s">
        <v>2691</v>
      </c>
      <c r="AB29" s="270">
        <v>4.8529324790537203</v>
      </c>
      <c r="AC29" t="str">
        <f>IF('WetLitterbags placem_collection'!AB30="","",'WetLitterbags placem_collection'!AB30)</f>
        <v/>
      </c>
      <c r="AD29" t="str">
        <f>IF('WetLitterbags placem_collection'!Z30="","",'WetLitterbags placem_collection'!Z30)</f>
        <v/>
      </c>
      <c r="AE29" s="256" t="str">
        <f>IF('WetLitterbags placem_collection'!AA30="","",'WetLitterbags placem_collection'!AA30)</f>
        <v/>
      </c>
      <c r="AF29" t="str">
        <f>IF('WetLitterbags placem_collection'!AC30="","",'WetLitterbags placem_collection'!AC30)</f>
        <v/>
      </c>
      <c r="AG29">
        <f>IFERROR(AVERAGE('Dry_Litterbag Placem_Collection'!O30,'Dry_Litterbag Placem_Collection'!R30),"")</f>
        <v>9.1000000000000014</v>
      </c>
      <c r="AH29" s="290">
        <f>IFERROR(AVERAGE('Dry_Litterbag Placem_Collection'!N30,'Dry_Litterbag Placem_Collection'!Q30),"")</f>
        <v>25.700000000000003</v>
      </c>
      <c r="AI29" s="289">
        <f>INDEX(Coordinates!$B$2:$B$197,MATCH(G29,Coordinates!$J$2:$J$197,0))</f>
        <v>-3.3850070369999998</v>
      </c>
      <c r="AJ29" s="289">
        <f>INDEX(Coordinates!$C$2:$C$197,MATCH(G29,Coordinates!$J$2:$J$197,0))</f>
        <v>34.818888960000002</v>
      </c>
      <c r="AK29" s="289" t="str">
        <f>IF(ISNUMBER(SEARCH("C", 'Dry_Litterbag Placem_Collection'!S30)),"YES","")</f>
        <v/>
      </c>
      <c r="AL29" s="289" t="str">
        <f>IF(ISNUMBER(SEARCH("H", 'Dry_Litterbag Placem_Collection'!S30)),"YES","")</f>
        <v/>
      </c>
      <c r="AM29" s="289" t="str">
        <f>IF(ISNUMBER(SEARCH("R", 'Dry_Litterbag Placem_Collection'!S30)),"YES","")</f>
        <v/>
      </c>
    </row>
    <row r="30" spans="1:39">
      <c r="A30" s="281" t="s">
        <v>2677</v>
      </c>
      <c r="B30" s="282">
        <f>'Dry_Litterbag Placem_Collection'!A31</f>
        <v>29</v>
      </c>
      <c r="C30" s="282" t="str">
        <f>'Dry_Litterbag Placem_Collection'!B31</f>
        <v>Makao</v>
      </c>
      <c r="D30" s="282" t="s">
        <v>2677</v>
      </c>
      <c r="E30" s="282" t="s">
        <v>2678</v>
      </c>
      <c r="F30" s="282">
        <v>4</v>
      </c>
      <c r="G30" s="283" t="str">
        <f>'Dry_Litterbag Placem_Collection'!C31</f>
        <v>Dry_Ag4_T5</v>
      </c>
      <c r="H30" s="284" t="s">
        <v>2559</v>
      </c>
      <c r="I30" s="285" t="s">
        <v>1147</v>
      </c>
      <c r="J30" s="282" t="str">
        <f>IF(ISBLANK('Dry_Litterbag Placem_Collection'!J31),"","G"&amp;""&amp;'Dry_Litterbag Placem_Collection'!J31)</f>
        <v>G319</v>
      </c>
      <c r="K30" s="286">
        <f>IFERROR(INDEX('Green_rooibos initial weight'!$C$5:$C$1749,MATCH(J30, 'Green_rooibos initial weight'!$A$5:$A$1749,0)),"")</f>
        <v>2.012</v>
      </c>
      <c r="L30" s="286">
        <f t="shared" si="1"/>
        <v>1.7622</v>
      </c>
      <c r="M30" s="291"/>
      <c r="N30" s="291"/>
      <c r="O30" s="286">
        <f>IF(IFERROR(INDEX('Both teabags AfterDry'!$D$3:$D$900,MATCH(J30,'Both teabags AfterDry'!$A$3:$A$900,0)),"")="","",(IFERROR(INDEX('Both teabags AfterDry'!$D$3:$D$900,MATCH(J30,'Both teabags AfterDry'!$A$3:$A$900,0)),"")))</f>
        <v>1.8162</v>
      </c>
      <c r="P30" s="286">
        <f t="shared" si="2"/>
        <v>1.6656</v>
      </c>
      <c r="Q30" s="291"/>
      <c r="R30" s="291"/>
      <c r="S30" s="287">
        <f>'Dry_Litterbag Placem_Collection'!E31</f>
        <v>42936</v>
      </c>
      <c r="T30" s="287">
        <f>IF('Dry_Litterbag Placem_Collection'!G31="","",'Dry_Litterbag Placem_Collection'!G31)</f>
        <v>43007</v>
      </c>
      <c r="U30" s="288">
        <f t="shared" si="0"/>
        <v>71</v>
      </c>
      <c r="V30" s="286">
        <f t="shared" si="3"/>
        <v>9.6600000000000019E-2</v>
      </c>
      <c r="W30" s="289">
        <f>IFERROR(INDEX(Rainfall_Dry!$O$2:$O$217,MATCH(B30, Rainfall_Dry!$A$2:$A$217,0)),"")</f>
        <v>6.900000125</v>
      </c>
      <c r="X30" s="270">
        <v>51.960000000000008</v>
      </c>
      <c r="Y30" s="270">
        <v>18.919999999999995</v>
      </c>
      <c r="Z30" s="270">
        <v>29.120000000000005</v>
      </c>
      <c r="AA30" s="271" t="s">
        <v>2691</v>
      </c>
      <c r="AB30" s="270">
        <v>5.8529324790537203</v>
      </c>
      <c r="AC30" t="str">
        <f>IF('WetLitterbags placem_collection'!AB31="","",'WetLitterbags placem_collection'!AB31)</f>
        <v/>
      </c>
      <c r="AD30" t="str">
        <f>IF('WetLitterbags placem_collection'!Z31="","",'WetLitterbags placem_collection'!Z31)</f>
        <v/>
      </c>
      <c r="AE30" s="256" t="str">
        <f>IF('WetLitterbags placem_collection'!AA31="","",'WetLitterbags placem_collection'!AA31)</f>
        <v/>
      </c>
      <c r="AF30" t="str">
        <f>IF('WetLitterbags placem_collection'!AC31="","",'WetLitterbags placem_collection'!AC31)</f>
        <v/>
      </c>
      <c r="AG30">
        <f>IFERROR(AVERAGE('Dry_Litterbag Placem_Collection'!O31,'Dry_Litterbag Placem_Collection'!R31),"")</f>
        <v>15.15</v>
      </c>
      <c r="AH30" s="290">
        <f>IFERROR(AVERAGE('Dry_Litterbag Placem_Collection'!N31,'Dry_Litterbag Placem_Collection'!Q31),"")</f>
        <v>25.65</v>
      </c>
      <c r="AI30" s="289">
        <f>INDEX(Coordinates!$B$2:$B$197,MATCH(G30,Coordinates!$J$2:$J$197,0))</f>
        <v>-3.3849480280000002</v>
      </c>
      <c r="AJ30" s="289">
        <f>INDEX(Coordinates!$C$2:$C$197,MATCH(G30,Coordinates!$J$2:$J$197,0))</f>
        <v>34.818854010000003</v>
      </c>
      <c r="AK30" s="289" t="str">
        <f>IF(ISNUMBER(SEARCH("C", 'Dry_Litterbag Placem_Collection'!S31)),"YES","")</f>
        <v/>
      </c>
      <c r="AL30" s="289" t="str">
        <f>IF(ISNUMBER(SEARCH("H", 'Dry_Litterbag Placem_Collection'!S31)),"YES","")</f>
        <v/>
      </c>
      <c r="AM30" s="289" t="str">
        <f>IF(ISNUMBER(SEARCH("R", 'Dry_Litterbag Placem_Collection'!S31)),"YES","")</f>
        <v/>
      </c>
    </row>
    <row r="31" spans="1:39">
      <c r="A31" s="281" t="s">
        <v>2677</v>
      </c>
      <c r="B31" s="282">
        <f>'Dry_Litterbag Placem_Collection'!A32</f>
        <v>30</v>
      </c>
      <c r="C31" s="282" t="str">
        <f>'Dry_Litterbag Placem_Collection'!B32</f>
        <v>Makao</v>
      </c>
      <c r="D31" s="282" t="s">
        <v>2677</v>
      </c>
      <c r="E31" s="282" t="s">
        <v>2678</v>
      </c>
      <c r="F31" s="282">
        <v>4</v>
      </c>
      <c r="G31" s="283" t="str">
        <f>'Dry_Litterbag Placem_Collection'!C32</f>
        <v>Dry_Ag4_T6</v>
      </c>
      <c r="H31" s="284" t="s">
        <v>2559</v>
      </c>
      <c r="I31" s="285" t="s">
        <v>1147</v>
      </c>
      <c r="J31" s="282" t="str">
        <f>IF(ISBLANK('Dry_Litterbag Placem_Collection'!J32),"","G"&amp;""&amp;'Dry_Litterbag Placem_Collection'!J32)</f>
        <v>G273</v>
      </c>
      <c r="K31" s="286">
        <f>IFERROR(INDEX('Green_rooibos initial weight'!$C$5:$C$1749,MATCH(J31, 'Green_rooibos initial weight'!$A$5:$A$1749,0)),"")</f>
        <v>2.073</v>
      </c>
      <c r="L31" s="286">
        <f t="shared" si="1"/>
        <v>1.8231999999999999</v>
      </c>
      <c r="M31" s="291"/>
      <c r="N31" s="291"/>
      <c r="O31" s="286">
        <f>IF(IFERROR(INDEX('Both teabags AfterDry'!$D$3:$D$900,MATCH(J31,'Both teabags AfterDry'!$A$3:$A$900,0)),"")="","",(IFERROR(INDEX('Both teabags AfterDry'!$D$3:$D$900,MATCH(J31,'Both teabags AfterDry'!$A$3:$A$900,0)),"")))</f>
        <v>1.9318</v>
      </c>
      <c r="P31" s="286">
        <f t="shared" si="2"/>
        <v>1.7811999999999999</v>
      </c>
      <c r="Q31" s="291"/>
      <c r="R31" s="291"/>
      <c r="S31" s="287">
        <f>'Dry_Litterbag Placem_Collection'!E32</f>
        <v>42936</v>
      </c>
      <c r="T31" s="287">
        <f>IF('Dry_Litterbag Placem_Collection'!G32="","",'Dry_Litterbag Placem_Collection'!G32)</f>
        <v>43007</v>
      </c>
      <c r="U31" s="288">
        <f t="shared" si="0"/>
        <v>71</v>
      </c>
      <c r="V31" s="286">
        <f t="shared" si="3"/>
        <v>4.2000000000000037E-2</v>
      </c>
      <c r="W31" s="289">
        <f>IFERROR(INDEX(Rainfall_Dry!$O$2:$O$217,MATCH(B31, Rainfall_Dry!$A$2:$A$217,0)),"")</f>
        <v>6.900000125</v>
      </c>
      <c r="X31" s="270">
        <v>51.960000000000008</v>
      </c>
      <c r="Y31" s="270">
        <v>18.919999999999995</v>
      </c>
      <c r="Z31" s="270">
        <v>29.120000000000005</v>
      </c>
      <c r="AA31" s="271" t="s">
        <v>2691</v>
      </c>
      <c r="AB31" s="270">
        <v>6.8529324790537203</v>
      </c>
      <c r="AC31" t="str">
        <f>IF('WetLitterbags placem_collection'!AB32="","",'WetLitterbags placem_collection'!AB32)</f>
        <v/>
      </c>
      <c r="AD31" t="str">
        <f>IF('WetLitterbags placem_collection'!Z32="","",'WetLitterbags placem_collection'!Z32)</f>
        <v/>
      </c>
      <c r="AE31" s="256" t="str">
        <f>IF('WetLitterbags placem_collection'!AA32="","",'WetLitterbags placem_collection'!AA32)</f>
        <v/>
      </c>
      <c r="AF31" t="str">
        <f>IF('WetLitterbags placem_collection'!AC32="","",'WetLitterbags placem_collection'!AC32)</f>
        <v/>
      </c>
      <c r="AG31">
        <f>IFERROR(AVERAGE('Dry_Litterbag Placem_Collection'!O32,'Dry_Litterbag Placem_Collection'!R32),"")</f>
        <v>9.3000000000000007</v>
      </c>
      <c r="AH31" s="290">
        <f>IFERROR(AVERAGE('Dry_Litterbag Placem_Collection'!N32,'Dry_Litterbag Placem_Collection'!Q32),"")</f>
        <v>24</v>
      </c>
      <c r="AI31" s="289">
        <f>INDEX(Coordinates!$B$2:$B$197,MATCH(G31,Coordinates!$J$2:$J$197,0))</f>
        <v>-3.38496496</v>
      </c>
      <c r="AJ31" s="289">
        <f>INDEX(Coordinates!$C$2:$C$197,MATCH(G31,Coordinates!$J$2:$J$197,0))</f>
        <v>34.818790970000002</v>
      </c>
      <c r="AK31" s="289" t="str">
        <f>IF(ISNUMBER(SEARCH("C", 'Dry_Litterbag Placem_Collection'!S32)),"YES","")</f>
        <v/>
      </c>
      <c r="AL31" s="289" t="str">
        <f>IF(ISNUMBER(SEARCH("H", 'Dry_Litterbag Placem_Collection'!S32)),"YES","")</f>
        <v/>
      </c>
      <c r="AM31" s="289" t="str">
        <f>IF(ISNUMBER(SEARCH("R", 'Dry_Litterbag Placem_Collection'!S32)),"YES","")</f>
        <v/>
      </c>
    </row>
    <row r="32" spans="1:39">
      <c r="A32" s="281" t="s">
        <v>2677</v>
      </c>
      <c r="B32" s="282">
        <f>'Dry_Litterbag Placem_Collection'!A33</f>
        <v>31</v>
      </c>
      <c r="C32" s="282" t="str">
        <f>'Dry_Litterbag Placem_Collection'!B33</f>
        <v>Makao</v>
      </c>
      <c r="D32" s="282" t="s">
        <v>2677</v>
      </c>
      <c r="E32" s="282" t="s">
        <v>2678</v>
      </c>
      <c r="F32" s="282">
        <v>4</v>
      </c>
      <c r="G32" s="283" t="str">
        <f>'Dry_Litterbag Placem_Collection'!C33</f>
        <v>Dry_Ag4_T7</v>
      </c>
      <c r="H32" s="284" t="s">
        <v>2559</v>
      </c>
      <c r="I32" s="285" t="s">
        <v>1147</v>
      </c>
      <c r="J32" s="282" t="str">
        <f>IF(ISBLANK('Dry_Litterbag Placem_Collection'!J33),"","G"&amp;""&amp;'Dry_Litterbag Placem_Collection'!J33)</f>
        <v/>
      </c>
      <c r="K32" s="286" t="str">
        <f>IFERROR(INDEX('Green_rooibos initial weight'!$C$5:$C$1749,MATCH(J32, 'Green_rooibos initial weight'!$A$5:$A$1749,0)),"")</f>
        <v/>
      </c>
      <c r="L32" s="286" t="str">
        <f t="shared" si="1"/>
        <v/>
      </c>
      <c r="M32" s="291"/>
      <c r="N32" s="291"/>
      <c r="O32" s="286" t="str">
        <f>IF(IFERROR(INDEX('Both teabags AfterDry'!$D$3:$D$900,MATCH(J32,'Both teabags AfterDry'!$A$3:$A$900,0)),"")="","",(IFERROR(INDEX('Both teabags AfterDry'!$D$3:$D$900,MATCH(J32,'Both teabags AfterDry'!$A$3:$A$900,0)),"")))</f>
        <v/>
      </c>
      <c r="P32" s="286" t="str">
        <f t="shared" si="2"/>
        <v/>
      </c>
      <c r="Q32" s="291"/>
      <c r="R32" s="291"/>
      <c r="S32" s="287">
        <f>'Dry_Litterbag Placem_Collection'!E33</f>
        <v>0</v>
      </c>
      <c r="T32" s="287" t="str">
        <f>IF('Dry_Litterbag Placem_Collection'!G33="","",'Dry_Litterbag Placem_Collection'!G33)</f>
        <v/>
      </c>
      <c r="U32" s="288" t="str">
        <f t="shared" si="0"/>
        <v/>
      </c>
      <c r="V32" s="286" t="str">
        <f t="shared" si="3"/>
        <v/>
      </c>
      <c r="W32" s="289" t="str">
        <f>IFERROR(INDEX(Rainfall_Dry!$O$2:$O$217,MATCH(B32, Rainfall_Dry!$A$2:$A$217,0)),"")</f>
        <v/>
      </c>
      <c r="X32" s="270">
        <v>51.960000000000008</v>
      </c>
      <c r="Y32" s="270">
        <v>18.919999999999995</v>
      </c>
      <c r="Z32" s="270">
        <v>29.120000000000005</v>
      </c>
      <c r="AA32" s="271" t="s">
        <v>2691</v>
      </c>
      <c r="AB32" s="270">
        <v>7.8529324790537203</v>
      </c>
      <c r="AC32" t="str">
        <f>IF('WetLitterbags placem_collection'!AB33="","",'WetLitterbags placem_collection'!AB33)</f>
        <v/>
      </c>
      <c r="AD32" t="str">
        <f>IF('WetLitterbags placem_collection'!Z33="","",'WetLitterbags placem_collection'!Z33)</f>
        <v/>
      </c>
      <c r="AE32" s="256" t="str">
        <f>IF('WetLitterbags placem_collection'!AA33="","",'WetLitterbags placem_collection'!AA33)</f>
        <v/>
      </c>
      <c r="AF32" t="str">
        <f>IF('WetLitterbags placem_collection'!AC33="","",'WetLitterbags placem_collection'!AC33)</f>
        <v/>
      </c>
      <c r="AG32" t="str">
        <f>IFERROR(AVERAGE('Dry_Litterbag Placem_Collection'!O33,'Dry_Litterbag Placem_Collection'!R33),"")</f>
        <v/>
      </c>
      <c r="AH32" s="290" t="str">
        <f>IFERROR(AVERAGE('Dry_Litterbag Placem_Collection'!N33,'Dry_Litterbag Placem_Collection'!Q33),"")</f>
        <v/>
      </c>
      <c r="AI32" s="289">
        <f>INDEX(Coordinates!$B$2:$B$197,MATCH(G32,Coordinates!$J$2:$J$197,0))</f>
        <v>-3.3848409909999999</v>
      </c>
      <c r="AJ32" s="289">
        <f>INDEX(Coordinates!$C$2:$C$197,MATCH(G32,Coordinates!$J$2:$J$197,0))</f>
        <v>34.818838999999997</v>
      </c>
      <c r="AK32" s="289" t="str">
        <f>IF(ISNUMBER(SEARCH("C", 'Dry_Litterbag Placem_Collection'!S33)),"YES","")</f>
        <v/>
      </c>
      <c r="AL32" s="289" t="str">
        <f>IF(ISNUMBER(SEARCH("H", 'Dry_Litterbag Placem_Collection'!S33)),"YES","")</f>
        <v/>
      </c>
      <c r="AM32" s="289" t="str">
        <f>IF(ISNUMBER(SEARCH("R", 'Dry_Litterbag Placem_Collection'!S33)),"YES","")</f>
        <v/>
      </c>
    </row>
    <row r="33" spans="1:39">
      <c r="A33" s="281" t="s">
        <v>2677</v>
      </c>
      <c r="B33" s="282">
        <f>'Dry_Litterbag Placem_Collection'!A34</f>
        <v>32</v>
      </c>
      <c r="C33" s="282" t="str">
        <f>'Dry_Litterbag Placem_Collection'!B34</f>
        <v>Makao</v>
      </c>
      <c r="D33" s="282" t="s">
        <v>2677</v>
      </c>
      <c r="E33" s="282" t="s">
        <v>2678</v>
      </c>
      <c r="F33" s="282">
        <v>4</v>
      </c>
      <c r="G33" s="283" t="str">
        <f>'Dry_Litterbag Placem_Collection'!C34</f>
        <v>Dry_Ag4_T8</v>
      </c>
      <c r="H33" s="284" t="s">
        <v>2559</v>
      </c>
      <c r="I33" s="285" t="s">
        <v>1147</v>
      </c>
      <c r="J33" s="282" t="str">
        <f>IF(ISBLANK('Dry_Litterbag Placem_Collection'!J34),"","G"&amp;""&amp;'Dry_Litterbag Placem_Collection'!J34)</f>
        <v>G193</v>
      </c>
      <c r="K33" s="286">
        <f>IFERROR(INDEX('Green_rooibos initial weight'!$C$5:$C$1749,MATCH(J33, 'Green_rooibos initial weight'!$A$5:$A$1749,0)),"")</f>
        <v>2.177</v>
      </c>
      <c r="L33" s="286">
        <f t="shared" si="1"/>
        <v>1.9272</v>
      </c>
      <c r="M33" s="291"/>
      <c r="N33" s="291"/>
      <c r="O33" s="286">
        <f>IF(IFERROR(INDEX('Both teabags AfterDry'!$D$3:$D$900,MATCH(J33,'Both teabags AfterDry'!$A$3:$A$900,0)),"")="","",(IFERROR(INDEX('Both teabags AfterDry'!$D$3:$D$900,MATCH(J33,'Both teabags AfterDry'!$A$3:$A$900,0)),"")))</f>
        <v>1.8848</v>
      </c>
      <c r="P33" s="286">
        <f t="shared" si="2"/>
        <v>1.7342</v>
      </c>
      <c r="Q33" s="291"/>
      <c r="R33" s="291"/>
      <c r="S33" s="287">
        <f>'Dry_Litterbag Placem_Collection'!E34</f>
        <v>42936</v>
      </c>
      <c r="T33" s="287">
        <f>IF('Dry_Litterbag Placem_Collection'!G34="","",'Dry_Litterbag Placem_Collection'!G34)</f>
        <v>43007</v>
      </c>
      <c r="U33" s="288">
        <f t="shared" si="0"/>
        <v>71</v>
      </c>
      <c r="V33" s="286">
        <f t="shared" si="3"/>
        <v>0.19300000000000006</v>
      </c>
      <c r="W33" s="289">
        <f>IFERROR(INDEX(Rainfall_Dry!$O$2:$O$217,MATCH(B33, Rainfall_Dry!$A$2:$A$217,0)),"")</f>
        <v>6.900000125</v>
      </c>
      <c r="X33" s="270">
        <v>51.960000000000008</v>
      </c>
      <c r="Y33" s="270">
        <v>18.919999999999995</v>
      </c>
      <c r="Z33" s="270">
        <v>29.120000000000005</v>
      </c>
      <c r="AA33" s="271" t="s">
        <v>2691</v>
      </c>
      <c r="AB33" s="270">
        <v>8.8529324790537203</v>
      </c>
      <c r="AC33" t="str">
        <f>IF('WetLitterbags placem_collection'!AB34="","",'WetLitterbags placem_collection'!AB34)</f>
        <v/>
      </c>
      <c r="AD33" t="str">
        <f>IF('WetLitterbags placem_collection'!Z34="","",'WetLitterbags placem_collection'!Z34)</f>
        <v/>
      </c>
      <c r="AE33" s="256" t="str">
        <f>IF('WetLitterbags placem_collection'!AA34="","",'WetLitterbags placem_collection'!AA34)</f>
        <v/>
      </c>
      <c r="AF33" t="str">
        <f>IF('WetLitterbags placem_collection'!AC34="","",'WetLitterbags placem_collection'!AC34)</f>
        <v/>
      </c>
      <c r="AG33">
        <f>IFERROR(AVERAGE('Dry_Litterbag Placem_Collection'!O34,'Dry_Litterbag Placem_Collection'!R34),"")</f>
        <v>11.850000000000001</v>
      </c>
      <c r="AH33" s="290">
        <f>IFERROR(AVERAGE('Dry_Litterbag Placem_Collection'!N34,'Dry_Litterbag Placem_Collection'!Q34),"")</f>
        <v>25.45</v>
      </c>
      <c r="AI33" s="289">
        <f>INDEX(Coordinates!$B$2:$B$197,MATCH(G33,Coordinates!$J$2:$J$197,0))</f>
        <v>-3.3849010060000002</v>
      </c>
      <c r="AJ33" s="289">
        <f>INDEX(Coordinates!$C$2:$C$197,MATCH(G33,Coordinates!$J$2:$J$197,0))</f>
        <v>34.818979990000003</v>
      </c>
      <c r="AK33" s="289" t="str">
        <f>IF(ISNUMBER(SEARCH("C", 'Dry_Litterbag Placem_Collection'!S34)),"YES","")</f>
        <v/>
      </c>
      <c r="AL33" s="289" t="str">
        <f>IF(ISNUMBER(SEARCH("H", 'Dry_Litterbag Placem_Collection'!S34)),"YES","")</f>
        <v/>
      </c>
      <c r="AM33" s="289" t="str">
        <f>IF(ISNUMBER(SEARCH("R", 'Dry_Litterbag Placem_Collection'!S34)),"YES","")</f>
        <v/>
      </c>
    </row>
    <row r="34" spans="1:39">
      <c r="A34" s="281" t="s">
        <v>2677</v>
      </c>
      <c r="B34" s="282">
        <f>'Dry_Litterbag Placem_Collection'!A35</f>
        <v>33</v>
      </c>
      <c r="C34" s="282" t="str">
        <f>'Dry_Litterbag Placem_Collection'!B35</f>
        <v>Makao</v>
      </c>
      <c r="D34" s="282" t="s">
        <v>2677</v>
      </c>
      <c r="E34" s="282" t="s">
        <v>20</v>
      </c>
      <c r="F34" s="282">
        <v>1</v>
      </c>
      <c r="G34" s="283" t="str">
        <f>'Dry_Litterbag Placem_Collection'!C35</f>
        <v>Dry_P1_T1</v>
      </c>
      <c r="H34" s="284" t="s">
        <v>2559</v>
      </c>
      <c r="I34" s="285" t="s">
        <v>1147</v>
      </c>
      <c r="J34" s="282" t="str">
        <f>IF(ISBLANK('Dry_Litterbag Placem_Collection'!J35),"","G"&amp;""&amp;'Dry_Litterbag Placem_Collection'!J35)</f>
        <v>G218</v>
      </c>
      <c r="K34" s="286">
        <f>IFERROR(INDEX('Green_rooibos initial weight'!$C$5:$C$1749,MATCH(J34, 'Green_rooibos initial weight'!$A$5:$A$1749,0)),"")</f>
        <v>1.96</v>
      </c>
      <c r="L34" s="286">
        <f t="shared" si="1"/>
        <v>1.7101999999999999</v>
      </c>
      <c r="M34" s="291"/>
      <c r="N34" s="291"/>
      <c r="O34" s="286">
        <f>IF(IFERROR(INDEX('Both teabags AfterDry'!$D$3:$D$900,MATCH(J34,'Both teabags AfterDry'!$A$3:$A$900,0)),"")="","",(IFERROR(INDEX('Both teabags AfterDry'!$D$3:$D$900,MATCH(J34,'Both teabags AfterDry'!$A$3:$A$900,0)),"")))</f>
        <v>1.7766</v>
      </c>
      <c r="P34" s="286">
        <f t="shared" si="2"/>
        <v>1.6259999999999999</v>
      </c>
      <c r="Q34" s="291"/>
      <c r="R34" s="291"/>
      <c r="S34" s="287">
        <f>'Dry_Litterbag Placem_Collection'!E35</f>
        <v>42938</v>
      </c>
      <c r="T34" s="287">
        <f>IF('Dry_Litterbag Placem_Collection'!G35="","",'Dry_Litterbag Placem_Collection'!G35)</f>
        <v>43005</v>
      </c>
      <c r="U34" s="288">
        <f t="shared" si="0"/>
        <v>67</v>
      </c>
      <c r="V34" s="286">
        <f t="shared" si="3"/>
        <v>8.4200000000000053E-2</v>
      </c>
      <c r="W34" s="289">
        <f>IFERROR(INDEX(Rainfall_Dry!$O$2:$O$217,MATCH(B34, Rainfall_Dry!$A$2:$A$217,0)),"")</f>
        <v>6.5250000359999998</v>
      </c>
      <c r="X34" s="270">
        <v>23.96</v>
      </c>
      <c r="Y34" s="270">
        <v>0.91999999999999804</v>
      </c>
      <c r="Z34" s="270">
        <v>75.12</v>
      </c>
      <c r="AA34" s="271" t="s">
        <v>2688</v>
      </c>
      <c r="AB34" s="270">
        <v>1.2493839329719072</v>
      </c>
      <c r="AC34">
        <f>IF('WetLitterbags placem_collection'!AB35="","",'WetLitterbags placem_collection'!AB35)</f>
        <v>9.5</v>
      </c>
      <c r="AD34">
        <f>IF('WetLitterbags placem_collection'!Z35="","",'WetLitterbags placem_collection'!Z35)</f>
        <v>17.2</v>
      </c>
      <c r="AE34" s="256" t="str">
        <f>IF('WetLitterbags placem_collection'!AA35="","",'WetLitterbags placem_collection'!AA35)</f>
        <v>G</v>
      </c>
      <c r="AF34">
        <f>IF('WetLitterbags placem_collection'!AC35="","",'WetLitterbags placem_collection'!AC35)</f>
        <v>0</v>
      </c>
      <c r="AG34">
        <f>IFERROR(AVERAGE('Dry_Litterbag Placem_Collection'!O35,'Dry_Litterbag Placem_Collection'!R35),"")</f>
        <v>1.65</v>
      </c>
      <c r="AH34" s="290">
        <f>IFERROR(AVERAGE('Dry_Litterbag Placem_Collection'!N35,'Dry_Litterbag Placem_Collection'!Q35),"")</f>
        <v>26.15</v>
      </c>
      <c r="AI34" s="289">
        <f>INDEX(Coordinates!$B$2:$B$197,MATCH(G34,Coordinates!$J$2:$J$197,0))</f>
        <v>-3.4092039989999998</v>
      </c>
      <c r="AJ34" s="289">
        <f>INDEX(Coordinates!$C$2:$C$197,MATCH(G34,Coordinates!$J$2:$J$197,0))</f>
        <v>34.852751009999999</v>
      </c>
      <c r="AK34" s="289" t="str">
        <f>IF(ISNUMBER(SEARCH("C", 'Dry_Litterbag Placem_Collection'!S35)),"YES","")</f>
        <v/>
      </c>
      <c r="AL34" s="289" t="str">
        <f>IF(ISNUMBER(SEARCH("H", 'Dry_Litterbag Placem_Collection'!S35)),"YES","")</f>
        <v/>
      </c>
      <c r="AM34" s="289" t="str">
        <f>IF(ISNUMBER(SEARCH("R", 'Dry_Litterbag Placem_Collection'!S35)),"YES","")</f>
        <v/>
      </c>
    </row>
    <row r="35" spans="1:39">
      <c r="A35" s="281" t="s">
        <v>2677</v>
      </c>
      <c r="B35" s="282">
        <f>'Dry_Litterbag Placem_Collection'!A36</f>
        <v>34</v>
      </c>
      <c r="C35" s="282" t="str">
        <f>'Dry_Litterbag Placem_Collection'!B36</f>
        <v>Makao</v>
      </c>
      <c r="D35" s="282" t="s">
        <v>2677</v>
      </c>
      <c r="E35" s="282" t="s">
        <v>20</v>
      </c>
      <c r="F35" s="282">
        <v>1</v>
      </c>
      <c r="G35" s="283" t="str">
        <f>'Dry_Litterbag Placem_Collection'!C36</f>
        <v>Dry_P1_T2</v>
      </c>
      <c r="H35" s="284" t="s">
        <v>2559</v>
      </c>
      <c r="I35" s="285" t="s">
        <v>1147</v>
      </c>
      <c r="J35" s="282" t="str">
        <f>IF(ISBLANK('Dry_Litterbag Placem_Collection'!J36),"","G"&amp;""&amp;'Dry_Litterbag Placem_Collection'!J36)</f>
        <v>G104</v>
      </c>
      <c r="K35" s="286">
        <f>IFERROR(INDEX('Green_rooibos initial weight'!$C$5:$C$1749,MATCH(J35, 'Green_rooibos initial weight'!$A$5:$A$1749,0)),"")</f>
        <v>2.0259999999999998</v>
      </c>
      <c r="L35" s="286">
        <f t="shared" si="1"/>
        <v>1.7761999999999998</v>
      </c>
      <c r="M35" s="291"/>
      <c r="N35" s="291"/>
      <c r="O35" s="286" t="str">
        <f>IF(IFERROR(INDEX('Both teabags AfterDry'!$D$3:$D$900,MATCH(J35,'Both teabags AfterDry'!$A$3:$A$900,0)),"")="","",(IFERROR(INDEX('Both teabags AfterDry'!$D$3:$D$900,MATCH(J35,'Both teabags AfterDry'!$A$3:$A$900,0)),"")))</f>
        <v/>
      </c>
      <c r="P35" s="286" t="str">
        <f t="shared" si="2"/>
        <v/>
      </c>
      <c r="Q35" s="291"/>
      <c r="R35" s="291"/>
      <c r="S35" s="287">
        <f>'Dry_Litterbag Placem_Collection'!E36</f>
        <v>42938</v>
      </c>
      <c r="T35" s="287">
        <f>IF('Dry_Litterbag Placem_Collection'!G36="","",'Dry_Litterbag Placem_Collection'!G36)</f>
        <v>43005</v>
      </c>
      <c r="U35" s="288">
        <f t="shared" si="0"/>
        <v>67</v>
      </c>
      <c r="V35" s="286" t="str">
        <f t="shared" si="3"/>
        <v/>
      </c>
      <c r="W35" s="289">
        <f>IFERROR(INDEX(Rainfall_Dry!$O$2:$O$217,MATCH(B35, Rainfall_Dry!$A$2:$A$217,0)),"")</f>
        <v>6.5250000359999998</v>
      </c>
      <c r="X35" s="270">
        <v>23.96</v>
      </c>
      <c r="Y35" s="270">
        <v>0.91999999999999804</v>
      </c>
      <c r="Z35" s="270">
        <v>75.12</v>
      </c>
      <c r="AA35" s="271" t="s">
        <v>2688</v>
      </c>
      <c r="AB35" s="270">
        <v>1.2493839329719072</v>
      </c>
      <c r="AC35">
        <f>IF('WetLitterbags placem_collection'!AB36="","",'WetLitterbags placem_collection'!AB36)</f>
        <v>6.5</v>
      </c>
      <c r="AD35">
        <f>IF('WetLitterbags placem_collection'!Z36="","",'WetLitterbags placem_collection'!Z36)</f>
        <v>14.2</v>
      </c>
      <c r="AE35" s="256" t="str">
        <f>IF('WetLitterbags placem_collection'!AA36="","",'WetLitterbags placem_collection'!AA36)</f>
        <v>G</v>
      </c>
      <c r="AF35">
        <f>IF('WetLitterbags placem_collection'!AC36="","",'WetLitterbags placem_collection'!AC36)</f>
        <v>0</v>
      </c>
      <c r="AG35">
        <f>IFERROR(AVERAGE('Dry_Litterbag Placem_Collection'!O36,'Dry_Litterbag Placem_Collection'!R36),"")</f>
        <v>3.25</v>
      </c>
      <c r="AH35" s="290">
        <f>IFERROR(AVERAGE('Dry_Litterbag Placem_Collection'!N36,'Dry_Litterbag Placem_Collection'!Q36),"")</f>
        <v>26.9</v>
      </c>
      <c r="AI35" s="289">
        <f>INDEX(Coordinates!$B$2:$B$197,MATCH(G35,Coordinates!$J$2:$J$197,0))</f>
        <v>-3.4092350119999999</v>
      </c>
      <c r="AJ35" s="289">
        <f>INDEX(Coordinates!$C$2:$C$197,MATCH(G35,Coordinates!$J$2:$J$197,0))</f>
        <v>34.852782019999999</v>
      </c>
      <c r="AK35" s="289" t="str">
        <f>IF(ISNUMBER(SEARCH("C", 'Dry_Litterbag Placem_Collection'!S36)),"YES","")</f>
        <v/>
      </c>
      <c r="AL35" s="289" t="str">
        <f>IF(ISNUMBER(SEARCH("H", 'Dry_Litterbag Placem_Collection'!S36)),"YES","")</f>
        <v>YES</v>
      </c>
      <c r="AM35" s="289" t="str">
        <f>IF(ISNUMBER(SEARCH("R", 'Dry_Litterbag Placem_Collection'!S36)),"YES","")</f>
        <v/>
      </c>
    </row>
    <row r="36" spans="1:39">
      <c r="A36" s="281" t="s">
        <v>2677</v>
      </c>
      <c r="B36" s="282">
        <f>'Dry_Litterbag Placem_Collection'!A37</f>
        <v>35</v>
      </c>
      <c r="C36" s="282" t="str">
        <f>'Dry_Litterbag Placem_Collection'!B37</f>
        <v>Makao</v>
      </c>
      <c r="D36" s="282" t="s">
        <v>2677</v>
      </c>
      <c r="E36" s="282" t="s">
        <v>20</v>
      </c>
      <c r="F36" s="282">
        <v>1</v>
      </c>
      <c r="G36" s="283" t="str">
        <f>'Dry_Litterbag Placem_Collection'!C37</f>
        <v>Dry_P1_T3</v>
      </c>
      <c r="H36" s="284" t="s">
        <v>2559</v>
      </c>
      <c r="I36" s="285" t="s">
        <v>1147</v>
      </c>
      <c r="J36" s="282" t="str">
        <f>IF(ISBLANK('Dry_Litterbag Placem_Collection'!J37),"","G"&amp;""&amp;'Dry_Litterbag Placem_Collection'!J37)</f>
        <v>G188</v>
      </c>
      <c r="K36" s="286">
        <f>IFERROR(INDEX('Green_rooibos initial weight'!$C$5:$C$1749,MATCH(J36, 'Green_rooibos initial weight'!$A$5:$A$1749,0)),"")</f>
        <v>1.952</v>
      </c>
      <c r="L36" s="286">
        <f t="shared" si="1"/>
        <v>1.7021999999999999</v>
      </c>
      <c r="M36" s="291"/>
      <c r="N36" s="291"/>
      <c r="O36" s="286">
        <f>IF(IFERROR(INDEX('Both teabags AfterDry'!$D$3:$D$900,MATCH(J36,'Both teabags AfterDry'!$A$3:$A$900,0)),"")="","",(IFERROR(INDEX('Both teabags AfterDry'!$D$3:$D$900,MATCH(J36,'Both teabags AfterDry'!$A$3:$A$900,0)),"")))</f>
        <v>1.7849999999999999</v>
      </c>
      <c r="P36" s="286">
        <f t="shared" si="2"/>
        <v>1.6343999999999999</v>
      </c>
      <c r="Q36" s="291"/>
      <c r="R36" s="291"/>
      <c r="S36" s="287">
        <f>'Dry_Litterbag Placem_Collection'!E37</f>
        <v>42938</v>
      </c>
      <c r="T36" s="287">
        <f>IF('Dry_Litterbag Placem_Collection'!G37="","",'Dry_Litterbag Placem_Collection'!G37)</f>
        <v>43005</v>
      </c>
      <c r="U36" s="288">
        <f t="shared" si="0"/>
        <v>67</v>
      </c>
      <c r="V36" s="286">
        <f t="shared" si="3"/>
        <v>6.7800000000000082E-2</v>
      </c>
      <c r="W36" s="289">
        <f>IFERROR(INDEX(Rainfall_Dry!$O$2:$O$217,MATCH(B36, Rainfall_Dry!$A$2:$A$217,0)),"")</f>
        <v>6.5250000359999998</v>
      </c>
      <c r="X36" s="270">
        <v>23.96</v>
      </c>
      <c r="Y36" s="270">
        <v>0.91999999999999804</v>
      </c>
      <c r="Z36" s="270">
        <v>75.12</v>
      </c>
      <c r="AA36" s="271" t="s">
        <v>2688</v>
      </c>
      <c r="AB36" s="270">
        <v>1.2493839329719072</v>
      </c>
      <c r="AC36">
        <f>IF('WetLitterbags placem_collection'!AB37="","",'WetLitterbags placem_collection'!AB37)</f>
        <v>0.7</v>
      </c>
      <c r="AD36">
        <f>IF('WetLitterbags placem_collection'!Z37="","",'WetLitterbags placem_collection'!Z37)</f>
        <v>10.6</v>
      </c>
      <c r="AE36" s="256" t="str">
        <f>IF('WetLitterbags placem_collection'!AA37="","",'WetLitterbags placem_collection'!AA37)</f>
        <v>G</v>
      </c>
      <c r="AF36">
        <f>IF('WetLitterbags placem_collection'!AC37="","",'WetLitterbags placem_collection'!AC37)</f>
        <v>0</v>
      </c>
      <c r="AG36">
        <f>IFERROR(AVERAGE('Dry_Litterbag Placem_Collection'!O37,'Dry_Litterbag Placem_Collection'!R37),"")</f>
        <v>3.35</v>
      </c>
      <c r="AH36" s="290">
        <f>IFERROR(AVERAGE('Dry_Litterbag Placem_Collection'!N37,'Dry_Litterbag Placem_Collection'!Q37),"")</f>
        <v>26.95</v>
      </c>
      <c r="AI36" s="289">
        <f>INDEX(Coordinates!$B$2:$B$197,MATCH(G36,Coordinates!$J$2:$J$197,0))</f>
        <v>-3.409177009</v>
      </c>
      <c r="AJ36" s="289">
        <f>INDEX(Coordinates!$C$2:$C$197,MATCH(G36,Coordinates!$J$2:$J$197,0))</f>
        <v>34.852818990000003</v>
      </c>
      <c r="AK36" s="289" t="str">
        <f>IF(ISNUMBER(SEARCH("C", 'Dry_Litterbag Placem_Collection'!S37)),"YES","")</f>
        <v/>
      </c>
      <c r="AL36" s="289" t="str">
        <f>IF(ISNUMBER(SEARCH("H", 'Dry_Litterbag Placem_Collection'!S37)),"YES","")</f>
        <v/>
      </c>
      <c r="AM36" s="289" t="str">
        <f>IF(ISNUMBER(SEARCH("R", 'Dry_Litterbag Placem_Collection'!S37)),"YES","")</f>
        <v/>
      </c>
    </row>
    <row r="37" spans="1:39">
      <c r="A37" s="281" t="s">
        <v>2677</v>
      </c>
      <c r="B37" s="282">
        <f>'Dry_Litterbag Placem_Collection'!A38</f>
        <v>36</v>
      </c>
      <c r="C37" s="282" t="str">
        <f>'Dry_Litterbag Placem_Collection'!B38</f>
        <v>Makao</v>
      </c>
      <c r="D37" s="282" t="s">
        <v>2677</v>
      </c>
      <c r="E37" s="282" t="s">
        <v>20</v>
      </c>
      <c r="F37" s="282">
        <v>1</v>
      </c>
      <c r="G37" s="283" t="str">
        <f>'Dry_Litterbag Placem_Collection'!C38</f>
        <v>Dry_P1_T4</v>
      </c>
      <c r="H37" s="284" t="s">
        <v>2559</v>
      </c>
      <c r="I37" s="285" t="s">
        <v>1147</v>
      </c>
      <c r="J37" s="282" t="str">
        <f>IF(ISBLANK('Dry_Litterbag Placem_Collection'!J38),"","G"&amp;""&amp;'Dry_Litterbag Placem_Collection'!J38)</f>
        <v>G379</v>
      </c>
      <c r="K37" s="286">
        <f>IFERROR(INDEX('Green_rooibos initial weight'!$C$5:$C$1749,MATCH(J37, 'Green_rooibos initial weight'!$A$5:$A$1749,0)),"")</f>
        <v>2.052</v>
      </c>
      <c r="L37" s="286">
        <f t="shared" si="1"/>
        <v>1.8022</v>
      </c>
      <c r="M37" s="291"/>
      <c r="N37" s="291"/>
      <c r="O37" s="286">
        <f>IF(IFERROR(INDEX('Both teabags AfterDry'!$D$3:$D$900,MATCH(J37,'Both teabags AfterDry'!$A$3:$A$900,0)),"")="","",(IFERROR(INDEX('Both teabags AfterDry'!$D$3:$D$900,MATCH(J37,'Both teabags AfterDry'!$A$3:$A$900,0)),"")))</f>
        <v>1.65</v>
      </c>
      <c r="P37" s="286">
        <f t="shared" si="2"/>
        <v>1.4993999999999998</v>
      </c>
      <c r="Q37" s="291"/>
      <c r="R37" s="291"/>
      <c r="S37" s="287">
        <f>'Dry_Litterbag Placem_Collection'!E38</f>
        <v>42938</v>
      </c>
      <c r="T37" s="287">
        <f>IF('Dry_Litterbag Placem_Collection'!G38="","",'Dry_Litterbag Placem_Collection'!G38)</f>
        <v>43005</v>
      </c>
      <c r="U37" s="288">
        <f t="shared" si="0"/>
        <v>67</v>
      </c>
      <c r="V37" s="286">
        <f t="shared" si="3"/>
        <v>0.30280000000000018</v>
      </c>
      <c r="W37" s="289">
        <f>IFERROR(INDEX(Rainfall_Dry!$O$2:$O$217,MATCH(B37, Rainfall_Dry!$A$2:$A$217,0)),"")</f>
        <v>6.5250000359999998</v>
      </c>
      <c r="X37" s="270">
        <v>23.96</v>
      </c>
      <c r="Y37" s="270">
        <v>0.91999999999999804</v>
      </c>
      <c r="Z37" s="270">
        <v>75.12</v>
      </c>
      <c r="AA37" s="271" t="s">
        <v>2688</v>
      </c>
      <c r="AB37" s="270">
        <v>1.2493839329719072</v>
      </c>
      <c r="AC37">
        <f>IF('WetLitterbags placem_collection'!AB38="","",'WetLitterbags placem_collection'!AB38)</f>
        <v>3.3</v>
      </c>
      <c r="AD37">
        <f>IF('WetLitterbags placem_collection'!Z38="","",'WetLitterbags placem_collection'!Z38)</f>
        <v>4.9000000000000004</v>
      </c>
      <c r="AE37" s="256" t="str">
        <f>IF('WetLitterbags placem_collection'!AA38="","",'WetLitterbags placem_collection'!AA38)</f>
        <v>G</v>
      </c>
      <c r="AF37">
        <f>IF('WetLitterbags placem_collection'!AC38="","",'WetLitterbags placem_collection'!AC38)</f>
        <v>1</v>
      </c>
      <c r="AG37">
        <f>IFERROR(AVERAGE('Dry_Litterbag Placem_Collection'!O38,'Dry_Litterbag Placem_Collection'!R38),"")</f>
        <v>3</v>
      </c>
      <c r="AH37" s="290">
        <f>IFERROR(AVERAGE('Dry_Litterbag Placem_Collection'!N38,'Dry_Litterbag Placem_Collection'!Q38),"")</f>
        <v>25.85</v>
      </c>
      <c r="AI37" s="289">
        <f>INDEX(Coordinates!$B$2:$B$197,MATCH(G37,Coordinates!$J$2:$J$197,0))</f>
        <v>-3.40917198</v>
      </c>
      <c r="AJ37" s="289">
        <f>INDEX(Coordinates!$C$2:$C$197,MATCH(G37,Coordinates!$J$2:$J$197,0))</f>
        <v>34.852960979999999</v>
      </c>
      <c r="AK37" s="289" t="str">
        <f>IF(ISNUMBER(SEARCH("C", 'Dry_Litterbag Placem_Collection'!S38)),"YES","")</f>
        <v/>
      </c>
      <c r="AL37" s="289" t="str">
        <f>IF(ISNUMBER(SEARCH("H", 'Dry_Litterbag Placem_Collection'!S38)),"YES","")</f>
        <v/>
      </c>
      <c r="AM37" s="289" t="str">
        <f>IF(ISNUMBER(SEARCH("R", 'Dry_Litterbag Placem_Collection'!S38)),"YES","")</f>
        <v/>
      </c>
    </row>
    <row r="38" spans="1:39">
      <c r="A38" s="281" t="s">
        <v>2677</v>
      </c>
      <c r="B38" s="282">
        <f>'Dry_Litterbag Placem_Collection'!A39</f>
        <v>37</v>
      </c>
      <c r="C38" s="282" t="str">
        <f>'Dry_Litterbag Placem_Collection'!B39</f>
        <v>Makao</v>
      </c>
      <c r="D38" s="282" t="s">
        <v>2677</v>
      </c>
      <c r="E38" s="282" t="s">
        <v>20</v>
      </c>
      <c r="F38" s="282">
        <v>1</v>
      </c>
      <c r="G38" s="283" t="str">
        <f>'Dry_Litterbag Placem_Collection'!C39</f>
        <v>Dry_P1_T5</v>
      </c>
      <c r="H38" s="284" t="s">
        <v>2559</v>
      </c>
      <c r="I38" s="285" t="s">
        <v>1147</v>
      </c>
      <c r="J38" s="282" t="str">
        <f>IF(ISBLANK('Dry_Litterbag Placem_Collection'!J39),"","G"&amp;""&amp;'Dry_Litterbag Placem_Collection'!J39)</f>
        <v>G66</v>
      </c>
      <c r="K38" s="286">
        <f>IFERROR(INDEX('Green_rooibos initial weight'!$C$5:$C$1749,MATCH(J38, 'Green_rooibos initial weight'!$A$5:$A$1749,0)),"")</f>
        <v>1.9490000000000001</v>
      </c>
      <c r="L38" s="286">
        <f t="shared" si="1"/>
        <v>1.6992</v>
      </c>
      <c r="M38" s="291"/>
      <c r="N38" s="291"/>
      <c r="O38" s="286">
        <f>IF(IFERROR(INDEX('Both teabags AfterDry'!$D$3:$D$900,MATCH(J38,'Both teabags AfterDry'!$A$3:$A$900,0)),"")="","",(IFERROR(INDEX('Both teabags AfterDry'!$D$3:$D$900,MATCH(J38,'Both teabags AfterDry'!$A$3:$A$900,0)),"")))</f>
        <v>3.3298000000000001</v>
      </c>
      <c r="P38" s="286">
        <f t="shared" si="2"/>
        <v>3.1792000000000002</v>
      </c>
      <c r="Q38" s="291"/>
      <c r="R38" s="291"/>
      <c r="S38" s="287">
        <f>'Dry_Litterbag Placem_Collection'!E39</f>
        <v>42938</v>
      </c>
      <c r="T38" s="287">
        <f>IF('Dry_Litterbag Placem_Collection'!G39="","",'Dry_Litterbag Placem_Collection'!G39)</f>
        <v>43005</v>
      </c>
      <c r="U38" s="288">
        <f t="shared" si="0"/>
        <v>67</v>
      </c>
      <c r="V38" s="286">
        <f t="shared" si="3"/>
        <v>-1.4800000000000002</v>
      </c>
      <c r="W38" s="289">
        <f>IFERROR(INDEX(Rainfall_Dry!$O$2:$O$217,MATCH(B38, Rainfall_Dry!$A$2:$A$217,0)),"")</f>
        <v>6.5250000359999998</v>
      </c>
      <c r="X38" s="270">
        <v>23.96</v>
      </c>
      <c r="Y38" s="270">
        <v>0.91999999999999804</v>
      </c>
      <c r="Z38" s="270">
        <v>75.12</v>
      </c>
      <c r="AA38" s="271" t="s">
        <v>2688</v>
      </c>
      <c r="AB38" s="270">
        <v>1.2493839329719072</v>
      </c>
      <c r="AC38">
        <f>IF('WetLitterbags placem_collection'!AB39="","",'WetLitterbags placem_collection'!AB39)</f>
        <v>8.3000000000000007</v>
      </c>
      <c r="AD38">
        <f>IF('WetLitterbags placem_collection'!Z39="","",'WetLitterbags placem_collection'!Z39)</f>
        <v>27.8</v>
      </c>
      <c r="AE38" s="256" t="str">
        <f>IF('WetLitterbags placem_collection'!AA39="","",'WetLitterbags placem_collection'!AA39)</f>
        <v>G</v>
      </c>
      <c r="AF38">
        <f>IF('WetLitterbags placem_collection'!AC39="","",'WetLitterbags placem_collection'!AC39)</f>
        <v>0</v>
      </c>
      <c r="AG38">
        <f>IFERROR(AVERAGE('Dry_Litterbag Placem_Collection'!O39,'Dry_Litterbag Placem_Collection'!R39),"")</f>
        <v>4.25</v>
      </c>
      <c r="AH38" s="290">
        <f>IFERROR(AVERAGE('Dry_Litterbag Placem_Collection'!N39,'Dry_Litterbag Placem_Collection'!Q39),"")</f>
        <v>26.1</v>
      </c>
      <c r="AI38" s="289">
        <f>INDEX(Coordinates!$B$2:$B$197,MATCH(G38,Coordinates!$J$2:$J$197,0))</f>
        <v>-3.4090709779999999</v>
      </c>
      <c r="AJ38" s="289">
        <f>INDEX(Coordinates!$C$2:$C$197,MATCH(G38,Coordinates!$J$2:$J$197,0))</f>
        <v>34.852712029999999</v>
      </c>
      <c r="AK38" s="289" t="str">
        <f>IF(ISNUMBER(SEARCH("C", 'Dry_Litterbag Placem_Collection'!S39)),"YES","")</f>
        <v>YES</v>
      </c>
      <c r="AL38" s="289" t="str">
        <f>IF(ISNUMBER(SEARCH("H", 'Dry_Litterbag Placem_Collection'!S39)),"YES","")</f>
        <v>YES</v>
      </c>
      <c r="AM38" s="289" t="str">
        <f>IF(ISNUMBER(SEARCH("R", 'Dry_Litterbag Placem_Collection'!S39)),"YES","")</f>
        <v/>
      </c>
    </row>
    <row r="39" spans="1:39">
      <c r="A39" s="281" t="s">
        <v>2677</v>
      </c>
      <c r="B39" s="282">
        <f>'Dry_Litterbag Placem_Collection'!A40</f>
        <v>38</v>
      </c>
      <c r="C39" s="282" t="str">
        <f>'Dry_Litterbag Placem_Collection'!B40</f>
        <v>Makao</v>
      </c>
      <c r="D39" s="282" t="s">
        <v>2677</v>
      </c>
      <c r="E39" s="282" t="s">
        <v>20</v>
      </c>
      <c r="F39" s="282">
        <v>1</v>
      </c>
      <c r="G39" s="283" t="str">
        <f>'Dry_Litterbag Placem_Collection'!C40</f>
        <v>Dry_P1_T6</v>
      </c>
      <c r="H39" s="284" t="s">
        <v>2559</v>
      </c>
      <c r="I39" s="285" t="s">
        <v>1147</v>
      </c>
      <c r="J39" s="282" t="str">
        <f>IF(ISBLANK('Dry_Litterbag Placem_Collection'!J40),"","G"&amp;""&amp;'Dry_Litterbag Placem_Collection'!J40)</f>
        <v>G625</v>
      </c>
      <c r="K39" s="286">
        <f>IFERROR(INDEX('Green_rooibos initial weight'!$C$5:$C$1749,MATCH(J39, 'Green_rooibos initial weight'!$A$5:$A$1749,0)),"")</f>
        <v>1.9650000000000001</v>
      </c>
      <c r="L39" s="286">
        <f t="shared" si="1"/>
        <v>1.7152000000000001</v>
      </c>
      <c r="M39" s="291"/>
      <c r="N39" s="291"/>
      <c r="O39" s="286">
        <f>IF(IFERROR(INDEX('Both teabags AfterDry'!$D$3:$D$900,MATCH(J39,'Both teabags AfterDry'!$A$3:$A$900,0)),"")="","",(IFERROR(INDEX('Both teabags AfterDry'!$D$3:$D$900,MATCH(J39,'Both teabags AfterDry'!$A$3:$A$900,0)),"")))</f>
        <v>1.8379000000000001</v>
      </c>
      <c r="P39" s="286">
        <f t="shared" si="2"/>
        <v>1.6873</v>
      </c>
      <c r="Q39" s="291"/>
      <c r="R39" s="291"/>
      <c r="S39" s="287">
        <f>'Dry_Litterbag Placem_Collection'!E40</f>
        <v>42938</v>
      </c>
      <c r="T39" s="287">
        <f>IF('Dry_Litterbag Placem_Collection'!G40="","",'Dry_Litterbag Placem_Collection'!G40)</f>
        <v>43005</v>
      </c>
      <c r="U39" s="288">
        <f t="shared" si="0"/>
        <v>67</v>
      </c>
      <c r="V39" s="286">
        <f t="shared" si="3"/>
        <v>2.7900000000000036E-2</v>
      </c>
      <c r="W39" s="289">
        <f>IFERROR(INDEX(Rainfall_Dry!$O$2:$O$217,MATCH(B39, Rainfall_Dry!$A$2:$A$217,0)),"")</f>
        <v>6.5250000359999998</v>
      </c>
      <c r="X39" s="270">
        <v>23.96</v>
      </c>
      <c r="Y39" s="270">
        <v>0.91999999999999804</v>
      </c>
      <c r="Z39" s="270">
        <v>75.12</v>
      </c>
      <c r="AA39" s="271" t="s">
        <v>2688</v>
      </c>
      <c r="AB39" s="270">
        <v>1.2493839329719072</v>
      </c>
      <c r="AC39">
        <f>IF('WetLitterbags placem_collection'!AB40="","",'WetLitterbags placem_collection'!AB40)</f>
        <v>2</v>
      </c>
      <c r="AD39">
        <f>IF('WetLitterbags placem_collection'!Z40="","",'WetLitterbags placem_collection'!Z40)</f>
        <v>20.399999999999999</v>
      </c>
      <c r="AE39" s="256" t="str">
        <f>IF('WetLitterbags placem_collection'!AA40="","",'WetLitterbags placem_collection'!AA40)</f>
        <v>O</v>
      </c>
      <c r="AF39">
        <f>IF('WetLitterbags placem_collection'!AC40="","",'WetLitterbags placem_collection'!AC40)</f>
        <v>0</v>
      </c>
      <c r="AG39">
        <f>IFERROR(AVERAGE('Dry_Litterbag Placem_Collection'!O40,'Dry_Litterbag Placem_Collection'!R40),"")</f>
        <v>2.85</v>
      </c>
      <c r="AH39" s="290">
        <f>IFERROR(AVERAGE('Dry_Litterbag Placem_Collection'!N40,'Dry_Litterbag Placem_Collection'!Q40),"")</f>
        <v>26.7</v>
      </c>
      <c r="AI39" s="289">
        <f>INDEX(Coordinates!$B$2:$B$197,MATCH(G39,Coordinates!$J$2:$J$197,0))</f>
        <v>-3.409280023</v>
      </c>
      <c r="AJ39" s="289">
        <f>INDEX(Coordinates!$C$2:$C$197,MATCH(G39,Coordinates!$J$2:$J$197,0))</f>
        <v>34.852612960000002</v>
      </c>
      <c r="AK39" s="289" t="str">
        <f>IF(ISNUMBER(SEARCH("C", 'Dry_Litterbag Placem_Collection'!S40)),"YES","")</f>
        <v>YES</v>
      </c>
      <c r="AL39" s="289" t="str">
        <f>IF(ISNUMBER(SEARCH("H", 'Dry_Litterbag Placem_Collection'!S40)),"YES","")</f>
        <v>YES</v>
      </c>
      <c r="AM39" s="289" t="str">
        <f>IF(ISNUMBER(SEARCH("R", 'Dry_Litterbag Placem_Collection'!S40)),"YES","")</f>
        <v/>
      </c>
    </row>
    <row r="40" spans="1:39">
      <c r="A40" s="281" t="s">
        <v>2677</v>
      </c>
      <c r="B40" s="282">
        <f>'Dry_Litterbag Placem_Collection'!A41</f>
        <v>39</v>
      </c>
      <c r="C40" s="282" t="str">
        <f>'Dry_Litterbag Placem_Collection'!B41</f>
        <v>Makao</v>
      </c>
      <c r="D40" s="282" t="s">
        <v>2677</v>
      </c>
      <c r="E40" s="282" t="s">
        <v>20</v>
      </c>
      <c r="F40" s="282">
        <v>1</v>
      </c>
      <c r="G40" s="283" t="str">
        <f>'Dry_Litterbag Placem_Collection'!C41</f>
        <v>Dry_P1_T7</v>
      </c>
      <c r="H40" s="284" t="s">
        <v>2559</v>
      </c>
      <c r="I40" s="285" t="s">
        <v>1147</v>
      </c>
      <c r="J40" s="282" t="str">
        <f>IF(ISBLANK('Dry_Litterbag Placem_Collection'!J41),"","G"&amp;""&amp;'Dry_Litterbag Placem_Collection'!J41)</f>
        <v/>
      </c>
      <c r="K40" s="286" t="str">
        <f>IFERROR(INDEX('Green_rooibos initial weight'!$C$5:$C$1749,MATCH(J40, 'Green_rooibos initial weight'!$A$5:$A$1749,0)),"")</f>
        <v/>
      </c>
      <c r="L40" s="286" t="str">
        <f t="shared" si="1"/>
        <v/>
      </c>
      <c r="M40" s="291"/>
      <c r="N40" s="291"/>
      <c r="O40" s="286" t="str">
        <f>IF(IFERROR(INDEX('Both teabags AfterDry'!$D$3:$D$900,MATCH(J40,'Both teabags AfterDry'!$A$3:$A$900,0)),"")="","",(IFERROR(INDEX('Both teabags AfterDry'!$D$3:$D$900,MATCH(J40,'Both teabags AfterDry'!$A$3:$A$900,0)),"")))</f>
        <v/>
      </c>
      <c r="P40" s="286" t="str">
        <f t="shared" si="2"/>
        <v/>
      </c>
      <c r="Q40" s="291"/>
      <c r="R40" s="291"/>
      <c r="S40" s="287">
        <f>'Dry_Litterbag Placem_Collection'!E41</f>
        <v>42938</v>
      </c>
      <c r="T40" s="287" t="str">
        <f>IF('Dry_Litterbag Placem_Collection'!G41="","",'Dry_Litterbag Placem_Collection'!G41)</f>
        <v/>
      </c>
      <c r="U40" s="288" t="str">
        <f t="shared" si="0"/>
        <v/>
      </c>
      <c r="V40" s="286" t="str">
        <f t="shared" si="3"/>
        <v/>
      </c>
      <c r="W40" s="289" t="str">
        <f>IFERROR(INDEX(Rainfall_Dry!$O$2:$O$217,MATCH(B40, Rainfall_Dry!$A$2:$A$217,0)),"")</f>
        <v/>
      </c>
      <c r="X40" s="270">
        <v>23.96</v>
      </c>
      <c r="Y40" s="270">
        <v>0.91999999999999804</v>
      </c>
      <c r="Z40" s="270">
        <v>75.12</v>
      </c>
      <c r="AA40" s="271" t="s">
        <v>2688</v>
      </c>
      <c r="AB40" s="270">
        <v>1.2493839329719072</v>
      </c>
      <c r="AC40">
        <f>IF('WetLitterbags placem_collection'!AB41="","",'WetLitterbags placem_collection'!AB41)</f>
        <v>2.4</v>
      </c>
      <c r="AD40">
        <f>IF('WetLitterbags placem_collection'!Z41="","",'WetLitterbags placem_collection'!Z41)</f>
        <v>18</v>
      </c>
      <c r="AE40" s="256" t="str">
        <f>IF('WetLitterbags placem_collection'!AA41="","",'WetLitterbags placem_collection'!AA41)</f>
        <v>G</v>
      </c>
      <c r="AF40">
        <f>IF('WetLitterbags placem_collection'!AC41="","",'WetLitterbags placem_collection'!AC41)</f>
        <v>1</v>
      </c>
      <c r="AG40" t="str">
        <f>IFERROR(AVERAGE('Dry_Litterbag Placem_Collection'!O41,'Dry_Litterbag Placem_Collection'!R41),"")</f>
        <v/>
      </c>
      <c r="AH40" s="290" t="str">
        <f>IFERROR(AVERAGE('Dry_Litterbag Placem_Collection'!N41,'Dry_Litterbag Placem_Collection'!Q41),"")</f>
        <v/>
      </c>
      <c r="AI40" s="289">
        <f>INDEX(Coordinates!$B$2:$B$197,MATCH(G40,Coordinates!$J$2:$J$197,0))</f>
        <v>-3.4093859700000002</v>
      </c>
      <c r="AJ40" s="289">
        <f>INDEX(Coordinates!$C$2:$C$197,MATCH(G40,Coordinates!$J$2:$J$197,0))</f>
        <v>34.852855030000001</v>
      </c>
      <c r="AK40" s="289" t="str">
        <f>IF(ISNUMBER(SEARCH("C", 'Dry_Litterbag Placem_Collection'!S41)),"YES","")</f>
        <v/>
      </c>
      <c r="AL40" s="289" t="str">
        <f>IF(ISNUMBER(SEARCH("H", 'Dry_Litterbag Placem_Collection'!S41)),"YES","")</f>
        <v/>
      </c>
      <c r="AM40" s="289" t="str">
        <f>IF(ISNUMBER(SEARCH("R", 'Dry_Litterbag Placem_Collection'!S41)),"YES","")</f>
        <v/>
      </c>
    </row>
    <row r="41" spans="1:39">
      <c r="A41" s="281" t="s">
        <v>2677</v>
      </c>
      <c r="B41" s="282">
        <f>'Dry_Litterbag Placem_Collection'!A42</f>
        <v>40</v>
      </c>
      <c r="C41" s="282" t="str">
        <f>'Dry_Litterbag Placem_Collection'!B42</f>
        <v>Makao</v>
      </c>
      <c r="D41" s="282" t="s">
        <v>2677</v>
      </c>
      <c r="E41" s="282" t="s">
        <v>20</v>
      </c>
      <c r="F41" s="282">
        <v>1</v>
      </c>
      <c r="G41" s="283" t="str">
        <f>'Dry_Litterbag Placem_Collection'!C42</f>
        <v>Dry_P1_T8</v>
      </c>
      <c r="H41" s="284" t="s">
        <v>2559</v>
      </c>
      <c r="I41" s="285" t="s">
        <v>1147</v>
      </c>
      <c r="J41" s="282" t="str">
        <f>IF(ISBLANK('Dry_Litterbag Placem_Collection'!J42),"","G"&amp;""&amp;'Dry_Litterbag Placem_Collection'!J42)</f>
        <v>G88</v>
      </c>
      <c r="K41" s="286">
        <f>IFERROR(INDEX('Green_rooibos initial weight'!$C$5:$C$1749,MATCH(J41, 'Green_rooibos initial weight'!$A$5:$A$1749,0)),"")</f>
        <v>2.1549999999999998</v>
      </c>
      <c r="L41" s="286">
        <f t="shared" si="1"/>
        <v>1.9051999999999998</v>
      </c>
      <c r="M41" s="291"/>
      <c r="N41" s="291"/>
      <c r="O41" s="286">
        <f>IF(IFERROR(INDEX('Both teabags AfterDry'!$D$3:$D$900,MATCH(J41,'Both teabags AfterDry'!$A$3:$A$900,0)),"")="","",(IFERROR(INDEX('Both teabags AfterDry'!$D$3:$D$900,MATCH(J41,'Both teabags AfterDry'!$A$3:$A$900,0)),"")))</f>
        <v>1.9495</v>
      </c>
      <c r="P41" s="286">
        <f t="shared" si="2"/>
        <v>1.7988999999999999</v>
      </c>
      <c r="Q41" s="291"/>
      <c r="R41" s="291"/>
      <c r="S41" s="287">
        <f>'Dry_Litterbag Placem_Collection'!E42</f>
        <v>42938</v>
      </c>
      <c r="T41" s="287">
        <f>IF('Dry_Litterbag Placem_Collection'!G42="","",'Dry_Litterbag Placem_Collection'!G42)</f>
        <v>43005</v>
      </c>
      <c r="U41" s="288">
        <f t="shared" si="0"/>
        <v>67</v>
      </c>
      <c r="V41" s="286">
        <f t="shared" si="3"/>
        <v>0.10629999999999984</v>
      </c>
      <c r="W41" s="289">
        <f>IFERROR(INDEX(Rainfall_Dry!$O$2:$O$217,MATCH(B41, Rainfall_Dry!$A$2:$A$217,0)),"")</f>
        <v>6.5250000359999998</v>
      </c>
      <c r="X41" s="270">
        <v>23.96</v>
      </c>
      <c r="Y41" s="270">
        <v>0.91999999999999804</v>
      </c>
      <c r="Z41" s="270">
        <v>75.12</v>
      </c>
      <c r="AA41" s="271" t="s">
        <v>2688</v>
      </c>
      <c r="AB41" s="270">
        <v>1.2493839329719072</v>
      </c>
      <c r="AC41">
        <f>IF('WetLitterbags placem_collection'!AB42="","",'WetLitterbags placem_collection'!AB42)</f>
        <v>8.6999999999999993</v>
      </c>
      <c r="AD41">
        <f>IF('WetLitterbags placem_collection'!Z42="","",'WetLitterbags placem_collection'!Z42)</f>
        <v>19.3</v>
      </c>
      <c r="AE41" s="256" t="str">
        <f>IF('WetLitterbags placem_collection'!AA42="","",'WetLitterbags placem_collection'!AA42)</f>
        <v>G</v>
      </c>
      <c r="AF41">
        <f>IF('WetLitterbags placem_collection'!AC42="","",'WetLitterbags placem_collection'!AC42)</f>
        <v>0</v>
      </c>
      <c r="AG41">
        <f>IFERROR(AVERAGE('Dry_Litterbag Placem_Collection'!O42,'Dry_Litterbag Placem_Collection'!R42),"")</f>
        <v>4.5999999999999996</v>
      </c>
      <c r="AH41" s="290">
        <f>IFERROR(AVERAGE('Dry_Litterbag Placem_Collection'!N42,'Dry_Litterbag Placem_Collection'!Q42),"")</f>
        <v>26.2</v>
      </c>
      <c r="AI41" s="289">
        <f>INDEX(Coordinates!$B$2:$B$197,MATCH(G41,Coordinates!$J$2:$J$197,0))</f>
        <v>-3.4091539590000002</v>
      </c>
      <c r="AJ41" s="289">
        <f>INDEX(Coordinates!$C$2:$C$197,MATCH(G41,Coordinates!$J$2:$J$197,0))</f>
        <v>34.852755029999997</v>
      </c>
      <c r="AK41" s="289" t="str">
        <f>IF(ISNUMBER(SEARCH("C", 'Dry_Litterbag Placem_Collection'!S42)),"YES","")</f>
        <v>YES</v>
      </c>
      <c r="AL41" s="289" t="str">
        <f>IF(ISNUMBER(SEARCH("H", 'Dry_Litterbag Placem_Collection'!S42)),"YES","")</f>
        <v>YES</v>
      </c>
      <c r="AM41" s="289" t="str">
        <f>IF(ISNUMBER(SEARCH("R", 'Dry_Litterbag Placem_Collection'!S42)),"YES","")</f>
        <v/>
      </c>
    </row>
    <row r="42" spans="1:39">
      <c r="A42" s="281" t="s">
        <v>2677</v>
      </c>
      <c r="B42" s="282">
        <f>'Dry_Litterbag Placem_Collection'!A43</f>
        <v>41</v>
      </c>
      <c r="C42" s="282" t="str">
        <f>'Dry_Litterbag Placem_Collection'!B43</f>
        <v>Makao</v>
      </c>
      <c r="D42" s="282" t="s">
        <v>2677</v>
      </c>
      <c r="E42" s="282" t="s">
        <v>20</v>
      </c>
      <c r="F42" s="282">
        <v>2</v>
      </c>
      <c r="G42" s="283" t="str">
        <f>'Dry_Litterbag Placem_Collection'!C43</f>
        <v>Dry_P2_T1</v>
      </c>
      <c r="H42" s="284" t="s">
        <v>2559</v>
      </c>
      <c r="I42" s="285" t="s">
        <v>1147</v>
      </c>
      <c r="J42" s="282" t="str">
        <f>IF(ISBLANK('Dry_Litterbag Placem_Collection'!J43),"","G"&amp;""&amp;'Dry_Litterbag Placem_Collection'!J43)</f>
        <v>G256</v>
      </c>
      <c r="K42" s="286">
        <f>IFERROR(INDEX('Green_rooibos initial weight'!$C$5:$C$1749,MATCH(J42, 'Green_rooibos initial weight'!$A$5:$A$1749,0)),"")</f>
        <v>2.11</v>
      </c>
      <c r="L42" s="286">
        <f t="shared" si="1"/>
        <v>1.8601999999999999</v>
      </c>
      <c r="M42" s="291"/>
      <c r="N42" s="291"/>
      <c r="O42" s="286">
        <f>IF(IFERROR(INDEX('Both teabags AfterDry'!$D$3:$D$900,MATCH(J42,'Both teabags AfterDry'!$A$3:$A$900,0)),"")="","",(IFERROR(INDEX('Both teabags AfterDry'!$D$3:$D$900,MATCH(J42,'Both teabags AfterDry'!$A$3:$A$900,0)),"")))</f>
        <v>1.6208</v>
      </c>
      <c r="P42" s="286">
        <f t="shared" si="2"/>
        <v>1.4702</v>
      </c>
      <c r="Q42" s="291"/>
      <c r="R42" s="291"/>
      <c r="S42" s="287">
        <f>'Dry_Litterbag Placem_Collection'!E43</f>
        <v>42938</v>
      </c>
      <c r="T42" s="287">
        <f>IF('Dry_Litterbag Placem_Collection'!G43="","",'Dry_Litterbag Placem_Collection'!G43)</f>
        <v>43005</v>
      </c>
      <c r="U42" s="288">
        <f t="shared" si="0"/>
        <v>67</v>
      </c>
      <c r="V42" s="286">
        <f t="shared" si="3"/>
        <v>0.3899999999999999</v>
      </c>
      <c r="W42" s="289">
        <f>IFERROR(INDEX(Rainfall_Dry!$O$2:$O$217,MATCH(B42, Rainfall_Dry!$A$2:$A$217,0)),"")</f>
        <v>6.5250000359999998</v>
      </c>
      <c r="X42" s="270">
        <v>19.96</v>
      </c>
      <c r="Y42" s="270">
        <v>4.9199999999999982</v>
      </c>
      <c r="Z42" s="270">
        <v>75.12</v>
      </c>
      <c r="AA42" s="271" t="s">
        <v>2689</v>
      </c>
      <c r="AB42" s="270">
        <v>1.641498275012321</v>
      </c>
      <c r="AC42">
        <f>IF('WetLitterbags placem_collection'!AB43="","",'WetLitterbags placem_collection'!AB43)</f>
        <v>4</v>
      </c>
      <c r="AD42">
        <f>IF('WetLitterbags placem_collection'!Z43="","",'WetLitterbags placem_collection'!Z43)</f>
        <v>19.100000000000001</v>
      </c>
      <c r="AE42" s="256" t="str">
        <f>IF('WetLitterbags placem_collection'!AA43="","",'WetLitterbags placem_collection'!AA43)</f>
        <v>G</v>
      </c>
      <c r="AF42">
        <f>IF('WetLitterbags placem_collection'!AC43="","",'WetLitterbags placem_collection'!AC43)</f>
        <v>0</v>
      </c>
      <c r="AG42">
        <f>IFERROR(AVERAGE('Dry_Litterbag Placem_Collection'!O43,'Dry_Litterbag Placem_Collection'!R43),"")</f>
        <v>4.6500000000000004</v>
      </c>
      <c r="AH42" s="290">
        <f>IFERROR(AVERAGE('Dry_Litterbag Placem_Collection'!N43,'Dry_Litterbag Placem_Collection'!Q43),"")</f>
        <v>27.85</v>
      </c>
      <c r="AI42" s="289">
        <f>INDEX(Coordinates!$B$2:$B$197,MATCH(G42,Coordinates!$J$2:$J$197,0))</f>
        <v>-3.4083420040000001</v>
      </c>
      <c r="AJ42" s="289">
        <f>INDEX(Coordinates!$C$2:$C$197,MATCH(G42,Coordinates!$J$2:$J$197,0))</f>
        <v>34.850283040000001</v>
      </c>
      <c r="AK42" s="289" t="str">
        <f>IF(ISNUMBER(SEARCH("C", 'Dry_Litterbag Placem_Collection'!S43)),"YES","")</f>
        <v/>
      </c>
      <c r="AL42" s="289" t="str">
        <f>IF(ISNUMBER(SEARCH("H", 'Dry_Litterbag Placem_Collection'!S43)),"YES","")</f>
        <v>YES</v>
      </c>
      <c r="AM42" s="289" t="str">
        <f>IF(ISNUMBER(SEARCH("R", 'Dry_Litterbag Placem_Collection'!S43)),"YES","")</f>
        <v/>
      </c>
    </row>
    <row r="43" spans="1:39">
      <c r="A43" s="281" t="s">
        <v>2677</v>
      </c>
      <c r="B43" s="282">
        <f>'Dry_Litterbag Placem_Collection'!A44</f>
        <v>42</v>
      </c>
      <c r="C43" s="282" t="str">
        <f>'Dry_Litterbag Placem_Collection'!B44</f>
        <v>Makao</v>
      </c>
      <c r="D43" s="282" t="s">
        <v>2677</v>
      </c>
      <c r="E43" s="282" t="s">
        <v>20</v>
      </c>
      <c r="F43" s="282">
        <v>2</v>
      </c>
      <c r="G43" s="283" t="str">
        <f>'Dry_Litterbag Placem_Collection'!C44</f>
        <v>Dry_P2_T2</v>
      </c>
      <c r="H43" s="284" t="s">
        <v>2559</v>
      </c>
      <c r="I43" s="285" t="s">
        <v>1147</v>
      </c>
      <c r="J43" s="282" t="str">
        <f>IF(ISBLANK('Dry_Litterbag Placem_Collection'!J44),"","G"&amp;""&amp;'Dry_Litterbag Placem_Collection'!J44)</f>
        <v>G341</v>
      </c>
      <c r="K43" s="286">
        <f>IFERROR(INDEX('Green_rooibos initial weight'!$C$5:$C$1749,MATCH(J43, 'Green_rooibos initial weight'!$A$5:$A$1749,0)),"")</f>
        <v>1.954</v>
      </c>
      <c r="L43" s="286">
        <f t="shared" si="1"/>
        <v>1.7041999999999999</v>
      </c>
      <c r="M43" s="291"/>
      <c r="N43" s="291"/>
      <c r="O43" s="286">
        <f>IF(IFERROR(INDEX('Both teabags AfterDry'!$D$3:$D$900,MATCH(J43,'Both teabags AfterDry'!$A$3:$A$900,0)),"")="","",(IFERROR(INDEX('Both teabags AfterDry'!$D$3:$D$900,MATCH(J43,'Both teabags AfterDry'!$A$3:$A$900,0)),"")))</f>
        <v>1.7267999999999999</v>
      </c>
      <c r="P43" s="286">
        <f t="shared" si="2"/>
        <v>1.5761999999999998</v>
      </c>
      <c r="Q43" s="291"/>
      <c r="R43" s="291"/>
      <c r="S43" s="287">
        <f>'Dry_Litterbag Placem_Collection'!E44</f>
        <v>42938</v>
      </c>
      <c r="T43" s="287">
        <f>IF('Dry_Litterbag Placem_Collection'!G44="","",'Dry_Litterbag Placem_Collection'!G44)</f>
        <v>43005</v>
      </c>
      <c r="U43" s="288">
        <f t="shared" si="0"/>
        <v>67</v>
      </c>
      <c r="V43" s="286">
        <f t="shared" si="3"/>
        <v>0.12800000000000011</v>
      </c>
      <c r="W43" s="289">
        <f>IFERROR(INDEX(Rainfall_Dry!$O$2:$O$217,MATCH(B43, Rainfall_Dry!$A$2:$A$217,0)),"")</f>
        <v>6.5250000359999998</v>
      </c>
      <c r="X43" s="270">
        <v>19.96</v>
      </c>
      <c r="Y43" s="270">
        <v>4.9199999999999982</v>
      </c>
      <c r="Z43" s="270">
        <v>75.12</v>
      </c>
      <c r="AA43" s="271" t="s">
        <v>2689</v>
      </c>
      <c r="AB43" s="270">
        <v>1.641498275012321</v>
      </c>
      <c r="AC43">
        <f>IF('WetLitterbags placem_collection'!AB44="","",'WetLitterbags placem_collection'!AB44)</f>
        <v>5.9</v>
      </c>
      <c r="AD43">
        <f>IF('WetLitterbags placem_collection'!Z44="","",'WetLitterbags placem_collection'!Z44)</f>
        <v>12.7</v>
      </c>
      <c r="AE43" s="256" t="str">
        <f>IF('WetLitterbags placem_collection'!AA44="","",'WetLitterbags placem_collection'!AA44)</f>
        <v>G</v>
      </c>
      <c r="AF43">
        <f>IF('WetLitterbags placem_collection'!AC44="","",'WetLitterbags placem_collection'!AC44)</f>
        <v>0</v>
      </c>
      <c r="AG43">
        <f>IFERROR(AVERAGE('Dry_Litterbag Placem_Collection'!O44,'Dry_Litterbag Placem_Collection'!R44),"")</f>
        <v>5.1999999999999993</v>
      </c>
      <c r="AH43" s="290">
        <f>IFERROR(AVERAGE('Dry_Litterbag Placem_Collection'!N44,'Dry_Litterbag Placem_Collection'!Q44),"")</f>
        <v>27.15</v>
      </c>
      <c r="AI43" s="289">
        <f>INDEX(Coordinates!$B$2:$B$197,MATCH(G43,Coordinates!$J$2:$J$197,0))</f>
        <v>-3.4084079690000002</v>
      </c>
      <c r="AJ43" s="289">
        <f>INDEX(Coordinates!$C$2:$C$197,MATCH(G43,Coordinates!$J$2:$J$197,0))</f>
        <v>34.850295029999998</v>
      </c>
      <c r="AK43" s="289" t="str">
        <f>IF(ISNUMBER(SEARCH("C", 'Dry_Litterbag Placem_Collection'!S44)),"YES","")</f>
        <v>YES</v>
      </c>
      <c r="AL43" s="289" t="str">
        <f>IF(ISNUMBER(SEARCH("H", 'Dry_Litterbag Placem_Collection'!S44)),"YES","")</f>
        <v>YES</v>
      </c>
      <c r="AM43" s="289" t="str">
        <f>IF(ISNUMBER(SEARCH("R", 'Dry_Litterbag Placem_Collection'!S44)),"YES","")</f>
        <v/>
      </c>
    </row>
    <row r="44" spans="1:39">
      <c r="A44" s="281" t="s">
        <v>2677</v>
      </c>
      <c r="B44" s="282">
        <f>'Dry_Litterbag Placem_Collection'!A45</f>
        <v>43</v>
      </c>
      <c r="C44" s="282" t="str">
        <f>'Dry_Litterbag Placem_Collection'!B45</f>
        <v>Makao</v>
      </c>
      <c r="D44" s="282" t="s">
        <v>2677</v>
      </c>
      <c r="E44" s="282" t="s">
        <v>20</v>
      </c>
      <c r="F44" s="282">
        <v>2</v>
      </c>
      <c r="G44" s="283" t="str">
        <f>'Dry_Litterbag Placem_Collection'!C45</f>
        <v>Dry_P2_T3</v>
      </c>
      <c r="H44" s="284" t="s">
        <v>2559</v>
      </c>
      <c r="I44" s="285" t="s">
        <v>1147</v>
      </c>
      <c r="J44" s="282" t="str">
        <f>IF(ISBLANK('Dry_Litterbag Placem_Collection'!J45),"","G"&amp;""&amp;'Dry_Litterbag Placem_Collection'!J45)</f>
        <v>G246</v>
      </c>
      <c r="K44" s="286">
        <f>IFERROR(INDEX('Green_rooibos initial weight'!$C$5:$C$1749,MATCH(J44, 'Green_rooibos initial weight'!$A$5:$A$1749,0)),"")</f>
        <v>2.1829999999999998</v>
      </c>
      <c r="L44" s="286">
        <f t="shared" si="1"/>
        <v>1.9331999999999998</v>
      </c>
      <c r="M44" s="291"/>
      <c r="N44" s="291"/>
      <c r="O44" s="286">
        <f>IF(IFERROR(INDEX('Both teabags AfterDry'!$D$3:$D$900,MATCH(J44,'Both teabags AfterDry'!$A$3:$A$900,0)),"")="","",(IFERROR(INDEX('Both teabags AfterDry'!$D$3:$D$900,MATCH(J44,'Both teabags AfterDry'!$A$3:$A$900,0)),"")))</f>
        <v>1.9577</v>
      </c>
      <c r="P44" s="286">
        <f t="shared" si="2"/>
        <v>1.8070999999999999</v>
      </c>
      <c r="Q44" s="291"/>
      <c r="R44" s="291"/>
      <c r="S44" s="287">
        <f>'Dry_Litterbag Placem_Collection'!E45</f>
        <v>42938</v>
      </c>
      <c r="T44" s="287">
        <f>IF('Dry_Litterbag Placem_Collection'!G45="","",'Dry_Litterbag Placem_Collection'!G45)</f>
        <v>43005</v>
      </c>
      <c r="U44" s="288">
        <f t="shared" si="0"/>
        <v>67</v>
      </c>
      <c r="V44" s="286">
        <f t="shared" si="3"/>
        <v>0.12609999999999988</v>
      </c>
      <c r="W44" s="289">
        <f>IFERROR(INDEX(Rainfall_Dry!$O$2:$O$217,MATCH(B44, Rainfall_Dry!$A$2:$A$217,0)),"")</f>
        <v>6.5250000359999998</v>
      </c>
      <c r="X44" s="270">
        <v>19.96</v>
      </c>
      <c r="Y44" s="270">
        <v>4.9199999999999982</v>
      </c>
      <c r="Z44" s="270">
        <v>75.12</v>
      </c>
      <c r="AA44" s="271" t="s">
        <v>2689</v>
      </c>
      <c r="AB44" s="270">
        <v>1.641498275012321</v>
      </c>
      <c r="AC44">
        <f>IF('WetLitterbags placem_collection'!AB45="","",'WetLitterbags placem_collection'!AB45)</f>
        <v>5</v>
      </c>
      <c r="AD44">
        <f>IF('WetLitterbags placem_collection'!Z45="","",'WetLitterbags placem_collection'!Z45)</f>
        <v>26.3</v>
      </c>
      <c r="AE44" s="256" t="str">
        <f>IF('WetLitterbags placem_collection'!AA45="","",'WetLitterbags placem_collection'!AA45)</f>
        <v>G</v>
      </c>
      <c r="AF44">
        <f>IF('WetLitterbags placem_collection'!AC45="","",'WetLitterbags placem_collection'!AC45)</f>
        <v>0</v>
      </c>
      <c r="AG44">
        <f>IFERROR(AVERAGE('Dry_Litterbag Placem_Collection'!O45,'Dry_Litterbag Placem_Collection'!R45),"")</f>
        <v>2.4500000000000002</v>
      </c>
      <c r="AH44" s="290">
        <f>IFERROR(AVERAGE('Dry_Litterbag Placem_Collection'!N45,'Dry_Litterbag Placem_Collection'!Q45),"")</f>
        <v>26.1</v>
      </c>
      <c r="AI44" s="289">
        <f>INDEX(Coordinates!$B$2:$B$197,MATCH(G44,Coordinates!$J$2:$J$197,0))</f>
        <v>-3.4082369789999998</v>
      </c>
      <c r="AJ44" s="289">
        <f>INDEX(Coordinates!$C$2:$C$197,MATCH(G44,Coordinates!$J$2:$J$197,0))</f>
        <v>34.850189999999998</v>
      </c>
      <c r="AK44" s="289" t="str">
        <f>IF(ISNUMBER(SEARCH("C", 'Dry_Litterbag Placem_Collection'!S45)),"YES","")</f>
        <v>YES</v>
      </c>
      <c r="AL44" s="289" t="str">
        <f>IF(ISNUMBER(SEARCH("H", 'Dry_Litterbag Placem_Collection'!S45)),"YES","")</f>
        <v>YES</v>
      </c>
      <c r="AM44" s="289" t="str">
        <f>IF(ISNUMBER(SEARCH("R", 'Dry_Litterbag Placem_Collection'!S45)),"YES","")</f>
        <v/>
      </c>
    </row>
    <row r="45" spans="1:39">
      <c r="A45" s="281" t="s">
        <v>2677</v>
      </c>
      <c r="B45" s="282">
        <f>'Dry_Litterbag Placem_Collection'!A46</f>
        <v>44</v>
      </c>
      <c r="C45" s="282" t="str">
        <f>'Dry_Litterbag Placem_Collection'!B46</f>
        <v>Makao</v>
      </c>
      <c r="D45" s="282" t="s">
        <v>2677</v>
      </c>
      <c r="E45" s="282" t="s">
        <v>20</v>
      </c>
      <c r="F45" s="282">
        <v>2</v>
      </c>
      <c r="G45" s="283" t="str">
        <f>'Dry_Litterbag Placem_Collection'!C46</f>
        <v>Dry_P2_T4</v>
      </c>
      <c r="H45" s="284" t="s">
        <v>2559</v>
      </c>
      <c r="I45" s="285" t="s">
        <v>1147</v>
      </c>
      <c r="J45" s="282" t="str">
        <f>IF(ISBLANK('Dry_Litterbag Placem_Collection'!J46),"","G"&amp;""&amp;'Dry_Litterbag Placem_Collection'!J46)</f>
        <v>G115</v>
      </c>
      <c r="K45" s="286">
        <f>IFERROR(INDEX('Green_rooibos initial weight'!$C$5:$C$1749,MATCH(J45, 'Green_rooibos initial weight'!$A$5:$A$1749,0)),"")</f>
        <v>2.048</v>
      </c>
      <c r="L45" s="286">
        <f t="shared" si="1"/>
        <v>1.7982</v>
      </c>
      <c r="M45" s="291"/>
      <c r="N45" s="291"/>
      <c r="O45" s="286">
        <f>IF(IFERROR(INDEX('Both teabags AfterDry'!$D$3:$D$900,MATCH(J45,'Both teabags AfterDry'!$A$3:$A$900,0)),"")="","",(IFERROR(INDEX('Both teabags AfterDry'!$D$3:$D$900,MATCH(J45,'Both teabags AfterDry'!$A$3:$A$900,0)),"")))</f>
        <v>1.7069000000000001</v>
      </c>
      <c r="P45" s="286">
        <f t="shared" si="2"/>
        <v>1.5563</v>
      </c>
      <c r="Q45" s="291"/>
      <c r="R45" s="291"/>
      <c r="S45" s="287">
        <f>'Dry_Litterbag Placem_Collection'!E46</f>
        <v>42938</v>
      </c>
      <c r="T45" s="287">
        <f>IF('Dry_Litterbag Placem_Collection'!G46="","",'Dry_Litterbag Placem_Collection'!G46)</f>
        <v>43005</v>
      </c>
      <c r="U45" s="288">
        <f t="shared" si="0"/>
        <v>67</v>
      </c>
      <c r="V45" s="286">
        <f t="shared" si="3"/>
        <v>0.2419</v>
      </c>
      <c r="W45" s="289">
        <f>IFERROR(INDEX(Rainfall_Dry!$O$2:$O$217,MATCH(B45, Rainfall_Dry!$A$2:$A$217,0)),"")</f>
        <v>6.5250000359999998</v>
      </c>
      <c r="X45" s="270">
        <v>19.96</v>
      </c>
      <c r="Y45" s="270">
        <v>4.9199999999999982</v>
      </c>
      <c r="Z45" s="270">
        <v>75.12</v>
      </c>
      <c r="AA45" s="271" t="s">
        <v>2689</v>
      </c>
      <c r="AB45" s="270">
        <v>1.641498275012321</v>
      </c>
      <c r="AC45">
        <f>IF('WetLitterbags placem_collection'!AB46="","",'WetLitterbags placem_collection'!AB46)</f>
        <v>2.6</v>
      </c>
      <c r="AD45">
        <f>IF('WetLitterbags placem_collection'!Z46="","",'WetLitterbags placem_collection'!Z46)</f>
        <v>39.200000000000003</v>
      </c>
      <c r="AE45" s="256" t="str">
        <f>IF('WetLitterbags placem_collection'!AA46="","",'WetLitterbags placem_collection'!AA46)</f>
        <v>G</v>
      </c>
      <c r="AF45">
        <f>IF('WetLitterbags placem_collection'!AC46="","",'WetLitterbags placem_collection'!AC46)</f>
        <v>0</v>
      </c>
      <c r="AG45">
        <f>IFERROR(AVERAGE('Dry_Litterbag Placem_Collection'!O46,'Dry_Litterbag Placem_Collection'!R46),"")</f>
        <v>3.8499999999999996</v>
      </c>
      <c r="AH45" s="290">
        <f>IFERROR(AVERAGE('Dry_Litterbag Placem_Collection'!N46,'Dry_Litterbag Placem_Collection'!Q46),"")</f>
        <v>26.5</v>
      </c>
      <c r="AI45" s="289">
        <f>INDEX(Coordinates!$B$2:$B$197,MATCH(G45,Coordinates!$J$2:$J$197,0))</f>
        <v>-3.4081529920000002</v>
      </c>
      <c r="AJ45" s="289">
        <f>INDEX(Coordinates!$C$2:$C$197,MATCH(G45,Coordinates!$J$2:$J$197,0))</f>
        <v>34.850168959999998</v>
      </c>
      <c r="AK45" s="289" t="str">
        <f>IF(ISNUMBER(SEARCH("C", 'Dry_Litterbag Placem_Collection'!S46)),"YES","")</f>
        <v/>
      </c>
      <c r="AL45" s="289" t="str">
        <f>IF(ISNUMBER(SEARCH("H", 'Dry_Litterbag Placem_Collection'!S46)),"YES","")</f>
        <v/>
      </c>
      <c r="AM45" s="289" t="str">
        <f>IF(ISNUMBER(SEARCH("R", 'Dry_Litterbag Placem_Collection'!S46)),"YES","")</f>
        <v/>
      </c>
    </row>
    <row r="46" spans="1:39">
      <c r="A46" s="281" t="s">
        <v>2677</v>
      </c>
      <c r="B46" s="282">
        <f>'Dry_Litterbag Placem_Collection'!A47</f>
        <v>45</v>
      </c>
      <c r="C46" s="282" t="str">
        <f>'Dry_Litterbag Placem_Collection'!B47</f>
        <v>Makao</v>
      </c>
      <c r="D46" s="282" t="s">
        <v>2677</v>
      </c>
      <c r="E46" s="282" t="s">
        <v>20</v>
      </c>
      <c r="F46" s="282">
        <v>2</v>
      </c>
      <c r="G46" s="283" t="str">
        <f>'Dry_Litterbag Placem_Collection'!C47</f>
        <v>Dry_P2_T5</v>
      </c>
      <c r="H46" s="284" t="s">
        <v>2559</v>
      </c>
      <c r="I46" s="285" t="s">
        <v>1147</v>
      </c>
      <c r="J46" s="282" t="str">
        <f>IF(ISBLANK('Dry_Litterbag Placem_Collection'!J47),"","G"&amp;""&amp;'Dry_Litterbag Placem_Collection'!J47)</f>
        <v>G480</v>
      </c>
      <c r="K46" s="286">
        <f>IFERROR(INDEX('Green_rooibos initial weight'!$C$5:$C$1749,MATCH(J46, 'Green_rooibos initial weight'!$A$5:$A$1749,0)),"")</f>
        <v>1.9850000000000001</v>
      </c>
      <c r="L46" s="286">
        <f t="shared" si="1"/>
        <v>1.7352000000000001</v>
      </c>
      <c r="M46" s="291"/>
      <c r="N46" s="291"/>
      <c r="O46" s="286" t="str">
        <f>IF(IFERROR(INDEX('Both teabags AfterDry'!$D$3:$D$900,MATCH(J46,'Both teabags AfterDry'!$A$3:$A$900,0)),"")="","",(IFERROR(INDEX('Both teabags AfterDry'!$D$3:$D$900,MATCH(J46,'Both teabags AfterDry'!$A$3:$A$900,0)),"")))</f>
        <v/>
      </c>
      <c r="P46" s="286" t="str">
        <f t="shared" si="2"/>
        <v/>
      </c>
      <c r="Q46" s="291"/>
      <c r="R46" s="291"/>
      <c r="S46" s="287">
        <f>'Dry_Litterbag Placem_Collection'!E47</f>
        <v>42938</v>
      </c>
      <c r="T46" s="287">
        <f>IF('Dry_Litterbag Placem_Collection'!G47="","",'Dry_Litterbag Placem_Collection'!G47)</f>
        <v>43005</v>
      </c>
      <c r="U46" s="288">
        <f t="shared" si="0"/>
        <v>67</v>
      </c>
      <c r="V46" s="286" t="str">
        <f t="shared" si="3"/>
        <v/>
      </c>
      <c r="W46" s="289">
        <f>IFERROR(INDEX(Rainfall_Dry!$O$2:$O$217,MATCH(B46, Rainfall_Dry!$A$2:$A$217,0)),"")</f>
        <v>6.5250000359999998</v>
      </c>
      <c r="X46" s="270">
        <v>19.96</v>
      </c>
      <c r="Y46" s="270">
        <v>4.9199999999999982</v>
      </c>
      <c r="Z46" s="270">
        <v>75.12</v>
      </c>
      <c r="AA46" s="271" t="s">
        <v>2689</v>
      </c>
      <c r="AB46" s="270">
        <v>1.641498275012321</v>
      </c>
      <c r="AC46">
        <f>IF('WetLitterbags placem_collection'!AB47="","",'WetLitterbags placem_collection'!AB47)</f>
        <v>2.2999999999999998</v>
      </c>
      <c r="AD46">
        <f>IF('WetLitterbags placem_collection'!Z47="","",'WetLitterbags placem_collection'!Z47)</f>
        <v>9.3000000000000007</v>
      </c>
      <c r="AE46" s="256" t="str">
        <f>IF('WetLitterbags placem_collection'!AA47="","",'WetLitterbags placem_collection'!AA47)</f>
        <v>O</v>
      </c>
      <c r="AF46">
        <f>IF('WetLitterbags placem_collection'!AC47="","",'WetLitterbags placem_collection'!AC47)</f>
        <v>0</v>
      </c>
      <c r="AG46">
        <f>IFERROR(AVERAGE('Dry_Litterbag Placem_Collection'!O47,'Dry_Litterbag Placem_Collection'!R47),"")</f>
        <v>4.0999999999999996</v>
      </c>
      <c r="AH46" s="290">
        <f>IFERROR(AVERAGE('Dry_Litterbag Placem_Collection'!N47,'Dry_Litterbag Placem_Collection'!Q47),"")</f>
        <v>27.25</v>
      </c>
      <c r="AI46" s="289">
        <f>INDEX(Coordinates!$B$2:$B$197,MATCH(G46,Coordinates!$J$2:$J$197,0))</f>
        <v>-3.4081789759999999</v>
      </c>
      <c r="AJ46" s="289">
        <f>INDEX(Coordinates!$C$2:$C$197,MATCH(G46,Coordinates!$J$2:$J$197,0))</f>
        <v>34.850516980000002</v>
      </c>
      <c r="AK46" s="289" t="str">
        <f>IF(ISNUMBER(SEARCH("C", 'Dry_Litterbag Placem_Collection'!S47)),"YES","")</f>
        <v>YES</v>
      </c>
      <c r="AL46" s="289" t="str">
        <f>IF(ISNUMBER(SEARCH("H", 'Dry_Litterbag Placem_Collection'!S47)),"YES","")</f>
        <v>YES</v>
      </c>
      <c r="AM46" s="289" t="str">
        <f>IF(ISNUMBER(SEARCH("R", 'Dry_Litterbag Placem_Collection'!S47)),"YES","")</f>
        <v/>
      </c>
    </row>
    <row r="47" spans="1:39">
      <c r="A47" s="281" t="s">
        <v>2677</v>
      </c>
      <c r="B47" s="282">
        <f>'Dry_Litterbag Placem_Collection'!A48</f>
        <v>46</v>
      </c>
      <c r="C47" s="282" t="str">
        <f>'Dry_Litterbag Placem_Collection'!B48</f>
        <v>Makao</v>
      </c>
      <c r="D47" s="282" t="s">
        <v>2677</v>
      </c>
      <c r="E47" s="282" t="s">
        <v>20</v>
      </c>
      <c r="F47" s="282">
        <v>2</v>
      </c>
      <c r="G47" s="283" t="str">
        <f>'Dry_Litterbag Placem_Collection'!C48</f>
        <v>Dry_P2_T6</v>
      </c>
      <c r="H47" s="284" t="s">
        <v>2559</v>
      </c>
      <c r="I47" s="285" t="s">
        <v>1147</v>
      </c>
      <c r="J47" s="282" t="str">
        <f>IF(ISBLANK('Dry_Litterbag Placem_Collection'!J48),"","G"&amp;""&amp;'Dry_Litterbag Placem_Collection'!J48)</f>
        <v/>
      </c>
      <c r="K47" s="286" t="str">
        <f>IFERROR(INDEX('Green_rooibos initial weight'!$C$5:$C$1749,MATCH(J47, 'Green_rooibos initial weight'!$A$5:$A$1749,0)),"")</f>
        <v/>
      </c>
      <c r="L47" s="286" t="str">
        <f t="shared" si="1"/>
        <v/>
      </c>
      <c r="M47" s="291"/>
      <c r="N47" s="291"/>
      <c r="O47" s="286" t="str">
        <f>IF(IFERROR(INDEX('Both teabags AfterDry'!$D$3:$D$900,MATCH(J47,'Both teabags AfterDry'!$A$3:$A$900,0)),"")="","",(IFERROR(INDEX('Both teabags AfterDry'!$D$3:$D$900,MATCH(J47,'Both teabags AfterDry'!$A$3:$A$900,0)),"")))</f>
        <v/>
      </c>
      <c r="P47" s="286" t="str">
        <f t="shared" si="2"/>
        <v/>
      </c>
      <c r="Q47" s="291"/>
      <c r="R47" s="291"/>
      <c r="S47" s="287">
        <f>'Dry_Litterbag Placem_Collection'!E48</f>
        <v>0</v>
      </c>
      <c r="T47" s="287" t="str">
        <f>IF('Dry_Litterbag Placem_Collection'!G48="","",'Dry_Litterbag Placem_Collection'!G48)</f>
        <v/>
      </c>
      <c r="U47" s="288" t="str">
        <f t="shared" si="0"/>
        <v/>
      </c>
      <c r="V47" s="286" t="str">
        <f t="shared" si="3"/>
        <v/>
      </c>
      <c r="W47" s="289" t="str">
        <f>IFERROR(INDEX(Rainfall_Dry!$O$2:$O$217,MATCH(B47, Rainfall_Dry!$A$2:$A$217,0)),"")</f>
        <v/>
      </c>
      <c r="X47" s="270">
        <v>19.96</v>
      </c>
      <c r="Y47" s="270">
        <v>4.9199999999999982</v>
      </c>
      <c r="Z47" s="270">
        <v>75.12</v>
      </c>
      <c r="AA47" s="271" t="s">
        <v>2689</v>
      </c>
      <c r="AB47" s="270">
        <v>1.641498275012321</v>
      </c>
      <c r="AC47" t="str">
        <f>IF('WetLitterbags placem_collection'!AB48="","",'WetLitterbags placem_collection'!AB48)</f>
        <v/>
      </c>
      <c r="AD47" t="str">
        <f>IF('WetLitterbags placem_collection'!Z48="","",'WetLitterbags placem_collection'!Z48)</f>
        <v/>
      </c>
      <c r="AE47" s="256" t="str">
        <f>IF('WetLitterbags placem_collection'!AA48="","",'WetLitterbags placem_collection'!AA48)</f>
        <v/>
      </c>
      <c r="AF47" t="str">
        <f>IF('WetLitterbags placem_collection'!AC48="","",'WetLitterbags placem_collection'!AC48)</f>
        <v/>
      </c>
      <c r="AG47" t="str">
        <f>IFERROR(AVERAGE('Dry_Litterbag Placem_Collection'!O48,'Dry_Litterbag Placem_Collection'!R48),"")</f>
        <v/>
      </c>
      <c r="AH47" s="290" t="str">
        <f>IFERROR(AVERAGE('Dry_Litterbag Placem_Collection'!N48,'Dry_Litterbag Placem_Collection'!Q48),"")</f>
        <v/>
      </c>
      <c r="AI47" s="289">
        <f>INDEX(Coordinates!$B$2:$B$197,MATCH(G47,Coordinates!$J$2:$J$197,0))</f>
        <v>-3.4084730130000001</v>
      </c>
      <c r="AJ47" s="289">
        <f>INDEX(Coordinates!$C$2:$C$197,MATCH(G47,Coordinates!$J$2:$J$197,0))</f>
        <v>34.850401980000001</v>
      </c>
      <c r="AK47" s="289" t="str">
        <f>IF(ISNUMBER(SEARCH("C", 'Dry_Litterbag Placem_Collection'!S48)),"YES","")</f>
        <v/>
      </c>
      <c r="AL47" s="289" t="str">
        <f>IF(ISNUMBER(SEARCH("H", 'Dry_Litterbag Placem_Collection'!S48)),"YES","")</f>
        <v/>
      </c>
      <c r="AM47" s="289" t="str">
        <f>IF(ISNUMBER(SEARCH("R", 'Dry_Litterbag Placem_Collection'!S48)),"YES","")</f>
        <v/>
      </c>
    </row>
    <row r="48" spans="1:39">
      <c r="A48" s="281" t="s">
        <v>2677</v>
      </c>
      <c r="B48" s="282">
        <f>'Dry_Litterbag Placem_Collection'!A49</f>
        <v>47</v>
      </c>
      <c r="C48" s="282" t="str">
        <f>'Dry_Litterbag Placem_Collection'!B49</f>
        <v>Makao</v>
      </c>
      <c r="D48" s="282" t="s">
        <v>2677</v>
      </c>
      <c r="E48" s="282" t="s">
        <v>20</v>
      </c>
      <c r="F48" s="282">
        <v>2</v>
      </c>
      <c r="G48" s="283" t="str">
        <f>'Dry_Litterbag Placem_Collection'!C49</f>
        <v>Dry_P2_T7</v>
      </c>
      <c r="H48" s="284" t="s">
        <v>2559</v>
      </c>
      <c r="I48" s="285" t="s">
        <v>1147</v>
      </c>
      <c r="J48" s="282" t="str">
        <f>IF(ISBLANK('Dry_Litterbag Placem_Collection'!J49),"","G"&amp;""&amp;'Dry_Litterbag Placem_Collection'!J49)</f>
        <v>G110</v>
      </c>
      <c r="K48" s="286">
        <f>IFERROR(INDEX('Green_rooibos initial weight'!$C$5:$C$1749,MATCH(J48, 'Green_rooibos initial weight'!$A$5:$A$1749,0)),"")</f>
        <v>2.093</v>
      </c>
      <c r="L48" s="286">
        <f t="shared" si="1"/>
        <v>1.8431999999999999</v>
      </c>
      <c r="M48" s="291"/>
      <c r="N48" s="291"/>
      <c r="O48" s="286">
        <f>IF(IFERROR(INDEX('Both teabags AfterDry'!$D$3:$D$900,MATCH(J48,'Both teabags AfterDry'!$A$3:$A$900,0)),"")="","",(IFERROR(INDEX('Both teabags AfterDry'!$D$3:$D$900,MATCH(J48,'Both teabags AfterDry'!$A$3:$A$900,0)),"")))</f>
        <v>1.8372999999999999</v>
      </c>
      <c r="P48" s="286">
        <f t="shared" si="2"/>
        <v>1.6866999999999999</v>
      </c>
      <c r="Q48" s="291"/>
      <c r="R48" s="291"/>
      <c r="S48" s="287">
        <f>'Dry_Litterbag Placem_Collection'!E49</f>
        <v>42938</v>
      </c>
      <c r="T48" s="287">
        <f>IF('Dry_Litterbag Placem_Collection'!G49="","",'Dry_Litterbag Placem_Collection'!G49)</f>
        <v>43005</v>
      </c>
      <c r="U48" s="288">
        <f t="shared" si="0"/>
        <v>67</v>
      </c>
      <c r="V48" s="286">
        <f t="shared" si="3"/>
        <v>0.15650000000000008</v>
      </c>
      <c r="W48" s="289">
        <f>IFERROR(INDEX(Rainfall_Dry!$O$2:$O$217,MATCH(B48, Rainfall_Dry!$A$2:$A$217,0)),"")</f>
        <v>6.5250000359999998</v>
      </c>
      <c r="X48" s="270">
        <v>19.96</v>
      </c>
      <c r="Y48" s="270">
        <v>4.9199999999999982</v>
      </c>
      <c r="Z48" s="270">
        <v>75.12</v>
      </c>
      <c r="AA48" s="271" t="s">
        <v>2689</v>
      </c>
      <c r="AB48" s="270">
        <v>1.641498275012321</v>
      </c>
      <c r="AC48">
        <f>IF('WetLitterbags placem_collection'!AB49="","",'WetLitterbags placem_collection'!AB49)</f>
        <v>5.2</v>
      </c>
      <c r="AD48">
        <f>IF('WetLitterbags placem_collection'!Z49="","",'WetLitterbags placem_collection'!Z49)</f>
        <v>5.2</v>
      </c>
      <c r="AE48" s="256" t="str">
        <f>IF('WetLitterbags placem_collection'!AA49="","",'WetLitterbags placem_collection'!AA49)</f>
        <v>G</v>
      </c>
      <c r="AF48">
        <f>IF('WetLitterbags placem_collection'!AC49="","",'WetLitterbags placem_collection'!AC49)</f>
        <v>0</v>
      </c>
      <c r="AG48">
        <f>IFERROR(AVERAGE('Dry_Litterbag Placem_Collection'!O49,'Dry_Litterbag Placem_Collection'!R49),"")</f>
        <v>5.35</v>
      </c>
      <c r="AH48" s="290">
        <f>IFERROR(AVERAGE('Dry_Litterbag Placem_Collection'!N49,'Dry_Litterbag Placem_Collection'!Q49),"")</f>
        <v>26.4</v>
      </c>
      <c r="AI48" s="289">
        <f>INDEX(Coordinates!$B$2:$B$197,MATCH(G48,Coordinates!$J$2:$J$197,0))</f>
        <v>-3.4084819820000001</v>
      </c>
      <c r="AJ48" s="289">
        <f>INDEX(Coordinates!$C$2:$C$197,MATCH(G48,Coordinates!$J$2:$J$197,0))</f>
        <v>34.850024040000001</v>
      </c>
      <c r="AK48" s="289" t="str">
        <f>IF(ISNUMBER(SEARCH("C", 'Dry_Litterbag Placem_Collection'!S49)),"YES","")</f>
        <v/>
      </c>
      <c r="AL48" s="289" t="str">
        <f>IF(ISNUMBER(SEARCH("H", 'Dry_Litterbag Placem_Collection'!S49)),"YES","")</f>
        <v/>
      </c>
      <c r="AM48" s="289" t="str">
        <f>IF(ISNUMBER(SEARCH("R", 'Dry_Litterbag Placem_Collection'!S49)),"YES","")</f>
        <v/>
      </c>
    </row>
    <row r="49" spans="1:39">
      <c r="A49" s="281" t="s">
        <v>2677</v>
      </c>
      <c r="B49" s="282">
        <f>'Dry_Litterbag Placem_Collection'!A50</f>
        <v>48</v>
      </c>
      <c r="C49" s="282" t="str">
        <f>'Dry_Litterbag Placem_Collection'!B50</f>
        <v>Makao</v>
      </c>
      <c r="D49" s="282" t="s">
        <v>2677</v>
      </c>
      <c r="E49" s="282" t="s">
        <v>20</v>
      </c>
      <c r="F49" s="282">
        <v>2</v>
      </c>
      <c r="G49" s="283" t="str">
        <f>'Dry_Litterbag Placem_Collection'!C50</f>
        <v>Dry_P2_T8</v>
      </c>
      <c r="H49" s="284" t="s">
        <v>2559</v>
      </c>
      <c r="I49" s="285" t="s">
        <v>1147</v>
      </c>
      <c r="J49" s="282" t="str">
        <f>IF(ISBLANK('Dry_Litterbag Placem_Collection'!J50),"","G"&amp;""&amp;'Dry_Litterbag Placem_Collection'!J50)</f>
        <v>G233</v>
      </c>
      <c r="K49" s="286">
        <f>IFERROR(INDEX('Green_rooibos initial weight'!$C$5:$C$1749,MATCH(J49, 'Green_rooibos initial weight'!$A$5:$A$1749,0)),"")</f>
        <v>1.9490000000000001</v>
      </c>
      <c r="L49" s="286">
        <f t="shared" si="1"/>
        <v>1.6992</v>
      </c>
      <c r="M49" s="291"/>
      <c r="N49" s="291"/>
      <c r="O49" s="286">
        <f>IF(IFERROR(INDEX('Both teabags AfterDry'!$D$3:$D$900,MATCH(J49,'Both teabags AfterDry'!$A$3:$A$900,0)),"")="","",(IFERROR(INDEX('Both teabags AfterDry'!$D$3:$D$900,MATCH(J49,'Both teabags AfterDry'!$A$3:$A$900,0)),"")))</f>
        <v>1.6727000000000001</v>
      </c>
      <c r="P49" s="286">
        <f t="shared" si="2"/>
        <v>1.5221</v>
      </c>
      <c r="Q49" s="291"/>
      <c r="R49" s="291"/>
      <c r="S49" s="287">
        <f>'Dry_Litterbag Placem_Collection'!E50</f>
        <v>42938</v>
      </c>
      <c r="T49" s="287">
        <f>IF('Dry_Litterbag Placem_Collection'!G50="","",'Dry_Litterbag Placem_Collection'!G50)</f>
        <v>43005</v>
      </c>
      <c r="U49" s="288">
        <f t="shared" si="0"/>
        <v>67</v>
      </c>
      <c r="V49" s="286">
        <f t="shared" si="3"/>
        <v>0.17710000000000004</v>
      </c>
      <c r="W49" s="289">
        <f>IFERROR(INDEX(Rainfall_Dry!$O$2:$O$217,MATCH(B49, Rainfall_Dry!$A$2:$A$217,0)),"")</f>
        <v>6.5250000359999998</v>
      </c>
      <c r="X49" s="270">
        <v>19.96</v>
      </c>
      <c r="Y49" s="270">
        <v>4.9199999999999982</v>
      </c>
      <c r="Z49" s="270">
        <v>75.12</v>
      </c>
      <c r="AA49" s="271" t="s">
        <v>2689</v>
      </c>
      <c r="AB49" s="270">
        <v>1.641498275012321</v>
      </c>
      <c r="AC49">
        <f>IF('WetLitterbags placem_collection'!AB50="","",'WetLitterbags placem_collection'!AB50)</f>
        <v>7.3</v>
      </c>
      <c r="AD49">
        <f>IF('WetLitterbags placem_collection'!Z50="","",'WetLitterbags placem_collection'!Z50)</f>
        <v>27.2</v>
      </c>
      <c r="AE49" s="256" t="str">
        <f>IF('WetLitterbags placem_collection'!AA50="","",'WetLitterbags placem_collection'!AA50)</f>
        <v>M</v>
      </c>
      <c r="AF49">
        <f>IF('WetLitterbags placem_collection'!AC50="","",'WetLitterbags placem_collection'!AC50)</f>
        <v>0</v>
      </c>
      <c r="AG49">
        <f>IFERROR(AVERAGE('Dry_Litterbag Placem_Collection'!O50,'Dry_Litterbag Placem_Collection'!R50),"")</f>
        <v>3.95</v>
      </c>
      <c r="AH49" s="290">
        <f>IFERROR(AVERAGE('Dry_Litterbag Placem_Collection'!N50,'Dry_Litterbag Placem_Collection'!Q50),"")</f>
        <v>25.950000000000003</v>
      </c>
      <c r="AI49" s="289">
        <f>INDEX(Coordinates!$B$2:$B$197,MATCH(G49,Coordinates!$J$2:$J$197,0))</f>
        <v>-3.4081990090000001</v>
      </c>
      <c r="AJ49" s="289">
        <f>INDEX(Coordinates!$C$2:$C$197,MATCH(G49,Coordinates!$J$2:$J$197,0))</f>
        <v>34.850254960000001</v>
      </c>
      <c r="AK49" s="289" t="str">
        <f>IF(ISNUMBER(SEARCH("C", 'Dry_Litterbag Placem_Collection'!S50)),"YES","")</f>
        <v/>
      </c>
      <c r="AL49" s="289" t="str">
        <f>IF(ISNUMBER(SEARCH("H", 'Dry_Litterbag Placem_Collection'!S50)),"YES","")</f>
        <v/>
      </c>
      <c r="AM49" s="289" t="str">
        <f>IF(ISNUMBER(SEARCH("R", 'Dry_Litterbag Placem_Collection'!S50)),"YES","")</f>
        <v/>
      </c>
    </row>
    <row r="50" spans="1:39">
      <c r="A50" s="281" t="s">
        <v>2677</v>
      </c>
      <c r="B50" s="282">
        <f>'Dry_Litterbag Placem_Collection'!A51</f>
        <v>49</v>
      </c>
      <c r="C50" s="282" t="str">
        <f>'Dry_Litterbag Placem_Collection'!B51</f>
        <v>Makao</v>
      </c>
      <c r="D50" s="282" t="s">
        <v>2677</v>
      </c>
      <c r="E50" s="282" t="s">
        <v>20</v>
      </c>
      <c r="F50" s="282">
        <v>3</v>
      </c>
      <c r="G50" s="283" t="str">
        <f>'Dry_Litterbag Placem_Collection'!C51</f>
        <v>Dry_P3_T1</v>
      </c>
      <c r="H50" s="284" t="s">
        <v>2559</v>
      </c>
      <c r="I50" s="285" t="s">
        <v>1147</v>
      </c>
      <c r="J50" s="282" t="str">
        <f>IF(ISBLANK('Dry_Litterbag Placem_Collection'!J51),"","G"&amp;""&amp;'Dry_Litterbag Placem_Collection'!J51)</f>
        <v>G54</v>
      </c>
      <c r="K50" s="286">
        <f>IFERROR(INDEX('Green_rooibos initial weight'!$C$5:$C$1749,MATCH(J50, 'Green_rooibos initial weight'!$A$5:$A$1749,0)),"")</f>
        <v>2.0539999999999998</v>
      </c>
      <c r="L50" s="286">
        <f t="shared" si="1"/>
        <v>1.8041999999999998</v>
      </c>
      <c r="M50" s="291"/>
      <c r="N50" s="291"/>
      <c r="O50" s="286" t="str">
        <f>IF(IFERROR(INDEX('Both teabags AfterDry'!$D$3:$D$900,MATCH(J50,'Both teabags AfterDry'!$A$3:$A$900,0)),"")="","",(IFERROR(INDEX('Both teabags AfterDry'!$D$3:$D$900,MATCH(J50,'Both teabags AfterDry'!$A$3:$A$900,0)),"")))</f>
        <v/>
      </c>
      <c r="P50" s="286" t="str">
        <f t="shared" si="2"/>
        <v/>
      </c>
      <c r="Q50" s="291"/>
      <c r="R50" s="291"/>
      <c r="S50" s="287">
        <f>'Dry_Litterbag Placem_Collection'!E51</f>
        <v>42938</v>
      </c>
      <c r="T50" s="287">
        <f>IF('Dry_Litterbag Placem_Collection'!G51="","",'Dry_Litterbag Placem_Collection'!G51)</f>
        <v>43005</v>
      </c>
      <c r="U50" s="288">
        <f t="shared" si="0"/>
        <v>67</v>
      </c>
      <c r="V50" s="286" t="str">
        <f t="shared" si="3"/>
        <v/>
      </c>
      <c r="W50" s="289">
        <f>IFERROR(INDEX(Rainfall_Dry!$O$2:$O$217,MATCH(B50, Rainfall_Dry!$A$2:$A$217,0)),"")</f>
        <v>6.5250000359999998</v>
      </c>
      <c r="X50" s="270">
        <v>21.96</v>
      </c>
      <c r="Y50" s="270">
        <v>8.9199999999999982</v>
      </c>
      <c r="Z50" s="270">
        <v>69.12</v>
      </c>
      <c r="AA50" s="271" t="s">
        <v>2688</v>
      </c>
      <c r="AB50" s="270">
        <v>1.7491375061606702</v>
      </c>
      <c r="AC50">
        <f>IF('WetLitterbags placem_collection'!AB51="","",'WetLitterbags placem_collection'!AB51)</f>
        <v>10.4</v>
      </c>
      <c r="AD50">
        <f>IF('WetLitterbags placem_collection'!Z51="","",'WetLitterbags placem_collection'!Z51)</f>
        <v>36</v>
      </c>
      <c r="AE50" s="256" t="str">
        <f>IF('WetLitterbags placem_collection'!AA51="","",'WetLitterbags placem_collection'!AA51)</f>
        <v>M</v>
      </c>
      <c r="AF50">
        <f>IF('WetLitterbags placem_collection'!AC51="","",'WetLitterbags placem_collection'!AC51)</f>
        <v>1</v>
      </c>
      <c r="AG50">
        <f>IFERROR(AVERAGE('Dry_Litterbag Placem_Collection'!O51,'Dry_Litterbag Placem_Collection'!R51),"")</f>
        <v>7.05</v>
      </c>
      <c r="AH50" s="290">
        <f>IFERROR(AVERAGE('Dry_Litterbag Placem_Collection'!N51,'Dry_Litterbag Placem_Collection'!Q51),"")</f>
        <v>31.5</v>
      </c>
      <c r="AI50" s="289">
        <f>INDEX(Coordinates!$B$2:$B$197,MATCH(G50,Coordinates!$J$2:$J$197,0))</f>
        <v>-3.406225992</v>
      </c>
      <c r="AJ50" s="289">
        <f>INDEX(Coordinates!$C$2:$C$197,MATCH(G50,Coordinates!$J$2:$J$197,0))</f>
        <v>34.85055998</v>
      </c>
      <c r="AK50" s="289" t="str">
        <f>IF(ISNUMBER(SEARCH("C", 'Dry_Litterbag Placem_Collection'!S51)),"YES","")</f>
        <v/>
      </c>
      <c r="AL50" s="289" t="str">
        <f>IF(ISNUMBER(SEARCH("H", 'Dry_Litterbag Placem_Collection'!S51)),"YES","")</f>
        <v/>
      </c>
      <c r="AM50" s="289" t="str">
        <f>IF(ISNUMBER(SEARCH("R", 'Dry_Litterbag Placem_Collection'!S51)),"YES","")</f>
        <v/>
      </c>
    </row>
    <row r="51" spans="1:39">
      <c r="A51" s="281" t="s">
        <v>2677</v>
      </c>
      <c r="B51" s="282">
        <f>'Dry_Litterbag Placem_Collection'!A52</f>
        <v>50</v>
      </c>
      <c r="C51" s="282" t="str">
        <f>'Dry_Litterbag Placem_Collection'!B52</f>
        <v>Makao</v>
      </c>
      <c r="D51" s="282" t="s">
        <v>2677</v>
      </c>
      <c r="E51" s="282" t="s">
        <v>20</v>
      </c>
      <c r="F51" s="282">
        <v>3</v>
      </c>
      <c r="G51" s="283" t="str">
        <f>'Dry_Litterbag Placem_Collection'!C52</f>
        <v>Dry_P3_T2</v>
      </c>
      <c r="H51" s="284" t="s">
        <v>2559</v>
      </c>
      <c r="I51" s="285" t="s">
        <v>1147</v>
      </c>
      <c r="J51" s="282" t="str">
        <f>IF(ISBLANK('Dry_Litterbag Placem_Collection'!J52),"","G"&amp;""&amp;'Dry_Litterbag Placem_Collection'!J52)</f>
        <v>G276</v>
      </c>
      <c r="K51" s="286">
        <f>IFERROR(INDEX('Green_rooibos initial weight'!$C$5:$C$1749,MATCH(J51, 'Green_rooibos initial weight'!$A$5:$A$1749,0)),"")</f>
        <v>1.966</v>
      </c>
      <c r="L51" s="286">
        <f t="shared" si="1"/>
        <v>1.7161999999999999</v>
      </c>
      <c r="M51" s="291"/>
      <c r="N51" s="291"/>
      <c r="O51" s="286" t="str">
        <f>IF(IFERROR(INDEX('Both teabags AfterDry'!$D$3:$D$900,MATCH(J51,'Both teabags AfterDry'!$A$3:$A$900,0)),"")="","",(IFERROR(INDEX('Both teabags AfterDry'!$D$3:$D$900,MATCH(J51,'Both teabags AfterDry'!$A$3:$A$900,0)),"")))</f>
        <v/>
      </c>
      <c r="P51" s="286" t="str">
        <f t="shared" si="2"/>
        <v/>
      </c>
      <c r="Q51" s="291"/>
      <c r="R51" s="291"/>
      <c r="S51" s="287">
        <f>'Dry_Litterbag Placem_Collection'!E52</f>
        <v>42938</v>
      </c>
      <c r="T51" s="287" t="str">
        <f>IF('Dry_Litterbag Placem_Collection'!G52="","",'Dry_Litterbag Placem_Collection'!G52)</f>
        <v/>
      </c>
      <c r="U51" s="288" t="str">
        <f t="shared" si="0"/>
        <v/>
      </c>
      <c r="V51" s="286" t="str">
        <f t="shared" si="3"/>
        <v/>
      </c>
      <c r="W51" s="289" t="str">
        <f>IFERROR(INDEX(Rainfall_Dry!$O$2:$O$217,MATCH(B51, Rainfall_Dry!$A$2:$A$217,0)),"")</f>
        <v/>
      </c>
      <c r="X51" s="270">
        <v>21.96</v>
      </c>
      <c r="Y51" s="270">
        <v>8.9199999999999982</v>
      </c>
      <c r="Z51" s="270">
        <v>69.12</v>
      </c>
      <c r="AA51" s="271" t="s">
        <v>2688</v>
      </c>
      <c r="AB51" s="270">
        <v>1.7491375061606702</v>
      </c>
      <c r="AC51">
        <f>IF('WetLitterbags placem_collection'!AB52="","",'WetLitterbags placem_collection'!AB52)</f>
        <v>10</v>
      </c>
      <c r="AD51">
        <f>IF('WetLitterbags placem_collection'!Z52="","",'WetLitterbags placem_collection'!Z52)</f>
        <v>22.5</v>
      </c>
      <c r="AE51" s="256" t="str">
        <f>IF('WetLitterbags placem_collection'!AA52="","",'WetLitterbags placem_collection'!AA52)</f>
        <v>M</v>
      </c>
      <c r="AF51">
        <f>IF('WetLitterbags placem_collection'!AC52="","",'WetLitterbags placem_collection'!AC52)</f>
        <v>1</v>
      </c>
      <c r="AG51">
        <f>IFERROR(AVERAGE('Dry_Litterbag Placem_Collection'!O52,'Dry_Litterbag Placem_Collection'!R52),"")</f>
        <v>6.4</v>
      </c>
      <c r="AH51" s="290">
        <f>IFERROR(AVERAGE('Dry_Litterbag Placem_Collection'!N52,'Dry_Litterbag Placem_Collection'!Q52),"")</f>
        <v>27.6</v>
      </c>
      <c r="AI51" s="289">
        <f>INDEX(Coordinates!$B$2:$B$197,MATCH(G51,Coordinates!$J$2:$J$197,0))</f>
        <v>-3.4062630399999998</v>
      </c>
      <c r="AJ51" s="289">
        <f>INDEX(Coordinates!$C$2:$C$197,MATCH(G51,Coordinates!$J$2:$J$197,0))</f>
        <v>34.850566010000001</v>
      </c>
      <c r="AK51" s="289" t="str">
        <f>IF(ISNUMBER(SEARCH("C", 'Dry_Litterbag Placem_Collection'!S52)),"YES","")</f>
        <v/>
      </c>
      <c r="AL51" s="289" t="str">
        <f>IF(ISNUMBER(SEARCH("H", 'Dry_Litterbag Placem_Collection'!S52)),"YES","")</f>
        <v/>
      </c>
      <c r="AM51" s="289" t="str">
        <f>IF(ISNUMBER(SEARCH("R", 'Dry_Litterbag Placem_Collection'!S52)),"YES","")</f>
        <v/>
      </c>
    </row>
    <row r="52" spans="1:39">
      <c r="A52" s="281" t="s">
        <v>2677</v>
      </c>
      <c r="B52" s="282">
        <f>'Dry_Litterbag Placem_Collection'!A53</f>
        <v>51</v>
      </c>
      <c r="C52" s="282" t="str">
        <f>'Dry_Litterbag Placem_Collection'!B53</f>
        <v>Makao</v>
      </c>
      <c r="D52" s="282" t="s">
        <v>2677</v>
      </c>
      <c r="E52" s="282" t="s">
        <v>20</v>
      </c>
      <c r="F52" s="282">
        <v>3</v>
      </c>
      <c r="G52" s="283" t="str">
        <f>'Dry_Litterbag Placem_Collection'!C53</f>
        <v>Dry_P3_T3</v>
      </c>
      <c r="H52" s="284" t="s">
        <v>2559</v>
      </c>
      <c r="I52" s="285" t="s">
        <v>1147</v>
      </c>
      <c r="J52" s="282" t="str">
        <f>IF(ISBLANK('Dry_Litterbag Placem_Collection'!J53),"","G"&amp;""&amp;'Dry_Litterbag Placem_Collection'!J53)</f>
        <v>G227</v>
      </c>
      <c r="K52" s="286">
        <f>IFERROR(INDEX('Green_rooibos initial weight'!$C$5:$C$1749,MATCH(J52, 'Green_rooibos initial weight'!$A$5:$A$1749,0)),"")</f>
        <v>1.986</v>
      </c>
      <c r="L52" s="286">
        <f t="shared" si="1"/>
        <v>1.7362</v>
      </c>
      <c r="M52" s="291"/>
      <c r="N52" s="291"/>
      <c r="O52" s="286">
        <f>IF(IFERROR(INDEX('Both teabags AfterDry'!$D$3:$D$900,MATCH(J52,'Both teabags AfterDry'!$A$3:$A$900,0)),"")="","",(IFERROR(INDEX('Both teabags AfterDry'!$D$3:$D$900,MATCH(J52,'Both teabags AfterDry'!$A$3:$A$900,0)),"")))</f>
        <v>1.7715000000000001</v>
      </c>
      <c r="P52" s="286">
        <f t="shared" si="2"/>
        <v>1.6209</v>
      </c>
      <c r="Q52" s="291"/>
      <c r="R52" s="291"/>
      <c r="S52" s="287">
        <f>'Dry_Litterbag Placem_Collection'!E53</f>
        <v>42938</v>
      </c>
      <c r="T52" s="287">
        <f>IF('Dry_Litterbag Placem_Collection'!G53="","",'Dry_Litterbag Placem_Collection'!G53)</f>
        <v>43005</v>
      </c>
      <c r="U52" s="288">
        <f t="shared" si="0"/>
        <v>67</v>
      </c>
      <c r="V52" s="286">
        <f t="shared" si="3"/>
        <v>0.11529999999999996</v>
      </c>
      <c r="W52" s="289">
        <f>IFERROR(INDEX(Rainfall_Dry!$O$2:$O$217,MATCH(B52, Rainfall_Dry!$A$2:$A$217,0)),"")</f>
        <v>6.5250000359999998</v>
      </c>
      <c r="X52" s="270">
        <v>21.96</v>
      </c>
      <c r="Y52" s="270">
        <v>8.9199999999999982</v>
      </c>
      <c r="Z52" s="270">
        <v>69.12</v>
      </c>
      <c r="AA52" s="271" t="s">
        <v>2688</v>
      </c>
      <c r="AB52" s="270">
        <v>1.7491375061606702</v>
      </c>
      <c r="AC52">
        <f>IF('WetLitterbags placem_collection'!AB53="","",'WetLitterbags placem_collection'!AB53)</f>
        <v>3</v>
      </c>
      <c r="AD52">
        <f>IF('WetLitterbags placem_collection'!Z53="","",'WetLitterbags placem_collection'!Z53)</f>
        <v>18</v>
      </c>
      <c r="AE52" s="256" t="str">
        <f>IF('WetLitterbags placem_collection'!AA53="","",'WetLitterbags placem_collection'!AA53)</f>
        <v>O</v>
      </c>
      <c r="AF52">
        <f>IF('WetLitterbags placem_collection'!AC53="","",'WetLitterbags placem_collection'!AC53)</f>
        <v>0</v>
      </c>
      <c r="AG52">
        <f>IFERROR(AVERAGE('Dry_Litterbag Placem_Collection'!O53,'Dry_Litterbag Placem_Collection'!R53),"")</f>
        <v>2.4500000000000002</v>
      </c>
      <c r="AH52" s="290">
        <f>IFERROR(AVERAGE('Dry_Litterbag Placem_Collection'!N53,'Dry_Litterbag Placem_Collection'!Q53),"")</f>
        <v>34.450000000000003</v>
      </c>
      <c r="AI52" s="289">
        <f>INDEX(Coordinates!$B$2:$B$197,MATCH(G52,Coordinates!$J$2:$J$197,0))</f>
        <v>-3.4063920379999999</v>
      </c>
      <c r="AJ52" s="289">
        <f>INDEX(Coordinates!$C$2:$C$197,MATCH(G52,Coordinates!$J$2:$J$197,0))</f>
        <v>34.850696020000001</v>
      </c>
      <c r="AK52" s="289" t="str">
        <f>IF(ISNUMBER(SEARCH("C", 'Dry_Litterbag Placem_Collection'!S53)),"YES","")</f>
        <v/>
      </c>
      <c r="AL52" s="289" t="str">
        <f>IF(ISNUMBER(SEARCH("H", 'Dry_Litterbag Placem_Collection'!S53)),"YES","")</f>
        <v/>
      </c>
      <c r="AM52" s="289" t="str">
        <f>IF(ISNUMBER(SEARCH("R", 'Dry_Litterbag Placem_Collection'!S53)),"YES","")</f>
        <v/>
      </c>
    </row>
    <row r="53" spans="1:39">
      <c r="A53" s="281" t="s">
        <v>2677</v>
      </c>
      <c r="B53" s="282">
        <f>'Dry_Litterbag Placem_Collection'!A54</f>
        <v>52</v>
      </c>
      <c r="C53" s="282" t="str">
        <f>'Dry_Litterbag Placem_Collection'!B54</f>
        <v>Makao</v>
      </c>
      <c r="D53" s="282" t="s">
        <v>2677</v>
      </c>
      <c r="E53" s="282" t="s">
        <v>20</v>
      </c>
      <c r="F53" s="282">
        <v>3</v>
      </c>
      <c r="G53" s="283" t="str">
        <f>'Dry_Litterbag Placem_Collection'!C54</f>
        <v>Dry_P3_T4</v>
      </c>
      <c r="H53" s="284" t="s">
        <v>2559</v>
      </c>
      <c r="I53" s="285" t="s">
        <v>1147</v>
      </c>
      <c r="J53" s="282" t="str">
        <f>IF(ISBLANK('Dry_Litterbag Placem_Collection'!J54),"","G"&amp;""&amp;'Dry_Litterbag Placem_Collection'!J54)</f>
        <v>G237</v>
      </c>
      <c r="K53" s="286">
        <f>IFERROR(INDEX('Green_rooibos initial weight'!$C$5:$C$1749,MATCH(J53, 'Green_rooibos initial weight'!$A$5:$A$1749,0)),"")</f>
        <v>1.988</v>
      </c>
      <c r="L53" s="286">
        <f t="shared" si="1"/>
        <v>1.7382</v>
      </c>
      <c r="M53" s="291"/>
      <c r="N53" s="291"/>
      <c r="O53" s="286">
        <f>IF(IFERROR(INDEX('Both teabags AfterDry'!$D$3:$D$900,MATCH(J53,'Both teabags AfterDry'!$A$3:$A$900,0)),"")="","",(IFERROR(INDEX('Both teabags AfterDry'!$D$3:$D$900,MATCH(J53,'Both teabags AfterDry'!$A$3:$A$900,0)),"")))</f>
        <v>1.8220000000000001</v>
      </c>
      <c r="P53" s="286">
        <f t="shared" si="2"/>
        <v>1.6714</v>
      </c>
      <c r="Q53" s="291"/>
      <c r="R53" s="291"/>
      <c r="S53" s="287">
        <f>'Dry_Litterbag Placem_Collection'!E54</f>
        <v>42938</v>
      </c>
      <c r="T53" s="287">
        <f>IF('Dry_Litterbag Placem_Collection'!G54="","",'Dry_Litterbag Placem_Collection'!G54)</f>
        <v>43005</v>
      </c>
      <c r="U53" s="288">
        <f t="shared" si="0"/>
        <v>67</v>
      </c>
      <c r="V53" s="286">
        <f t="shared" si="3"/>
        <v>6.6799999999999971E-2</v>
      </c>
      <c r="W53" s="289">
        <f>IFERROR(INDEX(Rainfall_Dry!$O$2:$O$217,MATCH(B53, Rainfall_Dry!$A$2:$A$217,0)),"")</f>
        <v>6.5250000359999998</v>
      </c>
      <c r="X53" s="270">
        <v>21.96</v>
      </c>
      <c r="Y53" s="270">
        <v>8.9199999999999982</v>
      </c>
      <c r="Z53" s="270">
        <v>69.12</v>
      </c>
      <c r="AA53" s="271" t="s">
        <v>2688</v>
      </c>
      <c r="AB53" s="270">
        <v>1.7491375061606702</v>
      </c>
      <c r="AC53">
        <f>IF('WetLitterbags placem_collection'!AB54="","",'WetLitterbags placem_collection'!AB54)</f>
        <v>13.4</v>
      </c>
      <c r="AD53">
        <f>IF('WetLitterbags placem_collection'!Z54="","",'WetLitterbags placem_collection'!Z54)</f>
        <v>67</v>
      </c>
      <c r="AE53" s="256" t="str">
        <f>IF('WetLitterbags placem_collection'!AA54="","",'WetLitterbags placem_collection'!AA54)</f>
        <v>M</v>
      </c>
      <c r="AF53">
        <f>IF('WetLitterbags placem_collection'!AC54="","",'WetLitterbags placem_collection'!AC54)</f>
        <v>1</v>
      </c>
      <c r="AG53">
        <f>IFERROR(AVERAGE('Dry_Litterbag Placem_Collection'!O54,'Dry_Litterbag Placem_Collection'!R54),"")</f>
        <v>5.75</v>
      </c>
      <c r="AH53" s="290">
        <f>IFERROR(AVERAGE('Dry_Litterbag Placem_Collection'!N54,'Dry_Litterbag Placem_Collection'!Q54),"")</f>
        <v>30.75</v>
      </c>
      <c r="AI53" s="289">
        <f>INDEX(Coordinates!$B$2:$B$197,MATCH(G53,Coordinates!$J$2:$J$197,0))</f>
        <v>-3.4061569999999999</v>
      </c>
      <c r="AJ53" s="289">
        <f>INDEX(Coordinates!$C$2:$C$197,MATCH(G53,Coordinates!$J$2:$J$197,0))</f>
        <v>34.850738999999997</v>
      </c>
      <c r="AK53" s="289" t="str">
        <f>IF(ISNUMBER(SEARCH("C", 'Dry_Litterbag Placem_Collection'!S54)),"YES","")</f>
        <v/>
      </c>
      <c r="AL53" s="289" t="str">
        <f>IF(ISNUMBER(SEARCH("H", 'Dry_Litterbag Placem_Collection'!S54)),"YES","")</f>
        <v/>
      </c>
      <c r="AM53" s="289" t="str">
        <f>IF(ISNUMBER(SEARCH("R", 'Dry_Litterbag Placem_Collection'!S54)),"YES","")</f>
        <v/>
      </c>
    </row>
    <row r="54" spans="1:39">
      <c r="A54" s="281" t="s">
        <v>2677</v>
      </c>
      <c r="B54" s="282">
        <f>'Dry_Litterbag Placem_Collection'!A55</f>
        <v>53</v>
      </c>
      <c r="C54" s="282" t="str">
        <f>'Dry_Litterbag Placem_Collection'!B55</f>
        <v>Makao</v>
      </c>
      <c r="D54" s="282" t="s">
        <v>2677</v>
      </c>
      <c r="E54" s="282" t="s">
        <v>20</v>
      </c>
      <c r="F54" s="282">
        <v>3</v>
      </c>
      <c r="G54" s="283" t="str">
        <f>'Dry_Litterbag Placem_Collection'!C55</f>
        <v>Dry_P3_T5</v>
      </c>
      <c r="H54" s="284" t="s">
        <v>2559</v>
      </c>
      <c r="I54" s="285" t="s">
        <v>1147</v>
      </c>
      <c r="J54" s="282" t="str">
        <f>IF(ISBLANK('Dry_Litterbag Placem_Collection'!J55),"","G"&amp;""&amp;'Dry_Litterbag Placem_Collection'!J55)</f>
        <v>G172</v>
      </c>
      <c r="K54" s="286">
        <f>IFERROR(INDEX('Green_rooibos initial weight'!$C$5:$C$1749,MATCH(J54, 'Green_rooibos initial weight'!$A$5:$A$1749,0)),"")</f>
        <v>1.9870000000000001</v>
      </c>
      <c r="L54" s="286">
        <f t="shared" si="1"/>
        <v>1.7372000000000001</v>
      </c>
      <c r="M54" s="291"/>
      <c r="N54" s="291"/>
      <c r="O54" s="286">
        <f>IF(IFERROR(INDEX('Both teabags AfterDry'!$D$3:$D$900,MATCH(J54,'Both teabags AfterDry'!$A$3:$A$900,0)),"")="","",(IFERROR(INDEX('Both teabags AfterDry'!$D$3:$D$900,MATCH(J54,'Both teabags AfterDry'!$A$3:$A$900,0)),"")))</f>
        <v>1.8197000000000001</v>
      </c>
      <c r="P54" s="286">
        <f t="shared" si="2"/>
        <v>1.6691</v>
      </c>
      <c r="Q54" s="291"/>
      <c r="R54" s="291"/>
      <c r="S54" s="287">
        <f>'Dry_Litterbag Placem_Collection'!E55</f>
        <v>42938</v>
      </c>
      <c r="T54" s="287">
        <f>IF('Dry_Litterbag Placem_Collection'!G55="","",'Dry_Litterbag Placem_Collection'!G55)</f>
        <v>43005</v>
      </c>
      <c r="U54" s="288">
        <f t="shared" si="0"/>
        <v>67</v>
      </c>
      <c r="V54" s="286">
        <f t="shared" si="3"/>
        <v>6.8100000000000049E-2</v>
      </c>
      <c r="W54" s="289">
        <f>IFERROR(INDEX(Rainfall_Dry!$O$2:$O$217,MATCH(B54, Rainfall_Dry!$A$2:$A$217,0)),"")</f>
        <v>6.5250000359999998</v>
      </c>
      <c r="X54" s="270">
        <v>21.96</v>
      </c>
      <c r="Y54" s="270">
        <v>8.9199999999999982</v>
      </c>
      <c r="Z54" s="270">
        <v>69.12</v>
      </c>
      <c r="AA54" s="271" t="s">
        <v>2688</v>
      </c>
      <c r="AB54" s="270">
        <v>1.7491375061606702</v>
      </c>
      <c r="AC54" t="str">
        <f>IF('WetLitterbags placem_collection'!AB55="","",'WetLitterbags placem_collection'!AB55)</f>
        <v/>
      </c>
      <c r="AD54" t="str">
        <f>IF('WetLitterbags placem_collection'!Z55="","",'WetLitterbags placem_collection'!Z55)</f>
        <v/>
      </c>
      <c r="AE54" s="256" t="str">
        <f>IF('WetLitterbags placem_collection'!AA55="","",'WetLitterbags placem_collection'!AA55)</f>
        <v/>
      </c>
      <c r="AF54" t="str">
        <f>IF('WetLitterbags placem_collection'!AC55="","",'WetLitterbags placem_collection'!AC55)</f>
        <v/>
      </c>
      <c r="AG54">
        <f>IFERROR(AVERAGE('Dry_Litterbag Placem_Collection'!O55,'Dry_Litterbag Placem_Collection'!R55),"")</f>
        <v>6.5</v>
      </c>
      <c r="AH54" s="290">
        <f>IFERROR(AVERAGE('Dry_Litterbag Placem_Collection'!N55,'Dry_Litterbag Placem_Collection'!Q55),"")</f>
        <v>30.4</v>
      </c>
      <c r="AI54" s="289">
        <f>INDEX(Coordinates!$B$2:$B$197,MATCH(G54,Coordinates!$J$2:$J$197,0))</f>
        <v>-3.4061140000000001</v>
      </c>
      <c r="AJ54" s="289">
        <f>INDEX(Coordinates!$C$2:$C$197,MATCH(G54,Coordinates!$J$2:$J$197,0))</f>
        <v>34.850596000000003</v>
      </c>
      <c r="AK54" s="289" t="str">
        <f>IF(ISNUMBER(SEARCH("C", 'Dry_Litterbag Placem_Collection'!S55)),"YES","")</f>
        <v/>
      </c>
      <c r="AL54" s="289" t="str">
        <f>IF(ISNUMBER(SEARCH("H", 'Dry_Litterbag Placem_Collection'!S55)),"YES","")</f>
        <v/>
      </c>
      <c r="AM54" s="289" t="str">
        <f>IF(ISNUMBER(SEARCH("R", 'Dry_Litterbag Placem_Collection'!S55)),"YES","")</f>
        <v/>
      </c>
    </row>
    <row r="55" spans="1:39">
      <c r="A55" s="281" t="s">
        <v>2677</v>
      </c>
      <c r="B55" s="282">
        <f>'Dry_Litterbag Placem_Collection'!A56</f>
        <v>54</v>
      </c>
      <c r="C55" s="282" t="str">
        <f>'Dry_Litterbag Placem_Collection'!B56</f>
        <v>Makao</v>
      </c>
      <c r="D55" s="282" t="s">
        <v>2677</v>
      </c>
      <c r="E55" s="282" t="s">
        <v>20</v>
      </c>
      <c r="F55" s="282">
        <v>3</v>
      </c>
      <c r="G55" s="283" t="str">
        <f>'Dry_Litterbag Placem_Collection'!C56</f>
        <v>Dry_P3_T6</v>
      </c>
      <c r="H55" s="284" t="s">
        <v>2559</v>
      </c>
      <c r="I55" s="285" t="s">
        <v>1147</v>
      </c>
      <c r="J55" s="282" t="str">
        <f>IF(ISBLANK('Dry_Litterbag Placem_Collection'!J56),"","G"&amp;""&amp;'Dry_Litterbag Placem_Collection'!J56)</f>
        <v/>
      </c>
      <c r="K55" s="286" t="str">
        <f>IFERROR(INDEX('Green_rooibos initial weight'!$C$5:$C$1749,MATCH(J55, 'Green_rooibos initial weight'!$A$5:$A$1749,0)),"")</f>
        <v/>
      </c>
      <c r="L55" s="286" t="str">
        <f t="shared" si="1"/>
        <v/>
      </c>
      <c r="M55" s="291"/>
      <c r="N55" s="291"/>
      <c r="O55" s="286" t="str">
        <f>IF(IFERROR(INDEX('Both teabags AfterDry'!$D$3:$D$900,MATCH(J55,'Both teabags AfterDry'!$A$3:$A$900,0)),"")="","",(IFERROR(INDEX('Both teabags AfterDry'!$D$3:$D$900,MATCH(J55,'Both teabags AfterDry'!$A$3:$A$900,0)),"")))</f>
        <v/>
      </c>
      <c r="P55" s="286" t="str">
        <f t="shared" si="2"/>
        <v/>
      </c>
      <c r="Q55" s="291"/>
      <c r="R55" s="291"/>
      <c r="S55" s="287">
        <f>'Dry_Litterbag Placem_Collection'!E56</f>
        <v>0</v>
      </c>
      <c r="T55" s="287" t="str">
        <f>IF('Dry_Litterbag Placem_Collection'!G56="","",'Dry_Litterbag Placem_Collection'!G56)</f>
        <v/>
      </c>
      <c r="U55" s="288" t="str">
        <f t="shared" si="0"/>
        <v/>
      </c>
      <c r="V55" s="286" t="str">
        <f t="shared" si="3"/>
        <v/>
      </c>
      <c r="W55" s="289" t="str">
        <f>IFERROR(INDEX(Rainfall_Dry!$O$2:$O$217,MATCH(B55, Rainfall_Dry!$A$2:$A$217,0)),"")</f>
        <v/>
      </c>
      <c r="X55" s="270">
        <v>21.96</v>
      </c>
      <c r="Y55" s="270">
        <v>8.9199999999999982</v>
      </c>
      <c r="Z55" s="270">
        <v>69.12</v>
      </c>
      <c r="AA55" s="271" t="s">
        <v>2688</v>
      </c>
      <c r="AB55" s="270">
        <v>1.7491375061606702</v>
      </c>
      <c r="AC55" t="str">
        <f>IF('WetLitterbags placem_collection'!AB56="","",'WetLitterbags placem_collection'!AB56)</f>
        <v/>
      </c>
      <c r="AD55" t="str">
        <f>IF('WetLitterbags placem_collection'!Z56="","",'WetLitterbags placem_collection'!Z56)</f>
        <v/>
      </c>
      <c r="AE55" s="256" t="str">
        <f>IF('WetLitterbags placem_collection'!AA56="","",'WetLitterbags placem_collection'!AA56)</f>
        <v/>
      </c>
      <c r="AF55" t="str">
        <f>IF('WetLitterbags placem_collection'!AC56="","",'WetLitterbags placem_collection'!AC56)</f>
        <v/>
      </c>
      <c r="AG55" t="str">
        <f>IFERROR(AVERAGE('Dry_Litterbag Placem_Collection'!O56,'Dry_Litterbag Placem_Collection'!R56),"")</f>
        <v/>
      </c>
      <c r="AH55" s="290" t="str">
        <f>IFERROR(AVERAGE('Dry_Litterbag Placem_Collection'!N56,'Dry_Litterbag Placem_Collection'!Q56),"")</f>
        <v/>
      </c>
      <c r="AI55" s="289">
        <f>INDEX(Coordinates!$B$2:$B$197,MATCH(G55,Coordinates!$J$2:$J$197,0))</f>
        <v>-3.406058019</v>
      </c>
      <c r="AJ55" s="289">
        <f>INDEX(Coordinates!$C$2:$C$197,MATCH(G55,Coordinates!$J$2:$J$197,0))</f>
        <v>34.850466019999999</v>
      </c>
      <c r="AK55" s="289" t="str">
        <f>IF(ISNUMBER(SEARCH("C", 'Dry_Litterbag Placem_Collection'!S56)),"YES","")</f>
        <v/>
      </c>
      <c r="AL55" s="289" t="str">
        <f>IF(ISNUMBER(SEARCH("H", 'Dry_Litterbag Placem_Collection'!S56)),"YES","")</f>
        <v/>
      </c>
      <c r="AM55" s="289" t="str">
        <f>IF(ISNUMBER(SEARCH("R", 'Dry_Litterbag Placem_Collection'!S56)),"YES","")</f>
        <v/>
      </c>
    </row>
    <row r="56" spans="1:39">
      <c r="A56" s="281" t="s">
        <v>2677</v>
      </c>
      <c r="B56" s="282">
        <f>'Dry_Litterbag Placem_Collection'!A57</f>
        <v>55</v>
      </c>
      <c r="C56" s="282" t="str">
        <f>'Dry_Litterbag Placem_Collection'!B57</f>
        <v>Makao</v>
      </c>
      <c r="D56" s="282" t="s">
        <v>2677</v>
      </c>
      <c r="E56" s="282" t="s">
        <v>20</v>
      </c>
      <c r="F56" s="282">
        <v>3</v>
      </c>
      <c r="G56" s="283" t="str">
        <f>'Dry_Litterbag Placem_Collection'!C57</f>
        <v>Dry_P3_T7</v>
      </c>
      <c r="H56" s="284" t="s">
        <v>2559</v>
      </c>
      <c r="I56" s="285" t="s">
        <v>1147</v>
      </c>
      <c r="J56" s="282" t="str">
        <f>IF(ISBLANK('Dry_Litterbag Placem_Collection'!J57),"","G"&amp;""&amp;'Dry_Litterbag Placem_Collection'!J57)</f>
        <v>G86</v>
      </c>
      <c r="K56" s="286">
        <f>IFERROR(INDEX('Green_rooibos initial weight'!$C$5:$C$1749,MATCH(J56, 'Green_rooibos initial weight'!$A$5:$A$1749,0)),"")</f>
        <v>2.1030000000000002</v>
      </c>
      <c r="L56" s="286">
        <f t="shared" si="1"/>
        <v>1.8532000000000002</v>
      </c>
      <c r="M56" s="291"/>
      <c r="N56" s="291"/>
      <c r="O56" s="286">
        <f>IF(IFERROR(INDEX('Both teabags AfterDry'!$D$3:$D$900,MATCH(J56,'Both teabags AfterDry'!$A$3:$A$900,0)),"")="","",(IFERROR(INDEX('Both teabags AfterDry'!$D$3:$D$900,MATCH(J56,'Both teabags AfterDry'!$A$3:$A$900,0)),"")))</f>
        <v>1.8914</v>
      </c>
      <c r="P56" s="286">
        <f t="shared" si="2"/>
        <v>1.7407999999999999</v>
      </c>
      <c r="Q56" s="291"/>
      <c r="R56" s="291"/>
      <c r="S56" s="287">
        <f>'Dry_Litterbag Placem_Collection'!E57</f>
        <v>42938</v>
      </c>
      <c r="T56" s="287">
        <f>IF('Dry_Litterbag Placem_Collection'!G57="","",'Dry_Litterbag Placem_Collection'!G57)</f>
        <v>43005</v>
      </c>
      <c r="U56" s="288">
        <f t="shared" si="0"/>
        <v>67</v>
      </c>
      <c r="V56" s="286">
        <f t="shared" si="3"/>
        <v>0.11240000000000028</v>
      </c>
      <c r="W56" s="289">
        <f>IFERROR(INDEX(Rainfall_Dry!$O$2:$O$217,MATCH(B56, Rainfall_Dry!$A$2:$A$217,0)),"")</f>
        <v>6.5250000359999998</v>
      </c>
      <c r="X56" s="270">
        <v>21.96</v>
      </c>
      <c r="Y56" s="270">
        <v>8.9199999999999982</v>
      </c>
      <c r="Z56" s="270">
        <v>69.12</v>
      </c>
      <c r="AA56" s="271" t="s">
        <v>2688</v>
      </c>
      <c r="AB56" s="270">
        <v>1.7491375061606702</v>
      </c>
      <c r="AC56">
        <f>IF('WetLitterbags placem_collection'!AB57="","",'WetLitterbags placem_collection'!AB57)</f>
        <v>15.8</v>
      </c>
      <c r="AD56">
        <f>IF('WetLitterbags placem_collection'!Z57="","",'WetLitterbags placem_collection'!Z57)</f>
        <v>45</v>
      </c>
      <c r="AE56" s="256" t="str">
        <f>IF('WetLitterbags placem_collection'!AA57="","",'WetLitterbags placem_collection'!AA57)</f>
        <v>M</v>
      </c>
      <c r="AF56">
        <f>IF('WetLitterbags placem_collection'!AC57="","",'WetLitterbags placem_collection'!AC57)</f>
        <v>1</v>
      </c>
      <c r="AG56">
        <f>IFERROR(AVERAGE('Dry_Litterbag Placem_Collection'!O57,'Dry_Litterbag Placem_Collection'!R57),"")</f>
        <v>4.8</v>
      </c>
      <c r="AH56" s="290">
        <f>IFERROR(AVERAGE('Dry_Litterbag Placem_Collection'!N57,'Dry_Litterbag Placem_Collection'!Q57),"")</f>
        <v>31.9</v>
      </c>
      <c r="AI56" s="289">
        <f>INDEX(Coordinates!$B$2:$B$197,MATCH(G56,Coordinates!$J$2:$J$197,0))</f>
        <v>-3.4061389879999999</v>
      </c>
      <c r="AJ56" s="289">
        <f>INDEX(Coordinates!$C$2:$C$197,MATCH(G56,Coordinates!$J$2:$J$197,0))</f>
        <v>34.850574979999998</v>
      </c>
      <c r="AK56" s="289" t="str">
        <f>IF(ISNUMBER(SEARCH("C", 'Dry_Litterbag Placem_Collection'!S57)),"YES","")</f>
        <v>YES</v>
      </c>
      <c r="AL56" s="289" t="str">
        <f>IF(ISNUMBER(SEARCH("H", 'Dry_Litterbag Placem_Collection'!S57)),"YES","")</f>
        <v>YES</v>
      </c>
      <c r="AM56" s="289" t="str">
        <f>IF(ISNUMBER(SEARCH("R", 'Dry_Litterbag Placem_Collection'!S57)),"YES","")</f>
        <v/>
      </c>
    </row>
    <row r="57" spans="1:39">
      <c r="A57" s="281" t="s">
        <v>2677</v>
      </c>
      <c r="B57" s="282">
        <f>'Dry_Litterbag Placem_Collection'!A58</f>
        <v>56</v>
      </c>
      <c r="C57" s="282" t="str">
        <f>'Dry_Litterbag Placem_Collection'!B58</f>
        <v>Makao</v>
      </c>
      <c r="D57" s="282" t="s">
        <v>2677</v>
      </c>
      <c r="E57" s="282" t="s">
        <v>20</v>
      </c>
      <c r="F57" s="282">
        <v>3</v>
      </c>
      <c r="G57" s="283" t="str">
        <f>'Dry_Litterbag Placem_Collection'!C58</f>
        <v>Dry_P3_T8</v>
      </c>
      <c r="H57" s="284" t="s">
        <v>2559</v>
      </c>
      <c r="I57" s="285" t="s">
        <v>1147</v>
      </c>
      <c r="J57" s="282" t="str">
        <f>IF(ISBLANK('Dry_Litterbag Placem_Collection'!J58),"","G"&amp;""&amp;'Dry_Litterbag Placem_Collection'!J58)</f>
        <v>G107</v>
      </c>
      <c r="K57" s="286">
        <f>IFERROR(INDEX('Green_rooibos initial weight'!$C$5:$C$1749,MATCH(J57, 'Green_rooibos initial weight'!$A$5:$A$1749,0)),"")</f>
        <v>2.1749999999999998</v>
      </c>
      <c r="L57" s="286">
        <f t="shared" si="1"/>
        <v>1.9251999999999998</v>
      </c>
      <c r="M57" s="291"/>
      <c r="N57" s="291"/>
      <c r="O57" s="286">
        <f>IF(IFERROR(INDEX('Both teabags AfterDry'!$D$3:$D$900,MATCH(J57,'Both teabags AfterDry'!$A$3:$A$900,0)),"")="","",(IFERROR(INDEX('Both teabags AfterDry'!$D$3:$D$900,MATCH(J57,'Both teabags AfterDry'!$A$3:$A$900,0)),"")))</f>
        <v>2.0276000000000001</v>
      </c>
      <c r="P57" s="286">
        <f t="shared" si="2"/>
        <v>1.877</v>
      </c>
      <c r="Q57" s="291"/>
      <c r="R57" s="291"/>
      <c r="S57" s="287">
        <f>'Dry_Litterbag Placem_Collection'!E58</f>
        <v>42938</v>
      </c>
      <c r="T57" s="287">
        <f>IF('Dry_Litterbag Placem_Collection'!G58="","",'Dry_Litterbag Placem_Collection'!G58)</f>
        <v>43005</v>
      </c>
      <c r="U57" s="288">
        <f t="shared" si="0"/>
        <v>67</v>
      </c>
      <c r="V57" s="286">
        <f t="shared" si="3"/>
        <v>4.8199999999999799E-2</v>
      </c>
      <c r="W57" s="289">
        <f>IFERROR(INDEX(Rainfall_Dry!$O$2:$O$217,MATCH(B57, Rainfall_Dry!$A$2:$A$217,0)),"")</f>
        <v>6.5250000359999998</v>
      </c>
      <c r="X57" s="270">
        <v>21.96</v>
      </c>
      <c r="Y57" s="270">
        <v>8.9199999999999982</v>
      </c>
      <c r="Z57" s="270">
        <v>69.12</v>
      </c>
      <c r="AA57" s="271" t="s">
        <v>2688</v>
      </c>
      <c r="AB57" s="270">
        <v>1.7491375061606702</v>
      </c>
      <c r="AC57">
        <f>IF('WetLitterbags placem_collection'!AB58="","",'WetLitterbags placem_collection'!AB58)</f>
        <v>15.4</v>
      </c>
      <c r="AD57">
        <f>IF('WetLitterbags placem_collection'!Z58="","",'WetLitterbags placem_collection'!Z58)</f>
        <v>30.8</v>
      </c>
      <c r="AE57" s="256" t="str">
        <f>IF('WetLitterbags placem_collection'!AA58="","",'WetLitterbags placem_collection'!AA58)</f>
        <v>M</v>
      </c>
      <c r="AF57">
        <f>IF('WetLitterbags placem_collection'!AC58="","",'WetLitterbags placem_collection'!AC58)</f>
        <v>0</v>
      </c>
      <c r="AG57">
        <f>IFERROR(AVERAGE('Dry_Litterbag Placem_Collection'!O58,'Dry_Litterbag Placem_Collection'!R58),"")</f>
        <v>8.3000000000000007</v>
      </c>
      <c r="AH57" s="290">
        <f>IFERROR(AVERAGE('Dry_Litterbag Placem_Collection'!N58,'Dry_Litterbag Placem_Collection'!Q58),"")</f>
        <v>30.049999999999997</v>
      </c>
      <c r="AI57" s="289">
        <f>INDEX(Coordinates!$B$2:$B$197,MATCH(G57,Coordinates!$J$2:$J$197,0))</f>
        <v>-3.4062900300000001</v>
      </c>
      <c r="AJ57" s="289">
        <f>INDEX(Coordinates!$C$2:$C$197,MATCH(G57,Coordinates!$J$2:$J$197,0))</f>
        <v>34.850441959999998</v>
      </c>
      <c r="AK57" s="289" t="str">
        <f>IF(ISNUMBER(SEARCH("C", 'Dry_Litterbag Placem_Collection'!S58)),"YES","")</f>
        <v/>
      </c>
      <c r="AL57" s="289" t="str">
        <f>IF(ISNUMBER(SEARCH("H", 'Dry_Litterbag Placem_Collection'!S58)),"YES","")</f>
        <v/>
      </c>
      <c r="AM57" s="289" t="str">
        <f>IF(ISNUMBER(SEARCH("R", 'Dry_Litterbag Placem_Collection'!S58)),"YES","")</f>
        <v/>
      </c>
    </row>
    <row r="58" spans="1:39">
      <c r="A58" s="281" t="s">
        <v>2677</v>
      </c>
      <c r="B58" s="282">
        <f>'Dry_Litterbag Placem_Collection'!A59</f>
        <v>57</v>
      </c>
      <c r="C58" s="282" t="str">
        <f>'Dry_Litterbag Placem_Collection'!B59</f>
        <v>Makao</v>
      </c>
      <c r="D58" s="282" t="s">
        <v>2677</v>
      </c>
      <c r="E58" s="282" t="s">
        <v>20</v>
      </c>
      <c r="F58" s="282">
        <v>4</v>
      </c>
      <c r="G58" s="283" t="str">
        <f>'Dry_Litterbag Placem_Collection'!C59</f>
        <v>Dry_P4_T1</v>
      </c>
      <c r="H58" s="284" t="s">
        <v>2559</v>
      </c>
      <c r="I58" s="285" t="s">
        <v>1147</v>
      </c>
      <c r="J58" s="282" t="str">
        <f>IF(ISBLANK('Dry_Litterbag Placem_Collection'!J59),"","G"&amp;""&amp;'Dry_Litterbag Placem_Collection'!J59)</f>
        <v>G41</v>
      </c>
      <c r="K58" s="286">
        <f>IFERROR(INDEX('Green_rooibos initial weight'!$C$5:$C$1749,MATCH(J58, 'Green_rooibos initial weight'!$A$5:$A$1749,0)),"")</f>
        <v>1.9850000000000001</v>
      </c>
      <c r="L58" s="286">
        <f t="shared" si="1"/>
        <v>1.7352000000000001</v>
      </c>
      <c r="M58" s="291"/>
      <c r="N58" s="291"/>
      <c r="O58" s="286" t="str">
        <f>IF(IFERROR(INDEX('Both teabags AfterDry'!$D$3:$D$900,MATCH(J58,'Both teabags AfterDry'!$A$3:$A$900,0)),"")="","",(IFERROR(INDEX('Both teabags AfterDry'!$D$3:$D$900,MATCH(J58,'Both teabags AfterDry'!$A$3:$A$900,0)),"")))</f>
        <v/>
      </c>
      <c r="P58" s="286" t="str">
        <f t="shared" si="2"/>
        <v/>
      </c>
      <c r="Q58" s="291"/>
      <c r="R58" s="291"/>
      <c r="S58" s="287">
        <f>'Dry_Litterbag Placem_Collection'!E59</f>
        <v>42938</v>
      </c>
      <c r="T58" s="287">
        <f>IF('Dry_Litterbag Placem_Collection'!G59="","",'Dry_Litterbag Placem_Collection'!G59)</f>
        <v>43005</v>
      </c>
      <c r="U58" s="288">
        <f t="shared" si="0"/>
        <v>67</v>
      </c>
      <c r="V58" s="286" t="str">
        <f t="shared" si="3"/>
        <v/>
      </c>
      <c r="W58" s="289">
        <f>IFERROR(INDEX(Rainfall_Dry!$O$2:$O$217,MATCH(B58, Rainfall_Dry!$A$2:$A$217,0)),"")</f>
        <v>6.5250000359999998</v>
      </c>
      <c r="X58" s="270">
        <v>25.96</v>
      </c>
      <c r="Y58" s="270">
        <v>6.9200000000000008</v>
      </c>
      <c r="Z58" s="270">
        <v>67.12</v>
      </c>
      <c r="AA58" s="271" t="s">
        <v>2688</v>
      </c>
      <c r="AB58" s="270">
        <v>1.7568260226712666</v>
      </c>
      <c r="AC58">
        <f>IF('WetLitterbags placem_collection'!AB59="","",'WetLitterbags placem_collection'!AB59)</f>
        <v>3.3</v>
      </c>
      <c r="AD58">
        <f>IF('WetLitterbags placem_collection'!Z59="","",'WetLitterbags placem_collection'!Z59)</f>
        <v>28.4</v>
      </c>
      <c r="AE58" s="256" t="str">
        <f>IF('WetLitterbags placem_collection'!AA59="","",'WetLitterbags placem_collection'!AA59)</f>
        <v>O</v>
      </c>
      <c r="AF58">
        <f>IF('WetLitterbags placem_collection'!AC59="","",'WetLitterbags placem_collection'!AC59)</f>
        <v>1</v>
      </c>
      <c r="AG58">
        <f>IFERROR(AVERAGE('Dry_Litterbag Placem_Collection'!O59,'Dry_Litterbag Placem_Collection'!R59),"")</f>
        <v>3.95</v>
      </c>
      <c r="AH58" s="290">
        <f>IFERROR(AVERAGE('Dry_Litterbag Placem_Collection'!N59,'Dry_Litterbag Placem_Collection'!Q59),"")</f>
        <v>33.25</v>
      </c>
      <c r="AI58" s="289">
        <f>INDEX(Coordinates!$B$2:$B$197,MATCH(G58,Coordinates!$J$2:$J$197,0))</f>
        <v>-3.4064239729999999</v>
      </c>
      <c r="AJ58" s="289">
        <f>INDEX(Coordinates!$C$2:$C$197,MATCH(G58,Coordinates!$J$2:$J$197,0))</f>
        <v>34.851213010000002</v>
      </c>
      <c r="AK58" s="289" t="str">
        <f>IF(ISNUMBER(SEARCH("C", 'Dry_Litterbag Placem_Collection'!S59)),"YES","")</f>
        <v/>
      </c>
      <c r="AL58" s="289" t="str">
        <f>IF(ISNUMBER(SEARCH("H", 'Dry_Litterbag Placem_Collection'!S59)),"YES","")</f>
        <v/>
      </c>
      <c r="AM58" s="289" t="str">
        <f>IF(ISNUMBER(SEARCH("R", 'Dry_Litterbag Placem_Collection'!S59)),"YES","")</f>
        <v/>
      </c>
    </row>
    <row r="59" spans="1:39">
      <c r="A59" s="281" t="s">
        <v>2677</v>
      </c>
      <c r="B59" s="282">
        <f>'Dry_Litterbag Placem_Collection'!A60</f>
        <v>58</v>
      </c>
      <c r="C59" s="282" t="str">
        <f>'Dry_Litterbag Placem_Collection'!B60</f>
        <v>Makao</v>
      </c>
      <c r="D59" s="282" t="s">
        <v>2677</v>
      </c>
      <c r="E59" s="282" t="s">
        <v>20</v>
      </c>
      <c r="F59" s="282">
        <v>4</v>
      </c>
      <c r="G59" s="283" t="str">
        <f>'Dry_Litterbag Placem_Collection'!C60</f>
        <v>Dry_P4_T2</v>
      </c>
      <c r="H59" s="284" t="s">
        <v>2559</v>
      </c>
      <c r="I59" s="285" t="s">
        <v>1147</v>
      </c>
      <c r="J59" s="282" t="str">
        <f>IF(ISBLANK('Dry_Litterbag Placem_Collection'!J60),"","G"&amp;""&amp;'Dry_Litterbag Placem_Collection'!J60)</f>
        <v>G481</v>
      </c>
      <c r="K59" s="286">
        <f>IFERROR(INDEX('Green_rooibos initial weight'!$C$5:$C$1749,MATCH(J59, 'Green_rooibos initial weight'!$A$5:$A$1749,0)),"")</f>
        <v>2.0529999999999999</v>
      </c>
      <c r="L59" s="286">
        <f t="shared" si="1"/>
        <v>1.8031999999999999</v>
      </c>
      <c r="M59" s="291"/>
      <c r="N59" s="291"/>
      <c r="O59" s="286">
        <f>IF(IFERROR(INDEX('Both teabags AfterDry'!$D$3:$D$900,MATCH(J59,'Both teabags AfterDry'!$A$3:$A$900,0)),"")="","",(IFERROR(INDEX('Both teabags AfterDry'!$D$3:$D$900,MATCH(J59,'Both teabags AfterDry'!$A$3:$A$900,0)),"")))</f>
        <v>1.7612000000000001</v>
      </c>
      <c r="P59" s="286">
        <f t="shared" si="2"/>
        <v>1.6106</v>
      </c>
      <c r="Q59" s="291"/>
      <c r="R59" s="291"/>
      <c r="S59" s="287">
        <f>'Dry_Litterbag Placem_Collection'!E60</f>
        <v>42938</v>
      </c>
      <c r="T59" s="287">
        <f>IF('Dry_Litterbag Placem_Collection'!G60="","",'Dry_Litterbag Placem_Collection'!G60)</f>
        <v>43005</v>
      </c>
      <c r="U59" s="288">
        <f t="shared" si="0"/>
        <v>67</v>
      </c>
      <c r="V59" s="286">
        <f t="shared" si="3"/>
        <v>0.19259999999999988</v>
      </c>
      <c r="W59" s="289">
        <f>IFERROR(INDEX(Rainfall_Dry!$O$2:$O$217,MATCH(B59, Rainfall_Dry!$A$2:$A$217,0)),"")</f>
        <v>6.5250000359999998</v>
      </c>
      <c r="X59" s="270">
        <v>25.96</v>
      </c>
      <c r="Y59" s="270">
        <v>6.9200000000000008</v>
      </c>
      <c r="Z59" s="270">
        <v>67.12</v>
      </c>
      <c r="AA59" s="271" t="s">
        <v>2688</v>
      </c>
      <c r="AB59" s="270">
        <v>1.7568260226712666</v>
      </c>
      <c r="AC59">
        <f>IF('WetLitterbags placem_collection'!AB60="","",'WetLitterbags placem_collection'!AB60)</f>
        <v>1.4</v>
      </c>
      <c r="AD59">
        <f>IF('WetLitterbags placem_collection'!Z60="","",'WetLitterbags placem_collection'!Z60)</f>
        <v>54.4</v>
      </c>
      <c r="AE59" s="256" t="str">
        <f>IF('WetLitterbags placem_collection'!AA60="","",'WetLitterbags placem_collection'!AA60)</f>
        <v>O</v>
      </c>
      <c r="AF59">
        <f>IF('WetLitterbags placem_collection'!AC60="","",'WetLitterbags placem_collection'!AC60)</f>
        <v>0</v>
      </c>
      <c r="AG59">
        <f>IFERROR(AVERAGE('Dry_Litterbag Placem_Collection'!O60,'Dry_Litterbag Placem_Collection'!R60),"")</f>
        <v>5.7</v>
      </c>
      <c r="AH59" s="290">
        <f>IFERROR(AVERAGE('Dry_Litterbag Placem_Collection'!N60,'Dry_Litterbag Placem_Collection'!Q60),"")</f>
        <v>32.35</v>
      </c>
      <c r="AI59" s="289">
        <f>INDEX(Coordinates!$B$2:$B$197,MATCH(G59,Coordinates!$J$2:$J$197,0))</f>
        <v>-3.4065020079999999</v>
      </c>
      <c r="AJ59" s="289">
        <f>INDEX(Coordinates!$C$2:$C$197,MATCH(G59,Coordinates!$J$2:$J$197,0))</f>
        <v>34.851056020000001</v>
      </c>
      <c r="AK59" s="289" t="str">
        <f>IF(ISNUMBER(SEARCH("C", 'Dry_Litterbag Placem_Collection'!S60)),"YES","")</f>
        <v/>
      </c>
      <c r="AL59" s="289" t="str">
        <f>IF(ISNUMBER(SEARCH("H", 'Dry_Litterbag Placem_Collection'!S60)),"YES","")</f>
        <v>YES</v>
      </c>
      <c r="AM59" s="289" t="str">
        <f>IF(ISNUMBER(SEARCH("R", 'Dry_Litterbag Placem_Collection'!S60)),"YES","")</f>
        <v/>
      </c>
    </row>
    <row r="60" spans="1:39">
      <c r="A60" s="281" t="s">
        <v>2677</v>
      </c>
      <c r="B60" s="282">
        <f>'Dry_Litterbag Placem_Collection'!A61</f>
        <v>59</v>
      </c>
      <c r="C60" s="282" t="str">
        <f>'Dry_Litterbag Placem_Collection'!B61</f>
        <v>Makao</v>
      </c>
      <c r="D60" s="282" t="s">
        <v>2677</v>
      </c>
      <c r="E60" s="282" t="s">
        <v>20</v>
      </c>
      <c r="F60" s="282">
        <v>4</v>
      </c>
      <c r="G60" s="283" t="str">
        <f>'Dry_Litterbag Placem_Collection'!C61</f>
        <v>Dry_P4_T3</v>
      </c>
      <c r="H60" s="284" t="s">
        <v>2559</v>
      </c>
      <c r="I60" s="285" t="s">
        <v>1147</v>
      </c>
      <c r="J60" s="282" t="str">
        <f>IF(ISBLANK('Dry_Litterbag Placem_Collection'!J61),"","G"&amp;""&amp;'Dry_Litterbag Placem_Collection'!J61)</f>
        <v>G261</v>
      </c>
      <c r="K60" s="286">
        <f>IFERROR(INDEX('Green_rooibos initial weight'!$C$5:$C$1749,MATCH(J60, 'Green_rooibos initial weight'!$A$5:$A$1749,0)),"")</f>
        <v>1.9850000000000001</v>
      </c>
      <c r="L60" s="286">
        <f t="shared" si="1"/>
        <v>1.7352000000000001</v>
      </c>
      <c r="M60" s="291"/>
      <c r="N60" s="291"/>
      <c r="O60" s="286">
        <f>IF(IFERROR(INDEX('Both teabags AfterDry'!$D$3:$D$900,MATCH(J60,'Both teabags AfterDry'!$A$3:$A$900,0)),"")="","",(IFERROR(INDEX('Both teabags AfterDry'!$D$3:$D$900,MATCH(J60,'Both teabags AfterDry'!$A$3:$A$900,0)),"")))</f>
        <v>1.8041</v>
      </c>
      <c r="P60" s="286">
        <f t="shared" si="2"/>
        <v>1.6535</v>
      </c>
      <c r="Q60" s="291"/>
      <c r="R60" s="291"/>
      <c r="S60" s="287">
        <f>'Dry_Litterbag Placem_Collection'!E61</f>
        <v>42938</v>
      </c>
      <c r="T60" s="287">
        <f>IF('Dry_Litterbag Placem_Collection'!G61="","",'Dry_Litterbag Placem_Collection'!G61)</f>
        <v>43005</v>
      </c>
      <c r="U60" s="288">
        <f t="shared" si="0"/>
        <v>67</v>
      </c>
      <c r="V60" s="286">
        <f t="shared" si="3"/>
        <v>8.1700000000000106E-2</v>
      </c>
      <c r="W60" s="289">
        <f>IFERROR(INDEX(Rainfall_Dry!$O$2:$O$217,MATCH(B60, Rainfall_Dry!$A$2:$A$217,0)),"")</f>
        <v>6.5250000359999998</v>
      </c>
      <c r="X60" s="270">
        <v>25.96</v>
      </c>
      <c r="Y60" s="270">
        <v>6.9200000000000008</v>
      </c>
      <c r="Z60" s="270">
        <v>67.12</v>
      </c>
      <c r="AA60" s="271" t="s">
        <v>2688</v>
      </c>
      <c r="AB60" s="270">
        <v>1.7568260226712666</v>
      </c>
      <c r="AC60">
        <f>IF('WetLitterbags placem_collection'!AB61="","",'WetLitterbags placem_collection'!AB61)</f>
        <v>3.3</v>
      </c>
      <c r="AD60">
        <f>IF('WetLitterbags placem_collection'!Z61="","",'WetLitterbags placem_collection'!Z61)</f>
        <v>46</v>
      </c>
      <c r="AE60" s="256" t="str">
        <f>IF('WetLitterbags placem_collection'!AA61="","",'WetLitterbags placem_collection'!AA61)</f>
        <v>O</v>
      </c>
      <c r="AF60">
        <f>IF('WetLitterbags placem_collection'!AC61="","",'WetLitterbags placem_collection'!AC61)</f>
        <v>0</v>
      </c>
      <c r="AG60">
        <f>IFERROR(AVERAGE('Dry_Litterbag Placem_Collection'!O61,'Dry_Litterbag Placem_Collection'!R61),"")</f>
        <v>7.6999999999999993</v>
      </c>
      <c r="AH60" s="290">
        <f>IFERROR(AVERAGE('Dry_Litterbag Placem_Collection'!N61,'Dry_Litterbag Placem_Collection'!Q61),"")</f>
        <v>31.8</v>
      </c>
      <c r="AI60" s="289">
        <f>INDEX(Coordinates!$B$2:$B$197,MATCH(G60,Coordinates!$J$2:$J$197,0))</f>
        <v>-3.4062359670000002</v>
      </c>
      <c r="AJ60" s="289">
        <f>INDEX(Coordinates!$C$2:$C$197,MATCH(G60,Coordinates!$J$2:$J$197,0))</f>
        <v>34.851107990000003</v>
      </c>
      <c r="AK60" s="289" t="str">
        <f>IF(ISNUMBER(SEARCH("C", 'Dry_Litterbag Placem_Collection'!S61)),"YES","")</f>
        <v/>
      </c>
      <c r="AL60" s="289" t="str">
        <f>IF(ISNUMBER(SEARCH("H", 'Dry_Litterbag Placem_Collection'!S61)),"YES","")</f>
        <v/>
      </c>
      <c r="AM60" s="289" t="str">
        <f>IF(ISNUMBER(SEARCH("R", 'Dry_Litterbag Placem_Collection'!S61)),"YES","")</f>
        <v/>
      </c>
    </row>
    <row r="61" spans="1:39">
      <c r="A61" s="281" t="s">
        <v>2677</v>
      </c>
      <c r="B61" s="282">
        <f>'Dry_Litterbag Placem_Collection'!A62</f>
        <v>60</v>
      </c>
      <c r="C61" s="282" t="str">
        <f>'Dry_Litterbag Placem_Collection'!B62</f>
        <v>Makao</v>
      </c>
      <c r="D61" s="282" t="s">
        <v>2677</v>
      </c>
      <c r="E61" s="282" t="s">
        <v>20</v>
      </c>
      <c r="F61" s="282">
        <v>4</v>
      </c>
      <c r="G61" s="283" t="str">
        <f>'Dry_Litterbag Placem_Collection'!C62</f>
        <v>Dry_P4_T4</v>
      </c>
      <c r="H61" s="284" t="s">
        <v>2559</v>
      </c>
      <c r="I61" s="285" t="s">
        <v>1147</v>
      </c>
      <c r="J61" s="282" t="str">
        <f>IF(ISBLANK('Dry_Litterbag Placem_Collection'!J62),"","G"&amp;""&amp;'Dry_Litterbag Placem_Collection'!J62)</f>
        <v>G152</v>
      </c>
      <c r="K61" s="286">
        <f>IFERROR(INDEX('Green_rooibos initial weight'!$C$5:$C$1749,MATCH(J61, 'Green_rooibos initial weight'!$A$5:$A$1749,0)),"")</f>
        <v>2.0489999999999999</v>
      </c>
      <c r="L61" s="286">
        <f t="shared" si="1"/>
        <v>1.7991999999999999</v>
      </c>
      <c r="M61" s="291"/>
      <c r="N61" s="291"/>
      <c r="O61" s="286">
        <f>IF(IFERROR(INDEX('Both teabags AfterDry'!$D$3:$D$900,MATCH(J61,'Both teabags AfterDry'!$A$3:$A$900,0)),"")="","",(IFERROR(INDEX('Both teabags AfterDry'!$D$3:$D$900,MATCH(J61,'Both teabags AfterDry'!$A$3:$A$900,0)),"")))</f>
        <v>1.8697999999999999</v>
      </c>
      <c r="P61" s="286">
        <f t="shared" si="2"/>
        <v>1.7191999999999998</v>
      </c>
      <c r="Q61" s="291"/>
      <c r="R61" s="291"/>
      <c r="S61" s="287">
        <f>'Dry_Litterbag Placem_Collection'!E62</f>
        <v>42938</v>
      </c>
      <c r="T61" s="287">
        <f>IF('Dry_Litterbag Placem_Collection'!G62="","",'Dry_Litterbag Placem_Collection'!G62)</f>
        <v>43005</v>
      </c>
      <c r="U61" s="288">
        <f t="shared" si="0"/>
        <v>67</v>
      </c>
      <c r="V61" s="286">
        <f t="shared" si="3"/>
        <v>8.0000000000000071E-2</v>
      </c>
      <c r="W61" s="289">
        <f>IFERROR(INDEX(Rainfall_Dry!$O$2:$O$217,MATCH(B61, Rainfall_Dry!$A$2:$A$217,0)),"")</f>
        <v>6.5250000359999998</v>
      </c>
      <c r="X61" s="270">
        <v>25.96</v>
      </c>
      <c r="Y61" s="270">
        <v>6.9200000000000008</v>
      </c>
      <c r="Z61" s="270">
        <v>67.12</v>
      </c>
      <c r="AA61" s="271" t="s">
        <v>2688</v>
      </c>
      <c r="AB61" s="270">
        <v>1.7568260226712666</v>
      </c>
      <c r="AC61">
        <f>IF('WetLitterbags placem_collection'!AB62="","",'WetLitterbags placem_collection'!AB62)</f>
        <v>2.4</v>
      </c>
      <c r="AD61">
        <f>IF('WetLitterbags placem_collection'!Z62="","",'WetLitterbags placem_collection'!Z62)</f>
        <v>10.199999999999999</v>
      </c>
      <c r="AE61" s="256" t="str">
        <f>IF('WetLitterbags placem_collection'!AA62="","",'WetLitterbags placem_collection'!AA62)</f>
        <v>O</v>
      </c>
      <c r="AF61">
        <f>IF('WetLitterbags placem_collection'!AC62="","",'WetLitterbags placem_collection'!AC62)</f>
        <v>0</v>
      </c>
      <c r="AG61">
        <f>IFERROR(AVERAGE('Dry_Litterbag Placem_Collection'!O62,'Dry_Litterbag Placem_Collection'!R62),"")</f>
        <v>5.65</v>
      </c>
      <c r="AH61" s="290">
        <f>IFERROR(AVERAGE('Dry_Litterbag Placem_Collection'!N62,'Dry_Litterbag Placem_Collection'!Q62),"")</f>
        <v>32.650000000000006</v>
      </c>
      <c r="AI61" s="289">
        <f>INDEX(Coordinates!$B$2:$B$197,MATCH(G61,Coordinates!$J$2:$J$197,0))</f>
        <v>-3.406281983</v>
      </c>
      <c r="AJ61" s="289">
        <f>INDEX(Coordinates!$C$2:$C$197,MATCH(G61,Coordinates!$J$2:$J$197,0))</f>
        <v>34.85137898</v>
      </c>
      <c r="AK61" s="289" t="str">
        <f>IF(ISNUMBER(SEARCH("C", 'Dry_Litterbag Placem_Collection'!S62)),"YES","")</f>
        <v/>
      </c>
      <c r="AL61" s="289" t="str">
        <f>IF(ISNUMBER(SEARCH("H", 'Dry_Litterbag Placem_Collection'!S62)),"YES","")</f>
        <v/>
      </c>
      <c r="AM61" s="289" t="str">
        <f>IF(ISNUMBER(SEARCH("R", 'Dry_Litterbag Placem_Collection'!S62)),"YES","")</f>
        <v/>
      </c>
    </row>
    <row r="62" spans="1:39">
      <c r="A62" s="281" t="s">
        <v>2677</v>
      </c>
      <c r="B62" s="282">
        <f>'Dry_Litterbag Placem_Collection'!A63</f>
        <v>61</v>
      </c>
      <c r="C62" s="282" t="str">
        <f>'Dry_Litterbag Placem_Collection'!B63</f>
        <v>Makao</v>
      </c>
      <c r="D62" s="282" t="s">
        <v>2677</v>
      </c>
      <c r="E62" s="282" t="s">
        <v>20</v>
      </c>
      <c r="F62" s="282">
        <v>4</v>
      </c>
      <c r="G62" s="283" t="str">
        <f>'Dry_Litterbag Placem_Collection'!C63</f>
        <v>Dry_P4_T5</v>
      </c>
      <c r="H62" s="284" t="s">
        <v>2559</v>
      </c>
      <c r="I62" s="285" t="s">
        <v>1147</v>
      </c>
      <c r="J62" s="282" t="str">
        <f>IF(ISBLANK('Dry_Litterbag Placem_Collection'!J63),"","G"&amp;""&amp;'Dry_Litterbag Placem_Collection'!J63)</f>
        <v>G191</v>
      </c>
      <c r="K62" s="286">
        <f>IFERROR(INDEX('Green_rooibos initial weight'!$C$5:$C$1749,MATCH(J62, 'Green_rooibos initial weight'!$A$5:$A$1749,0)),"")</f>
        <v>2.0590000000000002</v>
      </c>
      <c r="L62" s="286">
        <f t="shared" si="1"/>
        <v>1.8092000000000001</v>
      </c>
      <c r="M62" s="291"/>
      <c r="N62" s="291"/>
      <c r="O62" s="286" t="str">
        <f>IF(IFERROR(INDEX('Both teabags AfterDry'!$D$3:$D$900,MATCH(J62,'Both teabags AfterDry'!$A$3:$A$900,0)),"")="","",(IFERROR(INDEX('Both teabags AfterDry'!$D$3:$D$900,MATCH(J62,'Both teabags AfterDry'!$A$3:$A$900,0)),"")))</f>
        <v/>
      </c>
      <c r="P62" s="286" t="str">
        <f t="shared" si="2"/>
        <v/>
      </c>
      <c r="Q62" s="291"/>
      <c r="R62" s="291"/>
      <c r="S62" s="287">
        <f>'Dry_Litterbag Placem_Collection'!E63</f>
        <v>42938</v>
      </c>
      <c r="T62" s="287">
        <f>IF('Dry_Litterbag Placem_Collection'!G63="","",'Dry_Litterbag Placem_Collection'!G63)</f>
        <v>43005</v>
      </c>
      <c r="U62" s="288">
        <f t="shared" si="0"/>
        <v>67</v>
      </c>
      <c r="V62" s="286" t="str">
        <f t="shared" si="3"/>
        <v/>
      </c>
      <c r="W62" s="289">
        <f>IFERROR(INDEX(Rainfall_Dry!$O$2:$O$217,MATCH(B62, Rainfall_Dry!$A$2:$A$217,0)),"")</f>
        <v>6.5250000359999998</v>
      </c>
      <c r="X62" s="270">
        <v>25.96</v>
      </c>
      <c r="Y62" s="270">
        <v>6.9200000000000008</v>
      </c>
      <c r="Z62" s="270">
        <v>67.12</v>
      </c>
      <c r="AA62" s="271" t="s">
        <v>2688</v>
      </c>
      <c r="AB62" s="270">
        <v>1.7568260226712666</v>
      </c>
      <c r="AC62">
        <f>IF('WetLitterbags placem_collection'!AB63="","",'WetLitterbags placem_collection'!AB63)</f>
        <v>5.6</v>
      </c>
      <c r="AD62">
        <f>IF('WetLitterbags placem_collection'!Z63="","",'WetLitterbags placem_collection'!Z63)</f>
        <v>34.200000000000003</v>
      </c>
      <c r="AE62" s="256" t="str">
        <f>IF('WetLitterbags placem_collection'!AA63="","",'WetLitterbags placem_collection'!AA63)</f>
        <v>O</v>
      </c>
      <c r="AF62">
        <f>IF('WetLitterbags placem_collection'!AC63="","",'WetLitterbags placem_collection'!AC63)</f>
        <v>0</v>
      </c>
      <c r="AG62">
        <f>IFERROR(AVERAGE('Dry_Litterbag Placem_Collection'!O63,'Dry_Litterbag Placem_Collection'!R63),"")</f>
        <v>4.5</v>
      </c>
      <c r="AH62" s="290">
        <f>IFERROR(AVERAGE('Dry_Litterbag Placem_Collection'!N63,'Dry_Litterbag Placem_Collection'!Q63),"")</f>
        <v>34</v>
      </c>
      <c r="AI62" s="289">
        <f>INDEX(Coordinates!$B$2:$B$197,MATCH(G62,Coordinates!$J$2:$J$197,0))</f>
        <v>-3.406569986</v>
      </c>
      <c r="AJ62" s="289">
        <f>INDEX(Coordinates!$C$2:$C$197,MATCH(G62,Coordinates!$J$2:$J$197,0))</f>
        <v>34.851323989999997</v>
      </c>
      <c r="AK62" s="289" t="str">
        <f>IF(ISNUMBER(SEARCH("C", 'Dry_Litterbag Placem_Collection'!S63)),"YES","")</f>
        <v/>
      </c>
      <c r="AL62" s="289" t="str">
        <f>IF(ISNUMBER(SEARCH("H", 'Dry_Litterbag Placem_Collection'!S63)),"YES","")</f>
        <v/>
      </c>
      <c r="AM62" s="289" t="str">
        <f>IF(ISNUMBER(SEARCH("R", 'Dry_Litterbag Placem_Collection'!S63)),"YES","")</f>
        <v/>
      </c>
    </row>
    <row r="63" spans="1:39">
      <c r="A63" s="281" t="s">
        <v>2677</v>
      </c>
      <c r="B63" s="282">
        <f>'Dry_Litterbag Placem_Collection'!A64</f>
        <v>62</v>
      </c>
      <c r="C63" s="282" t="str">
        <f>'Dry_Litterbag Placem_Collection'!B64</f>
        <v>Makao</v>
      </c>
      <c r="D63" s="282" t="s">
        <v>2677</v>
      </c>
      <c r="E63" s="282" t="s">
        <v>20</v>
      </c>
      <c r="F63" s="282">
        <v>4</v>
      </c>
      <c r="G63" s="283" t="str">
        <f>'Dry_Litterbag Placem_Collection'!C64</f>
        <v>Dry_P4_T6</v>
      </c>
      <c r="H63" s="284" t="s">
        <v>2559</v>
      </c>
      <c r="I63" s="285" t="s">
        <v>1147</v>
      </c>
      <c r="J63" s="282" t="str">
        <f>IF(ISBLANK('Dry_Litterbag Placem_Collection'!J64),"","G"&amp;""&amp;'Dry_Litterbag Placem_Collection'!J64)</f>
        <v/>
      </c>
      <c r="K63" s="286" t="str">
        <f>IFERROR(INDEX('Green_rooibos initial weight'!$C$5:$C$1749,MATCH(J63, 'Green_rooibos initial weight'!$A$5:$A$1749,0)),"")</f>
        <v/>
      </c>
      <c r="L63" s="286" t="str">
        <f t="shared" si="1"/>
        <v/>
      </c>
      <c r="M63" s="291"/>
      <c r="N63" s="291"/>
      <c r="O63" s="286" t="str">
        <f>IF(IFERROR(INDEX('Both teabags AfterDry'!$D$3:$D$900,MATCH(J63,'Both teabags AfterDry'!$A$3:$A$900,0)),"")="","",(IFERROR(INDEX('Both teabags AfterDry'!$D$3:$D$900,MATCH(J63,'Both teabags AfterDry'!$A$3:$A$900,0)),"")))</f>
        <v/>
      </c>
      <c r="P63" s="286" t="str">
        <f t="shared" si="2"/>
        <v/>
      </c>
      <c r="Q63" s="291"/>
      <c r="R63" s="291"/>
      <c r="S63" s="287">
        <f>'Dry_Litterbag Placem_Collection'!E64</f>
        <v>0</v>
      </c>
      <c r="T63" s="287" t="str">
        <f>IF('Dry_Litterbag Placem_Collection'!G64="","",'Dry_Litterbag Placem_Collection'!G64)</f>
        <v/>
      </c>
      <c r="U63" s="288" t="str">
        <f t="shared" si="0"/>
        <v/>
      </c>
      <c r="V63" s="286" t="str">
        <f t="shared" si="3"/>
        <v/>
      </c>
      <c r="W63" s="289" t="str">
        <f>IFERROR(INDEX(Rainfall_Dry!$O$2:$O$217,MATCH(B63, Rainfall_Dry!$A$2:$A$217,0)),"")</f>
        <v/>
      </c>
      <c r="X63" s="270">
        <v>25.96</v>
      </c>
      <c r="Y63" s="270">
        <v>6.9200000000000008</v>
      </c>
      <c r="Z63" s="270">
        <v>67.12</v>
      </c>
      <c r="AA63" s="271" t="s">
        <v>2688</v>
      </c>
      <c r="AB63" s="270">
        <v>1.7568260226712666</v>
      </c>
      <c r="AC63">
        <f>IF('WetLitterbags placem_collection'!AB64="","",'WetLitterbags placem_collection'!AB64)</f>
        <v>4.2</v>
      </c>
      <c r="AD63">
        <f>IF('WetLitterbags placem_collection'!Z64="","",'WetLitterbags placem_collection'!Z64)</f>
        <v>40.4</v>
      </c>
      <c r="AE63" s="256" t="str">
        <f>IF('WetLitterbags placem_collection'!AA64="","",'WetLitterbags placem_collection'!AA64)</f>
        <v>O</v>
      </c>
      <c r="AF63">
        <f>IF('WetLitterbags placem_collection'!AC64="","",'WetLitterbags placem_collection'!AC64)</f>
        <v>0</v>
      </c>
      <c r="AG63" t="str">
        <f>IFERROR(AVERAGE('Dry_Litterbag Placem_Collection'!O64,'Dry_Litterbag Placem_Collection'!R64),"")</f>
        <v/>
      </c>
      <c r="AH63" s="290" t="str">
        <f>IFERROR(AVERAGE('Dry_Litterbag Placem_Collection'!N64,'Dry_Litterbag Placem_Collection'!Q64),"")</f>
        <v/>
      </c>
      <c r="AI63" s="289">
        <f>INDEX(Coordinates!$B$2:$B$197,MATCH(G63,Coordinates!$J$2:$J$197,0))</f>
        <v>-3.4065180179999999</v>
      </c>
      <c r="AJ63" s="289">
        <f>INDEX(Coordinates!$C$2:$C$197,MATCH(G63,Coordinates!$J$2:$J$197,0))</f>
        <v>34.85121402</v>
      </c>
      <c r="AK63" s="289" t="str">
        <f>IF(ISNUMBER(SEARCH("C", 'Dry_Litterbag Placem_Collection'!S64)),"YES","")</f>
        <v/>
      </c>
      <c r="AL63" s="289" t="str">
        <f>IF(ISNUMBER(SEARCH("H", 'Dry_Litterbag Placem_Collection'!S64)),"YES","")</f>
        <v/>
      </c>
      <c r="AM63" s="289" t="str">
        <f>IF(ISNUMBER(SEARCH("R", 'Dry_Litterbag Placem_Collection'!S64)),"YES","")</f>
        <v/>
      </c>
    </row>
    <row r="64" spans="1:39">
      <c r="A64" s="281" t="s">
        <v>2677</v>
      </c>
      <c r="B64" s="282">
        <f>'Dry_Litterbag Placem_Collection'!A65</f>
        <v>63</v>
      </c>
      <c r="C64" s="282" t="str">
        <f>'Dry_Litterbag Placem_Collection'!B65</f>
        <v>Makao</v>
      </c>
      <c r="D64" s="282" t="s">
        <v>2677</v>
      </c>
      <c r="E64" s="282" t="s">
        <v>20</v>
      </c>
      <c r="F64" s="282">
        <v>4</v>
      </c>
      <c r="G64" s="283" t="str">
        <f>'Dry_Litterbag Placem_Collection'!C65</f>
        <v>Dry_P4_T7</v>
      </c>
      <c r="H64" s="284" t="s">
        <v>2559</v>
      </c>
      <c r="I64" s="285" t="s">
        <v>1147</v>
      </c>
      <c r="J64" s="282" t="str">
        <f>IF(ISBLANK('Dry_Litterbag Placem_Collection'!J65),"","G"&amp;""&amp;'Dry_Litterbag Placem_Collection'!J65)</f>
        <v>G49</v>
      </c>
      <c r="K64" s="286">
        <f>IFERROR(INDEX('Green_rooibos initial weight'!$C$5:$C$1749,MATCH(J64, 'Green_rooibos initial weight'!$A$5:$A$1749,0)),"")</f>
        <v>2.0859999999999999</v>
      </c>
      <c r="L64" s="286">
        <f t="shared" si="1"/>
        <v>1.8361999999999998</v>
      </c>
      <c r="M64" s="291"/>
      <c r="N64" s="291"/>
      <c r="O64" s="286">
        <f>IF(IFERROR(INDEX('Both teabags AfterDry'!$D$3:$D$900,MATCH(J64,'Both teabags AfterDry'!$A$3:$A$900,0)),"")="","",(IFERROR(INDEX('Both teabags AfterDry'!$D$3:$D$900,MATCH(J64,'Both teabags AfterDry'!$A$3:$A$900,0)),"")))</f>
        <v>1.9326000000000001</v>
      </c>
      <c r="P64" s="286">
        <f t="shared" si="2"/>
        <v>1.782</v>
      </c>
      <c r="Q64" s="291"/>
      <c r="R64" s="291"/>
      <c r="S64" s="287">
        <f>'Dry_Litterbag Placem_Collection'!E65</f>
        <v>42938</v>
      </c>
      <c r="T64" s="287">
        <f>IF('Dry_Litterbag Placem_Collection'!G65="","",'Dry_Litterbag Placem_Collection'!G65)</f>
        <v>43005</v>
      </c>
      <c r="U64" s="288">
        <f t="shared" si="0"/>
        <v>67</v>
      </c>
      <c r="V64" s="286">
        <f t="shared" si="3"/>
        <v>5.4199999999999804E-2</v>
      </c>
      <c r="W64" s="289">
        <f>IFERROR(INDEX(Rainfall_Dry!$O$2:$O$217,MATCH(B64, Rainfall_Dry!$A$2:$A$217,0)),"")</f>
        <v>6.5250000359999998</v>
      </c>
      <c r="X64" s="270">
        <v>25.96</v>
      </c>
      <c r="Y64" s="270">
        <v>6.9200000000000008</v>
      </c>
      <c r="Z64" s="270">
        <v>67.12</v>
      </c>
      <c r="AA64" s="271" t="s">
        <v>2688</v>
      </c>
      <c r="AB64" s="270">
        <v>1.7568260226712666</v>
      </c>
      <c r="AC64">
        <f>IF('WetLitterbags placem_collection'!AB65="","",'WetLitterbags placem_collection'!AB65)</f>
        <v>4.9000000000000004</v>
      </c>
      <c r="AD64">
        <f>IF('WetLitterbags placem_collection'!Z65="","",'WetLitterbags placem_collection'!Z65)</f>
        <v>45</v>
      </c>
      <c r="AE64" s="256" t="str">
        <f>IF('WetLitterbags placem_collection'!AA65="","",'WetLitterbags placem_collection'!AA65)</f>
        <v>O</v>
      </c>
      <c r="AF64">
        <f>IF('WetLitterbags placem_collection'!AC65="","",'WetLitterbags placem_collection'!AC65)</f>
        <v>0</v>
      </c>
      <c r="AG64">
        <f>IFERROR(AVERAGE('Dry_Litterbag Placem_Collection'!O65,'Dry_Litterbag Placem_Collection'!R65),"")</f>
        <v>4.75</v>
      </c>
      <c r="AH64" s="290">
        <f>IFERROR(AVERAGE('Dry_Litterbag Placem_Collection'!N65,'Dry_Litterbag Placem_Collection'!Q65),"")</f>
        <v>31.3</v>
      </c>
      <c r="AI64" s="289">
        <f>INDEX(Coordinates!$B$2:$B$197,MATCH(G64,Coordinates!$J$2:$J$197,0))</f>
        <v>-3.406334035</v>
      </c>
      <c r="AJ64" s="289">
        <f>INDEX(Coordinates!$C$2:$C$197,MATCH(G64,Coordinates!$J$2:$J$197,0))</f>
        <v>34.851172030000001</v>
      </c>
      <c r="AK64" s="289" t="str">
        <f>IF(ISNUMBER(SEARCH("C", 'Dry_Litterbag Placem_Collection'!S65)),"YES","")</f>
        <v/>
      </c>
      <c r="AL64" s="289" t="str">
        <f>IF(ISNUMBER(SEARCH("H", 'Dry_Litterbag Placem_Collection'!S65)),"YES","")</f>
        <v/>
      </c>
      <c r="AM64" s="289" t="str">
        <f>IF(ISNUMBER(SEARCH("R", 'Dry_Litterbag Placem_Collection'!S65)),"YES","")</f>
        <v/>
      </c>
    </row>
    <row r="65" spans="1:39">
      <c r="A65" s="281" t="s">
        <v>2677</v>
      </c>
      <c r="B65" s="282">
        <f>'Dry_Litterbag Placem_Collection'!A66</f>
        <v>64</v>
      </c>
      <c r="C65" s="282" t="str">
        <f>'Dry_Litterbag Placem_Collection'!B66</f>
        <v>Makao</v>
      </c>
      <c r="D65" s="282" t="s">
        <v>2677</v>
      </c>
      <c r="E65" s="282" t="s">
        <v>20</v>
      </c>
      <c r="F65" s="282">
        <v>4</v>
      </c>
      <c r="G65" s="283" t="str">
        <f>'Dry_Litterbag Placem_Collection'!C66</f>
        <v>Dry_P4_T8</v>
      </c>
      <c r="H65" s="284" t="s">
        <v>2559</v>
      </c>
      <c r="I65" s="285" t="s">
        <v>1147</v>
      </c>
      <c r="J65" s="282" t="str">
        <f>IF(ISBLANK('Dry_Litterbag Placem_Collection'!J66),"","G"&amp;""&amp;'Dry_Litterbag Placem_Collection'!J66)</f>
        <v>G347</v>
      </c>
      <c r="K65" s="286">
        <f>IFERROR(INDEX('Green_rooibos initial weight'!$C$5:$C$1749,MATCH(J65, 'Green_rooibos initial weight'!$A$5:$A$1749,0)),"")</f>
        <v>1.8919999999999999</v>
      </c>
      <c r="L65" s="286">
        <f t="shared" si="1"/>
        <v>1.6421999999999999</v>
      </c>
      <c r="M65" s="291"/>
      <c r="N65" s="291"/>
      <c r="O65" s="286">
        <f>IF(IFERROR(INDEX('Both teabags AfterDry'!$D$3:$D$900,MATCH(J65,'Both teabags AfterDry'!$A$3:$A$900,0)),"")="","",(IFERROR(INDEX('Both teabags AfterDry'!$D$3:$D$900,MATCH(J65,'Both teabags AfterDry'!$A$3:$A$900,0)),"")))</f>
        <v>1.6924999999999999</v>
      </c>
      <c r="P65" s="286">
        <f t="shared" si="2"/>
        <v>1.5418999999999998</v>
      </c>
      <c r="Q65" s="291"/>
      <c r="R65" s="291"/>
      <c r="S65" s="287">
        <f>'Dry_Litterbag Placem_Collection'!E66</f>
        <v>42938</v>
      </c>
      <c r="T65" s="287">
        <f>IF('Dry_Litterbag Placem_Collection'!G66="","",'Dry_Litterbag Placem_Collection'!G66)</f>
        <v>43005</v>
      </c>
      <c r="U65" s="288">
        <f t="shared" si="0"/>
        <v>67</v>
      </c>
      <c r="V65" s="286">
        <f t="shared" si="3"/>
        <v>0.10030000000000006</v>
      </c>
      <c r="W65" s="289">
        <f>IFERROR(INDEX(Rainfall_Dry!$O$2:$O$217,MATCH(B65, Rainfall_Dry!$A$2:$A$217,0)),"")</f>
        <v>6.5250000359999998</v>
      </c>
      <c r="X65" s="270">
        <v>25.96</v>
      </c>
      <c r="Y65" s="270">
        <v>6.9200000000000008</v>
      </c>
      <c r="Z65" s="270">
        <v>67.12</v>
      </c>
      <c r="AA65" s="271" t="s">
        <v>2688</v>
      </c>
      <c r="AB65" s="270">
        <v>1.7568260226712666</v>
      </c>
      <c r="AC65">
        <f>IF('WetLitterbags placem_collection'!AB66="","",'WetLitterbags placem_collection'!AB66)</f>
        <v>3</v>
      </c>
      <c r="AD65">
        <f>IF('WetLitterbags placem_collection'!Z66="","",'WetLitterbags placem_collection'!Z66)</f>
        <v>22.8</v>
      </c>
      <c r="AE65" s="256" t="str">
        <f>IF('WetLitterbags placem_collection'!AA66="","",'WetLitterbags placem_collection'!AA66)</f>
        <v>O</v>
      </c>
      <c r="AF65">
        <f>IF('WetLitterbags placem_collection'!AC66="","",'WetLitterbags placem_collection'!AC66)</f>
        <v>1</v>
      </c>
      <c r="AG65">
        <f>IFERROR(AVERAGE('Dry_Litterbag Placem_Collection'!O66,'Dry_Litterbag Placem_Collection'!R66),"")</f>
        <v>5.55</v>
      </c>
      <c r="AH65" s="290">
        <f>IFERROR(AVERAGE('Dry_Litterbag Placem_Collection'!N66,'Dry_Litterbag Placem_Collection'!Q66),"")</f>
        <v>31.5</v>
      </c>
      <c r="AI65" s="289">
        <f>INDEX(Coordinates!$B$2:$B$197,MATCH(G65,Coordinates!$J$2:$J$197,0))</f>
        <v>-3.4063409920000001</v>
      </c>
      <c r="AJ65" s="289">
        <f>INDEX(Coordinates!$C$2:$C$197,MATCH(G65,Coordinates!$J$2:$J$197,0))</f>
        <v>34.85126004</v>
      </c>
      <c r="AK65" s="289" t="str">
        <f>IF(ISNUMBER(SEARCH("C", 'Dry_Litterbag Placem_Collection'!S66)),"YES","")</f>
        <v/>
      </c>
      <c r="AL65" s="289" t="str">
        <f>IF(ISNUMBER(SEARCH("H", 'Dry_Litterbag Placem_Collection'!S66)),"YES","")</f>
        <v/>
      </c>
      <c r="AM65" s="289" t="str">
        <f>IF(ISNUMBER(SEARCH("R", 'Dry_Litterbag Placem_Collection'!S66)),"YES","")</f>
        <v/>
      </c>
    </row>
    <row r="66" spans="1:39">
      <c r="A66" s="281" t="s">
        <v>2677</v>
      </c>
      <c r="B66" s="282">
        <f>'Dry_Litterbag Placem_Collection'!A67</f>
        <v>65</v>
      </c>
      <c r="C66" s="282" t="str">
        <f>'Dry_Litterbag Placem_Collection'!B67</f>
        <v>Maswa</v>
      </c>
      <c r="D66" s="282" t="s">
        <v>2677</v>
      </c>
      <c r="E66" s="282" t="s">
        <v>2679</v>
      </c>
      <c r="F66" s="282">
        <v>1</v>
      </c>
      <c r="G66" s="283" t="str">
        <f>'Dry_Litterbag Placem_Collection'!C67</f>
        <v>Dry_W1_T1</v>
      </c>
      <c r="H66" s="284" t="s">
        <v>2559</v>
      </c>
      <c r="I66" s="285" t="s">
        <v>1147</v>
      </c>
      <c r="J66" s="282" t="str">
        <f>IF(ISBLANK('Dry_Litterbag Placem_Collection'!J67),"","G"&amp;""&amp;'Dry_Litterbag Placem_Collection'!J67)</f>
        <v>G495</v>
      </c>
      <c r="K66" s="286">
        <f>IFERROR(INDEX('Green_rooibos initial weight'!$C$5:$C$1749,MATCH(J66, 'Green_rooibos initial weight'!$A$5:$A$1749,0)),"")</f>
        <v>2.0390000000000001</v>
      </c>
      <c r="L66" s="286">
        <f t="shared" si="1"/>
        <v>1.7892000000000001</v>
      </c>
      <c r="M66" s="291"/>
      <c r="N66" s="291"/>
      <c r="O66" s="286" t="str">
        <f>IF(IFERROR(INDEX('Both teabags AfterDry'!$D$3:$D$900,MATCH(J66,'Both teabags AfterDry'!$A$3:$A$900,0)),"")="","",(IFERROR(INDEX('Both teabags AfterDry'!$D$3:$D$900,MATCH(J66,'Both teabags AfterDry'!$A$3:$A$900,0)),"")))</f>
        <v/>
      </c>
      <c r="P66" s="286" t="str">
        <f t="shared" si="2"/>
        <v/>
      </c>
      <c r="Q66" s="291"/>
      <c r="R66" s="291"/>
      <c r="S66" s="287">
        <f>'Dry_Litterbag Placem_Collection'!E67</f>
        <v>42937</v>
      </c>
      <c r="T66" s="287">
        <f>IF('Dry_Litterbag Placem_Collection'!G67="","",'Dry_Litterbag Placem_Collection'!G67)</f>
        <v>43005</v>
      </c>
      <c r="U66" s="288">
        <f t="shared" ref="U66:U129" si="4">IFERROR(T66-S66,"")</f>
        <v>68</v>
      </c>
      <c r="V66" s="286" t="str">
        <f t="shared" si="3"/>
        <v/>
      </c>
      <c r="W66" s="289">
        <f>IFERROR(INDEX(Rainfall_Dry!$O$2:$O$217,MATCH(B66, Rainfall_Dry!$A$2:$A$217,0)),"")</f>
        <v>6.900000125</v>
      </c>
      <c r="X66" s="270">
        <v>47.96</v>
      </c>
      <c r="Y66" s="270">
        <v>22.919999999999995</v>
      </c>
      <c r="Z66" s="270">
        <v>29.120000000000012</v>
      </c>
      <c r="AA66" s="271" t="s">
        <v>2691</v>
      </c>
      <c r="AB66" s="270">
        <v>2.8831936914736325</v>
      </c>
      <c r="AC66">
        <f>IF('WetLitterbags placem_collection'!AB67="","",'WetLitterbags placem_collection'!AB67)</f>
        <v>13.8</v>
      </c>
      <c r="AD66">
        <f>IF('WetLitterbags placem_collection'!Z67="","",'WetLitterbags placem_collection'!Z67)</f>
        <v>13.8</v>
      </c>
      <c r="AE66" s="256" t="str">
        <f>IF('WetLitterbags placem_collection'!AA67="","",'WetLitterbags placem_collection'!AA67)</f>
        <v>O</v>
      </c>
      <c r="AF66">
        <f>IF('WetLitterbags placem_collection'!AC67="","",'WetLitterbags placem_collection'!AC67)</f>
        <v>1</v>
      </c>
      <c r="AG66">
        <f>IFERROR(AVERAGE('Dry_Litterbag Placem_Collection'!O67,'Dry_Litterbag Placem_Collection'!R67),"")</f>
        <v>10.65</v>
      </c>
      <c r="AH66" s="290">
        <f>IFERROR(AVERAGE('Dry_Litterbag Placem_Collection'!N67,'Dry_Litterbag Placem_Collection'!Q67),"")</f>
        <v>28</v>
      </c>
      <c r="AI66" s="289">
        <f>INDEX(Coordinates!$B$2:$B$197,MATCH(G66,Coordinates!$J$2:$J$197,0))</f>
        <v>-3.2993960379999998</v>
      </c>
      <c r="AJ66" s="289">
        <f>INDEX(Coordinates!$C$2:$C$197,MATCH(G66,Coordinates!$J$2:$J$197,0))</f>
        <v>34.848240959999998</v>
      </c>
      <c r="AK66" s="289" t="str">
        <f>IF(ISNUMBER(SEARCH("C", 'Dry_Litterbag Placem_Collection'!S67)),"YES","")</f>
        <v/>
      </c>
      <c r="AL66" s="289" t="str">
        <f>IF(ISNUMBER(SEARCH("H", 'Dry_Litterbag Placem_Collection'!S67)),"YES","")</f>
        <v/>
      </c>
      <c r="AM66" s="289" t="str">
        <f>IF(ISNUMBER(SEARCH("R", 'Dry_Litterbag Placem_Collection'!S67)),"YES","")</f>
        <v/>
      </c>
    </row>
    <row r="67" spans="1:39">
      <c r="A67" s="281" t="s">
        <v>2677</v>
      </c>
      <c r="B67" s="282">
        <f>'Dry_Litterbag Placem_Collection'!A68</f>
        <v>66</v>
      </c>
      <c r="C67" s="282" t="str">
        <f>'Dry_Litterbag Placem_Collection'!B68</f>
        <v>Maswa</v>
      </c>
      <c r="D67" s="282" t="s">
        <v>2677</v>
      </c>
      <c r="E67" s="282" t="s">
        <v>2679</v>
      </c>
      <c r="F67" s="282">
        <v>1</v>
      </c>
      <c r="G67" s="283" t="str">
        <f>'Dry_Litterbag Placem_Collection'!C68</f>
        <v>Dry_W1_T2</v>
      </c>
      <c r="H67" s="284" t="s">
        <v>2559</v>
      </c>
      <c r="I67" s="285" t="s">
        <v>1147</v>
      </c>
      <c r="J67" s="282" t="str">
        <f>IF(ISBLANK('Dry_Litterbag Placem_Collection'!J68),"","G"&amp;""&amp;'Dry_Litterbag Placem_Collection'!J68)</f>
        <v>G247</v>
      </c>
      <c r="K67" s="286">
        <f>IFERROR(INDEX('Green_rooibos initial weight'!$C$5:$C$1749,MATCH(J67, 'Green_rooibos initial weight'!$A$5:$A$1749,0)),"")</f>
        <v>2.13</v>
      </c>
      <c r="L67" s="286">
        <f t="shared" ref="L67:L130" si="5">IFERROR(K67-($BF$7+$BF$8),"")</f>
        <v>1.8801999999999999</v>
      </c>
      <c r="M67" s="291"/>
      <c r="N67" s="291"/>
      <c r="O67" s="286">
        <f>IF(IFERROR(INDEX('Both teabags AfterDry'!$D$3:$D$900,MATCH(J67,'Both teabags AfterDry'!$A$3:$A$900,0)),"")="","",(IFERROR(INDEX('Both teabags AfterDry'!$D$3:$D$900,MATCH(J67,'Both teabags AfterDry'!$A$3:$A$900,0)),"")))</f>
        <v>1.9853000000000001</v>
      </c>
      <c r="P67" s="286">
        <f t="shared" ref="P67:P130" si="6">IFERROR(IF(O67&gt;0,O67-($BF$7),""),"")</f>
        <v>1.8347</v>
      </c>
      <c r="Q67" s="291"/>
      <c r="R67" s="291"/>
      <c r="S67" s="287">
        <f>'Dry_Litterbag Placem_Collection'!E68</f>
        <v>42937</v>
      </c>
      <c r="T67" s="287">
        <f>IF('Dry_Litterbag Placem_Collection'!G68="","",'Dry_Litterbag Placem_Collection'!G68)</f>
        <v>43005</v>
      </c>
      <c r="U67" s="288">
        <f t="shared" si="4"/>
        <v>68</v>
      </c>
      <c r="V67" s="286">
        <f t="shared" ref="V67:V130" si="7">IFERROR(L67-P67,"")</f>
        <v>4.5499999999999874E-2</v>
      </c>
      <c r="W67" s="289">
        <f>IFERROR(INDEX(Rainfall_Dry!$O$2:$O$217,MATCH(B67, Rainfall_Dry!$A$2:$A$217,0)),"")</f>
        <v>6.900000125</v>
      </c>
      <c r="X67" s="270">
        <v>47.96</v>
      </c>
      <c r="Y67" s="270">
        <v>22.919999999999995</v>
      </c>
      <c r="Z67" s="270">
        <v>29.120000000000012</v>
      </c>
      <c r="AA67" s="271" t="s">
        <v>2691</v>
      </c>
      <c r="AB67" s="270">
        <v>3.8831936914736298</v>
      </c>
      <c r="AC67">
        <f>IF('WetLitterbags placem_collection'!AB68="","",'WetLitterbags placem_collection'!AB68)</f>
        <v>8</v>
      </c>
      <c r="AD67">
        <f>IF('WetLitterbags placem_collection'!Z68="","",'WetLitterbags placem_collection'!Z68)</f>
        <v>19.8</v>
      </c>
      <c r="AE67" s="256" t="str">
        <f>IF('WetLitterbags placem_collection'!AA68="","",'WetLitterbags placem_collection'!AA68)</f>
        <v>O</v>
      </c>
      <c r="AF67">
        <f>IF('WetLitterbags placem_collection'!AC68="","",'WetLitterbags placem_collection'!AC68)</f>
        <v>1</v>
      </c>
      <c r="AG67">
        <f>IFERROR(AVERAGE('Dry_Litterbag Placem_Collection'!O68,'Dry_Litterbag Placem_Collection'!R68),"")</f>
        <v>10.100000000000001</v>
      </c>
      <c r="AH67" s="290">
        <f>IFERROR(AVERAGE('Dry_Litterbag Placem_Collection'!N68,'Dry_Litterbag Placem_Collection'!Q68),"")</f>
        <v>23.6</v>
      </c>
      <c r="AI67" s="289">
        <f>INDEX(Coordinates!$B$2:$B$197,MATCH(G67,Coordinates!$J$2:$J$197,0))</f>
        <v>-3.2993090340000002</v>
      </c>
      <c r="AJ67" s="289">
        <f>INDEX(Coordinates!$C$2:$C$197,MATCH(G67,Coordinates!$J$2:$J$197,0))</f>
        <v>34.848404989999999</v>
      </c>
      <c r="AK67" s="289" t="str">
        <f>IF(ISNUMBER(SEARCH("C", 'Dry_Litterbag Placem_Collection'!S68)),"YES","")</f>
        <v>YES</v>
      </c>
      <c r="AL67" s="289" t="str">
        <f>IF(ISNUMBER(SEARCH("H", 'Dry_Litterbag Placem_Collection'!S68)),"YES","")</f>
        <v>YES</v>
      </c>
      <c r="AM67" s="289" t="str">
        <f>IF(ISNUMBER(SEARCH("R", 'Dry_Litterbag Placem_Collection'!S68)),"YES","")</f>
        <v/>
      </c>
    </row>
    <row r="68" spans="1:39">
      <c r="A68" s="281" t="s">
        <v>2677</v>
      </c>
      <c r="B68" s="282">
        <f>'Dry_Litterbag Placem_Collection'!A69</f>
        <v>67</v>
      </c>
      <c r="C68" s="282" t="str">
        <f>'Dry_Litterbag Placem_Collection'!B69</f>
        <v>Maswa</v>
      </c>
      <c r="D68" s="282" t="s">
        <v>2677</v>
      </c>
      <c r="E68" s="282" t="s">
        <v>2679</v>
      </c>
      <c r="F68" s="282">
        <v>1</v>
      </c>
      <c r="G68" s="283" t="str">
        <f>'Dry_Litterbag Placem_Collection'!C69</f>
        <v>Dry_W1_T3</v>
      </c>
      <c r="H68" s="284" t="s">
        <v>2559</v>
      </c>
      <c r="I68" s="285" t="s">
        <v>1147</v>
      </c>
      <c r="J68" s="282" t="str">
        <f>IF(ISBLANK('Dry_Litterbag Placem_Collection'!J69),"","G"&amp;""&amp;'Dry_Litterbag Placem_Collection'!J69)</f>
        <v/>
      </c>
      <c r="K68" s="286" t="str">
        <f>IFERROR(INDEX('Green_rooibos initial weight'!$C$5:$C$1749,MATCH(J68, 'Green_rooibos initial weight'!$A$5:$A$1749,0)),"")</f>
        <v/>
      </c>
      <c r="L68" s="286" t="str">
        <f t="shared" si="5"/>
        <v/>
      </c>
      <c r="M68" s="291"/>
      <c r="N68" s="291"/>
      <c r="O68" s="286" t="str">
        <f>IF(IFERROR(INDEX('Both teabags AfterDry'!$D$3:$D$900,MATCH(J68,'Both teabags AfterDry'!$A$3:$A$900,0)),"")="","",(IFERROR(INDEX('Both teabags AfterDry'!$D$3:$D$900,MATCH(J68,'Both teabags AfterDry'!$A$3:$A$900,0)),"")))</f>
        <v/>
      </c>
      <c r="P68" s="286" t="str">
        <f t="shared" si="6"/>
        <v/>
      </c>
      <c r="Q68" s="291"/>
      <c r="R68" s="291"/>
      <c r="S68" s="287">
        <f>'Dry_Litterbag Placem_Collection'!E69</f>
        <v>0</v>
      </c>
      <c r="T68" s="287" t="str">
        <f>IF('Dry_Litterbag Placem_Collection'!G69="","",'Dry_Litterbag Placem_Collection'!G69)</f>
        <v/>
      </c>
      <c r="U68" s="288" t="str">
        <f t="shared" si="4"/>
        <v/>
      </c>
      <c r="V68" s="286" t="str">
        <f t="shared" si="7"/>
        <v/>
      </c>
      <c r="W68" s="289" t="str">
        <f>IFERROR(INDEX(Rainfall_Dry!$O$2:$O$217,MATCH(B68, Rainfall_Dry!$A$2:$A$217,0)),"")</f>
        <v/>
      </c>
      <c r="X68" s="270">
        <v>47.96</v>
      </c>
      <c r="Y68" s="270">
        <v>22.919999999999995</v>
      </c>
      <c r="Z68" s="270">
        <v>29.120000000000012</v>
      </c>
      <c r="AA68" s="271" t="s">
        <v>2691</v>
      </c>
      <c r="AB68" s="270">
        <v>4.8831936914736298</v>
      </c>
      <c r="AC68">
        <f>IF('WetLitterbags placem_collection'!AB69="","",'WetLitterbags placem_collection'!AB69)</f>
        <v>5.5</v>
      </c>
      <c r="AD68">
        <f>IF('WetLitterbags placem_collection'!Z69="","",'WetLitterbags placem_collection'!Z69)</f>
        <v>5.5</v>
      </c>
      <c r="AE68" s="256" t="str">
        <f>IF('WetLitterbags placem_collection'!AA69="","",'WetLitterbags placem_collection'!AA69)</f>
        <v>O</v>
      </c>
      <c r="AF68">
        <f>IF('WetLitterbags placem_collection'!AC69="","",'WetLitterbags placem_collection'!AC69)</f>
        <v>1</v>
      </c>
      <c r="AG68" t="str">
        <f>IFERROR(AVERAGE('Dry_Litterbag Placem_Collection'!O69,'Dry_Litterbag Placem_Collection'!R69),"")</f>
        <v/>
      </c>
      <c r="AH68" s="290" t="str">
        <f>IFERROR(AVERAGE('Dry_Litterbag Placem_Collection'!N69,'Dry_Litterbag Placem_Collection'!Q69),"")</f>
        <v/>
      </c>
      <c r="AI68" s="289">
        <f>INDEX(Coordinates!$B$2:$B$197,MATCH(G68,Coordinates!$J$2:$J$197,0))</f>
        <v>-3.299434008</v>
      </c>
      <c r="AJ68" s="289">
        <f>INDEX(Coordinates!$C$2:$C$197,MATCH(G68,Coordinates!$J$2:$J$197,0))</f>
        <v>34.848514960000003</v>
      </c>
      <c r="AK68" s="289" t="str">
        <f>IF(ISNUMBER(SEARCH("C", 'Dry_Litterbag Placem_Collection'!S69)),"YES","")</f>
        <v/>
      </c>
      <c r="AL68" s="289" t="str">
        <f>IF(ISNUMBER(SEARCH("H", 'Dry_Litterbag Placem_Collection'!S69)),"YES","")</f>
        <v/>
      </c>
      <c r="AM68" s="289" t="str">
        <f>IF(ISNUMBER(SEARCH("R", 'Dry_Litterbag Placem_Collection'!S69)),"YES","")</f>
        <v/>
      </c>
    </row>
    <row r="69" spans="1:39">
      <c r="A69" s="281" t="s">
        <v>2677</v>
      </c>
      <c r="B69" s="282">
        <f>'Dry_Litterbag Placem_Collection'!A70</f>
        <v>68</v>
      </c>
      <c r="C69" s="282" t="str">
        <f>'Dry_Litterbag Placem_Collection'!B70</f>
        <v>Maswa</v>
      </c>
      <c r="D69" s="282" t="s">
        <v>2677</v>
      </c>
      <c r="E69" s="282" t="s">
        <v>2679</v>
      </c>
      <c r="F69" s="282">
        <v>1</v>
      </c>
      <c r="G69" s="283" t="str">
        <f>'Dry_Litterbag Placem_Collection'!C70</f>
        <v>Dry_W1_T4</v>
      </c>
      <c r="H69" s="284" t="s">
        <v>2559</v>
      </c>
      <c r="I69" s="285" t="s">
        <v>1147</v>
      </c>
      <c r="J69" s="282" t="str">
        <f>IF(ISBLANK('Dry_Litterbag Placem_Collection'!J70),"","G"&amp;""&amp;'Dry_Litterbag Placem_Collection'!J70)</f>
        <v>G63</v>
      </c>
      <c r="K69" s="286">
        <f>IFERROR(INDEX('Green_rooibos initial weight'!$C$5:$C$1749,MATCH(J69, 'Green_rooibos initial weight'!$A$5:$A$1749,0)),"")</f>
        <v>2</v>
      </c>
      <c r="L69" s="286">
        <f t="shared" si="5"/>
        <v>1.7502</v>
      </c>
      <c r="M69" s="291"/>
      <c r="N69" s="291"/>
      <c r="O69" s="286">
        <f>IF(IFERROR(INDEX('Both teabags AfterDry'!$D$3:$D$900,MATCH(J69,'Both teabags AfterDry'!$A$3:$A$900,0)),"")="","",(IFERROR(INDEX('Both teabags AfterDry'!$D$3:$D$900,MATCH(J69,'Both teabags AfterDry'!$A$3:$A$900,0)),"")))</f>
        <v>1.8152999999999999</v>
      </c>
      <c r="P69" s="286">
        <f t="shared" si="6"/>
        <v>1.6646999999999998</v>
      </c>
      <c r="Q69" s="291"/>
      <c r="R69" s="291"/>
      <c r="S69" s="287">
        <f>'Dry_Litterbag Placem_Collection'!E70</f>
        <v>42937</v>
      </c>
      <c r="T69" s="287">
        <f>IF('Dry_Litterbag Placem_Collection'!G70="","",'Dry_Litterbag Placem_Collection'!G70)</f>
        <v>43005</v>
      </c>
      <c r="U69" s="288">
        <f t="shared" si="4"/>
        <v>68</v>
      </c>
      <c r="V69" s="286">
        <f t="shared" si="7"/>
        <v>8.5500000000000131E-2</v>
      </c>
      <c r="W69" s="289">
        <f>IFERROR(INDEX(Rainfall_Dry!$O$2:$O$217,MATCH(B69, Rainfall_Dry!$A$2:$A$217,0)),"")</f>
        <v>6.900000125</v>
      </c>
      <c r="X69" s="270">
        <v>47.96</v>
      </c>
      <c r="Y69" s="270">
        <v>22.919999999999995</v>
      </c>
      <c r="Z69" s="270">
        <v>29.120000000000012</v>
      </c>
      <c r="AA69" s="271" t="s">
        <v>2691</v>
      </c>
      <c r="AB69" s="270">
        <v>5.8831936914736298</v>
      </c>
      <c r="AC69">
        <f>IF('WetLitterbags placem_collection'!AB70="","",'WetLitterbags placem_collection'!AB70)</f>
        <v>9.6999999999999993</v>
      </c>
      <c r="AD69">
        <f>IF('WetLitterbags placem_collection'!Z70="","",'WetLitterbags placem_collection'!Z70)</f>
        <v>23.4</v>
      </c>
      <c r="AE69" s="256" t="str">
        <f>IF('WetLitterbags placem_collection'!AA70="","",'WetLitterbags placem_collection'!AA70)</f>
        <v>O</v>
      </c>
      <c r="AF69">
        <f>IF('WetLitterbags placem_collection'!AC70="","",'WetLitterbags placem_collection'!AC70)</f>
        <v>1</v>
      </c>
      <c r="AG69">
        <f>IFERROR(AVERAGE('Dry_Litterbag Placem_Collection'!O70,'Dry_Litterbag Placem_Collection'!R70),"")</f>
        <v>7.75</v>
      </c>
      <c r="AH69" s="290">
        <f>IFERROR(AVERAGE('Dry_Litterbag Placem_Collection'!N70,'Dry_Litterbag Placem_Collection'!Q70),"")</f>
        <v>26.85</v>
      </c>
      <c r="AI69" s="289">
        <f>INDEX(Coordinates!$B$2:$B$197,MATCH(G69,Coordinates!$J$2:$J$197,0))</f>
        <v>-3.2991180099999999</v>
      </c>
      <c r="AJ69" s="289">
        <f>INDEX(Coordinates!$C$2:$C$197,MATCH(G69,Coordinates!$J$2:$J$197,0))</f>
        <v>34.84824699</v>
      </c>
      <c r="AK69" s="289" t="str">
        <f>IF(ISNUMBER(SEARCH("C", 'Dry_Litterbag Placem_Collection'!S70)),"YES","")</f>
        <v/>
      </c>
      <c r="AL69" s="289" t="str">
        <f>IF(ISNUMBER(SEARCH("H", 'Dry_Litterbag Placem_Collection'!S70)),"YES","")</f>
        <v/>
      </c>
      <c r="AM69" s="289" t="str">
        <f>IF(ISNUMBER(SEARCH("R", 'Dry_Litterbag Placem_Collection'!S70)),"YES","")</f>
        <v/>
      </c>
    </row>
    <row r="70" spans="1:39">
      <c r="A70" s="281" t="s">
        <v>2677</v>
      </c>
      <c r="B70" s="282">
        <f>'Dry_Litterbag Placem_Collection'!A71</f>
        <v>69</v>
      </c>
      <c r="C70" s="282" t="str">
        <f>'Dry_Litterbag Placem_Collection'!B71</f>
        <v>Maswa</v>
      </c>
      <c r="D70" s="282" t="s">
        <v>2677</v>
      </c>
      <c r="E70" s="282" t="s">
        <v>2679</v>
      </c>
      <c r="F70" s="282">
        <v>1</v>
      </c>
      <c r="G70" s="283" t="str">
        <f>'Dry_Litterbag Placem_Collection'!C71</f>
        <v>Dry_W1_T5</v>
      </c>
      <c r="H70" s="284" t="s">
        <v>2559</v>
      </c>
      <c r="I70" s="285" t="s">
        <v>1147</v>
      </c>
      <c r="J70" s="282" t="str">
        <f>IF(ISBLANK('Dry_Litterbag Placem_Collection'!J71),"","G"&amp;""&amp;'Dry_Litterbag Placem_Collection'!J71)</f>
        <v>G382</v>
      </c>
      <c r="K70" s="286">
        <f>IFERROR(INDEX('Green_rooibos initial weight'!$C$5:$C$1749,MATCH(J70, 'Green_rooibos initial weight'!$A$5:$A$1749,0)),"")</f>
        <v>2.0960000000000001</v>
      </c>
      <c r="L70" s="286">
        <f t="shared" si="5"/>
        <v>1.8462000000000001</v>
      </c>
      <c r="M70" s="291"/>
      <c r="N70" s="291"/>
      <c r="O70" s="286">
        <f>IF(IFERROR(INDEX('Both teabags AfterDry'!$D$3:$D$900,MATCH(J70,'Both teabags AfterDry'!$A$3:$A$900,0)),"")="","",(IFERROR(INDEX('Both teabags AfterDry'!$D$3:$D$900,MATCH(J70,'Both teabags AfterDry'!$A$3:$A$900,0)),"")))</f>
        <v>1.8677999999999999</v>
      </c>
      <c r="P70" s="286">
        <f t="shared" si="6"/>
        <v>1.7171999999999998</v>
      </c>
      <c r="Q70" s="291"/>
      <c r="R70" s="291"/>
      <c r="S70" s="287">
        <f>'Dry_Litterbag Placem_Collection'!E71</f>
        <v>42937</v>
      </c>
      <c r="T70" s="287">
        <f>IF('Dry_Litterbag Placem_Collection'!G71="","",'Dry_Litterbag Placem_Collection'!G71)</f>
        <v>43006</v>
      </c>
      <c r="U70" s="288">
        <f t="shared" si="4"/>
        <v>69</v>
      </c>
      <c r="V70" s="286">
        <f t="shared" si="7"/>
        <v>0.12900000000000023</v>
      </c>
      <c r="W70" s="289">
        <f>IFERROR(INDEX(Rainfall_Dry!$O$2:$O$217,MATCH(B70, Rainfall_Dry!$A$2:$A$217,0)),"")</f>
        <v>6.900000125</v>
      </c>
      <c r="X70" s="270">
        <v>47.96</v>
      </c>
      <c r="Y70" s="270">
        <v>22.919999999999995</v>
      </c>
      <c r="Z70" s="270">
        <v>29.120000000000012</v>
      </c>
      <c r="AA70" s="271" t="s">
        <v>2691</v>
      </c>
      <c r="AB70" s="270">
        <v>6.8831936914736298</v>
      </c>
      <c r="AC70">
        <f>IF('WetLitterbags placem_collection'!AB71="","",'WetLitterbags placem_collection'!AB71)</f>
        <v>14.4</v>
      </c>
      <c r="AD70">
        <f>IF('WetLitterbags placem_collection'!Z71="","",'WetLitterbags placem_collection'!Z71)</f>
        <v>24.4</v>
      </c>
      <c r="AE70" s="256" t="str">
        <f>IF('WetLitterbags placem_collection'!AA71="","",'WetLitterbags placem_collection'!AA71)</f>
        <v>O</v>
      </c>
      <c r="AF70">
        <f>IF('WetLitterbags placem_collection'!AC71="","",'WetLitterbags placem_collection'!AC71)</f>
        <v>1</v>
      </c>
      <c r="AG70">
        <f>IFERROR(AVERAGE('Dry_Litterbag Placem_Collection'!O71,'Dry_Litterbag Placem_Collection'!R71),"")</f>
        <v>7.95</v>
      </c>
      <c r="AH70" s="290">
        <f>IFERROR(AVERAGE('Dry_Litterbag Placem_Collection'!N71,'Dry_Litterbag Placem_Collection'!Q71),"")</f>
        <v>26.55</v>
      </c>
      <c r="AI70" s="289">
        <f>INDEX(Coordinates!$B$2:$B$197,MATCH(G70,Coordinates!$J$2:$J$197,0))</f>
        <v>-3.2993180030000002</v>
      </c>
      <c r="AJ70" s="289">
        <f>INDEX(Coordinates!$C$2:$C$197,MATCH(G70,Coordinates!$J$2:$J$197,0))</f>
        <v>34.848235010000003</v>
      </c>
      <c r="AK70" s="289" t="str">
        <f>IF(ISNUMBER(SEARCH("C", 'Dry_Litterbag Placem_Collection'!S71)),"YES","")</f>
        <v/>
      </c>
      <c r="AL70" s="289" t="str">
        <f>IF(ISNUMBER(SEARCH("H", 'Dry_Litterbag Placem_Collection'!S71)),"YES","")</f>
        <v/>
      </c>
      <c r="AM70" s="289" t="str">
        <f>IF(ISNUMBER(SEARCH("R", 'Dry_Litterbag Placem_Collection'!S71)),"YES","")</f>
        <v/>
      </c>
    </row>
    <row r="71" spans="1:39">
      <c r="A71" s="281" t="s">
        <v>2677</v>
      </c>
      <c r="B71" s="282">
        <f>'Dry_Litterbag Placem_Collection'!A72</f>
        <v>70</v>
      </c>
      <c r="C71" s="282" t="str">
        <f>'Dry_Litterbag Placem_Collection'!B72</f>
        <v>Maswa</v>
      </c>
      <c r="D71" s="282" t="s">
        <v>2677</v>
      </c>
      <c r="E71" s="282" t="s">
        <v>2679</v>
      </c>
      <c r="F71" s="282">
        <v>1</v>
      </c>
      <c r="G71" s="283" t="str">
        <f>'Dry_Litterbag Placem_Collection'!C72</f>
        <v>Dry_W1_T6</v>
      </c>
      <c r="H71" s="284" t="s">
        <v>2559</v>
      </c>
      <c r="I71" s="285" t="s">
        <v>1147</v>
      </c>
      <c r="J71" s="282" t="str">
        <f>IF(ISBLANK('Dry_Litterbag Placem_Collection'!J72),"","G"&amp;""&amp;'Dry_Litterbag Placem_Collection'!J72)</f>
        <v>G278</v>
      </c>
      <c r="K71" s="286">
        <f>IFERROR(INDEX('Green_rooibos initial weight'!$C$5:$C$1749,MATCH(J71, 'Green_rooibos initial weight'!$A$5:$A$1749,0)),"")</f>
        <v>2.0049999999999999</v>
      </c>
      <c r="L71" s="286">
        <f t="shared" si="5"/>
        <v>1.7551999999999999</v>
      </c>
      <c r="M71" s="291"/>
      <c r="N71" s="291"/>
      <c r="O71" s="286">
        <f>IF(IFERROR(INDEX('Both teabags AfterDry'!$D$3:$D$900,MATCH(J71,'Both teabags AfterDry'!$A$3:$A$900,0)),"")="","",(IFERROR(INDEX('Both teabags AfterDry'!$D$3:$D$900,MATCH(J71,'Both teabags AfterDry'!$A$3:$A$900,0)),"")))</f>
        <v>1.8243</v>
      </c>
      <c r="P71" s="286">
        <f t="shared" si="6"/>
        <v>1.6737</v>
      </c>
      <c r="Q71" s="291"/>
      <c r="R71" s="291"/>
      <c r="S71" s="287">
        <f>'Dry_Litterbag Placem_Collection'!E72</f>
        <v>42937</v>
      </c>
      <c r="T71" s="287">
        <f>IF('Dry_Litterbag Placem_Collection'!G72="","",'Dry_Litterbag Placem_Collection'!G72)</f>
        <v>43006</v>
      </c>
      <c r="U71" s="288">
        <f t="shared" si="4"/>
        <v>69</v>
      </c>
      <c r="V71" s="286">
        <f t="shared" si="7"/>
        <v>8.1499999999999906E-2</v>
      </c>
      <c r="W71" s="289">
        <f>IFERROR(INDEX(Rainfall_Dry!$O$2:$O$217,MATCH(B71, Rainfall_Dry!$A$2:$A$217,0)),"")</f>
        <v>6.900000125</v>
      </c>
      <c r="X71" s="270">
        <v>47.96</v>
      </c>
      <c r="Y71" s="270">
        <v>22.919999999999995</v>
      </c>
      <c r="Z71" s="270">
        <v>29.120000000000012</v>
      </c>
      <c r="AA71" s="271" t="s">
        <v>2691</v>
      </c>
      <c r="AB71" s="270">
        <v>7.8831936914736298</v>
      </c>
      <c r="AC71">
        <f>IF('WetLitterbags placem_collection'!AB72="","",'WetLitterbags placem_collection'!AB72)</f>
        <v>15</v>
      </c>
      <c r="AD71">
        <f>IF('WetLitterbags placem_collection'!Z72="","",'WetLitterbags placem_collection'!Z72)</f>
        <v>28</v>
      </c>
      <c r="AE71" s="256" t="str">
        <f>IF('WetLitterbags placem_collection'!AA72="","",'WetLitterbags placem_collection'!AA72)</f>
        <v>O</v>
      </c>
      <c r="AF71">
        <f>IF('WetLitterbags placem_collection'!AC72="","",'WetLitterbags placem_collection'!AC72)</f>
        <v>0</v>
      </c>
      <c r="AG71">
        <f>IFERROR(AVERAGE('Dry_Litterbag Placem_Collection'!O72,'Dry_Litterbag Placem_Collection'!R72),"")</f>
        <v>8.8000000000000007</v>
      </c>
      <c r="AH71" s="290">
        <f>IFERROR(AVERAGE('Dry_Litterbag Placem_Collection'!N72,'Dry_Litterbag Placem_Collection'!Q72),"")</f>
        <v>27.200000000000003</v>
      </c>
      <c r="AI71" s="289">
        <f>INDEX(Coordinates!$B$2:$B$197,MATCH(G71,Coordinates!$J$2:$J$197,0))</f>
        <v>-3.299381034</v>
      </c>
      <c r="AJ71" s="289">
        <f>INDEX(Coordinates!$C$2:$C$197,MATCH(G71,Coordinates!$J$2:$J$197,0))</f>
        <v>34.848312040000003</v>
      </c>
      <c r="AK71" s="289" t="str">
        <f>IF(ISNUMBER(SEARCH("C", 'Dry_Litterbag Placem_Collection'!S72)),"YES","")</f>
        <v/>
      </c>
      <c r="AL71" s="289" t="str">
        <f>IF(ISNUMBER(SEARCH("H", 'Dry_Litterbag Placem_Collection'!S72)),"YES","")</f>
        <v/>
      </c>
      <c r="AM71" s="289" t="str">
        <f>IF(ISNUMBER(SEARCH("R", 'Dry_Litterbag Placem_Collection'!S72)),"YES","")</f>
        <v/>
      </c>
    </row>
    <row r="72" spans="1:39">
      <c r="A72" s="281" t="s">
        <v>2677</v>
      </c>
      <c r="B72" s="282">
        <f>'Dry_Litterbag Placem_Collection'!A73</f>
        <v>71</v>
      </c>
      <c r="C72" s="282" t="str">
        <f>'Dry_Litterbag Placem_Collection'!B73</f>
        <v>Maswa</v>
      </c>
      <c r="D72" s="282" t="s">
        <v>2677</v>
      </c>
      <c r="E72" s="282" t="s">
        <v>2679</v>
      </c>
      <c r="F72" s="282">
        <v>1</v>
      </c>
      <c r="G72" s="283" t="str">
        <f>'Dry_Litterbag Placem_Collection'!C73</f>
        <v>Dry_W1_T7</v>
      </c>
      <c r="H72" s="284" t="s">
        <v>2559</v>
      </c>
      <c r="I72" s="285" t="s">
        <v>1147</v>
      </c>
      <c r="J72" s="282" t="str">
        <f>IF(ISBLANK('Dry_Litterbag Placem_Collection'!J73),"","G"&amp;""&amp;'Dry_Litterbag Placem_Collection'!J73)</f>
        <v>G138</v>
      </c>
      <c r="K72" s="286">
        <f>IFERROR(INDEX('Green_rooibos initial weight'!$C$5:$C$1749,MATCH(J72, 'Green_rooibos initial weight'!$A$5:$A$1749,0)),"")</f>
        <v>1.956</v>
      </c>
      <c r="L72" s="286">
        <f t="shared" si="5"/>
        <v>1.7061999999999999</v>
      </c>
      <c r="M72" s="291"/>
      <c r="N72" s="291"/>
      <c r="O72" s="286">
        <f>IF(IFERROR(INDEX('Both teabags AfterDry'!$D$3:$D$900,MATCH(J72,'Both teabags AfterDry'!$A$3:$A$900,0)),"")="","",(IFERROR(INDEX('Both teabags AfterDry'!$D$3:$D$900,MATCH(J72,'Both teabags AfterDry'!$A$3:$A$900,0)),"")))</f>
        <v>1.782</v>
      </c>
      <c r="P72" s="286">
        <f t="shared" si="6"/>
        <v>1.6314</v>
      </c>
      <c r="Q72" s="291"/>
      <c r="R72" s="291"/>
      <c r="S72" s="287">
        <f>'Dry_Litterbag Placem_Collection'!E73</f>
        <v>42937</v>
      </c>
      <c r="T72" s="287">
        <f>IF('Dry_Litterbag Placem_Collection'!G73="","",'Dry_Litterbag Placem_Collection'!G73)</f>
        <v>43006</v>
      </c>
      <c r="U72" s="288">
        <f t="shared" si="4"/>
        <v>69</v>
      </c>
      <c r="V72" s="286">
        <f t="shared" si="7"/>
        <v>7.4799999999999978E-2</v>
      </c>
      <c r="W72" s="289">
        <f>IFERROR(INDEX(Rainfall_Dry!$O$2:$O$217,MATCH(B72, Rainfall_Dry!$A$2:$A$217,0)),"")</f>
        <v>6.900000125</v>
      </c>
      <c r="X72" s="270">
        <v>47.96</v>
      </c>
      <c r="Y72" s="270">
        <v>22.919999999999995</v>
      </c>
      <c r="Z72" s="270">
        <v>29.120000000000012</v>
      </c>
      <c r="AA72" s="271" t="s">
        <v>2691</v>
      </c>
      <c r="AB72" s="270">
        <v>8.8831936914736307</v>
      </c>
      <c r="AC72">
        <f>IF('WetLitterbags placem_collection'!AB73="","",'WetLitterbags placem_collection'!AB73)</f>
        <v>15.5</v>
      </c>
      <c r="AD72">
        <f>IF('WetLitterbags placem_collection'!Z73="","",'WetLitterbags placem_collection'!Z73)</f>
        <v>32</v>
      </c>
      <c r="AE72" s="256" t="str">
        <f>IF('WetLitterbags placem_collection'!AA73="","",'WetLitterbags placem_collection'!AA73)</f>
        <v>O</v>
      </c>
      <c r="AF72">
        <f>IF('WetLitterbags placem_collection'!AC73="","",'WetLitterbags placem_collection'!AC73)</f>
        <v>1</v>
      </c>
      <c r="AG72">
        <f>IFERROR(AVERAGE('Dry_Litterbag Placem_Collection'!O73,'Dry_Litterbag Placem_Collection'!R73),"")</f>
        <v>9.9499999999999993</v>
      </c>
      <c r="AH72" s="290">
        <f>IFERROR(AVERAGE('Dry_Litterbag Placem_Collection'!N73,'Dry_Litterbag Placem_Collection'!Q73),"")</f>
        <v>27.6</v>
      </c>
      <c r="AI72" s="289">
        <f>INDEX(Coordinates!$B$2:$B$197,MATCH(G72,Coordinates!$J$2:$J$197,0))</f>
        <v>-3.2992429849999998</v>
      </c>
      <c r="AJ72" s="289">
        <f>INDEX(Coordinates!$C$2:$C$197,MATCH(G72,Coordinates!$J$2:$J$197,0))</f>
        <v>34.847900989999999</v>
      </c>
      <c r="AK72" s="289" t="str">
        <f>IF(ISNUMBER(SEARCH("C", 'Dry_Litterbag Placem_Collection'!S73)),"YES","")</f>
        <v/>
      </c>
      <c r="AL72" s="289" t="str">
        <f>IF(ISNUMBER(SEARCH("H", 'Dry_Litterbag Placem_Collection'!S73)),"YES","")</f>
        <v/>
      </c>
      <c r="AM72" s="289" t="str">
        <f>IF(ISNUMBER(SEARCH("R", 'Dry_Litterbag Placem_Collection'!S73)),"YES","")</f>
        <v/>
      </c>
    </row>
    <row r="73" spans="1:39">
      <c r="A73" s="281" t="s">
        <v>2677</v>
      </c>
      <c r="B73" s="282">
        <f>'Dry_Litterbag Placem_Collection'!A74</f>
        <v>72</v>
      </c>
      <c r="C73" s="282" t="str">
        <f>'Dry_Litterbag Placem_Collection'!B74</f>
        <v>Maswa</v>
      </c>
      <c r="D73" s="282" t="s">
        <v>2677</v>
      </c>
      <c r="E73" s="282" t="s">
        <v>2679</v>
      </c>
      <c r="F73" s="282">
        <v>1</v>
      </c>
      <c r="G73" s="283" t="str">
        <f>'Dry_Litterbag Placem_Collection'!C74</f>
        <v>Dry_W1_T8</v>
      </c>
      <c r="H73" s="284" t="s">
        <v>2559</v>
      </c>
      <c r="I73" s="285" t="s">
        <v>1147</v>
      </c>
      <c r="J73" s="282" t="str">
        <f>IF(ISBLANK('Dry_Litterbag Placem_Collection'!J74),"","G"&amp;""&amp;'Dry_Litterbag Placem_Collection'!J74)</f>
        <v>G431</v>
      </c>
      <c r="K73" s="286">
        <f>IFERROR(INDEX('Green_rooibos initial weight'!$C$5:$C$1749,MATCH(J73, 'Green_rooibos initial weight'!$A$5:$A$1749,0)),"")</f>
        <v>2.08</v>
      </c>
      <c r="L73" s="286">
        <f t="shared" si="5"/>
        <v>1.8302</v>
      </c>
      <c r="M73" s="291"/>
      <c r="N73" s="291"/>
      <c r="O73" s="286">
        <f>IF(IFERROR(INDEX('Both teabags AfterDry'!$D$3:$D$900,MATCH(J73,'Both teabags AfterDry'!$A$3:$A$900,0)),"")="","",(IFERROR(INDEX('Both teabags AfterDry'!$D$3:$D$900,MATCH(J73,'Both teabags AfterDry'!$A$3:$A$900,0)),"")))</f>
        <v>1.8758999999999999</v>
      </c>
      <c r="P73" s="286">
        <f t="shared" si="6"/>
        <v>1.7252999999999998</v>
      </c>
      <c r="Q73" s="291"/>
      <c r="R73" s="291"/>
      <c r="S73" s="287">
        <f>'Dry_Litterbag Placem_Collection'!E74</f>
        <v>42937</v>
      </c>
      <c r="T73" s="287">
        <f>IF('Dry_Litterbag Placem_Collection'!G74="","",'Dry_Litterbag Placem_Collection'!G74)</f>
        <v>43006</v>
      </c>
      <c r="U73" s="288">
        <f t="shared" si="4"/>
        <v>69</v>
      </c>
      <c r="V73" s="286">
        <f t="shared" si="7"/>
        <v>0.10490000000000022</v>
      </c>
      <c r="W73" s="289">
        <f>IFERROR(INDEX(Rainfall_Dry!$O$2:$O$217,MATCH(B73, Rainfall_Dry!$A$2:$A$217,0)),"")</f>
        <v>6.900000125</v>
      </c>
      <c r="X73" s="270">
        <v>47.96</v>
      </c>
      <c r="Y73" s="270">
        <v>22.919999999999995</v>
      </c>
      <c r="Z73" s="270">
        <v>29.120000000000012</v>
      </c>
      <c r="AA73" s="271" t="s">
        <v>2691</v>
      </c>
      <c r="AB73" s="270">
        <v>9.8831936914736307</v>
      </c>
      <c r="AC73">
        <f>IF('WetLitterbags placem_collection'!AB74="","",'WetLitterbags placem_collection'!AB74)</f>
        <v>2.6</v>
      </c>
      <c r="AD73">
        <f>IF('WetLitterbags placem_collection'!Z74="","",'WetLitterbags placem_collection'!Z74)</f>
        <v>44</v>
      </c>
      <c r="AE73" s="256" t="str">
        <f>IF('WetLitterbags placem_collection'!AA74="","",'WetLitterbags placem_collection'!AA74)</f>
        <v>O</v>
      </c>
      <c r="AF73">
        <f>IF('WetLitterbags placem_collection'!AC74="","",'WetLitterbags placem_collection'!AC74)</f>
        <v>1</v>
      </c>
      <c r="AG73">
        <f>IFERROR(AVERAGE('Dry_Litterbag Placem_Collection'!O74,'Dry_Litterbag Placem_Collection'!R74),"")</f>
        <v>9.5</v>
      </c>
      <c r="AH73" s="290">
        <f>IFERROR(AVERAGE('Dry_Litterbag Placem_Collection'!N74,'Dry_Litterbag Placem_Collection'!Q74),"")</f>
        <v>26.35</v>
      </c>
      <c r="AI73" s="289">
        <f>INDEX(Coordinates!$B$2:$B$197,MATCH(G73,Coordinates!$J$2:$J$197,0))</f>
        <v>-3.2996540329999999</v>
      </c>
      <c r="AJ73" s="289">
        <f>INDEX(Coordinates!$C$2:$C$197,MATCH(G73,Coordinates!$J$2:$J$197,0))</f>
        <v>34.848151020000003</v>
      </c>
      <c r="AK73" s="289" t="str">
        <f>IF(ISNUMBER(SEARCH("C", 'Dry_Litterbag Placem_Collection'!S74)),"YES","")</f>
        <v/>
      </c>
      <c r="AL73" s="289" t="str">
        <f>IF(ISNUMBER(SEARCH("H", 'Dry_Litterbag Placem_Collection'!S74)),"YES","")</f>
        <v/>
      </c>
      <c r="AM73" s="289" t="str">
        <f>IF(ISNUMBER(SEARCH("R", 'Dry_Litterbag Placem_Collection'!S74)),"YES","")</f>
        <v/>
      </c>
    </row>
    <row r="74" spans="1:39">
      <c r="A74" s="281" t="s">
        <v>2677</v>
      </c>
      <c r="B74" s="282">
        <f>'Dry_Litterbag Placem_Collection'!A75</f>
        <v>73</v>
      </c>
      <c r="C74" s="282" t="str">
        <f>'Dry_Litterbag Placem_Collection'!B75</f>
        <v>Maswa</v>
      </c>
      <c r="D74" s="282" t="s">
        <v>2677</v>
      </c>
      <c r="E74" s="282" t="s">
        <v>2679</v>
      </c>
      <c r="F74" s="282">
        <v>2</v>
      </c>
      <c r="G74" s="283" t="str">
        <f>'Dry_Litterbag Placem_Collection'!C75</f>
        <v>Dry_W2_T1</v>
      </c>
      <c r="H74" s="284" t="s">
        <v>2559</v>
      </c>
      <c r="I74" s="285" t="s">
        <v>1147</v>
      </c>
      <c r="J74" s="282" t="str">
        <f>IF(ISBLANK('Dry_Litterbag Placem_Collection'!J75),"","G"&amp;""&amp;'Dry_Litterbag Placem_Collection'!J75)</f>
        <v>G321</v>
      </c>
      <c r="K74" s="286">
        <f>IFERROR(INDEX('Green_rooibos initial weight'!$C$5:$C$1749,MATCH(J74, 'Green_rooibos initial weight'!$A$5:$A$1749,0)),"")</f>
        <v>1.9179999999999999</v>
      </c>
      <c r="L74" s="286">
        <f t="shared" si="5"/>
        <v>1.6681999999999999</v>
      </c>
      <c r="M74" s="291"/>
      <c r="N74" s="291"/>
      <c r="O74" s="286" t="str">
        <f>IF(IFERROR(INDEX('Both teabags AfterDry'!$D$3:$D$900,MATCH(J74,'Both teabags AfterDry'!$A$3:$A$900,0)),"")="","",(IFERROR(INDEX('Both teabags AfterDry'!$D$3:$D$900,MATCH(J74,'Both teabags AfterDry'!$A$3:$A$900,0)),"")))</f>
        <v/>
      </c>
      <c r="P74" s="286" t="str">
        <f t="shared" si="6"/>
        <v/>
      </c>
      <c r="Q74" s="291"/>
      <c r="R74" s="291"/>
      <c r="S74" s="287">
        <f>'Dry_Litterbag Placem_Collection'!E75</f>
        <v>42937</v>
      </c>
      <c r="T74" s="287">
        <f>IF('Dry_Litterbag Placem_Collection'!G75="","",'Dry_Litterbag Placem_Collection'!G75)</f>
        <v>43006</v>
      </c>
      <c r="U74" s="288">
        <f t="shared" si="4"/>
        <v>69</v>
      </c>
      <c r="V74" s="286" t="str">
        <f t="shared" si="7"/>
        <v/>
      </c>
      <c r="W74" s="289">
        <f>IFERROR(INDEX(Rainfall_Dry!$O$2:$O$217,MATCH(B74, Rainfall_Dry!$A$2:$A$217,0)),"")</f>
        <v>6.900000125</v>
      </c>
      <c r="X74" s="270">
        <v>45.272914521112256</v>
      </c>
      <c r="Y74" s="270">
        <v>23.604531410916575</v>
      </c>
      <c r="Z74" s="270">
        <v>31.122554067971166</v>
      </c>
      <c r="AA74" s="271" t="s">
        <v>2691</v>
      </c>
      <c r="AB74" s="270">
        <v>2.0547560374568752</v>
      </c>
      <c r="AC74">
        <f>IF('WetLitterbags placem_collection'!AB75="","",'WetLitterbags placem_collection'!AB75)</f>
        <v>9.1</v>
      </c>
      <c r="AD74">
        <f>IF('WetLitterbags placem_collection'!Z75="","",'WetLitterbags placem_collection'!Z75)</f>
        <v>10</v>
      </c>
      <c r="AE74" s="256" t="str">
        <f>IF('WetLitterbags placem_collection'!AA75="","",'WetLitterbags placem_collection'!AA75)</f>
        <v>M</v>
      </c>
      <c r="AF74">
        <f>IF('WetLitterbags placem_collection'!AC75="","",'WetLitterbags placem_collection'!AC75)</f>
        <v>1</v>
      </c>
      <c r="AG74">
        <f>IFERROR(AVERAGE('Dry_Litterbag Placem_Collection'!O75,'Dry_Litterbag Placem_Collection'!R75),"")</f>
        <v>9.5500000000000007</v>
      </c>
      <c r="AH74" s="290">
        <f>IFERROR(AVERAGE('Dry_Litterbag Placem_Collection'!N75,'Dry_Litterbag Placem_Collection'!Q75),"")</f>
        <v>28.35</v>
      </c>
      <c r="AI74" s="289">
        <f>INDEX(Coordinates!$B$2:$B$197,MATCH(G74,Coordinates!$J$2:$J$197,0))</f>
        <v>-3.3025860229999999</v>
      </c>
      <c r="AJ74" s="289">
        <f>INDEX(Coordinates!$C$2:$C$197,MATCH(G74,Coordinates!$J$2:$J$197,0))</f>
        <v>34.848048009999999</v>
      </c>
      <c r="AK74" s="289" t="str">
        <f>IF(ISNUMBER(SEARCH("C", 'Dry_Litterbag Placem_Collection'!S75)),"YES","")</f>
        <v/>
      </c>
      <c r="AL74" s="289" t="str">
        <f>IF(ISNUMBER(SEARCH("H", 'Dry_Litterbag Placem_Collection'!S75)),"YES","")</f>
        <v/>
      </c>
      <c r="AM74" s="289" t="str">
        <f>IF(ISNUMBER(SEARCH("R", 'Dry_Litterbag Placem_Collection'!S75)),"YES","")</f>
        <v/>
      </c>
    </row>
    <row r="75" spans="1:39">
      <c r="A75" s="281" t="s">
        <v>2677</v>
      </c>
      <c r="B75" s="282">
        <f>'Dry_Litterbag Placem_Collection'!A76</f>
        <v>74</v>
      </c>
      <c r="C75" s="282" t="str">
        <f>'Dry_Litterbag Placem_Collection'!B76</f>
        <v>Maswa</v>
      </c>
      <c r="D75" s="282" t="s">
        <v>2677</v>
      </c>
      <c r="E75" s="282" t="s">
        <v>2679</v>
      </c>
      <c r="F75" s="282">
        <v>2</v>
      </c>
      <c r="G75" s="283" t="str">
        <f>'Dry_Litterbag Placem_Collection'!C76</f>
        <v>Dry_W2_T2</v>
      </c>
      <c r="H75" s="284" t="s">
        <v>2559</v>
      </c>
      <c r="I75" s="285" t="s">
        <v>1147</v>
      </c>
      <c r="J75" s="282" t="str">
        <f>IF(ISBLANK('Dry_Litterbag Placem_Collection'!J76),"","G"&amp;""&amp;'Dry_Litterbag Placem_Collection'!J76)</f>
        <v>G329</v>
      </c>
      <c r="K75" s="286">
        <f>IFERROR(INDEX('Green_rooibos initial weight'!$C$5:$C$1749,MATCH(J75, 'Green_rooibos initial weight'!$A$5:$A$1749,0)),"")</f>
        <v>1.9550000000000001</v>
      </c>
      <c r="L75" s="286">
        <f t="shared" si="5"/>
        <v>1.7052</v>
      </c>
      <c r="M75" s="291"/>
      <c r="N75" s="291"/>
      <c r="O75" s="286">
        <f>IF(IFERROR(INDEX('Both teabags AfterDry'!$D$3:$D$900,MATCH(J75,'Both teabags AfterDry'!$A$3:$A$900,0)),"")="","",(IFERROR(INDEX('Both teabags AfterDry'!$D$3:$D$900,MATCH(J75,'Both teabags AfterDry'!$A$3:$A$900,0)),"")))</f>
        <v>1.7850999999999999</v>
      </c>
      <c r="P75" s="286">
        <f t="shared" si="6"/>
        <v>1.6344999999999998</v>
      </c>
      <c r="Q75" s="291"/>
      <c r="R75" s="291"/>
      <c r="S75" s="287">
        <f>'Dry_Litterbag Placem_Collection'!E76</f>
        <v>42937</v>
      </c>
      <c r="T75" s="287">
        <f>IF('Dry_Litterbag Placem_Collection'!G76="","",'Dry_Litterbag Placem_Collection'!G76)</f>
        <v>43006</v>
      </c>
      <c r="U75" s="288">
        <f t="shared" si="4"/>
        <v>69</v>
      </c>
      <c r="V75" s="286">
        <f t="shared" si="7"/>
        <v>7.0700000000000207E-2</v>
      </c>
      <c r="W75" s="289">
        <f>IFERROR(INDEX(Rainfall_Dry!$O$2:$O$217,MATCH(B75, Rainfall_Dry!$A$2:$A$217,0)),"")</f>
        <v>6.900000125</v>
      </c>
      <c r="X75" s="270">
        <v>45.272914521112256</v>
      </c>
      <c r="Y75" s="270">
        <v>23.604531410916575</v>
      </c>
      <c r="Z75" s="270">
        <v>31.122554067971166</v>
      </c>
      <c r="AA75" s="271" t="s">
        <v>2691</v>
      </c>
      <c r="AB75" s="270">
        <v>3.0547560374568801</v>
      </c>
      <c r="AC75">
        <f>IF('WetLitterbags placem_collection'!AB76="","",'WetLitterbags placem_collection'!AB76)</f>
        <v>7.7</v>
      </c>
      <c r="AD75">
        <f>IF('WetLitterbags placem_collection'!Z76="","",'WetLitterbags placem_collection'!Z76)</f>
        <v>9.4</v>
      </c>
      <c r="AE75" s="256" t="str">
        <f>IF('WetLitterbags placem_collection'!AA76="","",'WetLitterbags placem_collection'!AA76)</f>
        <v>M</v>
      </c>
      <c r="AF75">
        <f>IF('WetLitterbags placem_collection'!AC76="","",'WetLitterbags placem_collection'!AC76)</f>
        <v>1</v>
      </c>
      <c r="AG75">
        <f>IFERROR(AVERAGE('Dry_Litterbag Placem_Collection'!O76,'Dry_Litterbag Placem_Collection'!R76),"")</f>
        <v>10.8</v>
      </c>
      <c r="AH75" s="290">
        <f>IFERROR(AVERAGE('Dry_Litterbag Placem_Collection'!N76,'Dry_Litterbag Placem_Collection'!Q76),"")</f>
        <v>28.1</v>
      </c>
      <c r="AI75" s="289">
        <f>INDEX(Coordinates!$B$2:$B$197,MATCH(G75,Coordinates!$J$2:$J$197,0))</f>
        <v>-3.3025779759999998</v>
      </c>
      <c r="AJ75" s="289">
        <f>INDEX(Coordinates!$C$2:$C$197,MATCH(G75,Coordinates!$J$2:$J$197,0))</f>
        <v>34.848041969999997</v>
      </c>
      <c r="AK75" s="289" t="str">
        <f>IF(ISNUMBER(SEARCH("C", 'Dry_Litterbag Placem_Collection'!S76)),"YES","")</f>
        <v/>
      </c>
      <c r="AL75" s="289" t="str">
        <f>IF(ISNUMBER(SEARCH("H", 'Dry_Litterbag Placem_Collection'!S76)),"YES","")</f>
        <v/>
      </c>
      <c r="AM75" s="289" t="str">
        <f>IF(ISNUMBER(SEARCH("R", 'Dry_Litterbag Placem_Collection'!S76)),"YES","")</f>
        <v/>
      </c>
    </row>
    <row r="76" spans="1:39">
      <c r="A76" s="281" t="s">
        <v>2677</v>
      </c>
      <c r="B76" s="282">
        <f>'Dry_Litterbag Placem_Collection'!A77</f>
        <v>75</v>
      </c>
      <c r="C76" s="282" t="str">
        <f>'Dry_Litterbag Placem_Collection'!B77</f>
        <v>Maswa</v>
      </c>
      <c r="D76" s="282" t="s">
        <v>2677</v>
      </c>
      <c r="E76" s="282" t="s">
        <v>2679</v>
      </c>
      <c r="F76" s="282">
        <v>2</v>
      </c>
      <c r="G76" s="283" t="str">
        <f>'Dry_Litterbag Placem_Collection'!C77</f>
        <v>Dry_W2_T3</v>
      </c>
      <c r="H76" s="284" t="s">
        <v>2559</v>
      </c>
      <c r="I76" s="285" t="s">
        <v>1147</v>
      </c>
      <c r="J76" s="282" t="str">
        <f>IF(ISBLANK('Dry_Litterbag Placem_Collection'!J77),"","G"&amp;""&amp;'Dry_Litterbag Placem_Collection'!J77)</f>
        <v>G215</v>
      </c>
      <c r="K76" s="286">
        <f>IFERROR(INDEX('Green_rooibos initial weight'!$C$5:$C$1749,MATCH(J76, 'Green_rooibos initial weight'!$A$5:$A$1749,0)),"")</f>
        <v>2.0579999999999998</v>
      </c>
      <c r="L76" s="286">
        <f t="shared" si="5"/>
        <v>1.8081999999999998</v>
      </c>
      <c r="M76" s="291"/>
      <c r="N76" s="291"/>
      <c r="O76" s="286">
        <f>IF(IFERROR(INDEX('Both teabags AfterDry'!$D$3:$D$900,MATCH(J76,'Both teabags AfterDry'!$A$3:$A$900,0)),"")="","",(IFERROR(INDEX('Both teabags AfterDry'!$D$3:$D$900,MATCH(J76,'Both teabags AfterDry'!$A$3:$A$900,0)),"")))</f>
        <v>1.9146000000000001</v>
      </c>
      <c r="P76" s="286">
        <f t="shared" si="6"/>
        <v>1.764</v>
      </c>
      <c r="Q76" s="291"/>
      <c r="R76" s="291"/>
      <c r="S76" s="287">
        <f>'Dry_Litterbag Placem_Collection'!E77</f>
        <v>42937</v>
      </c>
      <c r="T76" s="287">
        <f>IF('Dry_Litterbag Placem_Collection'!G77="","",'Dry_Litterbag Placem_Collection'!G77)</f>
        <v>43006</v>
      </c>
      <c r="U76" s="288">
        <f t="shared" si="4"/>
        <v>69</v>
      </c>
      <c r="V76" s="286">
        <f t="shared" si="7"/>
        <v>4.4199999999999795E-2</v>
      </c>
      <c r="W76" s="289">
        <f>IFERROR(INDEX(Rainfall_Dry!$O$2:$O$217,MATCH(B76, Rainfall_Dry!$A$2:$A$217,0)),"")</f>
        <v>6.900000125</v>
      </c>
      <c r="X76" s="270">
        <v>45.272914521112256</v>
      </c>
      <c r="Y76" s="270">
        <v>23.604531410916575</v>
      </c>
      <c r="Z76" s="270">
        <v>31.122554067971166</v>
      </c>
      <c r="AA76" s="271" t="s">
        <v>2691</v>
      </c>
      <c r="AB76" s="270">
        <v>4.0547560374568796</v>
      </c>
      <c r="AC76">
        <f>IF('WetLitterbags placem_collection'!AB77="","",'WetLitterbags placem_collection'!AB77)</f>
        <v>6.1</v>
      </c>
      <c r="AD76">
        <f>IF('WetLitterbags placem_collection'!Z77="","",'WetLitterbags placem_collection'!Z77)</f>
        <v>13.8</v>
      </c>
      <c r="AE76" s="256" t="str">
        <f>IF('WetLitterbags placem_collection'!AA77="","",'WetLitterbags placem_collection'!AA77)</f>
        <v>O</v>
      </c>
      <c r="AF76">
        <f>IF('WetLitterbags placem_collection'!AC77="","",'WetLitterbags placem_collection'!AC77)</f>
        <v>0</v>
      </c>
      <c r="AG76">
        <f>IFERROR(AVERAGE('Dry_Litterbag Placem_Collection'!O77,'Dry_Litterbag Placem_Collection'!R77),"")</f>
        <v>12.3</v>
      </c>
      <c r="AH76" s="290">
        <f>IFERROR(AVERAGE('Dry_Litterbag Placem_Collection'!N77,'Dry_Litterbag Placem_Collection'!Q77),"")</f>
        <v>27.200000000000003</v>
      </c>
      <c r="AI76" s="289">
        <f>INDEX(Coordinates!$B$2:$B$197,MATCH(G76,Coordinates!$J$2:$J$197,0))</f>
        <v>-3.302687025</v>
      </c>
      <c r="AJ76" s="289">
        <f>INDEX(Coordinates!$C$2:$C$197,MATCH(G76,Coordinates!$J$2:$J$197,0))</f>
        <v>34.847926970000003</v>
      </c>
      <c r="AK76" s="289" t="str">
        <f>IF(ISNUMBER(SEARCH("C", 'Dry_Litterbag Placem_Collection'!S77)),"YES","")</f>
        <v/>
      </c>
      <c r="AL76" s="289" t="str">
        <f>IF(ISNUMBER(SEARCH("H", 'Dry_Litterbag Placem_Collection'!S77)),"YES","")</f>
        <v>YES</v>
      </c>
      <c r="AM76" s="289" t="str">
        <f>IF(ISNUMBER(SEARCH("R", 'Dry_Litterbag Placem_Collection'!S77)),"YES","")</f>
        <v/>
      </c>
    </row>
    <row r="77" spans="1:39">
      <c r="A77" s="281" t="s">
        <v>2677</v>
      </c>
      <c r="B77" s="282">
        <f>'Dry_Litterbag Placem_Collection'!A78</f>
        <v>76</v>
      </c>
      <c r="C77" s="282" t="str">
        <f>'Dry_Litterbag Placem_Collection'!B78</f>
        <v>Maswa</v>
      </c>
      <c r="D77" s="282" t="s">
        <v>2677</v>
      </c>
      <c r="E77" s="282" t="s">
        <v>2679</v>
      </c>
      <c r="F77" s="282">
        <v>2</v>
      </c>
      <c r="G77" s="283" t="str">
        <f>'Dry_Litterbag Placem_Collection'!C78</f>
        <v>Dry_W2_T4</v>
      </c>
      <c r="H77" s="284" t="s">
        <v>2559</v>
      </c>
      <c r="I77" s="285" t="s">
        <v>1147</v>
      </c>
      <c r="J77" s="282" t="str">
        <f>IF(ISBLANK('Dry_Litterbag Placem_Collection'!J78),"","G"&amp;""&amp;'Dry_Litterbag Placem_Collection'!J78)</f>
        <v>G60</v>
      </c>
      <c r="K77" s="286">
        <f>IFERROR(INDEX('Green_rooibos initial weight'!$C$5:$C$1749,MATCH(J77, 'Green_rooibos initial weight'!$A$5:$A$1749,0)),"")</f>
        <v>2.1230000000000002</v>
      </c>
      <c r="L77" s="286">
        <f t="shared" si="5"/>
        <v>1.8732000000000002</v>
      </c>
      <c r="M77" s="291"/>
      <c r="N77" s="291"/>
      <c r="O77" s="286">
        <f>IF(IFERROR(INDEX('Both teabags AfterDry'!$D$3:$D$900,MATCH(J77,'Both teabags AfterDry'!$A$3:$A$900,0)),"")="","",(IFERROR(INDEX('Both teabags AfterDry'!$D$3:$D$900,MATCH(J77,'Both teabags AfterDry'!$A$3:$A$900,0)),"")))</f>
        <v>1.9540999999999999</v>
      </c>
      <c r="P77" s="286">
        <f t="shared" si="6"/>
        <v>1.8034999999999999</v>
      </c>
      <c r="Q77" s="291"/>
      <c r="R77" s="291"/>
      <c r="S77" s="287">
        <f>'Dry_Litterbag Placem_Collection'!E78</f>
        <v>42937</v>
      </c>
      <c r="T77" s="287">
        <f>IF('Dry_Litterbag Placem_Collection'!G78="","",'Dry_Litterbag Placem_Collection'!G78)</f>
        <v>43006</v>
      </c>
      <c r="U77" s="288">
        <f t="shared" si="4"/>
        <v>69</v>
      </c>
      <c r="V77" s="286">
        <f t="shared" si="7"/>
        <v>6.9700000000000317E-2</v>
      </c>
      <c r="W77" s="289">
        <f>IFERROR(INDEX(Rainfall_Dry!$O$2:$O$217,MATCH(B77, Rainfall_Dry!$A$2:$A$217,0)),"")</f>
        <v>6.900000125</v>
      </c>
      <c r="X77" s="270">
        <v>45.272914521112256</v>
      </c>
      <c r="Y77" s="270">
        <v>23.604531410916575</v>
      </c>
      <c r="Z77" s="270">
        <v>31.122554067971166</v>
      </c>
      <c r="AA77" s="271" t="s">
        <v>2691</v>
      </c>
      <c r="AB77" s="270">
        <v>5.0547560374568796</v>
      </c>
      <c r="AC77">
        <f>IF('WetLitterbags placem_collection'!AB78="","",'WetLitterbags placem_collection'!AB78)</f>
        <v>6.7</v>
      </c>
      <c r="AD77">
        <f>IF('WetLitterbags placem_collection'!Z78="","",'WetLitterbags placem_collection'!Z78)</f>
        <v>19.3</v>
      </c>
      <c r="AE77" s="256" t="str">
        <f>IF('WetLitterbags placem_collection'!AA78="","",'WetLitterbags placem_collection'!AA78)</f>
        <v>M</v>
      </c>
      <c r="AF77">
        <f>IF('WetLitterbags placem_collection'!AC78="","",'WetLitterbags placem_collection'!AC78)</f>
        <v>1</v>
      </c>
      <c r="AG77">
        <f>IFERROR(AVERAGE('Dry_Litterbag Placem_Collection'!O78,'Dry_Litterbag Placem_Collection'!R78),"")</f>
        <v>11.1</v>
      </c>
      <c r="AH77" s="290">
        <f>IFERROR(AVERAGE('Dry_Litterbag Placem_Collection'!N78,'Dry_Litterbag Placem_Collection'!Q78),"")</f>
        <v>27.75</v>
      </c>
      <c r="AI77" s="289">
        <f>INDEX(Coordinates!$B$2:$B$197,MATCH(G77,Coordinates!$J$2:$J$197,0))</f>
        <v>-3.3024560190000001</v>
      </c>
      <c r="AJ77" s="289">
        <f>INDEX(Coordinates!$C$2:$C$197,MATCH(G77,Coordinates!$J$2:$J$197,0))</f>
        <v>34.847871990000002</v>
      </c>
      <c r="AK77" s="289" t="str">
        <f>IF(ISNUMBER(SEARCH("C", 'Dry_Litterbag Placem_Collection'!S78)),"YES","")</f>
        <v/>
      </c>
      <c r="AL77" s="289" t="str">
        <f>IF(ISNUMBER(SEARCH("H", 'Dry_Litterbag Placem_Collection'!S78)),"YES","")</f>
        <v/>
      </c>
      <c r="AM77" s="289" t="str">
        <f>IF(ISNUMBER(SEARCH("R", 'Dry_Litterbag Placem_Collection'!S78)),"YES","")</f>
        <v/>
      </c>
    </row>
    <row r="78" spans="1:39">
      <c r="A78" s="281" t="s">
        <v>2677</v>
      </c>
      <c r="B78" s="282">
        <f>'Dry_Litterbag Placem_Collection'!A79</f>
        <v>77</v>
      </c>
      <c r="C78" s="282" t="str">
        <f>'Dry_Litterbag Placem_Collection'!B79</f>
        <v>Maswa</v>
      </c>
      <c r="D78" s="282" t="s">
        <v>2677</v>
      </c>
      <c r="E78" s="282" t="s">
        <v>2679</v>
      </c>
      <c r="F78" s="282">
        <v>2</v>
      </c>
      <c r="G78" s="283" t="str">
        <f>'Dry_Litterbag Placem_Collection'!C79</f>
        <v>Dry_W2_T5</v>
      </c>
      <c r="H78" s="284" t="s">
        <v>2559</v>
      </c>
      <c r="I78" s="285" t="s">
        <v>1147</v>
      </c>
      <c r="J78" s="282" t="str">
        <f>IF(ISBLANK('Dry_Litterbag Placem_Collection'!J79),"","G"&amp;""&amp;'Dry_Litterbag Placem_Collection'!J79)</f>
        <v/>
      </c>
      <c r="K78" s="286" t="str">
        <f>IFERROR(INDEX('Green_rooibos initial weight'!$C$5:$C$1749,MATCH(J78, 'Green_rooibos initial weight'!$A$5:$A$1749,0)),"")</f>
        <v/>
      </c>
      <c r="L78" s="286" t="str">
        <f t="shared" si="5"/>
        <v/>
      </c>
      <c r="M78" s="291"/>
      <c r="N78" s="291"/>
      <c r="O78" s="286" t="str">
        <f>IF(IFERROR(INDEX('Both teabags AfterDry'!$D$3:$D$900,MATCH(J78,'Both teabags AfterDry'!$A$3:$A$900,0)),"")="","",(IFERROR(INDEX('Both teabags AfterDry'!$D$3:$D$900,MATCH(J78,'Both teabags AfterDry'!$A$3:$A$900,0)),"")))</f>
        <v/>
      </c>
      <c r="P78" s="286" t="str">
        <f t="shared" si="6"/>
        <v/>
      </c>
      <c r="Q78" s="291"/>
      <c r="R78" s="291"/>
      <c r="S78" s="287">
        <f>'Dry_Litterbag Placem_Collection'!E79</f>
        <v>0</v>
      </c>
      <c r="T78" s="287" t="str">
        <f>IF('Dry_Litterbag Placem_Collection'!G79="","",'Dry_Litterbag Placem_Collection'!G79)</f>
        <v/>
      </c>
      <c r="U78" s="288" t="str">
        <f t="shared" si="4"/>
        <v/>
      </c>
      <c r="V78" s="286" t="str">
        <f t="shared" si="7"/>
        <v/>
      </c>
      <c r="W78" s="289" t="str">
        <f>IFERROR(INDEX(Rainfall_Dry!$O$2:$O$217,MATCH(B78, Rainfall_Dry!$A$2:$A$217,0)),"")</f>
        <v/>
      </c>
      <c r="X78" s="270">
        <v>45.272914521112256</v>
      </c>
      <c r="Y78" s="270">
        <v>23.604531410916575</v>
      </c>
      <c r="Z78" s="270">
        <v>31.122554067971166</v>
      </c>
      <c r="AA78" s="271" t="s">
        <v>2691</v>
      </c>
      <c r="AB78" s="270">
        <v>6.0547560374568796</v>
      </c>
      <c r="AC78">
        <f>IF('WetLitterbags placem_collection'!AB79="","",'WetLitterbags placem_collection'!AB79)</f>
        <v>3.1</v>
      </c>
      <c r="AD78">
        <f>IF('WetLitterbags placem_collection'!Z79="","",'WetLitterbags placem_collection'!Z79)</f>
        <v>9.8000000000000007</v>
      </c>
      <c r="AE78" s="256" t="str">
        <f>IF('WetLitterbags placem_collection'!AA79="","",'WetLitterbags placem_collection'!AA79)</f>
        <v>O</v>
      </c>
      <c r="AF78">
        <f>IF('WetLitterbags placem_collection'!AC79="","",'WetLitterbags placem_collection'!AC79)</f>
        <v>1</v>
      </c>
      <c r="AG78" t="str">
        <f>IFERROR(AVERAGE('Dry_Litterbag Placem_Collection'!O79,'Dry_Litterbag Placem_Collection'!R79),"")</f>
        <v/>
      </c>
      <c r="AH78" s="290" t="str">
        <f>IFERROR(AVERAGE('Dry_Litterbag Placem_Collection'!N79,'Dry_Litterbag Placem_Collection'!Q79),"")</f>
        <v/>
      </c>
      <c r="AI78" s="289">
        <f>INDEX(Coordinates!$B$2:$B$197,MATCH(G78,Coordinates!$J$2:$J$197,0))</f>
        <v>-3.3023280279999998</v>
      </c>
      <c r="AJ78" s="289">
        <f>INDEX(Coordinates!$C$2:$C$197,MATCH(G78,Coordinates!$J$2:$J$197,0))</f>
        <v>34.848223019999999</v>
      </c>
      <c r="AK78" s="289" t="str">
        <f>IF(ISNUMBER(SEARCH("C", 'Dry_Litterbag Placem_Collection'!S79)),"YES","")</f>
        <v/>
      </c>
      <c r="AL78" s="289" t="str">
        <f>IF(ISNUMBER(SEARCH("H", 'Dry_Litterbag Placem_Collection'!S79)),"YES","")</f>
        <v/>
      </c>
      <c r="AM78" s="289" t="str">
        <f>IF(ISNUMBER(SEARCH("R", 'Dry_Litterbag Placem_Collection'!S79)),"YES","")</f>
        <v/>
      </c>
    </row>
    <row r="79" spans="1:39">
      <c r="A79" s="281" t="s">
        <v>2677</v>
      </c>
      <c r="B79" s="282">
        <f>'Dry_Litterbag Placem_Collection'!A80</f>
        <v>78</v>
      </c>
      <c r="C79" s="282" t="str">
        <f>'Dry_Litterbag Placem_Collection'!B80</f>
        <v>Maswa</v>
      </c>
      <c r="D79" s="282" t="s">
        <v>2677</v>
      </c>
      <c r="E79" s="282" t="s">
        <v>2679</v>
      </c>
      <c r="F79" s="282">
        <v>2</v>
      </c>
      <c r="G79" s="283" t="str">
        <f>'Dry_Litterbag Placem_Collection'!C80</f>
        <v>Dry_W2_T6</v>
      </c>
      <c r="H79" s="284" t="s">
        <v>2559</v>
      </c>
      <c r="I79" s="285" t="s">
        <v>1147</v>
      </c>
      <c r="J79" s="282" t="str">
        <f>IF(ISBLANK('Dry_Litterbag Placem_Collection'!J80),"","G"&amp;""&amp;'Dry_Litterbag Placem_Collection'!J80)</f>
        <v>G97</v>
      </c>
      <c r="K79" s="286">
        <f>IFERROR(INDEX('Green_rooibos initial weight'!$C$5:$C$1749,MATCH(J79, 'Green_rooibos initial weight'!$A$5:$A$1749,0)),"")</f>
        <v>2.0960000000000001</v>
      </c>
      <c r="L79" s="286">
        <f t="shared" si="5"/>
        <v>1.8462000000000001</v>
      </c>
      <c r="M79" s="291"/>
      <c r="N79" s="291"/>
      <c r="O79" s="286">
        <f>IF(IFERROR(INDEX('Both teabags AfterDry'!$D$3:$D$900,MATCH(J79,'Both teabags AfterDry'!$A$3:$A$900,0)),"")="","",(IFERROR(INDEX('Both teabags AfterDry'!$D$3:$D$900,MATCH(J79,'Both teabags AfterDry'!$A$3:$A$900,0)),"")))</f>
        <v>1.7647999999999999</v>
      </c>
      <c r="P79" s="286">
        <f t="shared" si="6"/>
        <v>1.6141999999999999</v>
      </c>
      <c r="Q79" s="291"/>
      <c r="R79" s="291"/>
      <c r="S79" s="287">
        <f>'Dry_Litterbag Placem_Collection'!E80</f>
        <v>42937</v>
      </c>
      <c r="T79" s="287">
        <f>IF('Dry_Litterbag Placem_Collection'!G80="","",'Dry_Litterbag Placem_Collection'!G80)</f>
        <v>43006</v>
      </c>
      <c r="U79" s="288">
        <f t="shared" si="4"/>
        <v>69</v>
      </c>
      <c r="V79" s="286">
        <f t="shared" si="7"/>
        <v>0.23200000000000021</v>
      </c>
      <c r="W79" s="289">
        <f>IFERROR(INDEX(Rainfall_Dry!$O$2:$O$217,MATCH(B79, Rainfall_Dry!$A$2:$A$217,0)),"")</f>
        <v>6.900000125</v>
      </c>
      <c r="X79" s="270">
        <v>45.272914521112256</v>
      </c>
      <c r="Y79" s="270">
        <v>23.604531410916575</v>
      </c>
      <c r="Z79" s="270">
        <v>31.122554067971166</v>
      </c>
      <c r="AA79" s="271" t="s">
        <v>2691</v>
      </c>
      <c r="AB79" s="270">
        <v>7.0547560374568796</v>
      </c>
      <c r="AC79">
        <f>IF('WetLitterbags placem_collection'!AB80="","",'WetLitterbags placem_collection'!AB80)</f>
        <v>10.4</v>
      </c>
      <c r="AD79">
        <f>IF('WetLitterbags placem_collection'!Z80="","",'WetLitterbags placem_collection'!Z80)</f>
        <v>15.4</v>
      </c>
      <c r="AE79" s="256" t="str">
        <f>IF('WetLitterbags placem_collection'!AA80="","",'WetLitterbags placem_collection'!AA80)</f>
        <v>M</v>
      </c>
      <c r="AF79">
        <f>IF('WetLitterbags placem_collection'!AC80="","",'WetLitterbags placem_collection'!AC80)</f>
        <v>1</v>
      </c>
      <c r="AG79">
        <f>IFERROR(AVERAGE('Dry_Litterbag Placem_Collection'!O80,'Dry_Litterbag Placem_Collection'!R80),"")</f>
        <v>11.149999999999999</v>
      </c>
      <c r="AH79" s="290">
        <f>IFERROR(AVERAGE('Dry_Litterbag Placem_Collection'!N80,'Dry_Litterbag Placem_Collection'!Q80),"")</f>
        <v>28.35</v>
      </c>
      <c r="AI79" s="289">
        <f>INDEX(Coordinates!$B$2:$B$197,MATCH(G79,Coordinates!$J$2:$J$197,0))</f>
        <v>-3.3025680020000001</v>
      </c>
      <c r="AJ79" s="289">
        <f>INDEX(Coordinates!$C$2:$C$197,MATCH(G79,Coordinates!$J$2:$J$197,0))</f>
        <v>34.848167029999999</v>
      </c>
      <c r="AK79" s="289" t="str">
        <f>IF(ISNUMBER(SEARCH("C", 'Dry_Litterbag Placem_Collection'!S80)),"YES","")</f>
        <v/>
      </c>
      <c r="AL79" s="289" t="str">
        <f>IF(ISNUMBER(SEARCH("H", 'Dry_Litterbag Placem_Collection'!S80)),"YES","")</f>
        <v>YES</v>
      </c>
      <c r="AM79" s="289" t="str">
        <f>IF(ISNUMBER(SEARCH("R", 'Dry_Litterbag Placem_Collection'!S80)),"YES","")</f>
        <v/>
      </c>
    </row>
    <row r="80" spans="1:39">
      <c r="A80" s="281" t="s">
        <v>2677</v>
      </c>
      <c r="B80" s="282">
        <f>'Dry_Litterbag Placem_Collection'!A81</f>
        <v>79</v>
      </c>
      <c r="C80" s="282" t="str">
        <f>'Dry_Litterbag Placem_Collection'!B81</f>
        <v>Maswa</v>
      </c>
      <c r="D80" s="282" t="s">
        <v>2677</v>
      </c>
      <c r="E80" s="282" t="s">
        <v>2679</v>
      </c>
      <c r="F80" s="282">
        <v>2</v>
      </c>
      <c r="G80" s="283" t="str">
        <f>'Dry_Litterbag Placem_Collection'!C81</f>
        <v>Dry_W2_T7</v>
      </c>
      <c r="H80" s="284" t="s">
        <v>2559</v>
      </c>
      <c r="I80" s="285" t="s">
        <v>1147</v>
      </c>
      <c r="J80" s="282" t="str">
        <f>IF(ISBLANK('Dry_Litterbag Placem_Collection'!J81),"","G"&amp;""&amp;'Dry_Litterbag Placem_Collection'!J81)</f>
        <v>G120</v>
      </c>
      <c r="K80" s="286">
        <f>IFERROR(INDEX('Green_rooibos initial weight'!$C$5:$C$1749,MATCH(J80, 'Green_rooibos initial weight'!$A$5:$A$1749,0)),"")</f>
        <v>2.0449999999999999</v>
      </c>
      <c r="L80" s="286">
        <f t="shared" si="5"/>
        <v>1.7951999999999999</v>
      </c>
      <c r="M80" s="291"/>
      <c r="N80" s="291"/>
      <c r="O80" s="286">
        <f>IF(IFERROR(INDEX('Both teabags AfterDry'!$D$3:$D$900,MATCH(J80,'Both teabags AfterDry'!$A$3:$A$900,0)),"")="","",(IFERROR(INDEX('Both teabags AfterDry'!$D$3:$D$900,MATCH(J80,'Both teabags AfterDry'!$A$3:$A$900,0)),"")))</f>
        <v>1.0569999999999999</v>
      </c>
      <c r="P80" s="286">
        <f t="shared" si="6"/>
        <v>0.90639999999999987</v>
      </c>
      <c r="Q80" s="291"/>
      <c r="R80" s="291"/>
      <c r="S80" s="287">
        <f>'Dry_Litterbag Placem_Collection'!E81</f>
        <v>42937</v>
      </c>
      <c r="T80" s="287">
        <f>IF('Dry_Litterbag Placem_Collection'!G81="","",'Dry_Litterbag Placem_Collection'!G81)</f>
        <v>43006</v>
      </c>
      <c r="U80" s="288">
        <f t="shared" si="4"/>
        <v>69</v>
      </c>
      <c r="V80" s="286">
        <f t="shared" si="7"/>
        <v>0.88880000000000003</v>
      </c>
      <c r="W80" s="289">
        <f>IFERROR(INDEX(Rainfall_Dry!$O$2:$O$217,MATCH(B80, Rainfall_Dry!$A$2:$A$217,0)),"")</f>
        <v>6.900000125</v>
      </c>
      <c r="X80" s="270">
        <v>45.272914521112256</v>
      </c>
      <c r="Y80" s="270">
        <v>23.604531410916575</v>
      </c>
      <c r="Z80" s="270">
        <v>31.122554067971166</v>
      </c>
      <c r="AA80" s="271" t="s">
        <v>2691</v>
      </c>
      <c r="AB80" s="270">
        <v>8.0547560374568796</v>
      </c>
      <c r="AC80">
        <f>IF('WetLitterbags placem_collection'!AB81="","",'WetLitterbags placem_collection'!AB81)</f>
        <v>3</v>
      </c>
      <c r="AD80">
        <f>IF('WetLitterbags placem_collection'!Z81="","",'WetLitterbags placem_collection'!Z81)</f>
        <v>5</v>
      </c>
      <c r="AE80" s="256" t="str">
        <f>IF('WetLitterbags placem_collection'!AA81="","",'WetLitterbags placem_collection'!AA81)</f>
        <v>G</v>
      </c>
      <c r="AF80">
        <f>IF('WetLitterbags placem_collection'!AC81="","",'WetLitterbags placem_collection'!AC81)</f>
        <v>1</v>
      </c>
      <c r="AG80">
        <f>IFERROR(AVERAGE('Dry_Litterbag Placem_Collection'!O81,'Dry_Litterbag Placem_Collection'!R81),"")</f>
        <v>9.1999999999999993</v>
      </c>
      <c r="AH80" s="290">
        <f>IFERROR(AVERAGE('Dry_Litterbag Placem_Collection'!N81,'Dry_Litterbag Placem_Collection'!Q81),"")</f>
        <v>26.25</v>
      </c>
      <c r="AI80" s="289">
        <f>INDEX(Coordinates!$B$2:$B$197,MATCH(G80,Coordinates!$J$2:$J$197,0))</f>
        <v>-3.3026270100000001</v>
      </c>
      <c r="AJ80" s="289">
        <f>INDEX(Coordinates!$C$2:$C$197,MATCH(G80,Coordinates!$J$2:$J$197,0))</f>
        <v>34.84840801</v>
      </c>
      <c r="AK80" s="289" t="str">
        <f>IF(ISNUMBER(SEARCH("C", 'Dry_Litterbag Placem_Collection'!S81)),"YES","")</f>
        <v/>
      </c>
      <c r="AL80" s="289" t="str">
        <f>IF(ISNUMBER(SEARCH("H", 'Dry_Litterbag Placem_Collection'!S81)),"YES","")</f>
        <v/>
      </c>
      <c r="AM80" s="289" t="str">
        <f>IF(ISNUMBER(SEARCH("R", 'Dry_Litterbag Placem_Collection'!S81)),"YES","")</f>
        <v/>
      </c>
    </row>
    <row r="81" spans="1:39">
      <c r="A81" s="281" t="s">
        <v>2677</v>
      </c>
      <c r="B81" s="282">
        <f>'Dry_Litterbag Placem_Collection'!A82</f>
        <v>80</v>
      </c>
      <c r="C81" s="282" t="str">
        <f>'Dry_Litterbag Placem_Collection'!B82</f>
        <v>Maswa</v>
      </c>
      <c r="D81" s="282" t="s">
        <v>2677</v>
      </c>
      <c r="E81" s="282" t="s">
        <v>2679</v>
      </c>
      <c r="F81" s="282">
        <v>2</v>
      </c>
      <c r="G81" s="283" t="str">
        <f>'Dry_Litterbag Placem_Collection'!C82</f>
        <v>Dry_W2_T8</v>
      </c>
      <c r="H81" s="284" t="s">
        <v>2559</v>
      </c>
      <c r="I81" s="285" t="s">
        <v>1147</v>
      </c>
      <c r="J81" s="282" t="str">
        <f>IF(ISBLANK('Dry_Litterbag Placem_Collection'!J82),"","G"&amp;""&amp;'Dry_Litterbag Placem_Collection'!J82)</f>
        <v>G24</v>
      </c>
      <c r="K81" s="286">
        <f>IFERROR(INDEX('Green_rooibos initial weight'!$C$5:$C$1749,MATCH(J81, 'Green_rooibos initial weight'!$A$5:$A$1749,0)),"")</f>
        <v>2.09</v>
      </c>
      <c r="L81" s="286">
        <f t="shared" si="5"/>
        <v>1.8401999999999998</v>
      </c>
      <c r="M81" s="291"/>
      <c r="N81" s="291"/>
      <c r="O81" s="286">
        <f>IF(IFERROR(INDEX('Both teabags AfterDry'!$D$3:$D$900,MATCH(J81,'Both teabags AfterDry'!$A$3:$A$900,0)),"")="","",(IFERROR(INDEX('Both teabags AfterDry'!$D$3:$D$900,MATCH(J81,'Both teabags AfterDry'!$A$3:$A$900,0)),"")))</f>
        <v>1.9084000000000001</v>
      </c>
      <c r="P81" s="286">
        <f t="shared" si="6"/>
        <v>1.7578</v>
      </c>
      <c r="Q81" s="291"/>
      <c r="R81" s="291"/>
      <c r="S81" s="287">
        <f>'Dry_Litterbag Placem_Collection'!E82</f>
        <v>42937</v>
      </c>
      <c r="T81" s="287">
        <f>IF('Dry_Litterbag Placem_Collection'!G82="","",'Dry_Litterbag Placem_Collection'!G82)</f>
        <v>43006</v>
      </c>
      <c r="U81" s="288">
        <f t="shared" si="4"/>
        <v>69</v>
      </c>
      <c r="V81" s="286">
        <f t="shared" si="7"/>
        <v>8.2399999999999807E-2</v>
      </c>
      <c r="W81" s="289">
        <f>IFERROR(INDEX(Rainfall_Dry!$O$2:$O$217,MATCH(B81, Rainfall_Dry!$A$2:$A$217,0)),"")</f>
        <v>6.900000125</v>
      </c>
      <c r="X81" s="270">
        <v>45.272914521112256</v>
      </c>
      <c r="Y81" s="270">
        <v>23.604531410916575</v>
      </c>
      <c r="Z81" s="270">
        <v>31.122554067971166</v>
      </c>
      <c r="AA81" s="271" t="s">
        <v>2691</v>
      </c>
      <c r="AB81" s="270">
        <v>9.0547560374568796</v>
      </c>
      <c r="AC81">
        <f>IF('WetLitterbags placem_collection'!AB82="","",'WetLitterbags placem_collection'!AB82)</f>
        <v>2.7</v>
      </c>
      <c r="AD81">
        <f>IF('WetLitterbags placem_collection'!Z82="","",'WetLitterbags placem_collection'!Z82)</f>
        <v>12.4</v>
      </c>
      <c r="AE81" s="256" t="str">
        <f>IF('WetLitterbags placem_collection'!AA82="","",'WetLitterbags placem_collection'!AA82)</f>
        <v>O</v>
      </c>
      <c r="AF81">
        <f>IF('WetLitterbags placem_collection'!AC82="","",'WetLitterbags placem_collection'!AC82)</f>
        <v>1</v>
      </c>
      <c r="AG81">
        <f>IFERROR(AVERAGE('Dry_Litterbag Placem_Collection'!O82,'Dry_Litterbag Placem_Collection'!R82),"")</f>
        <v>11.75</v>
      </c>
      <c r="AH81" s="290">
        <f>IFERROR(AVERAGE('Dry_Litterbag Placem_Collection'!N82,'Dry_Litterbag Placem_Collection'!Q82),"")</f>
        <v>27.7</v>
      </c>
      <c r="AI81" s="289">
        <f>INDEX(Coordinates!$B$2:$B$197,MATCH(G81,Coordinates!$J$2:$J$197,0))</f>
        <v>-3.3028539920000002</v>
      </c>
      <c r="AJ81" s="289">
        <f>INDEX(Coordinates!$C$2:$C$197,MATCH(G81,Coordinates!$J$2:$J$197,0))</f>
        <v>34.847988999999998</v>
      </c>
      <c r="AK81" s="289" t="str">
        <f>IF(ISNUMBER(SEARCH("C", 'Dry_Litterbag Placem_Collection'!S82)),"YES","")</f>
        <v/>
      </c>
      <c r="AL81" s="289" t="str">
        <f>IF(ISNUMBER(SEARCH("H", 'Dry_Litterbag Placem_Collection'!S82)),"YES","")</f>
        <v/>
      </c>
      <c r="AM81" s="289" t="str">
        <f>IF(ISNUMBER(SEARCH("R", 'Dry_Litterbag Placem_Collection'!S82)),"YES","")</f>
        <v/>
      </c>
    </row>
    <row r="82" spans="1:39">
      <c r="A82" s="281" t="s">
        <v>2677</v>
      </c>
      <c r="B82" s="282">
        <f>'Dry_Litterbag Placem_Collection'!A83</f>
        <v>81</v>
      </c>
      <c r="C82" s="282" t="str">
        <f>'Dry_Litterbag Placem_Collection'!B83</f>
        <v>Maswa</v>
      </c>
      <c r="D82" s="282" t="s">
        <v>2677</v>
      </c>
      <c r="E82" s="282" t="s">
        <v>2679</v>
      </c>
      <c r="F82" s="282">
        <v>3</v>
      </c>
      <c r="G82" s="283" t="str">
        <f>'Dry_Litterbag Placem_Collection'!C83</f>
        <v>Dry_W3_T1</v>
      </c>
      <c r="H82" s="284" t="s">
        <v>2559</v>
      </c>
      <c r="I82" s="285" t="s">
        <v>1147</v>
      </c>
      <c r="J82" s="282" t="str">
        <f>IF(ISBLANK('Dry_Litterbag Placem_Collection'!J83),"","G"&amp;""&amp;'Dry_Litterbag Placem_Collection'!J83)</f>
        <v>G312</v>
      </c>
      <c r="K82" s="286">
        <f>IFERROR(INDEX('Green_rooibos initial weight'!$C$5:$C$1749,MATCH(J82, 'Green_rooibos initial weight'!$A$5:$A$1749,0)),"")</f>
        <v>2.0179999999999998</v>
      </c>
      <c r="L82" s="286">
        <f t="shared" si="5"/>
        <v>1.7681999999999998</v>
      </c>
      <c r="M82" s="291"/>
      <c r="N82" s="291"/>
      <c r="O82" s="286">
        <f>IF(IFERROR(INDEX('Both teabags AfterDry'!$D$3:$D$900,MATCH(J82,'Both teabags AfterDry'!$A$3:$A$900,0)),"")="","",(IFERROR(INDEX('Both teabags AfterDry'!$D$3:$D$900,MATCH(J82,'Both teabags AfterDry'!$A$3:$A$900,0)),"")))</f>
        <v>1.7978000000000001</v>
      </c>
      <c r="P82" s="286">
        <f t="shared" si="6"/>
        <v>1.6472</v>
      </c>
      <c r="Q82" s="291"/>
      <c r="R82" s="291"/>
      <c r="S82" s="287">
        <f>'Dry_Litterbag Placem_Collection'!E83</f>
        <v>42937</v>
      </c>
      <c r="T82" s="287">
        <f>IF('Dry_Litterbag Placem_Collection'!G83="","",'Dry_Litterbag Placem_Collection'!G83)</f>
        <v>43006</v>
      </c>
      <c r="U82" s="288">
        <f t="shared" si="4"/>
        <v>69</v>
      </c>
      <c r="V82" s="286">
        <f t="shared" si="7"/>
        <v>0.12099999999999977</v>
      </c>
      <c r="W82" s="289">
        <f>IFERROR(INDEX(Rainfall_Dry!$O$2:$O$217,MATCH(B82, Rainfall_Dry!$A$2:$A$217,0)),"")</f>
        <v>12.563016860999999</v>
      </c>
      <c r="X82" s="270">
        <v>38.691629007962128</v>
      </c>
      <c r="Y82" s="270">
        <v>26.81299763288143</v>
      </c>
      <c r="Z82" s="270">
        <v>34.495373359156439</v>
      </c>
      <c r="AA82" s="271" t="s">
        <v>2693</v>
      </c>
      <c r="AB82" s="270">
        <v>2.5483587974371611</v>
      </c>
      <c r="AC82">
        <f>IF('WetLitterbags placem_collection'!AB83="","",'WetLitterbags placem_collection'!AB83)</f>
        <v>6.2</v>
      </c>
      <c r="AD82">
        <f>IF('WetLitterbags placem_collection'!Z83="","",'WetLitterbags placem_collection'!Z83)</f>
        <v>13.3</v>
      </c>
      <c r="AE82" s="256" t="str">
        <f>IF('WetLitterbags placem_collection'!AA83="","",'WetLitterbags placem_collection'!AA83)</f>
        <v>O</v>
      </c>
      <c r="AF82">
        <f>IF('WetLitterbags placem_collection'!AC83="","",'WetLitterbags placem_collection'!AC83)</f>
        <v>0</v>
      </c>
      <c r="AG82">
        <f>IFERROR(AVERAGE('Dry_Litterbag Placem_Collection'!O83,'Dry_Litterbag Placem_Collection'!R83),"")</f>
        <v>11.850000000000001</v>
      </c>
      <c r="AH82" s="290">
        <f>IFERROR(AVERAGE('Dry_Litterbag Placem_Collection'!N83,'Dry_Litterbag Placem_Collection'!Q83),"")</f>
        <v>26.35</v>
      </c>
      <c r="AI82" s="289">
        <f>INDEX(Coordinates!$B$2:$B$197,MATCH(G82,Coordinates!$J$2:$J$197,0))</f>
        <v>-3.2957159630000001</v>
      </c>
      <c r="AJ82" s="289">
        <f>INDEX(Coordinates!$C$2:$C$197,MATCH(G82,Coordinates!$J$2:$J$197,0))</f>
        <v>34.852460999999998</v>
      </c>
      <c r="AK82" s="289" t="str">
        <f>IF(ISNUMBER(SEARCH("C", 'Dry_Litterbag Placem_Collection'!S83)),"YES","")</f>
        <v/>
      </c>
      <c r="AL82" s="289" t="str">
        <f>IF(ISNUMBER(SEARCH("H", 'Dry_Litterbag Placem_Collection'!S83)),"YES","")</f>
        <v/>
      </c>
      <c r="AM82" s="289" t="str">
        <f>IF(ISNUMBER(SEARCH("R", 'Dry_Litterbag Placem_Collection'!S83)),"YES","")</f>
        <v/>
      </c>
    </row>
    <row r="83" spans="1:39">
      <c r="A83" s="281" t="s">
        <v>2677</v>
      </c>
      <c r="B83" s="282">
        <f>'Dry_Litterbag Placem_Collection'!A84</f>
        <v>82</v>
      </c>
      <c r="C83" s="282" t="str">
        <f>'Dry_Litterbag Placem_Collection'!B84</f>
        <v>Maswa</v>
      </c>
      <c r="D83" s="282" t="s">
        <v>2677</v>
      </c>
      <c r="E83" s="282" t="s">
        <v>2679</v>
      </c>
      <c r="F83" s="282">
        <v>3</v>
      </c>
      <c r="G83" s="283" t="str">
        <f>'Dry_Litterbag Placem_Collection'!C84</f>
        <v>Dry_W3_T2</v>
      </c>
      <c r="H83" s="284" t="s">
        <v>2559</v>
      </c>
      <c r="I83" s="285" t="s">
        <v>1147</v>
      </c>
      <c r="J83" s="282" t="str">
        <f>IF(ISBLANK('Dry_Litterbag Placem_Collection'!J84),"","G"&amp;""&amp;'Dry_Litterbag Placem_Collection'!J84)</f>
        <v>G356</v>
      </c>
      <c r="K83" s="286">
        <f>IFERROR(INDEX('Green_rooibos initial weight'!$C$5:$C$1749,MATCH(J83, 'Green_rooibos initial weight'!$A$5:$A$1749,0)),"")</f>
        <v>1.9870000000000001</v>
      </c>
      <c r="L83" s="286">
        <f t="shared" si="5"/>
        <v>1.7372000000000001</v>
      </c>
      <c r="M83" s="291"/>
      <c r="N83" s="291"/>
      <c r="O83" s="286">
        <f>IF(IFERROR(INDEX('Both teabags AfterDry'!$D$3:$D$900,MATCH(J83,'Both teabags AfterDry'!$A$3:$A$900,0)),"")="","",(IFERROR(INDEX('Both teabags AfterDry'!$D$3:$D$900,MATCH(J83,'Both teabags AfterDry'!$A$3:$A$900,0)),"")))</f>
        <v>1.7767999999999999</v>
      </c>
      <c r="P83" s="286">
        <f t="shared" si="6"/>
        <v>1.6261999999999999</v>
      </c>
      <c r="Q83" s="291"/>
      <c r="R83" s="291"/>
      <c r="S83" s="287">
        <f>'Dry_Litterbag Placem_Collection'!E84</f>
        <v>42937</v>
      </c>
      <c r="T83" s="287">
        <f>IF('Dry_Litterbag Placem_Collection'!G84="","",'Dry_Litterbag Placem_Collection'!G84)</f>
        <v>43006</v>
      </c>
      <c r="U83" s="288">
        <f t="shared" si="4"/>
        <v>69</v>
      </c>
      <c r="V83" s="286">
        <f t="shared" si="7"/>
        <v>0.11100000000000021</v>
      </c>
      <c r="W83" s="289">
        <f>IFERROR(INDEX(Rainfall_Dry!$O$2:$O$217,MATCH(B83, Rainfall_Dry!$A$2:$A$217,0)),"")</f>
        <v>12.563016860999999</v>
      </c>
      <c r="X83" s="270">
        <v>38.691629007962128</v>
      </c>
      <c r="Y83" s="270">
        <v>26.81299763288143</v>
      </c>
      <c r="Z83" s="270">
        <v>34.495373359156439</v>
      </c>
      <c r="AA83" s="271" t="s">
        <v>2693</v>
      </c>
      <c r="AB83" s="270">
        <v>3.5483587974371602</v>
      </c>
      <c r="AC83">
        <f>IF('WetLitterbags placem_collection'!AB84="","",'WetLitterbags placem_collection'!AB84)</f>
        <v>2.4</v>
      </c>
      <c r="AD83">
        <f>IF('WetLitterbags placem_collection'!Z84="","",'WetLitterbags placem_collection'!Z84)</f>
        <v>16.600000000000001</v>
      </c>
      <c r="AE83" s="256" t="str">
        <f>IF('WetLitterbags placem_collection'!AA84="","",'WetLitterbags placem_collection'!AA84)</f>
        <v>O</v>
      </c>
      <c r="AF83" t="str">
        <f>IF('WetLitterbags placem_collection'!AC84="","",'WetLitterbags placem_collection'!AC84)</f>
        <v/>
      </c>
      <c r="AG83">
        <f>IFERROR(AVERAGE('Dry_Litterbag Placem_Collection'!O84,'Dry_Litterbag Placem_Collection'!R84),"")</f>
        <v>9.9499999999999993</v>
      </c>
      <c r="AH83" s="290">
        <f>IFERROR(AVERAGE('Dry_Litterbag Placem_Collection'!N84,'Dry_Litterbag Placem_Collection'!Q84),"")</f>
        <v>25.5</v>
      </c>
      <c r="AI83" s="289">
        <f>INDEX(Coordinates!$B$2:$B$197,MATCH(G83,Coordinates!$J$2:$J$197,0))</f>
        <v>-3.2957230040000001</v>
      </c>
      <c r="AJ83" s="289">
        <f>INDEX(Coordinates!$C$2:$C$197,MATCH(G83,Coordinates!$J$2:$J$197,0))</f>
        <v>34.852416990000002</v>
      </c>
      <c r="AK83" s="289" t="str">
        <f>IF(ISNUMBER(SEARCH("C", 'Dry_Litterbag Placem_Collection'!S84)),"YES","")</f>
        <v/>
      </c>
      <c r="AL83" s="289" t="str">
        <f>IF(ISNUMBER(SEARCH("H", 'Dry_Litterbag Placem_Collection'!S84)),"YES","")</f>
        <v/>
      </c>
      <c r="AM83" s="289" t="str">
        <f>IF(ISNUMBER(SEARCH("R", 'Dry_Litterbag Placem_Collection'!S84)),"YES","")</f>
        <v/>
      </c>
    </row>
    <row r="84" spans="1:39">
      <c r="A84" s="281" t="s">
        <v>2677</v>
      </c>
      <c r="B84" s="282">
        <f>'Dry_Litterbag Placem_Collection'!A85</f>
        <v>83</v>
      </c>
      <c r="C84" s="282" t="str">
        <f>'Dry_Litterbag Placem_Collection'!B85</f>
        <v>Maswa</v>
      </c>
      <c r="D84" s="282" t="s">
        <v>2677</v>
      </c>
      <c r="E84" s="282" t="s">
        <v>2679</v>
      </c>
      <c r="F84" s="282">
        <v>3</v>
      </c>
      <c r="G84" s="283" t="str">
        <f>'Dry_Litterbag Placem_Collection'!C85</f>
        <v>Dry_W3_T3</v>
      </c>
      <c r="H84" s="284" t="s">
        <v>2559</v>
      </c>
      <c r="I84" s="285" t="s">
        <v>1147</v>
      </c>
      <c r="J84" s="282" t="str">
        <f>IF(ISBLANK('Dry_Litterbag Placem_Collection'!J85),"","G"&amp;""&amp;'Dry_Litterbag Placem_Collection'!J85)</f>
        <v>G331</v>
      </c>
      <c r="K84" s="286">
        <f>IFERROR(INDEX('Green_rooibos initial weight'!$C$5:$C$1749,MATCH(J84, 'Green_rooibos initial weight'!$A$5:$A$1749,0)),"")</f>
        <v>2.0550000000000002</v>
      </c>
      <c r="L84" s="286">
        <f t="shared" si="5"/>
        <v>1.8052000000000001</v>
      </c>
      <c r="M84" s="291"/>
      <c r="N84" s="291"/>
      <c r="O84" s="286">
        <f>IF(IFERROR(INDEX('Both teabags AfterDry'!$D$3:$D$900,MATCH(J84,'Both teabags AfterDry'!$A$3:$A$900,0)),"")="","",(IFERROR(INDEX('Both teabags AfterDry'!$D$3:$D$900,MATCH(J84,'Both teabags AfterDry'!$A$3:$A$900,0)),"")))</f>
        <v>1.8354999999999999</v>
      </c>
      <c r="P84" s="286">
        <f t="shared" si="6"/>
        <v>1.6848999999999998</v>
      </c>
      <c r="Q84" s="291"/>
      <c r="R84" s="291"/>
      <c r="S84" s="287">
        <f>'Dry_Litterbag Placem_Collection'!E85</f>
        <v>42937</v>
      </c>
      <c r="T84" s="287">
        <f>IF('Dry_Litterbag Placem_Collection'!G85="","",'Dry_Litterbag Placem_Collection'!G85)</f>
        <v>43006</v>
      </c>
      <c r="U84" s="288">
        <f t="shared" si="4"/>
        <v>69</v>
      </c>
      <c r="V84" s="286">
        <f t="shared" si="7"/>
        <v>0.1203000000000003</v>
      </c>
      <c r="W84" s="289">
        <f>IFERROR(INDEX(Rainfall_Dry!$O$2:$O$217,MATCH(B84, Rainfall_Dry!$A$2:$A$217,0)),"")</f>
        <v>12.563016860999999</v>
      </c>
      <c r="X84" s="270">
        <v>38.691629007962128</v>
      </c>
      <c r="Y84" s="270">
        <v>26.81299763288143</v>
      </c>
      <c r="Z84" s="270">
        <v>34.495373359156439</v>
      </c>
      <c r="AA84" s="271" t="s">
        <v>2693</v>
      </c>
      <c r="AB84" s="270">
        <v>4.5483587974371602</v>
      </c>
      <c r="AC84">
        <f>IF('WetLitterbags placem_collection'!AB85="","",'WetLitterbags placem_collection'!AB85)</f>
        <v>6.4</v>
      </c>
      <c r="AD84">
        <f>IF('WetLitterbags placem_collection'!Z85="","",'WetLitterbags placem_collection'!Z85)</f>
        <v>42</v>
      </c>
      <c r="AE84" s="256" t="str">
        <f>IF('WetLitterbags placem_collection'!AA85="","",'WetLitterbags placem_collection'!AA85)</f>
        <v>M</v>
      </c>
      <c r="AF84">
        <f>IF('WetLitterbags placem_collection'!AC85="","",'WetLitterbags placem_collection'!AC85)</f>
        <v>1</v>
      </c>
      <c r="AG84">
        <f>IFERROR(AVERAGE('Dry_Litterbag Placem_Collection'!O85,'Dry_Litterbag Placem_Collection'!R85),"")</f>
        <v>10.050000000000001</v>
      </c>
      <c r="AH84" s="290">
        <f>IFERROR(AVERAGE('Dry_Litterbag Placem_Collection'!N85,'Dry_Litterbag Placem_Collection'!Q85),"")</f>
        <v>26.05</v>
      </c>
      <c r="AI84" s="289">
        <f>INDEX(Coordinates!$B$2:$B$197,MATCH(G84,Coordinates!$J$2:$J$197,0))</f>
        <v>-3.2957430369999998</v>
      </c>
      <c r="AJ84" s="289">
        <f>INDEX(Coordinates!$C$2:$C$197,MATCH(G84,Coordinates!$J$2:$J$197,0))</f>
        <v>34.852309030000001</v>
      </c>
      <c r="AK84" s="289" t="str">
        <f>IF(ISNUMBER(SEARCH("C", 'Dry_Litterbag Placem_Collection'!S85)),"YES","")</f>
        <v/>
      </c>
      <c r="AL84" s="289" t="str">
        <f>IF(ISNUMBER(SEARCH("H", 'Dry_Litterbag Placem_Collection'!S85)),"YES","")</f>
        <v>YES</v>
      </c>
      <c r="AM84" s="289" t="str">
        <f>IF(ISNUMBER(SEARCH("R", 'Dry_Litterbag Placem_Collection'!S85)),"YES","")</f>
        <v/>
      </c>
    </row>
    <row r="85" spans="1:39">
      <c r="A85" s="281" t="s">
        <v>2677</v>
      </c>
      <c r="B85" s="282">
        <f>'Dry_Litterbag Placem_Collection'!A86</f>
        <v>84</v>
      </c>
      <c r="C85" s="282" t="str">
        <f>'Dry_Litterbag Placem_Collection'!B86</f>
        <v>Maswa</v>
      </c>
      <c r="D85" s="282" t="s">
        <v>2677</v>
      </c>
      <c r="E85" s="282" t="s">
        <v>2679</v>
      </c>
      <c r="F85" s="282">
        <v>3</v>
      </c>
      <c r="G85" s="283" t="str">
        <f>'Dry_Litterbag Placem_Collection'!C86</f>
        <v>Dry_W3_T4</v>
      </c>
      <c r="H85" s="284" t="s">
        <v>2559</v>
      </c>
      <c r="I85" s="285" t="s">
        <v>1147</v>
      </c>
      <c r="J85" s="282" t="str">
        <f>IF(ISBLANK('Dry_Litterbag Placem_Collection'!J86),"","G"&amp;""&amp;'Dry_Litterbag Placem_Collection'!J86)</f>
        <v>G101</v>
      </c>
      <c r="K85" s="286">
        <f>IFERROR(INDEX('Green_rooibos initial weight'!$C$5:$C$1749,MATCH(J85, 'Green_rooibos initial weight'!$A$5:$A$1749,0)),"")</f>
        <v>2.173</v>
      </c>
      <c r="L85" s="286">
        <f t="shared" si="5"/>
        <v>1.9232</v>
      </c>
      <c r="M85" s="291"/>
      <c r="N85" s="291"/>
      <c r="O85" s="286">
        <f>IF(IFERROR(INDEX('Both teabags AfterDry'!$D$3:$D$900,MATCH(J85,'Both teabags AfterDry'!$A$3:$A$900,0)),"")="","",(IFERROR(INDEX('Both teabags AfterDry'!$D$3:$D$900,MATCH(J85,'Both teabags AfterDry'!$A$3:$A$900,0)),"")))</f>
        <v>1.9434</v>
      </c>
      <c r="P85" s="286">
        <f t="shared" si="6"/>
        <v>1.7927999999999999</v>
      </c>
      <c r="Q85" s="291"/>
      <c r="R85" s="291"/>
      <c r="S85" s="287">
        <f>'Dry_Litterbag Placem_Collection'!E86</f>
        <v>42937</v>
      </c>
      <c r="T85" s="287">
        <f>IF('Dry_Litterbag Placem_Collection'!G86="","",'Dry_Litterbag Placem_Collection'!G86)</f>
        <v>43006</v>
      </c>
      <c r="U85" s="288">
        <f t="shared" si="4"/>
        <v>69</v>
      </c>
      <c r="V85" s="286">
        <f t="shared" si="7"/>
        <v>0.13040000000000007</v>
      </c>
      <c r="W85" s="289">
        <f>IFERROR(INDEX(Rainfall_Dry!$O$2:$O$217,MATCH(B85, Rainfall_Dry!$A$2:$A$217,0)),"")</f>
        <v>12.563016860999999</v>
      </c>
      <c r="X85" s="270">
        <v>38.691629007962128</v>
      </c>
      <c r="Y85" s="270">
        <v>26.81299763288143</v>
      </c>
      <c r="Z85" s="270">
        <v>34.495373359156439</v>
      </c>
      <c r="AA85" s="271" t="s">
        <v>2693</v>
      </c>
      <c r="AB85" s="270">
        <v>5.5483587974371602</v>
      </c>
      <c r="AC85">
        <f>IF('WetLitterbags placem_collection'!AB86="","",'WetLitterbags placem_collection'!AB86)</f>
        <v>5.5</v>
      </c>
      <c r="AD85">
        <f>IF('WetLitterbags placem_collection'!Z86="","",'WetLitterbags placem_collection'!Z86)</f>
        <v>55.8</v>
      </c>
      <c r="AE85" s="256" t="str">
        <f>IF('WetLitterbags placem_collection'!AA86="","",'WetLitterbags placem_collection'!AA86)</f>
        <v>M</v>
      </c>
      <c r="AF85">
        <f>IF('WetLitterbags placem_collection'!AC86="","",'WetLitterbags placem_collection'!AC86)</f>
        <v>1</v>
      </c>
      <c r="AG85">
        <f>IFERROR(AVERAGE('Dry_Litterbag Placem_Collection'!O86,'Dry_Litterbag Placem_Collection'!R86),"")</f>
        <v>10.15</v>
      </c>
      <c r="AH85" s="290">
        <f>IFERROR(AVERAGE('Dry_Litterbag Placem_Collection'!N86,'Dry_Litterbag Placem_Collection'!Q86),"")</f>
        <v>26.549999999999997</v>
      </c>
      <c r="AI85" s="289">
        <f>INDEX(Coordinates!$B$2:$B$197,MATCH(G85,Coordinates!$J$2:$J$197,0))</f>
        <v>-3.295795005</v>
      </c>
      <c r="AJ85" s="289">
        <f>INDEX(Coordinates!$C$2:$C$197,MATCH(G85,Coordinates!$J$2:$J$197,0))</f>
        <v>34.85232001</v>
      </c>
      <c r="AK85" s="289" t="str">
        <f>IF(ISNUMBER(SEARCH("C", 'Dry_Litterbag Placem_Collection'!S86)),"YES","")</f>
        <v/>
      </c>
      <c r="AL85" s="289" t="str">
        <f>IF(ISNUMBER(SEARCH("H", 'Dry_Litterbag Placem_Collection'!S86)),"YES","")</f>
        <v>YES</v>
      </c>
      <c r="AM85" s="289" t="str">
        <f>IF(ISNUMBER(SEARCH("R", 'Dry_Litterbag Placem_Collection'!S86)),"YES","")</f>
        <v/>
      </c>
    </row>
    <row r="86" spans="1:39">
      <c r="A86" s="281" t="s">
        <v>2677</v>
      </c>
      <c r="B86" s="282">
        <f>'Dry_Litterbag Placem_Collection'!A87</f>
        <v>85</v>
      </c>
      <c r="C86" s="282" t="str">
        <f>'Dry_Litterbag Placem_Collection'!B87</f>
        <v>Maswa</v>
      </c>
      <c r="D86" s="282" t="s">
        <v>2677</v>
      </c>
      <c r="E86" s="282" t="s">
        <v>2679</v>
      </c>
      <c r="F86" s="282">
        <v>3</v>
      </c>
      <c r="G86" s="283" t="str">
        <f>'Dry_Litterbag Placem_Collection'!C87</f>
        <v>Dry_W3_T5</v>
      </c>
      <c r="H86" s="284" t="s">
        <v>2559</v>
      </c>
      <c r="I86" s="285" t="s">
        <v>1147</v>
      </c>
      <c r="J86" s="282" t="str">
        <f>IF(ISBLANK('Dry_Litterbag Placem_Collection'!J87),"","G"&amp;""&amp;'Dry_Litterbag Placem_Collection'!J87)</f>
        <v/>
      </c>
      <c r="K86" s="286" t="str">
        <f>IFERROR(INDEX('Green_rooibos initial weight'!$C$5:$C$1749,MATCH(J86, 'Green_rooibos initial weight'!$A$5:$A$1749,0)),"")</f>
        <v/>
      </c>
      <c r="L86" s="286" t="str">
        <f t="shared" si="5"/>
        <v/>
      </c>
      <c r="M86" s="291"/>
      <c r="N86" s="291"/>
      <c r="O86" s="286" t="str">
        <f>IF(IFERROR(INDEX('Both teabags AfterDry'!$D$3:$D$900,MATCH(J86,'Both teabags AfterDry'!$A$3:$A$900,0)),"")="","",(IFERROR(INDEX('Both teabags AfterDry'!$D$3:$D$900,MATCH(J86,'Both teabags AfterDry'!$A$3:$A$900,0)),"")))</f>
        <v/>
      </c>
      <c r="P86" s="286" t="str">
        <f t="shared" si="6"/>
        <v/>
      </c>
      <c r="Q86" s="291"/>
      <c r="R86" s="291"/>
      <c r="S86" s="287">
        <f>'Dry_Litterbag Placem_Collection'!E87</f>
        <v>0</v>
      </c>
      <c r="T86" s="287" t="str">
        <f>IF('Dry_Litterbag Placem_Collection'!G87="","",'Dry_Litterbag Placem_Collection'!G87)</f>
        <v/>
      </c>
      <c r="U86" s="288" t="str">
        <f t="shared" si="4"/>
        <v/>
      </c>
      <c r="V86" s="286" t="str">
        <f t="shared" si="7"/>
        <v/>
      </c>
      <c r="W86" s="289" t="str">
        <f>IFERROR(INDEX(Rainfall_Dry!$O$2:$O$217,MATCH(B86, Rainfall_Dry!$A$2:$A$217,0)),"")</f>
        <v/>
      </c>
      <c r="X86" s="270">
        <v>38.691629007962128</v>
      </c>
      <c r="Y86" s="270">
        <v>26.81299763288143</v>
      </c>
      <c r="Z86" s="270">
        <v>34.495373359156439</v>
      </c>
      <c r="AA86" s="271" t="s">
        <v>2693</v>
      </c>
      <c r="AB86" s="270">
        <v>6.5483587974371602</v>
      </c>
      <c r="AC86">
        <f>IF('WetLitterbags placem_collection'!AB87="","",'WetLitterbags placem_collection'!AB87)</f>
        <v>8.6</v>
      </c>
      <c r="AD86">
        <f>IF('WetLitterbags placem_collection'!Z87="","",'WetLitterbags placem_collection'!Z87)</f>
        <v>3.8</v>
      </c>
      <c r="AE86" s="256" t="str">
        <f>IF('WetLitterbags placem_collection'!AA87="","",'WetLitterbags placem_collection'!AA87)</f>
        <v>O</v>
      </c>
      <c r="AF86">
        <f>IF('WetLitterbags placem_collection'!AC87="","",'WetLitterbags placem_collection'!AC87)</f>
        <v>0</v>
      </c>
      <c r="AG86" t="str">
        <f>IFERROR(AVERAGE('Dry_Litterbag Placem_Collection'!O87,'Dry_Litterbag Placem_Collection'!R87),"")</f>
        <v/>
      </c>
      <c r="AH86" s="290" t="str">
        <f>IFERROR(AVERAGE('Dry_Litterbag Placem_Collection'!N87,'Dry_Litterbag Placem_Collection'!Q87),"")</f>
        <v/>
      </c>
      <c r="AI86" s="289">
        <f>INDEX(Coordinates!$B$2:$B$197,MATCH(G86,Coordinates!$J$2:$J$197,0))</f>
        <v>-3.2957100119999998</v>
      </c>
      <c r="AJ86" s="289">
        <f>INDEX(Coordinates!$C$2:$C$197,MATCH(G86,Coordinates!$J$2:$J$197,0))</f>
        <v>34.852283970000002</v>
      </c>
      <c r="AK86" s="289" t="str">
        <f>IF(ISNUMBER(SEARCH("C", 'Dry_Litterbag Placem_Collection'!S87)),"YES","")</f>
        <v/>
      </c>
      <c r="AL86" s="289" t="str">
        <f>IF(ISNUMBER(SEARCH("H", 'Dry_Litterbag Placem_Collection'!S87)),"YES","")</f>
        <v/>
      </c>
      <c r="AM86" s="289" t="str">
        <f>IF(ISNUMBER(SEARCH("R", 'Dry_Litterbag Placem_Collection'!S87)),"YES","")</f>
        <v/>
      </c>
    </row>
    <row r="87" spans="1:39">
      <c r="A87" s="281" t="s">
        <v>2677</v>
      </c>
      <c r="B87" s="282">
        <f>'Dry_Litterbag Placem_Collection'!A88</f>
        <v>86</v>
      </c>
      <c r="C87" s="282" t="str">
        <f>'Dry_Litterbag Placem_Collection'!B88</f>
        <v>Maswa</v>
      </c>
      <c r="D87" s="282" t="s">
        <v>2677</v>
      </c>
      <c r="E87" s="282" t="s">
        <v>2679</v>
      </c>
      <c r="F87" s="282">
        <v>3</v>
      </c>
      <c r="G87" s="283" t="str">
        <f>'Dry_Litterbag Placem_Collection'!C88</f>
        <v>Dry_W3_T6</v>
      </c>
      <c r="H87" s="284" t="s">
        <v>2559</v>
      </c>
      <c r="I87" s="285" t="s">
        <v>1147</v>
      </c>
      <c r="J87" s="282" t="str">
        <f>IF(ISBLANK('Dry_Litterbag Placem_Collection'!J88),"","G"&amp;""&amp;'Dry_Litterbag Placem_Collection'!J88)</f>
        <v>G31</v>
      </c>
      <c r="K87" s="286">
        <f>IFERROR(INDEX('Green_rooibos initial weight'!$C$5:$C$1749,MATCH(J87, 'Green_rooibos initial weight'!$A$5:$A$1749,0)),"")</f>
        <v>1.9390000000000001</v>
      </c>
      <c r="L87" s="286">
        <f t="shared" si="5"/>
        <v>1.6892</v>
      </c>
      <c r="M87" s="291"/>
      <c r="N87" s="291"/>
      <c r="O87" s="286" t="str">
        <f>IF(IFERROR(INDEX('Both teabags AfterDry'!$D$3:$D$900,MATCH(J87,'Both teabags AfterDry'!$A$3:$A$900,0)),"")="","",(IFERROR(INDEX('Both teabags AfterDry'!$D$3:$D$900,MATCH(J87,'Both teabags AfterDry'!$A$3:$A$900,0)),"")))</f>
        <v/>
      </c>
      <c r="P87" s="286" t="str">
        <f t="shared" si="6"/>
        <v/>
      </c>
      <c r="Q87" s="291"/>
      <c r="R87" s="291"/>
      <c r="S87" s="287">
        <f>'Dry_Litterbag Placem_Collection'!E88</f>
        <v>42937</v>
      </c>
      <c r="T87" s="287">
        <f>IF('Dry_Litterbag Placem_Collection'!G88="","",'Dry_Litterbag Placem_Collection'!G88)</f>
        <v>43006</v>
      </c>
      <c r="U87" s="288">
        <f t="shared" si="4"/>
        <v>69</v>
      </c>
      <c r="V87" s="286" t="str">
        <f t="shared" si="7"/>
        <v/>
      </c>
      <c r="W87" s="289">
        <f>IFERROR(INDEX(Rainfall_Dry!$O$2:$O$217,MATCH(B87, Rainfall_Dry!$A$2:$A$217,0)),"")</f>
        <v>12.563016860999999</v>
      </c>
      <c r="X87" s="270">
        <v>38.691629007962128</v>
      </c>
      <c r="Y87" s="270">
        <v>26.81299763288143</v>
      </c>
      <c r="Z87" s="270">
        <v>34.495373359156439</v>
      </c>
      <c r="AA87" s="271" t="s">
        <v>2693</v>
      </c>
      <c r="AB87" s="270">
        <v>7.5483587974371602</v>
      </c>
      <c r="AC87">
        <f>IF('WetLitterbags placem_collection'!AB88="","",'WetLitterbags placem_collection'!AB88)</f>
        <v>3.7</v>
      </c>
      <c r="AD87">
        <f>IF('WetLitterbags placem_collection'!Z88="","",'WetLitterbags placem_collection'!Z88)</f>
        <v>7.5</v>
      </c>
      <c r="AE87" s="256" t="str">
        <f>IF('WetLitterbags placem_collection'!AA88="","",'WetLitterbags placem_collection'!AA88)</f>
        <v>O</v>
      </c>
      <c r="AF87">
        <f>IF('WetLitterbags placem_collection'!AC88="","",'WetLitterbags placem_collection'!AC88)</f>
        <v>0</v>
      </c>
      <c r="AG87">
        <f>IFERROR(AVERAGE('Dry_Litterbag Placem_Collection'!O88,'Dry_Litterbag Placem_Collection'!R88),"")</f>
        <v>11.75</v>
      </c>
      <c r="AH87" s="290">
        <f>IFERROR(AVERAGE('Dry_Litterbag Placem_Collection'!N88,'Dry_Litterbag Placem_Collection'!Q88),"")</f>
        <v>26.9</v>
      </c>
      <c r="AI87" s="289">
        <f>INDEX(Coordinates!$B$2:$B$197,MATCH(G87,Coordinates!$J$2:$J$197,0))</f>
        <v>-3.2956140399999998</v>
      </c>
      <c r="AJ87" s="289">
        <f>INDEX(Coordinates!$C$2:$C$197,MATCH(G87,Coordinates!$J$2:$J$197,0))</f>
        <v>34.852137030000002</v>
      </c>
      <c r="AK87" s="289" t="str">
        <f>IF(ISNUMBER(SEARCH("C", 'Dry_Litterbag Placem_Collection'!S88)),"YES","")</f>
        <v/>
      </c>
      <c r="AL87" s="289" t="str">
        <f>IF(ISNUMBER(SEARCH("H", 'Dry_Litterbag Placem_Collection'!S88)),"YES","")</f>
        <v>YES</v>
      </c>
      <c r="AM87" s="289" t="str">
        <f>IF(ISNUMBER(SEARCH("R", 'Dry_Litterbag Placem_Collection'!S88)),"YES","")</f>
        <v/>
      </c>
    </row>
    <row r="88" spans="1:39">
      <c r="A88" s="281" t="s">
        <v>2677</v>
      </c>
      <c r="B88" s="282">
        <f>'Dry_Litterbag Placem_Collection'!A89</f>
        <v>87</v>
      </c>
      <c r="C88" s="282" t="str">
        <f>'Dry_Litterbag Placem_Collection'!B89</f>
        <v>Maswa</v>
      </c>
      <c r="D88" s="282" t="s">
        <v>2677</v>
      </c>
      <c r="E88" s="282" t="s">
        <v>2679</v>
      </c>
      <c r="F88" s="282">
        <v>3</v>
      </c>
      <c r="G88" s="283" t="str">
        <f>'Dry_Litterbag Placem_Collection'!C89</f>
        <v>Dry_W3_T7</v>
      </c>
      <c r="H88" s="284" t="s">
        <v>2559</v>
      </c>
      <c r="I88" s="285" t="s">
        <v>1147</v>
      </c>
      <c r="J88" s="282" t="str">
        <f>IF(ISBLANK('Dry_Litterbag Placem_Collection'!J89),"","G"&amp;""&amp;'Dry_Litterbag Placem_Collection'!J89)</f>
        <v>G220</v>
      </c>
      <c r="K88" s="286">
        <f>IFERROR(INDEX('Green_rooibos initial weight'!$C$5:$C$1749,MATCH(J88, 'Green_rooibos initial weight'!$A$5:$A$1749,0)),"")</f>
        <v>2.1179999999999999</v>
      </c>
      <c r="L88" s="286">
        <f t="shared" si="5"/>
        <v>1.8681999999999999</v>
      </c>
      <c r="M88" s="291"/>
      <c r="N88" s="291"/>
      <c r="O88" s="286">
        <f>IF(IFERROR(INDEX('Both teabags AfterDry'!$D$3:$D$900,MATCH(J88,'Both teabags AfterDry'!$A$3:$A$900,0)),"")="","",(IFERROR(INDEX('Both teabags AfterDry'!$D$3:$D$900,MATCH(J88,'Both teabags AfterDry'!$A$3:$A$900,0)),"")))</f>
        <v>1.9671000000000001</v>
      </c>
      <c r="P88" s="286">
        <f t="shared" si="6"/>
        <v>1.8165</v>
      </c>
      <c r="Q88" s="291"/>
      <c r="R88" s="291"/>
      <c r="S88" s="287">
        <f>'Dry_Litterbag Placem_Collection'!E89</f>
        <v>42937</v>
      </c>
      <c r="T88" s="287">
        <f>IF('Dry_Litterbag Placem_Collection'!G89="","",'Dry_Litterbag Placem_Collection'!G89)</f>
        <v>43006</v>
      </c>
      <c r="U88" s="288">
        <f t="shared" si="4"/>
        <v>69</v>
      </c>
      <c r="V88" s="286">
        <f t="shared" si="7"/>
        <v>5.1699999999999857E-2</v>
      </c>
      <c r="W88" s="289">
        <f>IFERROR(INDEX(Rainfall_Dry!$O$2:$O$217,MATCH(B88, Rainfall_Dry!$A$2:$A$217,0)),"")</f>
        <v>12.563016860999999</v>
      </c>
      <c r="X88" s="270">
        <v>38.691629007962128</v>
      </c>
      <c r="Y88" s="270">
        <v>26.81299763288143</v>
      </c>
      <c r="Z88" s="270">
        <v>34.495373359156439</v>
      </c>
      <c r="AA88" s="271" t="s">
        <v>2693</v>
      </c>
      <c r="AB88" s="270">
        <v>8.5483587974371602</v>
      </c>
      <c r="AC88">
        <f>IF('WetLitterbags placem_collection'!AB89="","",'WetLitterbags placem_collection'!AB89)</f>
        <v>7.5</v>
      </c>
      <c r="AD88">
        <f>IF('WetLitterbags placem_collection'!Z89="","",'WetLitterbags placem_collection'!Z89)</f>
        <v>12.6</v>
      </c>
      <c r="AE88" s="256" t="str">
        <f>IF('WetLitterbags placem_collection'!AA89="","",'WetLitterbags placem_collection'!AA89)</f>
        <v>O</v>
      </c>
      <c r="AF88">
        <f>IF('WetLitterbags placem_collection'!AC89="","",'WetLitterbags placem_collection'!AC89)</f>
        <v>1</v>
      </c>
      <c r="AG88">
        <f>IFERROR(AVERAGE('Dry_Litterbag Placem_Collection'!O89,'Dry_Litterbag Placem_Collection'!R89),"")</f>
        <v>10.65</v>
      </c>
      <c r="AH88" s="290">
        <f>IFERROR(AVERAGE('Dry_Litterbag Placem_Collection'!N89,'Dry_Litterbag Placem_Collection'!Q89),"")</f>
        <v>24.3</v>
      </c>
      <c r="AI88" s="289">
        <f>INDEX(Coordinates!$B$2:$B$197,MATCH(G88,Coordinates!$J$2:$J$197,0))</f>
        <v>-3.295904975</v>
      </c>
      <c r="AJ88" s="289">
        <f>INDEX(Coordinates!$C$2:$C$197,MATCH(G88,Coordinates!$J$2:$J$197,0))</f>
        <v>34.852136029999997</v>
      </c>
      <c r="AK88" s="289" t="str">
        <f>IF(ISNUMBER(SEARCH("C", 'Dry_Litterbag Placem_Collection'!S89)),"YES","")</f>
        <v/>
      </c>
      <c r="AL88" s="289" t="str">
        <f>IF(ISNUMBER(SEARCH("H", 'Dry_Litterbag Placem_Collection'!S89)),"YES","")</f>
        <v/>
      </c>
      <c r="AM88" s="289" t="str">
        <f>IF(ISNUMBER(SEARCH("R", 'Dry_Litterbag Placem_Collection'!S89)),"YES","")</f>
        <v/>
      </c>
    </row>
    <row r="89" spans="1:39">
      <c r="A89" s="281" t="s">
        <v>2677</v>
      </c>
      <c r="B89" s="282">
        <f>'Dry_Litterbag Placem_Collection'!A90</f>
        <v>88</v>
      </c>
      <c r="C89" s="282" t="str">
        <f>'Dry_Litterbag Placem_Collection'!B90</f>
        <v>Maswa</v>
      </c>
      <c r="D89" s="282" t="s">
        <v>2677</v>
      </c>
      <c r="E89" s="282" t="s">
        <v>2679</v>
      </c>
      <c r="F89" s="282">
        <v>3</v>
      </c>
      <c r="G89" s="283" t="str">
        <f>'Dry_Litterbag Placem_Collection'!C90</f>
        <v>Dry_W3_T8</v>
      </c>
      <c r="H89" s="284" t="s">
        <v>2559</v>
      </c>
      <c r="I89" s="285" t="s">
        <v>1147</v>
      </c>
      <c r="J89" s="282" t="str">
        <f>IF(ISBLANK('Dry_Litterbag Placem_Collection'!J90),"","G"&amp;""&amp;'Dry_Litterbag Placem_Collection'!J90)</f>
        <v>G531</v>
      </c>
      <c r="K89" s="286">
        <f>IFERROR(INDEX('Green_rooibos initial weight'!$C$5:$C$1749,MATCH(J89, 'Green_rooibos initial weight'!$A$5:$A$1749,0)),"")</f>
        <v>2.0110000000000001</v>
      </c>
      <c r="L89" s="286">
        <f t="shared" si="5"/>
        <v>1.7612000000000001</v>
      </c>
      <c r="M89" s="291"/>
      <c r="N89" s="291"/>
      <c r="O89" s="286">
        <f>IF(IFERROR(INDEX('Both teabags AfterDry'!$D$3:$D$900,MATCH(J89,'Both teabags AfterDry'!$A$3:$A$900,0)),"")="","",(IFERROR(INDEX('Both teabags AfterDry'!$D$3:$D$900,MATCH(J89,'Both teabags AfterDry'!$A$3:$A$900,0)),"")))</f>
        <v>1.8593999999999999</v>
      </c>
      <c r="P89" s="286">
        <f t="shared" si="6"/>
        <v>1.7087999999999999</v>
      </c>
      <c r="Q89" s="291"/>
      <c r="R89" s="291"/>
      <c r="S89" s="287">
        <f>'Dry_Litterbag Placem_Collection'!E90</f>
        <v>42937</v>
      </c>
      <c r="T89" s="287">
        <f>IF('Dry_Litterbag Placem_Collection'!G90="","",'Dry_Litterbag Placem_Collection'!G90)</f>
        <v>43006</v>
      </c>
      <c r="U89" s="288">
        <f t="shared" si="4"/>
        <v>69</v>
      </c>
      <c r="V89" s="286">
        <f t="shared" si="7"/>
        <v>5.2400000000000224E-2</v>
      </c>
      <c r="W89" s="289">
        <f>IFERROR(INDEX(Rainfall_Dry!$O$2:$O$217,MATCH(B89, Rainfall_Dry!$A$2:$A$217,0)),"")</f>
        <v>12.563016860999999</v>
      </c>
      <c r="X89" s="270">
        <v>38.691629007962128</v>
      </c>
      <c r="Y89" s="270">
        <v>26.81299763288143</v>
      </c>
      <c r="Z89" s="270">
        <v>34.495373359156439</v>
      </c>
      <c r="AA89" s="271" t="s">
        <v>2693</v>
      </c>
      <c r="AB89" s="270">
        <v>9.5483587974371602</v>
      </c>
      <c r="AC89" t="str">
        <f>IF('WetLitterbags placem_collection'!AB90="","",'WetLitterbags placem_collection'!AB90)</f>
        <v/>
      </c>
      <c r="AD89" t="str">
        <f>IF('WetLitterbags placem_collection'!Z90="","",'WetLitterbags placem_collection'!Z90)</f>
        <v/>
      </c>
      <c r="AE89" s="256" t="str">
        <f>IF('WetLitterbags placem_collection'!AA90="","",'WetLitterbags placem_collection'!AA90)</f>
        <v/>
      </c>
      <c r="AF89" t="str">
        <f>IF('WetLitterbags placem_collection'!AC90="","",'WetLitterbags placem_collection'!AC90)</f>
        <v/>
      </c>
      <c r="AG89">
        <f>IFERROR(AVERAGE('Dry_Litterbag Placem_Collection'!O90,'Dry_Litterbag Placem_Collection'!R90),"")</f>
        <v>11.7</v>
      </c>
      <c r="AH89" s="290">
        <f>IFERROR(AVERAGE('Dry_Litterbag Placem_Collection'!N90,'Dry_Litterbag Placem_Collection'!Q90),"")</f>
        <v>26.049999999999997</v>
      </c>
      <c r="AI89" s="289">
        <f>INDEX(Coordinates!$B$2:$B$197,MATCH(G89,Coordinates!$J$2:$J$197,0))</f>
        <v>-3.2959530039999998</v>
      </c>
      <c r="AJ89" s="289">
        <f>INDEX(Coordinates!$C$2:$C$197,MATCH(G89,Coordinates!$J$2:$J$197,0))</f>
        <v>34.85242504</v>
      </c>
      <c r="AK89" s="289" t="str">
        <f>IF(ISNUMBER(SEARCH("C", 'Dry_Litterbag Placem_Collection'!S90)),"YES","")</f>
        <v/>
      </c>
      <c r="AL89" s="289" t="str">
        <f>IF(ISNUMBER(SEARCH("H", 'Dry_Litterbag Placem_Collection'!S90)),"YES","")</f>
        <v/>
      </c>
      <c r="AM89" s="289" t="str">
        <f>IF(ISNUMBER(SEARCH("R", 'Dry_Litterbag Placem_Collection'!S90)),"YES","")</f>
        <v/>
      </c>
    </row>
    <row r="90" spans="1:39">
      <c r="A90" s="281" t="s">
        <v>2677</v>
      </c>
      <c r="B90" s="282">
        <f>'Dry_Litterbag Placem_Collection'!A91</f>
        <v>89</v>
      </c>
      <c r="C90" s="282" t="str">
        <f>'Dry_Litterbag Placem_Collection'!B91</f>
        <v>Maswa</v>
      </c>
      <c r="D90" s="282" t="s">
        <v>2677</v>
      </c>
      <c r="E90" s="282" t="s">
        <v>2679</v>
      </c>
      <c r="F90" s="282">
        <v>4</v>
      </c>
      <c r="G90" s="283" t="str">
        <f>'Dry_Litterbag Placem_Collection'!C91</f>
        <v>Dry_W4_T1</v>
      </c>
      <c r="H90" s="284" t="s">
        <v>2559</v>
      </c>
      <c r="I90" s="285" t="s">
        <v>1147</v>
      </c>
      <c r="J90" s="282" t="str">
        <f>IF(ISBLANK('Dry_Litterbag Placem_Collection'!J91),"","G"&amp;""&amp;'Dry_Litterbag Placem_Collection'!J91)</f>
        <v>G35</v>
      </c>
      <c r="K90" s="286">
        <f>IFERROR(INDEX('Green_rooibos initial weight'!$C$5:$C$1749,MATCH(J90, 'Green_rooibos initial weight'!$A$5:$A$1749,0)),"")</f>
        <v>2.0299999999999998</v>
      </c>
      <c r="L90" s="286">
        <f t="shared" si="5"/>
        <v>1.7801999999999998</v>
      </c>
      <c r="M90" s="291"/>
      <c r="N90" s="291"/>
      <c r="O90" s="286">
        <f>IF(IFERROR(INDEX('Both teabags AfterDry'!$D$3:$D$900,MATCH(J90,'Both teabags AfterDry'!$A$3:$A$900,0)),"")="","",(IFERROR(INDEX('Both teabags AfterDry'!$D$3:$D$900,MATCH(J90,'Both teabags AfterDry'!$A$3:$A$900,0)),"")))</f>
        <v>1.8633999999999999</v>
      </c>
      <c r="P90" s="286">
        <f t="shared" si="6"/>
        <v>1.7127999999999999</v>
      </c>
      <c r="Q90" s="291"/>
      <c r="R90" s="291"/>
      <c r="S90" s="287">
        <f>'Dry_Litterbag Placem_Collection'!E91</f>
        <v>42937</v>
      </c>
      <c r="T90" s="287">
        <f>IF('Dry_Litterbag Placem_Collection'!G91="","",'Dry_Litterbag Placem_Collection'!G91)</f>
        <v>43006</v>
      </c>
      <c r="U90" s="288">
        <f t="shared" si="4"/>
        <v>69</v>
      </c>
      <c r="V90" s="286">
        <f t="shared" si="7"/>
        <v>6.7399999999999904E-2</v>
      </c>
      <c r="W90" s="289">
        <f>IFERROR(INDEX(Rainfall_Dry!$O$2:$O$217,MATCH(B90, Rainfall_Dry!$A$2:$A$217,0)),"")</f>
        <v>12.563016860999999</v>
      </c>
      <c r="X90" s="270">
        <v>28.145762029394</v>
      </c>
      <c r="Y90" s="270">
        <v>25.085564727199518</v>
      </c>
      <c r="Z90" s="270">
        <v>46.768673243406489</v>
      </c>
      <c r="AA90" s="271" t="s">
        <v>2688</v>
      </c>
      <c r="AB90" s="270">
        <v>2.1716214884179394</v>
      </c>
      <c r="AC90">
        <f>IF('WetLitterbags placem_collection'!AB91="","",'WetLitterbags placem_collection'!AB91)</f>
        <v>7.3</v>
      </c>
      <c r="AD90">
        <f>IF('WetLitterbags placem_collection'!Z91="","",'WetLitterbags placem_collection'!Z91)</f>
        <v>35.799999999999997</v>
      </c>
      <c r="AE90" s="256" t="str">
        <f>IF('WetLitterbags placem_collection'!AA91="","",'WetLitterbags placem_collection'!AA91)</f>
        <v>O</v>
      </c>
      <c r="AF90">
        <f>IF('WetLitterbags placem_collection'!AC91="","",'WetLitterbags placem_collection'!AC91)</f>
        <v>0</v>
      </c>
      <c r="AG90">
        <f>IFERROR(AVERAGE('Dry_Litterbag Placem_Collection'!O91,'Dry_Litterbag Placem_Collection'!R91),"")</f>
        <v>10.5</v>
      </c>
      <c r="AH90" s="290">
        <f>IFERROR(AVERAGE('Dry_Litterbag Placem_Collection'!N91,'Dry_Litterbag Placem_Collection'!Q91),"")</f>
        <v>26.6</v>
      </c>
      <c r="AI90" s="289">
        <f>INDEX(Coordinates!$B$2:$B$197,MATCH(G90,Coordinates!$J$2:$J$197,0))</f>
        <v>-3.2966709980000002</v>
      </c>
      <c r="AJ90" s="289">
        <f>INDEX(Coordinates!$C$2:$C$197,MATCH(G90,Coordinates!$J$2:$J$197,0))</f>
        <v>34.854407019999996</v>
      </c>
      <c r="AK90" s="289" t="str">
        <f>IF(ISNUMBER(SEARCH("C", 'Dry_Litterbag Placem_Collection'!S91)),"YES","")</f>
        <v/>
      </c>
      <c r="AL90" s="289" t="str">
        <f>IF(ISNUMBER(SEARCH("H", 'Dry_Litterbag Placem_Collection'!S91)),"YES","")</f>
        <v/>
      </c>
      <c r="AM90" s="289" t="str">
        <f>IF(ISNUMBER(SEARCH("R", 'Dry_Litterbag Placem_Collection'!S91)),"YES","")</f>
        <v/>
      </c>
    </row>
    <row r="91" spans="1:39">
      <c r="A91" s="281" t="s">
        <v>2677</v>
      </c>
      <c r="B91" s="282">
        <f>'Dry_Litterbag Placem_Collection'!A92</f>
        <v>90</v>
      </c>
      <c r="C91" s="282" t="str">
        <f>'Dry_Litterbag Placem_Collection'!B92</f>
        <v>Maswa</v>
      </c>
      <c r="D91" s="282" t="s">
        <v>2677</v>
      </c>
      <c r="E91" s="282" t="s">
        <v>2679</v>
      </c>
      <c r="F91" s="282">
        <v>4</v>
      </c>
      <c r="G91" s="283" t="str">
        <f>'Dry_Litterbag Placem_Collection'!C92</f>
        <v>Dry_W4_T2</v>
      </c>
      <c r="H91" s="284" t="s">
        <v>2559</v>
      </c>
      <c r="I91" s="285" t="s">
        <v>1147</v>
      </c>
      <c r="J91" s="282" t="str">
        <f>IF(ISBLANK('Dry_Litterbag Placem_Collection'!J92),"","G"&amp;""&amp;'Dry_Litterbag Placem_Collection'!J92)</f>
        <v>G264</v>
      </c>
      <c r="K91" s="286">
        <f>IFERROR(INDEX('Green_rooibos initial weight'!$C$5:$C$1749,MATCH(J91, 'Green_rooibos initial weight'!$A$5:$A$1749,0)),"")</f>
        <v>2.1070000000000002</v>
      </c>
      <c r="L91" s="286">
        <f t="shared" si="5"/>
        <v>1.8572000000000002</v>
      </c>
      <c r="M91" s="291"/>
      <c r="N91" s="291"/>
      <c r="O91" s="286" t="str">
        <f>IF(IFERROR(INDEX('Both teabags AfterDry'!$D$3:$D$900,MATCH(J91,'Both teabags AfterDry'!$A$3:$A$900,0)),"")="","",(IFERROR(INDEX('Both teabags AfterDry'!$D$3:$D$900,MATCH(J91,'Both teabags AfterDry'!$A$3:$A$900,0)),"")))</f>
        <v/>
      </c>
      <c r="P91" s="286" t="str">
        <f t="shared" si="6"/>
        <v/>
      </c>
      <c r="Q91" s="291"/>
      <c r="R91" s="291"/>
      <c r="S91" s="287">
        <f>'Dry_Litterbag Placem_Collection'!E92</f>
        <v>42937</v>
      </c>
      <c r="T91" s="287">
        <f>IF('Dry_Litterbag Placem_Collection'!G92="","",'Dry_Litterbag Placem_Collection'!G92)</f>
        <v>43006</v>
      </c>
      <c r="U91" s="288">
        <f t="shared" si="4"/>
        <v>69</v>
      </c>
      <c r="V91" s="286" t="str">
        <f t="shared" si="7"/>
        <v/>
      </c>
      <c r="W91" s="289">
        <f>IFERROR(INDEX(Rainfall_Dry!$O$2:$O$217,MATCH(B91, Rainfall_Dry!$A$2:$A$217,0)),"")</f>
        <v>12.563016860999999</v>
      </c>
      <c r="X91" s="270">
        <v>28.145762029394</v>
      </c>
      <c r="Y91" s="270">
        <v>25.085564727199518</v>
      </c>
      <c r="Z91" s="270">
        <v>46.768673243406489</v>
      </c>
      <c r="AA91" s="271" t="s">
        <v>2688</v>
      </c>
      <c r="AB91" s="270">
        <v>3.1716214884179399</v>
      </c>
      <c r="AC91">
        <f>IF('WetLitterbags placem_collection'!AB92="","",'WetLitterbags placem_collection'!AB92)</f>
        <v>7.7</v>
      </c>
      <c r="AD91">
        <f>IF('WetLitterbags placem_collection'!Z92="","",'WetLitterbags placem_collection'!Z92)</f>
        <v>30.4</v>
      </c>
      <c r="AE91" s="256" t="str">
        <f>IF('WetLitterbags placem_collection'!AA92="","",'WetLitterbags placem_collection'!AA92)</f>
        <v>O</v>
      </c>
      <c r="AF91">
        <f>IF('WetLitterbags placem_collection'!AC92="","",'WetLitterbags placem_collection'!AC92)</f>
        <v>0</v>
      </c>
      <c r="AG91">
        <f>IFERROR(AVERAGE('Dry_Litterbag Placem_Collection'!O92,'Dry_Litterbag Placem_Collection'!R92),"")</f>
        <v>9.85</v>
      </c>
      <c r="AH91" s="290">
        <f>IFERROR(AVERAGE('Dry_Litterbag Placem_Collection'!N92,'Dry_Litterbag Placem_Collection'!Q92),"")</f>
        <v>26.45</v>
      </c>
      <c r="AI91" s="289">
        <f>INDEX(Coordinates!$B$2:$B$197,MATCH(G91,Coordinates!$J$2:$J$197,0))</f>
        <v>-3.2966860009999999</v>
      </c>
      <c r="AJ91" s="289">
        <f>INDEX(Coordinates!$C$2:$C$197,MATCH(G91,Coordinates!$J$2:$J$197,0))</f>
        <v>34.854371989999997</v>
      </c>
      <c r="AK91" s="289" t="str">
        <f>IF(ISNUMBER(SEARCH("C", 'Dry_Litterbag Placem_Collection'!S92)),"YES","")</f>
        <v/>
      </c>
      <c r="AL91" s="289" t="str">
        <f>IF(ISNUMBER(SEARCH("H", 'Dry_Litterbag Placem_Collection'!S92)),"YES","")</f>
        <v/>
      </c>
      <c r="AM91" s="289" t="str">
        <f>IF(ISNUMBER(SEARCH("R", 'Dry_Litterbag Placem_Collection'!S92)),"YES","")</f>
        <v/>
      </c>
    </row>
    <row r="92" spans="1:39">
      <c r="A92" s="281" t="s">
        <v>2677</v>
      </c>
      <c r="B92" s="282">
        <f>'Dry_Litterbag Placem_Collection'!A93</f>
        <v>91</v>
      </c>
      <c r="C92" s="282" t="str">
        <f>'Dry_Litterbag Placem_Collection'!B93</f>
        <v>Maswa</v>
      </c>
      <c r="D92" s="282" t="s">
        <v>2677</v>
      </c>
      <c r="E92" s="282" t="s">
        <v>2679</v>
      </c>
      <c r="F92" s="282">
        <v>4</v>
      </c>
      <c r="G92" s="283" t="str">
        <f>'Dry_Litterbag Placem_Collection'!C93</f>
        <v>Dry_W4_T3</v>
      </c>
      <c r="H92" s="284" t="s">
        <v>2559</v>
      </c>
      <c r="I92" s="285" t="s">
        <v>1147</v>
      </c>
      <c r="J92" s="282" t="str">
        <f>IF(ISBLANK('Dry_Litterbag Placem_Collection'!J93),"","G"&amp;""&amp;'Dry_Litterbag Placem_Collection'!J93)</f>
        <v>G13</v>
      </c>
      <c r="K92" s="286">
        <f>IFERROR(INDEX('Green_rooibos initial weight'!$C$5:$C$1749,MATCH(J92, 'Green_rooibos initial weight'!$A$5:$A$1749,0)),"")</f>
        <v>2.085</v>
      </c>
      <c r="L92" s="286">
        <f t="shared" si="5"/>
        <v>1.8351999999999999</v>
      </c>
      <c r="M92" s="291"/>
      <c r="N92" s="291"/>
      <c r="O92" s="286">
        <f>IF(IFERROR(INDEX('Both teabags AfterDry'!$D$3:$D$900,MATCH(J92,'Both teabags AfterDry'!$A$3:$A$900,0)),"")="","",(IFERROR(INDEX('Both teabags AfterDry'!$D$3:$D$900,MATCH(J92,'Both teabags AfterDry'!$A$3:$A$900,0)),"")))</f>
        <v>1.9104000000000001</v>
      </c>
      <c r="P92" s="286">
        <f t="shared" si="6"/>
        <v>1.7598</v>
      </c>
      <c r="Q92" s="291"/>
      <c r="R92" s="291"/>
      <c r="S92" s="287">
        <f>'Dry_Litterbag Placem_Collection'!E93</f>
        <v>42937</v>
      </c>
      <c r="T92" s="287">
        <f>IF('Dry_Litterbag Placem_Collection'!G93="","",'Dry_Litterbag Placem_Collection'!G93)</f>
        <v>43006</v>
      </c>
      <c r="U92" s="288">
        <f t="shared" si="4"/>
        <v>69</v>
      </c>
      <c r="V92" s="286">
        <f t="shared" si="7"/>
        <v>7.5399999999999912E-2</v>
      </c>
      <c r="W92" s="289">
        <f>IFERROR(INDEX(Rainfall_Dry!$O$2:$O$217,MATCH(B92, Rainfall_Dry!$A$2:$A$217,0)),"")</f>
        <v>12.563016860999999</v>
      </c>
      <c r="X92" s="270">
        <v>28.145762029394</v>
      </c>
      <c r="Y92" s="270">
        <v>25.085564727199518</v>
      </c>
      <c r="Z92" s="270">
        <v>46.768673243406489</v>
      </c>
      <c r="AA92" s="271" t="s">
        <v>2688</v>
      </c>
      <c r="AB92" s="270">
        <v>4.1716214884179399</v>
      </c>
      <c r="AC92">
        <f>IF('WetLitterbags placem_collection'!AB93="","",'WetLitterbags placem_collection'!AB93)</f>
        <v>6.1</v>
      </c>
      <c r="AD92">
        <f>IF('WetLitterbags placem_collection'!Z93="","",'WetLitterbags placem_collection'!Z93)</f>
        <v>39.4</v>
      </c>
      <c r="AE92" s="256" t="str">
        <f>IF('WetLitterbags placem_collection'!AA93="","",'WetLitterbags placem_collection'!AA93)</f>
        <v>O</v>
      </c>
      <c r="AF92">
        <f>IF('WetLitterbags placem_collection'!AC93="","",'WetLitterbags placem_collection'!AC93)</f>
        <v>1</v>
      </c>
      <c r="AG92">
        <f>IFERROR(AVERAGE('Dry_Litterbag Placem_Collection'!O93,'Dry_Litterbag Placem_Collection'!R93),"")</f>
        <v>10.95</v>
      </c>
      <c r="AH92" s="290">
        <f>IFERROR(AVERAGE('Dry_Litterbag Placem_Collection'!N93,'Dry_Litterbag Placem_Collection'!Q93),"")</f>
        <v>25.95</v>
      </c>
      <c r="AI92" s="289">
        <f>INDEX(Coordinates!$B$2:$B$197,MATCH(G92,Coordinates!$J$2:$J$197,0))</f>
        <v>-3.2966180239999998</v>
      </c>
      <c r="AJ92" s="289">
        <f>INDEX(Coordinates!$C$2:$C$197,MATCH(G92,Coordinates!$J$2:$J$197,0))</f>
        <v>34.854464020000002</v>
      </c>
      <c r="AK92" s="289" t="str">
        <f>IF(ISNUMBER(SEARCH("C", 'Dry_Litterbag Placem_Collection'!S93)),"YES","")</f>
        <v/>
      </c>
      <c r="AL92" s="289" t="str">
        <f>IF(ISNUMBER(SEARCH("H", 'Dry_Litterbag Placem_Collection'!S93)),"YES","")</f>
        <v/>
      </c>
      <c r="AM92" s="289" t="str">
        <f>IF(ISNUMBER(SEARCH("R", 'Dry_Litterbag Placem_Collection'!S93)),"YES","")</f>
        <v/>
      </c>
    </row>
    <row r="93" spans="1:39">
      <c r="A93" s="281" t="s">
        <v>2677</v>
      </c>
      <c r="B93" s="282">
        <f>'Dry_Litterbag Placem_Collection'!A94</f>
        <v>92</v>
      </c>
      <c r="C93" s="282" t="str">
        <f>'Dry_Litterbag Placem_Collection'!B94</f>
        <v>Maswa</v>
      </c>
      <c r="D93" s="282" t="s">
        <v>2677</v>
      </c>
      <c r="E93" s="282" t="s">
        <v>2679</v>
      </c>
      <c r="F93" s="282">
        <v>4</v>
      </c>
      <c r="G93" s="283" t="str">
        <f>'Dry_Litterbag Placem_Collection'!C94</f>
        <v>Dry_W4_T4</v>
      </c>
      <c r="H93" s="284" t="s">
        <v>2559</v>
      </c>
      <c r="I93" s="285" t="s">
        <v>1147</v>
      </c>
      <c r="J93" s="282" t="str">
        <f>IF(ISBLANK('Dry_Litterbag Placem_Collection'!J94),"","G"&amp;""&amp;'Dry_Litterbag Placem_Collection'!J94)</f>
        <v>G324</v>
      </c>
      <c r="K93" s="286">
        <f>IFERROR(INDEX('Green_rooibos initial weight'!$C$5:$C$1749,MATCH(J93, 'Green_rooibos initial weight'!$A$5:$A$1749,0)),"")</f>
        <v>2.0430000000000001</v>
      </c>
      <c r="L93" s="286">
        <f t="shared" si="5"/>
        <v>1.7932000000000001</v>
      </c>
      <c r="M93" s="291"/>
      <c r="N93" s="291"/>
      <c r="O93" s="286">
        <f>IF(IFERROR(INDEX('Both teabags AfterDry'!$D$3:$D$900,MATCH(J93,'Both teabags AfterDry'!$A$3:$A$900,0)),"")="","",(IFERROR(INDEX('Both teabags AfterDry'!$D$3:$D$900,MATCH(J93,'Both teabags AfterDry'!$A$3:$A$900,0)),"")))</f>
        <v>1.6847000000000001</v>
      </c>
      <c r="P93" s="286">
        <f t="shared" si="6"/>
        <v>1.5341</v>
      </c>
      <c r="Q93" s="291"/>
      <c r="R93" s="291"/>
      <c r="S93" s="287">
        <f>'Dry_Litterbag Placem_Collection'!E94</f>
        <v>42937</v>
      </c>
      <c r="T93" s="287">
        <f>IF('Dry_Litterbag Placem_Collection'!G94="","",'Dry_Litterbag Placem_Collection'!G94)</f>
        <v>43006</v>
      </c>
      <c r="U93" s="288">
        <f t="shared" si="4"/>
        <v>69</v>
      </c>
      <c r="V93" s="286">
        <f t="shared" si="7"/>
        <v>0.25910000000000011</v>
      </c>
      <c r="W93" s="289">
        <f>IFERROR(INDEX(Rainfall_Dry!$O$2:$O$217,MATCH(B93, Rainfall_Dry!$A$2:$A$217,0)),"")</f>
        <v>12.563016860999999</v>
      </c>
      <c r="X93" s="270">
        <v>28.145762029394</v>
      </c>
      <c r="Y93" s="270">
        <v>25.085564727199518</v>
      </c>
      <c r="Z93" s="270">
        <v>46.768673243406489</v>
      </c>
      <c r="AA93" s="271" t="s">
        <v>2688</v>
      </c>
      <c r="AB93" s="270">
        <v>5.1716214884179399</v>
      </c>
      <c r="AC93">
        <f>IF('WetLitterbags placem_collection'!AB94="","",'WetLitterbags placem_collection'!AB94)</f>
        <v>7.7</v>
      </c>
      <c r="AD93">
        <f>IF('WetLitterbags placem_collection'!Z94="","",'WetLitterbags placem_collection'!Z94)</f>
        <v>24.8</v>
      </c>
      <c r="AE93" s="256" t="str">
        <f>IF('WetLitterbags placem_collection'!AA94="","",'WetLitterbags placem_collection'!AA94)</f>
        <v>O</v>
      </c>
      <c r="AF93">
        <f>IF('WetLitterbags placem_collection'!AC94="","",'WetLitterbags placem_collection'!AC94)</f>
        <v>1</v>
      </c>
      <c r="AG93">
        <f>IFERROR(AVERAGE('Dry_Litterbag Placem_Collection'!O94,'Dry_Litterbag Placem_Collection'!R94),"")</f>
        <v>10.25</v>
      </c>
      <c r="AH93" s="290">
        <f>IFERROR(AVERAGE('Dry_Litterbag Placem_Collection'!N94,'Dry_Litterbag Placem_Collection'!Q94),"")</f>
        <v>26</v>
      </c>
      <c r="AI93" s="289">
        <f>INDEX(Coordinates!$B$2:$B$197,MATCH(G93,Coordinates!$J$2:$J$197,0))</f>
        <v>-3.2965539860000002</v>
      </c>
      <c r="AJ93" s="289">
        <f>INDEX(Coordinates!$C$2:$C$197,MATCH(G93,Coordinates!$J$2:$J$197,0))</f>
        <v>34.854455969999997</v>
      </c>
      <c r="AK93" s="289" t="str">
        <f>IF(ISNUMBER(SEARCH("C", 'Dry_Litterbag Placem_Collection'!S94)),"YES","")</f>
        <v/>
      </c>
      <c r="AL93" s="289" t="str">
        <f>IF(ISNUMBER(SEARCH("H", 'Dry_Litterbag Placem_Collection'!S94)),"YES","")</f>
        <v>YES</v>
      </c>
      <c r="AM93" s="289" t="str">
        <f>IF(ISNUMBER(SEARCH("R", 'Dry_Litterbag Placem_Collection'!S94)),"YES","")</f>
        <v/>
      </c>
    </row>
    <row r="94" spans="1:39">
      <c r="A94" s="281" t="s">
        <v>2677</v>
      </c>
      <c r="B94" s="282">
        <f>'Dry_Litterbag Placem_Collection'!A95</f>
        <v>93</v>
      </c>
      <c r="C94" s="282" t="str">
        <f>'Dry_Litterbag Placem_Collection'!B95</f>
        <v>Maswa</v>
      </c>
      <c r="D94" s="282" t="s">
        <v>2677</v>
      </c>
      <c r="E94" s="282" t="s">
        <v>2679</v>
      </c>
      <c r="F94" s="282">
        <v>4</v>
      </c>
      <c r="G94" s="283" t="str">
        <f>'Dry_Litterbag Placem_Collection'!C95</f>
        <v>Dry_W4_T5</v>
      </c>
      <c r="H94" s="284" t="s">
        <v>2559</v>
      </c>
      <c r="I94" s="285" t="s">
        <v>1147</v>
      </c>
      <c r="J94" s="282" t="str">
        <f>IF(ISBLANK('Dry_Litterbag Placem_Collection'!J95),"","G"&amp;""&amp;'Dry_Litterbag Placem_Collection'!J95)</f>
        <v>G99</v>
      </c>
      <c r="K94" s="286">
        <f>IFERROR(INDEX('Green_rooibos initial weight'!$C$5:$C$1749,MATCH(J94, 'Green_rooibos initial weight'!$A$5:$A$1749,0)),"")</f>
        <v>2.097</v>
      </c>
      <c r="L94" s="286">
        <f t="shared" si="5"/>
        <v>1.8472</v>
      </c>
      <c r="M94" s="291"/>
      <c r="N94" s="291"/>
      <c r="O94" s="286">
        <f>IF(IFERROR(INDEX('Both teabags AfterDry'!$D$3:$D$900,MATCH(J94,'Both teabags AfterDry'!$A$3:$A$900,0)),"")="","",(IFERROR(INDEX('Both teabags AfterDry'!$D$3:$D$900,MATCH(J94,'Both teabags AfterDry'!$A$3:$A$900,0)),"")))</f>
        <v>1.9186000000000001</v>
      </c>
      <c r="P94" s="286">
        <f t="shared" si="6"/>
        <v>1.768</v>
      </c>
      <c r="Q94" s="291"/>
      <c r="R94" s="291"/>
      <c r="S94" s="287">
        <f>'Dry_Litterbag Placem_Collection'!E95</f>
        <v>42937</v>
      </c>
      <c r="T94" s="287">
        <f>IF('Dry_Litterbag Placem_Collection'!G95="","",'Dry_Litterbag Placem_Collection'!G95)</f>
        <v>43006</v>
      </c>
      <c r="U94" s="288">
        <f t="shared" si="4"/>
        <v>69</v>
      </c>
      <c r="V94" s="286">
        <f t="shared" si="7"/>
        <v>7.9199999999999937E-2</v>
      </c>
      <c r="W94" s="289">
        <f>IFERROR(INDEX(Rainfall_Dry!$O$2:$O$217,MATCH(B94, Rainfall_Dry!$A$2:$A$217,0)),"")</f>
        <v>12.563016860999999</v>
      </c>
      <c r="X94" s="270">
        <v>28.145762029394</v>
      </c>
      <c r="Y94" s="270">
        <v>25.085564727199518</v>
      </c>
      <c r="Z94" s="270">
        <v>46.768673243406489</v>
      </c>
      <c r="AA94" s="271" t="s">
        <v>2688</v>
      </c>
      <c r="AB94" s="270">
        <v>6.1716214884179399</v>
      </c>
      <c r="AC94">
        <f>IF('WetLitterbags placem_collection'!AB95="","",'WetLitterbags placem_collection'!AB95)</f>
        <v>6.6</v>
      </c>
      <c r="AD94">
        <f>IF('WetLitterbags placem_collection'!Z95="","",'WetLitterbags placem_collection'!Z95)</f>
        <v>40</v>
      </c>
      <c r="AE94" s="256" t="str">
        <f>IF('WetLitterbags placem_collection'!AA95="","",'WetLitterbags placem_collection'!AA95)</f>
        <v>O</v>
      </c>
      <c r="AF94">
        <f>IF('WetLitterbags placem_collection'!AC95="","",'WetLitterbags placem_collection'!AC95)</f>
        <v>1</v>
      </c>
      <c r="AG94">
        <f>IFERROR(AVERAGE('Dry_Litterbag Placem_Collection'!O95,'Dry_Litterbag Placem_Collection'!R95),"")</f>
        <v>10.45</v>
      </c>
      <c r="AH94" s="290">
        <f>IFERROR(AVERAGE('Dry_Litterbag Placem_Collection'!N95,'Dry_Litterbag Placem_Collection'!Q95),"")</f>
        <v>26.4</v>
      </c>
      <c r="AI94" s="289">
        <f>INDEX(Coordinates!$B$2:$B$197,MATCH(G94,Coordinates!$J$2:$J$197,0))</f>
        <v>-3.2964789680000002</v>
      </c>
      <c r="AJ94" s="289">
        <f>INDEX(Coordinates!$C$2:$C$197,MATCH(G94,Coordinates!$J$2:$J$197,0))</f>
        <v>34.854331000000002</v>
      </c>
      <c r="AK94" s="289" t="str">
        <f>IF(ISNUMBER(SEARCH("C", 'Dry_Litterbag Placem_Collection'!S95)),"YES","")</f>
        <v/>
      </c>
      <c r="AL94" s="289" t="str">
        <f>IF(ISNUMBER(SEARCH("H", 'Dry_Litterbag Placem_Collection'!S95)),"YES","")</f>
        <v>YES</v>
      </c>
      <c r="AM94" s="289" t="str">
        <f>IF(ISNUMBER(SEARCH("R", 'Dry_Litterbag Placem_Collection'!S95)),"YES","")</f>
        <v/>
      </c>
    </row>
    <row r="95" spans="1:39">
      <c r="A95" s="281" t="s">
        <v>2677</v>
      </c>
      <c r="B95" s="282">
        <f>'Dry_Litterbag Placem_Collection'!A96</f>
        <v>94</v>
      </c>
      <c r="C95" s="282" t="str">
        <f>'Dry_Litterbag Placem_Collection'!B96</f>
        <v>Maswa</v>
      </c>
      <c r="D95" s="282" t="s">
        <v>2677</v>
      </c>
      <c r="E95" s="282" t="s">
        <v>2679</v>
      </c>
      <c r="F95" s="282">
        <v>4</v>
      </c>
      <c r="G95" s="283" t="str">
        <f>'Dry_Litterbag Placem_Collection'!C96</f>
        <v>Dry_W4_T6</v>
      </c>
      <c r="H95" s="284" t="s">
        <v>2559</v>
      </c>
      <c r="I95" s="285" t="s">
        <v>1147</v>
      </c>
      <c r="J95" s="282" t="str">
        <f>IF(ISBLANK('Dry_Litterbag Placem_Collection'!J96),"","G"&amp;""&amp;'Dry_Litterbag Placem_Collection'!J96)</f>
        <v/>
      </c>
      <c r="K95" s="286" t="str">
        <f>IFERROR(INDEX('Green_rooibos initial weight'!$C$5:$C$1749,MATCH(J95, 'Green_rooibos initial weight'!$A$5:$A$1749,0)),"")</f>
        <v/>
      </c>
      <c r="L95" s="286" t="str">
        <f t="shared" si="5"/>
        <v/>
      </c>
      <c r="M95" s="291"/>
      <c r="N95" s="291"/>
      <c r="O95" s="286" t="str">
        <f>IF(IFERROR(INDEX('Both teabags AfterDry'!$D$3:$D$900,MATCH(J95,'Both teabags AfterDry'!$A$3:$A$900,0)),"")="","",(IFERROR(INDEX('Both teabags AfterDry'!$D$3:$D$900,MATCH(J95,'Both teabags AfterDry'!$A$3:$A$900,0)),"")))</f>
        <v/>
      </c>
      <c r="P95" s="286" t="str">
        <f t="shared" si="6"/>
        <v/>
      </c>
      <c r="Q95" s="291"/>
      <c r="R95" s="291"/>
      <c r="S95" s="287">
        <f>'Dry_Litterbag Placem_Collection'!E96</f>
        <v>0</v>
      </c>
      <c r="T95" s="287" t="str">
        <f>IF('Dry_Litterbag Placem_Collection'!G96="","",'Dry_Litterbag Placem_Collection'!G96)</f>
        <v/>
      </c>
      <c r="U95" s="288" t="str">
        <f t="shared" si="4"/>
        <v/>
      </c>
      <c r="V95" s="286" t="str">
        <f t="shared" si="7"/>
        <v/>
      </c>
      <c r="W95" s="289" t="str">
        <f>IFERROR(INDEX(Rainfall_Dry!$O$2:$O$217,MATCH(B95, Rainfall_Dry!$A$2:$A$217,0)),"")</f>
        <v/>
      </c>
      <c r="X95" s="270">
        <v>28.145762029394</v>
      </c>
      <c r="Y95" s="270">
        <v>25.085564727199518</v>
      </c>
      <c r="Z95" s="270">
        <v>46.768673243406489</v>
      </c>
      <c r="AA95" s="271" t="s">
        <v>2688</v>
      </c>
      <c r="AB95" s="270">
        <v>7.1716214884179399</v>
      </c>
      <c r="AC95" t="str">
        <f>IF('WetLitterbags placem_collection'!AB96="","",'WetLitterbags placem_collection'!AB96)</f>
        <v/>
      </c>
      <c r="AD95" t="str">
        <f>IF('WetLitterbags placem_collection'!Z96="","",'WetLitterbags placem_collection'!Z96)</f>
        <v/>
      </c>
      <c r="AE95" s="256" t="str">
        <f>IF('WetLitterbags placem_collection'!AA96="","",'WetLitterbags placem_collection'!AA96)</f>
        <v/>
      </c>
      <c r="AF95" t="str">
        <f>IF('WetLitterbags placem_collection'!AC96="","",'WetLitterbags placem_collection'!AC96)</f>
        <v/>
      </c>
      <c r="AG95" t="str">
        <f>IFERROR(AVERAGE('Dry_Litterbag Placem_Collection'!O96,'Dry_Litterbag Placem_Collection'!R96),"")</f>
        <v/>
      </c>
      <c r="AH95" s="290" t="str">
        <f>IFERROR(AVERAGE('Dry_Litterbag Placem_Collection'!N96,'Dry_Litterbag Placem_Collection'!Q96),"")</f>
        <v/>
      </c>
      <c r="AI95" s="289">
        <f>INDEX(Coordinates!$B$2:$B$197,MATCH(G95,Coordinates!$J$2:$J$197,0))</f>
        <v>-3.2964649700000002</v>
      </c>
      <c r="AJ95" s="289">
        <f>INDEX(Coordinates!$C$2:$C$197,MATCH(G95,Coordinates!$J$2:$J$197,0))</f>
        <v>34.854340970000003</v>
      </c>
      <c r="AK95" s="289" t="str">
        <f>IF(ISNUMBER(SEARCH("C", 'Dry_Litterbag Placem_Collection'!S96)),"YES","")</f>
        <v/>
      </c>
      <c r="AL95" s="289" t="str">
        <f>IF(ISNUMBER(SEARCH("H", 'Dry_Litterbag Placem_Collection'!S96)),"YES","")</f>
        <v/>
      </c>
      <c r="AM95" s="289" t="str">
        <f>IF(ISNUMBER(SEARCH("R", 'Dry_Litterbag Placem_Collection'!S96)),"YES","")</f>
        <v/>
      </c>
    </row>
    <row r="96" spans="1:39" ht="15" customHeight="1">
      <c r="A96" s="281" t="s">
        <v>2677</v>
      </c>
      <c r="B96" s="282">
        <f>'Dry_Litterbag Placem_Collection'!A97</f>
        <v>95</v>
      </c>
      <c r="C96" s="282" t="str">
        <f>'Dry_Litterbag Placem_Collection'!B97</f>
        <v>Maswa</v>
      </c>
      <c r="D96" s="282" t="s">
        <v>2677</v>
      </c>
      <c r="E96" s="282" t="s">
        <v>2679</v>
      </c>
      <c r="F96" s="282">
        <v>4</v>
      </c>
      <c r="G96" s="283" t="str">
        <f>'Dry_Litterbag Placem_Collection'!C97</f>
        <v>Dry_W4_T7</v>
      </c>
      <c r="H96" s="284" t="s">
        <v>2559</v>
      </c>
      <c r="I96" s="285" t="s">
        <v>1147</v>
      </c>
      <c r="J96" s="282" t="str">
        <f>IF(ISBLANK('Dry_Litterbag Placem_Collection'!J97),"","G"&amp;""&amp;'Dry_Litterbag Placem_Collection'!J97)</f>
        <v>G126</v>
      </c>
      <c r="K96" s="286">
        <f>IFERROR(INDEX('Green_rooibos initial weight'!$C$5:$C$1749,MATCH(J96, 'Green_rooibos initial weight'!$A$5:$A$1749,0)),"")</f>
        <v>2.093</v>
      </c>
      <c r="L96" s="286">
        <f t="shared" si="5"/>
        <v>1.8431999999999999</v>
      </c>
      <c r="M96" s="291"/>
      <c r="N96" s="291"/>
      <c r="O96" s="286">
        <f>IF(IFERROR(INDEX('Both teabags AfterDry'!$D$3:$D$900,MATCH(J96,'Both teabags AfterDry'!$A$3:$A$900,0)),"")="","",(IFERROR(INDEX('Both teabags AfterDry'!$D$3:$D$900,MATCH(J96,'Both teabags AfterDry'!$A$3:$A$900,0)),"")))</f>
        <v>1.8705000000000001</v>
      </c>
      <c r="P96" s="286">
        <f t="shared" si="6"/>
        <v>1.7199</v>
      </c>
      <c r="Q96" s="291"/>
      <c r="R96" s="291"/>
      <c r="S96" s="287">
        <f>'Dry_Litterbag Placem_Collection'!E97</f>
        <v>42937</v>
      </c>
      <c r="T96" s="287">
        <f>IF('Dry_Litterbag Placem_Collection'!G97="","",'Dry_Litterbag Placem_Collection'!G97)</f>
        <v>43006</v>
      </c>
      <c r="U96" s="288">
        <f t="shared" si="4"/>
        <v>69</v>
      </c>
      <c r="V96" s="286">
        <f t="shared" si="7"/>
        <v>0.12329999999999997</v>
      </c>
      <c r="W96" s="289">
        <f>IFERROR(INDEX(Rainfall_Dry!$O$2:$O$217,MATCH(B96, Rainfall_Dry!$A$2:$A$217,0)),"")</f>
        <v>12.563016860999999</v>
      </c>
      <c r="X96" s="270">
        <v>28.145762029394</v>
      </c>
      <c r="Y96" s="270">
        <v>25.085564727199518</v>
      </c>
      <c r="Z96" s="270">
        <v>46.768673243406489</v>
      </c>
      <c r="AA96" s="271" t="s">
        <v>2688</v>
      </c>
      <c r="AB96" s="270">
        <v>8.1716214884179408</v>
      </c>
      <c r="AC96">
        <f>IF('WetLitterbags placem_collection'!AB97="","",'WetLitterbags placem_collection'!AB97)</f>
        <v>5.4</v>
      </c>
      <c r="AD96">
        <f>IF('WetLitterbags placem_collection'!Z97="","",'WetLitterbags placem_collection'!Z97)</f>
        <v>15.2</v>
      </c>
      <c r="AE96" s="256" t="str">
        <f>IF('WetLitterbags placem_collection'!AA97="","",'WetLitterbags placem_collection'!AA97)</f>
        <v>O</v>
      </c>
      <c r="AF96">
        <f>IF('WetLitterbags placem_collection'!AC97="","",'WetLitterbags placem_collection'!AC97)</f>
        <v>0</v>
      </c>
      <c r="AG96">
        <f>IFERROR(AVERAGE('Dry_Litterbag Placem_Collection'!O97,'Dry_Litterbag Placem_Collection'!R97),"")</f>
        <v>8.75</v>
      </c>
      <c r="AH96" s="290">
        <f>IFERROR(AVERAGE('Dry_Litterbag Placem_Collection'!N97,'Dry_Litterbag Placem_Collection'!Q97),"")</f>
        <v>27.35</v>
      </c>
      <c r="AI96" s="289">
        <f>INDEX(Coordinates!$B$2:$B$197,MATCH(G96,Coordinates!$J$2:$J$197,0))</f>
        <v>-3.296725983</v>
      </c>
      <c r="AJ96" s="289">
        <f>INDEX(Coordinates!$C$2:$C$197,MATCH(G96,Coordinates!$J$2:$J$197,0))</f>
        <v>34.854216000000001</v>
      </c>
      <c r="AK96" s="289" t="str">
        <f>IF(ISNUMBER(SEARCH("C", 'Dry_Litterbag Placem_Collection'!S97)),"YES","")</f>
        <v/>
      </c>
      <c r="AL96" s="289" t="str">
        <f>IF(ISNUMBER(SEARCH("H", 'Dry_Litterbag Placem_Collection'!S97)),"YES","")</f>
        <v/>
      </c>
      <c r="AM96" s="289" t="str">
        <f>IF(ISNUMBER(SEARCH("R", 'Dry_Litterbag Placem_Collection'!S97)),"YES","")</f>
        <v/>
      </c>
    </row>
    <row r="97" spans="1:39" ht="15" customHeight="1">
      <c r="A97" s="281" t="s">
        <v>2677</v>
      </c>
      <c r="B97" s="282">
        <f>'Dry_Litterbag Placem_Collection'!A98</f>
        <v>96</v>
      </c>
      <c r="C97" s="282" t="str">
        <f>'Dry_Litterbag Placem_Collection'!B98</f>
        <v>Maswa</v>
      </c>
      <c r="D97" s="282" t="s">
        <v>2677</v>
      </c>
      <c r="E97" s="282" t="s">
        <v>2679</v>
      </c>
      <c r="F97" s="282">
        <v>4</v>
      </c>
      <c r="G97" s="283" t="str">
        <f>'Dry_Litterbag Placem_Collection'!C98</f>
        <v>Dry_W4_T8</v>
      </c>
      <c r="H97" s="284" t="s">
        <v>2559</v>
      </c>
      <c r="I97" s="285" t="s">
        <v>1147</v>
      </c>
      <c r="J97" s="282" t="str">
        <f>IF(ISBLANK('Dry_Litterbag Placem_Collection'!J98),"","G"&amp;""&amp;'Dry_Litterbag Placem_Collection'!J98)</f>
        <v>G244</v>
      </c>
      <c r="K97" s="286">
        <f>IFERROR(INDEX('Green_rooibos initial weight'!$C$5:$C$1749,MATCH(J97, 'Green_rooibos initial weight'!$A$5:$A$1749,0)),"")</f>
        <v>2.04</v>
      </c>
      <c r="L97" s="286">
        <f t="shared" si="5"/>
        <v>1.7902</v>
      </c>
      <c r="M97" s="291"/>
      <c r="N97" s="291"/>
      <c r="O97" s="286">
        <f>IF(IFERROR(INDEX('Both teabags AfterDry'!$D$3:$D$900,MATCH(J97,'Both teabags AfterDry'!$A$3:$A$900,0)),"")="","",(IFERROR(INDEX('Both teabags AfterDry'!$D$3:$D$900,MATCH(J97,'Both teabags AfterDry'!$A$3:$A$900,0)),"")))</f>
        <v>1.8649</v>
      </c>
      <c r="P97" s="286">
        <f t="shared" si="6"/>
        <v>1.7142999999999999</v>
      </c>
      <c r="Q97" s="291"/>
      <c r="R97" s="291"/>
      <c r="S97" s="287">
        <f>'Dry_Litterbag Placem_Collection'!E98</f>
        <v>42937</v>
      </c>
      <c r="T97" s="287">
        <f>IF('Dry_Litterbag Placem_Collection'!G98="","",'Dry_Litterbag Placem_Collection'!G98)</f>
        <v>43006</v>
      </c>
      <c r="U97" s="288">
        <f t="shared" si="4"/>
        <v>69</v>
      </c>
      <c r="V97" s="286">
        <f t="shared" si="7"/>
        <v>7.5900000000000079E-2</v>
      </c>
      <c r="W97" s="289">
        <f>IFERROR(INDEX(Rainfall_Dry!$O$2:$O$217,MATCH(B97, Rainfall_Dry!$A$2:$A$217,0)),"")</f>
        <v>12.563016860999999</v>
      </c>
      <c r="X97" s="270">
        <v>28.145762029394</v>
      </c>
      <c r="Y97" s="270">
        <v>25.085564727199518</v>
      </c>
      <c r="Z97" s="270">
        <v>46.768673243406489</v>
      </c>
      <c r="AA97" s="271" t="s">
        <v>2688</v>
      </c>
      <c r="AB97" s="270">
        <v>9.1716214884179408</v>
      </c>
      <c r="AC97">
        <f>IF('WetLitterbags placem_collection'!AB98="","",'WetLitterbags placem_collection'!AB98)</f>
        <v>4</v>
      </c>
      <c r="AD97">
        <f>IF('WetLitterbags placem_collection'!Z98="","",'WetLitterbags placem_collection'!Z98)</f>
        <v>34.4</v>
      </c>
      <c r="AE97" s="256" t="str">
        <f>IF('WetLitterbags placem_collection'!AA98="","",'WetLitterbags placem_collection'!AA98)</f>
        <v>O</v>
      </c>
      <c r="AF97">
        <f>IF('WetLitterbags placem_collection'!AC98="","",'WetLitterbags placem_collection'!AC98)</f>
        <v>0</v>
      </c>
      <c r="AG97">
        <f>IFERROR(AVERAGE('Dry_Litterbag Placem_Collection'!O98,'Dry_Litterbag Placem_Collection'!R98),"")</f>
        <v>5.0999999999999996</v>
      </c>
      <c r="AH97" s="290">
        <f>IFERROR(AVERAGE('Dry_Litterbag Placem_Collection'!N98,'Dry_Litterbag Placem_Collection'!Q98),"")</f>
        <v>25.950000000000003</v>
      </c>
      <c r="AI97" s="289">
        <f>INDEX(Coordinates!$B$2:$B$197,MATCH(G97,Coordinates!$J$2:$J$197,0))</f>
        <v>-3.2968360369999998</v>
      </c>
      <c r="AJ97" s="289">
        <f>INDEX(Coordinates!$C$2:$C$197,MATCH(G97,Coordinates!$J$2:$J$197,0))</f>
        <v>34.854462009999999</v>
      </c>
      <c r="AK97" s="289" t="str">
        <f>IF(ISNUMBER(SEARCH("C", 'Dry_Litterbag Placem_Collection'!S98)),"YES","")</f>
        <v/>
      </c>
      <c r="AL97" s="289" t="str">
        <f>IF(ISNUMBER(SEARCH("H", 'Dry_Litterbag Placem_Collection'!S98)),"YES","")</f>
        <v/>
      </c>
      <c r="AM97" s="289" t="str">
        <f>IF(ISNUMBER(SEARCH("R", 'Dry_Litterbag Placem_Collection'!S98)),"YES","")</f>
        <v/>
      </c>
    </row>
    <row r="98" spans="1:39" ht="15" customHeight="1">
      <c r="A98" s="281" t="s">
        <v>2677</v>
      </c>
      <c r="B98" s="282">
        <f>'Dry_Litterbag Placem_Collection'!A99</f>
        <v>97</v>
      </c>
      <c r="C98" s="282" t="str">
        <f>'Dry_Litterbag Placem_Collection'!B99</f>
        <v xml:space="preserve">Mwantimba
</v>
      </c>
      <c r="D98" s="282" t="s">
        <v>2460</v>
      </c>
      <c r="E98" s="282" t="s">
        <v>2678</v>
      </c>
      <c r="F98" s="282">
        <v>1</v>
      </c>
      <c r="G98" s="283" t="str">
        <f>'Dry_Litterbag Placem_Collection'!C99</f>
        <v>Wet_Ag1_T1</v>
      </c>
      <c r="H98" s="284" t="s">
        <v>2559</v>
      </c>
      <c r="I98" s="285" t="s">
        <v>1147</v>
      </c>
      <c r="J98" s="282" t="str">
        <f>IF(ISBLANK('Dry_Litterbag Placem_Collection'!J99),"","G"&amp;""&amp;'Dry_Litterbag Placem_Collection'!J99)</f>
        <v>G432</v>
      </c>
      <c r="K98" s="286">
        <f>IFERROR(INDEX('Green_rooibos initial weight'!$C$5:$C$1749,MATCH(J98, 'Green_rooibos initial weight'!$A$5:$A$1749,0)),"")</f>
        <v>2.0659999999999998</v>
      </c>
      <c r="L98" s="286">
        <f t="shared" si="5"/>
        <v>1.8161999999999998</v>
      </c>
      <c r="M98" s="291"/>
      <c r="N98" s="291"/>
      <c r="O98" s="286" t="str">
        <f>IF(IFERROR(INDEX('Both teabags AfterDry'!$D$3:$D$900,MATCH(J98,'Both teabags AfterDry'!$A$3:$A$900,0)),"")="","",(IFERROR(INDEX('Both teabags AfterDry'!$D$3:$D$900,MATCH(J98,'Both teabags AfterDry'!$A$3:$A$900,0)),"")))</f>
        <v/>
      </c>
      <c r="P98" s="286" t="str">
        <f t="shared" si="6"/>
        <v/>
      </c>
      <c r="Q98" s="291"/>
      <c r="R98" s="291"/>
      <c r="S98" s="287">
        <f>'Dry_Litterbag Placem_Collection'!E99</f>
        <v>42939</v>
      </c>
      <c r="T98" s="287">
        <f>IF('Dry_Litterbag Placem_Collection'!G99="","",'Dry_Litterbag Placem_Collection'!G99)</f>
        <v>43010</v>
      </c>
      <c r="U98" s="288">
        <f t="shared" si="4"/>
        <v>71</v>
      </c>
      <c r="V98" s="286" t="str">
        <f t="shared" si="7"/>
        <v/>
      </c>
      <c r="W98" s="289">
        <f>IFERROR(INDEX(Rainfall_Dry!$O$2:$O$217,MATCH(B98, Rainfall_Dry!$A$2:$A$217,0)),"")</f>
        <v>137.19979645800001</v>
      </c>
      <c r="X98" s="270">
        <v>45.96</v>
      </c>
      <c r="Y98" s="270">
        <v>14.920000000000003</v>
      </c>
      <c r="Z98" s="270">
        <v>39.119999999999997</v>
      </c>
      <c r="AA98" s="271" t="s">
        <v>2691</v>
      </c>
      <c r="AB98" s="270">
        <v>2.0374568753080333</v>
      </c>
      <c r="AC98">
        <f>IF('WetLitterbags placem_collection'!AB99="","",'WetLitterbags placem_collection'!AB99)</f>
        <v>2.4</v>
      </c>
      <c r="AD98">
        <f>IF('WetLitterbags placem_collection'!Z99="","",'WetLitterbags placem_collection'!Z99)</f>
        <v>8.9</v>
      </c>
      <c r="AE98" s="256" t="str">
        <f>IF('WetLitterbags placem_collection'!AA99="","",'WetLitterbags placem_collection'!AA99)</f>
        <v>G</v>
      </c>
      <c r="AF98">
        <f>IF('WetLitterbags placem_collection'!AC99="","",'WetLitterbags placem_collection'!AC99)</f>
        <v>1</v>
      </c>
      <c r="AG98">
        <f>IFERROR(AVERAGE('Dry_Litterbag Placem_Collection'!O99,'Dry_Litterbag Placem_Collection'!R99),"")</f>
        <v>6.6</v>
      </c>
      <c r="AH98" s="290">
        <f>IFERROR(AVERAGE('Dry_Litterbag Placem_Collection'!N99,'Dry_Litterbag Placem_Collection'!Q99),"")</f>
        <v>28.5</v>
      </c>
      <c r="AI98" s="289">
        <f>INDEX(Coordinates!$B$2:$B$197,MATCH(G98,Coordinates!$J$2:$J$197,0))</f>
        <v>-2.3691620310000001</v>
      </c>
      <c r="AJ98" s="289">
        <f>INDEX(Coordinates!$C$2:$C$197,MATCH(G98,Coordinates!$J$2:$J$197,0))</f>
        <v>34.06028104</v>
      </c>
      <c r="AK98" s="289" t="str">
        <f>IF(ISNUMBER(SEARCH("C", 'Dry_Litterbag Placem_Collection'!S99)),"YES","")</f>
        <v>YES</v>
      </c>
      <c r="AL98" s="289" t="str">
        <f>IF(ISNUMBER(SEARCH("H", 'Dry_Litterbag Placem_Collection'!S99)),"YES","")</f>
        <v>YES</v>
      </c>
      <c r="AM98" s="289" t="str">
        <f>IF(ISNUMBER(SEARCH("R", 'Dry_Litterbag Placem_Collection'!S99)),"YES","")</f>
        <v/>
      </c>
    </row>
    <row r="99" spans="1:39" ht="15" customHeight="1">
      <c r="A99" s="281" t="s">
        <v>2677</v>
      </c>
      <c r="B99" s="282">
        <f>'Dry_Litterbag Placem_Collection'!A100</f>
        <v>98</v>
      </c>
      <c r="C99" s="282" t="str">
        <f>'Dry_Litterbag Placem_Collection'!B100</f>
        <v xml:space="preserve">Mwantimba
</v>
      </c>
      <c r="D99" s="282" t="s">
        <v>2460</v>
      </c>
      <c r="E99" s="282" t="s">
        <v>2678</v>
      </c>
      <c r="F99" s="282">
        <v>1</v>
      </c>
      <c r="G99" s="283" t="str">
        <f>'Dry_Litterbag Placem_Collection'!C100</f>
        <v>Wet_Ag1_T2</v>
      </c>
      <c r="H99" s="284" t="s">
        <v>2559</v>
      </c>
      <c r="I99" s="285" t="s">
        <v>1147</v>
      </c>
      <c r="J99" s="282" t="str">
        <f>IF(ISBLANK('Dry_Litterbag Placem_Collection'!J100),"","G"&amp;""&amp;'Dry_Litterbag Placem_Collection'!J100)</f>
        <v>G184</v>
      </c>
      <c r="K99" s="286">
        <f>IFERROR(INDEX('Green_rooibos initial weight'!$C$5:$C$1749,MATCH(J99, 'Green_rooibos initial weight'!$A$5:$A$1749,0)),"")</f>
        <v>1.925</v>
      </c>
      <c r="L99" s="286">
        <f t="shared" si="5"/>
        <v>1.6752</v>
      </c>
      <c r="M99" s="291"/>
      <c r="N99" s="291"/>
      <c r="O99" s="286">
        <f>IF(IFERROR(INDEX('Both teabags AfterDry'!$D$3:$D$900,MATCH(J99,'Both teabags AfterDry'!$A$3:$A$900,0)),"")="","",(IFERROR(INDEX('Both teabags AfterDry'!$D$3:$D$900,MATCH(J99,'Both teabags AfterDry'!$A$3:$A$900,0)),"")))</f>
        <v>0.99180000000000001</v>
      </c>
      <c r="P99" s="286">
        <f t="shared" si="6"/>
        <v>0.84119999999999995</v>
      </c>
      <c r="Q99" s="291"/>
      <c r="R99" s="291"/>
      <c r="S99" s="287">
        <f>'Dry_Litterbag Placem_Collection'!E100</f>
        <v>42939</v>
      </c>
      <c r="T99" s="287">
        <f>IF('Dry_Litterbag Placem_Collection'!G100="","",'Dry_Litterbag Placem_Collection'!G100)</f>
        <v>43010</v>
      </c>
      <c r="U99" s="288">
        <f t="shared" si="4"/>
        <v>71</v>
      </c>
      <c r="V99" s="286">
        <f t="shared" si="7"/>
        <v>0.83400000000000007</v>
      </c>
      <c r="W99" s="289">
        <f>IFERROR(INDEX(Rainfall_Dry!$O$2:$O$217,MATCH(B99, Rainfall_Dry!$A$2:$A$217,0)),"")</f>
        <v>137.19979645800001</v>
      </c>
      <c r="X99" s="270">
        <v>45.96</v>
      </c>
      <c r="Y99" s="270">
        <v>14.920000000000003</v>
      </c>
      <c r="Z99" s="270">
        <v>39.119999999999997</v>
      </c>
      <c r="AA99" s="271" t="s">
        <v>2691</v>
      </c>
      <c r="AB99" s="270">
        <v>3.0374568753080302</v>
      </c>
      <c r="AC99">
        <f>IF('WetLitterbags placem_collection'!AB100="","",'WetLitterbags placem_collection'!AB100)</f>
        <v>7.8</v>
      </c>
      <c r="AD99">
        <f>IF('WetLitterbags placem_collection'!Z100="","",'WetLitterbags placem_collection'!Z100)</f>
        <v>4.45</v>
      </c>
      <c r="AE99" s="256" t="str">
        <f>IF('WetLitterbags placem_collection'!AA100="","",'WetLitterbags placem_collection'!AA100)</f>
        <v>G</v>
      </c>
      <c r="AF99">
        <f>IF('WetLitterbags placem_collection'!AC100="","",'WetLitterbags placem_collection'!AC100)</f>
        <v>1</v>
      </c>
      <c r="AG99">
        <f>IFERROR(AVERAGE('Dry_Litterbag Placem_Collection'!O100,'Dry_Litterbag Placem_Collection'!R100),"")</f>
        <v>7.25</v>
      </c>
      <c r="AH99" s="290">
        <f>IFERROR(AVERAGE('Dry_Litterbag Placem_Collection'!N100,'Dry_Litterbag Placem_Collection'!Q100),"")</f>
        <v>29.3</v>
      </c>
      <c r="AI99" s="289">
        <f>INDEX(Coordinates!$B$2:$B$197,MATCH(G99,Coordinates!$J$2:$J$197,0))</f>
        <v>-2.3692249790000002</v>
      </c>
      <c r="AJ99" s="289">
        <f>INDEX(Coordinates!$C$2:$C$197,MATCH(G99,Coordinates!$J$2:$J$197,0))</f>
        <v>34.060285989999997</v>
      </c>
      <c r="AK99" s="289" t="str">
        <f>IF(ISNUMBER(SEARCH("C", 'Dry_Litterbag Placem_Collection'!S100)),"YES","")</f>
        <v>YES</v>
      </c>
      <c r="AL99" s="289" t="str">
        <f>IF(ISNUMBER(SEARCH("H", 'Dry_Litterbag Placem_Collection'!S100)),"YES","")</f>
        <v>YES</v>
      </c>
      <c r="AM99" s="289" t="str">
        <f>IF(ISNUMBER(SEARCH("R", 'Dry_Litterbag Placem_Collection'!S100)),"YES","")</f>
        <v/>
      </c>
    </row>
    <row r="100" spans="1:39" ht="15" customHeight="1">
      <c r="A100" s="281" t="s">
        <v>2677</v>
      </c>
      <c r="B100" s="282">
        <f>'Dry_Litterbag Placem_Collection'!A101</f>
        <v>99</v>
      </c>
      <c r="C100" s="282" t="str">
        <f>'Dry_Litterbag Placem_Collection'!B101</f>
        <v xml:space="preserve">Mwantimba
</v>
      </c>
      <c r="D100" s="282" t="s">
        <v>2460</v>
      </c>
      <c r="E100" s="282" t="s">
        <v>2678</v>
      </c>
      <c r="F100" s="282">
        <v>1</v>
      </c>
      <c r="G100" s="283" t="str">
        <f>'Dry_Litterbag Placem_Collection'!C101</f>
        <v>Wet_Ag1_T3</v>
      </c>
      <c r="H100" s="284" t="s">
        <v>2559</v>
      </c>
      <c r="I100" s="285" t="s">
        <v>1147</v>
      </c>
      <c r="J100" s="282" t="str">
        <f>IF(ISBLANK('Dry_Litterbag Placem_Collection'!J101),"","G"&amp;""&amp;'Dry_Litterbag Placem_Collection'!J101)</f>
        <v/>
      </c>
      <c r="K100" s="286" t="str">
        <f>IFERROR(INDEX('Green_rooibos initial weight'!$C$5:$C$1749,MATCH(J100, 'Green_rooibos initial weight'!$A$5:$A$1749,0)),"")</f>
        <v/>
      </c>
      <c r="L100" s="286" t="str">
        <f t="shared" si="5"/>
        <v/>
      </c>
      <c r="M100" s="291"/>
      <c r="N100" s="291"/>
      <c r="O100" s="286" t="str">
        <f>IF(IFERROR(INDEX('Both teabags AfterDry'!$D$3:$D$900,MATCH(J100,'Both teabags AfterDry'!$A$3:$A$900,0)),"")="","",(IFERROR(INDEX('Both teabags AfterDry'!$D$3:$D$900,MATCH(J100,'Both teabags AfterDry'!$A$3:$A$900,0)),"")))</f>
        <v/>
      </c>
      <c r="P100" s="286" t="str">
        <f t="shared" si="6"/>
        <v/>
      </c>
      <c r="Q100" s="291"/>
      <c r="R100" s="291"/>
      <c r="S100" s="287">
        <f>'Dry_Litterbag Placem_Collection'!E101</f>
        <v>0</v>
      </c>
      <c r="T100" s="287" t="str">
        <f>IF('Dry_Litterbag Placem_Collection'!G101="","",'Dry_Litterbag Placem_Collection'!G101)</f>
        <v/>
      </c>
      <c r="U100" s="288" t="str">
        <f t="shared" si="4"/>
        <v/>
      </c>
      <c r="V100" s="286" t="str">
        <f t="shared" si="7"/>
        <v/>
      </c>
      <c r="W100" s="289" t="str">
        <f>IFERROR(INDEX(Rainfall_Dry!$O$2:$O$217,MATCH(B100, Rainfall_Dry!$A$2:$A$217,0)),"")</f>
        <v/>
      </c>
      <c r="X100" s="270">
        <v>45.96</v>
      </c>
      <c r="Y100" s="270">
        <v>14.920000000000003</v>
      </c>
      <c r="Z100" s="270">
        <v>39.119999999999997</v>
      </c>
      <c r="AA100" s="271" t="s">
        <v>2691</v>
      </c>
      <c r="AB100" s="270">
        <v>4.0374568753080302</v>
      </c>
      <c r="AC100">
        <f>IF('WetLitterbags placem_collection'!AB101="","",'WetLitterbags placem_collection'!AB101)</f>
        <v>5.0999999999999996</v>
      </c>
      <c r="AD100">
        <f>IF('WetLitterbags placem_collection'!Z101="","",'WetLitterbags placem_collection'!Z101)</f>
        <v>2.2999999999999998</v>
      </c>
      <c r="AE100" s="256" t="str">
        <f>IF('WetLitterbags placem_collection'!AA101="","",'WetLitterbags placem_collection'!AA101)</f>
        <v>G</v>
      </c>
      <c r="AF100">
        <f>IF('WetLitterbags placem_collection'!AC101="","",'WetLitterbags placem_collection'!AC101)</f>
        <v>0</v>
      </c>
      <c r="AG100" t="str">
        <f>IFERROR(AVERAGE('Dry_Litterbag Placem_Collection'!O101,'Dry_Litterbag Placem_Collection'!R101),"")</f>
        <v/>
      </c>
      <c r="AH100" s="290" t="str">
        <f>IFERROR(AVERAGE('Dry_Litterbag Placem_Collection'!N101,'Dry_Litterbag Placem_Collection'!Q101),"")</f>
        <v/>
      </c>
      <c r="AI100" s="289">
        <f>INDEX(Coordinates!$B$2:$B$197,MATCH(G100,Coordinates!$J$2:$J$197,0))</f>
        <v>-2.369284993</v>
      </c>
      <c r="AJ100" s="289">
        <f>INDEX(Coordinates!$C$2:$C$197,MATCH(G100,Coordinates!$J$2:$J$197,0))</f>
        <v>34.06028104</v>
      </c>
      <c r="AK100" s="289" t="str">
        <f>IF(ISNUMBER(SEARCH("C", 'Dry_Litterbag Placem_Collection'!S101)),"YES","")</f>
        <v/>
      </c>
      <c r="AL100" s="289" t="str">
        <f>IF(ISNUMBER(SEARCH("H", 'Dry_Litterbag Placem_Collection'!S101)),"YES","")</f>
        <v/>
      </c>
      <c r="AM100" s="289" t="str">
        <f>IF(ISNUMBER(SEARCH("R", 'Dry_Litterbag Placem_Collection'!S101)),"YES","")</f>
        <v/>
      </c>
    </row>
    <row r="101" spans="1:39" ht="15" customHeight="1">
      <c r="A101" s="281" t="s">
        <v>2677</v>
      </c>
      <c r="B101" s="282">
        <f>'Dry_Litterbag Placem_Collection'!A102</f>
        <v>100</v>
      </c>
      <c r="C101" s="282" t="str">
        <f>'Dry_Litterbag Placem_Collection'!B102</f>
        <v xml:space="preserve">Mwantimba
</v>
      </c>
      <c r="D101" s="282" t="s">
        <v>2460</v>
      </c>
      <c r="E101" s="282" t="s">
        <v>2678</v>
      </c>
      <c r="F101" s="282">
        <v>1</v>
      </c>
      <c r="G101" s="283" t="str">
        <f>'Dry_Litterbag Placem_Collection'!C102</f>
        <v>Wet_Ag1_T4</v>
      </c>
      <c r="H101" s="284" t="s">
        <v>2559</v>
      </c>
      <c r="I101" s="285" t="s">
        <v>1147</v>
      </c>
      <c r="J101" s="282" t="str">
        <f>IF(ISBLANK('Dry_Litterbag Placem_Collection'!J102),"","G"&amp;""&amp;'Dry_Litterbag Placem_Collection'!J102)</f>
        <v>G176</v>
      </c>
      <c r="K101" s="286">
        <f>IFERROR(INDEX('Green_rooibos initial weight'!$C$5:$C$1749,MATCH(J101, 'Green_rooibos initial weight'!$A$5:$A$1749,0)),"")</f>
        <v>2.0590000000000002</v>
      </c>
      <c r="L101" s="286">
        <f t="shared" si="5"/>
        <v>1.8092000000000001</v>
      </c>
      <c r="M101" s="291"/>
      <c r="N101" s="291"/>
      <c r="O101" s="286">
        <f>IF(IFERROR(INDEX('Both teabags AfterDry'!$D$3:$D$900,MATCH(J101,'Both teabags AfterDry'!$A$3:$A$900,0)),"")="","",(IFERROR(INDEX('Both teabags AfterDry'!$D$3:$D$900,MATCH(J101,'Both teabags AfterDry'!$A$3:$A$900,0)),"")))</f>
        <v>1.3146</v>
      </c>
      <c r="P101" s="286">
        <f t="shared" si="6"/>
        <v>1.1639999999999999</v>
      </c>
      <c r="Q101" s="291"/>
      <c r="R101" s="291"/>
      <c r="S101" s="287">
        <f>'Dry_Litterbag Placem_Collection'!E102</f>
        <v>42939</v>
      </c>
      <c r="T101" s="287">
        <f>IF('Dry_Litterbag Placem_Collection'!G102="","",'Dry_Litterbag Placem_Collection'!G102)</f>
        <v>43010</v>
      </c>
      <c r="U101" s="288">
        <f t="shared" si="4"/>
        <v>71</v>
      </c>
      <c r="V101" s="286">
        <f t="shared" si="7"/>
        <v>0.64520000000000022</v>
      </c>
      <c r="W101" s="289">
        <f>IFERROR(INDEX(Rainfall_Dry!$O$2:$O$217,MATCH(B101, Rainfall_Dry!$A$2:$A$217,0)),"")</f>
        <v>137.19979645800001</v>
      </c>
      <c r="X101" s="270">
        <v>45.96</v>
      </c>
      <c r="Y101" s="270">
        <v>14.920000000000003</v>
      </c>
      <c r="Z101" s="270">
        <v>39.119999999999997</v>
      </c>
      <c r="AA101" s="271" t="s">
        <v>2691</v>
      </c>
      <c r="AB101" s="270">
        <v>5.0374568753080302</v>
      </c>
      <c r="AC101">
        <f>IF('WetLitterbags placem_collection'!AB102="","",'WetLitterbags placem_collection'!AB102)</f>
        <v>1.6</v>
      </c>
      <c r="AD101">
        <f>IF('WetLitterbags placem_collection'!Z102="","",'WetLitterbags placem_collection'!Z102)</f>
        <v>15</v>
      </c>
      <c r="AE101" s="256" t="str">
        <f>IF('WetLitterbags placem_collection'!AA102="","",'WetLitterbags placem_collection'!AA102)</f>
        <v>G</v>
      </c>
      <c r="AF101">
        <f>IF('WetLitterbags placem_collection'!AC102="","",'WetLitterbags placem_collection'!AC102)</f>
        <v>1</v>
      </c>
      <c r="AG101">
        <f>IFERROR(AVERAGE('Dry_Litterbag Placem_Collection'!O102,'Dry_Litterbag Placem_Collection'!R102),"")</f>
        <v>6.75</v>
      </c>
      <c r="AH101" s="290">
        <f>IFERROR(AVERAGE('Dry_Litterbag Placem_Collection'!N102,'Dry_Litterbag Placem_Collection'!Q102),"")</f>
        <v>29.1</v>
      </c>
      <c r="AI101" s="289">
        <f>INDEX(Coordinates!$B$2:$B$197,MATCH(G101,Coordinates!$J$2:$J$197,0))</f>
        <v>-2.3691989950000001</v>
      </c>
      <c r="AJ101" s="289">
        <f>INDEX(Coordinates!$C$2:$C$197,MATCH(G101,Coordinates!$J$2:$J$197,0))</f>
        <v>34.060208029999998</v>
      </c>
      <c r="AK101" s="289" t="str">
        <f>IF(ISNUMBER(SEARCH("C", 'Dry_Litterbag Placem_Collection'!S102)),"YES","")</f>
        <v>YES</v>
      </c>
      <c r="AL101" s="289" t="str">
        <f>IF(ISNUMBER(SEARCH("H", 'Dry_Litterbag Placem_Collection'!S102)),"YES","")</f>
        <v>YES</v>
      </c>
      <c r="AM101" s="289" t="str">
        <f>IF(ISNUMBER(SEARCH("R", 'Dry_Litterbag Placem_Collection'!S102)),"YES","")</f>
        <v/>
      </c>
    </row>
    <row r="102" spans="1:39" ht="15" customHeight="1">
      <c r="A102" s="281" t="s">
        <v>2677</v>
      </c>
      <c r="B102" s="282">
        <f>'Dry_Litterbag Placem_Collection'!A103</f>
        <v>101</v>
      </c>
      <c r="C102" s="282" t="str">
        <f>'Dry_Litterbag Placem_Collection'!B103</f>
        <v xml:space="preserve">Mwantimba
</v>
      </c>
      <c r="D102" s="282" t="s">
        <v>2460</v>
      </c>
      <c r="E102" s="282" t="s">
        <v>2678</v>
      </c>
      <c r="F102" s="282">
        <v>1</v>
      </c>
      <c r="G102" s="283" t="str">
        <f>'Dry_Litterbag Placem_Collection'!C103</f>
        <v>Wet_Ag1_T5</v>
      </c>
      <c r="H102" s="284" t="s">
        <v>2559</v>
      </c>
      <c r="I102" s="285" t="s">
        <v>1147</v>
      </c>
      <c r="J102" s="282" t="str">
        <f>IF(ISBLANK('Dry_Litterbag Placem_Collection'!J103),"","G"&amp;""&amp;'Dry_Litterbag Placem_Collection'!J103)</f>
        <v>G11</v>
      </c>
      <c r="K102" s="286">
        <f>IFERROR(INDEX('Green_rooibos initial weight'!$C$5:$C$1749,MATCH(J102, 'Green_rooibos initial weight'!$A$5:$A$1749,0)),"")</f>
        <v>1.839</v>
      </c>
      <c r="L102" s="286">
        <f t="shared" si="5"/>
        <v>1.5891999999999999</v>
      </c>
      <c r="M102" s="291"/>
      <c r="N102" s="291"/>
      <c r="O102" s="286">
        <f>IF(IFERROR(INDEX('Both teabags AfterDry'!$D$3:$D$900,MATCH(J102,'Both teabags AfterDry'!$A$3:$A$900,0)),"")="","",(IFERROR(INDEX('Both teabags AfterDry'!$D$3:$D$900,MATCH(J102,'Both teabags AfterDry'!$A$3:$A$900,0)),"")))</f>
        <v>1.0169999999999999</v>
      </c>
      <c r="P102" s="286">
        <f t="shared" si="6"/>
        <v>0.86639999999999984</v>
      </c>
      <c r="Q102" s="291"/>
      <c r="R102" s="291"/>
      <c r="S102" s="287">
        <f>'Dry_Litterbag Placem_Collection'!E103</f>
        <v>42939</v>
      </c>
      <c r="T102" s="287">
        <f>IF('Dry_Litterbag Placem_Collection'!G103="","",'Dry_Litterbag Placem_Collection'!G103)</f>
        <v>43010</v>
      </c>
      <c r="U102" s="288">
        <f t="shared" si="4"/>
        <v>71</v>
      </c>
      <c r="V102" s="286">
        <f t="shared" si="7"/>
        <v>0.72280000000000011</v>
      </c>
      <c r="W102" s="289">
        <f>IFERROR(INDEX(Rainfall_Dry!$O$2:$O$217,MATCH(B102, Rainfall_Dry!$A$2:$A$217,0)),"")</f>
        <v>137.19979645800001</v>
      </c>
      <c r="X102" s="270">
        <v>45.96</v>
      </c>
      <c r="Y102" s="270">
        <v>14.920000000000003</v>
      </c>
      <c r="Z102" s="270">
        <v>39.119999999999997</v>
      </c>
      <c r="AA102" s="271" t="s">
        <v>2691</v>
      </c>
      <c r="AB102" s="270">
        <v>6.0374568753080302</v>
      </c>
      <c r="AC102">
        <f>IF('WetLitterbags placem_collection'!AB103="","",'WetLitterbags placem_collection'!AB103)</f>
        <v>4.3499999999999996</v>
      </c>
      <c r="AD102">
        <f>IF('WetLitterbags placem_collection'!Z103="","",'WetLitterbags placem_collection'!Z103)</f>
        <v>17</v>
      </c>
      <c r="AE102" s="256" t="str">
        <f>IF('WetLitterbags placem_collection'!AA103="","",'WetLitterbags placem_collection'!AA103)</f>
        <v>G</v>
      </c>
      <c r="AF102">
        <f>IF('WetLitterbags placem_collection'!AC103="","",'WetLitterbags placem_collection'!AC103)</f>
        <v>1</v>
      </c>
      <c r="AG102">
        <f>IFERROR(AVERAGE('Dry_Litterbag Placem_Collection'!O103,'Dry_Litterbag Placem_Collection'!R103),"")</f>
        <v>7.75</v>
      </c>
      <c r="AH102" s="290">
        <f>IFERROR(AVERAGE('Dry_Litterbag Placem_Collection'!N103,'Dry_Litterbag Placem_Collection'!Q103),"")</f>
        <v>29.549999999999997</v>
      </c>
      <c r="AI102" s="289">
        <f>INDEX(Coordinates!$B$2:$B$197,MATCH(G102,Coordinates!$J$2:$J$197,0))</f>
        <v>-2.3691900260000001</v>
      </c>
      <c r="AJ102" s="289">
        <f>INDEX(Coordinates!$C$2:$C$197,MATCH(G102,Coordinates!$J$2:$J$197,0))</f>
        <v>34.060177019999998</v>
      </c>
      <c r="AK102" s="289" t="str">
        <f>IF(ISNUMBER(SEARCH("C", 'Dry_Litterbag Placem_Collection'!S103)),"YES","")</f>
        <v>YES</v>
      </c>
      <c r="AL102" s="289" t="str">
        <f>IF(ISNUMBER(SEARCH("H", 'Dry_Litterbag Placem_Collection'!S103)),"YES","")</f>
        <v/>
      </c>
      <c r="AM102" s="289" t="str">
        <f>IF(ISNUMBER(SEARCH("R", 'Dry_Litterbag Placem_Collection'!S103)),"YES","")</f>
        <v/>
      </c>
    </row>
    <row r="103" spans="1:39" ht="15" customHeight="1">
      <c r="A103" s="281" t="s">
        <v>2677</v>
      </c>
      <c r="B103" s="282">
        <f>'Dry_Litterbag Placem_Collection'!A104</f>
        <v>102</v>
      </c>
      <c r="C103" s="282" t="str">
        <f>'Dry_Litterbag Placem_Collection'!B104</f>
        <v xml:space="preserve">Mwantimba
</v>
      </c>
      <c r="D103" s="282" t="s">
        <v>2460</v>
      </c>
      <c r="E103" s="282" t="s">
        <v>2678</v>
      </c>
      <c r="F103" s="282">
        <v>1</v>
      </c>
      <c r="G103" s="283" t="str">
        <f>'Dry_Litterbag Placem_Collection'!C104</f>
        <v>Wet_Ag1_T6</v>
      </c>
      <c r="H103" s="284" t="s">
        <v>2559</v>
      </c>
      <c r="I103" s="285" t="s">
        <v>1147</v>
      </c>
      <c r="J103" s="282" t="str">
        <f>IF(ISBLANK('Dry_Litterbag Placem_Collection'!J104),"","G"&amp;""&amp;'Dry_Litterbag Placem_Collection'!J104)</f>
        <v>G284</v>
      </c>
      <c r="K103" s="286">
        <f>IFERROR(INDEX('Green_rooibos initial weight'!$C$5:$C$1749,MATCH(J103, 'Green_rooibos initial weight'!$A$5:$A$1749,0)),"")</f>
        <v>2.0760000000000001</v>
      </c>
      <c r="L103" s="286">
        <f t="shared" si="5"/>
        <v>1.8262</v>
      </c>
      <c r="M103" s="291"/>
      <c r="N103" s="291"/>
      <c r="O103" s="286">
        <f>IF(IFERROR(INDEX('Both teabags AfterDry'!$D$3:$D$900,MATCH(J103,'Both teabags AfterDry'!$A$3:$A$900,0)),"")="","",(IFERROR(INDEX('Both teabags AfterDry'!$D$3:$D$900,MATCH(J103,'Both teabags AfterDry'!$A$3:$A$900,0)),"")))</f>
        <v>1.1585000000000001</v>
      </c>
      <c r="P103" s="286">
        <f t="shared" si="6"/>
        <v>1.0079</v>
      </c>
      <c r="Q103" s="291"/>
      <c r="R103" s="291"/>
      <c r="S103" s="287">
        <f>'Dry_Litterbag Placem_Collection'!E104</f>
        <v>42939</v>
      </c>
      <c r="T103" s="287">
        <f>IF('Dry_Litterbag Placem_Collection'!G104="","",'Dry_Litterbag Placem_Collection'!G104)</f>
        <v>43010</v>
      </c>
      <c r="U103" s="288">
        <f t="shared" si="4"/>
        <v>71</v>
      </c>
      <c r="V103" s="286">
        <f t="shared" si="7"/>
        <v>0.81830000000000003</v>
      </c>
      <c r="W103" s="289">
        <f>IFERROR(INDEX(Rainfall_Dry!$O$2:$O$217,MATCH(B103, Rainfall_Dry!$A$2:$A$217,0)),"")</f>
        <v>137.19979645800001</v>
      </c>
      <c r="X103" s="270">
        <v>45.96</v>
      </c>
      <c r="Y103" s="270">
        <v>14.920000000000003</v>
      </c>
      <c r="Z103" s="270">
        <v>39.119999999999997</v>
      </c>
      <c r="AA103" s="271" t="s">
        <v>2691</v>
      </c>
      <c r="AB103" s="270">
        <v>7.0374568753080302</v>
      </c>
      <c r="AC103">
        <f>IF('WetLitterbags placem_collection'!AB104="","",'WetLitterbags placem_collection'!AB104)</f>
        <v>7.7</v>
      </c>
      <c r="AD103">
        <f>IF('WetLitterbags placem_collection'!Z104="","",'WetLitterbags placem_collection'!Z104)</f>
        <v>21</v>
      </c>
      <c r="AE103" s="256" t="str">
        <f>IF('WetLitterbags placem_collection'!AA104="","",'WetLitterbags placem_collection'!AA104)</f>
        <v>G</v>
      </c>
      <c r="AF103">
        <f>IF('WetLitterbags placem_collection'!AC104="","",'WetLitterbags placem_collection'!AC104)</f>
        <v>1</v>
      </c>
      <c r="AG103">
        <f>IFERROR(AVERAGE('Dry_Litterbag Placem_Collection'!O104,'Dry_Litterbag Placem_Collection'!R104),"")</f>
        <v>7.3000000000000007</v>
      </c>
      <c r="AH103" s="290">
        <f>IFERROR(AVERAGE('Dry_Litterbag Placem_Collection'!N104,'Dry_Litterbag Placem_Collection'!Q104),"")</f>
        <v>29.05</v>
      </c>
      <c r="AI103" s="289">
        <f>INDEX(Coordinates!$B$2:$B$197,MATCH(G103,Coordinates!$J$2:$J$197,0))</f>
        <v>-2.3691350409999998</v>
      </c>
      <c r="AJ103" s="289">
        <f>INDEX(Coordinates!$C$2:$C$197,MATCH(G103,Coordinates!$J$2:$J$197,0))</f>
        <v>34.06018297</v>
      </c>
      <c r="AK103" s="289" t="str">
        <f>IF(ISNUMBER(SEARCH("C", 'Dry_Litterbag Placem_Collection'!S104)),"YES","")</f>
        <v>YES</v>
      </c>
      <c r="AL103" s="289" t="str">
        <f>IF(ISNUMBER(SEARCH("H", 'Dry_Litterbag Placem_Collection'!S104)),"YES","")</f>
        <v>YES</v>
      </c>
      <c r="AM103" s="289" t="str">
        <f>IF(ISNUMBER(SEARCH("R", 'Dry_Litterbag Placem_Collection'!S104)),"YES","")</f>
        <v/>
      </c>
    </row>
    <row r="104" spans="1:39" ht="15" customHeight="1">
      <c r="A104" s="281" t="s">
        <v>2677</v>
      </c>
      <c r="B104" s="282">
        <f>'Dry_Litterbag Placem_Collection'!A105</f>
        <v>103</v>
      </c>
      <c r="C104" s="282" t="str">
        <f>'Dry_Litterbag Placem_Collection'!B105</f>
        <v xml:space="preserve">Mwantimba
</v>
      </c>
      <c r="D104" s="282" t="s">
        <v>2460</v>
      </c>
      <c r="E104" s="282" t="s">
        <v>2678</v>
      </c>
      <c r="F104" s="282">
        <v>1</v>
      </c>
      <c r="G104" s="283" t="str">
        <f>'Dry_Litterbag Placem_Collection'!C105</f>
        <v>Wet_Ag1_T7</v>
      </c>
      <c r="H104" s="284" t="s">
        <v>2559</v>
      </c>
      <c r="I104" s="285" t="s">
        <v>1147</v>
      </c>
      <c r="J104" s="282" t="str">
        <f>IF(ISBLANK('Dry_Litterbag Placem_Collection'!J105),"","G"&amp;""&amp;'Dry_Litterbag Placem_Collection'!J105)</f>
        <v>G326</v>
      </c>
      <c r="K104" s="286">
        <f>IFERROR(INDEX('Green_rooibos initial weight'!$C$5:$C$1749,MATCH(J104, 'Green_rooibos initial weight'!$A$5:$A$1749,0)),"")</f>
        <v>2.04</v>
      </c>
      <c r="L104" s="286">
        <f t="shared" si="5"/>
        <v>1.7902</v>
      </c>
      <c r="M104" s="291"/>
      <c r="N104" s="291"/>
      <c r="O104" s="286">
        <f>IF(IFERROR(INDEX('Both teabags AfterDry'!$D$3:$D$900,MATCH(J104,'Both teabags AfterDry'!$A$3:$A$900,0)),"")="","",(IFERROR(INDEX('Both teabags AfterDry'!$D$3:$D$900,MATCH(J104,'Both teabags AfterDry'!$A$3:$A$900,0)),"")))</f>
        <v>1.0625</v>
      </c>
      <c r="P104" s="286">
        <f t="shared" si="6"/>
        <v>0.91189999999999993</v>
      </c>
      <c r="Q104" s="291"/>
      <c r="R104" s="291"/>
      <c r="S104" s="287">
        <f>'Dry_Litterbag Placem_Collection'!E105</f>
        <v>42939</v>
      </c>
      <c r="T104" s="287">
        <f>IF('Dry_Litterbag Placem_Collection'!G105="","",'Dry_Litterbag Placem_Collection'!G105)</f>
        <v>43010</v>
      </c>
      <c r="U104" s="288">
        <f t="shared" si="4"/>
        <v>71</v>
      </c>
      <c r="V104" s="286">
        <f t="shared" si="7"/>
        <v>0.87830000000000008</v>
      </c>
      <c r="W104" s="289">
        <f>IFERROR(INDEX(Rainfall_Dry!$O$2:$O$217,MATCH(B104, Rainfall_Dry!$A$2:$A$217,0)),"")</f>
        <v>137.19979645800001</v>
      </c>
      <c r="X104" s="270">
        <v>45.96</v>
      </c>
      <c r="Y104" s="270">
        <v>14.920000000000003</v>
      </c>
      <c r="Z104" s="270">
        <v>39.119999999999997</v>
      </c>
      <c r="AA104" s="271" t="s">
        <v>2691</v>
      </c>
      <c r="AB104" s="270">
        <v>8.0374568753080293</v>
      </c>
      <c r="AC104">
        <f>IF('WetLitterbags placem_collection'!AB105="","",'WetLitterbags placem_collection'!AB105)</f>
        <v>3.25</v>
      </c>
      <c r="AD104">
        <f>IF('WetLitterbags placem_collection'!Z105="","",'WetLitterbags placem_collection'!Z105)</f>
        <v>16</v>
      </c>
      <c r="AE104" s="256" t="str">
        <f>IF('WetLitterbags placem_collection'!AA105="","",'WetLitterbags placem_collection'!AA105)</f>
        <v>G</v>
      </c>
      <c r="AF104">
        <f>IF('WetLitterbags placem_collection'!AC105="","",'WetLitterbags placem_collection'!AC105)</f>
        <v>1</v>
      </c>
      <c r="AG104">
        <f>IFERROR(AVERAGE('Dry_Litterbag Placem_Collection'!O105,'Dry_Litterbag Placem_Collection'!R105),"")</f>
        <v>30.9</v>
      </c>
      <c r="AH104" s="290">
        <f>IFERROR(AVERAGE('Dry_Litterbag Placem_Collection'!N105,'Dry_Litterbag Placem_Collection'!Q105),"")</f>
        <v>28.799999999999997</v>
      </c>
      <c r="AI104" s="289">
        <f>INDEX(Coordinates!$B$2:$B$197,MATCH(G104,Coordinates!$J$2:$J$197,0))</f>
        <v>-2.3691330289999999</v>
      </c>
      <c r="AJ104" s="289">
        <f>INDEX(Coordinates!$C$2:$C$197,MATCH(G104,Coordinates!$J$2:$J$197,0))</f>
        <v>34.060233009999997</v>
      </c>
      <c r="AK104" s="289" t="str">
        <f>IF(ISNUMBER(SEARCH("C", 'Dry_Litterbag Placem_Collection'!S105)),"YES","")</f>
        <v>YES</v>
      </c>
      <c r="AL104" s="289" t="str">
        <f>IF(ISNUMBER(SEARCH("H", 'Dry_Litterbag Placem_Collection'!S105)),"YES","")</f>
        <v>YES</v>
      </c>
      <c r="AM104" s="289" t="str">
        <f>IF(ISNUMBER(SEARCH("R", 'Dry_Litterbag Placem_Collection'!S105)),"YES","")</f>
        <v/>
      </c>
    </row>
    <row r="105" spans="1:39" ht="15" customHeight="1">
      <c r="A105" s="281" t="s">
        <v>2677</v>
      </c>
      <c r="B105" s="282">
        <f>'Dry_Litterbag Placem_Collection'!A106</f>
        <v>104</v>
      </c>
      <c r="C105" s="282" t="str">
        <f>'Dry_Litterbag Placem_Collection'!B106</f>
        <v xml:space="preserve">Mwantimba
</v>
      </c>
      <c r="D105" s="282" t="s">
        <v>2460</v>
      </c>
      <c r="E105" s="282" t="s">
        <v>2678</v>
      </c>
      <c r="F105" s="282">
        <v>1</v>
      </c>
      <c r="G105" s="283" t="str">
        <f>'Dry_Litterbag Placem_Collection'!C106</f>
        <v>Wet_Ag1_T8</v>
      </c>
      <c r="H105" s="284" t="s">
        <v>2559</v>
      </c>
      <c r="I105" s="285" t="s">
        <v>1147</v>
      </c>
      <c r="J105" s="282" t="str">
        <f>IF(ISBLANK('Dry_Litterbag Placem_Collection'!J106),"","G"&amp;""&amp;'Dry_Litterbag Placem_Collection'!J106)</f>
        <v>G162</v>
      </c>
      <c r="K105" s="286">
        <f>IFERROR(INDEX('Green_rooibos initial weight'!$C$5:$C$1749,MATCH(J105, 'Green_rooibos initial weight'!$A$5:$A$1749,0)),"")</f>
        <v>2.0390000000000001</v>
      </c>
      <c r="L105" s="286">
        <f t="shared" si="5"/>
        <v>1.7892000000000001</v>
      </c>
      <c r="M105" s="291"/>
      <c r="N105" s="291"/>
      <c r="O105" s="286">
        <f>IF(IFERROR(INDEX('Both teabags AfterDry'!$D$3:$D$900,MATCH(J105,'Both teabags AfterDry'!$A$3:$A$900,0)),"")="","",(IFERROR(INDEX('Both teabags AfterDry'!$D$3:$D$900,MATCH(J105,'Both teabags AfterDry'!$A$3:$A$900,0)),"")))</f>
        <v>1.4899</v>
      </c>
      <c r="P105" s="286">
        <f t="shared" si="6"/>
        <v>1.3392999999999999</v>
      </c>
      <c r="Q105" s="291"/>
      <c r="R105" s="291"/>
      <c r="S105" s="287">
        <f>'Dry_Litterbag Placem_Collection'!E106</f>
        <v>42939</v>
      </c>
      <c r="T105" s="287">
        <f>IF('Dry_Litterbag Placem_Collection'!G106="","",'Dry_Litterbag Placem_Collection'!G106)</f>
        <v>43010</v>
      </c>
      <c r="U105" s="288">
        <f t="shared" si="4"/>
        <v>71</v>
      </c>
      <c r="V105" s="286">
        <f t="shared" si="7"/>
        <v>0.44990000000000019</v>
      </c>
      <c r="W105" s="289">
        <f>IFERROR(INDEX(Rainfall_Dry!$O$2:$O$217,MATCH(B105, Rainfall_Dry!$A$2:$A$217,0)),"")</f>
        <v>137.19979645800001</v>
      </c>
      <c r="X105" s="270">
        <v>45.96</v>
      </c>
      <c r="Y105" s="270">
        <v>14.920000000000003</v>
      </c>
      <c r="Z105" s="270">
        <v>39.119999999999997</v>
      </c>
      <c r="AA105" s="271" t="s">
        <v>2691</v>
      </c>
      <c r="AB105" s="270">
        <v>9.0374568753080293</v>
      </c>
      <c r="AC105">
        <f>IF('WetLitterbags placem_collection'!AB106="","",'WetLitterbags placem_collection'!AB106)</f>
        <v>10.5</v>
      </c>
      <c r="AD105">
        <f>IF('WetLitterbags placem_collection'!Z106="","",'WetLitterbags placem_collection'!Z106)</f>
        <v>17</v>
      </c>
      <c r="AE105" s="256" t="str">
        <f>IF('WetLitterbags placem_collection'!AA106="","",'WetLitterbags placem_collection'!AA106)</f>
        <v>G</v>
      </c>
      <c r="AF105">
        <f>IF('WetLitterbags placem_collection'!AC106="","",'WetLitterbags placem_collection'!AC106)</f>
        <v>1</v>
      </c>
      <c r="AG105">
        <f>IFERROR(AVERAGE('Dry_Litterbag Placem_Collection'!O106,'Dry_Litterbag Placem_Collection'!R106),"")</f>
        <v>9.3000000000000007</v>
      </c>
      <c r="AH105" s="290">
        <f>IFERROR(AVERAGE('Dry_Litterbag Placem_Collection'!N106,'Dry_Litterbag Placem_Collection'!Q106),"")</f>
        <v>28.05</v>
      </c>
      <c r="AI105" s="289">
        <f>INDEX(Coordinates!$B$2:$B$197,MATCH(G105,Coordinates!$J$2:$J$197,0))</f>
        <v>-2.3692910280000001</v>
      </c>
      <c r="AJ105" s="289">
        <f>INDEX(Coordinates!$C$2:$C$197,MATCH(G105,Coordinates!$J$2:$J$197,0))</f>
        <v>34.06016202</v>
      </c>
      <c r="AK105" s="289" t="str">
        <f>IF(ISNUMBER(SEARCH("C", 'Dry_Litterbag Placem_Collection'!S106)),"YES","")</f>
        <v>YES</v>
      </c>
      <c r="AL105" s="289" t="str">
        <f>IF(ISNUMBER(SEARCH("H", 'Dry_Litterbag Placem_Collection'!S106)),"YES","")</f>
        <v/>
      </c>
      <c r="AM105" s="289" t="str">
        <f>IF(ISNUMBER(SEARCH("R", 'Dry_Litterbag Placem_Collection'!S106)),"YES","")</f>
        <v/>
      </c>
    </row>
    <row r="106" spans="1:39" ht="15" customHeight="1">
      <c r="A106" s="281" t="s">
        <v>2677</v>
      </c>
      <c r="B106" s="282">
        <f>'Dry_Litterbag Placem_Collection'!A107</f>
        <v>105</v>
      </c>
      <c r="C106" s="282" t="str">
        <f>'Dry_Litterbag Placem_Collection'!B107</f>
        <v xml:space="preserve">Mwantimba
</v>
      </c>
      <c r="D106" s="282" t="s">
        <v>2460</v>
      </c>
      <c r="E106" s="282" t="s">
        <v>2678</v>
      </c>
      <c r="F106" s="282">
        <v>2</v>
      </c>
      <c r="G106" s="283" t="str">
        <f>'Dry_Litterbag Placem_Collection'!C107</f>
        <v>Wet_Ag2_T1</v>
      </c>
      <c r="H106" s="284" t="s">
        <v>2559</v>
      </c>
      <c r="I106" s="285" t="s">
        <v>1147</v>
      </c>
      <c r="J106" s="282" t="str">
        <f>IF(ISBLANK('Dry_Litterbag Placem_Collection'!J107),"","G"&amp;""&amp;'Dry_Litterbag Placem_Collection'!J107)</f>
        <v>G6</v>
      </c>
      <c r="K106" s="286">
        <f>IFERROR(INDEX('Green_rooibos initial weight'!$C$5:$C$1749,MATCH(J106, 'Green_rooibos initial weight'!$A$5:$A$1749,0)),"")</f>
        <v>2.016</v>
      </c>
      <c r="L106" s="286">
        <f t="shared" si="5"/>
        <v>1.7662</v>
      </c>
      <c r="M106" s="291"/>
      <c r="N106" s="291"/>
      <c r="O106" s="286">
        <f>IF(IFERROR(INDEX('Both teabags AfterDry'!$D$3:$D$900,MATCH(J106,'Both teabags AfterDry'!$A$3:$A$900,0)),"")="","",(IFERROR(INDEX('Both teabags AfterDry'!$D$3:$D$900,MATCH(J106,'Both teabags AfterDry'!$A$3:$A$900,0)),"")))</f>
        <v>1.1637</v>
      </c>
      <c r="P106" s="286">
        <f t="shared" si="6"/>
        <v>1.0130999999999999</v>
      </c>
      <c r="Q106" s="291"/>
      <c r="R106" s="291"/>
      <c r="S106" s="287">
        <f>'Dry_Litterbag Placem_Collection'!E107</f>
        <v>42939</v>
      </c>
      <c r="T106" s="287">
        <f>IF('Dry_Litterbag Placem_Collection'!G107="","",'Dry_Litterbag Placem_Collection'!G107)</f>
        <v>43010</v>
      </c>
      <c r="U106" s="288">
        <f t="shared" si="4"/>
        <v>71</v>
      </c>
      <c r="V106" s="286">
        <f t="shared" si="7"/>
        <v>0.7531000000000001</v>
      </c>
      <c r="W106" s="289">
        <f>IFERROR(INDEX(Rainfall_Dry!$O$2:$O$217,MATCH(B106, Rainfall_Dry!$A$2:$A$217,0)),"")</f>
        <v>137.19979645800001</v>
      </c>
      <c r="X106" s="270">
        <v>34.344660194174757</v>
      </c>
      <c r="Y106" s="270">
        <v>19.22727272727273</v>
      </c>
      <c r="Z106" s="270">
        <v>46.428067078552509</v>
      </c>
      <c r="AA106" s="271" t="s">
        <v>2688</v>
      </c>
      <c r="AB106" s="270">
        <v>1.7452932479053718</v>
      </c>
      <c r="AC106">
        <f>IF('WetLitterbags placem_collection'!AB107="","",'WetLitterbags placem_collection'!AB107)</f>
        <v>5.5</v>
      </c>
      <c r="AD106">
        <f>IF('WetLitterbags placem_collection'!Z107="","",'WetLitterbags placem_collection'!Z107)</f>
        <v>23.5</v>
      </c>
      <c r="AE106" s="256" t="str">
        <f>IF('WetLitterbags placem_collection'!AA107="","",'WetLitterbags placem_collection'!AA107)</f>
        <v>M</v>
      </c>
      <c r="AF106">
        <f>IF('WetLitterbags placem_collection'!AC107="","",'WetLitterbags placem_collection'!AC107)</f>
        <v>0</v>
      </c>
      <c r="AG106">
        <f>IFERROR(AVERAGE('Dry_Litterbag Placem_Collection'!O107,'Dry_Litterbag Placem_Collection'!R107),"")</f>
        <v>7.5500000000000007</v>
      </c>
      <c r="AH106" s="290">
        <f>IFERROR(AVERAGE('Dry_Litterbag Placem_Collection'!N107,'Dry_Litterbag Placem_Collection'!Q107),"")</f>
        <v>30.549999999999997</v>
      </c>
      <c r="AI106" s="289">
        <f>INDEX(Coordinates!$B$2:$B$197,MATCH(G106,Coordinates!$J$2:$J$197,0))</f>
        <v>-2.3698080240000001</v>
      </c>
      <c r="AJ106" s="289">
        <f>INDEX(Coordinates!$C$2:$C$197,MATCH(G106,Coordinates!$J$2:$J$197,0))</f>
        <v>34.059671010000002</v>
      </c>
      <c r="AK106" s="289" t="str">
        <f>IF(ISNUMBER(SEARCH("C", 'Dry_Litterbag Placem_Collection'!S107)),"YES","")</f>
        <v/>
      </c>
      <c r="AL106" s="289" t="str">
        <f>IF(ISNUMBER(SEARCH("H", 'Dry_Litterbag Placem_Collection'!S107)),"YES","")</f>
        <v/>
      </c>
      <c r="AM106" s="289" t="str">
        <f>IF(ISNUMBER(SEARCH("R", 'Dry_Litterbag Placem_Collection'!S107)),"YES","")</f>
        <v/>
      </c>
    </row>
    <row r="107" spans="1:39" ht="15" customHeight="1">
      <c r="A107" s="281" t="s">
        <v>2677</v>
      </c>
      <c r="B107" s="282">
        <f>'Dry_Litterbag Placem_Collection'!A108</f>
        <v>106</v>
      </c>
      <c r="C107" s="282" t="str">
        <f>'Dry_Litterbag Placem_Collection'!B108</f>
        <v xml:space="preserve">Mwantimba
</v>
      </c>
      <c r="D107" s="282" t="s">
        <v>2460</v>
      </c>
      <c r="E107" s="282" t="s">
        <v>2678</v>
      </c>
      <c r="F107" s="282">
        <v>2</v>
      </c>
      <c r="G107" s="283" t="str">
        <f>'Dry_Litterbag Placem_Collection'!C108</f>
        <v>Wet_Ag2_T2</v>
      </c>
      <c r="H107" s="284" t="s">
        <v>2559</v>
      </c>
      <c r="I107" s="285" t="s">
        <v>1147</v>
      </c>
      <c r="J107" s="282" t="str">
        <f>IF(ISBLANK('Dry_Litterbag Placem_Collection'!J108),"","G"&amp;""&amp;'Dry_Litterbag Placem_Collection'!J108)</f>
        <v>G20</v>
      </c>
      <c r="K107" s="286">
        <f>IFERROR(INDEX('Green_rooibos initial weight'!$C$5:$C$1749,MATCH(J107, 'Green_rooibos initial weight'!$A$5:$A$1749,0)),"")</f>
        <v>2.032</v>
      </c>
      <c r="L107" s="286">
        <f t="shared" si="5"/>
        <v>1.7822</v>
      </c>
      <c r="M107" s="291"/>
      <c r="N107" s="291"/>
      <c r="O107" s="286">
        <f>IF(IFERROR(INDEX('Both teabags AfterDry'!$D$3:$D$900,MATCH(J107,'Both teabags AfterDry'!$A$3:$A$900,0)),"")="","",(IFERROR(INDEX('Both teabags AfterDry'!$D$3:$D$900,MATCH(J107,'Both teabags AfterDry'!$A$3:$A$900,0)),"")))</f>
        <v>1.0826</v>
      </c>
      <c r="P107" s="286">
        <f t="shared" si="6"/>
        <v>0.93199999999999994</v>
      </c>
      <c r="Q107" s="291"/>
      <c r="R107" s="291"/>
      <c r="S107" s="287">
        <f>'Dry_Litterbag Placem_Collection'!E108</f>
        <v>42939</v>
      </c>
      <c r="T107" s="287">
        <f>IF('Dry_Litterbag Placem_Collection'!G108="","",'Dry_Litterbag Placem_Collection'!G108)</f>
        <v>43010</v>
      </c>
      <c r="U107" s="288">
        <f t="shared" si="4"/>
        <v>71</v>
      </c>
      <c r="V107" s="286">
        <f t="shared" si="7"/>
        <v>0.85020000000000007</v>
      </c>
      <c r="W107" s="289">
        <f>IFERROR(INDEX(Rainfall_Dry!$O$2:$O$217,MATCH(B107, Rainfall_Dry!$A$2:$A$217,0)),"")</f>
        <v>137.19979645800001</v>
      </c>
      <c r="X107" s="270">
        <v>34.344660194174757</v>
      </c>
      <c r="Y107" s="270">
        <v>19.22727272727273</v>
      </c>
      <c r="Z107" s="270">
        <v>46.428067078552509</v>
      </c>
      <c r="AA107" s="271" t="s">
        <v>2688</v>
      </c>
      <c r="AB107" s="270">
        <v>2.7452932479053702</v>
      </c>
      <c r="AC107">
        <f>IF('WetLitterbags placem_collection'!AB108="","",'WetLitterbags placem_collection'!AB108)</f>
        <v>8.6</v>
      </c>
      <c r="AD107">
        <f>IF('WetLitterbags placem_collection'!Z108="","",'WetLitterbags placem_collection'!Z108)</f>
        <v>17</v>
      </c>
      <c r="AE107" s="256" t="str">
        <f>IF('WetLitterbags placem_collection'!AA108="","",'WetLitterbags placem_collection'!AA108)</f>
        <v>M</v>
      </c>
      <c r="AF107">
        <f>IF('WetLitterbags placem_collection'!AC108="","",'WetLitterbags placem_collection'!AC108)</f>
        <v>0</v>
      </c>
      <c r="AG107">
        <f>IFERROR(AVERAGE('Dry_Litterbag Placem_Collection'!O108,'Dry_Litterbag Placem_Collection'!R108),"")</f>
        <v>6.1</v>
      </c>
      <c r="AH107" s="290">
        <f>IFERROR(AVERAGE('Dry_Litterbag Placem_Collection'!N108,'Dry_Litterbag Placem_Collection'!Q108),"")</f>
        <v>31.3</v>
      </c>
      <c r="AI107" s="289">
        <f>INDEX(Coordinates!$B$2:$B$197,MATCH(G107,Coordinates!$J$2:$J$197,0))</f>
        <v>-2.3697620069999998</v>
      </c>
      <c r="AJ107" s="289">
        <f>INDEX(Coordinates!$C$2:$C$197,MATCH(G107,Coordinates!$J$2:$J$197,0))</f>
        <v>34.059730010000003</v>
      </c>
      <c r="AK107" s="289" t="str">
        <f>IF(ISNUMBER(SEARCH("C", 'Dry_Litterbag Placem_Collection'!S108)),"YES","")</f>
        <v/>
      </c>
      <c r="AL107" s="289" t="str">
        <f>IF(ISNUMBER(SEARCH("H", 'Dry_Litterbag Placem_Collection'!S108)),"YES","")</f>
        <v>YES</v>
      </c>
      <c r="AM107" s="289" t="str">
        <f>IF(ISNUMBER(SEARCH("R", 'Dry_Litterbag Placem_Collection'!S108)),"YES","")</f>
        <v/>
      </c>
    </row>
    <row r="108" spans="1:39" ht="15" customHeight="1">
      <c r="A108" s="281" t="s">
        <v>2677</v>
      </c>
      <c r="B108" s="282">
        <f>'Dry_Litterbag Placem_Collection'!A109</f>
        <v>107</v>
      </c>
      <c r="C108" s="282" t="str">
        <f>'Dry_Litterbag Placem_Collection'!B109</f>
        <v xml:space="preserve">Mwantimba
</v>
      </c>
      <c r="D108" s="282" t="s">
        <v>2460</v>
      </c>
      <c r="E108" s="282" t="s">
        <v>2678</v>
      </c>
      <c r="F108" s="282">
        <v>2</v>
      </c>
      <c r="G108" s="283" t="str">
        <f>'Dry_Litterbag Placem_Collection'!C109</f>
        <v>Wet_Ag2_T3</v>
      </c>
      <c r="H108" s="284" t="s">
        <v>2559</v>
      </c>
      <c r="I108" s="285" t="s">
        <v>1147</v>
      </c>
      <c r="J108" s="282" t="str">
        <f>IF(ISBLANK('Dry_Litterbag Placem_Collection'!J109),"","G"&amp;""&amp;'Dry_Litterbag Placem_Collection'!J109)</f>
        <v>G129</v>
      </c>
      <c r="K108" s="286">
        <f>IFERROR(INDEX('Green_rooibos initial weight'!$C$5:$C$1749,MATCH(J108, 'Green_rooibos initial weight'!$A$5:$A$1749,0)),"")</f>
        <v>1.9630000000000001</v>
      </c>
      <c r="L108" s="286">
        <f t="shared" si="5"/>
        <v>1.7132000000000001</v>
      </c>
      <c r="M108" s="291"/>
      <c r="N108" s="291"/>
      <c r="O108" s="286" t="str">
        <f>IF(IFERROR(INDEX('Both teabags AfterDry'!$D$3:$D$900,MATCH(J108,'Both teabags AfterDry'!$A$3:$A$900,0)),"")="","",(IFERROR(INDEX('Both teabags AfterDry'!$D$3:$D$900,MATCH(J108,'Both teabags AfterDry'!$A$3:$A$900,0)),"")))</f>
        <v/>
      </c>
      <c r="P108" s="286" t="str">
        <f t="shared" si="6"/>
        <v/>
      </c>
      <c r="Q108" s="291"/>
      <c r="R108" s="291"/>
      <c r="S108" s="287">
        <f>'Dry_Litterbag Placem_Collection'!E109</f>
        <v>42939</v>
      </c>
      <c r="T108" s="287">
        <f>IF('Dry_Litterbag Placem_Collection'!G109="","",'Dry_Litterbag Placem_Collection'!G109)</f>
        <v>43010</v>
      </c>
      <c r="U108" s="288">
        <f t="shared" si="4"/>
        <v>71</v>
      </c>
      <c r="V108" s="286" t="str">
        <f t="shared" si="7"/>
        <v/>
      </c>
      <c r="W108" s="289">
        <f>IFERROR(INDEX(Rainfall_Dry!$O$2:$O$217,MATCH(B108, Rainfall_Dry!$A$2:$A$217,0)),"")</f>
        <v>137.19979645800001</v>
      </c>
      <c r="X108" s="270">
        <v>34.344660194174757</v>
      </c>
      <c r="Y108" s="270">
        <v>19.22727272727273</v>
      </c>
      <c r="Z108" s="270">
        <v>46.428067078552509</v>
      </c>
      <c r="AA108" s="271" t="s">
        <v>2688</v>
      </c>
      <c r="AB108" s="270">
        <v>3.7452932479053702</v>
      </c>
      <c r="AC108">
        <f>IF('WetLitterbags placem_collection'!AB109="","",'WetLitterbags placem_collection'!AB109)</f>
        <v>3.85</v>
      </c>
      <c r="AD108">
        <f>IF('WetLitterbags placem_collection'!Z109="","",'WetLitterbags placem_collection'!Z109)</f>
        <v>15.5</v>
      </c>
      <c r="AE108" s="256" t="str">
        <f>IF('WetLitterbags placem_collection'!AA109="","",'WetLitterbags placem_collection'!AA109)</f>
        <v>M</v>
      </c>
      <c r="AF108">
        <f>IF('WetLitterbags placem_collection'!AC109="","",'WetLitterbags placem_collection'!AC109)</f>
        <v>0</v>
      </c>
      <c r="AG108">
        <f>IFERROR(AVERAGE('Dry_Litterbag Placem_Collection'!O109,'Dry_Litterbag Placem_Collection'!R109),"")</f>
        <v>5.3</v>
      </c>
      <c r="AH108" s="290">
        <f>IFERROR(AVERAGE('Dry_Litterbag Placem_Collection'!N109,'Dry_Litterbag Placem_Collection'!Q109),"")</f>
        <v>30.200000000000003</v>
      </c>
      <c r="AI108" s="289">
        <f>INDEX(Coordinates!$B$2:$B$197,MATCH(G108,Coordinates!$J$2:$J$197,0))</f>
        <v>-2.3698409649999999</v>
      </c>
      <c r="AJ108" s="289">
        <f>INDEX(Coordinates!$C$2:$C$197,MATCH(G108,Coordinates!$J$2:$J$197,0))</f>
        <v>34.059814000000003</v>
      </c>
      <c r="AK108" s="289" t="str">
        <f>IF(ISNUMBER(SEARCH("C", 'Dry_Litterbag Placem_Collection'!S109)),"YES","")</f>
        <v>YES</v>
      </c>
      <c r="AL108" s="289" t="str">
        <f>IF(ISNUMBER(SEARCH("H", 'Dry_Litterbag Placem_Collection'!S109)),"YES","")</f>
        <v>YES</v>
      </c>
      <c r="AM108" s="289" t="str">
        <f>IF(ISNUMBER(SEARCH("R", 'Dry_Litterbag Placem_Collection'!S109)),"YES","")</f>
        <v/>
      </c>
    </row>
    <row r="109" spans="1:39" ht="15" customHeight="1">
      <c r="A109" s="281" t="s">
        <v>2677</v>
      </c>
      <c r="B109" s="282">
        <f>'Dry_Litterbag Placem_Collection'!A110</f>
        <v>108</v>
      </c>
      <c r="C109" s="282" t="str">
        <f>'Dry_Litterbag Placem_Collection'!B110</f>
        <v xml:space="preserve">Mwantimba
</v>
      </c>
      <c r="D109" s="282" t="s">
        <v>2460</v>
      </c>
      <c r="E109" s="282" t="s">
        <v>2678</v>
      </c>
      <c r="F109" s="282">
        <v>2</v>
      </c>
      <c r="G109" s="283" t="str">
        <f>'Dry_Litterbag Placem_Collection'!C110</f>
        <v>Wet_Ag2_T4</v>
      </c>
      <c r="H109" s="284" t="s">
        <v>2559</v>
      </c>
      <c r="I109" s="285" t="s">
        <v>1147</v>
      </c>
      <c r="J109" s="282" t="str">
        <f>IF(ISBLANK('Dry_Litterbag Placem_Collection'!J110),"","G"&amp;""&amp;'Dry_Litterbag Placem_Collection'!J110)</f>
        <v>G258</v>
      </c>
      <c r="K109" s="286">
        <f>IFERROR(INDEX('Green_rooibos initial weight'!$C$5:$C$1749,MATCH(J109, 'Green_rooibos initial weight'!$A$5:$A$1749,0)),"")</f>
        <v>2.1280000000000001</v>
      </c>
      <c r="L109" s="286">
        <f t="shared" si="5"/>
        <v>1.8782000000000001</v>
      </c>
      <c r="M109" s="291"/>
      <c r="N109" s="291"/>
      <c r="O109" s="286">
        <f>IF(IFERROR(INDEX('Both teabags AfterDry'!$D$3:$D$900,MATCH(J109,'Both teabags AfterDry'!$A$3:$A$900,0)),"")="","",(IFERROR(INDEX('Both teabags AfterDry'!$D$3:$D$900,MATCH(J109,'Both teabags AfterDry'!$A$3:$A$900,0)),"")))</f>
        <v>0.92730000000000001</v>
      </c>
      <c r="P109" s="286">
        <f t="shared" si="6"/>
        <v>0.77669999999999995</v>
      </c>
      <c r="Q109" s="291"/>
      <c r="R109" s="291"/>
      <c r="S109" s="287">
        <f>'Dry_Litterbag Placem_Collection'!E110</f>
        <v>42939</v>
      </c>
      <c r="T109" s="287">
        <f>IF('Dry_Litterbag Placem_Collection'!G110="","",'Dry_Litterbag Placem_Collection'!G110)</f>
        <v>43010</v>
      </c>
      <c r="U109" s="288">
        <f t="shared" si="4"/>
        <v>71</v>
      </c>
      <c r="V109" s="286">
        <f t="shared" si="7"/>
        <v>1.1015000000000001</v>
      </c>
      <c r="W109" s="289">
        <f>IFERROR(INDEX(Rainfall_Dry!$O$2:$O$217,MATCH(B109, Rainfall_Dry!$A$2:$A$217,0)),"")</f>
        <v>137.19979645800001</v>
      </c>
      <c r="X109" s="270">
        <v>34.344660194174757</v>
      </c>
      <c r="Y109" s="270">
        <v>19.22727272727273</v>
      </c>
      <c r="Z109" s="270">
        <v>46.428067078552509</v>
      </c>
      <c r="AA109" s="271" t="s">
        <v>2688</v>
      </c>
      <c r="AB109" s="270">
        <v>4.7452932479053702</v>
      </c>
      <c r="AC109">
        <f>IF('WetLitterbags placem_collection'!AB110="","",'WetLitterbags placem_collection'!AB110)</f>
        <v>9.6999999999999993</v>
      </c>
      <c r="AD109">
        <f>IF('WetLitterbags placem_collection'!Z110="","",'WetLitterbags placem_collection'!Z110)</f>
        <v>22.5</v>
      </c>
      <c r="AE109" s="256" t="str">
        <f>IF('WetLitterbags placem_collection'!AA110="","",'WetLitterbags placem_collection'!AA110)</f>
        <v>M</v>
      </c>
      <c r="AF109">
        <f>IF('WetLitterbags placem_collection'!AC110="","",'WetLitterbags placem_collection'!AC110)</f>
        <v>0</v>
      </c>
      <c r="AG109">
        <f>IFERROR(AVERAGE('Dry_Litterbag Placem_Collection'!O110,'Dry_Litterbag Placem_Collection'!R110),"")</f>
        <v>7.65</v>
      </c>
      <c r="AH109" s="290">
        <f>IFERROR(AVERAGE('Dry_Litterbag Placem_Collection'!N110,'Dry_Litterbag Placem_Collection'!Q110),"")</f>
        <v>31.8</v>
      </c>
      <c r="AI109" s="289">
        <f>INDEX(Coordinates!$B$2:$B$197,MATCH(G109,Coordinates!$J$2:$J$197,0))</f>
        <v>-2.3698620030000002</v>
      </c>
      <c r="AJ109" s="289">
        <f>INDEX(Coordinates!$C$2:$C$197,MATCH(G109,Coordinates!$J$2:$J$197,0))</f>
        <v>34.059759020000001</v>
      </c>
      <c r="AK109" s="289" t="str">
        <f>IF(ISNUMBER(SEARCH("C", 'Dry_Litterbag Placem_Collection'!S110)),"YES","")</f>
        <v>YES</v>
      </c>
      <c r="AL109" s="289" t="str">
        <f>IF(ISNUMBER(SEARCH("H", 'Dry_Litterbag Placem_Collection'!S110)),"YES","")</f>
        <v/>
      </c>
      <c r="AM109" s="289" t="str">
        <f>IF(ISNUMBER(SEARCH("R", 'Dry_Litterbag Placem_Collection'!S110)),"YES","")</f>
        <v/>
      </c>
    </row>
    <row r="110" spans="1:39" ht="15" customHeight="1">
      <c r="A110" s="281" t="s">
        <v>2677</v>
      </c>
      <c r="B110" s="282">
        <f>'Dry_Litterbag Placem_Collection'!A111</f>
        <v>109</v>
      </c>
      <c r="C110" s="282" t="str">
        <f>'Dry_Litterbag Placem_Collection'!B111</f>
        <v xml:space="preserve">Mwantimba
</v>
      </c>
      <c r="D110" s="282" t="s">
        <v>2460</v>
      </c>
      <c r="E110" s="282" t="s">
        <v>2678</v>
      </c>
      <c r="F110" s="282">
        <v>2</v>
      </c>
      <c r="G110" s="283" t="str">
        <f>'Dry_Litterbag Placem_Collection'!C111</f>
        <v>Wet_Ag2_T5</v>
      </c>
      <c r="H110" s="284" t="s">
        <v>2559</v>
      </c>
      <c r="I110" s="285" t="s">
        <v>1147</v>
      </c>
      <c r="J110" s="282" t="str">
        <f>IF(ISBLANK('Dry_Litterbag Placem_Collection'!J111),"","G"&amp;""&amp;'Dry_Litterbag Placem_Collection'!J111)</f>
        <v>G294</v>
      </c>
      <c r="K110" s="286">
        <f>IFERROR(INDEX('Green_rooibos initial weight'!$C$5:$C$1749,MATCH(J110, 'Green_rooibos initial weight'!$A$5:$A$1749,0)),"")</f>
        <v>1.994</v>
      </c>
      <c r="L110" s="286">
        <f t="shared" si="5"/>
        <v>1.7442</v>
      </c>
      <c r="M110" s="291"/>
      <c r="N110" s="291"/>
      <c r="O110" s="286">
        <f>IF(IFERROR(INDEX('Both teabags AfterDry'!$D$3:$D$900,MATCH(J110,'Both teabags AfterDry'!$A$3:$A$900,0)),"")="","",(IFERROR(INDEX('Both teabags AfterDry'!$D$3:$D$900,MATCH(J110,'Both teabags AfterDry'!$A$3:$A$900,0)),"")))</f>
        <v>0.93010000000000004</v>
      </c>
      <c r="P110" s="286">
        <f t="shared" si="6"/>
        <v>0.77950000000000008</v>
      </c>
      <c r="Q110" s="291"/>
      <c r="R110" s="291"/>
      <c r="S110" s="287">
        <f>'Dry_Litterbag Placem_Collection'!E111</f>
        <v>42939</v>
      </c>
      <c r="T110" s="287">
        <f>IF('Dry_Litterbag Placem_Collection'!G111="","",'Dry_Litterbag Placem_Collection'!G111)</f>
        <v>43010</v>
      </c>
      <c r="U110" s="288">
        <f t="shared" si="4"/>
        <v>71</v>
      </c>
      <c r="V110" s="286">
        <f t="shared" si="7"/>
        <v>0.96469999999999989</v>
      </c>
      <c r="W110" s="289">
        <f>IFERROR(INDEX(Rainfall_Dry!$O$2:$O$217,MATCH(B110, Rainfall_Dry!$A$2:$A$217,0)),"")</f>
        <v>137.19979645800001</v>
      </c>
      <c r="X110" s="270">
        <v>34.344660194174757</v>
      </c>
      <c r="Y110" s="270">
        <v>19.22727272727273</v>
      </c>
      <c r="Z110" s="270">
        <v>46.428067078552509</v>
      </c>
      <c r="AA110" s="271" t="s">
        <v>2688</v>
      </c>
      <c r="AB110" s="270">
        <v>5.7452932479053702</v>
      </c>
      <c r="AC110">
        <f>IF('WetLitterbags placem_collection'!AB111="","",'WetLitterbags placem_collection'!AB111)</f>
        <v>10.5</v>
      </c>
      <c r="AD110">
        <f>IF('WetLitterbags placem_collection'!Z111="","",'WetLitterbags placem_collection'!Z111)</f>
        <v>22.5</v>
      </c>
      <c r="AE110" s="256" t="str">
        <f>IF('WetLitterbags placem_collection'!AA111="","",'WetLitterbags placem_collection'!AA111)</f>
        <v>M</v>
      </c>
      <c r="AF110">
        <f>IF('WetLitterbags placem_collection'!AC111="","",'WetLitterbags placem_collection'!AC111)</f>
        <v>0</v>
      </c>
      <c r="AG110">
        <f>IFERROR(AVERAGE('Dry_Litterbag Placem_Collection'!O111,'Dry_Litterbag Placem_Collection'!R111),"")</f>
        <v>7.5</v>
      </c>
      <c r="AH110" s="290">
        <f>IFERROR(AVERAGE('Dry_Litterbag Placem_Collection'!N111,'Dry_Litterbag Placem_Collection'!Q111),"")</f>
        <v>30.65</v>
      </c>
      <c r="AI110" s="289">
        <f>INDEX(Coordinates!$B$2:$B$197,MATCH(G110,Coordinates!$J$2:$J$197,0))</f>
        <v>-2.3698390370000002</v>
      </c>
      <c r="AJ110" s="289">
        <f>INDEX(Coordinates!$C$2:$C$197,MATCH(G110,Coordinates!$J$2:$J$197,0))</f>
        <v>34.059714</v>
      </c>
      <c r="AK110" s="289" t="str">
        <f>IF(ISNUMBER(SEARCH("C", 'Dry_Litterbag Placem_Collection'!S111)),"YES","")</f>
        <v/>
      </c>
      <c r="AL110" s="289" t="str">
        <f>IF(ISNUMBER(SEARCH("H", 'Dry_Litterbag Placem_Collection'!S111)),"YES","")</f>
        <v/>
      </c>
      <c r="AM110" s="289" t="str">
        <f>IF(ISNUMBER(SEARCH("R", 'Dry_Litterbag Placem_Collection'!S111)),"YES","")</f>
        <v/>
      </c>
    </row>
    <row r="111" spans="1:39" ht="15" customHeight="1">
      <c r="A111" s="281" t="s">
        <v>2677</v>
      </c>
      <c r="B111" s="282">
        <f>'Dry_Litterbag Placem_Collection'!A112</f>
        <v>110</v>
      </c>
      <c r="C111" s="282" t="str">
        <f>'Dry_Litterbag Placem_Collection'!B112</f>
        <v xml:space="preserve">Mwantimba
</v>
      </c>
      <c r="D111" s="282" t="s">
        <v>2460</v>
      </c>
      <c r="E111" s="282" t="s">
        <v>2678</v>
      </c>
      <c r="F111" s="282">
        <v>2</v>
      </c>
      <c r="G111" s="283" t="str">
        <f>'Dry_Litterbag Placem_Collection'!C112</f>
        <v>Wet_Ag2_T6</v>
      </c>
      <c r="H111" s="284" t="s">
        <v>2559</v>
      </c>
      <c r="I111" s="285" t="s">
        <v>1147</v>
      </c>
      <c r="J111" s="282" t="str">
        <f>IF(ISBLANK('Dry_Litterbag Placem_Collection'!J112),"","G"&amp;""&amp;'Dry_Litterbag Placem_Collection'!J112)</f>
        <v>G350</v>
      </c>
      <c r="K111" s="286">
        <f>IFERROR(INDEX('Green_rooibos initial weight'!$C$5:$C$1749,MATCH(J111, 'Green_rooibos initial weight'!$A$5:$A$1749,0)),"")</f>
        <v>2.0640000000000001</v>
      </c>
      <c r="L111" s="286">
        <f t="shared" si="5"/>
        <v>1.8142</v>
      </c>
      <c r="M111" s="291"/>
      <c r="N111" s="291"/>
      <c r="O111" s="286">
        <f>IF(IFERROR(INDEX('Both teabags AfterDry'!$D$3:$D$900,MATCH(J111,'Both teabags AfterDry'!$A$3:$A$900,0)),"")="","",(IFERROR(INDEX('Both teabags AfterDry'!$D$3:$D$900,MATCH(J111,'Both teabags AfterDry'!$A$3:$A$900,0)),"")))</f>
        <v>0.95640000000000003</v>
      </c>
      <c r="P111" s="286">
        <f t="shared" si="6"/>
        <v>0.80580000000000007</v>
      </c>
      <c r="Q111" s="291"/>
      <c r="R111" s="291"/>
      <c r="S111" s="287">
        <f>'Dry_Litterbag Placem_Collection'!E112</f>
        <v>42939</v>
      </c>
      <c r="T111" s="287">
        <f>IF('Dry_Litterbag Placem_Collection'!G112="","",'Dry_Litterbag Placem_Collection'!G112)</f>
        <v>43010</v>
      </c>
      <c r="U111" s="288">
        <f t="shared" si="4"/>
        <v>71</v>
      </c>
      <c r="V111" s="286">
        <f t="shared" si="7"/>
        <v>1.0084</v>
      </c>
      <c r="W111" s="289">
        <f>IFERROR(INDEX(Rainfall_Dry!$O$2:$O$217,MATCH(B111, Rainfall_Dry!$A$2:$A$217,0)),"")</f>
        <v>137.19979645800001</v>
      </c>
      <c r="X111" s="270">
        <v>34.344660194174757</v>
      </c>
      <c r="Y111" s="270">
        <v>19.22727272727273</v>
      </c>
      <c r="Z111" s="270">
        <v>46.428067078552509</v>
      </c>
      <c r="AA111" s="271" t="s">
        <v>2688</v>
      </c>
      <c r="AB111" s="270">
        <v>6.7452932479053702</v>
      </c>
      <c r="AC111">
        <f>IF('WetLitterbags placem_collection'!AB112="","",'WetLitterbags placem_collection'!AB112)</f>
        <v>5.75</v>
      </c>
      <c r="AD111">
        <f>IF('WetLitterbags placem_collection'!Z112="","",'WetLitterbags placem_collection'!Z112)</f>
        <v>22.5</v>
      </c>
      <c r="AE111" s="256" t="str">
        <f>IF('WetLitterbags placem_collection'!AA112="","",'WetLitterbags placem_collection'!AA112)</f>
        <v>M</v>
      </c>
      <c r="AF111">
        <f>IF('WetLitterbags placem_collection'!AC112="","",'WetLitterbags placem_collection'!AC112)</f>
        <v>0</v>
      </c>
      <c r="AG111">
        <f>IFERROR(AVERAGE('Dry_Litterbag Placem_Collection'!O112,'Dry_Litterbag Placem_Collection'!R112),"")</f>
        <v>7.3500000000000005</v>
      </c>
      <c r="AH111" s="290">
        <f>IFERROR(AVERAGE('Dry_Litterbag Placem_Collection'!N112,'Dry_Litterbag Placem_Collection'!Q112),"")</f>
        <v>31.150000000000002</v>
      </c>
      <c r="AI111" s="289">
        <f>INDEX(Coordinates!$B$2:$B$197,MATCH(G111,Coordinates!$J$2:$J$197,0))</f>
        <v>-2.3697549659999999</v>
      </c>
      <c r="AJ111" s="289">
        <f>INDEX(Coordinates!$C$2:$C$197,MATCH(G111,Coordinates!$J$2:$J$197,0))</f>
        <v>34.059668989999999</v>
      </c>
      <c r="AK111" s="289" t="str">
        <f>IF(ISNUMBER(SEARCH("C", 'Dry_Litterbag Placem_Collection'!S112)),"YES","")</f>
        <v>YES</v>
      </c>
      <c r="AL111" s="289" t="str">
        <f>IF(ISNUMBER(SEARCH("H", 'Dry_Litterbag Placem_Collection'!S112)),"YES","")</f>
        <v>YES</v>
      </c>
      <c r="AM111" s="289" t="str">
        <f>IF(ISNUMBER(SEARCH("R", 'Dry_Litterbag Placem_Collection'!S112)),"YES","")</f>
        <v/>
      </c>
    </row>
    <row r="112" spans="1:39" ht="15" customHeight="1">
      <c r="A112" s="281" t="s">
        <v>2677</v>
      </c>
      <c r="B112" s="282">
        <f>'Dry_Litterbag Placem_Collection'!A113</f>
        <v>111</v>
      </c>
      <c r="C112" s="282" t="str">
        <f>'Dry_Litterbag Placem_Collection'!B113</f>
        <v xml:space="preserve">Mwantimba
</v>
      </c>
      <c r="D112" s="282" t="s">
        <v>2460</v>
      </c>
      <c r="E112" s="282" t="s">
        <v>2678</v>
      </c>
      <c r="F112" s="282">
        <v>2</v>
      </c>
      <c r="G112" s="283" t="str">
        <f>'Dry_Litterbag Placem_Collection'!C113</f>
        <v>Wet_Ag2_T7</v>
      </c>
      <c r="H112" s="284" t="s">
        <v>2559</v>
      </c>
      <c r="I112" s="285" t="s">
        <v>1147</v>
      </c>
      <c r="J112" s="282" t="str">
        <f>IF(ISBLANK('Dry_Litterbag Placem_Collection'!J113),"","G"&amp;""&amp;'Dry_Litterbag Placem_Collection'!J113)</f>
        <v>G274</v>
      </c>
      <c r="K112" s="286">
        <f>IFERROR(INDEX('Green_rooibos initial weight'!$C$5:$C$1749,MATCH(J112, 'Green_rooibos initial weight'!$A$5:$A$1749,0)),"")</f>
        <v>2.12</v>
      </c>
      <c r="L112" s="286">
        <f t="shared" si="5"/>
        <v>1.8702000000000001</v>
      </c>
      <c r="M112" s="291"/>
      <c r="N112" s="291"/>
      <c r="O112" s="286">
        <f>IF(IFERROR(INDEX('Both teabags AfterDry'!$D$3:$D$900,MATCH(J112,'Both teabags AfterDry'!$A$3:$A$900,0)),"")="","",(IFERROR(INDEX('Both teabags AfterDry'!$D$3:$D$900,MATCH(J112,'Both teabags AfterDry'!$A$3:$A$900,0)),"")))</f>
        <v>1.0779000000000001</v>
      </c>
      <c r="P112" s="286">
        <f t="shared" si="6"/>
        <v>0.92730000000000001</v>
      </c>
      <c r="Q112" s="291"/>
      <c r="R112" s="291"/>
      <c r="S112" s="287">
        <f>'Dry_Litterbag Placem_Collection'!E113</f>
        <v>42939</v>
      </c>
      <c r="T112" s="287">
        <f>IF('Dry_Litterbag Placem_Collection'!G113="","",'Dry_Litterbag Placem_Collection'!G113)</f>
        <v>43010</v>
      </c>
      <c r="U112" s="288">
        <f t="shared" si="4"/>
        <v>71</v>
      </c>
      <c r="V112" s="286">
        <f t="shared" si="7"/>
        <v>0.94290000000000007</v>
      </c>
      <c r="W112" s="289">
        <f>IFERROR(INDEX(Rainfall_Dry!$O$2:$O$217,MATCH(B112, Rainfall_Dry!$A$2:$A$217,0)),"")</f>
        <v>137.19979645800001</v>
      </c>
      <c r="X112" s="270">
        <v>34.344660194174757</v>
      </c>
      <c r="Y112" s="270">
        <v>19.22727272727273</v>
      </c>
      <c r="Z112" s="270">
        <v>46.428067078552509</v>
      </c>
      <c r="AA112" s="271" t="s">
        <v>2688</v>
      </c>
      <c r="AB112" s="270">
        <v>7.7452932479053702</v>
      </c>
      <c r="AC112">
        <f>IF('WetLitterbags placem_collection'!AB113="","",'WetLitterbags placem_collection'!AB113)</f>
        <v>6.1</v>
      </c>
      <c r="AD112">
        <f>IF('WetLitterbags placem_collection'!Z113="","",'WetLitterbags placem_collection'!Z113)</f>
        <v>26</v>
      </c>
      <c r="AE112" s="256" t="str">
        <f>IF('WetLitterbags placem_collection'!AA113="","",'WetLitterbags placem_collection'!AA113)</f>
        <v>M</v>
      </c>
      <c r="AF112">
        <f>IF('WetLitterbags placem_collection'!AC113="","",'WetLitterbags placem_collection'!AC113)</f>
        <v>0</v>
      </c>
      <c r="AG112">
        <f>IFERROR(AVERAGE('Dry_Litterbag Placem_Collection'!O113,'Dry_Litterbag Placem_Collection'!R113),"")</f>
        <v>8.3000000000000007</v>
      </c>
      <c r="AH112" s="290">
        <f>IFERROR(AVERAGE('Dry_Litterbag Placem_Collection'!N113,'Dry_Litterbag Placem_Collection'!Q113),"")</f>
        <v>29.549999999999997</v>
      </c>
      <c r="AI112" s="289">
        <f>INDEX(Coordinates!$B$2:$B$197,MATCH(G112,Coordinates!$J$2:$J$197,0))</f>
        <v>-2.3697330060000001</v>
      </c>
      <c r="AJ112" s="289">
        <f>INDEX(Coordinates!$C$2:$C$197,MATCH(G112,Coordinates!$J$2:$J$197,0))</f>
        <v>34.059615010000002</v>
      </c>
      <c r="AK112" s="289" t="str">
        <f>IF(ISNUMBER(SEARCH("C", 'Dry_Litterbag Placem_Collection'!S113)),"YES","")</f>
        <v>YES</v>
      </c>
      <c r="AL112" s="289" t="str">
        <f>IF(ISNUMBER(SEARCH("H", 'Dry_Litterbag Placem_Collection'!S113)),"YES","")</f>
        <v/>
      </c>
      <c r="AM112" s="289" t="str">
        <f>IF(ISNUMBER(SEARCH("R", 'Dry_Litterbag Placem_Collection'!S113)),"YES","")</f>
        <v/>
      </c>
    </row>
    <row r="113" spans="1:39" ht="15" customHeight="1">
      <c r="A113" s="281" t="s">
        <v>2677</v>
      </c>
      <c r="B113" s="282">
        <f>'Dry_Litterbag Placem_Collection'!A114</f>
        <v>112</v>
      </c>
      <c r="C113" s="282" t="str">
        <f>'Dry_Litterbag Placem_Collection'!B114</f>
        <v xml:space="preserve">Mwantimba
</v>
      </c>
      <c r="D113" s="282" t="s">
        <v>2460</v>
      </c>
      <c r="E113" s="282" t="s">
        <v>2678</v>
      </c>
      <c r="F113" s="282">
        <v>2</v>
      </c>
      <c r="G113" s="283" t="str">
        <f>'Dry_Litterbag Placem_Collection'!C114</f>
        <v>Wet_Ag2_T8</v>
      </c>
      <c r="H113" s="284" t="s">
        <v>2559</v>
      </c>
      <c r="I113" s="285" t="s">
        <v>1147</v>
      </c>
      <c r="J113" s="282" t="str">
        <f>IF(ISBLANK('Dry_Litterbag Placem_Collection'!J114),"","G"&amp;""&amp;'Dry_Litterbag Placem_Collection'!J114)</f>
        <v/>
      </c>
      <c r="K113" s="286" t="str">
        <f>IFERROR(INDEX('Green_rooibos initial weight'!$C$5:$C$1749,MATCH(J113, 'Green_rooibos initial weight'!$A$5:$A$1749,0)),"")</f>
        <v/>
      </c>
      <c r="L113" s="286" t="str">
        <f t="shared" si="5"/>
        <v/>
      </c>
      <c r="M113" s="291"/>
      <c r="N113" s="291"/>
      <c r="O113" s="286" t="str">
        <f>IF(IFERROR(INDEX('Both teabags AfterDry'!$D$3:$D$900,MATCH(J113,'Both teabags AfterDry'!$A$3:$A$900,0)),"")="","",(IFERROR(INDEX('Both teabags AfterDry'!$D$3:$D$900,MATCH(J113,'Both teabags AfterDry'!$A$3:$A$900,0)),"")))</f>
        <v/>
      </c>
      <c r="P113" s="286" t="str">
        <f t="shared" si="6"/>
        <v/>
      </c>
      <c r="Q113" s="291"/>
      <c r="R113" s="291"/>
      <c r="S113" s="287">
        <f>'Dry_Litterbag Placem_Collection'!E114</f>
        <v>0</v>
      </c>
      <c r="T113" s="287" t="str">
        <f>IF('Dry_Litterbag Placem_Collection'!G114="","",'Dry_Litterbag Placem_Collection'!G114)</f>
        <v/>
      </c>
      <c r="U113" s="288" t="str">
        <f t="shared" si="4"/>
        <v/>
      </c>
      <c r="V113" s="286" t="str">
        <f t="shared" si="7"/>
        <v/>
      </c>
      <c r="W113" s="289" t="str">
        <f>IFERROR(INDEX(Rainfall_Dry!$O$2:$O$217,MATCH(B113, Rainfall_Dry!$A$2:$A$217,0)),"")</f>
        <v/>
      </c>
      <c r="X113" s="270">
        <v>34.344660194174757</v>
      </c>
      <c r="Y113" s="270">
        <v>19.22727272727273</v>
      </c>
      <c r="Z113" s="270">
        <v>46.428067078552509</v>
      </c>
      <c r="AA113" s="271" t="s">
        <v>2688</v>
      </c>
      <c r="AB113" s="270">
        <v>8.7452932479053693</v>
      </c>
      <c r="AC113">
        <f>IF('WetLitterbags placem_collection'!AB114="","",'WetLitterbags placem_collection'!AB114)</f>
        <v>11.5</v>
      </c>
      <c r="AD113">
        <f>IF('WetLitterbags placem_collection'!Z114="","",'WetLitterbags placem_collection'!Z114)</f>
        <v>15</v>
      </c>
      <c r="AE113" s="256" t="str">
        <f>IF('WetLitterbags placem_collection'!AA114="","",'WetLitterbags placem_collection'!AA114)</f>
        <v>M</v>
      </c>
      <c r="AF113">
        <f>IF('WetLitterbags placem_collection'!AC114="","",'WetLitterbags placem_collection'!AC114)</f>
        <v>0</v>
      </c>
      <c r="AG113" t="str">
        <f>IFERROR(AVERAGE('Dry_Litterbag Placem_Collection'!O114,'Dry_Litterbag Placem_Collection'!R114),"")</f>
        <v/>
      </c>
      <c r="AH113" s="290" t="str">
        <f>IFERROR(AVERAGE('Dry_Litterbag Placem_Collection'!N114,'Dry_Litterbag Placem_Collection'!Q114),"")</f>
        <v/>
      </c>
      <c r="AI113" s="289">
        <f>INDEX(Coordinates!$B$2:$B$197,MATCH(G113,Coordinates!$J$2:$J$197,0))</f>
        <v>-2.36967098</v>
      </c>
      <c r="AJ113" s="289">
        <f>INDEX(Coordinates!$C$2:$C$197,MATCH(G113,Coordinates!$J$2:$J$197,0))</f>
        <v>34.059735959999998</v>
      </c>
      <c r="AK113" s="289" t="str">
        <f>IF(ISNUMBER(SEARCH("C", 'Dry_Litterbag Placem_Collection'!S114)),"YES","")</f>
        <v/>
      </c>
      <c r="AL113" s="289" t="str">
        <f>IF(ISNUMBER(SEARCH("H", 'Dry_Litterbag Placem_Collection'!S114)),"YES","")</f>
        <v/>
      </c>
      <c r="AM113" s="289" t="str">
        <f>IF(ISNUMBER(SEARCH("R", 'Dry_Litterbag Placem_Collection'!S114)),"YES","")</f>
        <v/>
      </c>
    </row>
    <row r="114" spans="1:39" ht="15" customHeight="1">
      <c r="A114" s="281" t="s">
        <v>2677</v>
      </c>
      <c r="B114" s="282">
        <f>'Dry_Litterbag Placem_Collection'!A115</f>
        <v>113</v>
      </c>
      <c r="C114" s="282" t="str">
        <f>'Dry_Litterbag Placem_Collection'!B115</f>
        <v xml:space="preserve">Mwantimba
</v>
      </c>
      <c r="D114" s="282" t="s">
        <v>2460</v>
      </c>
      <c r="E114" s="282" t="s">
        <v>2678</v>
      </c>
      <c r="F114" s="282">
        <v>3</v>
      </c>
      <c r="G114" s="283" t="str">
        <f>'Dry_Litterbag Placem_Collection'!C115</f>
        <v>Wet_Ag3_T1</v>
      </c>
      <c r="H114" s="284" t="s">
        <v>2559</v>
      </c>
      <c r="I114" s="285" t="s">
        <v>1147</v>
      </c>
      <c r="J114" s="282" t="str">
        <f>IF(ISBLANK('Dry_Litterbag Placem_Collection'!J115),"","G"&amp;""&amp;'Dry_Litterbag Placem_Collection'!J115)</f>
        <v>G314</v>
      </c>
      <c r="K114" s="286">
        <f>IFERROR(INDEX('Green_rooibos initial weight'!$C$5:$C$1749,MATCH(J114, 'Green_rooibos initial weight'!$A$5:$A$1749,0)),"")</f>
        <v>2.0430000000000001</v>
      </c>
      <c r="L114" s="286">
        <f t="shared" si="5"/>
        <v>1.7932000000000001</v>
      </c>
      <c r="M114" s="291"/>
      <c r="N114" s="291"/>
      <c r="O114" s="286">
        <f>IF(IFERROR(INDEX('Both teabags AfterDry'!$D$3:$D$900,MATCH(J114,'Both teabags AfterDry'!$A$3:$A$900,0)),"")="","",(IFERROR(INDEX('Both teabags AfterDry'!$D$3:$D$900,MATCH(J114,'Both teabags AfterDry'!$A$3:$A$900,0)),"")))</f>
        <v>0.78080000000000005</v>
      </c>
      <c r="P114" s="286">
        <f t="shared" si="6"/>
        <v>0.63020000000000009</v>
      </c>
      <c r="Q114" s="291"/>
      <c r="R114" s="291"/>
      <c r="S114" s="287">
        <f>'Dry_Litterbag Placem_Collection'!E115</f>
        <v>42939</v>
      </c>
      <c r="T114" s="287">
        <f>IF('Dry_Litterbag Placem_Collection'!G115="","",'Dry_Litterbag Placem_Collection'!G115)</f>
        <v>43008</v>
      </c>
      <c r="U114" s="288">
        <f t="shared" si="4"/>
        <v>69</v>
      </c>
      <c r="V114" s="286">
        <f t="shared" si="7"/>
        <v>1.163</v>
      </c>
      <c r="W114" s="289">
        <f>IFERROR(INDEX(Rainfall_Dry!$O$2:$O$217,MATCH(B114, Rainfall_Dry!$A$2:$A$217,0)),"")</f>
        <v>136.27214243</v>
      </c>
      <c r="X114" s="270">
        <v>27.96</v>
      </c>
      <c r="Y114" s="270">
        <v>4.9200000000000017</v>
      </c>
      <c r="Z114" s="270">
        <v>67.12</v>
      </c>
      <c r="AA114" s="271" t="s">
        <v>2688</v>
      </c>
      <c r="AB114" s="270">
        <v>0.88610152784622953</v>
      </c>
      <c r="AC114">
        <f>IF('WetLitterbags placem_collection'!AB115="","",'WetLitterbags placem_collection'!AB115)</f>
        <v>26</v>
      </c>
      <c r="AD114">
        <f>IF('WetLitterbags placem_collection'!Z115="","",'WetLitterbags placem_collection'!Z115)</f>
        <v>88.5</v>
      </c>
      <c r="AE114" s="256" t="str">
        <f>IF('WetLitterbags placem_collection'!AA115="","",'WetLitterbags placem_collection'!AA115)</f>
        <v>G</v>
      </c>
      <c r="AF114">
        <f>IF('WetLitterbags placem_collection'!AC115="","",'WetLitterbags placem_collection'!AC115)</f>
        <v>0</v>
      </c>
      <c r="AG114">
        <f>IFERROR(AVERAGE('Dry_Litterbag Placem_Collection'!O115,'Dry_Litterbag Placem_Collection'!R115),"")</f>
        <v>6.35</v>
      </c>
      <c r="AH114" s="290">
        <f>IFERROR(AVERAGE('Dry_Litterbag Placem_Collection'!N115,'Dry_Litterbag Placem_Collection'!Q115),"")</f>
        <v>28.9</v>
      </c>
      <c r="AI114" s="289">
        <f>INDEX(Coordinates!$B$2:$B$197,MATCH(G114,Coordinates!$J$2:$J$197,0))</f>
        <v>-2.3487199940000001</v>
      </c>
      <c r="AJ114" s="289">
        <f>INDEX(Coordinates!$C$2:$C$197,MATCH(G114,Coordinates!$J$2:$J$197,0))</f>
        <v>34.051391029999998</v>
      </c>
      <c r="AK114" s="289" t="str">
        <f>IF(ISNUMBER(SEARCH("C", 'Dry_Litterbag Placem_Collection'!S115)),"YES","")</f>
        <v/>
      </c>
      <c r="AL114" s="289" t="str">
        <f>IF(ISNUMBER(SEARCH("H", 'Dry_Litterbag Placem_Collection'!S115)),"YES","")</f>
        <v/>
      </c>
      <c r="AM114" s="289" t="str">
        <f>IF(ISNUMBER(SEARCH("R", 'Dry_Litterbag Placem_Collection'!S115)),"YES","")</f>
        <v>YES</v>
      </c>
    </row>
    <row r="115" spans="1:39" ht="15" customHeight="1">
      <c r="A115" s="281" t="s">
        <v>2677</v>
      </c>
      <c r="B115" s="282">
        <f>'Dry_Litterbag Placem_Collection'!A116</f>
        <v>114</v>
      </c>
      <c r="C115" s="282" t="str">
        <f>'Dry_Litterbag Placem_Collection'!B116</f>
        <v xml:space="preserve">Mwantimba
</v>
      </c>
      <c r="D115" s="282" t="s">
        <v>2460</v>
      </c>
      <c r="E115" s="282" t="s">
        <v>2678</v>
      </c>
      <c r="F115" s="282">
        <v>3</v>
      </c>
      <c r="G115" s="283" t="str">
        <f>'Dry_Litterbag Placem_Collection'!C116</f>
        <v>Wet_Ag3_T2</v>
      </c>
      <c r="H115" s="284" t="s">
        <v>2559</v>
      </c>
      <c r="I115" s="285" t="s">
        <v>1147</v>
      </c>
      <c r="J115" s="282" t="str">
        <f>IF(ISBLANK('Dry_Litterbag Placem_Collection'!J116),"","G"&amp;""&amp;'Dry_Litterbag Placem_Collection'!J116)</f>
        <v>G263</v>
      </c>
      <c r="K115" s="286">
        <f>IFERROR(INDEX('Green_rooibos initial weight'!$C$5:$C$1749,MATCH(J115, 'Green_rooibos initial weight'!$A$5:$A$1749,0)),"")</f>
        <v>2.0960000000000001</v>
      </c>
      <c r="L115" s="286">
        <f t="shared" si="5"/>
        <v>1.8462000000000001</v>
      </c>
      <c r="M115" s="291"/>
      <c r="N115" s="291"/>
      <c r="O115" s="286">
        <f>IF(IFERROR(INDEX('Both teabags AfterDry'!$D$3:$D$900,MATCH(J115,'Both teabags AfterDry'!$A$3:$A$900,0)),"")="","",(IFERROR(INDEX('Both teabags AfterDry'!$D$3:$D$900,MATCH(J115,'Both teabags AfterDry'!$A$3:$A$900,0)),"")))</f>
        <v>0.83330000000000004</v>
      </c>
      <c r="P115" s="286">
        <f t="shared" si="6"/>
        <v>0.68270000000000008</v>
      </c>
      <c r="Q115" s="291"/>
      <c r="R115" s="291"/>
      <c r="S115" s="287">
        <f>'Dry_Litterbag Placem_Collection'!E116</f>
        <v>42939</v>
      </c>
      <c r="T115" s="287">
        <f>IF('Dry_Litterbag Placem_Collection'!G116="","",'Dry_Litterbag Placem_Collection'!G116)</f>
        <v>43008</v>
      </c>
      <c r="U115" s="288">
        <f t="shared" si="4"/>
        <v>69</v>
      </c>
      <c r="V115" s="286">
        <f t="shared" si="7"/>
        <v>1.1635</v>
      </c>
      <c r="W115" s="289">
        <f>IFERROR(INDEX(Rainfall_Dry!$O$2:$O$217,MATCH(B115, Rainfall_Dry!$A$2:$A$217,0)),"")</f>
        <v>136.27214243</v>
      </c>
      <c r="X115" s="270">
        <v>27.96</v>
      </c>
      <c r="Y115" s="270">
        <v>4.9200000000000017</v>
      </c>
      <c r="Z115" s="270">
        <v>67.12</v>
      </c>
      <c r="AA115" s="271" t="s">
        <v>2688</v>
      </c>
      <c r="AB115" s="270">
        <v>1.8861015278462301</v>
      </c>
      <c r="AC115">
        <f>IF('WetLitterbags placem_collection'!AB116="","",'WetLitterbags placem_collection'!AB116)</f>
        <v>16.5</v>
      </c>
      <c r="AD115">
        <f>IF('WetLitterbags placem_collection'!Z116="","",'WetLitterbags placem_collection'!Z116)</f>
        <v>87.5</v>
      </c>
      <c r="AE115" s="256" t="str">
        <f>IF('WetLitterbags placem_collection'!AA116="","",'WetLitterbags placem_collection'!AA116)</f>
        <v>G</v>
      </c>
      <c r="AF115">
        <f>IF('WetLitterbags placem_collection'!AC116="","",'WetLitterbags placem_collection'!AC116)</f>
        <v>0</v>
      </c>
      <c r="AG115">
        <f>IFERROR(AVERAGE('Dry_Litterbag Placem_Collection'!O116,'Dry_Litterbag Placem_Collection'!R116),"")</f>
        <v>12.1</v>
      </c>
      <c r="AH115" s="290">
        <f>IFERROR(AVERAGE('Dry_Litterbag Placem_Collection'!N116,'Dry_Litterbag Placem_Collection'!Q116),"")</f>
        <v>28.1</v>
      </c>
      <c r="AI115" s="289">
        <f>INDEX(Coordinates!$B$2:$B$197,MATCH(G115,Coordinates!$J$2:$J$197,0))</f>
        <v>-2.348716976</v>
      </c>
      <c r="AJ115" s="289">
        <f>INDEX(Coordinates!$C$2:$C$197,MATCH(G115,Coordinates!$J$2:$J$197,0))</f>
        <v>34.051484989999999</v>
      </c>
      <c r="AK115" s="289" t="str">
        <f>IF(ISNUMBER(SEARCH("C", 'Dry_Litterbag Placem_Collection'!S116)),"YES","")</f>
        <v/>
      </c>
      <c r="AL115" s="289" t="str">
        <f>IF(ISNUMBER(SEARCH("H", 'Dry_Litterbag Placem_Collection'!S116)),"YES","")</f>
        <v/>
      </c>
      <c r="AM115" s="289" t="str">
        <f>IF(ISNUMBER(SEARCH("R", 'Dry_Litterbag Placem_Collection'!S116)),"YES","")</f>
        <v/>
      </c>
    </row>
    <row r="116" spans="1:39" ht="15" customHeight="1">
      <c r="A116" s="281" t="s">
        <v>2677</v>
      </c>
      <c r="B116" s="282">
        <f>'Dry_Litterbag Placem_Collection'!A117</f>
        <v>115</v>
      </c>
      <c r="C116" s="282" t="str">
        <f>'Dry_Litterbag Placem_Collection'!B117</f>
        <v xml:space="preserve">Mwantimba
</v>
      </c>
      <c r="D116" s="282" t="s">
        <v>2460</v>
      </c>
      <c r="E116" s="282" t="s">
        <v>2678</v>
      </c>
      <c r="F116" s="282">
        <v>3</v>
      </c>
      <c r="G116" s="283" t="str">
        <f>'Dry_Litterbag Placem_Collection'!C117</f>
        <v>Wet_Ag3_T3</v>
      </c>
      <c r="H116" s="284" t="s">
        <v>2559</v>
      </c>
      <c r="I116" s="285" t="s">
        <v>1147</v>
      </c>
      <c r="J116" s="282" t="str">
        <f>IF(ISBLANK('Dry_Litterbag Placem_Collection'!J117),"","G"&amp;""&amp;'Dry_Litterbag Placem_Collection'!J117)</f>
        <v>G125</v>
      </c>
      <c r="K116" s="286">
        <f>IFERROR(INDEX('Green_rooibos initial weight'!$C$5:$C$1749,MATCH(J116, 'Green_rooibos initial weight'!$A$5:$A$1749,0)),"")</f>
        <v>2.0979999999999999</v>
      </c>
      <c r="L116" s="286">
        <f t="shared" si="5"/>
        <v>1.8481999999999998</v>
      </c>
      <c r="M116" s="291"/>
      <c r="N116" s="291"/>
      <c r="O116" s="286">
        <f>IF(IFERROR(INDEX('Both teabags AfterDry'!$D$3:$D$900,MATCH(J116,'Both teabags AfterDry'!$A$3:$A$900,0)),"")="","",(IFERROR(INDEX('Both teabags AfterDry'!$D$3:$D$900,MATCH(J116,'Both teabags AfterDry'!$A$3:$A$900,0)),"")))</f>
        <v>0.78120000000000001</v>
      </c>
      <c r="P116" s="286">
        <f t="shared" si="6"/>
        <v>0.63060000000000005</v>
      </c>
      <c r="Q116" s="291"/>
      <c r="R116" s="291"/>
      <c r="S116" s="287">
        <f>'Dry_Litterbag Placem_Collection'!E117</f>
        <v>42939</v>
      </c>
      <c r="T116" s="287">
        <f>IF('Dry_Litterbag Placem_Collection'!G117="","",'Dry_Litterbag Placem_Collection'!G117)</f>
        <v>43008</v>
      </c>
      <c r="U116" s="288">
        <f t="shared" si="4"/>
        <v>69</v>
      </c>
      <c r="V116" s="286">
        <f t="shared" si="7"/>
        <v>1.2175999999999998</v>
      </c>
      <c r="W116" s="289">
        <f>IFERROR(INDEX(Rainfall_Dry!$O$2:$O$217,MATCH(B116, Rainfall_Dry!$A$2:$A$217,0)),"")</f>
        <v>136.27214243</v>
      </c>
      <c r="X116" s="270">
        <v>27.96</v>
      </c>
      <c r="Y116" s="270">
        <v>4.9200000000000017</v>
      </c>
      <c r="Z116" s="270">
        <v>67.12</v>
      </c>
      <c r="AA116" s="271" t="s">
        <v>2688</v>
      </c>
      <c r="AB116" s="270">
        <v>2.8861015278462299</v>
      </c>
      <c r="AC116">
        <f>IF('WetLitterbags placem_collection'!AB117="","",'WetLitterbags placem_collection'!AB117)</f>
        <v>19</v>
      </c>
      <c r="AD116">
        <f>IF('WetLitterbags placem_collection'!Z117="","",'WetLitterbags placem_collection'!Z117)</f>
        <v>79.5</v>
      </c>
      <c r="AE116" s="256" t="str">
        <f>IF('WetLitterbags placem_collection'!AA117="","",'WetLitterbags placem_collection'!AA117)</f>
        <v>G</v>
      </c>
      <c r="AF116">
        <f>IF('WetLitterbags placem_collection'!AC117="","",'WetLitterbags placem_collection'!AC117)</f>
        <v>1</v>
      </c>
      <c r="AG116">
        <f>IFERROR(AVERAGE('Dry_Litterbag Placem_Collection'!O117,'Dry_Litterbag Placem_Collection'!R117),"")</f>
        <v>6.9</v>
      </c>
      <c r="AH116" s="290">
        <f>IFERROR(AVERAGE('Dry_Litterbag Placem_Collection'!N117,'Dry_Litterbag Placem_Collection'!Q117),"")</f>
        <v>28.95</v>
      </c>
      <c r="AI116" s="289">
        <f>INDEX(Coordinates!$B$2:$B$197,MATCH(G116,Coordinates!$J$2:$J$197,0))</f>
        <v>-2.3487800079999999</v>
      </c>
      <c r="AJ116" s="289">
        <f>INDEX(Coordinates!$C$2:$C$197,MATCH(G116,Coordinates!$J$2:$J$197,0))</f>
        <v>34.051495969999998</v>
      </c>
      <c r="AK116" s="289" t="str">
        <f>IF(ISNUMBER(SEARCH("C", 'Dry_Litterbag Placem_Collection'!S117)),"YES","")</f>
        <v/>
      </c>
      <c r="AL116" s="289" t="str">
        <f>IF(ISNUMBER(SEARCH("H", 'Dry_Litterbag Placem_Collection'!S117)),"YES","")</f>
        <v/>
      </c>
      <c r="AM116" s="289" t="str">
        <f>IF(ISNUMBER(SEARCH("R", 'Dry_Litterbag Placem_Collection'!S117)),"YES","")</f>
        <v>YES</v>
      </c>
    </row>
    <row r="117" spans="1:39" ht="15" customHeight="1">
      <c r="A117" s="281" t="s">
        <v>2677</v>
      </c>
      <c r="B117" s="282">
        <f>'Dry_Litterbag Placem_Collection'!A118</f>
        <v>116</v>
      </c>
      <c r="C117" s="282" t="str">
        <f>'Dry_Litterbag Placem_Collection'!B118</f>
        <v xml:space="preserve">Mwantimba
</v>
      </c>
      <c r="D117" s="282" t="s">
        <v>2460</v>
      </c>
      <c r="E117" s="282" t="s">
        <v>2678</v>
      </c>
      <c r="F117" s="282">
        <v>3</v>
      </c>
      <c r="G117" s="283" t="str">
        <f>'Dry_Litterbag Placem_Collection'!C118</f>
        <v>Wet_Ag3_T4</v>
      </c>
      <c r="H117" s="284" t="s">
        <v>2559</v>
      </c>
      <c r="I117" s="285" t="s">
        <v>1147</v>
      </c>
      <c r="J117" s="282" t="str">
        <f>IF(ISBLANK('Dry_Litterbag Placem_Collection'!J118),"","G"&amp;""&amp;'Dry_Litterbag Placem_Collection'!J118)</f>
        <v>G189</v>
      </c>
      <c r="K117" s="286">
        <f>IFERROR(INDEX('Green_rooibos initial weight'!$C$5:$C$1749,MATCH(J117, 'Green_rooibos initial weight'!$A$5:$A$1749,0)),"")</f>
        <v>2.0059999999999998</v>
      </c>
      <c r="L117" s="286">
        <f t="shared" si="5"/>
        <v>1.7561999999999998</v>
      </c>
      <c r="M117" s="291"/>
      <c r="N117" s="291"/>
      <c r="O117" s="286">
        <f>IF(IFERROR(INDEX('Both teabags AfterDry'!$D$3:$D$900,MATCH(J117,'Both teabags AfterDry'!$A$3:$A$900,0)),"")="","",(IFERROR(INDEX('Both teabags AfterDry'!$D$3:$D$900,MATCH(J117,'Both teabags AfterDry'!$A$3:$A$900,0)),"")))</f>
        <v>0.76890000000000003</v>
      </c>
      <c r="P117" s="286">
        <f t="shared" si="6"/>
        <v>0.61830000000000007</v>
      </c>
      <c r="Q117" s="291"/>
      <c r="R117" s="291"/>
      <c r="S117" s="287">
        <f>'Dry_Litterbag Placem_Collection'!E118</f>
        <v>42939</v>
      </c>
      <c r="T117" s="287">
        <f>IF('Dry_Litterbag Placem_Collection'!G118="","",'Dry_Litterbag Placem_Collection'!G118)</f>
        <v>43008</v>
      </c>
      <c r="U117" s="288">
        <f t="shared" si="4"/>
        <v>69</v>
      </c>
      <c r="V117" s="286">
        <f t="shared" si="7"/>
        <v>1.1378999999999997</v>
      </c>
      <c r="W117" s="289">
        <f>IFERROR(INDEX(Rainfall_Dry!$O$2:$O$217,MATCH(B117, Rainfall_Dry!$A$2:$A$217,0)),"")</f>
        <v>136.27214243</v>
      </c>
      <c r="X117" s="270">
        <v>27.96</v>
      </c>
      <c r="Y117" s="270">
        <v>4.9200000000000017</v>
      </c>
      <c r="Z117" s="270">
        <v>67.12</v>
      </c>
      <c r="AA117" s="271" t="s">
        <v>2688</v>
      </c>
      <c r="AB117" s="270">
        <v>3.8861015278462299</v>
      </c>
      <c r="AC117">
        <f>IF('WetLitterbags placem_collection'!AB118="","",'WetLitterbags placem_collection'!AB118)</f>
        <v>22.5</v>
      </c>
      <c r="AD117">
        <f>IF('WetLitterbags placem_collection'!Z118="","",'WetLitterbags placem_collection'!Z118)</f>
        <v>76</v>
      </c>
      <c r="AE117" s="256" t="str">
        <f>IF('WetLitterbags placem_collection'!AA118="","",'WetLitterbags placem_collection'!AA118)</f>
        <v>G</v>
      </c>
      <c r="AF117">
        <f>IF('WetLitterbags placem_collection'!AC118="","",'WetLitterbags placem_collection'!AC118)</f>
        <v>1</v>
      </c>
      <c r="AG117">
        <f>IFERROR(AVERAGE('Dry_Litterbag Placem_Collection'!O118,'Dry_Litterbag Placem_Collection'!R118),"")</f>
        <v>8.65</v>
      </c>
      <c r="AH117" s="290">
        <f>IFERROR(AVERAGE('Dry_Litterbag Placem_Collection'!N118,'Dry_Litterbag Placem_Collection'!Q118),"")</f>
        <v>29.799999999999997</v>
      </c>
      <c r="AI117" s="289">
        <f>INDEX(Coordinates!$B$2:$B$197,MATCH(G117,Coordinates!$J$2:$J$197,0))</f>
        <v>-2.3488120270000001</v>
      </c>
      <c r="AJ117" s="289">
        <f>INDEX(Coordinates!$C$2:$C$197,MATCH(G117,Coordinates!$J$2:$J$197,0))</f>
        <v>34.05146697</v>
      </c>
      <c r="AK117" s="289" t="str">
        <f>IF(ISNUMBER(SEARCH("C", 'Dry_Litterbag Placem_Collection'!S118)),"YES","")</f>
        <v/>
      </c>
      <c r="AL117" s="289" t="str">
        <f>IF(ISNUMBER(SEARCH("H", 'Dry_Litterbag Placem_Collection'!S118)),"YES","")</f>
        <v/>
      </c>
      <c r="AM117" s="289" t="str">
        <f>IF(ISNUMBER(SEARCH("R", 'Dry_Litterbag Placem_Collection'!S118)),"YES","")</f>
        <v>YES</v>
      </c>
    </row>
    <row r="118" spans="1:39" ht="15" customHeight="1">
      <c r="A118" s="281" t="s">
        <v>2677</v>
      </c>
      <c r="B118" s="282">
        <f>'Dry_Litterbag Placem_Collection'!A119</f>
        <v>117</v>
      </c>
      <c r="C118" s="282" t="str">
        <f>'Dry_Litterbag Placem_Collection'!B119</f>
        <v xml:space="preserve">Mwantimba
</v>
      </c>
      <c r="D118" s="282" t="s">
        <v>2460</v>
      </c>
      <c r="E118" s="282" t="s">
        <v>2678</v>
      </c>
      <c r="F118" s="282">
        <v>3</v>
      </c>
      <c r="G118" s="283" t="str">
        <f>'Dry_Litterbag Placem_Collection'!C119</f>
        <v>Wet_Ag3_T5</v>
      </c>
      <c r="H118" s="284" t="s">
        <v>2559</v>
      </c>
      <c r="I118" s="285" t="s">
        <v>1147</v>
      </c>
      <c r="J118" s="282" t="str">
        <f>IF(ISBLANK('Dry_Litterbag Placem_Collection'!J119),"","G"&amp;""&amp;'Dry_Litterbag Placem_Collection'!J119)</f>
        <v>G533</v>
      </c>
      <c r="K118" s="286">
        <f>IFERROR(INDEX('Green_rooibos initial weight'!$C$5:$C$1749,MATCH(J118, 'Green_rooibos initial weight'!$A$5:$A$1749,0)),"")</f>
        <v>2.1070000000000002</v>
      </c>
      <c r="L118" s="286">
        <f t="shared" si="5"/>
        <v>1.8572000000000002</v>
      </c>
      <c r="M118" s="291"/>
      <c r="N118" s="291"/>
      <c r="O118" s="286" t="str">
        <f>IF(IFERROR(INDEX('Both teabags AfterDry'!$D$3:$D$900,MATCH(J118,'Both teabags AfterDry'!$A$3:$A$900,0)),"")="","",(IFERROR(INDEX('Both teabags AfterDry'!$D$3:$D$900,MATCH(J118,'Both teabags AfterDry'!$A$3:$A$900,0)),"")))</f>
        <v/>
      </c>
      <c r="P118" s="286" t="str">
        <f t="shared" si="6"/>
        <v/>
      </c>
      <c r="Q118" s="291"/>
      <c r="R118" s="291"/>
      <c r="S118" s="287">
        <f>'Dry_Litterbag Placem_Collection'!E119</f>
        <v>42939</v>
      </c>
      <c r="T118" s="287">
        <f>IF('Dry_Litterbag Placem_Collection'!G119="","",'Dry_Litterbag Placem_Collection'!G119)</f>
        <v>43008</v>
      </c>
      <c r="U118" s="288">
        <f t="shared" si="4"/>
        <v>69</v>
      </c>
      <c r="V118" s="286" t="str">
        <f t="shared" si="7"/>
        <v/>
      </c>
      <c r="W118" s="289">
        <f>IFERROR(INDEX(Rainfall_Dry!$O$2:$O$217,MATCH(B118, Rainfall_Dry!$A$2:$A$217,0)),"")</f>
        <v>136.27214243</v>
      </c>
      <c r="X118" s="270">
        <v>27.96</v>
      </c>
      <c r="Y118" s="270">
        <v>4.9200000000000017</v>
      </c>
      <c r="Z118" s="270">
        <v>67.12</v>
      </c>
      <c r="AA118" s="271" t="s">
        <v>2688</v>
      </c>
      <c r="AB118" s="270">
        <v>4.8861015278462299</v>
      </c>
      <c r="AC118">
        <f>IF('WetLitterbags placem_collection'!AB119="","",'WetLitterbags placem_collection'!AB119)</f>
        <v>23.5</v>
      </c>
      <c r="AD118">
        <f>IF('WetLitterbags placem_collection'!Z119="","",'WetLitterbags placem_collection'!Z119)</f>
        <v>76</v>
      </c>
      <c r="AE118" s="256" t="str">
        <f>IF('WetLitterbags placem_collection'!AA119="","",'WetLitterbags placem_collection'!AA119)</f>
        <v>G</v>
      </c>
      <c r="AF118">
        <f>IF('WetLitterbags placem_collection'!AC119="","",'WetLitterbags placem_collection'!AC119)</f>
        <v>1</v>
      </c>
      <c r="AG118">
        <f>IFERROR(AVERAGE('Dry_Litterbag Placem_Collection'!O119,'Dry_Litterbag Placem_Collection'!R119),"")</f>
        <v>10.149999999999999</v>
      </c>
      <c r="AH118" s="290">
        <f>IFERROR(AVERAGE('Dry_Litterbag Placem_Collection'!N119,'Dry_Litterbag Placem_Collection'!Q119),"")</f>
        <v>29.05</v>
      </c>
      <c r="AI118" s="289">
        <f>INDEX(Coordinates!$B$2:$B$197,MATCH(G118,Coordinates!$J$2:$J$197,0))</f>
        <v>-2.348814961</v>
      </c>
      <c r="AJ118" s="289">
        <f>INDEX(Coordinates!$C$2:$C$197,MATCH(G118,Coordinates!$J$2:$J$197,0))</f>
        <v>34.051439979999998</v>
      </c>
      <c r="AK118" s="289" t="str">
        <f>IF(ISNUMBER(SEARCH("C", 'Dry_Litterbag Placem_Collection'!S119)),"YES","")</f>
        <v/>
      </c>
      <c r="AL118" s="289" t="str">
        <f>IF(ISNUMBER(SEARCH("H", 'Dry_Litterbag Placem_Collection'!S119)),"YES","")</f>
        <v/>
      </c>
      <c r="AM118" s="289" t="str">
        <f>IF(ISNUMBER(SEARCH("R", 'Dry_Litterbag Placem_Collection'!S119)),"YES","")</f>
        <v>YES</v>
      </c>
    </row>
    <row r="119" spans="1:39" ht="15" customHeight="1">
      <c r="A119" s="281" t="s">
        <v>2677</v>
      </c>
      <c r="B119" s="282">
        <f>'Dry_Litterbag Placem_Collection'!A120</f>
        <v>118</v>
      </c>
      <c r="C119" s="282" t="str">
        <f>'Dry_Litterbag Placem_Collection'!B120</f>
        <v xml:space="preserve">Mwantimba
</v>
      </c>
      <c r="D119" s="282" t="s">
        <v>2460</v>
      </c>
      <c r="E119" s="282" t="s">
        <v>2678</v>
      </c>
      <c r="F119" s="282">
        <v>3</v>
      </c>
      <c r="G119" s="283" t="str">
        <f>'Dry_Litterbag Placem_Collection'!C120</f>
        <v>Wet_Ag3_T6</v>
      </c>
      <c r="H119" s="284" t="s">
        <v>2559</v>
      </c>
      <c r="I119" s="285" t="s">
        <v>1147</v>
      </c>
      <c r="J119" s="282" t="str">
        <f>IF(ISBLANK('Dry_Litterbag Placem_Collection'!J120),"","G"&amp;""&amp;'Dry_Litterbag Placem_Collection'!J120)</f>
        <v>G200</v>
      </c>
      <c r="K119" s="286">
        <f>IFERROR(INDEX('Green_rooibos initial weight'!$C$5:$C$1749,MATCH(J119, 'Green_rooibos initial weight'!$A$5:$A$1749,0)),"")</f>
        <v>2.0150000000000001</v>
      </c>
      <c r="L119" s="286">
        <f t="shared" si="5"/>
        <v>1.7652000000000001</v>
      </c>
      <c r="M119" s="291"/>
      <c r="N119" s="291"/>
      <c r="O119" s="286">
        <f>IF(IFERROR(INDEX('Both teabags AfterDry'!$D$3:$D$900,MATCH(J119,'Both teabags AfterDry'!$A$3:$A$900,0)),"")="","",(IFERROR(INDEX('Both teabags AfterDry'!$D$3:$D$900,MATCH(J119,'Both teabags AfterDry'!$A$3:$A$900,0)),"")))</f>
        <v>0.71760000000000002</v>
      </c>
      <c r="P119" s="286">
        <f t="shared" si="6"/>
        <v>0.56699999999999995</v>
      </c>
      <c r="Q119" s="291"/>
      <c r="R119" s="291"/>
      <c r="S119" s="287">
        <f>'Dry_Litterbag Placem_Collection'!E120</f>
        <v>42939</v>
      </c>
      <c r="T119" s="287">
        <f>IF('Dry_Litterbag Placem_Collection'!G120="","",'Dry_Litterbag Placem_Collection'!G120)</f>
        <v>43008</v>
      </c>
      <c r="U119" s="288">
        <f t="shared" si="4"/>
        <v>69</v>
      </c>
      <c r="V119" s="286">
        <f t="shared" si="7"/>
        <v>1.1982000000000002</v>
      </c>
      <c r="W119" s="289">
        <f>IFERROR(INDEX(Rainfall_Dry!$O$2:$O$217,MATCH(B119, Rainfall_Dry!$A$2:$A$217,0)),"")</f>
        <v>136.27214243</v>
      </c>
      <c r="X119" s="270">
        <v>27.96</v>
      </c>
      <c r="Y119" s="270">
        <v>4.9200000000000017</v>
      </c>
      <c r="Z119" s="270">
        <v>67.12</v>
      </c>
      <c r="AA119" s="271" t="s">
        <v>2688</v>
      </c>
      <c r="AB119" s="270">
        <v>5.8861015278462299</v>
      </c>
      <c r="AC119">
        <f>IF('WetLitterbags placem_collection'!AB120="","",'WetLitterbags placem_collection'!AB120)</f>
        <v>17.5</v>
      </c>
      <c r="AD119">
        <f>IF('WetLitterbags placem_collection'!Z120="","",'WetLitterbags placem_collection'!Z120)</f>
        <v>70.5</v>
      </c>
      <c r="AE119" s="256" t="str">
        <f>IF('WetLitterbags placem_collection'!AA120="","",'WetLitterbags placem_collection'!AA120)</f>
        <v>G</v>
      </c>
      <c r="AF119">
        <f>IF('WetLitterbags placem_collection'!AC120="","",'WetLitterbags placem_collection'!AC120)</f>
        <v>1</v>
      </c>
      <c r="AG119">
        <f>IFERROR(AVERAGE('Dry_Litterbag Placem_Collection'!O120,'Dry_Litterbag Placem_Collection'!R120),"")</f>
        <v>7.8000000000000007</v>
      </c>
      <c r="AH119" s="290">
        <f>IFERROR(AVERAGE('Dry_Litterbag Placem_Collection'!N120,'Dry_Litterbag Placem_Collection'!Q120),"")</f>
        <v>28.25</v>
      </c>
      <c r="AI119" s="289">
        <f>INDEX(Coordinates!$B$2:$B$197,MATCH(G119,Coordinates!$J$2:$J$197,0))</f>
        <v>-2.3488729629999998</v>
      </c>
      <c r="AJ119" s="289">
        <f>INDEX(Coordinates!$C$2:$C$197,MATCH(G119,Coordinates!$J$2:$J$197,0))</f>
        <v>34.051454980000003</v>
      </c>
      <c r="AK119" s="289" t="str">
        <f>IF(ISNUMBER(SEARCH("C", 'Dry_Litterbag Placem_Collection'!S120)),"YES","")</f>
        <v/>
      </c>
      <c r="AL119" s="289" t="str">
        <f>IF(ISNUMBER(SEARCH("H", 'Dry_Litterbag Placem_Collection'!S120)),"YES","")</f>
        <v>YES</v>
      </c>
      <c r="AM119" s="289" t="str">
        <f>IF(ISNUMBER(SEARCH("R", 'Dry_Litterbag Placem_Collection'!S120)),"YES","")</f>
        <v>YES</v>
      </c>
    </row>
    <row r="120" spans="1:39" ht="15" customHeight="1">
      <c r="A120" s="281" t="s">
        <v>2677</v>
      </c>
      <c r="B120" s="282">
        <f>'Dry_Litterbag Placem_Collection'!A121</f>
        <v>119</v>
      </c>
      <c r="C120" s="282" t="str">
        <f>'Dry_Litterbag Placem_Collection'!B121</f>
        <v xml:space="preserve">Mwantimba
</v>
      </c>
      <c r="D120" s="282" t="s">
        <v>2460</v>
      </c>
      <c r="E120" s="282" t="s">
        <v>2678</v>
      </c>
      <c r="F120" s="282">
        <v>3</v>
      </c>
      <c r="G120" s="283" t="str">
        <f>'Dry_Litterbag Placem_Collection'!C121</f>
        <v>Wet_Ag3_T7</v>
      </c>
      <c r="H120" s="284" t="s">
        <v>2559</v>
      </c>
      <c r="I120" s="285" t="s">
        <v>1147</v>
      </c>
      <c r="J120" s="282" t="str">
        <f>IF(ISBLANK('Dry_Litterbag Placem_Collection'!J121),"","G"&amp;""&amp;'Dry_Litterbag Placem_Collection'!J121)</f>
        <v>G236</v>
      </c>
      <c r="K120" s="286">
        <f>IFERROR(INDEX('Green_rooibos initial weight'!$C$5:$C$1749,MATCH(J120, 'Green_rooibos initial weight'!$A$5:$A$1749,0)),"")</f>
        <v>2.0529999999999999</v>
      </c>
      <c r="L120" s="286">
        <f t="shared" si="5"/>
        <v>1.8031999999999999</v>
      </c>
      <c r="M120" s="291"/>
      <c r="N120" s="291"/>
      <c r="O120" s="286">
        <f>IF(IFERROR(INDEX('Both teabags AfterDry'!$D$3:$D$900,MATCH(J120,'Both teabags AfterDry'!$A$3:$A$900,0)),"")="","",(IFERROR(INDEX('Both teabags AfterDry'!$D$3:$D$900,MATCH(J120,'Both teabags AfterDry'!$A$3:$A$900,0)),"")))</f>
        <v>0.81489999999999996</v>
      </c>
      <c r="P120" s="286">
        <f t="shared" si="6"/>
        <v>0.66429999999999989</v>
      </c>
      <c r="Q120" s="291"/>
      <c r="R120" s="291"/>
      <c r="S120" s="287">
        <f>'Dry_Litterbag Placem_Collection'!E121</f>
        <v>42939</v>
      </c>
      <c r="T120" s="287">
        <f>IF('Dry_Litterbag Placem_Collection'!G121="","",'Dry_Litterbag Placem_Collection'!G121)</f>
        <v>43008</v>
      </c>
      <c r="U120" s="288">
        <f t="shared" si="4"/>
        <v>69</v>
      </c>
      <c r="V120" s="286">
        <f t="shared" si="7"/>
        <v>1.1389</v>
      </c>
      <c r="W120" s="289">
        <f>IFERROR(INDEX(Rainfall_Dry!$O$2:$O$217,MATCH(B120, Rainfall_Dry!$A$2:$A$217,0)),"")</f>
        <v>136.27214243</v>
      </c>
      <c r="X120" s="270">
        <v>27.96</v>
      </c>
      <c r="Y120" s="270">
        <v>4.9200000000000017</v>
      </c>
      <c r="Z120" s="270">
        <v>67.12</v>
      </c>
      <c r="AA120" s="271" t="s">
        <v>2688</v>
      </c>
      <c r="AB120" s="270">
        <v>6.8861015278462299</v>
      </c>
      <c r="AC120">
        <f>IF('WetLitterbags placem_collection'!AB121="","",'WetLitterbags placem_collection'!AB121)</f>
        <v>18.5</v>
      </c>
      <c r="AD120">
        <f>IF('WetLitterbags placem_collection'!Z121="","",'WetLitterbags placem_collection'!Z121)</f>
        <v>74.5</v>
      </c>
      <c r="AE120" s="256" t="str">
        <f>IF('WetLitterbags placem_collection'!AA121="","",'WetLitterbags placem_collection'!AA121)</f>
        <v>G</v>
      </c>
      <c r="AF120">
        <f>IF('WetLitterbags placem_collection'!AC121="","",'WetLitterbags placem_collection'!AC121)</f>
        <v>1</v>
      </c>
      <c r="AG120">
        <f>IFERROR(AVERAGE('Dry_Litterbag Placem_Collection'!O121,'Dry_Litterbag Placem_Collection'!R121),"")</f>
        <v>10.050000000000001</v>
      </c>
      <c r="AH120" s="290">
        <f>IFERROR(AVERAGE('Dry_Litterbag Placem_Collection'!N121,'Dry_Litterbag Placem_Collection'!Q121),"")</f>
        <v>27.95</v>
      </c>
      <c r="AI120" s="289">
        <f>INDEX(Coordinates!$B$2:$B$197,MATCH(G120,Coordinates!$J$2:$J$197,0))</f>
        <v>-2.3488589659999999</v>
      </c>
      <c r="AJ120" s="289">
        <f>INDEX(Coordinates!$C$2:$C$197,MATCH(G120,Coordinates!$J$2:$J$197,0))</f>
        <v>34.051389010000001</v>
      </c>
      <c r="AK120" s="289" t="str">
        <f>IF(ISNUMBER(SEARCH("C", 'Dry_Litterbag Placem_Collection'!S121)),"YES","")</f>
        <v/>
      </c>
      <c r="AL120" s="289" t="str">
        <f>IF(ISNUMBER(SEARCH("H", 'Dry_Litterbag Placem_Collection'!S121)),"YES","")</f>
        <v>YES</v>
      </c>
      <c r="AM120" s="289" t="str">
        <f>IF(ISNUMBER(SEARCH("R", 'Dry_Litterbag Placem_Collection'!S121)),"YES","")</f>
        <v/>
      </c>
    </row>
    <row r="121" spans="1:39" ht="15" customHeight="1">
      <c r="A121" s="281" t="s">
        <v>2677</v>
      </c>
      <c r="B121" s="282">
        <f>'Dry_Litterbag Placem_Collection'!A122</f>
        <v>120</v>
      </c>
      <c r="C121" s="282" t="str">
        <f>'Dry_Litterbag Placem_Collection'!B122</f>
        <v xml:space="preserve">Mwantimba
</v>
      </c>
      <c r="D121" s="282" t="s">
        <v>2460</v>
      </c>
      <c r="E121" s="282" t="s">
        <v>2678</v>
      </c>
      <c r="F121" s="282">
        <v>3</v>
      </c>
      <c r="G121" s="283" t="str">
        <f>'Dry_Litterbag Placem_Collection'!C122</f>
        <v>Wet_Ag3_T8</v>
      </c>
      <c r="H121" s="284" t="s">
        <v>2559</v>
      </c>
      <c r="I121" s="285" t="s">
        <v>1147</v>
      </c>
      <c r="J121" s="282" t="str">
        <f>IF(ISBLANK('Dry_Litterbag Placem_Collection'!J122),"","G"&amp;""&amp;'Dry_Litterbag Placem_Collection'!J122)</f>
        <v/>
      </c>
      <c r="K121" s="286" t="str">
        <f>IFERROR(INDEX('Green_rooibos initial weight'!$C$5:$C$1749,MATCH(J121, 'Green_rooibos initial weight'!$A$5:$A$1749,0)),"")</f>
        <v/>
      </c>
      <c r="L121" s="286" t="str">
        <f t="shared" si="5"/>
        <v/>
      </c>
      <c r="M121" s="291"/>
      <c r="N121" s="291"/>
      <c r="O121" s="286" t="str">
        <f>IF(IFERROR(INDEX('Both teabags AfterDry'!$D$3:$D$900,MATCH(J121,'Both teabags AfterDry'!$A$3:$A$900,0)),"")="","",(IFERROR(INDEX('Both teabags AfterDry'!$D$3:$D$900,MATCH(J121,'Both teabags AfterDry'!$A$3:$A$900,0)),"")))</f>
        <v/>
      </c>
      <c r="P121" s="286" t="str">
        <f t="shared" si="6"/>
        <v/>
      </c>
      <c r="Q121" s="291"/>
      <c r="R121" s="291"/>
      <c r="S121" s="287">
        <f>'Dry_Litterbag Placem_Collection'!E122</f>
        <v>0</v>
      </c>
      <c r="T121" s="287" t="str">
        <f>IF('Dry_Litterbag Placem_Collection'!G122="","",'Dry_Litterbag Placem_Collection'!G122)</f>
        <v/>
      </c>
      <c r="U121" s="288" t="str">
        <f t="shared" si="4"/>
        <v/>
      </c>
      <c r="V121" s="286" t="str">
        <f t="shared" si="7"/>
        <v/>
      </c>
      <c r="W121" s="289" t="str">
        <f>IFERROR(INDEX(Rainfall_Dry!$O$2:$O$217,MATCH(B121, Rainfall_Dry!$A$2:$A$217,0)),"")</f>
        <v/>
      </c>
      <c r="X121" s="270">
        <v>27.96</v>
      </c>
      <c r="Y121" s="270">
        <v>4.9200000000000017</v>
      </c>
      <c r="Z121" s="270">
        <v>67.12</v>
      </c>
      <c r="AA121" s="271" t="s">
        <v>2688</v>
      </c>
      <c r="AB121" s="270">
        <v>7.8861015278462299</v>
      </c>
      <c r="AC121">
        <f>IF('WetLitterbags placem_collection'!AB122="","",'WetLitterbags placem_collection'!AB122)</f>
        <v>19</v>
      </c>
      <c r="AD121">
        <f>IF('WetLitterbags placem_collection'!Z122="","",'WetLitterbags placem_collection'!Z122)</f>
        <v>98.5</v>
      </c>
      <c r="AE121" s="256" t="str">
        <f>IF('WetLitterbags placem_collection'!AA122="","",'WetLitterbags placem_collection'!AA122)</f>
        <v>G</v>
      </c>
      <c r="AF121">
        <f>IF('WetLitterbags placem_collection'!AC122="","",'WetLitterbags placem_collection'!AC122)</f>
        <v>0</v>
      </c>
      <c r="AG121" t="str">
        <f>IFERROR(AVERAGE('Dry_Litterbag Placem_Collection'!O122,'Dry_Litterbag Placem_Collection'!R122),"")</f>
        <v/>
      </c>
      <c r="AH121" s="290" t="str">
        <f>IFERROR(AVERAGE('Dry_Litterbag Placem_Collection'!N122,'Dry_Litterbag Placem_Collection'!Q122),"")</f>
        <v/>
      </c>
      <c r="AI121" s="289">
        <f>INDEX(Coordinates!$B$2:$B$197,MATCH(G121,Coordinates!$J$2:$J$197,0))</f>
        <v>-2.3486449760000001</v>
      </c>
      <c r="AJ121" s="289">
        <f>INDEX(Coordinates!$C$2:$C$197,MATCH(G121,Coordinates!$J$2:$J$197,0))</f>
        <v>34.051495969999998</v>
      </c>
      <c r="AK121" s="289" t="str">
        <f>IF(ISNUMBER(SEARCH("C", 'Dry_Litterbag Placem_Collection'!S122)),"YES","")</f>
        <v/>
      </c>
      <c r="AL121" s="289" t="str">
        <f>IF(ISNUMBER(SEARCH("H", 'Dry_Litterbag Placem_Collection'!S122)),"YES","")</f>
        <v/>
      </c>
      <c r="AM121" s="289" t="str">
        <f>IF(ISNUMBER(SEARCH("R", 'Dry_Litterbag Placem_Collection'!S122)),"YES","")</f>
        <v/>
      </c>
    </row>
    <row r="122" spans="1:39" ht="15" customHeight="1">
      <c r="A122" s="281" t="s">
        <v>2677</v>
      </c>
      <c r="B122" s="282">
        <f>'Dry_Litterbag Placem_Collection'!A123</f>
        <v>121</v>
      </c>
      <c r="C122" s="282" t="str">
        <f>'Dry_Litterbag Placem_Collection'!B123</f>
        <v xml:space="preserve">Mwantimba
</v>
      </c>
      <c r="D122" s="282" t="s">
        <v>2460</v>
      </c>
      <c r="E122" s="282" t="s">
        <v>2678</v>
      </c>
      <c r="F122" s="282">
        <v>4</v>
      </c>
      <c r="G122" s="283" t="str">
        <f>'Dry_Litterbag Placem_Collection'!C123</f>
        <v>Wet_Ag4_T1</v>
      </c>
      <c r="H122" s="284" t="s">
        <v>2559</v>
      </c>
      <c r="I122" s="285" t="s">
        <v>1147</v>
      </c>
      <c r="J122" s="282" t="str">
        <f>IF(ISBLANK('Dry_Litterbag Placem_Collection'!J123),"","G"&amp;""&amp;'Dry_Litterbag Placem_Collection'!J123)</f>
        <v>G280</v>
      </c>
      <c r="K122" s="286">
        <f>IFERROR(INDEX('Green_rooibos initial weight'!$C$5:$C$1749,MATCH(J122, 'Green_rooibos initial weight'!$A$5:$A$1749,0)),"")</f>
        <v>1.9450000000000001</v>
      </c>
      <c r="L122" s="286">
        <f t="shared" si="5"/>
        <v>1.6952</v>
      </c>
      <c r="M122" s="291"/>
      <c r="N122" s="291"/>
      <c r="O122" s="286" t="str">
        <f>IF(IFERROR(INDEX('Both teabags AfterDry'!$D$3:$D$900,MATCH(J122,'Both teabags AfterDry'!$A$3:$A$900,0)),"")="","",(IFERROR(INDEX('Both teabags AfterDry'!$D$3:$D$900,MATCH(J122,'Both teabags AfterDry'!$A$3:$A$900,0)),"")))</f>
        <v/>
      </c>
      <c r="P122" s="286" t="str">
        <f t="shared" si="6"/>
        <v/>
      </c>
      <c r="Q122" s="291"/>
      <c r="R122" s="291"/>
      <c r="S122" s="287">
        <f>'Dry_Litterbag Placem_Collection'!E123</f>
        <v>42939</v>
      </c>
      <c r="T122" s="287">
        <f>IF('Dry_Litterbag Placem_Collection'!G123="","",'Dry_Litterbag Placem_Collection'!G123)</f>
        <v>43008</v>
      </c>
      <c r="U122" s="288">
        <f t="shared" si="4"/>
        <v>69</v>
      </c>
      <c r="V122" s="286" t="str">
        <f t="shared" si="7"/>
        <v/>
      </c>
      <c r="W122" s="289">
        <f>IFERROR(INDEX(Rainfall_Dry!$O$2:$O$217,MATCH(B122, Rainfall_Dry!$A$2:$A$217,0)),"")</f>
        <v>136.27214243</v>
      </c>
      <c r="X122" s="270">
        <v>17.96</v>
      </c>
      <c r="Y122" s="270">
        <v>4.9199999999999982</v>
      </c>
      <c r="Z122" s="270">
        <v>77.12</v>
      </c>
      <c r="AA122" s="271" t="s">
        <v>2689</v>
      </c>
      <c r="AB122" s="270">
        <v>2.0220798422868409</v>
      </c>
      <c r="AC122">
        <f>IF('WetLitterbags placem_collection'!AB123="","",'WetLitterbags placem_collection'!AB123)</f>
        <v>9.65</v>
      </c>
      <c r="AD122">
        <f>IF('WetLitterbags placem_collection'!Z123="","",'WetLitterbags placem_collection'!Z123)</f>
        <v>63</v>
      </c>
      <c r="AE122" s="256" t="str">
        <f>IF('WetLitterbags placem_collection'!AA123="","",'WetLitterbags placem_collection'!AA123)</f>
        <v>G</v>
      </c>
      <c r="AF122">
        <f>IF('WetLitterbags placem_collection'!AC123="","",'WetLitterbags placem_collection'!AC123)</f>
        <v>0</v>
      </c>
      <c r="AG122">
        <f>IFERROR(AVERAGE('Dry_Litterbag Placem_Collection'!O123,'Dry_Litterbag Placem_Collection'!R123),"")</f>
        <v>5.5</v>
      </c>
      <c r="AH122" s="290">
        <f>IFERROR(AVERAGE('Dry_Litterbag Placem_Collection'!N123,'Dry_Litterbag Placem_Collection'!Q123),"")</f>
        <v>29.1</v>
      </c>
      <c r="AI122" s="289">
        <f>INDEX(Coordinates!$B$2:$B$197,MATCH(G122,Coordinates!$J$2:$J$197,0))</f>
        <v>-2.3492639789999998</v>
      </c>
      <c r="AJ122" s="289">
        <f>INDEX(Coordinates!$C$2:$C$197,MATCH(G122,Coordinates!$J$2:$J$197,0))</f>
        <v>34.051464029999998</v>
      </c>
      <c r="AK122" s="289" t="str">
        <f>IF(ISNUMBER(SEARCH("C", 'Dry_Litterbag Placem_Collection'!S123)),"YES","")</f>
        <v/>
      </c>
      <c r="AL122" s="289" t="str">
        <f>IF(ISNUMBER(SEARCH("H", 'Dry_Litterbag Placem_Collection'!S123)),"YES","")</f>
        <v/>
      </c>
      <c r="AM122" s="289" t="str">
        <f>IF(ISNUMBER(SEARCH("R", 'Dry_Litterbag Placem_Collection'!S123)),"YES","")</f>
        <v/>
      </c>
    </row>
    <row r="123" spans="1:39" ht="15" customHeight="1">
      <c r="A123" s="281" t="s">
        <v>2677</v>
      </c>
      <c r="B123" s="282">
        <f>'Dry_Litterbag Placem_Collection'!A124</f>
        <v>122</v>
      </c>
      <c r="C123" s="282" t="str">
        <f>'Dry_Litterbag Placem_Collection'!B124</f>
        <v xml:space="preserve">Mwantimba
</v>
      </c>
      <c r="D123" s="282" t="s">
        <v>2460</v>
      </c>
      <c r="E123" s="282" t="s">
        <v>2678</v>
      </c>
      <c r="F123" s="282">
        <v>4</v>
      </c>
      <c r="G123" s="283" t="str">
        <f>'Dry_Litterbag Placem_Collection'!C124</f>
        <v>Wet_Ag4_T2</v>
      </c>
      <c r="H123" s="284" t="s">
        <v>2559</v>
      </c>
      <c r="I123" s="285" t="s">
        <v>1147</v>
      </c>
      <c r="J123" s="282" t="str">
        <f>IF(ISBLANK('Dry_Litterbag Placem_Collection'!J124),"","G"&amp;""&amp;'Dry_Litterbag Placem_Collection'!J124)</f>
        <v>G231</v>
      </c>
      <c r="K123" s="286">
        <f>IFERROR(INDEX('Green_rooibos initial weight'!$C$5:$C$1749,MATCH(J123, 'Green_rooibos initial weight'!$A$5:$A$1749,0)),"")</f>
        <v>2.085</v>
      </c>
      <c r="L123" s="286">
        <f t="shared" si="5"/>
        <v>1.8351999999999999</v>
      </c>
      <c r="M123" s="291"/>
      <c r="N123" s="291"/>
      <c r="O123" s="286">
        <f>IF(IFERROR(INDEX('Both teabags AfterDry'!$D$3:$D$900,MATCH(J123,'Both teabags AfterDry'!$A$3:$A$900,0)),"")="","",(IFERROR(INDEX('Both teabags AfterDry'!$D$3:$D$900,MATCH(J123,'Both teabags AfterDry'!$A$3:$A$900,0)),"")))</f>
        <v>0.78859999999999997</v>
      </c>
      <c r="P123" s="286">
        <f t="shared" si="6"/>
        <v>0.6379999999999999</v>
      </c>
      <c r="Q123" s="291"/>
      <c r="R123" s="291"/>
      <c r="S123" s="287">
        <f>'Dry_Litterbag Placem_Collection'!E124</f>
        <v>42939</v>
      </c>
      <c r="T123" s="287">
        <f>IF('Dry_Litterbag Placem_Collection'!G124="","",'Dry_Litterbag Placem_Collection'!G124)</f>
        <v>43008</v>
      </c>
      <c r="U123" s="288">
        <f t="shared" si="4"/>
        <v>69</v>
      </c>
      <c r="V123" s="286">
        <f t="shared" si="7"/>
        <v>1.1972</v>
      </c>
      <c r="W123" s="289">
        <f>IFERROR(INDEX(Rainfall_Dry!$O$2:$O$217,MATCH(B123, Rainfall_Dry!$A$2:$A$217,0)),"")</f>
        <v>136.27214243</v>
      </c>
      <c r="X123" s="270">
        <v>17.96</v>
      </c>
      <c r="Y123" s="270">
        <v>4.9199999999999982</v>
      </c>
      <c r="Z123" s="270">
        <v>77.12</v>
      </c>
      <c r="AA123" s="271" t="s">
        <v>2689</v>
      </c>
      <c r="AB123" s="270">
        <v>3.02207984228684</v>
      </c>
      <c r="AC123">
        <f>IF('WetLitterbags placem_collection'!AB124="","",'WetLitterbags placem_collection'!AB124)</f>
        <v>3.1</v>
      </c>
      <c r="AD123">
        <f>IF('WetLitterbags placem_collection'!Z124="","",'WetLitterbags placem_collection'!Z124)</f>
        <v>53</v>
      </c>
      <c r="AE123" s="256" t="str">
        <f>IF('WetLitterbags placem_collection'!AA124="","",'WetLitterbags placem_collection'!AA124)</f>
        <v>G</v>
      </c>
      <c r="AF123">
        <f>IF('WetLitterbags placem_collection'!AC124="","",'WetLitterbags placem_collection'!AC124)</f>
        <v>0</v>
      </c>
      <c r="AG123">
        <f>IFERROR(AVERAGE('Dry_Litterbag Placem_Collection'!O124,'Dry_Litterbag Placem_Collection'!R124),"")</f>
        <v>9.0500000000000007</v>
      </c>
      <c r="AH123" s="290">
        <f>IFERROR(AVERAGE('Dry_Litterbag Placem_Collection'!N124,'Dry_Litterbag Placem_Collection'!Q124),"")</f>
        <v>28.55</v>
      </c>
      <c r="AI123" s="289">
        <f>INDEX(Coordinates!$B$2:$B$197,MATCH(G123,Coordinates!$J$2:$J$197,0))</f>
        <v>-2.34923196</v>
      </c>
      <c r="AJ123" s="289">
        <f>INDEX(Coordinates!$C$2:$C$197,MATCH(G123,Coordinates!$J$2:$J$197,0))</f>
        <v>34.051422039999999</v>
      </c>
      <c r="AK123" s="289" t="str">
        <f>IF(ISNUMBER(SEARCH("C", 'Dry_Litterbag Placem_Collection'!S124)),"YES","")</f>
        <v/>
      </c>
      <c r="AL123" s="289" t="str">
        <f>IF(ISNUMBER(SEARCH("H", 'Dry_Litterbag Placem_Collection'!S124)),"YES","")</f>
        <v>YES</v>
      </c>
      <c r="AM123" s="289" t="str">
        <f>IF(ISNUMBER(SEARCH("R", 'Dry_Litterbag Placem_Collection'!S124)),"YES","")</f>
        <v/>
      </c>
    </row>
    <row r="124" spans="1:39" ht="15" customHeight="1">
      <c r="A124" s="281" t="s">
        <v>2677</v>
      </c>
      <c r="B124" s="282">
        <f>'Dry_Litterbag Placem_Collection'!A125</f>
        <v>123</v>
      </c>
      <c r="C124" s="282" t="str">
        <f>'Dry_Litterbag Placem_Collection'!B125</f>
        <v xml:space="preserve">Mwantimba
</v>
      </c>
      <c r="D124" s="282" t="s">
        <v>2460</v>
      </c>
      <c r="E124" s="282" t="s">
        <v>2678</v>
      </c>
      <c r="F124" s="282">
        <v>4</v>
      </c>
      <c r="G124" s="283" t="str">
        <f>'Dry_Litterbag Placem_Collection'!C125</f>
        <v>Wet_Ag4_T3</v>
      </c>
      <c r="H124" s="284" t="s">
        <v>2559</v>
      </c>
      <c r="I124" s="285" t="s">
        <v>1147</v>
      </c>
      <c r="J124" s="282" t="str">
        <f>IF(ISBLANK('Dry_Litterbag Placem_Collection'!J125),"","G"&amp;""&amp;'Dry_Litterbag Placem_Collection'!J125)</f>
        <v>G292</v>
      </c>
      <c r="K124" s="286">
        <f>IFERROR(INDEX('Green_rooibos initial weight'!$C$5:$C$1749,MATCH(J124, 'Green_rooibos initial weight'!$A$5:$A$1749,0)),"")</f>
        <v>2.0289999999999999</v>
      </c>
      <c r="L124" s="286">
        <f t="shared" si="5"/>
        <v>1.7791999999999999</v>
      </c>
      <c r="M124" s="291"/>
      <c r="N124" s="291"/>
      <c r="O124" s="286">
        <f>IF(IFERROR(INDEX('Both teabags AfterDry'!$D$3:$D$900,MATCH(J124,'Both teabags AfterDry'!$A$3:$A$900,0)),"")="","",(IFERROR(INDEX('Both teabags AfterDry'!$D$3:$D$900,MATCH(J124,'Both teabags AfterDry'!$A$3:$A$900,0)),"")))</f>
        <v>0.88980000000000004</v>
      </c>
      <c r="P124" s="286">
        <f t="shared" si="6"/>
        <v>0.73920000000000008</v>
      </c>
      <c r="Q124" s="291"/>
      <c r="R124" s="291"/>
      <c r="S124" s="287">
        <f>'Dry_Litterbag Placem_Collection'!E125</f>
        <v>42939</v>
      </c>
      <c r="T124" s="287">
        <f>IF('Dry_Litterbag Placem_Collection'!G125="","",'Dry_Litterbag Placem_Collection'!G125)</f>
        <v>43008</v>
      </c>
      <c r="U124" s="288">
        <f t="shared" si="4"/>
        <v>69</v>
      </c>
      <c r="V124" s="286">
        <f t="shared" si="7"/>
        <v>1.0399999999999998</v>
      </c>
      <c r="W124" s="289">
        <f>IFERROR(INDEX(Rainfall_Dry!$O$2:$O$217,MATCH(B124, Rainfall_Dry!$A$2:$A$217,0)),"")</f>
        <v>136.27214243</v>
      </c>
      <c r="X124" s="270">
        <v>17.96</v>
      </c>
      <c r="Y124" s="270">
        <v>4.9199999999999982</v>
      </c>
      <c r="Z124" s="270">
        <v>77.12</v>
      </c>
      <c r="AA124" s="271" t="s">
        <v>2689</v>
      </c>
      <c r="AB124" s="270">
        <v>4.02207984228684</v>
      </c>
      <c r="AC124">
        <f>IF('WetLitterbags placem_collection'!AB125="","",'WetLitterbags placem_collection'!AB125)</f>
        <v>3.9</v>
      </c>
      <c r="AD124">
        <f>IF('WetLitterbags placem_collection'!Z125="","",'WetLitterbags placem_collection'!Z125)</f>
        <v>51</v>
      </c>
      <c r="AE124" s="256" t="str">
        <f>IF('WetLitterbags placem_collection'!AA125="","",'WetLitterbags placem_collection'!AA125)</f>
        <v>G</v>
      </c>
      <c r="AF124">
        <f>IF('WetLitterbags placem_collection'!AC125="","",'WetLitterbags placem_collection'!AC125)</f>
        <v>1</v>
      </c>
      <c r="AG124">
        <f>IFERROR(AVERAGE('Dry_Litterbag Placem_Collection'!O125,'Dry_Litterbag Placem_Collection'!R125),"")</f>
        <v>10.7</v>
      </c>
      <c r="AH124" s="290">
        <f>IFERROR(AVERAGE('Dry_Litterbag Placem_Collection'!N125,'Dry_Litterbag Placem_Collection'!Q125),"")</f>
        <v>27.1</v>
      </c>
      <c r="AI124" s="289">
        <f>INDEX(Coordinates!$B$2:$B$197,MATCH(G124,Coordinates!$J$2:$J$197,0))</f>
        <v>-2.3492390009999999</v>
      </c>
      <c r="AJ124" s="289">
        <f>INDEX(Coordinates!$C$2:$C$197,MATCH(G124,Coordinates!$J$2:$J$197,0))</f>
        <v>34.051304020000003</v>
      </c>
      <c r="AK124" s="289" t="str">
        <f>IF(ISNUMBER(SEARCH("C", 'Dry_Litterbag Placem_Collection'!S125)),"YES","")</f>
        <v/>
      </c>
      <c r="AL124" s="289" t="str">
        <f>IF(ISNUMBER(SEARCH("H", 'Dry_Litterbag Placem_Collection'!S125)),"YES","")</f>
        <v/>
      </c>
      <c r="AM124" s="289" t="str">
        <f>IF(ISNUMBER(SEARCH("R", 'Dry_Litterbag Placem_Collection'!S125)),"YES","")</f>
        <v>YES</v>
      </c>
    </row>
    <row r="125" spans="1:39" ht="15" customHeight="1">
      <c r="A125" s="281" t="s">
        <v>2677</v>
      </c>
      <c r="B125" s="282">
        <f>'Dry_Litterbag Placem_Collection'!A126</f>
        <v>124</v>
      </c>
      <c r="C125" s="282" t="str">
        <f>'Dry_Litterbag Placem_Collection'!B126</f>
        <v xml:space="preserve">Mwantimba
</v>
      </c>
      <c r="D125" s="282" t="s">
        <v>2460</v>
      </c>
      <c r="E125" s="282" t="s">
        <v>2678</v>
      </c>
      <c r="F125" s="282">
        <v>4</v>
      </c>
      <c r="G125" s="283" t="str">
        <f>'Dry_Litterbag Placem_Collection'!C126</f>
        <v>Wet_Ag4_T4</v>
      </c>
      <c r="H125" s="284" t="s">
        <v>2559</v>
      </c>
      <c r="I125" s="285" t="s">
        <v>1147</v>
      </c>
      <c r="J125" s="282" t="str">
        <f>IF(ISBLANK('Dry_Litterbag Placem_Collection'!J126),"","G"&amp;""&amp;'Dry_Litterbag Placem_Collection'!J126)</f>
        <v>G116</v>
      </c>
      <c r="K125" s="286">
        <f>IFERROR(INDEX('Green_rooibos initial weight'!$C$5:$C$1749,MATCH(J125, 'Green_rooibos initial weight'!$A$5:$A$1749,0)),"")</f>
        <v>1.925</v>
      </c>
      <c r="L125" s="286">
        <f t="shared" si="5"/>
        <v>1.6752</v>
      </c>
      <c r="M125" s="291"/>
      <c r="N125" s="291"/>
      <c r="O125" s="286">
        <f>IF(IFERROR(INDEX('Both teabags AfterDry'!$D$3:$D$900,MATCH(J125,'Both teabags AfterDry'!$A$3:$A$900,0)),"")="","",(IFERROR(INDEX('Both teabags AfterDry'!$D$3:$D$900,MATCH(J125,'Both teabags AfterDry'!$A$3:$A$900,0)),"")))</f>
        <v>0.63749999999999996</v>
      </c>
      <c r="P125" s="286">
        <f t="shared" si="6"/>
        <v>0.48689999999999994</v>
      </c>
      <c r="Q125" s="291"/>
      <c r="R125" s="291"/>
      <c r="S125" s="287">
        <f>'Dry_Litterbag Placem_Collection'!E126</f>
        <v>42939</v>
      </c>
      <c r="T125" s="287">
        <f>IF('Dry_Litterbag Placem_Collection'!G126="","",'Dry_Litterbag Placem_Collection'!G126)</f>
        <v>43008</v>
      </c>
      <c r="U125" s="288">
        <f t="shared" si="4"/>
        <v>69</v>
      </c>
      <c r="V125" s="286">
        <f t="shared" si="7"/>
        <v>1.1883000000000001</v>
      </c>
      <c r="W125" s="289">
        <f>IFERROR(INDEX(Rainfall_Dry!$O$2:$O$217,MATCH(B125, Rainfall_Dry!$A$2:$A$217,0)),"")</f>
        <v>136.27214243</v>
      </c>
      <c r="X125" s="270">
        <v>17.96</v>
      </c>
      <c r="Y125" s="270">
        <v>4.9199999999999982</v>
      </c>
      <c r="Z125" s="270">
        <v>77.12</v>
      </c>
      <c r="AA125" s="271" t="s">
        <v>2689</v>
      </c>
      <c r="AB125" s="270">
        <v>5.02207984228684</v>
      </c>
      <c r="AC125">
        <f>IF('WetLitterbags placem_collection'!AB126="","",'WetLitterbags placem_collection'!AB126)</f>
        <v>5.45</v>
      </c>
      <c r="AD125">
        <f>IF('WetLitterbags placem_collection'!Z126="","",'WetLitterbags placem_collection'!Z126)</f>
        <v>47</v>
      </c>
      <c r="AE125" s="256" t="str">
        <f>IF('WetLitterbags placem_collection'!AA126="","",'WetLitterbags placem_collection'!AA126)</f>
        <v>G</v>
      </c>
      <c r="AF125">
        <f>IF('WetLitterbags placem_collection'!AC126="","",'WetLitterbags placem_collection'!AC126)</f>
        <v>1</v>
      </c>
      <c r="AG125">
        <f>IFERROR(AVERAGE('Dry_Litterbag Placem_Collection'!O126,'Dry_Litterbag Placem_Collection'!R126),"")</f>
        <v>9.15</v>
      </c>
      <c r="AH125" s="290">
        <f>IFERROR(AVERAGE('Dry_Litterbag Placem_Collection'!N126,'Dry_Litterbag Placem_Collection'!Q126),"")</f>
        <v>28.05</v>
      </c>
      <c r="AI125" s="289">
        <f>INDEX(Coordinates!$B$2:$B$197,MATCH(G125,Coordinates!$J$2:$J$197,0))</f>
        <v>-2.3492799889999998</v>
      </c>
      <c r="AJ125" s="289">
        <f>INDEX(Coordinates!$C$2:$C$197,MATCH(G125,Coordinates!$J$2:$J$197,0))</f>
        <v>34.051280970000001</v>
      </c>
      <c r="AK125" s="289" t="str">
        <f>IF(ISNUMBER(SEARCH("C", 'Dry_Litterbag Placem_Collection'!S126)),"YES","")</f>
        <v/>
      </c>
      <c r="AL125" s="289" t="str">
        <f>IF(ISNUMBER(SEARCH("H", 'Dry_Litterbag Placem_Collection'!S126)),"YES","")</f>
        <v>YES</v>
      </c>
      <c r="AM125" s="289" t="str">
        <f>IF(ISNUMBER(SEARCH("R", 'Dry_Litterbag Placem_Collection'!S126)),"YES","")</f>
        <v>YES</v>
      </c>
    </row>
    <row r="126" spans="1:39" ht="15" customHeight="1">
      <c r="A126" s="281" t="s">
        <v>2677</v>
      </c>
      <c r="B126" s="282">
        <f>'Dry_Litterbag Placem_Collection'!A127</f>
        <v>125</v>
      </c>
      <c r="C126" s="282" t="str">
        <f>'Dry_Litterbag Placem_Collection'!B127</f>
        <v xml:space="preserve">Mwantimba
</v>
      </c>
      <c r="D126" s="282" t="s">
        <v>2460</v>
      </c>
      <c r="E126" s="282" t="s">
        <v>2678</v>
      </c>
      <c r="F126" s="282">
        <v>4</v>
      </c>
      <c r="G126" s="283" t="str">
        <f>'Dry_Litterbag Placem_Collection'!C127</f>
        <v>Wet_Ag4_T5</v>
      </c>
      <c r="H126" s="284" t="s">
        <v>2559</v>
      </c>
      <c r="I126" s="285" t="s">
        <v>1147</v>
      </c>
      <c r="J126" s="282" t="str">
        <f>IF(ISBLANK('Dry_Litterbag Placem_Collection'!J127),"","G"&amp;""&amp;'Dry_Litterbag Placem_Collection'!J127)</f>
        <v>G50</v>
      </c>
      <c r="K126" s="286">
        <f>IFERROR(INDEX('Green_rooibos initial weight'!$C$5:$C$1749,MATCH(J126, 'Green_rooibos initial weight'!$A$5:$A$1749,0)),"")</f>
        <v>1.954</v>
      </c>
      <c r="L126" s="286">
        <f t="shared" si="5"/>
        <v>1.7041999999999999</v>
      </c>
      <c r="M126" s="291"/>
      <c r="N126" s="291"/>
      <c r="O126" s="286">
        <f>IF(IFERROR(INDEX('Both teabags AfterDry'!$D$3:$D$900,MATCH(J126,'Both teabags AfterDry'!$A$3:$A$900,0)),"")="","",(IFERROR(INDEX('Both teabags AfterDry'!$D$3:$D$900,MATCH(J126,'Both teabags AfterDry'!$A$3:$A$900,0)),"")))</f>
        <v>0.8911</v>
      </c>
      <c r="P126" s="286">
        <f t="shared" si="6"/>
        <v>0.74049999999999994</v>
      </c>
      <c r="Q126" s="291"/>
      <c r="R126" s="291"/>
      <c r="S126" s="287">
        <f>'Dry_Litterbag Placem_Collection'!E127</f>
        <v>42939</v>
      </c>
      <c r="T126" s="287">
        <f>IF('Dry_Litterbag Placem_Collection'!G127="","",'Dry_Litterbag Placem_Collection'!G127)</f>
        <v>43008</v>
      </c>
      <c r="U126" s="288">
        <f t="shared" si="4"/>
        <v>69</v>
      </c>
      <c r="V126" s="286">
        <f t="shared" si="7"/>
        <v>0.9637</v>
      </c>
      <c r="W126" s="289">
        <f>IFERROR(INDEX(Rainfall_Dry!$O$2:$O$217,MATCH(B126, Rainfall_Dry!$A$2:$A$217,0)),"")</f>
        <v>136.27214243</v>
      </c>
      <c r="X126" s="270">
        <v>17.96</v>
      </c>
      <c r="Y126" s="270">
        <v>4.9199999999999982</v>
      </c>
      <c r="Z126" s="270">
        <v>77.12</v>
      </c>
      <c r="AA126" s="271" t="s">
        <v>2689</v>
      </c>
      <c r="AB126" s="270">
        <v>6.02207984228684</v>
      </c>
      <c r="AC126">
        <f>IF('WetLitterbags placem_collection'!AB127="","",'WetLitterbags placem_collection'!AB127)</f>
        <v>9.3000000000000007</v>
      </c>
      <c r="AD126">
        <f>IF('WetLitterbags placem_collection'!Z127="","",'WetLitterbags placem_collection'!Z127)</f>
        <v>43</v>
      </c>
      <c r="AE126" s="256" t="str">
        <f>IF('WetLitterbags placem_collection'!AA127="","",'WetLitterbags placem_collection'!AA127)</f>
        <v>G</v>
      </c>
      <c r="AF126">
        <f>IF('WetLitterbags placem_collection'!AC127="","",'WetLitterbags placem_collection'!AC127)</f>
        <v>1</v>
      </c>
      <c r="AG126">
        <f>IFERROR(AVERAGE('Dry_Litterbag Placem_Collection'!O127,'Dry_Litterbag Placem_Collection'!R127),"")</f>
        <v>10.85</v>
      </c>
      <c r="AH126" s="290">
        <f>IFERROR(AVERAGE('Dry_Litterbag Placem_Collection'!N127,'Dry_Litterbag Placem_Collection'!Q127),"")</f>
        <v>28.05</v>
      </c>
      <c r="AI126" s="289">
        <f>INDEX(Coordinates!$B$2:$B$197,MATCH(G126,Coordinates!$J$2:$J$197,0))</f>
        <v>-2.3493320400000002</v>
      </c>
      <c r="AJ126" s="289">
        <f>INDEX(Coordinates!$C$2:$C$197,MATCH(G126,Coordinates!$J$2:$J$197,0))</f>
        <v>34.051321960000003</v>
      </c>
      <c r="AK126" s="289" t="str">
        <f>IF(ISNUMBER(SEARCH("C", 'Dry_Litterbag Placem_Collection'!S127)),"YES","")</f>
        <v/>
      </c>
      <c r="AL126" s="289" t="str">
        <f>IF(ISNUMBER(SEARCH("H", 'Dry_Litterbag Placem_Collection'!S127)),"YES","")</f>
        <v/>
      </c>
      <c r="AM126" s="289" t="str">
        <f>IF(ISNUMBER(SEARCH("R", 'Dry_Litterbag Placem_Collection'!S127)),"YES","")</f>
        <v/>
      </c>
    </row>
    <row r="127" spans="1:39" ht="15" customHeight="1">
      <c r="A127" s="281" t="s">
        <v>2677</v>
      </c>
      <c r="B127" s="282">
        <f>'Dry_Litterbag Placem_Collection'!A128</f>
        <v>126</v>
      </c>
      <c r="C127" s="282" t="str">
        <f>'Dry_Litterbag Placem_Collection'!B128</f>
        <v xml:space="preserve">Mwantimba
</v>
      </c>
      <c r="D127" s="282" t="s">
        <v>2460</v>
      </c>
      <c r="E127" s="282" t="s">
        <v>2678</v>
      </c>
      <c r="F127" s="282">
        <v>4</v>
      </c>
      <c r="G127" s="283" t="str">
        <f>'Dry_Litterbag Placem_Collection'!C128</f>
        <v>Wet_Ag4_T6</v>
      </c>
      <c r="H127" s="284" t="s">
        <v>2559</v>
      </c>
      <c r="I127" s="285" t="s">
        <v>1147</v>
      </c>
      <c r="J127" s="282" t="str">
        <f>IF(ISBLANK('Dry_Litterbag Placem_Collection'!J128),"","G"&amp;""&amp;'Dry_Litterbag Placem_Collection'!J128)</f>
        <v/>
      </c>
      <c r="K127" s="286" t="str">
        <f>IFERROR(INDEX('Green_rooibos initial weight'!$C$5:$C$1749,MATCH(J127, 'Green_rooibos initial weight'!$A$5:$A$1749,0)),"")</f>
        <v/>
      </c>
      <c r="L127" s="286" t="str">
        <f t="shared" si="5"/>
        <v/>
      </c>
      <c r="M127" s="291"/>
      <c r="N127" s="291"/>
      <c r="O127" s="286" t="str">
        <f>IF(IFERROR(INDEX('Both teabags AfterDry'!$D$3:$D$900,MATCH(J127,'Both teabags AfterDry'!$A$3:$A$900,0)),"")="","",(IFERROR(INDEX('Both teabags AfterDry'!$D$3:$D$900,MATCH(J127,'Both teabags AfterDry'!$A$3:$A$900,0)),"")))</f>
        <v/>
      </c>
      <c r="P127" s="286" t="str">
        <f t="shared" si="6"/>
        <v/>
      </c>
      <c r="Q127" s="291"/>
      <c r="R127" s="291"/>
      <c r="S127" s="287">
        <f>'Dry_Litterbag Placem_Collection'!E128</f>
        <v>0</v>
      </c>
      <c r="T127" s="287" t="str">
        <f>IF('Dry_Litterbag Placem_Collection'!G128="","",'Dry_Litterbag Placem_Collection'!G128)</f>
        <v/>
      </c>
      <c r="U127" s="288" t="str">
        <f t="shared" si="4"/>
        <v/>
      </c>
      <c r="V127" s="286" t="str">
        <f t="shared" si="7"/>
        <v/>
      </c>
      <c r="W127" s="289" t="str">
        <f>IFERROR(INDEX(Rainfall_Dry!$O$2:$O$217,MATCH(B127, Rainfall_Dry!$A$2:$A$217,0)),"")</f>
        <v/>
      </c>
      <c r="X127" s="270">
        <v>17.96</v>
      </c>
      <c r="Y127" s="270">
        <v>4.9199999999999982</v>
      </c>
      <c r="Z127" s="270">
        <v>77.12</v>
      </c>
      <c r="AA127" s="271" t="s">
        <v>2689</v>
      </c>
      <c r="AB127" s="270">
        <v>7.02207984228684</v>
      </c>
      <c r="AC127">
        <f>IF('WetLitterbags placem_collection'!AB128="","",'WetLitterbags placem_collection'!AB128)</f>
        <v>10.85</v>
      </c>
      <c r="AD127">
        <f>IF('WetLitterbags placem_collection'!Z128="","",'WetLitterbags placem_collection'!Z128)</f>
        <v>40</v>
      </c>
      <c r="AE127" s="256" t="str">
        <f>IF('WetLitterbags placem_collection'!AA128="","",'WetLitterbags placem_collection'!AA128)</f>
        <v>G</v>
      </c>
      <c r="AF127">
        <f>IF('WetLitterbags placem_collection'!AC128="","",'WetLitterbags placem_collection'!AC128)</f>
        <v>1</v>
      </c>
      <c r="AG127" t="str">
        <f>IFERROR(AVERAGE('Dry_Litterbag Placem_Collection'!O128,'Dry_Litterbag Placem_Collection'!R128),"")</f>
        <v/>
      </c>
      <c r="AH127" s="290" t="str">
        <f>IFERROR(AVERAGE('Dry_Litterbag Placem_Collection'!N128,'Dry_Litterbag Placem_Collection'!Q128),"")</f>
        <v/>
      </c>
      <c r="AI127" s="289">
        <f>INDEX(Coordinates!$B$2:$B$197,MATCH(G127,Coordinates!$J$2:$J$197,0))</f>
        <v>-2.3493509829999999</v>
      </c>
      <c r="AJ127" s="289">
        <f>INDEX(Coordinates!$C$2:$C$197,MATCH(G127,Coordinates!$J$2:$J$197,0))</f>
        <v>34.051332019999997</v>
      </c>
      <c r="AK127" s="289" t="str">
        <f>IF(ISNUMBER(SEARCH("C", 'Dry_Litterbag Placem_Collection'!S128)),"YES","")</f>
        <v/>
      </c>
      <c r="AL127" s="289" t="str">
        <f>IF(ISNUMBER(SEARCH("H", 'Dry_Litterbag Placem_Collection'!S128)),"YES","")</f>
        <v/>
      </c>
      <c r="AM127" s="289" t="str">
        <f>IF(ISNUMBER(SEARCH("R", 'Dry_Litterbag Placem_Collection'!S128)),"YES","")</f>
        <v/>
      </c>
    </row>
    <row r="128" spans="1:39" ht="15" customHeight="1">
      <c r="A128" s="281" t="s">
        <v>2677</v>
      </c>
      <c r="B128" s="282">
        <f>'Dry_Litterbag Placem_Collection'!A129</f>
        <v>127</v>
      </c>
      <c r="C128" s="282" t="str">
        <f>'Dry_Litterbag Placem_Collection'!B129</f>
        <v xml:space="preserve">Mwantimba
</v>
      </c>
      <c r="D128" s="282" t="s">
        <v>2460</v>
      </c>
      <c r="E128" s="282" t="s">
        <v>2678</v>
      </c>
      <c r="F128" s="282">
        <v>4</v>
      </c>
      <c r="G128" s="283" t="str">
        <f>'Dry_Litterbag Placem_Collection'!C129</f>
        <v>Wet_Ag4_T7</v>
      </c>
      <c r="H128" s="284" t="s">
        <v>2559</v>
      </c>
      <c r="I128" s="285" t="s">
        <v>1147</v>
      </c>
      <c r="J128" s="282" t="str">
        <f>IF(ISBLANK('Dry_Litterbag Placem_Collection'!J129),"","G"&amp;""&amp;'Dry_Litterbag Placem_Collection'!J129)</f>
        <v>G318</v>
      </c>
      <c r="K128" s="286">
        <f>IFERROR(INDEX('Green_rooibos initial weight'!$C$5:$C$1749,MATCH(J128, 'Green_rooibos initial weight'!$A$5:$A$1749,0)),"")</f>
        <v>1.929</v>
      </c>
      <c r="L128" s="286">
        <f t="shared" si="5"/>
        <v>1.6792</v>
      </c>
      <c r="M128" s="291"/>
      <c r="N128" s="291"/>
      <c r="O128" s="286">
        <f>IF(IFERROR(INDEX('Both teabags AfterDry'!$D$3:$D$900,MATCH(J128,'Both teabags AfterDry'!$A$3:$A$900,0)),"")="","",(IFERROR(INDEX('Both teabags AfterDry'!$D$3:$D$900,MATCH(J128,'Both teabags AfterDry'!$A$3:$A$900,0)),"")))</f>
        <v>0.70609999999999995</v>
      </c>
      <c r="P128" s="286">
        <f t="shared" si="6"/>
        <v>0.55549999999999988</v>
      </c>
      <c r="Q128" s="291"/>
      <c r="R128" s="291"/>
      <c r="S128" s="287">
        <f>'Dry_Litterbag Placem_Collection'!E129</f>
        <v>42939</v>
      </c>
      <c r="T128" s="287">
        <f>IF('Dry_Litterbag Placem_Collection'!G129="","",'Dry_Litterbag Placem_Collection'!G129)</f>
        <v>43008</v>
      </c>
      <c r="U128" s="288">
        <f t="shared" si="4"/>
        <v>69</v>
      </c>
      <c r="V128" s="286">
        <f t="shared" si="7"/>
        <v>1.1237000000000001</v>
      </c>
      <c r="W128" s="289">
        <f>IFERROR(INDEX(Rainfall_Dry!$O$2:$O$217,MATCH(B128, Rainfall_Dry!$A$2:$A$217,0)),"")</f>
        <v>136.27214243</v>
      </c>
      <c r="X128" s="270">
        <v>17.96</v>
      </c>
      <c r="Y128" s="270">
        <v>4.9199999999999982</v>
      </c>
      <c r="Z128" s="270">
        <v>77.12</v>
      </c>
      <c r="AA128" s="271" t="s">
        <v>2689</v>
      </c>
      <c r="AB128" s="270">
        <v>8.0220798422868391</v>
      </c>
      <c r="AC128">
        <f>IF('WetLitterbags placem_collection'!AB129="","",'WetLitterbags placem_collection'!AB129)</f>
        <v>5.35</v>
      </c>
      <c r="AD128">
        <f>IF('WetLitterbags placem_collection'!Z129="","",'WetLitterbags placem_collection'!Z129)</f>
        <v>58</v>
      </c>
      <c r="AE128" s="256" t="str">
        <f>IF('WetLitterbags placem_collection'!AA129="","",'WetLitterbags placem_collection'!AA129)</f>
        <v>G</v>
      </c>
      <c r="AF128">
        <f>IF('WetLitterbags placem_collection'!AC129="","",'WetLitterbags placem_collection'!AC129)</f>
        <v>1</v>
      </c>
      <c r="AG128">
        <f>IFERROR(AVERAGE('Dry_Litterbag Placem_Collection'!O129,'Dry_Litterbag Placem_Collection'!R129),"")</f>
        <v>9.6999999999999993</v>
      </c>
      <c r="AH128" s="290">
        <f>IFERROR(AVERAGE('Dry_Litterbag Placem_Collection'!N129,'Dry_Litterbag Placem_Collection'!Q129),"")</f>
        <v>28.1</v>
      </c>
      <c r="AI128" s="289">
        <f>INDEX(Coordinates!$B$2:$B$197,MATCH(G128,Coordinates!$J$2:$J$197,0))</f>
        <v>-2.3491850219999999</v>
      </c>
      <c r="AJ128" s="289">
        <f>INDEX(Coordinates!$C$2:$C$197,MATCH(G128,Coordinates!$J$2:$J$197,0))</f>
        <v>34.051264959999997</v>
      </c>
      <c r="AK128" s="289" t="str">
        <f>IF(ISNUMBER(SEARCH("C", 'Dry_Litterbag Placem_Collection'!S129)),"YES","")</f>
        <v/>
      </c>
      <c r="AL128" s="289" t="str">
        <f>IF(ISNUMBER(SEARCH("H", 'Dry_Litterbag Placem_Collection'!S129)),"YES","")</f>
        <v/>
      </c>
      <c r="AM128" s="289" t="str">
        <f>IF(ISNUMBER(SEARCH("R", 'Dry_Litterbag Placem_Collection'!S129)),"YES","")</f>
        <v>YES</v>
      </c>
    </row>
    <row r="129" spans="1:39" ht="15" customHeight="1">
      <c r="A129" s="281" t="s">
        <v>2677</v>
      </c>
      <c r="B129" s="282">
        <f>'Dry_Litterbag Placem_Collection'!A130</f>
        <v>128</v>
      </c>
      <c r="C129" s="282" t="str">
        <f>'Dry_Litterbag Placem_Collection'!B130</f>
        <v xml:space="preserve">Mwantimba
</v>
      </c>
      <c r="D129" s="282" t="s">
        <v>2460</v>
      </c>
      <c r="E129" s="282" t="s">
        <v>2678</v>
      </c>
      <c r="F129" s="282">
        <v>4</v>
      </c>
      <c r="G129" s="283" t="str">
        <f>'Dry_Litterbag Placem_Collection'!C130</f>
        <v>Wet_Ag4_T8</v>
      </c>
      <c r="H129" s="284" t="s">
        <v>2559</v>
      </c>
      <c r="I129" s="285" t="s">
        <v>1147</v>
      </c>
      <c r="J129" s="282" t="str">
        <f>IF(ISBLANK('Dry_Litterbag Placem_Collection'!J130),"","G"&amp;""&amp;'Dry_Litterbag Placem_Collection'!J130)</f>
        <v>G34</v>
      </c>
      <c r="K129" s="286">
        <f>IFERROR(INDEX('Green_rooibos initial weight'!$C$5:$C$1749,MATCH(J129, 'Green_rooibos initial weight'!$A$5:$A$1749,0)),"")</f>
        <v>2.133</v>
      </c>
      <c r="L129" s="286">
        <f t="shared" si="5"/>
        <v>1.8832</v>
      </c>
      <c r="M129" s="291"/>
      <c r="N129" s="291"/>
      <c r="O129" s="286">
        <f>IF(IFERROR(INDEX('Both teabags AfterDry'!$D$3:$D$900,MATCH(J129,'Both teabags AfterDry'!$A$3:$A$900,0)),"")="","",(IFERROR(INDEX('Both teabags AfterDry'!$D$3:$D$900,MATCH(J129,'Both teabags AfterDry'!$A$3:$A$900,0)),"")))</f>
        <v>0.92579999999999996</v>
      </c>
      <c r="P129" s="286">
        <f t="shared" si="6"/>
        <v>0.77519999999999989</v>
      </c>
      <c r="Q129" s="291"/>
      <c r="R129" s="291"/>
      <c r="S129" s="287">
        <f>'Dry_Litterbag Placem_Collection'!E130</f>
        <v>42939</v>
      </c>
      <c r="T129" s="287">
        <f>IF('Dry_Litterbag Placem_Collection'!G130="","",'Dry_Litterbag Placem_Collection'!G130)</f>
        <v>43008</v>
      </c>
      <c r="U129" s="288">
        <f t="shared" si="4"/>
        <v>69</v>
      </c>
      <c r="V129" s="286">
        <f t="shared" si="7"/>
        <v>1.1080000000000001</v>
      </c>
      <c r="W129" s="289">
        <f>IFERROR(INDEX(Rainfall_Dry!$O$2:$O$217,MATCH(B129, Rainfall_Dry!$A$2:$A$217,0)),"")</f>
        <v>136.27214243</v>
      </c>
      <c r="X129" s="270">
        <v>17.96</v>
      </c>
      <c r="Y129" s="270">
        <v>4.9199999999999982</v>
      </c>
      <c r="Z129" s="270">
        <v>77.12</v>
      </c>
      <c r="AA129" s="271" t="s">
        <v>2689</v>
      </c>
      <c r="AB129" s="270">
        <v>9.0220798422868391</v>
      </c>
      <c r="AC129">
        <f>IF('WetLitterbags placem_collection'!AB130="","",'WetLitterbags placem_collection'!AB130)</f>
        <v>10.9</v>
      </c>
      <c r="AD129">
        <f>IF('WetLitterbags placem_collection'!Z130="","",'WetLitterbags placem_collection'!Z130)</f>
        <v>44</v>
      </c>
      <c r="AE129" s="256" t="str">
        <f>IF('WetLitterbags placem_collection'!AA130="","",'WetLitterbags placem_collection'!AA130)</f>
        <v>G</v>
      </c>
      <c r="AF129">
        <f>IF('WetLitterbags placem_collection'!AC130="","",'WetLitterbags placem_collection'!AC130)</f>
        <v>0</v>
      </c>
      <c r="AG129">
        <f>IFERROR(AVERAGE('Dry_Litterbag Placem_Collection'!O130,'Dry_Litterbag Placem_Collection'!R130),"")</f>
        <v>8.4499999999999993</v>
      </c>
      <c r="AH129" s="290">
        <f>IFERROR(AVERAGE('Dry_Litterbag Placem_Collection'!N130,'Dry_Litterbag Placem_Collection'!Q130),"")</f>
        <v>161.75</v>
      </c>
      <c r="AI129" s="289">
        <f>INDEX(Coordinates!$B$2:$B$197,MATCH(G129,Coordinates!$J$2:$J$197,0))</f>
        <v>-2.3493099960000001</v>
      </c>
      <c r="AJ129" s="289">
        <f>INDEX(Coordinates!$C$2:$C$197,MATCH(G129,Coordinates!$J$2:$J$197,0))</f>
        <v>34.05141802</v>
      </c>
      <c r="AK129" s="289" t="str">
        <f>IF(ISNUMBER(SEARCH("C", 'Dry_Litterbag Placem_Collection'!S130)),"YES","")</f>
        <v/>
      </c>
      <c r="AL129" s="289" t="str">
        <f>IF(ISNUMBER(SEARCH("H", 'Dry_Litterbag Placem_Collection'!S130)),"YES","")</f>
        <v/>
      </c>
      <c r="AM129" s="289" t="str">
        <f>IF(ISNUMBER(SEARCH("R", 'Dry_Litterbag Placem_Collection'!S130)),"YES","")</f>
        <v/>
      </c>
    </row>
    <row r="130" spans="1:39" ht="15" customHeight="1">
      <c r="A130" s="281" t="s">
        <v>2677</v>
      </c>
      <c r="B130" s="282">
        <f>'Dry_Litterbag Placem_Collection'!A131</f>
        <v>129</v>
      </c>
      <c r="C130" s="282" t="str">
        <f>'Dry_Litterbag Placem_Collection'!B131</f>
        <v xml:space="preserve">Mwantimba
</v>
      </c>
      <c r="D130" s="282" t="s">
        <v>2460</v>
      </c>
      <c r="E130" s="282" t="s">
        <v>20</v>
      </c>
      <c r="F130" s="282">
        <v>1</v>
      </c>
      <c r="G130" s="283" t="str">
        <f>'Dry_Litterbag Placem_Collection'!C131</f>
        <v>Wet_P1_T1</v>
      </c>
      <c r="H130" s="284" t="s">
        <v>2559</v>
      </c>
      <c r="I130" s="285" t="s">
        <v>1147</v>
      </c>
      <c r="J130" s="282" t="str">
        <f>IF(ISBLANK('Dry_Litterbag Placem_Collection'!J131),"","G"&amp;""&amp;'Dry_Litterbag Placem_Collection'!J131)</f>
        <v>G80</v>
      </c>
      <c r="K130" s="286">
        <f>IFERROR(INDEX('Green_rooibos initial weight'!$C$5:$C$1749,MATCH(J130, 'Green_rooibos initial weight'!$A$5:$A$1749,0)),"")</f>
        <v>2.0259999999999998</v>
      </c>
      <c r="L130" s="286">
        <f t="shared" si="5"/>
        <v>1.7761999999999998</v>
      </c>
      <c r="M130" s="291"/>
      <c r="N130" s="291"/>
      <c r="O130" s="286">
        <f>IF(IFERROR(INDEX('Both teabags AfterDry'!$D$3:$D$900,MATCH(J130,'Both teabags AfterDry'!$A$3:$A$900,0)),"")="","",(IFERROR(INDEX('Both teabags AfterDry'!$D$3:$D$900,MATCH(J130,'Both teabags AfterDry'!$A$3:$A$900,0)),"")))</f>
        <v>0.72970000000000002</v>
      </c>
      <c r="P130" s="286">
        <f t="shared" si="6"/>
        <v>0.57909999999999995</v>
      </c>
      <c r="Q130" s="291"/>
      <c r="R130" s="291"/>
      <c r="S130" s="287">
        <f>'Dry_Litterbag Placem_Collection'!E131</f>
        <v>42939</v>
      </c>
      <c r="T130" s="287">
        <f>IF('Dry_Litterbag Placem_Collection'!G131="","",'Dry_Litterbag Placem_Collection'!G131)</f>
        <v>43008</v>
      </c>
      <c r="U130" s="288">
        <f t="shared" ref="U130:U193" si="8">IFERROR(T130-S130,"")</f>
        <v>69</v>
      </c>
      <c r="V130" s="286">
        <f t="shared" si="7"/>
        <v>1.1970999999999998</v>
      </c>
      <c r="W130" s="289">
        <f>IFERROR(INDEX(Rainfall_Dry!$O$2:$O$217,MATCH(B130, Rainfall_Dry!$A$2:$A$217,0)),"")</f>
        <v>136.27214243</v>
      </c>
      <c r="X130" s="270">
        <v>31.214836424255054</v>
      </c>
      <c r="Y130" s="270">
        <v>11.377370285476141</v>
      </c>
      <c r="Z130" s="270">
        <v>57.407793290268799</v>
      </c>
      <c r="AA130" s="271" t="s">
        <v>2688</v>
      </c>
      <c r="AB130" s="270">
        <v>1.7337604731394776</v>
      </c>
      <c r="AC130">
        <f>IF('WetLitterbags placem_collection'!AB131="","",'WetLitterbags placem_collection'!AB131)</f>
        <v>2.4</v>
      </c>
      <c r="AD130">
        <f>IF('WetLitterbags placem_collection'!Z131="","",'WetLitterbags placem_collection'!Z131)</f>
        <v>2.4</v>
      </c>
      <c r="AE130" s="256" t="str">
        <f>IF('WetLitterbags placem_collection'!AA131="","",'WetLitterbags placem_collection'!AA131)</f>
        <v>O</v>
      </c>
      <c r="AF130">
        <f>IF('WetLitterbags placem_collection'!AC131="","",'WetLitterbags placem_collection'!AC131)</f>
        <v>1</v>
      </c>
      <c r="AG130">
        <f>IFERROR(AVERAGE('Dry_Litterbag Placem_Collection'!O131,'Dry_Litterbag Placem_Collection'!R131),"")</f>
        <v>11.8</v>
      </c>
      <c r="AH130" s="290">
        <f>IFERROR(AVERAGE('Dry_Litterbag Placem_Collection'!N131,'Dry_Litterbag Placem_Collection'!Q131),"")</f>
        <v>29.05</v>
      </c>
      <c r="AI130" s="289">
        <f>INDEX(Coordinates!$B$2:$B$197,MATCH(G130,Coordinates!$J$2:$J$197,0))</f>
        <v>-2.3503360249999998</v>
      </c>
      <c r="AJ130" s="289">
        <f>INDEX(Coordinates!$C$2:$C$197,MATCH(G130,Coordinates!$J$2:$J$197,0))</f>
        <v>34.049662009999999</v>
      </c>
      <c r="AK130" s="289" t="str">
        <f>IF(ISNUMBER(SEARCH("C", 'Dry_Litterbag Placem_Collection'!S131)),"YES","")</f>
        <v>YES</v>
      </c>
      <c r="AL130" s="289" t="str">
        <f>IF(ISNUMBER(SEARCH("H", 'Dry_Litterbag Placem_Collection'!S131)),"YES","")</f>
        <v>YES</v>
      </c>
      <c r="AM130" s="289" t="str">
        <f>IF(ISNUMBER(SEARCH("R", 'Dry_Litterbag Placem_Collection'!S131)),"YES","")</f>
        <v/>
      </c>
    </row>
    <row r="131" spans="1:39" ht="15" customHeight="1">
      <c r="A131" s="281" t="s">
        <v>2677</v>
      </c>
      <c r="B131" s="282">
        <f>'Dry_Litterbag Placem_Collection'!A132</f>
        <v>130</v>
      </c>
      <c r="C131" s="282" t="str">
        <f>'Dry_Litterbag Placem_Collection'!B132</f>
        <v xml:space="preserve">Mwantimba
</v>
      </c>
      <c r="D131" s="282" t="s">
        <v>2460</v>
      </c>
      <c r="E131" s="282" t="s">
        <v>20</v>
      </c>
      <c r="F131" s="282">
        <v>1</v>
      </c>
      <c r="G131" s="283" t="str">
        <f>'Dry_Litterbag Placem_Collection'!C132</f>
        <v>Wet_P1_T2</v>
      </c>
      <c r="H131" s="284" t="s">
        <v>2559</v>
      </c>
      <c r="I131" s="285" t="s">
        <v>1147</v>
      </c>
      <c r="J131" s="282" t="str">
        <f>IF(ISBLANK('Dry_Litterbag Placem_Collection'!J132),"","G"&amp;""&amp;'Dry_Litterbag Placem_Collection'!J132)</f>
        <v>G64</v>
      </c>
      <c r="K131" s="286">
        <f>IFERROR(INDEX('Green_rooibos initial weight'!$C$5:$C$1749,MATCH(J131, 'Green_rooibos initial weight'!$A$5:$A$1749,0)),"")</f>
        <v>2.0840000000000001</v>
      </c>
      <c r="L131" s="286">
        <f t="shared" ref="L131:L194" si="9">IFERROR(K131-($BF$7+$BF$8),"")</f>
        <v>1.8342000000000001</v>
      </c>
      <c r="M131" s="291"/>
      <c r="N131" s="291"/>
      <c r="O131" s="286">
        <f>IF(IFERROR(INDEX('Both teabags AfterDry'!$D$3:$D$900,MATCH(J131,'Both teabags AfterDry'!$A$3:$A$900,0)),"")="","",(IFERROR(INDEX('Both teabags AfterDry'!$D$3:$D$900,MATCH(J131,'Both teabags AfterDry'!$A$3:$A$900,0)),"")))</f>
        <v>0.83650000000000002</v>
      </c>
      <c r="P131" s="286">
        <f t="shared" ref="P131:P194" si="10">IFERROR(IF(O131&gt;0,O131-($BF$7),""),"")</f>
        <v>0.68589999999999995</v>
      </c>
      <c r="Q131" s="291"/>
      <c r="R131" s="291"/>
      <c r="S131" s="287">
        <f>'Dry_Litterbag Placem_Collection'!E132</f>
        <v>42939</v>
      </c>
      <c r="T131" s="287">
        <f>IF('Dry_Litterbag Placem_Collection'!G132="","",'Dry_Litterbag Placem_Collection'!G132)</f>
        <v>43008</v>
      </c>
      <c r="U131" s="288">
        <f t="shared" si="8"/>
        <v>69</v>
      </c>
      <c r="V131" s="286">
        <f t="shared" ref="V131:V194" si="11">IFERROR(L131-P131,"")</f>
        <v>1.1483000000000001</v>
      </c>
      <c r="W131" s="289">
        <f>IFERROR(INDEX(Rainfall_Dry!$O$2:$O$217,MATCH(B131, Rainfall_Dry!$A$2:$A$217,0)),"")</f>
        <v>136.27214243</v>
      </c>
      <c r="X131" s="270">
        <v>31.214836424255054</v>
      </c>
      <c r="Y131" s="270">
        <v>11.377370285476141</v>
      </c>
      <c r="Z131" s="270">
        <v>57.407793290268799</v>
      </c>
      <c r="AA131" s="271" t="s">
        <v>2688</v>
      </c>
      <c r="AB131" s="270">
        <v>2.7337604731394798</v>
      </c>
      <c r="AC131">
        <f>IF('WetLitterbags placem_collection'!AB132="","",'WetLitterbags placem_collection'!AB132)</f>
        <v>2.1</v>
      </c>
      <c r="AD131">
        <f>IF('WetLitterbags placem_collection'!Z132="","",'WetLitterbags placem_collection'!Z132)</f>
        <v>3.5</v>
      </c>
      <c r="AE131" s="256" t="str">
        <f>IF('WetLitterbags placem_collection'!AA132="","",'WetLitterbags placem_collection'!AA132)</f>
        <v>O</v>
      </c>
      <c r="AF131">
        <f>IF('WetLitterbags placem_collection'!AC132="","",'WetLitterbags placem_collection'!AC132)</f>
        <v>0</v>
      </c>
      <c r="AG131">
        <f>IFERROR(AVERAGE('Dry_Litterbag Placem_Collection'!O132,'Dry_Litterbag Placem_Collection'!R132),"")</f>
        <v>8.9499999999999993</v>
      </c>
      <c r="AH131" s="290">
        <f>IFERROR(AVERAGE('Dry_Litterbag Placem_Collection'!N132,'Dry_Litterbag Placem_Collection'!Q132),"")</f>
        <v>28.55</v>
      </c>
      <c r="AI131" s="289">
        <f>INDEX(Coordinates!$B$2:$B$197,MATCH(G131,Coordinates!$J$2:$J$197,0))</f>
        <v>-2.3503729889999998</v>
      </c>
      <c r="AJ131" s="289">
        <f>INDEX(Coordinates!$C$2:$C$197,MATCH(G131,Coordinates!$J$2:$J$197,0))</f>
        <v>34.049626969999998</v>
      </c>
      <c r="AK131" s="289" t="str">
        <f>IF(ISNUMBER(SEARCH("C", 'Dry_Litterbag Placem_Collection'!S132)),"YES","")</f>
        <v>YES</v>
      </c>
      <c r="AL131" s="289" t="str">
        <f>IF(ISNUMBER(SEARCH("H", 'Dry_Litterbag Placem_Collection'!S132)),"YES","")</f>
        <v/>
      </c>
      <c r="AM131" s="289" t="str">
        <f>IF(ISNUMBER(SEARCH("R", 'Dry_Litterbag Placem_Collection'!S132)),"YES","")</f>
        <v/>
      </c>
    </row>
    <row r="132" spans="1:39" ht="15" customHeight="1">
      <c r="A132" s="281" t="s">
        <v>2677</v>
      </c>
      <c r="B132" s="282">
        <f>'Dry_Litterbag Placem_Collection'!A133</f>
        <v>131</v>
      </c>
      <c r="C132" s="282" t="str">
        <f>'Dry_Litterbag Placem_Collection'!B133</f>
        <v xml:space="preserve">Mwantimba
</v>
      </c>
      <c r="D132" s="282" t="s">
        <v>2460</v>
      </c>
      <c r="E132" s="282" t="s">
        <v>20</v>
      </c>
      <c r="F132" s="282">
        <v>1</v>
      </c>
      <c r="G132" s="283" t="str">
        <f>'Dry_Litterbag Placem_Collection'!C133</f>
        <v>Wet_P1_T3</v>
      </c>
      <c r="H132" s="284" t="s">
        <v>2559</v>
      </c>
      <c r="I132" s="285" t="s">
        <v>1147</v>
      </c>
      <c r="J132" s="282" t="str">
        <f>IF(ISBLANK('Dry_Litterbag Placem_Collection'!J133),"","G"&amp;""&amp;'Dry_Litterbag Placem_Collection'!J133)</f>
        <v>G118</v>
      </c>
      <c r="K132" s="286">
        <f>IFERROR(INDEX('Green_rooibos initial weight'!$C$5:$C$1749,MATCH(J132, 'Green_rooibos initial weight'!$A$5:$A$1749,0)),"")</f>
        <v>2.0870000000000002</v>
      </c>
      <c r="L132" s="286">
        <f t="shared" si="9"/>
        <v>1.8372000000000002</v>
      </c>
      <c r="M132" s="291"/>
      <c r="N132" s="291"/>
      <c r="O132" s="286">
        <f>IF(IFERROR(INDEX('Both teabags AfterDry'!$D$3:$D$900,MATCH(J132,'Both teabags AfterDry'!$A$3:$A$900,0)),"")="","",(IFERROR(INDEX('Both teabags AfterDry'!$D$3:$D$900,MATCH(J132,'Both teabags AfterDry'!$A$3:$A$900,0)),"")))</f>
        <v>0.87509999999999999</v>
      </c>
      <c r="P132" s="286">
        <f t="shared" si="10"/>
        <v>0.72449999999999992</v>
      </c>
      <c r="Q132" s="291"/>
      <c r="R132" s="291"/>
      <c r="S132" s="287">
        <f>'Dry_Litterbag Placem_Collection'!E133</f>
        <v>42939</v>
      </c>
      <c r="T132" s="287">
        <f>IF('Dry_Litterbag Placem_Collection'!G133="","",'Dry_Litterbag Placem_Collection'!G133)</f>
        <v>43008</v>
      </c>
      <c r="U132" s="288">
        <f t="shared" si="8"/>
        <v>69</v>
      </c>
      <c r="V132" s="286">
        <f t="shared" si="11"/>
        <v>1.1127000000000002</v>
      </c>
      <c r="W132" s="289">
        <f>IFERROR(INDEX(Rainfall_Dry!$O$2:$O$217,MATCH(B132, Rainfall_Dry!$A$2:$A$217,0)),"")</f>
        <v>136.27214243</v>
      </c>
      <c r="X132" s="270">
        <v>31.214836424255054</v>
      </c>
      <c r="Y132" s="270">
        <v>11.377370285476141</v>
      </c>
      <c r="Z132" s="270">
        <v>57.407793290268799</v>
      </c>
      <c r="AA132" s="271" t="s">
        <v>2688</v>
      </c>
      <c r="AB132" s="270">
        <v>3.7337604731394798</v>
      </c>
      <c r="AC132">
        <f>IF('WetLitterbags placem_collection'!AB133="","",'WetLitterbags placem_collection'!AB133)</f>
        <v>4.5</v>
      </c>
      <c r="AD132">
        <f>IF('WetLitterbags placem_collection'!Z133="","",'WetLitterbags placem_collection'!Z133)</f>
        <v>7.5</v>
      </c>
      <c r="AE132" s="256" t="str">
        <f>IF('WetLitterbags placem_collection'!AA133="","",'WetLitterbags placem_collection'!AA133)</f>
        <v>O</v>
      </c>
      <c r="AF132">
        <f>IF('WetLitterbags placem_collection'!AC133="","",'WetLitterbags placem_collection'!AC133)</f>
        <v>0</v>
      </c>
      <c r="AG132">
        <f>IFERROR(AVERAGE('Dry_Litterbag Placem_Collection'!O133,'Dry_Litterbag Placem_Collection'!R133),"")</f>
        <v>8.9499999999999993</v>
      </c>
      <c r="AH132" s="290">
        <f>IFERROR(AVERAGE('Dry_Litterbag Placem_Collection'!N133,'Dry_Litterbag Placem_Collection'!Q133),"")</f>
        <v>28.6</v>
      </c>
      <c r="AI132" s="289">
        <f>INDEX(Coordinates!$B$2:$B$197,MATCH(G132,Coordinates!$J$2:$J$197,0))</f>
        <v>-2.3503259660000002</v>
      </c>
      <c r="AJ132" s="289">
        <f>INDEX(Coordinates!$C$2:$C$197,MATCH(G132,Coordinates!$J$2:$J$197,0))</f>
        <v>34.049616999999998</v>
      </c>
      <c r="AK132" s="289" t="str">
        <f>IF(ISNUMBER(SEARCH("C", 'Dry_Litterbag Placem_Collection'!S133)),"YES","")</f>
        <v>YES</v>
      </c>
      <c r="AL132" s="289" t="str">
        <f>IF(ISNUMBER(SEARCH("H", 'Dry_Litterbag Placem_Collection'!S133)),"YES","")</f>
        <v/>
      </c>
      <c r="AM132" s="289" t="str">
        <f>IF(ISNUMBER(SEARCH("R", 'Dry_Litterbag Placem_Collection'!S133)),"YES","")</f>
        <v/>
      </c>
    </row>
    <row r="133" spans="1:39" ht="15" customHeight="1">
      <c r="A133" s="281" t="s">
        <v>2677</v>
      </c>
      <c r="B133" s="282">
        <f>'Dry_Litterbag Placem_Collection'!A134</f>
        <v>132</v>
      </c>
      <c r="C133" s="282" t="str">
        <f>'Dry_Litterbag Placem_Collection'!B134</f>
        <v xml:space="preserve">Mwantimba
</v>
      </c>
      <c r="D133" s="282" t="s">
        <v>2460</v>
      </c>
      <c r="E133" s="282" t="s">
        <v>20</v>
      </c>
      <c r="F133" s="282">
        <v>1</v>
      </c>
      <c r="G133" s="283" t="str">
        <f>'Dry_Litterbag Placem_Collection'!C134</f>
        <v>Wet_P1_T4</v>
      </c>
      <c r="H133" s="284" t="s">
        <v>2559</v>
      </c>
      <c r="I133" s="285" t="s">
        <v>1147</v>
      </c>
      <c r="J133" s="282" t="str">
        <f>IF(ISBLANK('Dry_Litterbag Placem_Collection'!J134),"","G"&amp;""&amp;'Dry_Litterbag Placem_Collection'!J134)</f>
        <v/>
      </c>
      <c r="K133" s="286" t="str">
        <f>IFERROR(INDEX('Green_rooibos initial weight'!$C$5:$C$1749,MATCH(J133, 'Green_rooibos initial weight'!$A$5:$A$1749,0)),"")</f>
        <v/>
      </c>
      <c r="L133" s="286" t="str">
        <f t="shared" si="9"/>
        <v/>
      </c>
      <c r="M133" s="291"/>
      <c r="N133" s="291"/>
      <c r="O133" s="286" t="str">
        <f>IF(IFERROR(INDEX('Both teabags AfterDry'!$D$3:$D$900,MATCH(J133,'Both teabags AfterDry'!$A$3:$A$900,0)),"")="","",(IFERROR(INDEX('Both teabags AfterDry'!$D$3:$D$900,MATCH(J133,'Both teabags AfterDry'!$A$3:$A$900,0)),"")))</f>
        <v/>
      </c>
      <c r="P133" s="286" t="str">
        <f t="shared" si="10"/>
        <v/>
      </c>
      <c r="Q133" s="291"/>
      <c r="R133" s="291"/>
      <c r="S133" s="287">
        <f>'Dry_Litterbag Placem_Collection'!E134</f>
        <v>0</v>
      </c>
      <c r="T133" s="287" t="str">
        <f>IF('Dry_Litterbag Placem_Collection'!G134="","",'Dry_Litterbag Placem_Collection'!G134)</f>
        <v/>
      </c>
      <c r="U133" s="288" t="str">
        <f t="shared" si="8"/>
        <v/>
      </c>
      <c r="V133" s="286" t="str">
        <f t="shared" si="11"/>
        <v/>
      </c>
      <c r="W133" s="289" t="str">
        <f>IFERROR(INDEX(Rainfall_Dry!$O$2:$O$217,MATCH(B133, Rainfall_Dry!$A$2:$A$217,0)),"")</f>
        <v/>
      </c>
      <c r="X133" s="270">
        <v>31.214836424255054</v>
      </c>
      <c r="Y133" s="270">
        <v>11.377370285476141</v>
      </c>
      <c r="Z133" s="270">
        <v>57.407793290268799</v>
      </c>
      <c r="AA133" s="271" t="s">
        <v>2688</v>
      </c>
      <c r="AB133" s="270">
        <v>4.7337604731394798</v>
      </c>
      <c r="AC133">
        <f>IF('WetLitterbags placem_collection'!AB134="","",'WetLitterbags placem_collection'!AB134)</f>
        <v>0.7</v>
      </c>
      <c r="AD133">
        <f>IF('WetLitterbags placem_collection'!Z134="","",'WetLitterbags placem_collection'!Z134)</f>
        <v>9.8000000000000007</v>
      </c>
      <c r="AE133" s="256" t="str">
        <f>IF('WetLitterbags placem_collection'!AA134="","",'WetLitterbags placem_collection'!AA134)</f>
        <v>G</v>
      </c>
      <c r="AF133">
        <f>IF('WetLitterbags placem_collection'!AC134="","",'WetLitterbags placem_collection'!AC134)</f>
        <v>1</v>
      </c>
      <c r="AG133" t="str">
        <f>IFERROR(AVERAGE('Dry_Litterbag Placem_Collection'!O134,'Dry_Litterbag Placem_Collection'!R134),"")</f>
        <v/>
      </c>
      <c r="AH133" s="290" t="str">
        <f>IFERROR(AVERAGE('Dry_Litterbag Placem_Collection'!N134,'Dry_Litterbag Placem_Collection'!Q134),"")</f>
        <v/>
      </c>
      <c r="AI133" s="289">
        <f>INDEX(Coordinates!$B$2:$B$197,MATCH(G133,Coordinates!$J$2:$J$197,0))</f>
        <v>-2.3504800260000001</v>
      </c>
      <c r="AJ133" s="289">
        <f>INDEX(Coordinates!$C$2:$C$197,MATCH(G133,Coordinates!$J$2:$J$197,0))</f>
        <v>34.049551030000003</v>
      </c>
      <c r="AK133" s="289" t="str">
        <f>IF(ISNUMBER(SEARCH("C", 'Dry_Litterbag Placem_Collection'!S134)),"YES","")</f>
        <v/>
      </c>
      <c r="AL133" s="289" t="str">
        <f>IF(ISNUMBER(SEARCH("H", 'Dry_Litterbag Placem_Collection'!S134)),"YES","")</f>
        <v/>
      </c>
      <c r="AM133" s="289" t="str">
        <f>IF(ISNUMBER(SEARCH("R", 'Dry_Litterbag Placem_Collection'!S134)),"YES","")</f>
        <v/>
      </c>
    </row>
    <row r="134" spans="1:39" ht="15" customHeight="1">
      <c r="A134" s="281" t="s">
        <v>2677</v>
      </c>
      <c r="B134" s="282">
        <f>'Dry_Litterbag Placem_Collection'!A135</f>
        <v>133</v>
      </c>
      <c r="C134" s="282" t="str">
        <f>'Dry_Litterbag Placem_Collection'!B135</f>
        <v xml:space="preserve">Mwantimba
</v>
      </c>
      <c r="D134" s="282" t="s">
        <v>2460</v>
      </c>
      <c r="E134" s="282" t="s">
        <v>20</v>
      </c>
      <c r="F134" s="282">
        <v>1</v>
      </c>
      <c r="G134" s="283" t="str">
        <f>'Dry_Litterbag Placem_Collection'!C135</f>
        <v>Wet_P1_T5</v>
      </c>
      <c r="H134" s="284" t="s">
        <v>2559</v>
      </c>
      <c r="I134" s="285" t="s">
        <v>1147</v>
      </c>
      <c r="J134" s="282" t="str">
        <f>IF(ISBLANK('Dry_Litterbag Placem_Collection'!J135),"","G"&amp;""&amp;'Dry_Litterbag Placem_Collection'!J135)</f>
        <v>G270</v>
      </c>
      <c r="K134" s="286">
        <f>IFERROR(INDEX('Green_rooibos initial weight'!$C$5:$C$1749,MATCH(J134, 'Green_rooibos initial weight'!$A$5:$A$1749,0)),"")</f>
        <v>2.0139999999999998</v>
      </c>
      <c r="L134" s="286">
        <f t="shared" si="9"/>
        <v>1.7641999999999998</v>
      </c>
      <c r="M134" s="291"/>
      <c r="N134" s="291"/>
      <c r="O134" s="286" t="str">
        <f>IF(IFERROR(INDEX('Both teabags AfterDry'!$D$3:$D$900,MATCH(J134,'Both teabags AfterDry'!$A$3:$A$900,0)),"")="","",(IFERROR(INDEX('Both teabags AfterDry'!$D$3:$D$900,MATCH(J134,'Both teabags AfterDry'!$A$3:$A$900,0)),"")))</f>
        <v/>
      </c>
      <c r="P134" s="286" t="str">
        <f t="shared" si="10"/>
        <v/>
      </c>
      <c r="Q134" s="291"/>
      <c r="R134" s="291"/>
      <c r="S134" s="287">
        <f>'Dry_Litterbag Placem_Collection'!E135</f>
        <v>42939</v>
      </c>
      <c r="T134" s="287">
        <f>IF('Dry_Litterbag Placem_Collection'!G135="","",'Dry_Litterbag Placem_Collection'!G135)</f>
        <v>43008</v>
      </c>
      <c r="U134" s="288">
        <f t="shared" si="8"/>
        <v>69</v>
      </c>
      <c r="V134" s="286" t="str">
        <f t="shared" si="11"/>
        <v/>
      </c>
      <c r="W134" s="289">
        <f>IFERROR(INDEX(Rainfall_Dry!$O$2:$O$217,MATCH(B134, Rainfall_Dry!$A$2:$A$217,0)),"")</f>
        <v>136.27214243</v>
      </c>
      <c r="X134" s="270">
        <v>31.214836424255054</v>
      </c>
      <c r="Y134" s="270">
        <v>11.377370285476141</v>
      </c>
      <c r="Z134" s="270">
        <v>57.407793290268799</v>
      </c>
      <c r="AA134" s="271" t="s">
        <v>2688</v>
      </c>
      <c r="AB134" s="270">
        <v>5.7337604731394798</v>
      </c>
      <c r="AC134">
        <f>IF('WetLitterbags placem_collection'!AB135="","",'WetLitterbags placem_collection'!AB135)</f>
        <v>2.2000000000000002</v>
      </c>
      <c r="AD134">
        <f>IF('WetLitterbags placem_collection'!Z135="","",'WetLitterbags placem_collection'!Z135)</f>
        <v>10</v>
      </c>
      <c r="AE134" s="256" t="str">
        <f>IF('WetLitterbags placem_collection'!AA135="","",'WetLitterbags placem_collection'!AA135)</f>
        <v>O</v>
      </c>
      <c r="AF134">
        <f>IF('WetLitterbags placem_collection'!AC135="","",'WetLitterbags placem_collection'!AC135)</f>
        <v>1</v>
      </c>
      <c r="AG134">
        <f>IFERROR(AVERAGE('Dry_Litterbag Placem_Collection'!O135,'Dry_Litterbag Placem_Collection'!R135),"")</f>
        <v>8.75</v>
      </c>
      <c r="AH134" s="290">
        <f>IFERROR(AVERAGE('Dry_Litterbag Placem_Collection'!N135,'Dry_Litterbag Placem_Collection'!Q135),"")</f>
        <v>31.3</v>
      </c>
      <c r="AI134" s="289">
        <f>INDEX(Coordinates!$B$2:$B$197,MATCH(G134,Coordinates!$J$2:$J$197,0))</f>
        <v>-2.350474996</v>
      </c>
      <c r="AJ134" s="289">
        <f>INDEX(Coordinates!$C$2:$C$197,MATCH(G134,Coordinates!$J$2:$J$197,0))</f>
        <v>34.049801979999998</v>
      </c>
      <c r="AK134" s="289" t="str">
        <f>IF(ISNUMBER(SEARCH("C", 'Dry_Litterbag Placem_Collection'!S135)),"YES","")</f>
        <v>YES</v>
      </c>
      <c r="AL134" s="289" t="str">
        <f>IF(ISNUMBER(SEARCH("H", 'Dry_Litterbag Placem_Collection'!S135)),"YES","")</f>
        <v/>
      </c>
      <c r="AM134" s="289" t="str">
        <f>IF(ISNUMBER(SEARCH("R", 'Dry_Litterbag Placem_Collection'!S135)),"YES","")</f>
        <v/>
      </c>
    </row>
    <row r="135" spans="1:39" ht="15" customHeight="1">
      <c r="A135" s="281" t="s">
        <v>2677</v>
      </c>
      <c r="B135" s="282">
        <f>'Dry_Litterbag Placem_Collection'!A136</f>
        <v>134</v>
      </c>
      <c r="C135" s="282" t="str">
        <f>'Dry_Litterbag Placem_Collection'!B136</f>
        <v xml:space="preserve">Mwantimba
</v>
      </c>
      <c r="D135" s="282" t="s">
        <v>2460</v>
      </c>
      <c r="E135" s="282" t="s">
        <v>20</v>
      </c>
      <c r="F135" s="282">
        <v>1</v>
      </c>
      <c r="G135" s="283" t="str">
        <f>'Dry_Litterbag Placem_Collection'!C136</f>
        <v>Wet_P1_T6</v>
      </c>
      <c r="H135" s="284" t="s">
        <v>2559</v>
      </c>
      <c r="I135" s="285" t="s">
        <v>1147</v>
      </c>
      <c r="J135" s="282" t="str">
        <f>IF(ISBLANK('Dry_Litterbag Placem_Collection'!J136),"","G"&amp;""&amp;'Dry_Litterbag Placem_Collection'!J136)</f>
        <v>G316</v>
      </c>
      <c r="K135" s="286">
        <f>IFERROR(INDEX('Green_rooibos initial weight'!$C$5:$C$1749,MATCH(J135, 'Green_rooibos initial weight'!$A$5:$A$1749,0)),"")</f>
        <v>2.0579999999999998</v>
      </c>
      <c r="L135" s="286">
        <f t="shared" si="9"/>
        <v>1.8081999999999998</v>
      </c>
      <c r="M135" s="291"/>
      <c r="N135" s="291"/>
      <c r="O135" s="286">
        <f>IF(IFERROR(INDEX('Both teabags AfterDry'!$D$3:$D$900,MATCH(J135,'Both teabags AfterDry'!$A$3:$A$900,0)),"")="","",(IFERROR(INDEX('Both teabags AfterDry'!$D$3:$D$900,MATCH(J135,'Both teabags AfterDry'!$A$3:$A$900,0)),"")))</f>
        <v>0.6512</v>
      </c>
      <c r="P135" s="286">
        <f t="shared" si="10"/>
        <v>0.50059999999999993</v>
      </c>
      <c r="Q135" s="291"/>
      <c r="R135" s="291"/>
      <c r="S135" s="287">
        <f>'Dry_Litterbag Placem_Collection'!E136</f>
        <v>42939</v>
      </c>
      <c r="T135" s="287">
        <f>IF('Dry_Litterbag Placem_Collection'!G136="","",'Dry_Litterbag Placem_Collection'!G136)</f>
        <v>43008</v>
      </c>
      <c r="U135" s="288">
        <f t="shared" si="8"/>
        <v>69</v>
      </c>
      <c r="V135" s="286">
        <f t="shared" si="11"/>
        <v>1.3075999999999999</v>
      </c>
      <c r="W135" s="289">
        <f>IFERROR(INDEX(Rainfall_Dry!$O$2:$O$217,MATCH(B135, Rainfall_Dry!$A$2:$A$217,0)),"")</f>
        <v>136.27214243</v>
      </c>
      <c r="X135" s="270">
        <v>31.214836424255054</v>
      </c>
      <c r="Y135" s="270">
        <v>11.377370285476141</v>
      </c>
      <c r="Z135" s="270">
        <v>57.407793290268799</v>
      </c>
      <c r="AA135" s="271" t="s">
        <v>2688</v>
      </c>
      <c r="AB135" s="270">
        <v>6.7337604731394798</v>
      </c>
      <c r="AC135">
        <f>IF('WetLitterbags placem_collection'!AB136="","",'WetLitterbags placem_collection'!AB136)</f>
        <v>1.1000000000000001</v>
      </c>
      <c r="AD135">
        <f>IF('WetLitterbags placem_collection'!Z136="","",'WetLitterbags placem_collection'!Z136)</f>
        <v>15.4</v>
      </c>
      <c r="AE135" s="256" t="str">
        <f>IF('WetLitterbags placem_collection'!AA136="","",'WetLitterbags placem_collection'!AA136)</f>
        <v>O</v>
      </c>
      <c r="AF135">
        <f>IF('WetLitterbags placem_collection'!AC136="","",'WetLitterbags placem_collection'!AC136)</f>
        <v>1</v>
      </c>
      <c r="AG135">
        <f>IFERROR(AVERAGE('Dry_Litterbag Placem_Collection'!O136,'Dry_Litterbag Placem_Collection'!R136),"")</f>
        <v>6.65</v>
      </c>
      <c r="AH135" s="290">
        <f>IFERROR(AVERAGE('Dry_Litterbag Placem_Collection'!N136,'Dry_Litterbag Placem_Collection'!Q136),"")</f>
        <v>29.200000000000003</v>
      </c>
      <c r="AI135" s="289">
        <f>INDEX(Coordinates!$B$2:$B$197,MATCH(G135,Coordinates!$J$2:$J$197,0))</f>
        <v>-2.3503559730000001</v>
      </c>
      <c r="AJ135" s="289">
        <f>INDEX(Coordinates!$C$2:$C$197,MATCH(G135,Coordinates!$J$2:$J$197,0))</f>
        <v>34.049800980000001</v>
      </c>
      <c r="AK135" s="289" t="str">
        <f>IF(ISNUMBER(SEARCH("C", 'Dry_Litterbag Placem_Collection'!S136)),"YES","")</f>
        <v/>
      </c>
      <c r="AL135" s="289" t="str">
        <f>IF(ISNUMBER(SEARCH("H", 'Dry_Litterbag Placem_Collection'!S136)),"YES","")</f>
        <v/>
      </c>
      <c r="AM135" s="289" t="str">
        <f>IF(ISNUMBER(SEARCH("R", 'Dry_Litterbag Placem_Collection'!S136)),"YES","")</f>
        <v>YES</v>
      </c>
    </row>
    <row r="136" spans="1:39" ht="15" customHeight="1">
      <c r="A136" s="281" t="s">
        <v>2677</v>
      </c>
      <c r="B136" s="282">
        <f>'Dry_Litterbag Placem_Collection'!A137</f>
        <v>135</v>
      </c>
      <c r="C136" s="282" t="str">
        <f>'Dry_Litterbag Placem_Collection'!B137</f>
        <v xml:space="preserve">Mwantimba
</v>
      </c>
      <c r="D136" s="282" t="s">
        <v>2460</v>
      </c>
      <c r="E136" s="282" t="s">
        <v>20</v>
      </c>
      <c r="F136" s="282">
        <v>1</v>
      </c>
      <c r="G136" s="283" t="str">
        <f>'Dry_Litterbag Placem_Collection'!C137</f>
        <v>Wet_P1_T7</v>
      </c>
      <c r="H136" s="284" t="s">
        <v>2559</v>
      </c>
      <c r="I136" s="285" t="s">
        <v>1147</v>
      </c>
      <c r="J136" s="282" t="str">
        <f>IF(ISBLANK('Dry_Litterbag Placem_Collection'!J137),"","G"&amp;""&amp;'Dry_Litterbag Placem_Collection'!J137)</f>
        <v>G77</v>
      </c>
      <c r="K136" s="286">
        <f>IFERROR(INDEX('Green_rooibos initial weight'!$C$5:$C$1749,MATCH(J136, 'Green_rooibos initial weight'!$A$5:$A$1749,0)),"")</f>
        <v>2.0190000000000001</v>
      </c>
      <c r="L136" s="286">
        <f t="shared" si="9"/>
        <v>1.7692000000000001</v>
      </c>
      <c r="M136" s="291"/>
      <c r="N136" s="291"/>
      <c r="O136" s="286">
        <f>IF(IFERROR(INDEX('Both teabags AfterDry'!$D$3:$D$900,MATCH(J136,'Both teabags AfterDry'!$A$3:$A$900,0)),"")="","",(IFERROR(INDEX('Both teabags AfterDry'!$D$3:$D$900,MATCH(J136,'Both teabags AfterDry'!$A$3:$A$900,0)),"")))</f>
        <v>0.94330000000000003</v>
      </c>
      <c r="P136" s="286">
        <f t="shared" si="10"/>
        <v>0.79269999999999996</v>
      </c>
      <c r="Q136" s="291"/>
      <c r="R136" s="291"/>
      <c r="S136" s="287">
        <f>'Dry_Litterbag Placem_Collection'!E137</f>
        <v>42939</v>
      </c>
      <c r="T136" s="287">
        <f>IF('Dry_Litterbag Placem_Collection'!G137="","",'Dry_Litterbag Placem_Collection'!G137)</f>
        <v>43008</v>
      </c>
      <c r="U136" s="288">
        <f t="shared" si="8"/>
        <v>69</v>
      </c>
      <c r="V136" s="286">
        <f t="shared" si="11"/>
        <v>0.97650000000000015</v>
      </c>
      <c r="W136" s="289">
        <f>IFERROR(INDEX(Rainfall_Dry!$O$2:$O$217,MATCH(B136, Rainfall_Dry!$A$2:$A$217,0)),"")</f>
        <v>136.27214243</v>
      </c>
      <c r="X136" s="270">
        <v>31.214836424255054</v>
      </c>
      <c r="Y136" s="270">
        <v>11.377370285476141</v>
      </c>
      <c r="Z136" s="270">
        <v>57.407793290268799</v>
      </c>
      <c r="AA136" s="271" t="s">
        <v>2688</v>
      </c>
      <c r="AB136" s="270">
        <v>7.7337604731394798</v>
      </c>
      <c r="AC136">
        <f>IF('WetLitterbags placem_collection'!AB137="","",'WetLitterbags placem_collection'!AB137)</f>
        <v>2.1</v>
      </c>
      <c r="AD136">
        <f>IF('WetLitterbags placem_collection'!Z137="","",'WetLitterbags placem_collection'!Z137)</f>
        <v>5.6</v>
      </c>
      <c r="AE136" s="256" t="str">
        <f>IF('WetLitterbags placem_collection'!AA137="","",'WetLitterbags placem_collection'!AA137)</f>
        <v>O</v>
      </c>
      <c r="AF136">
        <f>IF('WetLitterbags placem_collection'!AC137="","",'WetLitterbags placem_collection'!AC137)</f>
        <v>1</v>
      </c>
      <c r="AG136">
        <f>IFERROR(AVERAGE('Dry_Litterbag Placem_Collection'!O137,'Dry_Litterbag Placem_Collection'!R137),"")</f>
        <v>8.5500000000000007</v>
      </c>
      <c r="AH136" s="290">
        <f>IFERROR(AVERAGE('Dry_Litterbag Placem_Collection'!N137,'Dry_Litterbag Placem_Collection'!Q137),"")</f>
        <v>31.35</v>
      </c>
      <c r="AI136" s="289">
        <f>INDEX(Coordinates!$B$2:$B$197,MATCH(G136,Coordinates!$J$2:$J$197,0))</f>
        <v>-2.3503589909999998</v>
      </c>
      <c r="AJ136" s="289">
        <f>INDEX(Coordinates!$C$2:$C$197,MATCH(G136,Coordinates!$J$2:$J$197,0))</f>
        <v>34.049719000000003</v>
      </c>
      <c r="AK136" s="289" t="str">
        <f>IF(ISNUMBER(SEARCH("C", 'Dry_Litterbag Placem_Collection'!S137)),"YES","")</f>
        <v>YES</v>
      </c>
      <c r="AL136" s="289" t="str">
        <f>IF(ISNUMBER(SEARCH("H", 'Dry_Litterbag Placem_Collection'!S137)),"YES","")</f>
        <v>YES</v>
      </c>
      <c r="AM136" s="289" t="str">
        <f>IF(ISNUMBER(SEARCH("R", 'Dry_Litterbag Placem_Collection'!S137)),"YES","")</f>
        <v/>
      </c>
    </row>
    <row r="137" spans="1:39" ht="15" customHeight="1">
      <c r="A137" s="281" t="s">
        <v>2677</v>
      </c>
      <c r="B137" s="282">
        <f>'Dry_Litterbag Placem_Collection'!A138</f>
        <v>136</v>
      </c>
      <c r="C137" s="282" t="str">
        <f>'Dry_Litterbag Placem_Collection'!B138</f>
        <v xml:space="preserve">Mwantimba
</v>
      </c>
      <c r="D137" s="282" t="s">
        <v>2460</v>
      </c>
      <c r="E137" s="282" t="s">
        <v>20</v>
      </c>
      <c r="F137" s="282">
        <v>1</v>
      </c>
      <c r="G137" s="283" t="str">
        <f>'Dry_Litterbag Placem_Collection'!C138</f>
        <v>Wet_P1_T8</v>
      </c>
      <c r="H137" s="284" t="s">
        <v>2559</v>
      </c>
      <c r="I137" s="285" t="s">
        <v>1147</v>
      </c>
      <c r="J137" s="282" t="str">
        <f>IF(ISBLANK('Dry_Litterbag Placem_Collection'!J138),"","G"&amp;""&amp;'Dry_Litterbag Placem_Collection'!J138)</f>
        <v>G332</v>
      </c>
      <c r="K137" s="286">
        <f>IFERROR(INDEX('Green_rooibos initial weight'!$C$5:$C$1749,MATCH(J137, 'Green_rooibos initial weight'!$A$5:$A$1749,0)),"")</f>
        <v>2.121</v>
      </c>
      <c r="L137" s="286">
        <f t="shared" si="9"/>
        <v>1.8712</v>
      </c>
      <c r="M137" s="291"/>
      <c r="N137" s="291"/>
      <c r="O137" s="286">
        <f>IF(IFERROR(INDEX('Both teabags AfterDry'!$D$3:$D$900,MATCH(J137,'Both teabags AfterDry'!$A$3:$A$900,0)),"")="","",(IFERROR(INDEX('Both teabags AfterDry'!$D$3:$D$900,MATCH(J137,'Both teabags AfterDry'!$A$3:$A$900,0)),"")))</f>
        <v>0.98260000000000003</v>
      </c>
      <c r="P137" s="286">
        <f t="shared" si="10"/>
        <v>0.83200000000000007</v>
      </c>
      <c r="Q137" s="291"/>
      <c r="R137" s="291"/>
      <c r="S137" s="287">
        <f>'Dry_Litterbag Placem_Collection'!E138</f>
        <v>42939</v>
      </c>
      <c r="T137" s="287">
        <f>IF('Dry_Litterbag Placem_Collection'!G138="","",'Dry_Litterbag Placem_Collection'!G138)</f>
        <v>43008</v>
      </c>
      <c r="U137" s="288">
        <f t="shared" si="8"/>
        <v>69</v>
      </c>
      <c r="V137" s="286">
        <f t="shared" si="11"/>
        <v>1.0391999999999999</v>
      </c>
      <c r="W137" s="289">
        <f>IFERROR(INDEX(Rainfall_Dry!$O$2:$O$217,MATCH(B137, Rainfall_Dry!$A$2:$A$217,0)),"")</f>
        <v>136.27214243</v>
      </c>
      <c r="X137" s="270">
        <v>31.214836424255054</v>
      </c>
      <c r="Y137" s="270">
        <v>11.377370285476141</v>
      </c>
      <c r="Z137" s="270">
        <v>57.407793290268799</v>
      </c>
      <c r="AA137" s="271" t="s">
        <v>2688</v>
      </c>
      <c r="AB137" s="270">
        <v>8.7337604731394798</v>
      </c>
      <c r="AC137">
        <f>IF('WetLitterbags placem_collection'!AB138="","",'WetLitterbags placem_collection'!AB138)</f>
        <v>2.2999999999999998</v>
      </c>
      <c r="AD137">
        <f>IF('WetLitterbags placem_collection'!Z138="","",'WetLitterbags placem_collection'!Z138)</f>
        <v>16.3</v>
      </c>
      <c r="AE137" s="256" t="str">
        <f>IF('WetLitterbags placem_collection'!AA138="","",'WetLitterbags placem_collection'!AA138)</f>
        <v>G</v>
      </c>
      <c r="AF137">
        <f>IF('WetLitterbags placem_collection'!AC138="","",'WetLitterbags placem_collection'!AC138)</f>
        <v>1</v>
      </c>
      <c r="AG137">
        <f>IFERROR(AVERAGE('Dry_Litterbag Placem_Collection'!O138,'Dry_Litterbag Placem_Collection'!R138),"")</f>
        <v>5.9</v>
      </c>
      <c r="AH137" s="290">
        <f>IFERROR(AVERAGE('Dry_Litterbag Placem_Collection'!N138,'Dry_Litterbag Placem_Collection'!Q138),"")</f>
        <v>29.9</v>
      </c>
      <c r="AI137" s="289">
        <f>INDEX(Coordinates!$B$2:$B$197,MATCH(G137,Coordinates!$J$2:$J$197,0))</f>
        <v>-2.3502159960000002</v>
      </c>
      <c r="AJ137" s="289">
        <f>INDEX(Coordinates!$C$2:$C$197,MATCH(G137,Coordinates!$J$2:$J$197,0))</f>
        <v>34.049822020000001</v>
      </c>
      <c r="AK137" s="289" t="str">
        <f>IF(ISNUMBER(SEARCH("C", 'Dry_Litterbag Placem_Collection'!S138)),"YES","")</f>
        <v>YES</v>
      </c>
      <c r="AL137" s="289" t="str">
        <f>IF(ISNUMBER(SEARCH("H", 'Dry_Litterbag Placem_Collection'!S138)),"YES","")</f>
        <v/>
      </c>
      <c r="AM137" s="289" t="str">
        <f>IF(ISNUMBER(SEARCH("R", 'Dry_Litterbag Placem_Collection'!S138)),"YES","")</f>
        <v/>
      </c>
    </row>
    <row r="138" spans="1:39" ht="15" customHeight="1">
      <c r="A138" s="281" t="s">
        <v>2677</v>
      </c>
      <c r="B138" s="282">
        <f>'Dry_Litterbag Placem_Collection'!A139</f>
        <v>137</v>
      </c>
      <c r="C138" s="282" t="str">
        <f>'Dry_Litterbag Placem_Collection'!B139</f>
        <v xml:space="preserve">Mwantimba
</v>
      </c>
      <c r="D138" s="282" t="s">
        <v>2460</v>
      </c>
      <c r="E138" s="282" t="s">
        <v>20</v>
      </c>
      <c r="F138" s="282">
        <v>2</v>
      </c>
      <c r="G138" s="283" t="str">
        <f>'Dry_Litterbag Placem_Collection'!C139</f>
        <v>Wet_P2_T1</v>
      </c>
      <c r="H138" s="284" t="s">
        <v>2559</v>
      </c>
      <c r="I138" s="285" t="s">
        <v>1147</v>
      </c>
      <c r="J138" s="282" t="str">
        <f>IF(ISBLANK('Dry_Litterbag Placem_Collection'!J139),"","G"&amp;""&amp;'Dry_Litterbag Placem_Collection'!J139)</f>
        <v>G30</v>
      </c>
      <c r="K138" s="286">
        <f>IFERROR(INDEX('Green_rooibos initial weight'!$C$5:$C$1749,MATCH(J138, 'Green_rooibos initial weight'!$A$5:$A$1749,0)),"")</f>
        <v>2.0680000000000001</v>
      </c>
      <c r="L138" s="286">
        <f t="shared" si="9"/>
        <v>1.8182</v>
      </c>
      <c r="M138" s="291"/>
      <c r="N138" s="291"/>
      <c r="O138" s="286">
        <f>IF(IFERROR(INDEX('Both teabags AfterDry'!$D$3:$D$900,MATCH(J138,'Both teabags AfterDry'!$A$3:$A$900,0)),"")="","",(IFERROR(INDEX('Both teabags AfterDry'!$D$3:$D$900,MATCH(J138,'Both teabags AfterDry'!$A$3:$A$900,0)),"")))</f>
        <v>0.80879999999999996</v>
      </c>
      <c r="P138" s="286">
        <f t="shared" si="10"/>
        <v>0.6581999999999999</v>
      </c>
      <c r="Q138" s="291"/>
      <c r="R138" s="291"/>
      <c r="S138" s="287">
        <f>'Dry_Litterbag Placem_Collection'!E139</f>
        <v>42939</v>
      </c>
      <c r="T138" s="287">
        <f>IF('Dry_Litterbag Placem_Collection'!G139="","",'Dry_Litterbag Placem_Collection'!G139)</f>
        <v>43008</v>
      </c>
      <c r="U138" s="288">
        <f t="shared" si="8"/>
        <v>69</v>
      </c>
      <c r="V138" s="286">
        <f t="shared" si="11"/>
        <v>1.1600000000000001</v>
      </c>
      <c r="W138" s="289">
        <f>IFERROR(INDEX(Rainfall_Dry!$O$2:$O$217,MATCH(B138, Rainfall_Dry!$A$2:$A$217,0)),"")</f>
        <v>136.27214243</v>
      </c>
      <c r="X138" s="270">
        <v>33.96</v>
      </c>
      <c r="Y138" s="270">
        <v>8.9200000000000017</v>
      </c>
      <c r="Z138" s="270">
        <v>57.12</v>
      </c>
      <c r="AA138" s="271" t="s">
        <v>2688</v>
      </c>
      <c r="AB138" s="270">
        <v>2.072055199605717</v>
      </c>
      <c r="AC138">
        <f>IF('WetLitterbags placem_collection'!AB139="","",'WetLitterbags placem_collection'!AB139)</f>
        <v>1.2</v>
      </c>
      <c r="AD138">
        <f>IF('WetLitterbags placem_collection'!Z139="","",'WetLitterbags placem_collection'!Z139)</f>
        <v>32.4</v>
      </c>
      <c r="AE138" s="256" t="str">
        <f>IF('WetLitterbags placem_collection'!AA139="","",'WetLitterbags placem_collection'!AA139)</f>
        <v>G</v>
      </c>
      <c r="AF138">
        <f>IF('WetLitterbags placem_collection'!AC139="","",'WetLitterbags placem_collection'!AC139)</f>
        <v>1</v>
      </c>
      <c r="AG138">
        <f>IFERROR(AVERAGE('Dry_Litterbag Placem_Collection'!O139,'Dry_Litterbag Placem_Collection'!R139),"")</f>
        <v>8.9</v>
      </c>
      <c r="AH138" s="290">
        <f>IFERROR(AVERAGE('Dry_Litterbag Placem_Collection'!N139,'Dry_Litterbag Placem_Collection'!Q139),"")</f>
        <v>27.55</v>
      </c>
      <c r="AI138" s="289">
        <f>INDEX(Coordinates!$B$2:$B$197,MATCH(G138,Coordinates!$J$2:$J$197,0))</f>
        <v>-2.348596025</v>
      </c>
      <c r="AJ138" s="289">
        <f>INDEX(Coordinates!$C$2:$C$197,MATCH(G138,Coordinates!$J$2:$J$197,0))</f>
        <v>34.050070959999999</v>
      </c>
      <c r="AK138" s="289" t="str">
        <f>IF(ISNUMBER(SEARCH("C", 'Dry_Litterbag Placem_Collection'!S139)),"YES","")</f>
        <v/>
      </c>
      <c r="AL138" s="289" t="str">
        <f>IF(ISNUMBER(SEARCH("H", 'Dry_Litterbag Placem_Collection'!S139)),"YES","")</f>
        <v>YES</v>
      </c>
      <c r="AM138" s="289" t="str">
        <f>IF(ISNUMBER(SEARCH("R", 'Dry_Litterbag Placem_Collection'!S139)),"YES","")</f>
        <v/>
      </c>
    </row>
    <row r="139" spans="1:39" ht="15" customHeight="1">
      <c r="A139" s="281" t="s">
        <v>2677</v>
      </c>
      <c r="B139" s="282">
        <f>'Dry_Litterbag Placem_Collection'!A140</f>
        <v>138</v>
      </c>
      <c r="C139" s="282" t="str">
        <f>'Dry_Litterbag Placem_Collection'!B140</f>
        <v xml:space="preserve">Mwantimba
</v>
      </c>
      <c r="D139" s="282" t="s">
        <v>2460</v>
      </c>
      <c r="E139" s="282" t="s">
        <v>20</v>
      </c>
      <c r="F139" s="282">
        <v>2</v>
      </c>
      <c r="G139" s="283" t="str">
        <f>'Dry_Litterbag Placem_Collection'!C140</f>
        <v>Wet_P2_T2</v>
      </c>
      <c r="H139" s="284" t="s">
        <v>2559</v>
      </c>
      <c r="I139" s="285" t="s">
        <v>1147</v>
      </c>
      <c r="J139" s="282" t="str">
        <f>IF(ISBLANK('Dry_Litterbag Placem_Collection'!J140),"","G"&amp;""&amp;'Dry_Litterbag Placem_Collection'!J140)</f>
        <v>G213</v>
      </c>
      <c r="K139" s="286">
        <f>IFERROR(INDEX('Green_rooibos initial weight'!$C$5:$C$1749,MATCH(J139, 'Green_rooibos initial weight'!$A$5:$A$1749,0)),"")</f>
        <v>2.0670000000000002</v>
      </c>
      <c r="L139" s="286">
        <f t="shared" si="9"/>
        <v>1.8172000000000001</v>
      </c>
      <c r="M139" s="291"/>
      <c r="N139" s="291"/>
      <c r="O139" s="286">
        <f>IF(IFERROR(INDEX('Both teabags AfterDry'!$D$3:$D$900,MATCH(J139,'Both teabags AfterDry'!$A$3:$A$900,0)),"")="","",(IFERROR(INDEX('Both teabags AfterDry'!$D$3:$D$900,MATCH(J139,'Both teabags AfterDry'!$A$3:$A$900,0)),"")))</f>
        <v>0.66200000000000003</v>
      </c>
      <c r="P139" s="286">
        <f t="shared" si="10"/>
        <v>0.51140000000000008</v>
      </c>
      <c r="Q139" s="291"/>
      <c r="R139" s="291"/>
      <c r="S139" s="287">
        <f>'Dry_Litterbag Placem_Collection'!E140</f>
        <v>42939</v>
      </c>
      <c r="T139" s="287">
        <f>IF('Dry_Litterbag Placem_Collection'!G140="","",'Dry_Litterbag Placem_Collection'!G140)</f>
        <v>43008</v>
      </c>
      <c r="U139" s="288">
        <f t="shared" si="8"/>
        <v>69</v>
      </c>
      <c r="V139" s="286">
        <f t="shared" si="11"/>
        <v>1.3058000000000001</v>
      </c>
      <c r="W139" s="289">
        <f>IFERROR(INDEX(Rainfall_Dry!$O$2:$O$217,MATCH(B139, Rainfall_Dry!$A$2:$A$217,0)),"")</f>
        <v>136.27214243</v>
      </c>
      <c r="X139" s="270">
        <v>33.96</v>
      </c>
      <c r="Y139" s="270">
        <v>8.9200000000000017</v>
      </c>
      <c r="Z139" s="270">
        <v>57.12</v>
      </c>
      <c r="AA139" s="271" t="s">
        <v>2688</v>
      </c>
      <c r="AB139" s="270">
        <v>3.0720551996057202</v>
      </c>
      <c r="AC139">
        <f>IF('WetLitterbags placem_collection'!AB140="","",'WetLitterbags placem_collection'!AB140)</f>
        <v>2.8</v>
      </c>
      <c r="AD139">
        <f>IF('WetLitterbags placem_collection'!Z140="","",'WetLitterbags placem_collection'!Z140)</f>
        <v>26.4</v>
      </c>
      <c r="AE139" s="256" t="str">
        <f>IF('WetLitterbags placem_collection'!AA140="","",'WetLitterbags placem_collection'!AA140)</f>
        <v>G</v>
      </c>
      <c r="AF139">
        <f>IF('WetLitterbags placem_collection'!AC140="","",'WetLitterbags placem_collection'!AC140)</f>
        <v>1</v>
      </c>
      <c r="AG139">
        <f>IFERROR(AVERAGE('Dry_Litterbag Placem_Collection'!O140,'Dry_Litterbag Placem_Collection'!R140),"")</f>
        <v>7.05</v>
      </c>
      <c r="AH139" s="290">
        <f>IFERROR(AVERAGE('Dry_Litterbag Placem_Collection'!N140,'Dry_Litterbag Placem_Collection'!Q140),"")</f>
        <v>28.799999999999997</v>
      </c>
      <c r="AI139" s="289">
        <f>INDEX(Coordinates!$B$2:$B$197,MATCH(G139,Coordinates!$J$2:$J$197,0))</f>
        <v>-2.3485449790000001</v>
      </c>
      <c r="AJ139" s="289">
        <f>INDEX(Coordinates!$C$2:$C$197,MATCH(G139,Coordinates!$J$2:$J$197,0))</f>
        <v>34.050146980000001</v>
      </c>
      <c r="AK139" s="289" t="str">
        <f>IF(ISNUMBER(SEARCH("C", 'Dry_Litterbag Placem_Collection'!S140)),"YES","")</f>
        <v>YES</v>
      </c>
      <c r="AL139" s="289" t="str">
        <f>IF(ISNUMBER(SEARCH("H", 'Dry_Litterbag Placem_Collection'!S140)),"YES","")</f>
        <v>YES</v>
      </c>
      <c r="AM139" s="289" t="str">
        <f>IF(ISNUMBER(SEARCH("R", 'Dry_Litterbag Placem_Collection'!S140)),"YES","")</f>
        <v/>
      </c>
    </row>
    <row r="140" spans="1:39" ht="15" customHeight="1">
      <c r="A140" s="281" t="s">
        <v>2677</v>
      </c>
      <c r="B140" s="282">
        <f>'Dry_Litterbag Placem_Collection'!A141</f>
        <v>139</v>
      </c>
      <c r="C140" s="282" t="str">
        <f>'Dry_Litterbag Placem_Collection'!B141</f>
        <v xml:space="preserve">Mwantimba
</v>
      </c>
      <c r="D140" s="282" t="s">
        <v>2460</v>
      </c>
      <c r="E140" s="282" t="s">
        <v>20</v>
      </c>
      <c r="F140" s="282">
        <v>2</v>
      </c>
      <c r="G140" s="283" t="str">
        <f>'Dry_Litterbag Placem_Collection'!C141</f>
        <v>Wet_P2_T3</v>
      </c>
      <c r="H140" s="284" t="s">
        <v>2559</v>
      </c>
      <c r="I140" s="285" t="s">
        <v>1147</v>
      </c>
      <c r="J140" s="282" t="str">
        <f>IF(ISBLANK('Dry_Litterbag Placem_Collection'!J141),"","G"&amp;""&amp;'Dry_Litterbag Placem_Collection'!J141)</f>
        <v>G250</v>
      </c>
      <c r="K140" s="286">
        <f>IFERROR(INDEX('Green_rooibos initial weight'!$C$5:$C$1749,MATCH(J140, 'Green_rooibos initial weight'!$A$5:$A$1749,0)),"")</f>
        <v>2.0139999999999998</v>
      </c>
      <c r="L140" s="286">
        <f t="shared" si="9"/>
        <v>1.7641999999999998</v>
      </c>
      <c r="M140" s="291"/>
      <c r="N140" s="291"/>
      <c r="O140" s="286">
        <f>IF(IFERROR(INDEX('Both teabags AfterDry'!$D$3:$D$900,MATCH(J140,'Both teabags AfterDry'!$A$3:$A$900,0)),"")="","",(IFERROR(INDEX('Both teabags AfterDry'!$D$3:$D$900,MATCH(J140,'Both teabags AfterDry'!$A$3:$A$900,0)),"")))</f>
        <v>0.80610000000000004</v>
      </c>
      <c r="P140" s="286">
        <f t="shared" si="10"/>
        <v>0.65549999999999997</v>
      </c>
      <c r="Q140" s="291"/>
      <c r="R140" s="291"/>
      <c r="S140" s="287">
        <f>'Dry_Litterbag Placem_Collection'!E141</f>
        <v>42939</v>
      </c>
      <c r="T140" s="287">
        <f>IF('Dry_Litterbag Placem_Collection'!G141="","",'Dry_Litterbag Placem_Collection'!G141)</f>
        <v>43008</v>
      </c>
      <c r="U140" s="288">
        <f t="shared" si="8"/>
        <v>69</v>
      </c>
      <c r="V140" s="286">
        <f t="shared" si="11"/>
        <v>1.1086999999999998</v>
      </c>
      <c r="W140" s="289">
        <f>IFERROR(INDEX(Rainfall_Dry!$O$2:$O$217,MATCH(B140, Rainfall_Dry!$A$2:$A$217,0)),"")</f>
        <v>136.27214243</v>
      </c>
      <c r="X140" s="270">
        <v>33.96</v>
      </c>
      <c r="Y140" s="270">
        <v>8.9200000000000017</v>
      </c>
      <c r="Z140" s="270">
        <v>57.12</v>
      </c>
      <c r="AA140" s="271" t="s">
        <v>2688</v>
      </c>
      <c r="AB140" s="270">
        <v>4.0720551996057202</v>
      </c>
      <c r="AC140">
        <f>IF('WetLitterbags placem_collection'!AB141="","",'WetLitterbags placem_collection'!AB141)</f>
        <v>5.7</v>
      </c>
      <c r="AD140">
        <f>IF('WetLitterbags placem_collection'!Z141="","",'WetLitterbags placem_collection'!Z141)</f>
        <v>19.399999999999999</v>
      </c>
      <c r="AE140" s="256" t="str">
        <f>IF('WetLitterbags placem_collection'!AA141="","",'WetLitterbags placem_collection'!AA141)</f>
        <v>G</v>
      </c>
      <c r="AF140">
        <f>IF('WetLitterbags placem_collection'!AC141="","",'WetLitterbags placem_collection'!AC141)</f>
        <v>1</v>
      </c>
      <c r="AG140">
        <f>IFERROR(AVERAGE('Dry_Litterbag Placem_Collection'!O141,'Dry_Litterbag Placem_Collection'!R141),"")</f>
        <v>11.200000000000001</v>
      </c>
      <c r="AH140" s="290">
        <f>IFERROR(AVERAGE('Dry_Litterbag Placem_Collection'!N141,'Dry_Litterbag Placem_Collection'!Q141),"")</f>
        <v>28.15</v>
      </c>
      <c r="AI140" s="289">
        <f>INDEX(Coordinates!$B$2:$B$197,MATCH(G140,Coordinates!$J$2:$J$197,0))</f>
        <v>-2.3487209990000002</v>
      </c>
      <c r="AJ140" s="289">
        <f>INDEX(Coordinates!$C$2:$C$197,MATCH(G140,Coordinates!$J$2:$J$197,0))</f>
        <v>34.050128039999997</v>
      </c>
      <c r="AK140" s="289" t="str">
        <f>IF(ISNUMBER(SEARCH("C", 'Dry_Litterbag Placem_Collection'!S141)),"YES","")</f>
        <v>YES</v>
      </c>
      <c r="AL140" s="289" t="str">
        <f>IF(ISNUMBER(SEARCH("H", 'Dry_Litterbag Placem_Collection'!S141)),"YES","")</f>
        <v>YES</v>
      </c>
      <c r="AM140" s="289" t="str">
        <f>IF(ISNUMBER(SEARCH("R", 'Dry_Litterbag Placem_Collection'!S141)),"YES","")</f>
        <v/>
      </c>
    </row>
    <row r="141" spans="1:39" ht="15" customHeight="1">
      <c r="A141" s="281" t="s">
        <v>2677</v>
      </c>
      <c r="B141" s="282">
        <f>'Dry_Litterbag Placem_Collection'!A142</f>
        <v>140</v>
      </c>
      <c r="C141" s="282" t="str">
        <f>'Dry_Litterbag Placem_Collection'!B142</f>
        <v xml:space="preserve">Mwantimba
</v>
      </c>
      <c r="D141" s="282" t="s">
        <v>2460</v>
      </c>
      <c r="E141" s="282" t="s">
        <v>20</v>
      </c>
      <c r="F141" s="282">
        <v>2</v>
      </c>
      <c r="G141" s="283" t="str">
        <f>'Dry_Litterbag Placem_Collection'!C142</f>
        <v>Wet_P2_T4</v>
      </c>
      <c r="H141" s="284" t="s">
        <v>2559</v>
      </c>
      <c r="I141" s="285" t="s">
        <v>1147</v>
      </c>
      <c r="J141" s="282" t="str">
        <f>IF(ISBLANK('Dry_Litterbag Placem_Collection'!J142),"","G"&amp;""&amp;'Dry_Litterbag Placem_Collection'!J142)</f>
        <v>G401</v>
      </c>
      <c r="K141" s="286">
        <f>IFERROR(INDEX('Green_rooibos initial weight'!$C$5:$C$1749,MATCH(J141, 'Green_rooibos initial weight'!$A$5:$A$1749,0)),"")</f>
        <v>1.9390000000000001</v>
      </c>
      <c r="L141" s="286">
        <f t="shared" si="9"/>
        <v>1.6892</v>
      </c>
      <c r="M141" s="291"/>
      <c r="N141" s="291"/>
      <c r="O141" s="286">
        <f>IF(IFERROR(INDEX('Both teabags AfterDry'!$D$3:$D$900,MATCH(J141,'Both teabags AfterDry'!$A$3:$A$900,0)),"")="","",(IFERROR(INDEX('Both teabags AfterDry'!$D$3:$D$900,MATCH(J141,'Both teabags AfterDry'!$A$3:$A$900,0)),"")))</f>
        <v>0.9304</v>
      </c>
      <c r="P141" s="286">
        <f t="shared" si="10"/>
        <v>0.77980000000000005</v>
      </c>
      <c r="Q141" s="291"/>
      <c r="R141" s="291"/>
      <c r="S141" s="287">
        <f>'Dry_Litterbag Placem_Collection'!E142</f>
        <v>42939</v>
      </c>
      <c r="T141" s="287">
        <f>IF('Dry_Litterbag Placem_Collection'!G142="","",'Dry_Litterbag Placem_Collection'!G142)</f>
        <v>43008</v>
      </c>
      <c r="U141" s="288">
        <f t="shared" si="8"/>
        <v>69</v>
      </c>
      <c r="V141" s="286">
        <f t="shared" si="11"/>
        <v>0.90939999999999999</v>
      </c>
      <c r="W141" s="289">
        <f>IFERROR(INDEX(Rainfall_Dry!$O$2:$O$217,MATCH(B141, Rainfall_Dry!$A$2:$A$217,0)),"")</f>
        <v>136.27214243</v>
      </c>
      <c r="X141" s="270">
        <v>33.96</v>
      </c>
      <c r="Y141" s="270">
        <v>8.9200000000000017</v>
      </c>
      <c r="Z141" s="270">
        <v>57.12</v>
      </c>
      <c r="AA141" s="271" t="s">
        <v>2688</v>
      </c>
      <c r="AB141" s="270">
        <v>5.0720551996057202</v>
      </c>
      <c r="AC141">
        <f>IF('WetLitterbags placem_collection'!AB142="","",'WetLitterbags placem_collection'!AB142)</f>
        <v>1.4</v>
      </c>
      <c r="AD141">
        <f>IF('WetLitterbags placem_collection'!Z142="","",'WetLitterbags placem_collection'!Z142)</f>
        <v>33.4</v>
      </c>
      <c r="AE141" s="256" t="str">
        <f>IF('WetLitterbags placem_collection'!AA142="","",'WetLitterbags placem_collection'!AA142)</f>
        <v>G</v>
      </c>
      <c r="AF141">
        <f>IF('WetLitterbags placem_collection'!AC142="","",'WetLitterbags placem_collection'!AC142)</f>
        <v>1</v>
      </c>
      <c r="AG141">
        <f>IFERROR(AVERAGE('Dry_Litterbag Placem_Collection'!O142,'Dry_Litterbag Placem_Collection'!R142),"")</f>
        <v>7.3000000000000007</v>
      </c>
      <c r="AH141" s="290">
        <f>IFERROR(AVERAGE('Dry_Litterbag Placem_Collection'!N142,'Dry_Litterbag Placem_Collection'!Q142),"")</f>
        <v>28</v>
      </c>
      <c r="AI141" s="289">
        <f>INDEX(Coordinates!$B$2:$B$197,MATCH(G141,Coordinates!$J$2:$J$197,0))</f>
        <v>-2.3486250270000002</v>
      </c>
      <c r="AJ141" s="289">
        <f>INDEX(Coordinates!$C$2:$C$197,MATCH(G141,Coordinates!$J$2:$J$197,0))</f>
        <v>34.050070959999999</v>
      </c>
      <c r="AK141" s="289" t="str">
        <f>IF(ISNUMBER(SEARCH("C", 'Dry_Litterbag Placem_Collection'!S142)),"YES","")</f>
        <v/>
      </c>
      <c r="AL141" s="289" t="str">
        <f>IF(ISNUMBER(SEARCH("H", 'Dry_Litterbag Placem_Collection'!S142)),"YES","")</f>
        <v/>
      </c>
      <c r="AM141" s="289" t="str">
        <f>IF(ISNUMBER(SEARCH("R", 'Dry_Litterbag Placem_Collection'!S142)),"YES","")</f>
        <v>YES</v>
      </c>
    </row>
    <row r="142" spans="1:39" ht="15" customHeight="1">
      <c r="A142" s="281" t="s">
        <v>2677</v>
      </c>
      <c r="B142" s="282">
        <f>'Dry_Litterbag Placem_Collection'!A143</f>
        <v>141</v>
      </c>
      <c r="C142" s="282" t="str">
        <f>'Dry_Litterbag Placem_Collection'!B143</f>
        <v xml:space="preserve">Mwantimba
</v>
      </c>
      <c r="D142" s="282" t="s">
        <v>2460</v>
      </c>
      <c r="E142" s="282" t="s">
        <v>20</v>
      </c>
      <c r="F142" s="282">
        <v>2</v>
      </c>
      <c r="G142" s="283" t="str">
        <f>'Dry_Litterbag Placem_Collection'!C143</f>
        <v>Wet_P2_T5</v>
      </c>
      <c r="H142" s="284" t="s">
        <v>2559</v>
      </c>
      <c r="I142" s="285" t="s">
        <v>1147</v>
      </c>
      <c r="J142" s="282" t="str">
        <f>IF(ISBLANK('Dry_Litterbag Placem_Collection'!J143),"","G"&amp;""&amp;'Dry_Litterbag Placem_Collection'!J143)</f>
        <v/>
      </c>
      <c r="K142" s="286" t="str">
        <f>IFERROR(INDEX('Green_rooibos initial weight'!$C$5:$C$1749,MATCH(J142, 'Green_rooibos initial weight'!$A$5:$A$1749,0)),"")</f>
        <v/>
      </c>
      <c r="L142" s="286" t="str">
        <f t="shared" si="9"/>
        <v/>
      </c>
      <c r="M142" s="291"/>
      <c r="N142" s="291"/>
      <c r="O142" s="286" t="str">
        <f>IF(IFERROR(INDEX('Both teabags AfterDry'!$D$3:$D$900,MATCH(J142,'Both teabags AfterDry'!$A$3:$A$900,0)),"")="","",(IFERROR(INDEX('Both teabags AfterDry'!$D$3:$D$900,MATCH(J142,'Both teabags AfterDry'!$A$3:$A$900,0)),"")))</f>
        <v/>
      </c>
      <c r="P142" s="286" t="str">
        <f t="shared" si="10"/>
        <v/>
      </c>
      <c r="Q142" s="291"/>
      <c r="R142" s="291"/>
      <c r="S142" s="287">
        <f>'Dry_Litterbag Placem_Collection'!E143</f>
        <v>0</v>
      </c>
      <c r="T142" s="287" t="str">
        <f>IF('Dry_Litterbag Placem_Collection'!G143="","",'Dry_Litterbag Placem_Collection'!G143)</f>
        <v/>
      </c>
      <c r="U142" s="288" t="str">
        <f t="shared" si="8"/>
        <v/>
      </c>
      <c r="V142" s="286" t="str">
        <f t="shared" si="11"/>
        <v/>
      </c>
      <c r="W142" s="289" t="str">
        <f>IFERROR(INDEX(Rainfall_Dry!$O$2:$O$217,MATCH(B142, Rainfall_Dry!$A$2:$A$217,0)),"")</f>
        <v/>
      </c>
      <c r="X142" s="270">
        <v>33.96</v>
      </c>
      <c r="Y142" s="270">
        <v>8.9200000000000017</v>
      </c>
      <c r="Z142" s="270">
        <v>57.12</v>
      </c>
      <c r="AA142" s="271" t="s">
        <v>2688</v>
      </c>
      <c r="AB142" s="270">
        <v>6.0720551996057202</v>
      </c>
      <c r="AC142">
        <f>IF('WetLitterbags placem_collection'!AB143="","",'WetLitterbags placem_collection'!AB143)</f>
        <v>1.4</v>
      </c>
      <c r="AD142">
        <f>IF('WetLitterbags placem_collection'!Z143="","",'WetLitterbags placem_collection'!Z143)</f>
        <v>28.4</v>
      </c>
      <c r="AE142" s="256" t="str">
        <f>IF('WetLitterbags placem_collection'!AA143="","",'WetLitterbags placem_collection'!AA143)</f>
        <v>G</v>
      </c>
      <c r="AF142">
        <f>IF('WetLitterbags placem_collection'!AC143="","",'WetLitterbags placem_collection'!AC143)</f>
        <v>1</v>
      </c>
      <c r="AG142" t="str">
        <f>IFERROR(AVERAGE('Dry_Litterbag Placem_Collection'!O143,'Dry_Litterbag Placem_Collection'!R143),"")</f>
        <v/>
      </c>
      <c r="AH142" s="290" t="str">
        <f>IFERROR(AVERAGE('Dry_Litterbag Placem_Collection'!N143,'Dry_Litterbag Placem_Collection'!Q143),"")</f>
        <v/>
      </c>
      <c r="AI142" s="289">
        <f>INDEX(Coordinates!$B$2:$B$197,MATCH(G142,Coordinates!$J$2:$J$197,0))</f>
        <v>-2.3486060000000002</v>
      </c>
      <c r="AJ142" s="289">
        <f>INDEX(Coordinates!$C$2:$C$197,MATCH(G142,Coordinates!$J$2:$J$197,0))</f>
        <v>34.050010020000002</v>
      </c>
      <c r="AK142" s="289" t="str">
        <f>IF(ISNUMBER(SEARCH("C", 'Dry_Litterbag Placem_Collection'!S143)),"YES","")</f>
        <v/>
      </c>
      <c r="AL142" s="289" t="str">
        <f>IF(ISNUMBER(SEARCH("H", 'Dry_Litterbag Placem_Collection'!S143)),"YES","")</f>
        <v/>
      </c>
      <c r="AM142" s="289" t="str">
        <f>IF(ISNUMBER(SEARCH("R", 'Dry_Litterbag Placem_Collection'!S143)),"YES","")</f>
        <v/>
      </c>
    </row>
    <row r="143" spans="1:39" ht="15" customHeight="1">
      <c r="A143" s="281" t="s">
        <v>2677</v>
      </c>
      <c r="B143" s="282">
        <f>'Dry_Litterbag Placem_Collection'!A144</f>
        <v>142</v>
      </c>
      <c r="C143" s="282" t="str">
        <f>'Dry_Litterbag Placem_Collection'!B144</f>
        <v xml:space="preserve">Mwantimba
</v>
      </c>
      <c r="D143" s="282" t="s">
        <v>2460</v>
      </c>
      <c r="E143" s="282" t="s">
        <v>20</v>
      </c>
      <c r="F143" s="282">
        <v>2</v>
      </c>
      <c r="G143" s="283" t="str">
        <f>'Dry_Litterbag Placem_Collection'!C144</f>
        <v>Wet_P2_T6</v>
      </c>
      <c r="H143" s="284" t="s">
        <v>2559</v>
      </c>
      <c r="I143" s="285" t="s">
        <v>1147</v>
      </c>
      <c r="J143" s="282" t="str">
        <f>IF(ISBLANK('Dry_Litterbag Placem_Collection'!J144),"","G"&amp;""&amp;'Dry_Litterbag Placem_Collection'!J144)</f>
        <v>G87</v>
      </c>
      <c r="K143" s="286">
        <f>IFERROR(INDEX('Green_rooibos initial weight'!$C$5:$C$1749,MATCH(J143, 'Green_rooibos initial weight'!$A$5:$A$1749,0)),"")</f>
        <v>1.9870000000000001</v>
      </c>
      <c r="L143" s="286">
        <f t="shared" si="9"/>
        <v>1.7372000000000001</v>
      </c>
      <c r="M143" s="291"/>
      <c r="N143" s="291"/>
      <c r="O143" s="286" t="str">
        <f>IF(IFERROR(INDEX('Both teabags AfterDry'!$D$3:$D$900,MATCH(J143,'Both teabags AfterDry'!$A$3:$A$900,0)),"")="","",(IFERROR(INDEX('Both teabags AfterDry'!$D$3:$D$900,MATCH(J143,'Both teabags AfterDry'!$A$3:$A$900,0)),"")))</f>
        <v/>
      </c>
      <c r="P143" s="286" t="str">
        <f t="shared" si="10"/>
        <v/>
      </c>
      <c r="Q143" s="291"/>
      <c r="R143" s="291"/>
      <c r="S143" s="287">
        <f>'Dry_Litterbag Placem_Collection'!E144</f>
        <v>42939</v>
      </c>
      <c r="T143" s="287">
        <f>IF('Dry_Litterbag Placem_Collection'!G144="","",'Dry_Litterbag Placem_Collection'!G144)</f>
        <v>43008</v>
      </c>
      <c r="U143" s="288">
        <f t="shared" si="8"/>
        <v>69</v>
      </c>
      <c r="V143" s="286" t="str">
        <f t="shared" si="11"/>
        <v/>
      </c>
      <c r="W143" s="289">
        <f>IFERROR(INDEX(Rainfall_Dry!$O$2:$O$217,MATCH(B143, Rainfall_Dry!$A$2:$A$217,0)),"")</f>
        <v>136.27214243</v>
      </c>
      <c r="X143" s="270">
        <v>33.96</v>
      </c>
      <c r="Y143" s="270">
        <v>8.9200000000000017</v>
      </c>
      <c r="Z143" s="270">
        <v>57.12</v>
      </c>
      <c r="AA143" s="271" t="s">
        <v>2688</v>
      </c>
      <c r="AB143" s="270">
        <v>7.0720551996057202</v>
      </c>
      <c r="AC143">
        <f>IF('WetLitterbags placem_collection'!AB144="","",'WetLitterbags placem_collection'!AB144)</f>
        <v>1.7</v>
      </c>
      <c r="AD143">
        <f>IF('WetLitterbags placem_collection'!Z144="","",'WetLitterbags placem_collection'!Z144)</f>
        <v>33.799999999999997</v>
      </c>
      <c r="AE143" s="256" t="str">
        <f>IF('WetLitterbags placem_collection'!AA144="","",'WetLitterbags placem_collection'!AA144)</f>
        <v>G</v>
      </c>
      <c r="AF143">
        <f>IF('WetLitterbags placem_collection'!AC144="","",'WetLitterbags placem_collection'!AC144)</f>
        <v>1</v>
      </c>
      <c r="AG143">
        <f>IFERROR(AVERAGE('Dry_Litterbag Placem_Collection'!O144,'Dry_Litterbag Placem_Collection'!R144),"")</f>
        <v>8.4499999999999993</v>
      </c>
      <c r="AH143" s="290">
        <f>IFERROR(AVERAGE('Dry_Litterbag Placem_Collection'!N144,'Dry_Litterbag Placem_Collection'!Q144),"")</f>
        <v>28.4</v>
      </c>
      <c r="AI143" s="289">
        <f>INDEX(Coordinates!$B$2:$B$197,MATCH(G143,Coordinates!$J$2:$J$197,0))</f>
        <v>-2.348618992</v>
      </c>
      <c r="AJ143" s="289">
        <f>INDEX(Coordinates!$C$2:$C$197,MATCH(G143,Coordinates!$J$2:$J$197,0))</f>
        <v>34.049996030000003</v>
      </c>
      <c r="AK143" s="289" t="str">
        <f>IF(ISNUMBER(SEARCH("C", 'Dry_Litterbag Placem_Collection'!S144)),"YES","")</f>
        <v>YES</v>
      </c>
      <c r="AL143" s="289" t="str">
        <f>IF(ISNUMBER(SEARCH("H", 'Dry_Litterbag Placem_Collection'!S144)),"YES","")</f>
        <v/>
      </c>
      <c r="AM143" s="289" t="str">
        <f>IF(ISNUMBER(SEARCH("R", 'Dry_Litterbag Placem_Collection'!S144)),"YES","")</f>
        <v>YES</v>
      </c>
    </row>
    <row r="144" spans="1:39" ht="15" customHeight="1">
      <c r="A144" s="281" t="s">
        <v>2677</v>
      </c>
      <c r="B144" s="282">
        <f>'Dry_Litterbag Placem_Collection'!A145</f>
        <v>143</v>
      </c>
      <c r="C144" s="282" t="str">
        <f>'Dry_Litterbag Placem_Collection'!B145</f>
        <v xml:space="preserve">Mwantimba
</v>
      </c>
      <c r="D144" s="282" t="s">
        <v>2460</v>
      </c>
      <c r="E144" s="282" t="s">
        <v>20</v>
      </c>
      <c r="F144" s="282">
        <v>2</v>
      </c>
      <c r="G144" s="283" t="str">
        <f>'Dry_Litterbag Placem_Collection'!C145</f>
        <v>Wet_P2_T7</v>
      </c>
      <c r="H144" s="284" t="s">
        <v>2559</v>
      </c>
      <c r="I144" s="285" t="s">
        <v>1147</v>
      </c>
      <c r="J144" s="282" t="str">
        <f>IF(ISBLANK('Dry_Litterbag Placem_Collection'!J145),"","G"&amp;""&amp;'Dry_Litterbag Placem_Collection'!J145)</f>
        <v>G501</v>
      </c>
      <c r="K144" s="286">
        <f>IFERROR(INDEX('Green_rooibos initial weight'!$C$5:$C$1749,MATCH(J144, 'Green_rooibos initial weight'!$A$5:$A$1749,0)),"")</f>
        <v>1.917</v>
      </c>
      <c r="L144" s="286">
        <f t="shared" si="9"/>
        <v>1.6672</v>
      </c>
      <c r="M144" s="291"/>
      <c r="N144" s="291"/>
      <c r="O144" s="286">
        <f>IF(IFERROR(INDEX('Both teabags AfterDry'!$D$3:$D$900,MATCH(J144,'Both teabags AfterDry'!$A$3:$A$900,0)),"")="","",(IFERROR(INDEX('Both teabags AfterDry'!$D$3:$D$900,MATCH(J144,'Both teabags AfterDry'!$A$3:$A$900,0)),"")))</f>
        <v>0.78680000000000005</v>
      </c>
      <c r="P144" s="286">
        <f t="shared" si="10"/>
        <v>0.6362000000000001</v>
      </c>
      <c r="Q144" s="291"/>
      <c r="R144" s="291"/>
      <c r="S144" s="287">
        <f>'Dry_Litterbag Placem_Collection'!E145</f>
        <v>42939</v>
      </c>
      <c r="T144" s="287">
        <f>IF('Dry_Litterbag Placem_Collection'!G145="","",'Dry_Litterbag Placem_Collection'!G145)</f>
        <v>43008</v>
      </c>
      <c r="U144" s="288">
        <f t="shared" si="8"/>
        <v>69</v>
      </c>
      <c r="V144" s="286">
        <f t="shared" si="11"/>
        <v>1.0309999999999999</v>
      </c>
      <c r="W144" s="289">
        <f>IFERROR(INDEX(Rainfall_Dry!$O$2:$O$217,MATCH(B144, Rainfall_Dry!$A$2:$A$217,0)),"")</f>
        <v>136.27214243</v>
      </c>
      <c r="X144" s="270">
        <v>33.96</v>
      </c>
      <c r="Y144" s="270">
        <v>8.9200000000000017</v>
      </c>
      <c r="Z144" s="270">
        <v>57.12</v>
      </c>
      <c r="AA144" s="271" t="s">
        <v>2688</v>
      </c>
      <c r="AB144" s="270">
        <v>8.0720551996057193</v>
      </c>
      <c r="AC144">
        <f>IF('WetLitterbags placem_collection'!AB145="","",'WetLitterbags placem_collection'!AB145)</f>
        <v>2</v>
      </c>
      <c r="AD144">
        <f>IF('WetLitterbags placem_collection'!Z145="","",'WetLitterbags placem_collection'!Z145)</f>
        <v>23.4</v>
      </c>
      <c r="AE144" s="256" t="str">
        <f>IF('WetLitterbags placem_collection'!AA145="","",'WetLitterbags placem_collection'!AA145)</f>
        <v>G</v>
      </c>
      <c r="AF144">
        <f>IF('WetLitterbags placem_collection'!AC145="","",'WetLitterbags placem_collection'!AC145)</f>
        <v>1</v>
      </c>
      <c r="AG144">
        <f>IFERROR(AVERAGE('Dry_Litterbag Placem_Collection'!O145,'Dry_Litterbag Placem_Collection'!R145),"")</f>
        <v>12.5</v>
      </c>
      <c r="AH144" s="290">
        <f>IFERROR(AVERAGE('Dry_Litterbag Placem_Collection'!N145,'Dry_Litterbag Placem_Collection'!Q145),"")</f>
        <v>28</v>
      </c>
      <c r="AI144" s="289">
        <f>INDEX(Coordinates!$B$2:$B$197,MATCH(G144,Coordinates!$J$2:$J$197,0))</f>
        <v>-2.3484970349999998</v>
      </c>
      <c r="AJ144" s="289">
        <f>INDEX(Coordinates!$C$2:$C$197,MATCH(G144,Coordinates!$J$2:$J$197,0))</f>
        <v>34.049979010000001</v>
      </c>
      <c r="AK144" s="289" t="str">
        <f>IF(ISNUMBER(SEARCH("C", 'Dry_Litterbag Placem_Collection'!S145)),"YES","")</f>
        <v/>
      </c>
      <c r="AL144" s="289" t="str">
        <f>IF(ISNUMBER(SEARCH("H", 'Dry_Litterbag Placem_Collection'!S145)),"YES","")</f>
        <v/>
      </c>
      <c r="AM144" s="289" t="str">
        <f>IF(ISNUMBER(SEARCH("R", 'Dry_Litterbag Placem_Collection'!S145)),"YES","")</f>
        <v/>
      </c>
    </row>
    <row r="145" spans="1:39" ht="15" customHeight="1">
      <c r="A145" s="281" t="s">
        <v>2677</v>
      </c>
      <c r="B145" s="282">
        <f>'Dry_Litterbag Placem_Collection'!A146</f>
        <v>144</v>
      </c>
      <c r="C145" s="282" t="str">
        <f>'Dry_Litterbag Placem_Collection'!B146</f>
        <v xml:space="preserve">Mwantimba
</v>
      </c>
      <c r="D145" s="282" t="s">
        <v>2460</v>
      </c>
      <c r="E145" s="282" t="s">
        <v>20</v>
      </c>
      <c r="F145" s="282">
        <v>2</v>
      </c>
      <c r="G145" s="283" t="str">
        <f>'Dry_Litterbag Placem_Collection'!C146</f>
        <v>Wet_P2_T8</v>
      </c>
      <c r="H145" s="284" t="s">
        <v>2559</v>
      </c>
      <c r="I145" s="285" t="s">
        <v>1147</v>
      </c>
      <c r="J145" s="282" t="str">
        <f>IF(ISBLANK('Dry_Litterbag Placem_Collection'!J146),"","G"&amp;""&amp;'Dry_Litterbag Placem_Collection'!J146)</f>
        <v>G141</v>
      </c>
      <c r="K145" s="286">
        <f>IFERROR(INDEX('Green_rooibos initial weight'!$C$5:$C$1749,MATCH(J145, 'Green_rooibos initial weight'!$A$5:$A$1749,0)),"")</f>
        <v>2.0310000000000001</v>
      </c>
      <c r="L145" s="286">
        <f t="shared" si="9"/>
        <v>1.7812000000000001</v>
      </c>
      <c r="M145" s="291"/>
      <c r="N145" s="291"/>
      <c r="O145" s="286">
        <f>IF(IFERROR(INDEX('Both teabags AfterDry'!$D$3:$D$900,MATCH(J145,'Both teabags AfterDry'!$A$3:$A$900,0)),"")="","",(IFERROR(INDEX('Both teabags AfterDry'!$D$3:$D$900,MATCH(J145,'Both teabags AfterDry'!$A$3:$A$900,0)),"")))</f>
        <v>0.66180000000000005</v>
      </c>
      <c r="P145" s="286">
        <f t="shared" si="10"/>
        <v>0.5112000000000001</v>
      </c>
      <c r="Q145" s="291"/>
      <c r="R145" s="291"/>
      <c r="S145" s="287">
        <f>'Dry_Litterbag Placem_Collection'!E146</f>
        <v>42939</v>
      </c>
      <c r="T145" s="287">
        <f>IF('Dry_Litterbag Placem_Collection'!G146="","",'Dry_Litterbag Placem_Collection'!G146)</f>
        <v>43008</v>
      </c>
      <c r="U145" s="288">
        <f t="shared" si="8"/>
        <v>69</v>
      </c>
      <c r="V145" s="286">
        <f t="shared" si="11"/>
        <v>1.27</v>
      </c>
      <c r="W145" s="289">
        <f>IFERROR(INDEX(Rainfall_Dry!$O$2:$O$217,MATCH(B145, Rainfall_Dry!$A$2:$A$217,0)),"")</f>
        <v>136.27214243</v>
      </c>
      <c r="X145" s="270">
        <v>33.96</v>
      </c>
      <c r="Y145" s="270">
        <v>8.9200000000000017</v>
      </c>
      <c r="Z145" s="270">
        <v>57.12</v>
      </c>
      <c r="AA145" s="271" t="s">
        <v>2688</v>
      </c>
      <c r="AB145" s="270">
        <v>9.0720551996057193</v>
      </c>
      <c r="AC145">
        <f>IF('WetLitterbags placem_collection'!AB146="","",'WetLitterbags placem_collection'!AB146)</f>
        <v>2.5</v>
      </c>
      <c r="AD145">
        <f>IF('WetLitterbags placem_collection'!Z146="","",'WetLitterbags placem_collection'!Z146)</f>
        <v>19.8</v>
      </c>
      <c r="AE145" s="256" t="str">
        <f>IF('WetLitterbags placem_collection'!AA146="","",'WetLitterbags placem_collection'!AA146)</f>
        <v>G</v>
      </c>
      <c r="AF145">
        <f>IF('WetLitterbags placem_collection'!AC146="","",'WetLitterbags placem_collection'!AC146)</f>
        <v>1</v>
      </c>
      <c r="AG145">
        <f>IFERROR(AVERAGE('Dry_Litterbag Placem_Collection'!O146,'Dry_Litterbag Placem_Collection'!R146),"")</f>
        <v>9.4499999999999993</v>
      </c>
      <c r="AH145" s="290">
        <f>IFERROR(AVERAGE('Dry_Litterbag Placem_Collection'!N146,'Dry_Litterbag Placem_Collection'!Q146),"")</f>
        <v>29.15</v>
      </c>
      <c r="AI145" s="289">
        <f>INDEX(Coordinates!$B$2:$B$197,MATCH(G145,Coordinates!$J$2:$J$197,0))</f>
        <v>-2.3486560399999998</v>
      </c>
      <c r="AJ145" s="289">
        <f>INDEX(Coordinates!$C$2:$C$197,MATCH(G145,Coordinates!$J$2:$J$197,0))</f>
        <v>34.049895020000001</v>
      </c>
      <c r="AK145" s="289" t="str">
        <f>IF(ISNUMBER(SEARCH("C", 'Dry_Litterbag Placem_Collection'!S146)),"YES","")</f>
        <v/>
      </c>
      <c r="AL145" s="289" t="str">
        <f>IF(ISNUMBER(SEARCH("H", 'Dry_Litterbag Placem_Collection'!S146)),"YES","")</f>
        <v>YES</v>
      </c>
      <c r="AM145" s="289" t="str">
        <f>IF(ISNUMBER(SEARCH("R", 'Dry_Litterbag Placem_Collection'!S146)),"YES","")</f>
        <v/>
      </c>
    </row>
    <row r="146" spans="1:39" ht="15" customHeight="1">
      <c r="A146" s="281" t="s">
        <v>2677</v>
      </c>
      <c r="B146" s="282">
        <f>'Dry_Litterbag Placem_Collection'!A147</f>
        <v>145</v>
      </c>
      <c r="C146" s="282" t="str">
        <f>'Dry_Litterbag Placem_Collection'!B147</f>
        <v xml:space="preserve">Mwantimba
</v>
      </c>
      <c r="D146" s="282" t="s">
        <v>2460</v>
      </c>
      <c r="E146" s="282" t="s">
        <v>20</v>
      </c>
      <c r="F146" s="282">
        <v>3</v>
      </c>
      <c r="G146" s="283" t="str">
        <f>'Dry_Litterbag Placem_Collection'!C147</f>
        <v>Wet_P3_T1</v>
      </c>
      <c r="H146" s="284" t="s">
        <v>2559</v>
      </c>
      <c r="I146" s="285" t="s">
        <v>1147</v>
      </c>
      <c r="J146" s="282" t="str">
        <f>IF(ISBLANK('Dry_Litterbag Placem_Collection'!J147),"","G"&amp;""&amp;'Dry_Litterbag Placem_Collection'!J147)</f>
        <v>G131</v>
      </c>
      <c r="K146" s="286">
        <f>IFERROR(INDEX('Green_rooibos initial weight'!$C$5:$C$1749,MATCH(J146, 'Green_rooibos initial weight'!$A$5:$A$1749,0)),"")</f>
        <v>1.9670000000000001</v>
      </c>
      <c r="L146" s="286">
        <f t="shared" si="9"/>
        <v>1.7172000000000001</v>
      </c>
      <c r="M146" s="291"/>
      <c r="N146" s="291"/>
      <c r="O146" s="286">
        <f>IF(IFERROR(INDEX('Both teabags AfterDry'!$D$3:$D$900,MATCH(J146,'Both teabags AfterDry'!$A$3:$A$900,0)),"")="","",(IFERROR(INDEX('Both teabags AfterDry'!$D$3:$D$900,MATCH(J146,'Both teabags AfterDry'!$A$3:$A$900,0)),"")))</f>
        <v>1.544</v>
      </c>
      <c r="P146" s="286">
        <f t="shared" si="10"/>
        <v>1.3934</v>
      </c>
      <c r="Q146" s="291"/>
      <c r="R146" s="291"/>
      <c r="S146" s="287">
        <f>'Dry_Litterbag Placem_Collection'!E147</f>
        <v>42939</v>
      </c>
      <c r="T146" s="287">
        <f>IF('Dry_Litterbag Placem_Collection'!G147="","",'Dry_Litterbag Placem_Collection'!G147)</f>
        <v>43010</v>
      </c>
      <c r="U146" s="288">
        <f t="shared" si="8"/>
        <v>71</v>
      </c>
      <c r="V146" s="286">
        <f t="shared" si="11"/>
        <v>0.32380000000000009</v>
      </c>
      <c r="W146" s="289">
        <f>IFERROR(INDEX(Rainfall_Dry!$O$2:$O$217,MATCH(B146, Rainfall_Dry!$A$2:$A$217,0)),"")</f>
        <v>137.19979645800001</v>
      </c>
      <c r="X146" s="270">
        <v>39.96</v>
      </c>
      <c r="Y146" s="270">
        <v>12.920000000000002</v>
      </c>
      <c r="Z146" s="270">
        <v>47.12</v>
      </c>
      <c r="AA146" s="271" t="s">
        <v>2692</v>
      </c>
      <c r="AB146" s="270">
        <v>1.6549531789058647</v>
      </c>
      <c r="AC146">
        <f>IF('WetLitterbags placem_collection'!AB147="","",'WetLitterbags placem_collection'!AB147)</f>
        <v>3.95</v>
      </c>
      <c r="AD146">
        <f>IF('WetLitterbags placem_collection'!Z147="","",'WetLitterbags placem_collection'!Z147)</f>
        <v>13</v>
      </c>
      <c r="AE146" s="256" t="str">
        <f>IF('WetLitterbags placem_collection'!AA147="","",'WetLitterbags placem_collection'!AA147)</f>
        <v>O</v>
      </c>
      <c r="AF146">
        <f>IF('WetLitterbags placem_collection'!AC147="","",'WetLitterbags placem_collection'!AC147)</f>
        <v>0</v>
      </c>
      <c r="AG146">
        <f>IFERROR(AVERAGE('Dry_Litterbag Placem_Collection'!O147,'Dry_Litterbag Placem_Collection'!R147),"")</f>
        <v>6.35</v>
      </c>
      <c r="AH146" s="290">
        <f>IFERROR(AVERAGE('Dry_Litterbag Placem_Collection'!N147,'Dry_Litterbag Placem_Collection'!Q147),"")</f>
        <v>30</v>
      </c>
      <c r="AI146" s="289">
        <f>INDEX(Coordinates!$B$2:$B$197,MATCH(G146,Coordinates!$J$2:$J$197,0))</f>
        <v>-2.3675269729999999</v>
      </c>
      <c r="AJ146" s="289">
        <f>INDEX(Coordinates!$C$2:$C$197,MATCH(G146,Coordinates!$J$2:$J$197,0))</f>
        <v>34.06035799</v>
      </c>
      <c r="AK146" s="289" t="str">
        <f>IF(ISNUMBER(SEARCH("C", 'Dry_Litterbag Placem_Collection'!S147)),"YES","")</f>
        <v/>
      </c>
      <c r="AL146" s="289" t="str">
        <f>IF(ISNUMBER(SEARCH("H", 'Dry_Litterbag Placem_Collection'!S147)),"YES","")</f>
        <v/>
      </c>
      <c r="AM146" s="289" t="str">
        <f>IF(ISNUMBER(SEARCH("R", 'Dry_Litterbag Placem_Collection'!S147)),"YES","")</f>
        <v/>
      </c>
    </row>
    <row r="147" spans="1:39" ht="15" customHeight="1">
      <c r="A147" s="281" t="s">
        <v>2677</v>
      </c>
      <c r="B147" s="282">
        <f>'Dry_Litterbag Placem_Collection'!A148</f>
        <v>146</v>
      </c>
      <c r="C147" s="282" t="str">
        <f>'Dry_Litterbag Placem_Collection'!B148</f>
        <v xml:space="preserve">Mwantimba
</v>
      </c>
      <c r="D147" s="282" t="s">
        <v>2460</v>
      </c>
      <c r="E147" s="282" t="s">
        <v>20</v>
      </c>
      <c r="F147" s="282">
        <v>3</v>
      </c>
      <c r="G147" s="283" t="str">
        <f>'Dry_Litterbag Placem_Collection'!C148</f>
        <v>Wet_P3_T2</v>
      </c>
      <c r="H147" s="284" t="s">
        <v>2559</v>
      </c>
      <c r="I147" s="285" t="s">
        <v>1147</v>
      </c>
      <c r="J147" s="282" t="str">
        <f>IF(ISBLANK('Dry_Litterbag Placem_Collection'!J148),"","G"&amp;""&amp;'Dry_Litterbag Placem_Collection'!J148)</f>
        <v>G465</v>
      </c>
      <c r="K147" s="286">
        <f>IFERROR(INDEX('Green_rooibos initial weight'!$C$5:$C$1749,MATCH(J147, 'Green_rooibos initial weight'!$A$5:$A$1749,0)),"")</f>
        <v>2.004</v>
      </c>
      <c r="L147" s="286">
        <f t="shared" si="9"/>
        <v>1.7542</v>
      </c>
      <c r="M147" s="291"/>
      <c r="N147" s="291"/>
      <c r="O147" s="286">
        <f>IF(IFERROR(INDEX('Both teabags AfterDry'!$D$3:$D$900,MATCH(J147,'Both teabags AfterDry'!$A$3:$A$900,0)),"")="","",(IFERROR(INDEX('Both teabags AfterDry'!$D$3:$D$900,MATCH(J147,'Both teabags AfterDry'!$A$3:$A$900,0)),"")))</f>
        <v>1.6845000000000001</v>
      </c>
      <c r="P147" s="286">
        <f t="shared" si="10"/>
        <v>1.5339</v>
      </c>
      <c r="Q147" s="291"/>
      <c r="R147" s="291"/>
      <c r="S147" s="287">
        <f>'Dry_Litterbag Placem_Collection'!E148</f>
        <v>42939</v>
      </c>
      <c r="T147" s="287">
        <f>IF('Dry_Litterbag Placem_Collection'!G148="","",'Dry_Litterbag Placem_Collection'!G148)</f>
        <v>43010</v>
      </c>
      <c r="U147" s="288">
        <f t="shared" si="8"/>
        <v>71</v>
      </c>
      <c r="V147" s="286">
        <f t="shared" si="11"/>
        <v>0.22029999999999994</v>
      </c>
      <c r="W147" s="289">
        <f>IFERROR(INDEX(Rainfall_Dry!$O$2:$O$217,MATCH(B147, Rainfall_Dry!$A$2:$A$217,0)),"")</f>
        <v>137.19979645800001</v>
      </c>
      <c r="X147" s="270">
        <v>39.96</v>
      </c>
      <c r="Y147" s="270">
        <v>12.920000000000002</v>
      </c>
      <c r="Z147" s="270">
        <v>47.12</v>
      </c>
      <c r="AA147" s="271" t="s">
        <v>2692</v>
      </c>
      <c r="AB147" s="270">
        <v>2.6549531789058598</v>
      </c>
      <c r="AC147">
        <f>IF('WetLitterbags placem_collection'!AB148="","",'WetLitterbags placem_collection'!AB148)</f>
        <v>2.75</v>
      </c>
      <c r="AD147">
        <f>IF('WetLitterbags placem_collection'!Z148="","",'WetLitterbags placem_collection'!Z148)</f>
        <v>17.7</v>
      </c>
      <c r="AE147" s="256" t="str">
        <f>IF('WetLitterbags placem_collection'!AA148="","",'WetLitterbags placem_collection'!AA148)</f>
        <v>O</v>
      </c>
      <c r="AF147">
        <f>IF('WetLitterbags placem_collection'!AC148="","",'WetLitterbags placem_collection'!AC148)</f>
        <v>1</v>
      </c>
      <c r="AG147">
        <f>IFERROR(AVERAGE('Dry_Litterbag Placem_Collection'!O148,'Dry_Litterbag Placem_Collection'!R148),"")</f>
        <v>6.1</v>
      </c>
      <c r="AH147" s="290">
        <f>IFERROR(AVERAGE('Dry_Litterbag Placem_Collection'!N148,'Dry_Litterbag Placem_Collection'!Q148),"")</f>
        <v>31</v>
      </c>
      <c r="AI147" s="289">
        <f>INDEX(Coordinates!$B$2:$B$197,MATCH(G147,Coordinates!$J$2:$J$197,0))</f>
        <v>-2.3675380370000001</v>
      </c>
      <c r="AJ147" s="289">
        <f>INDEX(Coordinates!$C$2:$C$197,MATCH(G147,Coordinates!$J$2:$J$197,0))</f>
        <v>34.060381960000001</v>
      </c>
      <c r="AK147" s="289" t="str">
        <f>IF(ISNUMBER(SEARCH("C", 'Dry_Litterbag Placem_Collection'!S148)),"YES","")</f>
        <v/>
      </c>
      <c r="AL147" s="289" t="str">
        <f>IF(ISNUMBER(SEARCH("H", 'Dry_Litterbag Placem_Collection'!S148)),"YES","")</f>
        <v/>
      </c>
      <c r="AM147" s="289" t="str">
        <f>IF(ISNUMBER(SEARCH("R", 'Dry_Litterbag Placem_Collection'!S148)),"YES","")</f>
        <v/>
      </c>
    </row>
    <row r="148" spans="1:39" ht="15" customHeight="1">
      <c r="A148" s="281" t="s">
        <v>2677</v>
      </c>
      <c r="B148" s="282">
        <f>'Dry_Litterbag Placem_Collection'!A149</f>
        <v>147</v>
      </c>
      <c r="C148" s="282" t="str">
        <f>'Dry_Litterbag Placem_Collection'!B149</f>
        <v xml:space="preserve">Mwantimba
</v>
      </c>
      <c r="D148" s="282" t="s">
        <v>2460</v>
      </c>
      <c r="E148" s="282" t="s">
        <v>20</v>
      </c>
      <c r="F148" s="282">
        <v>3</v>
      </c>
      <c r="G148" s="283" t="str">
        <f>'Dry_Litterbag Placem_Collection'!C149</f>
        <v>Wet_P3_T3</v>
      </c>
      <c r="H148" s="284" t="s">
        <v>2559</v>
      </c>
      <c r="I148" s="285" t="s">
        <v>1147</v>
      </c>
      <c r="J148" s="282" t="str">
        <f>IF(ISBLANK('Dry_Litterbag Placem_Collection'!J149),"","G"&amp;""&amp;'Dry_Litterbag Placem_Collection'!J149)</f>
        <v>G15</v>
      </c>
      <c r="K148" s="286">
        <f>IFERROR(INDEX('Green_rooibos initial weight'!$C$5:$C$1749,MATCH(J148, 'Green_rooibos initial weight'!$A$5:$A$1749,0)),"")</f>
        <v>2.0510000000000002</v>
      </c>
      <c r="L148" s="286">
        <f t="shared" si="9"/>
        <v>1.8012000000000001</v>
      </c>
      <c r="M148" s="291"/>
      <c r="N148" s="291"/>
      <c r="O148" s="286">
        <f>IF(IFERROR(INDEX('Both teabags AfterDry'!$D$3:$D$900,MATCH(J148,'Both teabags AfterDry'!$A$3:$A$900,0)),"")="","",(IFERROR(INDEX('Both teabags AfterDry'!$D$3:$D$900,MATCH(J148,'Both teabags AfterDry'!$A$3:$A$900,0)),"")))</f>
        <v>1.6711</v>
      </c>
      <c r="P148" s="286">
        <f t="shared" si="10"/>
        <v>1.5205</v>
      </c>
      <c r="Q148" s="291"/>
      <c r="R148" s="291"/>
      <c r="S148" s="287">
        <f>'Dry_Litterbag Placem_Collection'!E149</f>
        <v>42939</v>
      </c>
      <c r="T148" s="287">
        <f>IF('Dry_Litterbag Placem_Collection'!G149="","",'Dry_Litterbag Placem_Collection'!G149)</f>
        <v>43010</v>
      </c>
      <c r="U148" s="288">
        <f t="shared" si="8"/>
        <v>71</v>
      </c>
      <c r="V148" s="286">
        <f t="shared" si="11"/>
        <v>0.28070000000000017</v>
      </c>
      <c r="W148" s="289">
        <f>IFERROR(INDEX(Rainfall_Dry!$O$2:$O$217,MATCH(B148, Rainfall_Dry!$A$2:$A$217,0)),"")</f>
        <v>137.19979645800001</v>
      </c>
      <c r="X148" s="270">
        <v>39.96</v>
      </c>
      <c r="Y148" s="270">
        <v>12.920000000000002</v>
      </c>
      <c r="Z148" s="270">
        <v>47.12</v>
      </c>
      <c r="AA148" s="271" t="s">
        <v>2692</v>
      </c>
      <c r="AB148" s="270">
        <v>3.6549531789058598</v>
      </c>
      <c r="AC148">
        <f>IF('WetLitterbags placem_collection'!AB149="","",'WetLitterbags placem_collection'!AB149)</f>
        <v>3.6</v>
      </c>
      <c r="AD148">
        <f>IF('WetLitterbags placem_collection'!Z149="","",'WetLitterbags placem_collection'!Z149)</f>
        <v>19</v>
      </c>
      <c r="AE148" s="256" t="str">
        <f>IF('WetLitterbags placem_collection'!AA149="","",'WetLitterbags placem_collection'!AA149)</f>
        <v>M</v>
      </c>
      <c r="AF148">
        <f>IF('WetLitterbags placem_collection'!AC149="","",'WetLitterbags placem_collection'!AC149)</f>
        <v>1</v>
      </c>
      <c r="AG148">
        <f>IFERROR(AVERAGE('Dry_Litterbag Placem_Collection'!O149,'Dry_Litterbag Placem_Collection'!R149),"")</f>
        <v>5.6</v>
      </c>
      <c r="AH148" s="290">
        <f>IFERROR(AVERAGE('Dry_Litterbag Placem_Collection'!N149,'Dry_Litterbag Placem_Collection'!Q149),"")</f>
        <v>29.900000000000002</v>
      </c>
      <c r="AI148" s="289">
        <f>INDEX(Coordinates!$B$2:$B$197,MATCH(G148,Coordinates!$J$2:$J$197,0))</f>
        <v>-2.3675780180000001</v>
      </c>
      <c r="AJ148" s="289">
        <f>INDEX(Coordinates!$C$2:$C$197,MATCH(G148,Coordinates!$J$2:$J$197,0))</f>
        <v>34.060323029999999</v>
      </c>
      <c r="AK148" s="289" t="str">
        <f>IF(ISNUMBER(SEARCH("C", 'Dry_Litterbag Placem_Collection'!S149)),"YES","")</f>
        <v/>
      </c>
      <c r="AL148" s="289" t="str">
        <f>IF(ISNUMBER(SEARCH("H", 'Dry_Litterbag Placem_Collection'!S149)),"YES","")</f>
        <v/>
      </c>
      <c r="AM148" s="289" t="str">
        <f>IF(ISNUMBER(SEARCH("R", 'Dry_Litterbag Placem_Collection'!S149)),"YES","")</f>
        <v/>
      </c>
    </row>
    <row r="149" spans="1:39" ht="15" customHeight="1">
      <c r="A149" s="281" t="s">
        <v>2677</v>
      </c>
      <c r="B149" s="282">
        <f>'Dry_Litterbag Placem_Collection'!A150</f>
        <v>148</v>
      </c>
      <c r="C149" s="282" t="str">
        <f>'Dry_Litterbag Placem_Collection'!B150</f>
        <v xml:space="preserve">Mwantimba
</v>
      </c>
      <c r="D149" s="282" t="s">
        <v>2460</v>
      </c>
      <c r="E149" s="282" t="s">
        <v>20</v>
      </c>
      <c r="F149" s="282">
        <v>3</v>
      </c>
      <c r="G149" s="283" t="str">
        <f>'Dry_Litterbag Placem_Collection'!C150</f>
        <v>Wet_P3_T4</v>
      </c>
      <c r="H149" s="284" t="s">
        <v>2559</v>
      </c>
      <c r="I149" s="285" t="s">
        <v>1147</v>
      </c>
      <c r="J149" s="282" t="str">
        <f>IF(ISBLANK('Dry_Litterbag Placem_Collection'!J150),"","G"&amp;""&amp;'Dry_Litterbag Placem_Collection'!J150)</f>
        <v>G290</v>
      </c>
      <c r="K149" s="286">
        <f>IFERROR(INDEX('Green_rooibos initial weight'!$C$5:$C$1749,MATCH(J149, 'Green_rooibos initial weight'!$A$5:$A$1749,0)),"")</f>
        <v>2.0539999999999998</v>
      </c>
      <c r="L149" s="286">
        <f t="shared" si="9"/>
        <v>1.8041999999999998</v>
      </c>
      <c r="M149" s="291"/>
      <c r="N149" s="291"/>
      <c r="O149" s="286">
        <f>IF(IFERROR(INDEX('Both teabags AfterDry'!$D$3:$D$900,MATCH(J149,'Both teabags AfterDry'!$A$3:$A$900,0)),"")="","",(IFERROR(INDEX('Both teabags AfterDry'!$D$3:$D$900,MATCH(J149,'Both teabags AfterDry'!$A$3:$A$900,0)),"")))</f>
        <v>1.6564000000000001</v>
      </c>
      <c r="P149" s="286">
        <f t="shared" si="10"/>
        <v>1.5058</v>
      </c>
      <c r="Q149" s="291"/>
      <c r="R149" s="291"/>
      <c r="S149" s="287">
        <f>'Dry_Litterbag Placem_Collection'!E150</f>
        <v>42939</v>
      </c>
      <c r="T149" s="287">
        <f>IF('Dry_Litterbag Placem_Collection'!G150="","",'Dry_Litterbag Placem_Collection'!G150)</f>
        <v>43010</v>
      </c>
      <c r="U149" s="288">
        <f t="shared" si="8"/>
        <v>71</v>
      </c>
      <c r="V149" s="286">
        <f t="shared" si="11"/>
        <v>0.29839999999999978</v>
      </c>
      <c r="W149" s="289">
        <f>IFERROR(INDEX(Rainfall_Dry!$O$2:$O$217,MATCH(B149, Rainfall_Dry!$A$2:$A$217,0)),"")</f>
        <v>137.19979645800001</v>
      </c>
      <c r="X149" s="270">
        <v>39.96</v>
      </c>
      <c r="Y149" s="270">
        <v>12.920000000000002</v>
      </c>
      <c r="Z149" s="270">
        <v>47.12</v>
      </c>
      <c r="AA149" s="271" t="s">
        <v>2692</v>
      </c>
      <c r="AB149" s="270">
        <v>4.6549531789058696</v>
      </c>
      <c r="AC149">
        <f>IF('WetLitterbags placem_collection'!AB150="","",'WetLitterbags placem_collection'!AB150)</f>
        <v>4.9000000000000004</v>
      </c>
      <c r="AD149">
        <f>IF('WetLitterbags placem_collection'!Z150="","",'WetLitterbags placem_collection'!Z150)</f>
        <v>17.489999999999998</v>
      </c>
      <c r="AE149" s="256" t="str">
        <f>IF('WetLitterbags placem_collection'!AA150="","",'WetLitterbags placem_collection'!AA150)</f>
        <v>M</v>
      </c>
      <c r="AF149">
        <f>IF('WetLitterbags placem_collection'!AC150="","",'WetLitterbags placem_collection'!AC150)</f>
        <v>1</v>
      </c>
      <c r="AG149">
        <f>IFERROR(AVERAGE('Dry_Litterbag Placem_Collection'!O150,'Dry_Litterbag Placem_Collection'!R150),"")</f>
        <v>6.5</v>
      </c>
      <c r="AH149" s="290">
        <f>IFERROR(AVERAGE('Dry_Litterbag Placem_Collection'!N150,'Dry_Litterbag Placem_Collection'!Q150),"")</f>
        <v>31.6</v>
      </c>
      <c r="AI149" s="289">
        <f>INDEX(Coordinates!$B$2:$B$197,MATCH(G149,Coordinates!$J$2:$J$197,0))</f>
        <v>-2.3676269689999998</v>
      </c>
      <c r="AJ149" s="289">
        <f>INDEX(Coordinates!$C$2:$C$197,MATCH(G149,Coordinates!$J$2:$J$197,0))</f>
        <v>34.060310960000002</v>
      </c>
      <c r="AK149" s="289" t="str">
        <f>IF(ISNUMBER(SEARCH("C", 'Dry_Litterbag Placem_Collection'!S150)),"YES","")</f>
        <v/>
      </c>
      <c r="AL149" s="289" t="str">
        <f>IF(ISNUMBER(SEARCH("H", 'Dry_Litterbag Placem_Collection'!S150)),"YES","")</f>
        <v/>
      </c>
      <c r="AM149" s="289" t="str">
        <f>IF(ISNUMBER(SEARCH("R", 'Dry_Litterbag Placem_Collection'!S150)),"YES","")</f>
        <v/>
      </c>
    </row>
    <row r="150" spans="1:39" ht="15" customHeight="1">
      <c r="A150" s="281" t="s">
        <v>2677</v>
      </c>
      <c r="B150" s="282">
        <f>'Dry_Litterbag Placem_Collection'!A151</f>
        <v>149</v>
      </c>
      <c r="C150" s="282" t="str">
        <f>'Dry_Litterbag Placem_Collection'!B151</f>
        <v xml:space="preserve">Mwantimba
</v>
      </c>
      <c r="D150" s="282" t="s">
        <v>2460</v>
      </c>
      <c r="E150" s="282" t="s">
        <v>20</v>
      </c>
      <c r="F150" s="282">
        <v>3</v>
      </c>
      <c r="G150" s="283" t="str">
        <f>'Dry_Litterbag Placem_Collection'!C151</f>
        <v>Wet_P3_T5</v>
      </c>
      <c r="H150" s="284" t="s">
        <v>2559</v>
      </c>
      <c r="I150" s="285" t="s">
        <v>1147</v>
      </c>
      <c r="J150" s="282" t="str">
        <f>IF(ISBLANK('Dry_Litterbag Placem_Collection'!J151),"","G"&amp;""&amp;'Dry_Litterbag Placem_Collection'!J151)</f>
        <v>G194</v>
      </c>
      <c r="K150" s="286">
        <f>IFERROR(INDEX('Green_rooibos initial weight'!$C$5:$C$1749,MATCH(J150, 'Green_rooibos initial weight'!$A$5:$A$1749,0)),"")</f>
        <v>2.032</v>
      </c>
      <c r="L150" s="286">
        <f t="shared" si="9"/>
        <v>1.7822</v>
      </c>
      <c r="M150" s="291"/>
      <c r="N150" s="291"/>
      <c r="O150" s="286">
        <f>IF(IFERROR(INDEX('Both teabags AfterDry'!$D$3:$D$900,MATCH(J150,'Both teabags AfterDry'!$A$3:$A$900,0)),"")="","",(IFERROR(INDEX('Both teabags AfterDry'!$D$3:$D$900,MATCH(J150,'Both teabags AfterDry'!$A$3:$A$900,0)),"")))</f>
        <v>1.56</v>
      </c>
      <c r="P150" s="286">
        <f t="shared" si="10"/>
        <v>1.4094</v>
      </c>
      <c r="Q150" s="291"/>
      <c r="R150" s="291"/>
      <c r="S150" s="287">
        <f>'Dry_Litterbag Placem_Collection'!E151</f>
        <v>42939</v>
      </c>
      <c r="T150" s="287">
        <f>IF('Dry_Litterbag Placem_Collection'!G151="","",'Dry_Litterbag Placem_Collection'!G151)</f>
        <v>43010</v>
      </c>
      <c r="U150" s="288">
        <f t="shared" si="8"/>
        <v>71</v>
      </c>
      <c r="V150" s="286">
        <f t="shared" si="11"/>
        <v>0.37280000000000002</v>
      </c>
      <c r="W150" s="289">
        <f>IFERROR(INDEX(Rainfall_Dry!$O$2:$O$217,MATCH(B150, Rainfall_Dry!$A$2:$A$217,0)),"")</f>
        <v>137.19979645800001</v>
      </c>
      <c r="X150" s="270">
        <v>39.96</v>
      </c>
      <c r="Y150" s="270">
        <v>12.920000000000002</v>
      </c>
      <c r="Z150" s="270">
        <v>47.12</v>
      </c>
      <c r="AA150" s="271" t="s">
        <v>2692</v>
      </c>
      <c r="AB150" s="270">
        <v>5.6549531789058696</v>
      </c>
      <c r="AC150">
        <f>IF('WetLitterbags placem_collection'!AB151="","",'WetLitterbags placem_collection'!AB151)</f>
        <v>2.8</v>
      </c>
      <c r="AD150">
        <f>IF('WetLitterbags placem_collection'!Z151="","",'WetLitterbags placem_collection'!Z151)</f>
        <v>13</v>
      </c>
      <c r="AE150" s="256" t="str">
        <f>IF('WetLitterbags placem_collection'!AA151="","",'WetLitterbags placem_collection'!AA151)</f>
        <v>M</v>
      </c>
      <c r="AF150">
        <f>IF('WetLitterbags placem_collection'!AC151="","",'WetLitterbags placem_collection'!AC151)</f>
        <v>1</v>
      </c>
      <c r="AG150">
        <f>IFERROR(AVERAGE('Dry_Litterbag Placem_Collection'!O151,'Dry_Litterbag Placem_Collection'!R151),"")</f>
        <v>6.3000000000000007</v>
      </c>
      <c r="AH150" s="290">
        <f>IFERROR(AVERAGE('Dry_Litterbag Placem_Collection'!N151,'Dry_Litterbag Placem_Collection'!Q151),"")</f>
        <v>31</v>
      </c>
      <c r="AI150" s="289">
        <f>INDEX(Coordinates!$B$2:$B$197,MATCH(G150,Coordinates!$J$2:$J$197,0))</f>
        <v>-2.3677179960000001</v>
      </c>
      <c r="AJ150" s="289">
        <f>INDEX(Coordinates!$C$2:$C$197,MATCH(G150,Coordinates!$J$2:$J$197,0))</f>
        <v>34.060324960000003</v>
      </c>
      <c r="AK150" s="289" t="str">
        <f>IF(ISNUMBER(SEARCH("C", 'Dry_Litterbag Placem_Collection'!S151)),"YES","")</f>
        <v/>
      </c>
      <c r="AL150" s="289" t="str">
        <f>IF(ISNUMBER(SEARCH("H", 'Dry_Litterbag Placem_Collection'!S151)),"YES","")</f>
        <v/>
      </c>
      <c r="AM150" s="289" t="str">
        <f>IF(ISNUMBER(SEARCH("R", 'Dry_Litterbag Placem_Collection'!S151)),"YES","")</f>
        <v/>
      </c>
    </row>
    <row r="151" spans="1:39" ht="15" customHeight="1">
      <c r="A151" s="281" t="s">
        <v>2677</v>
      </c>
      <c r="B151" s="282">
        <f>'Dry_Litterbag Placem_Collection'!A152</f>
        <v>150</v>
      </c>
      <c r="C151" s="282" t="str">
        <f>'Dry_Litterbag Placem_Collection'!B152</f>
        <v xml:space="preserve">Mwantimba
</v>
      </c>
      <c r="D151" s="282" t="s">
        <v>2460</v>
      </c>
      <c r="E151" s="282" t="s">
        <v>20</v>
      </c>
      <c r="F151" s="282">
        <v>3</v>
      </c>
      <c r="G151" s="283" t="str">
        <f>'Dry_Litterbag Placem_Collection'!C152</f>
        <v>Wet_P3_T6</v>
      </c>
      <c r="H151" s="284" t="s">
        <v>2559</v>
      </c>
      <c r="I151" s="285" t="s">
        <v>1147</v>
      </c>
      <c r="J151" s="282" t="str">
        <f>IF(ISBLANK('Dry_Litterbag Placem_Collection'!J152),"","G"&amp;""&amp;'Dry_Litterbag Placem_Collection'!J152)</f>
        <v>G272</v>
      </c>
      <c r="K151" s="286">
        <f>IFERROR(INDEX('Green_rooibos initial weight'!$C$5:$C$1749,MATCH(J151, 'Green_rooibos initial weight'!$A$5:$A$1749,0)),"")</f>
        <v>2.0649999999999999</v>
      </c>
      <c r="L151" s="286">
        <f t="shared" si="9"/>
        <v>1.8151999999999999</v>
      </c>
      <c r="M151" s="291"/>
      <c r="N151" s="291"/>
      <c r="O151" s="286" t="str">
        <f>IF(IFERROR(INDEX('Both teabags AfterDry'!$D$3:$D$900,MATCH(J151,'Both teabags AfterDry'!$A$3:$A$900,0)),"")="","",(IFERROR(INDEX('Both teabags AfterDry'!$D$3:$D$900,MATCH(J151,'Both teabags AfterDry'!$A$3:$A$900,0)),"")))</f>
        <v/>
      </c>
      <c r="P151" s="286" t="str">
        <f t="shared" si="10"/>
        <v/>
      </c>
      <c r="Q151" s="291"/>
      <c r="R151" s="291"/>
      <c r="S151" s="287">
        <f>'Dry_Litterbag Placem_Collection'!E152</f>
        <v>42939</v>
      </c>
      <c r="T151" s="287">
        <f>IF('Dry_Litterbag Placem_Collection'!G152="","",'Dry_Litterbag Placem_Collection'!G152)</f>
        <v>43010</v>
      </c>
      <c r="U151" s="288">
        <f t="shared" si="8"/>
        <v>71</v>
      </c>
      <c r="V151" s="286" t="str">
        <f t="shared" si="11"/>
        <v/>
      </c>
      <c r="W151" s="289">
        <f>IFERROR(INDEX(Rainfall_Dry!$O$2:$O$217,MATCH(B151, Rainfall_Dry!$A$2:$A$217,0)),"")</f>
        <v>137.19979645800001</v>
      </c>
      <c r="X151" s="270">
        <v>39.96</v>
      </c>
      <c r="Y151" s="270">
        <v>12.920000000000002</v>
      </c>
      <c r="Z151" s="270">
        <v>47.12</v>
      </c>
      <c r="AA151" s="271" t="s">
        <v>2692</v>
      </c>
      <c r="AB151" s="270">
        <v>6.6549531789058696</v>
      </c>
      <c r="AC151">
        <f>IF('WetLitterbags placem_collection'!AB152="","",'WetLitterbags placem_collection'!AB152)</f>
        <v>2.75</v>
      </c>
      <c r="AD151">
        <f>IF('WetLitterbags placem_collection'!Z152="","",'WetLitterbags placem_collection'!Z152)</f>
        <v>19</v>
      </c>
      <c r="AE151" s="256" t="str">
        <f>IF('WetLitterbags placem_collection'!AA152="","",'WetLitterbags placem_collection'!AA152)</f>
        <v>O</v>
      </c>
      <c r="AF151">
        <f>IF('WetLitterbags placem_collection'!AC152="","",'WetLitterbags placem_collection'!AC152)</f>
        <v>0</v>
      </c>
      <c r="AG151">
        <f>IFERROR(AVERAGE('Dry_Litterbag Placem_Collection'!O152,'Dry_Litterbag Placem_Collection'!R152),"")</f>
        <v>6.1999999999999993</v>
      </c>
      <c r="AH151" s="290">
        <f>IFERROR(AVERAGE('Dry_Litterbag Placem_Collection'!N152,'Dry_Litterbag Placem_Collection'!Q152),"")</f>
        <v>30.8</v>
      </c>
      <c r="AI151" s="289">
        <f>INDEX(Coordinates!$B$2:$B$197,MATCH(G151,Coordinates!$J$2:$J$197,0))</f>
        <v>-2.3675230329999999</v>
      </c>
      <c r="AJ151" s="289">
        <f>INDEX(Coordinates!$C$2:$C$197,MATCH(G151,Coordinates!$J$2:$J$197,0))</f>
        <v>34.060512969999998</v>
      </c>
      <c r="AK151" s="289" t="str">
        <f>IF(ISNUMBER(SEARCH("C", 'Dry_Litterbag Placem_Collection'!S152)),"YES","")</f>
        <v/>
      </c>
      <c r="AL151" s="289" t="str">
        <f>IF(ISNUMBER(SEARCH("H", 'Dry_Litterbag Placem_Collection'!S152)),"YES","")</f>
        <v>YES</v>
      </c>
      <c r="AM151" s="289" t="str">
        <f>IF(ISNUMBER(SEARCH("R", 'Dry_Litterbag Placem_Collection'!S152)),"YES","")</f>
        <v/>
      </c>
    </row>
    <row r="152" spans="1:39" ht="15" customHeight="1">
      <c r="A152" s="281" t="s">
        <v>2677</v>
      </c>
      <c r="B152" s="282">
        <f>'Dry_Litterbag Placem_Collection'!A153</f>
        <v>151</v>
      </c>
      <c r="C152" s="282" t="str">
        <f>'Dry_Litterbag Placem_Collection'!B153</f>
        <v xml:space="preserve">Mwantimba
</v>
      </c>
      <c r="D152" s="282" t="s">
        <v>2460</v>
      </c>
      <c r="E152" s="282" t="s">
        <v>20</v>
      </c>
      <c r="F152" s="282">
        <v>3</v>
      </c>
      <c r="G152" s="283" t="str">
        <f>'Dry_Litterbag Placem_Collection'!C153</f>
        <v>Wet_P3_T7</v>
      </c>
      <c r="H152" s="284" t="s">
        <v>2559</v>
      </c>
      <c r="I152" s="285" t="s">
        <v>1147</v>
      </c>
      <c r="J152" s="282" t="str">
        <f>IF(ISBLANK('Dry_Litterbag Placem_Collection'!J153),"","G"&amp;""&amp;'Dry_Litterbag Placem_Collection'!J153)</f>
        <v/>
      </c>
      <c r="K152" s="286" t="str">
        <f>IFERROR(INDEX('Green_rooibos initial weight'!$C$5:$C$1749,MATCH(J152, 'Green_rooibos initial weight'!$A$5:$A$1749,0)),"")</f>
        <v/>
      </c>
      <c r="L152" s="286" t="str">
        <f t="shared" si="9"/>
        <v/>
      </c>
      <c r="M152" s="291"/>
      <c r="N152" s="291"/>
      <c r="O152" s="286" t="str">
        <f>IF(IFERROR(INDEX('Both teabags AfterDry'!$D$3:$D$900,MATCH(J152,'Both teabags AfterDry'!$A$3:$A$900,0)),"")="","",(IFERROR(INDEX('Both teabags AfterDry'!$D$3:$D$900,MATCH(J152,'Both teabags AfterDry'!$A$3:$A$900,0)),"")))</f>
        <v/>
      </c>
      <c r="P152" s="286" t="str">
        <f t="shared" si="10"/>
        <v/>
      </c>
      <c r="Q152" s="291"/>
      <c r="R152" s="291"/>
      <c r="S152" s="287">
        <f>'Dry_Litterbag Placem_Collection'!E153</f>
        <v>0</v>
      </c>
      <c r="T152" s="287" t="str">
        <f>IF('Dry_Litterbag Placem_Collection'!G153="","",'Dry_Litterbag Placem_Collection'!G153)</f>
        <v/>
      </c>
      <c r="U152" s="288" t="str">
        <f t="shared" si="8"/>
        <v/>
      </c>
      <c r="V152" s="286" t="str">
        <f t="shared" si="11"/>
        <v/>
      </c>
      <c r="W152" s="289" t="str">
        <f>IFERROR(INDEX(Rainfall_Dry!$O$2:$O$217,MATCH(B152, Rainfall_Dry!$A$2:$A$217,0)),"")</f>
        <v/>
      </c>
      <c r="X152" s="270">
        <v>39.96</v>
      </c>
      <c r="Y152" s="270">
        <v>12.920000000000002</v>
      </c>
      <c r="Z152" s="270">
        <v>47.12</v>
      </c>
      <c r="AA152" s="271" t="s">
        <v>2692</v>
      </c>
      <c r="AB152" s="270">
        <v>7.6549531789058696</v>
      </c>
      <c r="AC152">
        <f>IF('WetLitterbags placem_collection'!AB153="","",'WetLitterbags placem_collection'!AB153)</f>
        <v>1.4</v>
      </c>
      <c r="AD152">
        <f>IF('WetLitterbags placem_collection'!Z153="","",'WetLitterbags placem_collection'!Z153)</f>
        <v>7.9</v>
      </c>
      <c r="AE152" s="256" t="str">
        <f>IF('WetLitterbags placem_collection'!AA153="","",'WetLitterbags placem_collection'!AA153)</f>
        <v>O</v>
      </c>
      <c r="AF152">
        <f>IF('WetLitterbags placem_collection'!AC153="","",'WetLitterbags placem_collection'!AC153)</f>
        <v>1</v>
      </c>
      <c r="AG152" t="str">
        <f>IFERROR(AVERAGE('Dry_Litterbag Placem_Collection'!O153,'Dry_Litterbag Placem_Collection'!R153),"")</f>
        <v/>
      </c>
      <c r="AH152" s="290" t="str">
        <f>IFERROR(AVERAGE('Dry_Litterbag Placem_Collection'!N153,'Dry_Litterbag Placem_Collection'!Q153),"")</f>
        <v/>
      </c>
      <c r="AI152" s="289">
        <f>INDEX(Coordinates!$B$2:$B$197,MATCH(G152,Coordinates!$J$2:$J$197,0))</f>
        <v>-2.3673460070000001</v>
      </c>
      <c r="AJ152" s="289">
        <f>INDEX(Coordinates!$C$2:$C$197,MATCH(G152,Coordinates!$J$2:$J$197,0))</f>
        <v>34.060310039999997</v>
      </c>
      <c r="AK152" s="289" t="str">
        <f>IF(ISNUMBER(SEARCH("C", 'Dry_Litterbag Placem_Collection'!S153)),"YES","")</f>
        <v/>
      </c>
      <c r="AL152" s="289" t="str">
        <f>IF(ISNUMBER(SEARCH("H", 'Dry_Litterbag Placem_Collection'!S153)),"YES","")</f>
        <v/>
      </c>
      <c r="AM152" s="289" t="str">
        <f>IF(ISNUMBER(SEARCH("R", 'Dry_Litterbag Placem_Collection'!S153)),"YES","")</f>
        <v/>
      </c>
    </row>
    <row r="153" spans="1:39" ht="15" customHeight="1">
      <c r="A153" s="281" t="s">
        <v>2677</v>
      </c>
      <c r="B153" s="282">
        <f>'Dry_Litterbag Placem_Collection'!A154</f>
        <v>152</v>
      </c>
      <c r="C153" s="282" t="str">
        <f>'Dry_Litterbag Placem_Collection'!B154</f>
        <v xml:space="preserve">Mwantimba
</v>
      </c>
      <c r="D153" s="282" t="s">
        <v>2460</v>
      </c>
      <c r="E153" s="282" t="s">
        <v>20</v>
      </c>
      <c r="F153" s="282">
        <v>3</v>
      </c>
      <c r="G153" s="283" t="str">
        <f>'Dry_Litterbag Placem_Collection'!C154</f>
        <v>Wet_P3_T8</v>
      </c>
      <c r="H153" s="284" t="s">
        <v>2559</v>
      </c>
      <c r="I153" s="285" t="s">
        <v>1147</v>
      </c>
      <c r="J153" s="282" t="str">
        <f>IF(ISBLANK('Dry_Litterbag Placem_Collection'!J154),"","G"&amp;""&amp;'Dry_Litterbag Placem_Collection'!J154)</f>
        <v>G198</v>
      </c>
      <c r="K153" s="286">
        <f>IFERROR(INDEX('Green_rooibos initial weight'!$C$5:$C$1749,MATCH(J153, 'Green_rooibos initial weight'!$A$5:$A$1749,0)),"")</f>
        <v>1.931</v>
      </c>
      <c r="L153" s="286">
        <f t="shared" si="9"/>
        <v>1.6812</v>
      </c>
      <c r="M153" s="291"/>
      <c r="N153" s="291"/>
      <c r="O153" s="286">
        <f>IF(IFERROR(INDEX('Both teabags AfterDry'!$D$3:$D$900,MATCH(J153,'Both teabags AfterDry'!$A$3:$A$900,0)),"")="","",(IFERROR(INDEX('Both teabags AfterDry'!$D$3:$D$900,MATCH(J153,'Both teabags AfterDry'!$A$3:$A$900,0)),"")))</f>
        <v>1.3654999999999999</v>
      </c>
      <c r="P153" s="286">
        <f t="shared" si="10"/>
        <v>1.2148999999999999</v>
      </c>
      <c r="Q153" s="291"/>
      <c r="R153" s="291"/>
      <c r="S153" s="287">
        <f>'Dry_Litterbag Placem_Collection'!E154</f>
        <v>42939</v>
      </c>
      <c r="T153" s="287">
        <f>IF('Dry_Litterbag Placem_Collection'!G154="","",'Dry_Litterbag Placem_Collection'!G154)</f>
        <v>43010</v>
      </c>
      <c r="U153" s="288">
        <f t="shared" si="8"/>
        <v>71</v>
      </c>
      <c r="V153" s="286">
        <f t="shared" si="11"/>
        <v>0.46630000000000016</v>
      </c>
      <c r="W153" s="289">
        <f>IFERROR(INDEX(Rainfall_Dry!$O$2:$O$217,MATCH(B153, Rainfall_Dry!$A$2:$A$217,0)),"")</f>
        <v>137.19979645800001</v>
      </c>
      <c r="X153" s="270">
        <v>39.96</v>
      </c>
      <c r="Y153" s="270">
        <v>12.920000000000002</v>
      </c>
      <c r="Z153" s="270">
        <v>47.12</v>
      </c>
      <c r="AA153" s="271" t="s">
        <v>2692</v>
      </c>
      <c r="AB153" s="270">
        <v>8.6549531789058705</v>
      </c>
      <c r="AC153">
        <f>IF('WetLitterbags placem_collection'!AB154="","",'WetLitterbags placem_collection'!AB154)</f>
        <v>2.2000000000000002</v>
      </c>
      <c r="AD153">
        <f>IF('WetLitterbags placem_collection'!Z154="","",'WetLitterbags placem_collection'!Z154)</f>
        <v>15</v>
      </c>
      <c r="AE153" s="256" t="str">
        <f>IF('WetLitterbags placem_collection'!AA154="","",'WetLitterbags placem_collection'!AA154)</f>
        <v>M</v>
      </c>
      <c r="AF153">
        <f>IF('WetLitterbags placem_collection'!AC154="","",'WetLitterbags placem_collection'!AC154)</f>
        <v>0</v>
      </c>
      <c r="AG153">
        <f>IFERROR(AVERAGE('Dry_Litterbag Placem_Collection'!O154,'Dry_Litterbag Placem_Collection'!R154),"")</f>
        <v>6.4</v>
      </c>
      <c r="AH153" s="290">
        <f>IFERROR(AVERAGE('Dry_Litterbag Placem_Collection'!N154,'Dry_Litterbag Placem_Collection'!Q154),"")</f>
        <v>28.45</v>
      </c>
      <c r="AI153" s="289">
        <f>INDEX(Coordinates!$B$2:$B$197,MATCH(G153,Coordinates!$J$2:$J$197,0))</f>
        <v>-2.367543988</v>
      </c>
      <c r="AJ153" s="289">
        <f>INDEX(Coordinates!$C$2:$C$197,MATCH(G153,Coordinates!$J$2:$J$197,0))</f>
        <v>34.060168969999999</v>
      </c>
      <c r="AK153" s="289" t="str">
        <f>IF(ISNUMBER(SEARCH("C", 'Dry_Litterbag Placem_Collection'!S154)),"YES","")</f>
        <v>YES</v>
      </c>
      <c r="AL153" s="289" t="str">
        <f>IF(ISNUMBER(SEARCH("H", 'Dry_Litterbag Placem_Collection'!S154)),"YES","")</f>
        <v>YES</v>
      </c>
      <c r="AM153" s="289" t="str">
        <f>IF(ISNUMBER(SEARCH("R", 'Dry_Litterbag Placem_Collection'!S154)),"YES","")</f>
        <v/>
      </c>
    </row>
    <row r="154" spans="1:39" ht="15" customHeight="1">
      <c r="A154" s="281" t="s">
        <v>2677</v>
      </c>
      <c r="B154" s="282">
        <f>'Dry_Litterbag Placem_Collection'!A155</f>
        <v>153</v>
      </c>
      <c r="C154" s="282" t="str">
        <f>'Dry_Litterbag Placem_Collection'!B155</f>
        <v xml:space="preserve">Mwantimba
</v>
      </c>
      <c r="D154" s="282" t="s">
        <v>2460</v>
      </c>
      <c r="E154" s="282" t="s">
        <v>20</v>
      </c>
      <c r="F154" s="282">
        <v>4</v>
      </c>
      <c r="G154" s="283" t="str">
        <f>'Dry_Litterbag Placem_Collection'!C155</f>
        <v>Wet_P4_T1</v>
      </c>
      <c r="H154" s="284" t="s">
        <v>2559</v>
      </c>
      <c r="I154" s="285" t="s">
        <v>1147</v>
      </c>
      <c r="J154" s="282" t="str">
        <f>IF(ISBLANK('Dry_Litterbag Placem_Collection'!J155),"","G"&amp;""&amp;'Dry_Litterbag Placem_Collection'!J155)</f>
        <v>G197</v>
      </c>
      <c r="K154" s="286">
        <f>IFERROR(INDEX('Green_rooibos initial weight'!$C$5:$C$1749,MATCH(J154, 'Green_rooibos initial weight'!$A$5:$A$1749,0)),"")</f>
        <v>2.1120000000000001</v>
      </c>
      <c r="L154" s="286">
        <f t="shared" si="9"/>
        <v>1.8622000000000001</v>
      </c>
      <c r="M154" s="291"/>
      <c r="N154" s="291"/>
      <c r="O154" s="286">
        <f>IF(IFERROR(INDEX('Both teabags AfterDry'!$D$3:$D$900,MATCH(J154,'Both teabags AfterDry'!$A$3:$A$900,0)),"")="","",(IFERROR(INDEX('Both teabags AfterDry'!$D$3:$D$900,MATCH(J154,'Both teabags AfterDry'!$A$3:$A$900,0)),"")))</f>
        <v>1.2847</v>
      </c>
      <c r="P154" s="286">
        <f t="shared" si="10"/>
        <v>1.1340999999999999</v>
      </c>
      <c r="Q154" s="291"/>
      <c r="R154" s="291"/>
      <c r="S154" s="287">
        <f>'Dry_Litterbag Placem_Collection'!E155</f>
        <v>42939</v>
      </c>
      <c r="T154" s="287">
        <f>IF('Dry_Litterbag Placem_Collection'!G155="","",'Dry_Litterbag Placem_Collection'!G155)</f>
        <v>43010</v>
      </c>
      <c r="U154" s="288">
        <f t="shared" si="8"/>
        <v>71</v>
      </c>
      <c r="V154" s="286">
        <f t="shared" si="11"/>
        <v>0.72810000000000019</v>
      </c>
      <c r="W154" s="289">
        <f>IFERROR(INDEX(Rainfall_Dry!$O$2:$O$217,MATCH(B154, Rainfall_Dry!$A$2:$A$217,0)),"")</f>
        <v>137.19979645800001</v>
      </c>
      <c r="X154" s="270">
        <v>27.96</v>
      </c>
      <c r="Y154" s="270">
        <v>4.9200000000000017</v>
      </c>
      <c r="Z154" s="270">
        <v>67.12</v>
      </c>
      <c r="AA154" s="271" t="s">
        <v>2688</v>
      </c>
      <c r="AB154" s="270">
        <v>1.0437161163134547</v>
      </c>
      <c r="AC154">
        <f>IF('WetLitterbags placem_collection'!AB155="","",'WetLitterbags placem_collection'!AB155)</f>
        <v>2.1</v>
      </c>
      <c r="AD154">
        <f>IF('WetLitterbags placem_collection'!Z155="","",'WetLitterbags placem_collection'!Z155)</f>
        <v>16.399999999999999</v>
      </c>
      <c r="AE154" s="256" t="str">
        <f>IF('WetLitterbags placem_collection'!AA155="","",'WetLitterbags placem_collection'!AA155)</f>
        <v>G</v>
      </c>
      <c r="AF154">
        <f>IF('WetLitterbags placem_collection'!AC155="","",'WetLitterbags placem_collection'!AC155)</f>
        <v>0</v>
      </c>
      <c r="AG154">
        <f>IFERROR(AVERAGE('Dry_Litterbag Placem_Collection'!O155,'Dry_Litterbag Placem_Collection'!R155),"")</f>
        <v>5.65</v>
      </c>
      <c r="AH154" s="290">
        <f>IFERROR(AVERAGE('Dry_Litterbag Placem_Collection'!N155,'Dry_Litterbag Placem_Collection'!Q155),"")</f>
        <v>31.65</v>
      </c>
      <c r="AI154" s="289">
        <f>INDEX(Coordinates!$B$2:$B$197,MATCH(G154,Coordinates!$J$2:$J$197,0))</f>
        <v>-2.3676780150000001</v>
      </c>
      <c r="AJ154" s="289">
        <f>INDEX(Coordinates!$C$2:$C$197,MATCH(G154,Coordinates!$J$2:$J$197,0))</f>
        <v>34.05937797</v>
      </c>
      <c r="AK154" s="289" t="str">
        <f>IF(ISNUMBER(SEARCH("C", 'Dry_Litterbag Placem_Collection'!S155)),"YES","")</f>
        <v>YES</v>
      </c>
      <c r="AL154" s="289" t="str">
        <f>IF(ISNUMBER(SEARCH("H", 'Dry_Litterbag Placem_Collection'!S155)),"YES","")</f>
        <v>YES</v>
      </c>
      <c r="AM154" s="289" t="str">
        <f>IF(ISNUMBER(SEARCH("R", 'Dry_Litterbag Placem_Collection'!S155)),"YES","")</f>
        <v/>
      </c>
    </row>
    <row r="155" spans="1:39" ht="15" customHeight="1">
      <c r="A155" s="281" t="s">
        <v>2677</v>
      </c>
      <c r="B155" s="282">
        <f>'Dry_Litterbag Placem_Collection'!A156</f>
        <v>154</v>
      </c>
      <c r="C155" s="282" t="str">
        <f>'Dry_Litterbag Placem_Collection'!B156</f>
        <v xml:space="preserve">Mwantimba
</v>
      </c>
      <c r="D155" s="282" t="s">
        <v>2460</v>
      </c>
      <c r="E155" s="282" t="s">
        <v>20</v>
      </c>
      <c r="F155" s="282">
        <v>4</v>
      </c>
      <c r="G155" s="283" t="str">
        <f>'Dry_Litterbag Placem_Collection'!C156</f>
        <v>Wet_P4_T2</v>
      </c>
      <c r="H155" s="284" t="s">
        <v>2559</v>
      </c>
      <c r="I155" s="285" t="s">
        <v>1147</v>
      </c>
      <c r="J155" s="282" t="str">
        <f>IF(ISBLANK('Dry_Litterbag Placem_Collection'!J156),"","G"&amp;""&amp;'Dry_Litterbag Placem_Collection'!J156)</f>
        <v>G127</v>
      </c>
      <c r="K155" s="286">
        <f>IFERROR(INDEX('Green_rooibos initial weight'!$C$5:$C$1749,MATCH(J155, 'Green_rooibos initial weight'!$A$5:$A$1749,0)),"")</f>
        <v>1.9490000000000001</v>
      </c>
      <c r="L155" s="286">
        <f t="shared" si="9"/>
        <v>1.6992</v>
      </c>
      <c r="M155" s="291"/>
      <c r="N155" s="291"/>
      <c r="O155" s="286">
        <f>IF(IFERROR(INDEX('Both teabags AfterDry'!$D$3:$D$900,MATCH(J155,'Both teabags AfterDry'!$A$3:$A$900,0)),"")="","",(IFERROR(INDEX('Both teabags AfterDry'!$D$3:$D$900,MATCH(J155,'Both teabags AfterDry'!$A$3:$A$900,0)),"")))</f>
        <v>1.1896</v>
      </c>
      <c r="P155" s="286">
        <f t="shared" si="10"/>
        <v>1.0389999999999999</v>
      </c>
      <c r="Q155" s="291"/>
      <c r="R155" s="291"/>
      <c r="S155" s="287">
        <f>'Dry_Litterbag Placem_Collection'!E156</f>
        <v>42939</v>
      </c>
      <c r="T155" s="287">
        <f>IF('Dry_Litterbag Placem_Collection'!G156="","",'Dry_Litterbag Placem_Collection'!G156)</f>
        <v>43010</v>
      </c>
      <c r="U155" s="288">
        <f t="shared" si="8"/>
        <v>71</v>
      </c>
      <c r="V155" s="286">
        <f t="shared" si="11"/>
        <v>0.66020000000000012</v>
      </c>
      <c r="W155" s="289">
        <f>IFERROR(INDEX(Rainfall_Dry!$O$2:$O$217,MATCH(B155, Rainfall_Dry!$A$2:$A$217,0)),"")</f>
        <v>137.19979645800001</v>
      </c>
      <c r="X155" s="270">
        <v>27.96</v>
      </c>
      <c r="Y155" s="270">
        <v>4.9200000000000017</v>
      </c>
      <c r="Z155" s="270">
        <v>67.12</v>
      </c>
      <c r="AA155" s="271" t="s">
        <v>2688</v>
      </c>
      <c r="AB155" s="270">
        <v>2.0437161163134498</v>
      </c>
      <c r="AC155">
        <f>IF('WetLitterbags placem_collection'!AB156="","",'WetLitterbags placem_collection'!AB156)</f>
        <v>2.15</v>
      </c>
      <c r="AD155">
        <f>IF('WetLitterbags placem_collection'!Z156="","",'WetLitterbags placem_collection'!Z156)</f>
        <v>9</v>
      </c>
      <c r="AE155" s="256" t="str">
        <f>IF('WetLitterbags placem_collection'!AA156="","",'WetLitterbags placem_collection'!AA156)</f>
        <v>G</v>
      </c>
      <c r="AF155">
        <f>IF('WetLitterbags placem_collection'!AC156="","",'WetLitterbags placem_collection'!AC156)</f>
        <v>0</v>
      </c>
      <c r="AG155">
        <f>IFERROR(AVERAGE('Dry_Litterbag Placem_Collection'!O156,'Dry_Litterbag Placem_Collection'!R156),"")</f>
        <v>4.05</v>
      </c>
      <c r="AH155" s="290">
        <f>IFERROR(AVERAGE('Dry_Litterbag Placem_Collection'!N156,'Dry_Litterbag Placem_Collection'!Q156),"")</f>
        <v>30.45</v>
      </c>
      <c r="AI155" s="289">
        <f>INDEX(Coordinates!$B$2:$B$197,MATCH(G155,Coordinates!$J$2:$J$197,0))</f>
        <v>-2.3677299820000002</v>
      </c>
      <c r="AJ155" s="289">
        <f>INDEX(Coordinates!$C$2:$C$197,MATCH(G155,Coordinates!$J$2:$J$197,0))</f>
        <v>34.059351990000003</v>
      </c>
      <c r="AK155" s="289" t="str">
        <f>IF(ISNUMBER(SEARCH("C", 'Dry_Litterbag Placem_Collection'!S156)),"YES","")</f>
        <v>YES</v>
      </c>
      <c r="AL155" s="289" t="str">
        <f>IF(ISNUMBER(SEARCH("H", 'Dry_Litterbag Placem_Collection'!S156)),"YES","")</f>
        <v>YES</v>
      </c>
      <c r="AM155" s="289" t="str">
        <f>IF(ISNUMBER(SEARCH("R", 'Dry_Litterbag Placem_Collection'!S156)),"YES","")</f>
        <v/>
      </c>
    </row>
    <row r="156" spans="1:39" ht="15" customHeight="1">
      <c r="A156" s="281" t="s">
        <v>2677</v>
      </c>
      <c r="B156" s="282">
        <f>'Dry_Litterbag Placem_Collection'!A157</f>
        <v>155</v>
      </c>
      <c r="C156" s="282" t="str">
        <f>'Dry_Litterbag Placem_Collection'!B157</f>
        <v xml:space="preserve">Mwantimba
</v>
      </c>
      <c r="D156" s="282" t="s">
        <v>2460</v>
      </c>
      <c r="E156" s="282" t="s">
        <v>20</v>
      </c>
      <c r="F156" s="282">
        <v>4</v>
      </c>
      <c r="G156" s="283" t="str">
        <f>'Dry_Litterbag Placem_Collection'!C157</f>
        <v>Wet_P4_T3</v>
      </c>
      <c r="H156" s="284" t="s">
        <v>2559</v>
      </c>
      <c r="I156" s="285" t="s">
        <v>1147</v>
      </c>
      <c r="J156" s="282" t="str">
        <f>IF(ISBLANK('Dry_Litterbag Placem_Collection'!J157),"","G"&amp;""&amp;'Dry_Litterbag Placem_Collection'!J157)</f>
        <v>G253</v>
      </c>
      <c r="K156" s="286">
        <f>IFERROR(INDEX('Green_rooibos initial weight'!$C$5:$C$1749,MATCH(J156, 'Green_rooibos initial weight'!$A$5:$A$1749,0)),"")</f>
        <v>2.0169999999999999</v>
      </c>
      <c r="L156" s="286">
        <f t="shared" si="9"/>
        <v>1.7671999999999999</v>
      </c>
      <c r="M156" s="291"/>
      <c r="N156" s="291"/>
      <c r="O156" s="286">
        <f>IF(IFERROR(INDEX('Both teabags AfterDry'!$D$3:$D$900,MATCH(J156,'Both teabags AfterDry'!$A$3:$A$900,0)),"")="","",(IFERROR(INDEX('Both teabags AfterDry'!$D$3:$D$900,MATCH(J156,'Both teabags AfterDry'!$A$3:$A$900,0)),"")))</f>
        <v>1.2484</v>
      </c>
      <c r="P156" s="286">
        <f t="shared" si="10"/>
        <v>1.0977999999999999</v>
      </c>
      <c r="Q156" s="291"/>
      <c r="R156" s="291"/>
      <c r="S156" s="287">
        <f>'Dry_Litterbag Placem_Collection'!E157</f>
        <v>42939</v>
      </c>
      <c r="T156" s="287">
        <f>IF('Dry_Litterbag Placem_Collection'!G157="","",'Dry_Litterbag Placem_Collection'!G157)</f>
        <v>43010</v>
      </c>
      <c r="U156" s="288">
        <f t="shared" si="8"/>
        <v>71</v>
      </c>
      <c r="V156" s="286">
        <f t="shared" si="11"/>
        <v>0.6694</v>
      </c>
      <c r="W156" s="289">
        <f>IFERROR(INDEX(Rainfall_Dry!$O$2:$O$217,MATCH(B156, Rainfall_Dry!$A$2:$A$217,0)),"")</f>
        <v>137.19979645800001</v>
      </c>
      <c r="X156" s="270">
        <v>27.96</v>
      </c>
      <c r="Y156" s="270">
        <v>4.9200000000000017</v>
      </c>
      <c r="Z156" s="270">
        <v>67.12</v>
      </c>
      <c r="AA156" s="271" t="s">
        <v>2688</v>
      </c>
      <c r="AB156" s="270">
        <v>3.0437161163134498</v>
      </c>
      <c r="AC156">
        <f>IF('WetLitterbags placem_collection'!AB157="","",'WetLitterbags placem_collection'!AB157)</f>
        <v>1.2</v>
      </c>
      <c r="AD156">
        <f>IF('WetLitterbags placem_collection'!Z157="","",'WetLitterbags placem_collection'!Z157)</f>
        <v>11</v>
      </c>
      <c r="AE156" s="256" t="str">
        <f>IF('WetLitterbags placem_collection'!AA157="","",'WetLitterbags placem_collection'!AA157)</f>
        <v>G</v>
      </c>
      <c r="AF156">
        <f>IF('WetLitterbags placem_collection'!AC157="","",'WetLitterbags placem_collection'!AC157)</f>
        <v>0</v>
      </c>
      <c r="AG156">
        <f>IFERROR(AVERAGE('Dry_Litterbag Placem_Collection'!O157,'Dry_Litterbag Placem_Collection'!R157),"")</f>
        <v>5.0999999999999996</v>
      </c>
      <c r="AH156" s="290">
        <f>IFERROR(AVERAGE('Dry_Litterbag Placem_Collection'!N157,'Dry_Litterbag Placem_Collection'!Q157),"")</f>
        <v>29.4</v>
      </c>
      <c r="AI156" s="289">
        <f>INDEX(Coordinates!$B$2:$B$197,MATCH(G156,Coordinates!$J$2:$J$197,0))</f>
        <v>-2.3677119609999999</v>
      </c>
      <c r="AJ156" s="289">
        <f>INDEX(Coordinates!$C$2:$C$197,MATCH(G156,Coordinates!$J$2:$J$197,0))</f>
        <v>34.059339000000001</v>
      </c>
      <c r="AK156" s="289" t="str">
        <f>IF(ISNUMBER(SEARCH("C", 'Dry_Litterbag Placem_Collection'!S157)),"YES","")</f>
        <v/>
      </c>
      <c r="AL156" s="289" t="str">
        <f>IF(ISNUMBER(SEARCH("H", 'Dry_Litterbag Placem_Collection'!S157)),"YES","")</f>
        <v>YES</v>
      </c>
      <c r="AM156" s="289" t="str">
        <f>IF(ISNUMBER(SEARCH("R", 'Dry_Litterbag Placem_Collection'!S157)),"YES","")</f>
        <v/>
      </c>
    </row>
    <row r="157" spans="1:39" ht="15" customHeight="1">
      <c r="A157" s="281" t="s">
        <v>2677</v>
      </c>
      <c r="B157" s="282">
        <f>'Dry_Litterbag Placem_Collection'!A158</f>
        <v>156</v>
      </c>
      <c r="C157" s="282" t="str">
        <f>'Dry_Litterbag Placem_Collection'!B158</f>
        <v xml:space="preserve">Mwantimba
</v>
      </c>
      <c r="D157" s="282" t="s">
        <v>2460</v>
      </c>
      <c r="E157" s="282" t="s">
        <v>20</v>
      </c>
      <c r="F157" s="282">
        <v>4</v>
      </c>
      <c r="G157" s="283" t="str">
        <f>'Dry_Litterbag Placem_Collection'!C158</f>
        <v>Wet_P4_T4</v>
      </c>
      <c r="H157" s="284" t="s">
        <v>2559</v>
      </c>
      <c r="I157" s="285" t="s">
        <v>1147</v>
      </c>
      <c r="J157" s="282" t="str">
        <f>IF(ISBLANK('Dry_Litterbag Placem_Collection'!J158),"","G"&amp;""&amp;'Dry_Litterbag Placem_Collection'!J158)</f>
        <v>G47</v>
      </c>
      <c r="K157" s="286">
        <f>IFERROR(INDEX('Green_rooibos initial weight'!$C$5:$C$1749,MATCH(J157, 'Green_rooibos initial weight'!$A$5:$A$1749,0)),"")</f>
        <v>2.0840000000000001</v>
      </c>
      <c r="L157" s="286">
        <f t="shared" si="9"/>
        <v>1.8342000000000001</v>
      </c>
      <c r="M157" s="291"/>
      <c r="N157" s="291"/>
      <c r="O157" s="286">
        <f>IF(IFERROR(INDEX('Both teabags AfterDry'!$D$3:$D$900,MATCH(J157,'Both teabags AfterDry'!$A$3:$A$900,0)),"")="","",(IFERROR(INDEX('Both teabags AfterDry'!$D$3:$D$900,MATCH(J157,'Both teabags AfterDry'!$A$3:$A$900,0)),"")))</f>
        <v>1.1167</v>
      </c>
      <c r="P157" s="286">
        <f t="shared" si="10"/>
        <v>0.96609999999999996</v>
      </c>
      <c r="Q157" s="291"/>
      <c r="R157" s="291"/>
      <c r="S157" s="287">
        <f>'Dry_Litterbag Placem_Collection'!E158</f>
        <v>42939</v>
      </c>
      <c r="T157" s="287">
        <f>IF('Dry_Litterbag Placem_Collection'!G158="","",'Dry_Litterbag Placem_Collection'!G158)</f>
        <v>43010</v>
      </c>
      <c r="U157" s="288">
        <f t="shared" si="8"/>
        <v>71</v>
      </c>
      <c r="V157" s="286">
        <f t="shared" si="11"/>
        <v>0.86810000000000009</v>
      </c>
      <c r="W157" s="289">
        <f>IFERROR(INDEX(Rainfall_Dry!$O$2:$O$217,MATCH(B157, Rainfall_Dry!$A$2:$A$217,0)),"")</f>
        <v>137.19979645800001</v>
      </c>
      <c r="X157" s="270">
        <v>27.96</v>
      </c>
      <c r="Y157" s="270">
        <v>4.9200000000000017</v>
      </c>
      <c r="Z157" s="270">
        <v>67.12</v>
      </c>
      <c r="AA157" s="271" t="s">
        <v>2688</v>
      </c>
      <c r="AB157" s="270">
        <v>4.0437161163134503</v>
      </c>
      <c r="AC157">
        <f>IF('WetLitterbags placem_collection'!AB158="","",'WetLitterbags placem_collection'!AB158)</f>
        <v>1.55</v>
      </c>
      <c r="AD157">
        <f>IF('WetLitterbags placem_collection'!Z158="","",'WetLitterbags placem_collection'!Z158)</f>
        <v>9.1</v>
      </c>
      <c r="AE157" s="256" t="str">
        <f>IF('WetLitterbags placem_collection'!AA158="","",'WetLitterbags placem_collection'!AA158)</f>
        <v>O</v>
      </c>
      <c r="AF157">
        <f>IF('WetLitterbags placem_collection'!AC158="","",'WetLitterbags placem_collection'!AC158)</f>
        <v>0</v>
      </c>
      <c r="AG157">
        <f>IFERROR(AVERAGE('Dry_Litterbag Placem_Collection'!O158,'Dry_Litterbag Placem_Collection'!R158),"")</f>
        <v>4.5</v>
      </c>
      <c r="AH157" s="290">
        <f>IFERROR(AVERAGE('Dry_Litterbag Placem_Collection'!N158,'Dry_Litterbag Placem_Collection'!Q158),"")</f>
        <v>30.35</v>
      </c>
      <c r="AI157" s="289">
        <f>INDEX(Coordinates!$B$2:$B$197,MATCH(G157,Coordinates!$J$2:$J$197,0))</f>
        <v>-2.3676950300000001</v>
      </c>
      <c r="AJ157" s="289">
        <f>INDEX(Coordinates!$C$2:$C$197,MATCH(G157,Coordinates!$J$2:$J$197,0))</f>
        <v>34.059499010000003</v>
      </c>
      <c r="AK157" s="289" t="str">
        <f>IF(ISNUMBER(SEARCH("C", 'Dry_Litterbag Placem_Collection'!S158)),"YES","")</f>
        <v/>
      </c>
      <c r="AL157" s="289" t="str">
        <f>IF(ISNUMBER(SEARCH("H", 'Dry_Litterbag Placem_Collection'!S158)),"YES","")</f>
        <v>YES</v>
      </c>
      <c r="AM157" s="289" t="str">
        <f>IF(ISNUMBER(SEARCH("R", 'Dry_Litterbag Placem_Collection'!S158)),"YES","")</f>
        <v>YES</v>
      </c>
    </row>
    <row r="158" spans="1:39" ht="15" customHeight="1">
      <c r="A158" s="281" t="s">
        <v>2677</v>
      </c>
      <c r="B158" s="282">
        <f>'Dry_Litterbag Placem_Collection'!A159</f>
        <v>157</v>
      </c>
      <c r="C158" s="282" t="str">
        <f>'Dry_Litterbag Placem_Collection'!B159</f>
        <v xml:space="preserve">Mwantimba
</v>
      </c>
      <c r="D158" s="282" t="s">
        <v>2460</v>
      </c>
      <c r="E158" s="282" t="s">
        <v>20</v>
      </c>
      <c r="F158" s="282">
        <v>4</v>
      </c>
      <c r="G158" s="283" t="str">
        <f>'Dry_Litterbag Placem_Collection'!C159</f>
        <v>Wet_P4_T5</v>
      </c>
      <c r="H158" s="284" t="s">
        <v>2559</v>
      </c>
      <c r="I158" s="285" t="s">
        <v>1147</v>
      </c>
      <c r="J158" s="282" t="str">
        <f>IF(ISBLANK('Dry_Litterbag Placem_Collection'!J159),"","G"&amp;""&amp;'Dry_Litterbag Placem_Collection'!J159)</f>
        <v>G328</v>
      </c>
      <c r="K158" s="286">
        <f>IFERROR(INDEX('Green_rooibos initial weight'!$C$5:$C$1749,MATCH(J158, 'Green_rooibos initial weight'!$A$5:$A$1749,0)),"")</f>
        <v>2.1309999999999998</v>
      </c>
      <c r="L158" s="286">
        <f t="shared" si="9"/>
        <v>1.8811999999999998</v>
      </c>
      <c r="M158" s="291"/>
      <c r="N158" s="291"/>
      <c r="O158" s="286" t="str">
        <f>IF(IFERROR(INDEX('Both teabags AfterDry'!$D$3:$D$900,MATCH(J158,'Both teabags AfterDry'!$A$3:$A$900,0)),"")="","",(IFERROR(INDEX('Both teabags AfterDry'!$D$3:$D$900,MATCH(J158,'Both teabags AfterDry'!$A$3:$A$900,0)),"")))</f>
        <v/>
      </c>
      <c r="P158" s="286" t="str">
        <f t="shared" si="10"/>
        <v/>
      </c>
      <c r="Q158" s="291"/>
      <c r="R158" s="291"/>
      <c r="S158" s="287">
        <f>'Dry_Litterbag Placem_Collection'!E159</f>
        <v>42939</v>
      </c>
      <c r="T158" s="287">
        <f>IF('Dry_Litterbag Placem_Collection'!G159="","",'Dry_Litterbag Placem_Collection'!G159)</f>
        <v>43010</v>
      </c>
      <c r="U158" s="288">
        <f t="shared" si="8"/>
        <v>71</v>
      </c>
      <c r="V158" s="286" t="str">
        <f t="shared" si="11"/>
        <v/>
      </c>
      <c r="W158" s="289">
        <f>IFERROR(INDEX(Rainfall_Dry!$O$2:$O$217,MATCH(B158, Rainfall_Dry!$A$2:$A$217,0)),"")</f>
        <v>137.19979645800001</v>
      </c>
      <c r="X158" s="270">
        <v>27.96</v>
      </c>
      <c r="Y158" s="270">
        <v>4.9200000000000017</v>
      </c>
      <c r="Z158" s="270">
        <v>67.12</v>
      </c>
      <c r="AA158" s="271" t="s">
        <v>2688</v>
      </c>
      <c r="AB158" s="270">
        <v>5.0437161163134503</v>
      </c>
      <c r="AC158">
        <f>IF('WetLitterbags placem_collection'!AB159="","",'WetLitterbags placem_collection'!AB159)</f>
        <v>2.2999999999999998</v>
      </c>
      <c r="AD158">
        <f>IF('WetLitterbags placem_collection'!Z159="","",'WetLitterbags placem_collection'!Z159)</f>
        <v>7.7</v>
      </c>
      <c r="AE158" s="256" t="str">
        <f>IF('WetLitterbags placem_collection'!AA159="","",'WetLitterbags placem_collection'!AA159)</f>
        <v>O</v>
      </c>
      <c r="AF158">
        <f>IF('WetLitterbags placem_collection'!AC159="","",'WetLitterbags placem_collection'!AC159)</f>
        <v>0</v>
      </c>
      <c r="AG158">
        <f>IFERROR(AVERAGE('Dry_Litterbag Placem_Collection'!O159,'Dry_Litterbag Placem_Collection'!R159),"")</f>
        <v>5.65</v>
      </c>
      <c r="AH158" s="290">
        <f>IFERROR(AVERAGE('Dry_Litterbag Placem_Collection'!N159,'Dry_Litterbag Placem_Collection'!Q159),"")</f>
        <v>29.85</v>
      </c>
      <c r="AI158" s="289">
        <f>INDEX(Coordinates!$B$2:$B$197,MATCH(G158,Coordinates!$J$2:$J$197,0))</f>
        <v>-2.3678019830000001</v>
      </c>
      <c r="AJ158" s="289">
        <f>INDEX(Coordinates!$C$2:$C$197,MATCH(G158,Coordinates!$J$2:$J$197,0))</f>
        <v>34.059521969999999</v>
      </c>
      <c r="AK158" s="289" t="str">
        <f>IF(ISNUMBER(SEARCH("C", 'Dry_Litterbag Placem_Collection'!S159)),"YES","")</f>
        <v>YES</v>
      </c>
      <c r="AL158" s="289" t="str">
        <f>IF(ISNUMBER(SEARCH("H", 'Dry_Litterbag Placem_Collection'!S159)),"YES","")</f>
        <v>YES</v>
      </c>
      <c r="AM158" s="289" t="str">
        <f>IF(ISNUMBER(SEARCH("R", 'Dry_Litterbag Placem_Collection'!S159)),"YES","")</f>
        <v>YES</v>
      </c>
    </row>
    <row r="159" spans="1:39" ht="15" customHeight="1">
      <c r="A159" s="281" t="s">
        <v>2677</v>
      </c>
      <c r="B159" s="282">
        <f>'Dry_Litterbag Placem_Collection'!A160</f>
        <v>158</v>
      </c>
      <c r="C159" s="282" t="str">
        <f>'Dry_Litterbag Placem_Collection'!B160</f>
        <v xml:space="preserve">Mwantimba
</v>
      </c>
      <c r="D159" s="282" t="s">
        <v>2460</v>
      </c>
      <c r="E159" s="282" t="s">
        <v>20</v>
      </c>
      <c r="F159" s="282">
        <v>4</v>
      </c>
      <c r="G159" s="283" t="str">
        <f>'Dry_Litterbag Placem_Collection'!C160</f>
        <v>Wet_P4_T6</v>
      </c>
      <c r="H159" s="284" t="s">
        <v>2559</v>
      </c>
      <c r="I159" s="285" t="s">
        <v>1147</v>
      </c>
      <c r="J159" s="282" t="str">
        <f>IF(ISBLANK('Dry_Litterbag Placem_Collection'!J160),"","G"&amp;""&amp;'Dry_Litterbag Placem_Collection'!J160)</f>
        <v>G21</v>
      </c>
      <c r="K159" s="286">
        <f>IFERROR(INDEX('Green_rooibos initial weight'!$C$5:$C$1749,MATCH(J159, 'Green_rooibos initial weight'!$A$5:$A$1749,0)),"")</f>
        <v>2.04</v>
      </c>
      <c r="L159" s="286">
        <f t="shared" si="9"/>
        <v>1.7902</v>
      </c>
      <c r="M159" s="291"/>
      <c r="N159" s="291"/>
      <c r="O159" s="286" t="str">
        <f>IF(IFERROR(INDEX('Both teabags AfterDry'!$D$3:$D$900,MATCH(J159,'Both teabags AfterDry'!$A$3:$A$900,0)),"")="","",(IFERROR(INDEX('Both teabags AfterDry'!$D$3:$D$900,MATCH(J159,'Both teabags AfterDry'!$A$3:$A$900,0)),"")))</f>
        <v/>
      </c>
      <c r="P159" s="286" t="str">
        <f t="shared" si="10"/>
        <v/>
      </c>
      <c r="Q159" s="291"/>
      <c r="R159" s="291"/>
      <c r="S159" s="287">
        <f>'Dry_Litterbag Placem_Collection'!E160</f>
        <v>42939</v>
      </c>
      <c r="T159" s="287">
        <f>IF('Dry_Litterbag Placem_Collection'!G160="","",'Dry_Litterbag Placem_Collection'!G160)</f>
        <v>43010</v>
      </c>
      <c r="U159" s="288">
        <f t="shared" si="8"/>
        <v>71</v>
      </c>
      <c r="V159" s="286" t="str">
        <f t="shared" si="11"/>
        <v/>
      </c>
      <c r="W159" s="289">
        <f>IFERROR(INDEX(Rainfall_Dry!$O$2:$O$217,MATCH(B159, Rainfall_Dry!$A$2:$A$217,0)),"")</f>
        <v>137.19979645800001</v>
      </c>
      <c r="X159" s="270">
        <v>27.96</v>
      </c>
      <c r="Y159" s="270">
        <v>4.9200000000000017</v>
      </c>
      <c r="Z159" s="270">
        <v>67.12</v>
      </c>
      <c r="AA159" s="271" t="s">
        <v>2688</v>
      </c>
      <c r="AB159" s="270">
        <v>6.0437161163134503</v>
      </c>
      <c r="AC159">
        <f>IF('WetLitterbags placem_collection'!AB160="","",'WetLitterbags placem_collection'!AB160)</f>
        <v>1.9</v>
      </c>
      <c r="AD159">
        <f>IF('WetLitterbags placem_collection'!Z160="","",'WetLitterbags placem_collection'!Z160)</f>
        <v>4.3</v>
      </c>
      <c r="AE159" s="256" t="str">
        <f>IF('WetLitterbags placem_collection'!AA160="","",'WetLitterbags placem_collection'!AA160)</f>
        <v>O</v>
      </c>
      <c r="AF159">
        <f>IF('WetLitterbags placem_collection'!AC160="","",'WetLitterbags placem_collection'!AC160)</f>
        <v>0</v>
      </c>
      <c r="AG159">
        <f>IFERROR(AVERAGE('Dry_Litterbag Placem_Collection'!O160,'Dry_Litterbag Placem_Collection'!R160),"")</f>
        <v>5.95</v>
      </c>
      <c r="AH159" s="290">
        <f>IFERROR(AVERAGE('Dry_Litterbag Placem_Collection'!N160,'Dry_Litterbag Placem_Collection'!Q160),"")</f>
        <v>31.8</v>
      </c>
      <c r="AI159" s="289">
        <f>INDEX(Coordinates!$B$2:$B$197,MATCH(G159,Coordinates!$J$2:$J$197,0))</f>
        <v>-2.3679270410000002</v>
      </c>
      <c r="AJ159" s="289">
        <f>INDEX(Coordinates!$C$2:$C$197,MATCH(G159,Coordinates!$J$2:$J$197,0))</f>
        <v>34.059300020000002</v>
      </c>
      <c r="AK159" s="289" t="str">
        <f>IF(ISNUMBER(SEARCH("C", 'Dry_Litterbag Placem_Collection'!S160)),"YES","")</f>
        <v>YES</v>
      </c>
      <c r="AL159" s="289" t="str">
        <f>IF(ISNUMBER(SEARCH("H", 'Dry_Litterbag Placem_Collection'!S160)),"YES","")</f>
        <v>YES</v>
      </c>
      <c r="AM159" s="289" t="str">
        <f>IF(ISNUMBER(SEARCH("R", 'Dry_Litterbag Placem_Collection'!S160)),"YES","")</f>
        <v/>
      </c>
    </row>
    <row r="160" spans="1:39" ht="15" customHeight="1">
      <c r="A160" s="281" t="s">
        <v>2677</v>
      </c>
      <c r="B160" s="282">
        <f>'Dry_Litterbag Placem_Collection'!A161</f>
        <v>159</v>
      </c>
      <c r="C160" s="282" t="str">
        <f>'Dry_Litterbag Placem_Collection'!B161</f>
        <v xml:space="preserve">Mwantimba
</v>
      </c>
      <c r="D160" s="282" t="s">
        <v>2460</v>
      </c>
      <c r="E160" s="282" t="s">
        <v>20</v>
      </c>
      <c r="F160" s="282">
        <v>4</v>
      </c>
      <c r="G160" s="283" t="str">
        <f>'Dry_Litterbag Placem_Collection'!C161</f>
        <v>Wet_P4_T7</v>
      </c>
      <c r="H160" s="284" t="s">
        <v>2559</v>
      </c>
      <c r="I160" s="285" t="s">
        <v>1147</v>
      </c>
      <c r="J160" s="282" t="str">
        <f>IF(ISBLANK('Dry_Litterbag Placem_Collection'!J161),"","G"&amp;""&amp;'Dry_Litterbag Placem_Collection'!J161)</f>
        <v/>
      </c>
      <c r="K160" s="286" t="str">
        <f>IFERROR(INDEX('Green_rooibos initial weight'!$C$5:$C$1749,MATCH(J160, 'Green_rooibos initial weight'!$A$5:$A$1749,0)),"")</f>
        <v/>
      </c>
      <c r="L160" s="286" t="str">
        <f t="shared" si="9"/>
        <v/>
      </c>
      <c r="M160" s="291"/>
      <c r="N160" s="291"/>
      <c r="O160" s="286" t="str">
        <f>IF(IFERROR(INDEX('Both teabags AfterDry'!$D$3:$D$900,MATCH(J160,'Both teabags AfterDry'!$A$3:$A$900,0)),"")="","",(IFERROR(INDEX('Both teabags AfterDry'!$D$3:$D$900,MATCH(J160,'Both teabags AfterDry'!$A$3:$A$900,0)),"")))</f>
        <v/>
      </c>
      <c r="P160" s="286" t="str">
        <f t="shared" si="10"/>
        <v/>
      </c>
      <c r="Q160" s="291"/>
      <c r="R160" s="291"/>
      <c r="S160" s="287">
        <f>'Dry_Litterbag Placem_Collection'!E161</f>
        <v>0</v>
      </c>
      <c r="T160" s="287" t="str">
        <f>IF('Dry_Litterbag Placem_Collection'!G161="","",'Dry_Litterbag Placem_Collection'!G161)</f>
        <v/>
      </c>
      <c r="U160" s="288" t="str">
        <f t="shared" si="8"/>
        <v/>
      </c>
      <c r="V160" s="286" t="str">
        <f t="shared" si="11"/>
        <v/>
      </c>
      <c r="W160" s="289" t="str">
        <f>IFERROR(INDEX(Rainfall_Dry!$O$2:$O$217,MATCH(B160, Rainfall_Dry!$A$2:$A$217,0)),"")</f>
        <v/>
      </c>
      <c r="X160" s="270">
        <v>27.96</v>
      </c>
      <c r="Y160" s="270">
        <v>4.9200000000000017</v>
      </c>
      <c r="Z160" s="270">
        <v>67.12</v>
      </c>
      <c r="AA160" s="271" t="s">
        <v>2688</v>
      </c>
      <c r="AB160" s="270">
        <v>7.0437161163134503</v>
      </c>
      <c r="AC160">
        <f>IF('WetLitterbags placem_collection'!AB161="","",'WetLitterbags placem_collection'!AB161)</f>
        <v>2.65</v>
      </c>
      <c r="AD160">
        <f>IF('WetLitterbags placem_collection'!Z161="","",'WetLitterbags placem_collection'!Z161)</f>
        <v>0</v>
      </c>
      <c r="AE160" s="256" t="str">
        <f>IF('WetLitterbags placem_collection'!AA161="","",'WetLitterbags placem_collection'!AA161)</f>
        <v>G</v>
      </c>
      <c r="AF160">
        <f>IF('WetLitterbags placem_collection'!AC161="","",'WetLitterbags placem_collection'!AC161)</f>
        <v>1</v>
      </c>
      <c r="AG160" t="str">
        <f>IFERROR(AVERAGE('Dry_Litterbag Placem_Collection'!O161,'Dry_Litterbag Placem_Collection'!R161),"")</f>
        <v/>
      </c>
      <c r="AH160" s="290" t="str">
        <f>IFERROR(AVERAGE('Dry_Litterbag Placem_Collection'!N161,'Dry_Litterbag Placem_Collection'!Q161),"")</f>
        <v/>
      </c>
      <c r="AI160" s="289">
        <f>INDEX(Coordinates!$B$2:$B$197,MATCH(G160,Coordinates!$J$2:$J$197,0))</f>
        <v>-2.3676829599999998</v>
      </c>
      <c r="AJ160" s="289">
        <f>INDEX(Coordinates!$C$2:$C$197,MATCH(G160,Coordinates!$J$2:$J$197,0))</f>
        <v>34.059236990000002</v>
      </c>
      <c r="AK160" s="289" t="str">
        <f>IF(ISNUMBER(SEARCH("C", 'Dry_Litterbag Placem_Collection'!S161)),"YES","")</f>
        <v/>
      </c>
      <c r="AL160" s="289" t="str">
        <f>IF(ISNUMBER(SEARCH("H", 'Dry_Litterbag Placem_Collection'!S161)),"YES","")</f>
        <v/>
      </c>
      <c r="AM160" s="289" t="str">
        <f>IF(ISNUMBER(SEARCH("R", 'Dry_Litterbag Placem_Collection'!S161)),"YES","")</f>
        <v/>
      </c>
    </row>
    <row r="161" spans="1:39" ht="15" customHeight="1">
      <c r="A161" s="281" t="s">
        <v>2677</v>
      </c>
      <c r="B161" s="282">
        <f>'Dry_Litterbag Placem_Collection'!A162</f>
        <v>160</v>
      </c>
      <c r="C161" s="282" t="str">
        <f>'Dry_Litterbag Placem_Collection'!B162</f>
        <v xml:space="preserve">Mwantimba
</v>
      </c>
      <c r="D161" s="282" t="s">
        <v>2460</v>
      </c>
      <c r="E161" s="282" t="s">
        <v>20</v>
      </c>
      <c r="F161" s="282">
        <v>4</v>
      </c>
      <c r="G161" s="283" t="str">
        <f>'Dry_Litterbag Placem_Collection'!C162</f>
        <v>Wet_P4_T8</v>
      </c>
      <c r="H161" s="284" t="s">
        <v>2559</v>
      </c>
      <c r="I161" s="285" t="s">
        <v>1147</v>
      </c>
      <c r="J161" s="282" t="str">
        <f>IF(ISBLANK('Dry_Litterbag Placem_Collection'!J162),"","G"&amp;""&amp;'Dry_Litterbag Placem_Collection'!J162)</f>
        <v>G482</v>
      </c>
      <c r="K161" s="286">
        <f>IFERROR(INDEX('Green_rooibos initial weight'!$C$5:$C$1749,MATCH(J161, 'Green_rooibos initial weight'!$A$5:$A$1749,0)),"")</f>
        <v>2.056</v>
      </c>
      <c r="L161" s="286">
        <f t="shared" si="9"/>
        <v>1.8062</v>
      </c>
      <c r="M161" s="291"/>
      <c r="N161" s="291"/>
      <c r="O161" s="286">
        <f>IF(IFERROR(INDEX('Both teabags AfterDry'!$D$3:$D$900,MATCH(J161,'Both teabags AfterDry'!$A$3:$A$900,0)),"")="","",(IFERROR(INDEX('Both teabags AfterDry'!$D$3:$D$900,MATCH(J161,'Both teabags AfterDry'!$A$3:$A$900,0)),"")))</f>
        <v>1.4819</v>
      </c>
      <c r="P161" s="286">
        <f t="shared" si="10"/>
        <v>1.3312999999999999</v>
      </c>
      <c r="Q161" s="291"/>
      <c r="R161" s="291"/>
      <c r="S161" s="287">
        <f>'Dry_Litterbag Placem_Collection'!E162</f>
        <v>42939</v>
      </c>
      <c r="T161" s="287">
        <f>IF('Dry_Litterbag Placem_Collection'!G162="","",'Dry_Litterbag Placem_Collection'!G162)</f>
        <v>43010</v>
      </c>
      <c r="U161" s="288">
        <f t="shared" si="8"/>
        <v>71</v>
      </c>
      <c r="V161" s="286">
        <f t="shared" si="11"/>
        <v>0.4749000000000001</v>
      </c>
      <c r="W161" s="289">
        <f>IFERROR(INDEX(Rainfall_Dry!$O$2:$O$217,MATCH(B161, Rainfall_Dry!$A$2:$A$217,0)),"")</f>
        <v>137.19979645800001</v>
      </c>
      <c r="X161" s="270">
        <v>27.96</v>
      </c>
      <c r="Y161" s="270">
        <v>4.9200000000000017</v>
      </c>
      <c r="Z161" s="270">
        <v>67.12</v>
      </c>
      <c r="AA161" s="271" t="s">
        <v>2688</v>
      </c>
      <c r="AB161" s="270">
        <v>8.0437161163134494</v>
      </c>
      <c r="AC161">
        <f>IF('WetLitterbags placem_collection'!AB162="","",'WetLitterbags placem_collection'!AB162)</f>
        <v>0.8</v>
      </c>
      <c r="AD161">
        <f>IF('WetLitterbags placem_collection'!Z162="","",'WetLitterbags placem_collection'!Z162)</f>
        <v>10.8</v>
      </c>
      <c r="AE161" s="256" t="str">
        <f>IF('WetLitterbags placem_collection'!AA162="","",'WetLitterbags placem_collection'!AA162)</f>
        <v>O</v>
      </c>
      <c r="AF161">
        <f>IF('WetLitterbags placem_collection'!AC162="","",'WetLitterbags placem_collection'!AC162)</f>
        <v>0</v>
      </c>
      <c r="AG161">
        <f>IFERROR(AVERAGE('Dry_Litterbag Placem_Collection'!O162,'Dry_Litterbag Placem_Collection'!R162),"")</f>
        <v>6.25</v>
      </c>
      <c r="AH161" s="290">
        <f>IFERROR(AVERAGE('Dry_Litterbag Placem_Collection'!N162,'Dry_Litterbag Placem_Collection'!Q162),"")</f>
        <v>29.200000000000003</v>
      </c>
      <c r="AI161" s="289">
        <f>INDEX(Coordinates!$B$2:$B$197,MATCH(G161,Coordinates!$J$2:$J$197,0))</f>
        <v>-2.367547005</v>
      </c>
      <c r="AJ161" s="289">
        <f>INDEX(Coordinates!$C$2:$C$197,MATCH(G161,Coordinates!$J$2:$J$197,0))</f>
        <v>34.059494989999997</v>
      </c>
      <c r="AK161" s="289" t="str">
        <f>IF(ISNUMBER(SEARCH("C", 'Dry_Litterbag Placem_Collection'!S162)),"YES","")</f>
        <v>YES</v>
      </c>
      <c r="AL161" s="289" t="str">
        <f>IF(ISNUMBER(SEARCH("H", 'Dry_Litterbag Placem_Collection'!S162)),"YES","")</f>
        <v>YES</v>
      </c>
      <c r="AM161" s="289" t="str">
        <f>IF(ISNUMBER(SEARCH("R", 'Dry_Litterbag Placem_Collection'!S162)),"YES","")</f>
        <v/>
      </c>
    </row>
    <row r="162" spans="1:39" ht="15" customHeight="1">
      <c r="A162" s="281" t="s">
        <v>2677</v>
      </c>
      <c r="B162" s="282">
        <f>'Dry_Litterbag Placem_Collection'!A163</f>
        <v>161</v>
      </c>
      <c r="C162" s="282" t="str">
        <f>'Dry_Litterbag Placem_Collection'!B163</f>
        <v>Handajega</v>
      </c>
      <c r="D162" s="282" t="s">
        <v>2460</v>
      </c>
      <c r="E162" s="282" t="s">
        <v>2679</v>
      </c>
      <c r="F162" s="282">
        <v>1</v>
      </c>
      <c r="G162" s="283" t="str">
        <f>'Dry_Litterbag Placem_Collection'!C163</f>
        <v>Wet_W1_T1</v>
      </c>
      <c r="H162" s="284" t="s">
        <v>2559</v>
      </c>
      <c r="I162" s="285" t="s">
        <v>1147</v>
      </c>
      <c r="J162" s="282" t="str">
        <f>IF(ISBLANK('Dry_Litterbag Placem_Collection'!J163),"","G"&amp;""&amp;'Dry_Litterbag Placem_Collection'!J163)</f>
        <v>G51</v>
      </c>
      <c r="K162" s="286">
        <f>IFERROR(INDEX('Green_rooibos initial weight'!$C$5:$C$1749,MATCH(J162, 'Green_rooibos initial weight'!$A$5:$A$1749,0)),"")</f>
        <v>2.0259999999999998</v>
      </c>
      <c r="L162" s="286">
        <f t="shared" si="9"/>
        <v>1.7761999999999998</v>
      </c>
      <c r="M162" s="291"/>
      <c r="N162" s="291"/>
      <c r="O162" s="286">
        <f>IF(IFERROR(INDEX('Both teabags AfterDry'!$D$3:$D$900,MATCH(J162,'Both teabags AfterDry'!$A$3:$A$900,0)),"")="","",(IFERROR(INDEX('Both teabags AfterDry'!$D$3:$D$900,MATCH(J162,'Both teabags AfterDry'!$A$3:$A$900,0)),"")))</f>
        <v>0.81589999999999996</v>
      </c>
      <c r="P162" s="286">
        <f t="shared" si="10"/>
        <v>0.6653</v>
      </c>
      <c r="Q162" s="291"/>
      <c r="R162" s="291"/>
      <c r="S162" s="287">
        <f>'Dry_Litterbag Placem_Collection'!E163</f>
        <v>42940</v>
      </c>
      <c r="T162" s="287">
        <f>IF('Dry_Litterbag Placem_Collection'!G163="","",'Dry_Litterbag Placem_Collection'!G163)</f>
        <v>43009</v>
      </c>
      <c r="U162" s="288">
        <f t="shared" si="8"/>
        <v>69</v>
      </c>
      <c r="V162" s="286">
        <f t="shared" si="11"/>
        <v>1.1108999999999998</v>
      </c>
      <c r="W162" s="289">
        <f>IFERROR(INDEX(Rainfall_Dry!$O$2:$O$217,MATCH(B162, Rainfall_Dry!$A$2:$A$217,0)),"")</f>
        <v>162.634207253</v>
      </c>
      <c r="X162" s="270">
        <v>21.96</v>
      </c>
      <c r="Y162" s="270">
        <v>4.9199999999999982</v>
      </c>
      <c r="Z162" s="270">
        <v>73.12</v>
      </c>
      <c r="AA162" s="271" t="s">
        <v>2688</v>
      </c>
      <c r="AB162" s="270">
        <v>1.2416954164613114</v>
      </c>
      <c r="AC162">
        <f>IF('WetLitterbags placem_collection'!AB163="","",'WetLitterbags placem_collection'!AB163)</f>
        <v>7.6</v>
      </c>
      <c r="AD162">
        <f>IF('WetLitterbags placem_collection'!Z163="","",'WetLitterbags placem_collection'!Z163)</f>
        <v>35.799999999999997</v>
      </c>
      <c r="AE162" s="256" t="str">
        <f>IF('WetLitterbags placem_collection'!AA163="","",'WetLitterbags placem_collection'!AA163)</f>
        <v>M</v>
      </c>
      <c r="AF162">
        <f>IF('WetLitterbags placem_collection'!AC163="","",'WetLitterbags placem_collection'!AC163)</f>
        <v>0</v>
      </c>
      <c r="AG162">
        <f>IFERROR(AVERAGE('Dry_Litterbag Placem_Collection'!O163,'Dry_Litterbag Placem_Collection'!R163),"")</f>
        <v>5.65</v>
      </c>
      <c r="AH162" s="290">
        <f>IFERROR(AVERAGE('Dry_Litterbag Placem_Collection'!N163,'Dry_Litterbag Placem_Collection'!Q163),"")</f>
        <v>31.7</v>
      </c>
      <c r="AI162" s="289">
        <f>INDEX(Coordinates!$B$2:$B$197,MATCH(G162,Coordinates!$J$2:$J$197,0))</f>
        <v>-2.272751033</v>
      </c>
      <c r="AJ162" s="289">
        <f>INDEX(Coordinates!$C$2:$C$197,MATCH(G162,Coordinates!$J$2:$J$197,0))</f>
        <v>34.023176030000002</v>
      </c>
      <c r="AK162" s="289" t="str">
        <f>IF(ISNUMBER(SEARCH("C", 'Dry_Litterbag Placem_Collection'!S163)),"YES","")</f>
        <v/>
      </c>
      <c r="AL162" s="289" t="str">
        <f>IF(ISNUMBER(SEARCH("H", 'Dry_Litterbag Placem_Collection'!S163)),"YES","")</f>
        <v>YES</v>
      </c>
      <c r="AM162" s="289" t="str">
        <f>IF(ISNUMBER(SEARCH("R", 'Dry_Litterbag Placem_Collection'!S163)),"YES","")</f>
        <v>YES</v>
      </c>
    </row>
    <row r="163" spans="1:39" ht="15" customHeight="1">
      <c r="A163" s="281" t="s">
        <v>2677</v>
      </c>
      <c r="B163" s="282">
        <f>'Dry_Litterbag Placem_Collection'!A164</f>
        <v>162</v>
      </c>
      <c r="C163" s="282" t="str">
        <f>'Dry_Litterbag Placem_Collection'!B164</f>
        <v>Handajega</v>
      </c>
      <c r="D163" s="282" t="s">
        <v>2460</v>
      </c>
      <c r="E163" s="282" t="s">
        <v>2679</v>
      </c>
      <c r="F163" s="282">
        <v>1</v>
      </c>
      <c r="G163" s="283" t="str">
        <f>'Dry_Litterbag Placem_Collection'!C164</f>
        <v>Wet_W1_T2</v>
      </c>
      <c r="H163" s="284" t="s">
        <v>2559</v>
      </c>
      <c r="I163" s="285" t="s">
        <v>1147</v>
      </c>
      <c r="J163" s="282" t="str">
        <f>IF(ISBLANK('Dry_Litterbag Placem_Collection'!J164),"","G"&amp;""&amp;'Dry_Litterbag Placem_Collection'!J164)</f>
        <v>G238</v>
      </c>
      <c r="K163" s="286">
        <f>IFERROR(INDEX('Green_rooibos initial weight'!$C$5:$C$1749,MATCH(J163, 'Green_rooibos initial weight'!$A$5:$A$1749,0)),"")</f>
        <v>2.1160000000000001</v>
      </c>
      <c r="L163" s="286">
        <f t="shared" si="9"/>
        <v>1.8662000000000001</v>
      </c>
      <c r="M163" s="291"/>
      <c r="N163" s="291"/>
      <c r="O163" s="286">
        <f>IF(IFERROR(INDEX('Both teabags AfterDry'!$D$3:$D$900,MATCH(J163,'Both teabags AfterDry'!$A$3:$A$900,0)),"")="","",(IFERROR(INDEX('Both teabags AfterDry'!$D$3:$D$900,MATCH(J163,'Both teabags AfterDry'!$A$3:$A$900,0)),"")))</f>
        <v>0.81089999999999995</v>
      </c>
      <c r="P163" s="286">
        <f t="shared" si="10"/>
        <v>0.66029999999999989</v>
      </c>
      <c r="Q163" s="291"/>
      <c r="R163" s="291"/>
      <c r="S163" s="287">
        <f>'Dry_Litterbag Placem_Collection'!E164</f>
        <v>42940</v>
      </c>
      <c r="T163" s="287">
        <f>IF('Dry_Litterbag Placem_Collection'!G164="","",'Dry_Litterbag Placem_Collection'!G164)</f>
        <v>43009</v>
      </c>
      <c r="U163" s="288">
        <f t="shared" si="8"/>
        <v>69</v>
      </c>
      <c r="V163" s="286">
        <f t="shared" si="11"/>
        <v>1.2059000000000002</v>
      </c>
      <c r="W163" s="289">
        <f>IFERROR(INDEX(Rainfall_Dry!$O$2:$O$217,MATCH(B163, Rainfall_Dry!$A$2:$A$217,0)),"")</f>
        <v>162.634207253</v>
      </c>
      <c r="X163" s="270">
        <v>21.96</v>
      </c>
      <c r="Y163" s="270">
        <v>4.9199999999999982</v>
      </c>
      <c r="Z163" s="270">
        <v>73.12</v>
      </c>
      <c r="AA163" s="271" t="s">
        <v>2688</v>
      </c>
      <c r="AB163" s="270">
        <v>2.2416954164613099</v>
      </c>
      <c r="AC163">
        <f>IF('WetLitterbags placem_collection'!AB164="","",'WetLitterbags placem_collection'!AB164)</f>
        <v>4.0999999999999996</v>
      </c>
      <c r="AD163">
        <f>IF('WetLitterbags placem_collection'!Z164="","",'WetLitterbags placem_collection'!Z164)</f>
        <v>31.4</v>
      </c>
      <c r="AE163" s="256" t="str">
        <f>IF('WetLitterbags placem_collection'!AA164="","",'WetLitterbags placem_collection'!AA164)</f>
        <v>M</v>
      </c>
      <c r="AF163">
        <f>IF('WetLitterbags placem_collection'!AC164="","",'WetLitterbags placem_collection'!AC164)</f>
        <v>0</v>
      </c>
      <c r="AG163">
        <f>IFERROR(AVERAGE('Dry_Litterbag Placem_Collection'!O164,'Dry_Litterbag Placem_Collection'!R164),"")</f>
        <v>4.4499999999999993</v>
      </c>
      <c r="AH163" s="290">
        <f>IFERROR(AVERAGE('Dry_Litterbag Placem_Collection'!N164,'Dry_Litterbag Placem_Collection'!Q164),"")</f>
        <v>31.650000000000002</v>
      </c>
      <c r="AI163" s="289">
        <f>INDEX(Coordinates!$B$2:$B$197,MATCH(G163,Coordinates!$J$2:$J$197,0))</f>
        <v>-2.2727060219999999</v>
      </c>
      <c r="AJ163" s="289">
        <f>INDEX(Coordinates!$C$2:$C$197,MATCH(G163,Coordinates!$J$2:$J$197,0))</f>
        <v>34.023162030000002</v>
      </c>
      <c r="AK163" s="289" t="str">
        <f>IF(ISNUMBER(SEARCH("C", 'Dry_Litterbag Placem_Collection'!S164)),"YES","")</f>
        <v/>
      </c>
      <c r="AL163" s="289" t="str">
        <f>IF(ISNUMBER(SEARCH("H", 'Dry_Litterbag Placem_Collection'!S164)),"YES","")</f>
        <v/>
      </c>
      <c r="AM163" s="289" t="str">
        <f>IF(ISNUMBER(SEARCH("R", 'Dry_Litterbag Placem_Collection'!S164)),"YES","")</f>
        <v>YES</v>
      </c>
    </row>
    <row r="164" spans="1:39" ht="15" customHeight="1">
      <c r="A164" s="281" t="s">
        <v>2677</v>
      </c>
      <c r="B164" s="282">
        <f>'Dry_Litterbag Placem_Collection'!A165</f>
        <v>163</v>
      </c>
      <c r="C164" s="282" t="str">
        <f>'Dry_Litterbag Placem_Collection'!B165</f>
        <v>Handajega</v>
      </c>
      <c r="D164" s="282" t="s">
        <v>2460</v>
      </c>
      <c r="E164" s="282" t="s">
        <v>2679</v>
      </c>
      <c r="F164" s="282">
        <v>1</v>
      </c>
      <c r="G164" s="283" t="str">
        <f>'Dry_Litterbag Placem_Collection'!C165</f>
        <v>Wet_W1_T3</v>
      </c>
      <c r="H164" s="284" t="s">
        <v>2559</v>
      </c>
      <c r="I164" s="285" t="s">
        <v>1147</v>
      </c>
      <c r="J164" s="282" t="str">
        <f>IF(ISBLANK('Dry_Litterbag Placem_Collection'!J165),"","G"&amp;""&amp;'Dry_Litterbag Placem_Collection'!J165)</f>
        <v>G59</v>
      </c>
      <c r="K164" s="286">
        <f>IFERROR(INDEX('Green_rooibos initial weight'!$C$5:$C$1749,MATCH(J164, 'Green_rooibos initial weight'!$A$5:$A$1749,0)),"")</f>
        <v>1.929</v>
      </c>
      <c r="L164" s="286">
        <f t="shared" si="9"/>
        <v>1.6792</v>
      </c>
      <c r="M164" s="291"/>
      <c r="N164" s="291"/>
      <c r="O164" s="286">
        <f>IF(IFERROR(INDEX('Both teabags AfterDry'!$D$3:$D$900,MATCH(J164,'Both teabags AfterDry'!$A$3:$A$900,0)),"")="","",(IFERROR(INDEX('Both teabags AfterDry'!$D$3:$D$900,MATCH(J164,'Both teabags AfterDry'!$A$3:$A$900,0)),"")))</f>
        <v>0.95679999999999998</v>
      </c>
      <c r="P164" s="286">
        <f t="shared" si="10"/>
        <v>0.80620000000000003</v>
      </c>
      <c r="Q164" s="291"/>
      <c r="R164" s="291"/>
      <c r="S164" s="287">
        <f>'Dry_Litterbag Placem_Collection'!E165</f>
        <v>42940</v>
      </c>
      <c r="T164" s="287">
        <f>IF('Dry_Litterbag Placem_Collection'!G165="","",'Dry_Litterbag Placem_Collection'!G165)</f>
        <v>43009</v>
      </c>
      <c r="U164" s="288">
        <f t="shared" si="8"/>
        <v>69</v>
      </c>
      <c r="V164" s="286">
        <f t="shared" si="11"/>
        <v>0.873</v>
      </c>
      <c r="W164" s="289">
        <f>IFERROR(INDEX(Rainfall_Dry!$O$2:$O$217,MATCH(B164, Rainfall_Dry!$A$2:$A$217,0)),"")</f>
        <v>162.634207253</v>
      </c>
      <c r="X164" s="270">
        <v>21.96</v>
      </c>
      <c r="Y164" s="270">
        <v>4.9199999999999982</v>
      </c>
      <c r="Z164" s="270">
        <v>73.12</v>
      </c>
      <c r="AA164" s="271" t="s">
        <v>2688</v>
      </c>
      <c r="AB164" s="270">
        <v>3.2416954164613099</v>
      </c>
      <c r="AC164">
        <f>IF('WetLitterbags placem_collection'!AB165="","",'WetLitterbags placem_collection'!AB165)</f>
        <v>7.8</v>
      </c>
      <c r="AD164">
        <f>IF('WetLitterbags placem_collection'!Z165="","",'WetLitterbags placem_collection'!Z165)</f>
        <v>28.8</v>
      </c>
      <c r="AE164" s="256" t="str">
        <f>IF('WetLitterbags placem_collection'!AA165="","",'WetLitterbags placem_collection'!AA165)</f>
        <v>M</v>
      </c>
      <c r="AF164">
        <f>IF('WetLitterbags placem_collection'!AC165="","",'WetLitterbags placem_collection'!AC165)</f>
        <v>0</v>
      </c>
      <c r="AG164">
        <f>IFERROR(AVERAGE('Dry_Litterbag Placem_Collection'!O165,'Dry_Litterbag Placem_Collection'!R165),"")</f>
        <v>4.45</v>
      </c>
      <c r="AH164" s="290">
        <f>IFERROR(AVERAGE('Dry_Litterbag Placem_Collection'!N165,'Dry_Litterbag Placem_Collection'!Q165),"")</f>
        <v>32.75</v>
      </c>
      <c r="AI164" s="289">
        <f>INDEX(Coordinates!$B$2:$B$197,MATCH(G164,Coordinates!$J$2:$J$197,0))</f>
        <v>-2.2726719919999998</v>
      </c>
      <c r="AJ164" s="289">
        <f>INDEX(Coordinates!$C$2:$C$197,MATCH(G164,Coordinates!$J$2:$J$197,0))</f>
        <v>34.023210980000002</v>
      </c>
      <c r="AK164" s="289" t="str">
        <f>IF(ISNUMBER(SEARCH("C", 'Dry_Litterbag Placem_Collection'!S165)),"YES","")</f>
        <v/>
      </c>
      <c r="AL164" s="289" t="str">
        <f>IF(ISNUMBER(SEARCH("H", 'Dry_Litterbag Placem_Collection'!S165)),"YES","")</f>
        <v/>
      </c>
      <c r="AM164" s="289" t="str">
        <f>IF(ISNUMBER(SEARCH("R", 'Dry_Litterbag Placem_Collection'!S165)),"YES","")</f>
        <v>YES</v>
      </c>
    </row>
    <row r="165" spans="1:39" ht="15" customHeight="1">
      <c r="A165" s="281" t="s">
        <v>2677</v>
      </c>
      <c r="B165" s="282">
        <f>'Dry_Litterbag Placem_Collection'!A166</f>
        <v>164</v>
      </c>
      <c r="C165" s="282" t="str">
        <f>'Dry_Litterbag Placem_Collection'!B166</f>
        <v>Handajega</v>
      </c>
      <c r="D165" s="282" t="s">
        <v>2460</v>
      </c>
      <c r="E165" s="282" t="s">
        <v>2679</v>
      </c>
      <c r="F165" s="282">
        <v>1</v>
      </c>
      <c r="G165" s="283" t="str">
        <f>'Dry_Litterbag Placem_Collection'!C166</f>
        <v>Wet_W1_T4</v>
      </c>
      <c r="H165" s="284" t="s">
        <v>2559</v>
      </c>
      <c r="I165" s="285" t="s">
        <v>1147</v>
      </c>
      <c r="J165" s="282" t="str">
        <f>IF(ISBLANK('Dry_Litterbag Placem_Collection'!J166),"","G"&amp;""&amp;'Dry_Litterbag Placem_Collection'!J166)</f>
        <v>G7</v>
      </c>
      <c r="K165" s="286">
        <f>IFERROR(INDEX('Green_rooibos initial weight'!$C$5:$C$1749,MATCH(J165, 'Green_rooibos initial weight'!$A$5:$A$1749,0)),"")</f>
        <v>1.974</v>
      </c>
      <c r="L165" s="286">
        <f t="shared" si="9"/>
        <v>1.7242</v>
      </c>
      <c r="M165" s="291"/>
      <c r="N165" s="291"/>
      <c r="O165" s="286">
        <f>IF(IFERROR(INDEX('Both teabags AfterDry'!$D$3:$D$900,MATCH(J165,'Both teabags AfterDry'!$A$3:$A$900,0)),"")="","",(IFERROR(INDEX('Both teabags AfterDry'!$D$3:$D$900,MATCH(J165,'Both teabags AfterDry'!$A$3:$A$900,0)),"")))</f>
        <v>0.82040000000000002</v>
      </c>
      <c r="P165" s="286">
        <f t="shared" si="10"/>
        <v>0.66979999999999995</v>
      </c>
      <c r="Q165" s="291"/>
      <c r="R165" s="291"/>
      <c r="S165" s="287">
        <f>'Dry_Litterbag Placem_Collection'!E166</f>
        <v>42940</v>
      </c>
      <c r="T165" s="287">
        <f>IF('Dry_Litterbag Placem_Collection'!G166="","",'Dry_Litterbag Placem_Collection'!G166)</f>
        <v>43009</v>
      </c>
      <c r="U165" s="288">
        <f t="shared" si="8"/>
        <v>69</v>
      </c>
      <c r="V165" s="286">
        <f t="shared" si="11"/>
        <v>1.0544</v>
      </c>
      <c r="W165" s="289">
        <f>IFERROR(INDEX(Rainfall_Dry!$O$2:$O$217,MATCH(B165, Rainfall_Dry!$A$2:$A$217,0)),"")</f>
        <v>162.634207253</v>
      </c>
      <c r="X165" s="270">
        <v>21.96</v>
      </c>
      <c r="Y165" s="270">
        <v>4.9199999999999982</v>
      </c>
      <c r="Z165" s="270">
        <v>73.12</v>
      </c>
      <c r="AA165" s="271" t="s">
        <v>2688</v>
      </c>
      <c r="AB165" s="270">
        <v>4.2416954164613099</v>
      </c>
      <c r="AC165">
        <f>IF('WetLitterbags placem_collection'!AB166="","",'WetLitterbags placem_collection'!AB166)</f>
        <v>9.5</v>
      </c>
      <c r="AD165">
        <f>IF('WetLitterbags placem_collection'!Z166="","",'WetLitterbags placem_collection'!Z166)</f>
        <v>20.8</v>
      </c>
      <c r="AE165" s="256" t="str">
        <f>IF('WetLitterbags placem_collection'!AA166="","",'WetLitterbags placem_collection'!AA166)</f>
        <v>M</v>
      </c>
      <c r="AF165">
        <f>IF('WetLitterbags placem_collection'!AC166="","",'WetLitterbags placem_collection'!AC166)</f>
        <v>0</v>
      </c>
      <c r="AG165">
        <f>IFERROR(AVERAGE('Dry_Litterbag Placem_Collection'!O166,'Dry_Litterbag Placem_Collection'!R166),"")</f>
        <v>5.0500000000000007</v>
      </c>
      <c r="AH165" s="290">
        <f>IFERROR(AVERAGE('Dry_Litterbag Placem_Collection'!N166,'Dry_Litterbag Placem_Collection'!Q166),"")</f>
        <v>31.3</v>
      </c>
      <c r="AI165" s="289">
        <f>INDEX(Coordinates!$B$2:$B$197,MATCH(G165,Coordinates!$J$2:$J$197,0))</f>
        <v>-2.2726180130000002</v>
      </c>
      <c r="AJ165" s="289">
        <f>INDEX(Coordinates!$C$2:$C$197,MATCH(G165,Coordinates!$J$2:$J$197,0))</f>
        <v>34.023212999999998</v>
      </c>
      <c r="AK165" s="289" t="str">
        <f>IF(ISNUMBER(SEARCH("C", 'Dry_Litterbag Placem_Collection'!S166)),"YES","")</f>
        <v/>
      </c>
      <c r="AL165" s="289" t="str">
        <f>IF(ISNUMBER(SEARCH("H", 'Dry_Litterbag Placem_Collection'!S166)),"YES","")</f>
        <v/>
      </c>
      <c r="AM165" s="289" t="str">
        <f>IF(ISNUMBER(SEARCH("R", 'Dry_Litterbag Placem_Collection'!S166)),"YES","")</f>
        <v>YES</v>
      </c>
    </row>
    <row r="166" spans="1:39" ht="15" customHeight="1">
      <c r="A166" s="281" t="s">
        <v>2677</v>
      </c>
      <c r="B166" s="282">
        <f>'Dry_Litterbag Placem_Collection'!A167</f>
        <v>165</v>
      </c>
      <c r="C166" s="282" t="str">
        <f>'Dry_Litterbag Placem_Collection'!B167</f>
        <v>Handajega</v>
      </c>
      <c r="D166" s="282" t="s">
        <v>2460</v>
      </c>
      <c r="E166" s="282" t="s">
        <v>2679</v>
      </c>
      <c r="F166" s="282">
        <v>1</v>
      </c>
      <c r="G166" s="283" t="str">
        <f>'Dry_Litterbag Placem_Collection'!C167</f>
        <v>Wet_W1_T5</v>
      </c>
      <c r="H166" s="284" t="s">
        <v>2559</v>
      </c>
      <c r="I166" s="285" t="s">
        <v>1147</v>
      </c>
      <c r="J166" s="282" t="str">
        <f>IF(ISBLANK('Dry_Litterbag Placem_Collection'!J167),"","G"&amp;""&amp;'Dry_Litterbag Placem_Collection'!J167)</f>
        <v>G85</v>
      </c>
      <c r="K166" s="286">
        <f>IFERROR(INDEX('Green_rooibos initial weight'!$C$5:$C$1749,MATCH(J166, 'Green_rooibos initial weight'!$A$5:$A$1749,0)),"")</f>
        <v>2.1360000000000001</v>
      </c>
      <c r="L166" s="286">
        <f t="shared" si="9"/>
        <v>1.8862000000000001</v>
      </c>
      <c r="M166" s="291"/>
      <c r="N166" s="291"/>
      <c r="O166" s="286">
        <f>IF(IFERROR(INDEX('Both teabags AfterDry'!$D$3:$D$900,MATCH(J166,'Both teabags AfterDry'!$A$3:$A$900,0)),"")="","",(IFERROR(INDEX('Both teabags AfterDry'!$D$3:$D$900,MATCH(J166,'Both teabags AfterDry'!$A$3:$A$900,0)),"")))</f>
        <v>0.84360000000000002</v>
      </c>
      <c r="P166" s="286">
        <f t="shared" si="10"/>
        <v>0.69300000000000006</v>
      </c>
      <c r="Q166" s="291"/>
      <c r="R166" s="291"/>
      <c r="S166" s="287">
        <f>'Dry_Litterbag Placem_Collection'!E167</f>
        <v>42940</v>
      </c>
      <c r="T166" s="287">
        <f>IF('Dry_Litterbag Placem_Collection'!G167="","",'Dry_Litterbag Placem_Collection'!G167)</f>
        <v>43009</v>
      </c>
      <c r="U166" s="288">
        <f t="shared" si="8"/>
        <v>69</v>
      </c>
      <c r="V166" s="286">
        <f t="shared" si="11"/>
        <v>1.1932</v>
      </c>
      <c r="W166" s="289">
        <f>IFERROR(INDEX(Rainfall_Dry!$O$2:$O$217,MATCH(B166, Rainfall_Dry!$A$2:$A$217,0)),"")</f>
        <v>162.634207253</v>
      </c>
      <c r="X166" s="270">
        <v>21.96</v>
      </c>
      <c r="Y166" s="270">
        <v>4.9199999999999982</v>
      </c>
      <c r="Z166" s="270">
        <v>73.12</v>
      </c>
      <c r="AA166" s="271" t="s">
        <v>2688</v>
      </c>
      <c r="AB166" s="270">
        <v>5.2416954164613099</v>
      </c>
      <c r="AC166">
        <f>IF('WetLitterbags placem_collection'!AB167="","",'WetLitterbags placem_collection'!AB167)</f>
        <v>10.4</v>
      </c>
      <c r="AD166">
        <f>IF('WetLitterbags placem_collection'!Z167="","",'WetLitterbags placem_collection'!Z167)</f>
        <v>13.8</v>
      </c>
      <c r="AE166" s="256" t="str">
        <f>IF('WetLitterbags placem_collection'!AA167="","",'WetLitterbags placem_collection'!AA167)</f>
        <v>M</v>
      </c>
      <c r="AF166">
        <f>IF('WetLitterbags placem_collection'!AC167="","",'WetLitterbags placem_collection'!AC167)</f>
        <v>0</v>
      </c>
      <c r="AG166">
        <f>IFERROR(AVERAGE('Dry_Litterbag Placem_Collection'!O167,'Dry_Litterbag Placem_Collection'!R167),"")</f>
        <v>5.3000000000000007</v>
      </c>
      <c r="AH166" s="290">
        <f>IFERROR(AVERAGE('Dry_Litterbag Placem_Collection'!N167,'Dry_Litterbag Placem_Collection'!Q167),"")</f>
        <v>32.049999999999997</v>
      </c>
      <c r="AI166" s="289">
        <f>INDEX(Coordinates!$B$2:$B$197,MATCH(G166,Coordinates!$J$2:$J$197,0))</f>
        <v>-2.2724750170000001</v>
      </c>
      <c r="AJ166" s="289">
        <f>INDEX(Coordinates!$C$2:$C$197,MATCH(G166,Coordinates!$J$2:$J$197,0))</f>
        <v>34.02334501</v>
      </c>
      <c r="AK166" s="289" t="str">
        <f>IF(ISNUMBER(SEARCH("C", 'Dry_Litterbag Placem_Collection'!S167)),"YES","")</f>
        <v/>
      </c>
      <c r="AL166" s="289" t="str">
        <f>IF(ISNUMBER(SEARCH("H", 'Dry_Litterbag Placem_Collection'!S167)),"YES","")</f>
        <v/>
      </c>
      <c r="AM166" s="289" t="str">
        <f>IF(ISNUMBER(SEARCH("R", 'Dry_Litterbag Placem_Collection'!S167)),"YES","")</f>
        <v/>
      </c>
    </row>
    <row r="167" spans="1:39" ht="15" customHeight="1">
      <c r="A167" s="281" t="s">
        <v>2677</v>
      </c>
      <c r="B167" s="282">
        <f>'Dry_Litterbag Placem_Collection'!A168</f>
        <v>166</v>
      </c>
      <c r="C167" s="282" t="str">
        <f>'Dry_Litterbag Placem_Collection'!B168</f>
        <v>Handajega</v>
      </c>
      <c r="D167" s="282" t="s">
        <v>2460</v>
      </c>
      <c r="E167" s="282" t="s">
        <v>2679</v>
      </c>
      <c r="F167" s="282">
        <v>1</v>
      </c>
      <c r="G167" s="283" t="str">
        <f>'Dry_Litterbag Placem_Collection'!C168</f>
        <v>Wet_W1_T6</v>
      </c>
      <c r="H167" s="284" t="s">
        <v>2559</v>
      </c>
      <c r="I167" s="285" t="s">
        <v>1147</v>
      </c>
      <c r="J167" s="282" t="str">
        <f>IF(ISBLANK('Dry_Litterbag Placem_Collection'!J168),"","G"&amp;""&amp;'Dry_Litterbag Placem_Collection'!J168)</f>
        <v>G1</v>
      </c>
      <c r="K167" s="286">
        <f>IFERROR(INDEX('Green_rooibos initial weight'!$C$5:$C$1749,MATCH(J167, 'Green_rooibos initial weight'!$A$5:$A$1749,0)),"")</f>
        <v>1.9870000000000001</v>
      </c>
      <c r="L167" s="286">
        <f t="shared" si="9"/>
        <v>1.7372000000000001</v>
      </c>
      <c r="M167" s="291"/>
      <c r="N167" s="291"/>
      <c r="O167" s="286">
        <f>IF(IFERROR(INDEX('Both teabags AfterDry'!$D$3:$D$900,MATCH(J167,'Both teabags AfterDry'!$A$3:$A$900,0)),"")="","",(IFERROR(INDEX('Both teabags AfterDry'!$D$3:$D$900,MATCH(J167,'Both teabags AfterDry'!$A$3:$A$900,0)),"")))</f>
        <v>0.85040000000000004</v>
      </c>
      <c r="P167" s="286">
        <f t="shared" si="10"/>
        <v>0.69979999999999998</v>
      </c>
      <c r="Q167" s="291"/>
      <c r="R167" s="291"/>
      <c r="S167" s="287">
        <f>'Dry_Litterbag Placem_Collection'!E168</f>
        <v>42940</v>
      </c>
      <c r="T167" s="287">
        <f>IF('Dry_Litterbag Placem_Collection'!G168="","",'Dry_Litterbag Placem_Collection'!G168)</f>
        <v>43009</v>
      </c>
      <c r="U167" s="288">
        <f t="shared" si="8"/>
        <v>69</v>
      </c>
      <c r="V167" s="286">
        <f t="shared" si="11"/>
        <v>1.0374000000000001</v>
      </c>
      <c r="W167" s="289">
        <f>IFERROR(INDEX(Rainfall_Dry!$O$2:$O$217,MATCH(B167, Rainfall_Dry!$A$2:$A$217,0)),"")</f>
        <v>162.634207253</v>
      </c>
      <c r="X167" s="270">
        <v>21.96</v>
      </c>
      <c r="Y167" s="270">
        <v>4.9199999999999982</v>
      </c>
      <c r="Z167" s="270">
        <v>73.12</v>
      </c>
      <c r="AA167" s="271" t="s">
        <v>2688</v>
      </c>
      <c r="AB167" s="270">
        <v>6.2416954164613099</v>
      </c>
      <c r="AC167">
        <f>IF('WetLitterbags placem_collection'!AB168="","",'WetLitterbags placem_collection'!AB168)</f>
        <v>2.1</v>
      </c>
      <c r="AD167">
        <f>IF('WetLitterbags placem_collection'!Z168="","",'WetLitterbags placem_collection'!Z168)</f>
        <v>4.7</v>
      </c>
      <c r="AE167" s="256" t="str">
        <f>IF('WetLitterbags placem_collection'!AA168="","",'WetLitterbags placem_collection'!AA168)</f>
        <v>M</v>
      </c>
      <c r="AF167">
        <f>IF('WetLitterbags placem_collection'!AC168="","",'WetLitterbags placem_collection'!AC168)</f>
        <v>0</v>
      </c>
      <c r="AG167">
        <f>IFERROR(AVERAGE('Dry_Litterbag Placem_Collection'!O168,'Dry_Litterbag Placem_Collection'!R168),"")</f>
        <v>5.15</v>
      </c>
      <c r="AH167" s="290">
        <f>IFERROR(AVERAGE('Dry_Litterbag Placem_Collection'!N168,'Dry_Litterbag Placem_Collection'!Q168),"")</f>
        <v>33.25</v>
      </c>
      <c r="AI167" s="289">
        <f>INDEX(Coordinates!$B$2:$B$197,MATCH(G167,Coordinates!$J$2:$J$197,0))</f>
        <v>-2.2725490289999999</v>
      </c>
      <c r="AJ167" s="289">
        <f>INDEX(Coordinates!$C$2:$C$197,MATCH(G167,Coordinates!$J$2:$J$197,0))</f>
        <v>34.022886020000001</v>
      </c>
      <c r="AK167" s="289" t="str">
        <f>IF(ISNUMBER(SEARCH("C", 'Dry_Litterbag Placem_Collection'!S168)),"YES","")</f>
        <v/>
      </c>
      <c r="AL167" s="289" t="str">
        <f>IF(ISNUMBER(SEARCH("H", 'Dry_Litterbag Placem_Collection'!S168)),"YES","")</f>
        <v/>
      </c>
      <c r="AM167" s="289" t="str">
        <f>IF(ISNUMBER(SEARCH("R", 'Dry_Litterbag Placem_Collection'!S168)),"YES","")</f>
        <v>YES</v>
      </c>
    </row>
    <row r="168" spans="1:39" ht="15" customHeight="1">
      <c r="A168" s="281" t="s">
        <v>2677</v>
      </c>
      <c r="B168" s="282">
        <f>'Dry_Litterbag Placem_Collection'!A169</f>
        <v>167</v>
      </c>
      <c r="C168" s="282" t="str">
        <f>'Dry_Litterbag Placem_Collection'!B169</f>
        <v>Handajega</v>
      </c>
      <c r="D168" s="282" t="s">
        <v>2460</v>
      </c>
      <c r="E168" s="282" t="s">
        <v>2679</v>
      </c>
      <c r="F168" s="282">
        <v>1</v>
      </c>
      <c r="G168" s="283" t="str">
        <f>'Dry_Litterbag Placem_Collection'!C169</f>
        <v>Wet_W1_T7</v>
      </c>
      <c r="H168" s="284" t="s">
        <v>2559</v>
      </c>
      <c r="I168" s="285" t="s">
        <v>1147</v>
      </c>
      <c r="J168" s="282" t="str">
        <f>IF(ISBLANK('Dry_Litterbag Placem_Collection'!J169),"","G"&amp;""&amp;'Dry_Litterbag Placem_Collection'!J169)</f>
        <v/>
      </c>
      <c r="K168" s="286" t="str">
        <f>IFERROR(INDEX('Green_rooibos initial weight'!$C$5:$C$1749,MATCH(J168, 'Green_rooibos initial weight'!$A$5:$A$1749,0)),"")</f>
        <v/>
      </c>
      <c r="L168" s="286" t="str">
        <f t="shared" si="9"/>
        <v/>
      </c>
      <c r="M168" s="291"/>
      <c r="N168" s="291"/>
      <c r="O168" s="286" t="str">
        <f>IF(IFERROR(INDEX('Both teabags AfterDry'!$D$3:$D$900,MATCH(J168,'Both teabags AfterDry'!$A$3:$A$900,0)),"")="","",(IFERROR(INDEX('Both teabags AfterDry'!$D$3:$D$900,MATCH(J168,'Both teabags AfterDry'!$A$3:$A$900,0)),"")))</f>
        <v/>
      </c>
      <c r="P168" s="286" t="str">
        <f t="shared" si="10"/>
        <v/>
      </c>
      <c r="Q168" s="291"/>
      <c r="R168" s="291"/>
      <c r="S168" s="287">
        <f>'Dry_Litterbag Placem_Collection'!E169</f>
        <v>0</v>
      </c>
      <c r="T168" s="287" t="str">
        <f>IF('Dry_Litterbag Placem_Collection'!G169="","",'Dry_Litterbag Placem_Collection'!G169)</f>
        <v/>
      </c>
      <c r="U168" s="288" t="str">
        <f t="shared" si="8"/>
        <v/>
      </c>
      <c r="V168" s="286" t="str">
        <f t="shared" si="11"/>
        <v/>
      </c>
      <c r="W168" s="289" t="str">
        <f>IFERROR(INDEX(Rainfall_Dry!$O$2:$O$217,MATCH(B168, Rainfall_Dry!$A$2:$A$217,0)),"")</f>
        <v/>
      </c>
      <c r="X168" s="270">
        <v>21.96</v>
      </c>
      <c r="Y168" s="270">
        <v>4.9199999999999982</v>
      </c>
      <c r="Z168" s="270">
        <v>73.12</v>
      </c>
      <c r="AA168" s="271" t="s">
        <v>2688</v>
      </c>
      <c r="AB168" s="270">
        <v>7.2416954164613099</v>
      </c>
      <c r="AC168">
        <f>IF('WetLitterbags placem_collection'!AB169="","",'WetLitterbags placem_collection'!AB169)</f>
        <v>5.6</v>
      </c>
      <c r="AD168">
        <f>IF('WetLitterbags placem_collection'!Z169="","",'WetLitterbags placem_collection'!Z169)</f>
        <v>4.2</v>
      </c>
      <c r="AE168" s="256" t="str">
        <f>IF('WetLitterbags placem_collection'!AA169="","",'WetLitterbags placem_collection'!AA169)</f>
        <v>M</v>
      </c>
      <c r="AF168">
        <f>IF('WetLitterbags placem_collection'!AC169="","",'WetLitterbags placem_collection'!AC169)</f>
        <v>1</v>
      </c>
      <c r="AG168" t="str">
        <f>IFERROR(AVERAGE('Dry_Litterbag Placem_Collection'!O169,'Dry_Litterbag Placem_Collection'!R169),"")</f>
        <v/>
      </c>
      <c r="AH168" s="290" t="str">
        <f>IFERROR(AVERAGE('Dry_Litterbag Placem_Collection'!N169,'Dry_Litterbag Placem_Collection'!Q169),"")</f>
        <v/>
      </c>
      <c r="AI168" s="289">
        <f>INDEX(Coordinates!$B$2:$B$197,MATCH(G168,Coordinates!$J$2:$J$197,0))</f>
        <v>-2.2729950310000002</v>
      </c>
      <c r="AJ168" s="289">
        <f>INDEX(Coordinates!$C$2:$C$197,MATCH(G168,Coordinates!$J$2:$J$197,0))</f>
        <v>34.022923990000002</v>
      </c>
      <c r="AK168" s="289" t="str">
        <f>IF(ISNUMBER(SEARCH("C", 'Dry_Litterbag Placem_Collection'!S169)),"YES","")</f>
        <v/>
      </c>
      <c r="AL168" s="289" t="str">
        <f>IF(ISNUMBER(SEARCH("H", 'Dry_Litterbag Placem_Collection'!S169)),"YES","")</f>
        <v/>
      </c>
      <c r="AM168" s="289" t="str">
        <f>IF(ISNUMBER(SEARCH("R", 'Dry_Litterbag Placem_Collection'!S169)),"YES","")</f>
        <v/>
      </c>
    </row>
    <row r="169" spans="1:39" ht="15" customHeight="1">
      <c r="A169" s="281" t="s">
        <v>2677</v>
      </c>
      <c r="B169" s="282">
        <f>'Dry_Litterbag Placem_Collection'!A170</f>
        <v>168</v>
      </c>
      <c r="C169" s="282" t="str">
        <f>'Dry_Litterbag Placem_Collection'!B170</f>
        <v>Handajega</v>
      </c>
      <c r="D169" s="282" t="s">
        <v>2460</v>
      </c>
      <c r="E169" s="282" t="s">
        <v>2679</v>
      </c>
      <c r="F169" s="282">
        <v>1</v>
      </c>
      <c r="G169" s="283" t="str">
        <f>'Dry_Litterbag Placem_Collection'!C170</f>
        <v>Wet_W1_T8</v>
      </c>
      <c r="H169" s="284" t="s">
        <v>2559</v>
      </c>
      <c r="I169" s="285" t="s">
        <v>1147</v>
      </c>
      <c r="J169" s="282" t="str">
        <f>IF(ISBLANK('Dry_Litterbag Placem_Collection'!J170),"","G"&amp;""&amp;'Dry_Litterbag Placem_Collection'!J170)</f>
        <v>G70</v>
      </c>
      <c r="K169" s="286">
        <f>IFERROR(INDEX('Green_rooibos initial weight'!$C$5:$C$1749,MATCH(J169, 'Green_rooibos initial weight'!$A$5:$A$1749,0)),"")</f>
        <v>2.0939999999999999</v>
      </c>
      <c r="L169" s="286">
        <f t="shared" si="9"/>
        <v>1.8441999999999998</v>
      </c>
      <c r="M169" s="291"/>
      <c r="N169" s="291"/>
      <c r="O169" s="286" t="str">
        <f>IF(IFERROR(INDEX('Both teabags AfterDry'!$D$3:$D$900,MATCH(J169,'Both teabags AfterDry'!$A$3:$A$900,0)),"")="","",(IFERROR(INDEX('Both teabags AfterDry'!$D$3:$D$900,MATCH(J169,'Both teabags AfterDry'!$A$3:$A$900,0)),"")))</f>
        <v/>
      </c>
      <c r="P169" s="286" t="str">
        <f t="shared" si="10"/>
        <v/>
      </c>
      <c r="Q169" s="291"/>
      <c r="R169" s="291"/>
      <c r="S169" s="287">
        <f>'Dry_Litterbag Placem_Collection'!E170</f>
        <v>42940</v>
      </c>
      <c r="T169" s="287">
        <f>IF('Dry_Litterbag Placem_Collection'!G170="","",'Dry_Litterbag Placem_Collection'!G170)</f>
        <v>43009</v>
      </c>
      <c r="U169" s="288">
        <f t="shared" si="8"/>
        <v>69</v>
      </c>
      <c r="V169" s="286" t="str">
        <f t="shared" si="11"/>
        <v/>
      </c>
      <c r="W169" s="289">
        <f>IFERROR(INDEX(Rainfall_Dry!$O$2:$O$217,MATCH(B169, Rainfall_Dry!$A$2:$A$217,0)),"")</f>
        <v>162.634207253</v>
      </c>
      <c r="X169" s="270">
        <v>21.96</v>
      </c>
      <c r="Y169" s="270">
        <v>4.9199999999999982</v>
      </c>
      <c r="Z169" s="270">
        <v>73.12</v>
      </c>
      <c r="AA169" s="271" t="s">
        <v>2688</v>
      </c>
      <c r="AB169" s="270">
        <v>8.2416954164613099</v>
      </c>
      <c r="AC169">
        <f>IF('WetLitterbags placem_collection'!AB170="","",'WetLitterbags placem_collection'!AB170)</f>
        <v>2.4</v>
      </c>
      <c r="AD169">
        <f>IF('WetLitterbags placem_collection'!Z170="","",'WetLitterbags placem_collection'!Z170)</f>
        <v>46</v>
      </c>
      <c r="AE169" s="256" t="str">
        <f>IF('WetLitterbags placem_collection'!AA170="","",'WetLitterbags placem_collection'!AA170)</f>
        <v>M</v>
      </c>
      <c r="AF169">
        <f>IF('WetLitterbags placem_collection'!AC170="","",'WetLitterbags placem_collection'!AC170)</f>
        <v>0</v>
      </c>
      <c r="AG169">
        <f>IFERROR(AVERAGE('Dry_Litterbag Placem_Collection'!O170,'Dry_Litterbag Placem_Collection'!R170),"")</f>
        <v>4.0999999999999996</v>
      </c>
      <c r="AH169" s="290">
        <f>IFERROR(AVERAGE('Dry_Litterbag Placem_Collection'!N170,'Dry_Litterbag Placem_Collection'!Q170),"")</f>
        <v>30.15</v>
      </c>
      <c r="AI169" s="289">
        <f>INDEX(Coordinates!$B$2:$B$197,MATCH(G169,Coordinates!$J$2:$J$197,0))</f>
        <v>-2.2729129719999999</v>
      </c>
      <c r="AJ169" s="289">
        <f>INDEX(Coordinates!$C$2:$C$197,MATCH(G169,Coordinates!$J$2:$J$197,0))</f>
        <v>34.023350039999997</v>
      </c>
      <c r="AK169" s="289" t="str">
        <f>IF(ISNUMBER(SEARCH("C", 'Dry_Litterbag Placem_Collection'!S170)),"YES","")</f>
        <v/>
      </c>
      <c r="AL169" s="289" t="str">
        <f>IF(ISNUMBER(SEARCH("H", 'Dry_Litterbag Placem_Collection'!S170)),"YES","")</f>
        <v/>
      </c>
      <c r="AM169" s="289" t="str">
        <f>IF(ISNUMBER(SEARCH("R", 'Dry_Litterbag Placem_Collection'!S170)),"YES","")</f>
        <v>YES</v>
      </c>
    </row>
    <row r="170" spans="1:39" ht="15" customHeight="1">
      <c r="A170" s="281" t="s">
        <v>2677</v>
      </c>
      <c r="B170" s="282">
        <f>'Dry_Litterbag Placem_Collection'!A171</f>
        <v>169</v>
      </c>
      <c r="C170" s="282" t="str">
        <f>'Dry_Litterbag Placem_Collection'!B171</f>
        <v>Handajega</v>
      </c>
      <c r="D170" s="282" t="s">
        <v>2460</v>
      </c>
      <c r="E170" s="282" t="s">
        <v>2679</v>
      </c>
      <c r="F170" s="282">
        <v>2</v>
      </c>
      <c r="G170" s="283" t="str">
        <f>'Dry_Litterbag Placem_Collection'!C171</f>
        <v>Wet_W2_T1</v>
      </c>
      <c r="H170" s="284" t="s">
        <v>2559</v>
      </c>
      <c r="I170" s="285" t="s">
        <v>1147</v>
      </c>
      <c r="J170" s="282" t="str">
        <f>IF(ISBLANK('Dry_Litterbag Placem_Collection'!J171),"","G"&amp;""&amp;'Dry_Litterbag Placem_Collection'!J171)</f>
        <v>G250</v>
      </c>
      <c r="K170" s="286">
        <f>IFERROR(INDEX('Green_rooibos initial weight'!$C$5:$C$1749,MATCH(J170, 'Green_rooibos initial weight'!$A$5:$A$1749,0)),"")</f>
        <v>2.0139999999999998</v>
      </c>
      <c r="L170" s="286">
        <f t="shared" si="9"/>
        <v>1.7641999999999998</v>
      </c>
      <c r="M170" s="291"/>
      <c r="N170" s="291"/>
      <c r="O170" s="286">
        <f>IF(IFERROR(INDEX('Both teabags AfterDry'!$D$3:$D$900,MATCH(J170,'Both teabags AfterDry'!$A$3:$A$900,0)),"")="","",(IFERROR(INDEX('Both teabags AfterDry'!$D$3:$D$900,MATCH(J170,'Both teabags AfterDry'!$A$3:$A$900,0)),"")))</f>
        <v>0.80610000000000004</v>
      </c>
      <c r="P170" s="286">
        <f t="shared" si="10"/>
        <v>0.65549999999999997</v>
      </c>
      <c r="Q170" s="291"/>
      <c r="R170" s="291"/>
      <c r="S170" s="287">
        <f>'Dry_Litterbag Placem_Collection'!E171</f>
        <v>42940</v>
      </c>
      <c r="T170" s="287">
        <f>IF('Dry_Litterbag Placem_Collection'!G171="","",'Dry_Litterbag Placem_Collection'!G171)</f>
        <v>43009</v>
      </c>
      <c r="U170" s="288">
        <f t="shared" si="8"/>
        <v>69</v>
      </c>
      <c r="V170" s="286">
        <f t="shared" si="11"/>
        <v>1.1086999999999998</v>
      </c>
      <c r="W170" s="289">
        <f>IFERROR(INDEX(Rainfall_Dry!$O$2:$O$217,MATCH(B170, Rainfall_Dry!$A$2:$A$217,0)),"")</f>
        <v>162.634207253</v>
      </c>
      <c r="X170" s="270">
        <v>23.96</v>
      </c>
      <c r="Y170" s="270">
        <v>4.9199999999999982</v>
      </c>
      <c r="Z170" s="270">
        <v>71.12</v>
      </c>
      <c r="AA170" s="271" t="s">
        <v>2688</v>
      </c>
      <c r="AB170" s="270">
        <v>3.30913750616067</v>
      </c>
      <c r="AC170">
        <f>IF('WetLitterbags placem_collection'!AB171="","",'WetLitterbags placem_collection'!AB171)</f>
        <v>8.1999999999999993</v>
      </c>
      <c r="AD170">
        <f>IF('WetLitterbags placem_collection'!Z171="","",'WetLitterbags placem_collection'!Z171)</f>
        <v>11.4</v>
      </c>
      <c r="AE170" s="256" t="str">
        <f>IF('WetLitterbags placem_collection'!AA171="","",'WetLitterbags placem_collection'!AA171)</f>
        <v>O</v>
      </c>
      <c r="AF170">
        <f>IF('WetLitterbags placem_collection'!AC171="","",'WetLitterbags placem_collection'!AC171)</f>
        <v>1</v>
      </c>
      <c r="AG170">
        <f>IFERROR(AVERAGE('Dry_Litterbag Placem_Collection'!O171,'Dry_Litterbag Placem_Collection'!R171),"")</f>
        <v>6.65</v>
      </c>
      <c r="AH170" s="290">
        <f>IFERROR(AVERAGE('Dry_Litterbag Placem_Collection'!N171,'Dry_Litterbag Placem_Collection'!Q171),"")</f>
        <v>35.049999999999997</v>
      </c>
      <c r="AI170" s="289">
        <f>INDEX(Coordinates!$B$2:$B$197,MATCH(G170,Coordinates!$J$2:$J$197,0))</f>
        <v>-2.2784290180000002</v>
      </c>
      <c r="AJ170" s="289">
        <f>INDEX(Coordinates!$C$2:$C$197,MATCH(G170,Coordinates!$J$2:$J$197,0))</f>
        <v>34.024240030000001</v>
      </c>
      <c r="AK170" s="289" t="str">
        <f>IF(ISNUMBER(SEARCH("C", 'Dry_Litterbag Placem_Collection'!S171)),"YES","")</f>
        <v/>
      </c>
      <c r="AL170" s="289" t="str">
        <f>IF(ISNUMBER(SEARCH("H", 'Dry_Litterbag Placem_Collection'!S171)),"YES","")</f>
        <v/>
      </c>
      <c r="AM170" s="289" t="str">
        <f>IF(ISNUMBER(SEARCH("R", 'Dry_Litterbag Placem_Collection'!S171)),"YES","")</f>
        <v>YES</v>
      </c>
    </row>
    <row r="171" spans="1:39" ht="15" customHeight="1">
      <c r="A171" s="281" t="s">
        <v>2677</v>
      </c>
      <c r="B171" s="282">
        <f>'Dry_Litterbag Placem_Collection'!A172</f>
        <v>170</v>
      </c>
      <c r="C171" s="282" t="str">
        <f>'Dry_Litterbag Placem_Collection'!B172</f>
        <v>Handajega</v>
      </c>
      <c r="D171" s="282" t="s">
        <v>2460</v>
      </c>
      <c r="E171" s="282" t="s">
        <v>2679</v>
      </c>
      <c r="F171" s="282">
        <v>2</v>
      </c>
      <c r="G171" s="283" t="str">
        <f>'Dry_Litterbag Placem_Collection'!C172</f>
        <v>Wet_W2_T2</v>
      </c>
      <c r="H171" s="284" t="s">
        <v>2559</v>
      </c>
      <c r="I171" s="285" t="s">
        <v>1147</v>
      </c>
      <c r="J171" s="282" t="str">
        <f>IF(ISBLANK('Dry_Litterbag Placem_Collection'!J172),"","G"&amp;""&amp;'Dry_Litterbag Placem_Collection'!J172)</f>
        <v>G624</v>
      </c>
      <c r="K171" s="286">
        <f>IFERROR(INDEX('Green_rooibos initial weight'!$C$5:$C$1749,MATCH(J171, 'Green_rooibos initial weight'!$A$5:$A$1749,0)),"")</f>
        <v>2.024</v>
      </c>
      <c r="L171" s="286">
        <f t="shared" si="9"/>
        <v>1.7742</v>
      </c>
      <c r="M171" s="291"/>
      <c r="N171" s="291"/>
      <c r="O171" s="286">
        <f>IF(IFERROR(INDEX('Both teabags AfterDry'!$D$3:$D$900,MATCH(J171,'Both teabags AfterDry'!$A$3:$A$900,0)),"")="","",(IFERROR(INDEX('Both teabags AfterDry'!$D$3:$D$900,MATCH(J171,'Both teabags AfterDry'!$A$3:$A$900,0)),"")))</f>
        <v>0.94779999999999998</v>
      </c>
      <c r="P171" s="286">
        <f t="shared" si="10"/>
        <v>0.79719999999999991</v>
      </c>
      <c r="Q171" s="291"/>
      <c r="R171" s="291"/>
      <c r="S171" s="287">
        <f>'Dry_Litterbag Placem_Collection'!E172</f>
        <v>42940</v>
      </c>
      <c r="T171" s="287">
        <f>IF('Dry_Litterbag Placem_Collection'!G172="","",'Dry_Litterbag Placem_Collection'!G172)</f>
        <v>43009</v>
      </c>
      <c r="U171" s="288">
        <f t="shared" si="8"/>
        <v>69</v>
      </c>
      <c r="V171" s="286">
        <f t="shared" si="11"/>
        <v>0.97700000000000009</v>
      </c>
      <c r="W171" s="289">
        <f>IFERROR(INDEX(Rainfall_Dry!$O$2:$O$217,MATCH(B171, Rainfall_Dry!$A$2:$A$217,0)),"")</f>
        <v>162.634207253</v>
      </c>
      <c r="X171" s="270">
        <v>23.96</v>
      </c>
      <c r="Y171" s="270">
        <v>4.9199999999999982</v>
      </c>
      <c r="Z171" s="270">
        <v>71.12</v>
      </c>
      <c r="AA171" s="271" t="s">
        <v>2688</v>
      </c>
      <c r="AB171" s="270">
        <v>4.3091375061606696</v>
      </c>
      <c r="AC171">
        <f>IF('WetLitterbags placem_collection'!AB172="","",'WetLitterbags placem_collection'!AB172)</f>
        <v>7.7</v>
      </c>
      <c r="AD171">
        <f>IF('WetLitterbags placem_collection'!Z172="","",'WetLitterbags placem_collection'!Z172)</f>
        <v>15.8</v>
      </c>
      <c r="AE171" s="256" t="str">
        <f>IF('WetLitterbags placem_collection'!AA172="","",'WetLitterbags placem_collection'!AA172)</f>
        <v>O</v>
      </c>
      <c r="AF171">
        <f>IF('WetLitterbags placem_collection'!AC172="","",'WetLitterbags placem_collection'!AC172)</f>
        <v>1</v>
      </c>
      <c r="AG171">
        <f>IFERROR(AVERAGE('Dry_Litterbag Placem_Collection'!O172,'Dry_Litterbag Placem_Collection'!R172),"")</f>
        <v>6.1</v>
      </c>
      <c r="AH171" s="290">
        <f>IFERROR(AVERAGE('Dry_Litterbag Placem_Collection'!N172,'Dry_Litterbag Placem_Collection'!Q172),"")</f>
        <v>33.950000000000003</v>
      </c>
      <c r="AI171" s="289">
        <f>INDEX(Coordinates!$B$2:$B$197,MATCH(G171,Coordinates!$J$2:$J$197,0))</f>
        <v>-2.2784629650000001</v>
      </c>
      <c r="AJ171" s="289">
        <f>INDEX(Coordinates!$C$2:$C$197,MATCH(G171,Coordinates!$J$2:$J$197,0))</f>
        <v>34.024177999999999</v>
      </c>
      <c r="AK171" s="289" t="str">
        <f>IF(ISNUMBER(SEARCH("C", 'Dry_Litterbag Placem_Collection'!S172)),"YES","")</f>
        <v/>
      </c>
      <c r="AL171" s="289" t="str">
        <f>IF(ISNUMBER(SEARCH("H", 'Dry_Litterbag Placem_Collection'!S172)),"YES","")</f>
        <v>YES</v>
      </c>
      <c r="AM171" s="289" t="str">
        <f>IF(ISNUMBER(SEARCH("R", 'Dry_Litterbag Placem_Collection'!S172)),"YES","")</f>
        <v>YES</v>
      </c>
    </row>
    <row r="172" spans="1:39" ht="15" customHeight="1">
      <c r="A172" s="281" t="s">
        <v>2677</v>
      </c>
      <c r="B172" s="282">
        <f>'Dry_Litterbag Placem_Collection'!A173</f>
        <v>171</v>
      </c>
      <c r="C172" s="282" t="str">
        <f>'Dry_Litterbag Placem_Collection'!B173</f>
        <v>Handajega</v>
      </c>
      <c r="D172" s="282" t="s">
        <v>2460</v>
      </c>
      <c r="E172" s="282" t="s">
        <v>2679</v>
      </c>
      <c r="F172" s="282">
        <v>2</v>
      </c>
      <c r="G172" s="283" t="str">
        <f>'Dry_Litterbag Placem_Collection'!C173</f>
        <v>Wet_W2_T3</v>
      </c>
      <c r="H172" s="284" t="s">
        <v>2559</v>
      </c>
      <c r="I172" s="285" t="s">
        <v>1147</v>
      </c>
      <c r="J172" s="282" t="str">
        <f>IF(ISBLANK('Dry_Litterbag Placem_Collection'!J173),"","G"&amp;""&amp;'Dry_Litterbag Placem_Collection'!J173)</f>
        <v>G149</v>
      </c>
      <c r="K172" s="286">
        <f>IFERROR(INDEX('Green_rooibos initial weight'!$C$5:$C$1749,MATCH(J172, 'Green_rooibos initial weight'!$A$5:$A$1749,0)),"")</f>
        <v>2.1789999999999998</v>
      </c>
      <c r="L172" s="286">
        <f t="shared" si="9"/>
        <v>1.9291999999999998</v>
      </c>
      <c r="M172" s="291"/>
      <c r="N172" s="291"/>
      <c r="O172" s="286">
        <f>IF(IFERROR(INDEX('Both teabags AfterDry'!$D$3:$D$900,MATCH(J172,'Both teabags AfterDry'!$A$3:$A$900,0)),"")="","",(IFERROR(INDEX('Both teabags AfterDry'!$D$3:$D$900,MATCH(J172,'Both teabags AfterDry'!$A$3:$A$900,0)),"")))</f>
        <v>0.75890000000000002</v>
      </c>
      <c r="P172" s="286">
        <f t="shared" si="10"/>
        <v>0.60830000000000006</v>
      </c>
      <c r="Q172" s="291"/>
      <c r="R172" s="291"/>
      <c r="S172" s="287">
        <f>'Dry_Litterbag Placem_Collection'!E173</f>
        <v>42940</v>
      </c>
      <c r="T172" s="287">
        <f>IF('Dry_Litterbag Placem_Collection'!G173="","",'Dry_Litterbag Placem_Collection'!G173)</f>
        <v>43009</v>
      </c>
      <c r="U172" s="288">
        <f t="shared" si="8"/>
        <v>69</v>
      </c>
      <c r="V172" s="286">
        <f t="shared" si="11"/>
        <v>1.3208999999999997</v>
      </c>
      <c r="W172" s="289">
        <f>IFERROR(INDEX(Rainfall_Dry!$O$2:$O$217,MATCH(B172, Rainfall_Dry!$A$2:$A$217,0)),"")</f>
        <v>162.634207253</v>
      </c>
      <c r="X172" s="270">
        <v>23.96</v>
      </c>
      <c r="Y172" s="270">
        <v>4.9199999999999982</v>
      </c>
      <c r="Z172" s="270">
        <v>71.12</v>
      </c>
      <c r="AA172" s="271" t="s">
        <v>2688</v>
      </c>
      <c r="AB172" s="270">
        <v>5.3091375061606696</v>
      </c>
      <c r="AC172">
        <f>IF('WetLitterbags placem_collection'!AB173="","",'WetLitterbags placem_collection'!AB173)</f>
        <v>13.4</v>
      </c>
      <c r="AD172">
        <f>IF('WetLitterbags placem_collection'!Z173="","",'WetLitterbags placem_collection'!Z173)</f>
        <v>7.6</v>
      </c>
      <c r="AE172" s="256" t="str">
        <f>IF('WetLitterbags placem_collection'!AA173="","",'WetLitterbags placem_collection'!AA173)</f>
        <v>O</v>
      </c>
      <c r="AF172">
        <f>IF('WetLitterbags placem_collection'!AC173="","",'WetLitterbags placem_collection'!AC173)</f>
        <v>1</v>
      </c>
      <c r="AG172">
        <f>IFERROR(AVERAGE('Dry_Litterbag Placem_Collection'!O173,'Dry_Litterbag Placem_Collection'!R173),"")</f>
        <v>5.6</v>
      </c>
      <c r="AH172" s="290">
        <f>IFERROR(AVERAGE('Dry_Litterbag Placem_Collection'!N173,'Dry_Litterbag Placem_Collection'!Q173),"")</f>
        <v>33</v>
      </c>
      <c r="AI172" s="289">
        <f>INDEX(Coordinates!$B$2:$B$197,MATCH(G172,Coordinates!$J$2:$J$197,0))</f>
        <v>-2.2785389889999998</v>
      </c>
      <c r="AJ172" s="289">
        <f>INDEX(Coordinates!$C$2:$C$197,MATCH(G172,Coordinates!$J$2:$J$197,0))</f>
        <v>34.024371039999998</v>
      </c>
      <c r="AK172" s="289" t="str">
        <f>IF(ISNUMBER(SEARCH("C", 'Dry_Litterbag Placem_Collection'!S173)),"YES","")</f>
        <v/>
      </c>
      <c r="AL172" s="289" t="str">
        <f>IF(ISNUMBER(SEARCH("H", 'Dry_Litterbag Placem_Collection'!S173)),"YES","")</f>
        <v/>
      </c>
      <c r="AM172" s="289" t="str">
        <f>IF(ISNUMBER(SEARCH("R", 'Dry_Litterbag Placem_Collection'!S173)),"YES","")</f>
        <v>YES</v>
      </c>
    </row>
    <row r="173" spans="1:39" ht="15" customHeight="1">
      <c r="A173" s="281" t="s">
        <v>2677</v>
      </c>
      <c r="B173" s="282">
        <f>'Dry_Litterbag Placem_Collection'!A174</f>
        <v>172</v>
      </c>
      <c r="C173" s="282" t="str">
        <f>'Dry_Litterbag Placem_Collection'!B174</f>
        <v>Handajega</v>
      </c>
      <c r="D173" s="282" t="s">
        <v>2460</v>
      </c>
      <c r="E173" s="282" t="s">
        <v>2679</v>
      </c>
      <c r="F173" s="282">
        <v>2</v>
      </c>
      <c r="G173" s="283" t="str">
        <f>'Dry_Litterbag Placem_Collection'!C174</f>
        <v>Wet_W2_T4</v>
      </c>
      <c r="H173" s="284" t="s">
        <v>2559</v>
      </c>
      <c r="I173" s="285" t="s">
        <v>1147</v>
      </c>
      <c r="J173" s="282" t="str">
        <f>IF(ISBLANK('Dry_Litterbag Placem_Collection'!J174),"","G"&amp;""&amp;'Dry_Litterbag Placem_Collection'!J174)</f>
        <v/>
      </c>
      <c r="K173" s="286" t="str">
        <f>IFERROR(INDEX('Green_rooibos initial weight'!$C$5:$C$1749,MATCH(J173, 'Green_rooibos initial weight'!$A$5:$A$1749,0)),"")</f>
        <v/>
      </c>
      <c r="L173" s="286" t="str">
        <f t="shared" si="9"/>
        <v/>
      </c>
      <c r="M173" s="291"/>
      <c r="N173" s="291"/>
      <c r="O173" s="286" t="str">
        <f>IF(IFERROR(INDEX('Both teabags AfterDry'!$D$3:$D$900,MATCH(J173,'Both teabags AfterDry'!$A$3:$A$900,0)),"")="","",(IFERROR(INDEX('Both teabags AfterDry'!$D$3:$D$900,MATCH(J173,'Both teabags AfterDry'!$A$3:$A$900,0)),"")))</f>
        <v/>
      </c>
      <c r="P173" s="286" t="str">
        <f t="shared" si="10"/>
        <v/>
      </c>
      <c r="Q173" s="291"/>
      <c r="R173" s="291"/>
      <c r="S173" s="287">
        <f>'Dry_Litterbag Placem_Collection'!E174</f>
        <v>0</v>
      </c>
      <c r="T173" s="287" t="str">
        <f>IF('Dry_Litterbag Placem_Collection'!G174="","",'Dry_Litterbag Placem_Collection'!G174)</f>
        <v/>
      </c>
      <c r="U173" s="288" t="str">
        <f t="shared" si="8"/>
        <v/>
      </c>
      <c r="V173" s="286" t="str">
        <f t="shared" si="11"/>
        <v/>
      </c>
      <c r="W173" s="289" t="str">
        <f>IFERROR(INDEX(Rainfall_Dry!$O$2:$O$217,MATCH(B173, Rainfall_Dry!$A$2:$A$217,0)),"")</f>
        <v/>
      </c>
      <c r="X173" s="270">
        <v>23.96</v>
      </c>
      <c r="Y173" s="270">
        <v>4.9199999999999982</v>
      </c>
      <c r="Z173" s="270">
        <v>71.12</v>
      </c>
      <c r="AA173" s="271" t="s">
        <v>2688</v>
      </c>
      <c r="AB173" s="270">
        <v>6.3091375061606696</v>
      </c>
      <c r="AC173">
        <f>IF('WetLitterbags placem_collection'!AB174="","",'WetLitterbags placem_collection'!AB174)</f>
        <v>3.3</v>
      </c>
      <c r="AD173">
        <f>IF('WetLitterbags placem_collection'!Z174="","",'WetLitterbags placem_collection'!Z174)</f>
        <v>28.4</v>
      </c>
      <c r="AE173" s="256" t="str">
        <f>IF('WetLitterbags placem_collection'!AA174="","",'WetLitterbags placem_collection'!AA174)</f>
        <v>G</v>
      </c>
      <c r="AF173">
        <f>IF('WetLitterbags placem_collection'!AC174="","",'WetLitterbags placem_collection'!AC174)</f>
        <v>1</v>
      </c>
      <c r="AG173" t="str">
        <f>IFERROR(AVERAGE('Dry_Litterbag Placem_Collection'!O174,'Dry_Litterbag Placem_Collection'!R174),"")</f>
        <v/>
      </c>
      <c r="AH173" s="290" t="str">
        <f>IFERROR(AVERAGE('Dry_Litterbag Placem_Collection'!N174,'Dry_Litterbag Placem_Collection'!Q174),"")</f>
        <v/>
      </c>
      <c r="AI173" s="289">
        <f>INDEX(Coordinates!$B$2:$B$197,MATCH(G173,Coordinates!$J$2:$J$197,0))</f>
        <v>-2.2781410160000002</v>
      </c>
      <c r="AJ173" s="289">
        <f>INDEX(Coordinates!$C$2:$C$197,MATCH(G173,Coordinates!$J$2:$J$197,0))</f>
        <v>34.024136009999999</v>
      </c>
      <c r="AK173" s="289" t="str">
        <f>IF(ISNUMBER(SEARCH("C", 'Dry_Litterbag Placem_Collection'!S174)),"YES","")</f>
        <v/>
      </c>
      <c r="AL173" s="289" t="str">
        <f>IF(ISNUMBER(SEARCH("H", 'Dry_Litterbag Placem_Collection'!S174)),"YES","")</f>
        <v/>
      </c>
      <c r="AM173" s="289" t="str">
        <f>IF(ISNUMBER(SEARCH("R", 'Dry_Litterbag Placem_Collection'!S174)),"YES","")</f>
        <v/>
      </c>
    </row>
    <row r="174" spans="1:39" ht="15" customHeight="1">
      <c r="A174" s="281" t="s">
        <v>2677</v>
      </c>
      <c r="B174" s="282">
        <f>'Dry_Litterbag Placem_Collection'!A175</f>
        <v>173</v>
      </c>
      <c r="C174" s="282" t="str">
        <f>'Dry_Litterbag Placem_Collection'!B175</f>
        <v>Handajega</v>
      </c>
      <c r="D174" s="282" t="s">
        <v>2460</v>
      </c>
      <c r="E174" s="282" t="s">
        <v>2679</v>
      </c>
      <c r="F174" s="282">
        <v>2</v>
      </c>
      <c r="G174" s="283" t="str">
        <f>'Dry_Litterbag Placem_Collection'!C175</f>
        <v>Wet_W2_T5</v>
      </c>
      <c r="H174" s="284" t="s">
        <v>2559</v>
      </c>
      <c r="I174" s="285" t="s">
        <v>1147</v>
      </c>
      <c r="J174" s="282" t="str">
        <f>IF(ISBLANK('Dry_Litterbag Placem_Collection'!J175),"","G"&amp;""&amp;'Dry_Litterbag Placem_Collection'!J175)</f>
        <v>G597</v>
      </c>
      <c r="K174" s="286">
        <f>IFERROR(INDEX('Green_rooibos initial weight'!$C$5:$C$1749,MATCH(J174, 'Green_rooibos initial weight'!$A$5:$A$1749,0)),"")</f>
        <v>1.948</v>
      </c>
      <c r="L174" s="286">
        <f t="shared" si="9"/>
        <v>1.6981999999999999</v>
      </c>
      <c r="M174" s="291"/>
      <c r="N174" s="291"/>
      <c r="O174" s="286" t="str">
        <f>IF(IFERROR(INDEX('Both teabags AfterDry'!$D$3:$D$900,MATCH(J174,'Both teabags AfterDry'!$A$3:$A$900,0)),"")="","",(IFERROR(INDEX('Both teabags AfterDry'!$D$3:$D$900,MATCH(J174,'Both teabags AfterDry'!$A$3:$A$900,0)),"")))</f>
        <v/>
      </c>
      <c r="P174" s="286" t="str">
        <f t="shared" si="10"/>
        <v/>
      </c>
      <c r="Q174" s="291"/>
      <c r="R174" s="291"/>
      <c r="S174" s="287">
        <f>'Dry_Litterbag Placem_Collection'!E175</f>
        <v>42940</v>
      </c>
      <c r="T174" s="287">
        <f>IF('Dry_Litterbag Placem_Collection'!G175="","",'Dry_Litterbag Placem_Collection'!G175)</f>
        <v>43009</v>
      </c>
      <c r="U174" s="288">
        <f t="shared" si="8"/>
        <v>69</v>
      </c>
      <c r="V174" s="286" t="str">
        <f t="shared" si="11"/>
        <v/>
      </c>
      <c r="W174" s="289">
        <f>IFERROR(INDEX(Rainfall_Dry!$O$2:$O$217,MATCH(B174, Rainfall_Dry!$A$2:$A$217,0)),"")</f>
        <v>162.634207253</v>
      </c>
      <c r="X174" s="270">
        <v>23.96</v>
      </c>
      <c r="Y174" s="270">
        <v>4.9199999999999982</v>
      </c>
      <c r="Z174" s="270">
        <v>71.12</v>
      </c>
      <c r="AA174" s="271" t="s">
        <v>2688</v>
      </c>
      <c r="AB174" s="270">
        <v>7.3091375061606696</v>
      </c>
      <c r="AC174">
        <f>IF('WetLitterbags placem_collection'!AB175="","",'WetLitterbags placem_collection'!AB175)</f>
        <v>15.4</v>
      </c>
      <c r="AD174">
        <f>IF('WetLitterbags placem_collection'!Z175="","",'WetLitterbags placem_collection'!Z175)</f>
        <v>12.4</v>
      </c>
      <c r="AE174" s="256" t="str">
        <f>IF('WetLitterbags placem_collection'!AA175="","",'WetLitterbags placem_collection'!AA175)</f>
        <v>O</v>
      </c>
      <c r="AF174">
        <f>IF('WetLitterbags placem_collection'!AC175="","",'WetLitterbags placem_collection'!AC175)</f>
        <v>0</v>
      </c>
      <c r="AG174">
        <f>IFERROR(AVERAGE('Dry_Litterbag Placem_Collection'!O175,'Dry_Litterbag Placem_Collection'!R175),"")</f>
        <v>6.3</v>
      </c>
      <c r="AH174" s="290">
        <f>IFERROR(AVERAGE('Dry_Litterbag Placem_Collection'!N175,'Dry_Litterbag Placem_Collection'!Q175),"")</f>
        <v>34.049999999999997</v>
      </c>
      <c r="AI174" s="289">
        <f>INDEX(Coordinates!$B$2:$B$197,MATCH(G174,Coordinates!$J$2:$J$197,0))</f>
        <v>-2.27856799</v>
      </c>
      <c r="AJ174" s="289">
        <f>INDEX(Coordinates!$C$2:$C$197,MATCH(G174,Coordinates!$J$2:$J$197,0))</f>
        <v>34.023969970000003</v>
      </c>
      <c r="AK174" s="289" t="str">
        <f>IF(ISNUMBER(SEARCH("C", 'Dry_Litterbag Placem_Collection'!S175)),"YES","")</f>
        <v/>
      </c>
      <c r="AL174" s="289" t="str">
        <f>IF(ISNUMBER(SEARCH("H", 'Dry_Litterbag Placem_Collection'!S175)),"YES","")</f>
        <v>YES</v>
      </c>
      <c r="AM174" s="289" t="str">
        <f>IF(ISNUMBER(SEARCH("R", 'Dry_Litterbag Placem_Collection'!S175)),"YES","")</f>
        <v>YES</v>
      </c>
    </row>
    <row r="175" spans="1:39" ht="15" customHeight="1">
      <c r="A175" s="281" t="s">
        <v>2677</v>
      </c>
      <c r="B175" s="282">
        <f>'Dry_Litterbag Placem_Collection'!A176</f>
        <v>174</v>
      </c>
      <c r="C175" s="282" t="str">
        <f>'Dry_Litterbag Placem_Collection'!B176</f>
        <v>Handajega</v>
      </c>
      <c r="D175" s="282" t="s">
        <v>2460</v>
      </c>
      <c r="E175" s="282" t="s">
        <v>2679</v>
      </c>
      <c r="F175" s="282">
        <v>2</v>
      </c>
      <c r="G175" s="283" t="str">
        <f>'Dry_Litterbag Placem_Collection'!C176</f>
        <v>Wet_W2_T6</v>
      </c>
      <c r="H175" s="284" t="s">
        <v>2559</v>
      </c>
      <c r="I175" s="285" t="s">
        <v>1147</v>
      </c>
      <c r="J175" s="282" t="str">
        <f>IF(ISBLANK('Dry_Litterbag Placem_Collection'!J176),"","G"&amp;""&amp;'Dry_Litterbag Placem_Collection'!J176)</f>
        <v>G396</v>
      </c>
      <c r="K175" s="286">
        <f>IFERROR(INDEX('Green_rooibos initial weight'!$C$5:$C$1749,MATCH(J175, 'Green_rooibos initial weight'!$A$5:$A$1749,0)),"")</f>
        <v>2.0070000000000001</v>
      </c>
      <c r="L175" s="286">
        <f t="shared" si="9"/>
        <v>1.7572000000000001</v>
      </c>
      <c r="M175" s="291"/>
      <c r="N175" s="291"/>
      <c r="O175" s="286">
        <f>IF(IFERROR(INDEX('Both teabags AfterDry'!$D$3:$D$900,MATCH(J175,'Both teabags AfterDry'!$A$3:$A$900,0)),"")="","",(IFERROR(INDEX('Both teabags AfterDry'!$D$3:$D$900,MATCH(J175,'Both teabags AfterDry'!$A$3:$A$900,0)),"")))</f>
        <v>0.80349999999999999</v>
      </c>
      <c r="P175" s="286">
        <f t="shared" si="10"/>
        <v>0.65290000000000004</v>
      </c>
      <c r="Q175" s="291"/>
      <c r="R175" s="291"/>
      <c r="S175" s="287">
        <f>'Dry_Litterbag Placem_Collection'!E176</f>
        <v>42940</v>
      </c>
      <c r="T175" s="287">
        <f>IF('Dry_Litterbag Placem_Collection'!G176="","",'Dry_Litterbag Placem_Collection'!G176)</f>
        <v>43009</v>
      </c>
      <c r="U175" s="288">
        <f t="shared" si="8"/>
        <v>69</v>
      </c>
      <c r="V175" s="286">
        <f t="shared" si="11"/>
        <v>1.1043000000000001</v>
      </c>
      <c r="W175" s="289">
        <f>IFERROR(INDEX(Rainfall_Dry!$O$2:$O$217,MATCH(B175, Rainfall_Dry!$A$2:$A$217,0)),"")</f>
        <v>162.634207253</v>
      </c>
      <c r="X175" s="270">
        <v>23.96</v>
      </c>
      <c r="Y175" s="270">
        <v>4.9199999999999982</v>
      </c>
      <c r="Z175" s="270">
        <v>71.12</v>
      </c>
      <c r="AA175" s="271" t="s">
        <v>2688</v>
      </c>
      <c r="AB175" s="270">
        <v>8.3091375061606705</v>
      </c>
      <c r="AC175">
        <f>IF('WetLitterbags placem_collection'!AB176="","",'WetLitterbags placem_collection'!AB176)</f>
        <v>7.4</v>
      </c>
      <c r="AD175">
        <f>IF('WetLitterbags placem_collection'!Z176="","",'WetLitterbags placem_collection'!Z176)</f>
        <v>7.4</v>
      </c>
      <c r="AE175" s="256" t="str">
        <f>IF('WetLitterbags placem_collection'!AA176="","",'WetLitterbags placem_collection'!AA176)</f>
        <v>O</v>
      </c>
      <c r="AF175">
        <f>IF('WetLitterbags placem_collection'!AC176="","",'WetLitterbags placem_collection'!AC176)</f>
        <v>0</v>
      </c>
      <c r="AG175">
        <f>IFERROR(AVERAGE('Dry_Litterbag Placem_Collection'!O176,'Dry_Litterbag Placem_Collection'!R176),"")</f>
        <v>5.9</v>
      </c>
      <c r="AH175" s="290">
        <f>IFERROR(AVERAGE('Dry_Litterbag Placem_Collection'!N176,'Dry_Litterbag Placem_Collection'!Q176),"")</f>
        <v>33.200000000000003</v>
      </c>
      <c r="AI175" s="289">
        <f>INDEX(Coordinates!$B$2:$B$197,MATCH(G175,Coordinates!$J$2:$J$197,0))</f>
        <v>-2.2786809780000001</v>
      </c>
      <c r="AJ175" s="289">
        <f>INDEX(Coordinates!$C$2:$C$197,MATCH(G175,Coordinates!$J$2:$J$197,0))</f>
        <v>34.02434899</v>
      </c>
      <c r="AK175" s="289" t="str">
        <f>IF(ISNUMBER(SEARCH("C", 'Dry_Litterbag Placem_Collection'!S176)),"YES","")</f>
        <v/>
      </c>
      <c r="AL175" s="289" t="str">
        <f>IF(ISNUMBER(SEARCH("H", 'Dry_Litterbag Placem_Collection'!S176)),"YES","")</f>
        <v>YES</v>
      </c>
      <c r="AM175" s="289" t="str">
        <f>IF(ISNUMBER(SEARCH("R", 'Dry_Litterbag Placem_Collection'!S176)),"YES","")</f>
        <v>YES</v>
      </c>
    </row>
    <row r="176" spans="1:39" ht="15" customHeight="1">
      <c r="A176" s="281" t="s">
        <v>2677</v>
      </c>
      <c r="B176" s="282">
        <f>'Dry_Litterbag Placem_Collection'!A177</f>
        <v>175</v>
      </c>
      <c r="C176" s="282" t="str">
        <f>'Dry_Litterbag Placem_Collection'!B177</f>
        <v>Handajega</v>
      </c>
      <c r="D176" s="282" t="s">
        <v>2460</v>
      </c>
      <c r="E176" s="282" t="s">
        <v>2679</v>
      </c>
      <c r="F176" s="282">
        <v>2</v>
      </c>
      <c r="G176" s="283" t="str">
        <f>'Dry_Litterbag Placem_Collection'!C177</f>
        <v>Wet_W2_T7</v>
      </c>
      <c r="H176" s="284" t="s">
        <v>2559</v>
      </c>
      <c r="I176" s="285" t="s">
        <v>1147</v>
      </c>
      <c r="J176" s="282" t="str">
        <f>IF(ISBLANK('Dry_Litterbag Placem_Collection'!J177),"","G"&amp;""&amp;'Dry_Litterbag Placem_Collection'!J177)</f>
        <v>G612</v>
      </c>
      <c r="K176" s="286">
        <f>IFERROR(INDEX('Green_rooibos initial weight'!$C$5:$C$1749,MATCH(J176, 'Green_rooibos initial weight'!$A$5:$A$1749,0)),"")</f>
        <v>2.004</v>
      </c>
      <c r="L176" s="286">
        <f t="shared" si="9"/>
        <v>1.7542</v>
      </c>
      <c r="M176" s="291"/>
      <c r="N176" s="291"/>
      <c r="O176" s="286">
        <f>IF(IFERROR(INDEX('Both teabags AfterDry'!$D$3:$D$900,MATCH(J176,'Both teabags AfterDry'!$A$3:$A$900,0)),"")="","",(IFERROR(INDEX('Both teabags AfterDry'!$D$3:$D$900,MATCH(J176,'Both teabags AfterDry'!$A$3:$A$900,0)),"")))</f>
        <v>0.83</v>
      </c>
      <c r="P176" s="286">
        <f t="shared" si="10"/>
        <v>0.6794</v>
      </c>
      <c r="Q176" s="291"/>
      <c r="R176" s="291"/>
      <c r="S176" s="287">
        <f>'Dry_Litterbag Placem_Collection'!E177</f>
        <v>42940</v>
      </c>
      <c r="T176" s="287">
        <f>IF('Dry_Litterbag Placem_Collection'!G177="","",'Dry_Litterbag Placem_Collection'!G177)</f>
        <v>43009</v>
      </c>
      <c r="U176" s="288">
        <f t="shared" si="8"/>
        <v>69</v>
      </c>
      <c r="V176" s="286">
        <f t="shared" si="11"/>
        <v>1.0748</v>
      </c>
      <c r="W176" s="289">
        <f>IFERROR(INDEX(Rainfall_Dry!$O$2:$O$217,MATCH(B176, Rainfall_Dry!$A$2:$A$217,0)),"")</f>
        <v>162.634207253</v>
      </c>
      <c r="X176" s="270">
        <v>23.96</v>
      </c>
      <c r="Y176" s="270">
        <v>4.9199999999999982</v>
      </c>
      <c r="Z176" s="270">
        <v>71.12</v>
      </c>
      <c r="AA176" s="271" t="s">
        <v>2688</v>
      </c>
      <c r="AB176" s="270">
        <v>9.3091375061606705</v>
      </c>
      <c r="AC176">
        <f>IF('WetLitterbags placem_collection'!AB177="","",'WetLitterbags placem_collection'!AB177)</f>
        <v>15.4</v>
      </c>
      <c r="AD176">
        <f>IF('WetLitterbags placem_collection'!Z177="","",'WetLitterbags placem_collection'!Z177)</f>
        <v>9.8000000000000007</v>
      </c>
      <c r="AE176" s="256" t="str">
        <f>IF('WetLitterbags placem_collection'!AA177="","",'WetLitterbags placem_collection'!AA177)</f>
        <v>O</v>
      </c>
      <c r="AF176">
        <f>IF('WetLitterbags placem_collection'!AC177="","",'WetLitterbags placem_collection'!AC177)</f>
        <v>1</v>
      </c>
      <c r="AG176">
        <f>IFERROR(AVERAGE('Dry_Litterbag Placem_Collection'!O177,'Dry_Litterbag Placem_Collection'!R177),"")</f>
        <v>5.9499999999999993</v>
      </c>
      <c r="AH176" s="290">
        <f>IFERROR(AVERAGE('Dry_Litterbag Placem_Collection'!N177,'Dry_Litterbag Placem_Collection'!Q177),"")</f>
        <v>34.049999999999997</v>
      </c>
      <c r="AI176" s="289">
        <f>INDEX(Coordinates!$B$2:$B$197,MATCH(G176,Coordinates!$J$2:$J$197,0))</f>
        <v>-2.2784219779999999</v>
      </c>
      <c r="AJ176" s="289">
        <f>INDEX(Coordinates!$C$2:$C$197,MATCH(G176,Coordinates!$J$2:$J$197,0))</f>
        <v>34.024374979999997</v>
      </c>
      <c r="AK176" s="289" t="str">
        <f>IF(ISNUMBER(SEARCH("C", 'Dry_Litterbag Placem_Collection'!S177)),"YES","")</f>
        <v/>
      </c>
      <c r="AL176" s="289" t="str">
        <f>IF(ISNUMBER(SEARCH("H", 'Dry_Litterbag Placem_Collection'!S177)),"YES","")</f>
        <v>YES</v>
      </c>
      <c r="AM176" s="289" t="str">
        <f>IF(ISNUMBER(SEARCH("R", 'Dry_Litterbag Placem_Collection'!S177)),"YES","")</f>
        <v>YES</v>
      </c>
    </row>
    <row r="177" spans="1:39" ht="15" customHeight="1">
      <c r="A177" s="281" t="s">
        <v>2677</v>
      </c>
      <c r="B177" s="282">
        <f>'Dry_Litterbag Placem_Collection'!A178</f>
        <v>176</v>
      </c>
      <c r="C177" s="282" t="str">
        <f>'Dry_Litterbag Placem_Collection'!B178</f>
        <v>Handajega</v>
      </c>
      <c r="D177" s="282" t="s">
        <v>2460</v>
      </c>
      <c r="E177" s="282" t="s">
        <v>2679</v>
      </c>
      <c r="F177" s="282">
        <v>2</v>
      </c>
      <c r="G177" s="283" t="str">
        <f>'Dry_Litterbag Placem_Collection'!C178</f>
        <v>Wet_W2_T8</v>
      </c>
      <c r="H177" s="284" t="s">
        <v>2559</v>
      </c>
      <c r="I177" s="285" t="s">
        <v>1147</v>
      </c>
      <c r="J177" s="282" t="str">
        <f>IF(ISBLANK('Dry_Litterbag Placem_Collection'!J178),"","G"&amp;""&amp;'Dry_Litterbag Placem_Collection'!J178)</f>
        <v>G183</v>
      </c>
      <c r="K177" s="286">
        <f>IFERROR(INDEX('Green_rooibos initial weight'!$C$5:$C$1749,MATCH(J177, 'Green_rooibos initial weight'!$A$5:$A$1749,0)),"")</f>
        <v>1.897</v>
      </c>
      <c r="L177" s="286">
        <f t="shared" si="9"/>
        <v>1.6472</v>
      </c>
      <c r="M177" s="291"/>
      <c r="N177" s="291"/>
      <c r="O177" s="286">
        <f>IF(IFERROR(INDEX('Both teabags AfterDry'!$D$3:$D$900,MATCH(J177,'Both teabags AfterDry'!$A$3:$A$900,0)),"")="","",(IFERROR(INDEX('Both teabags AfterDry'!$D$3:$D$900,MATCH(J177,'Both teabags AfterDry'!$A$3:$A$900,0)),"")))</f>
        <v>0.92459999999999998</v>
      </c>
      <c r="P177" s="286">
        <f t="shared" si="10"/>
        <v>0.77400000000000002</v>
      </c>
      <c r="Q177" s="291"/>
      <c r="R177" s="291"/>
      <c r="S177" s="287">
        <f>'Dry_Litterbag Placem_Collection'!E178</f>
        <v>42940</v>
      </c>
      <c r="T177" s="287">
        <f>IF('Dry_Litterbag Placem_Collection'!G178="","",'Dry_Litterbag Placem_Collection'!G178)</f>
        <v>43009</v>
      </c>
      <c r="U177" s="288">
        <f t="shared" si="8"/>
        <v>69</v>
      </c>
      <c r="V177" s="286">
        <f t="shared" si="11"/>
        <v>0.87319999999999998</v>
      </c>
      <c r="W177" s="289">
        <f>IFERROR(INDEX(Rainfall_Dry!$O$2:$O$217,MATCH(B177, Rainfall_Dry!$A$2:$A$217,0)),"")</f>
        <v>162.634207253</v>
      </c>
      <c r="X177" s="270">
        <v>23.96</v>
      </c>
      <c r="Y177" s="270">
        <v>4.9199999999999982</v>
      </c>
      <c r="Z177" s="270">
        <v>71.12</v>
      </c>
      <c r="AA177" s="271" t="s">
        <v>2688</v>
      </c>
      <c r="AB177" s="270">
        <v>10.309137506160701</v>
      </c>
      <c r="AC177">
        <f>IF('WetLitterbags placem_collection'!AB178="","",'WetLitterbags placem_collection'!AB178)</f>
        <v>6.8</v>
      </c>
      <c r="AD177">
        <f>IF('WetLitterbags placem_collection'!Z178="","",'WetLitterbags placem_collection'!Z178)</f>
        <v>6.9</v>
      </c>
      <c r="AE177" s="256" t="str">
        <f>IF('WetLitterbags placem_collection'!AA178="","",'WetLitterbags placem_collection'!AA178)</f>
        <v>O</v>
      </c>
      <c r="AF177">
        <f>IF('WetLitterbags placem_collection'!AC178="","",'WetLitterbags placem_collection'!AC178)</f>
        <v>0</v>
      </c>
      <c r="AG177">
        <f>IFERROR(AVERAGE('Dry_Litterbag Placem_Collection'!O178,'Dry_Litterbag Placem_Collection'!R178),"")</f>
        <v>4.5999999999999996</v>
      </c>
      <c r="AH177" s="290">
        <f>IFERROR(AVERAGE('Dry_Litterbag Placem_Collection'!N178,'Dry_Litterbag Placem_Collection'!Q178),"")</f>
        <v>34.5</v>
      </c>
      <c r="AI177" s="289">
        <f>INDEX(Coordinates!$B$2:$B$197,MATCH(G177,Coordinates!$J$2:$J$197,0))</f>
        <v>-2.2782909679999999</v>
      </c>
      <c r="AJ177" s="289">
        <f>INDEX(Coordinates!$C$2:$C$197,MATCH(G177,Coordinates!$J$2:$J$197,0))</f>
        <v>34.024574970000003</v>
      </c>
      <c r="AK177" s="289" t="str">
        <f>IF(ISNUMBER(SEARCH("C", 'Dry_Litterbag Placem_Collection'!S178)),"YES","")</f>
        <v/>
      </c>
      <c r="AL177" s="289" t="str">
        <f>IF(ISNUMBER(SEARCH("H", 'Dry_Litterbag Placem_Collection'!S178)),"YES","")</f>
        <v>YES</v>
      </c>
      <c r="AM177" s="289" t="str">
        <f>IF(ISNUMBER(SEARCH("R", 'Dry_Litterbag Placem_Collection'!S178)),"YES","")</f>
        <v>YES</v>
      </c>
    </row>
    <row r="178" spans="1:39" ht="15" customHeight="1">
      <c r="A178" s="281" t="s">
        <v>2677</v>
      </c>
      <c r="B178" s="282">
        <f>'Dry_Litterbag Placem_Collection'!A179</f>
        <v>177</v>
      </c>
      <c r="C178" s="282" t="str">
        <f>'Dry_Litterbag Placem_Collection'!B179</f>
        <v>Handajega</v>
      </c>
      <c r="D178" s="282" t="s">
        <v>2460</v>
      </c>
      <c r="E178" s="282" t="s">
        <v>2679</v>
      </c>
      <c r="F178" s="282">
        <v>3</v>
      </c>
      <c r="G178" s="283" t="str">
        <f>'Dry_Litterbag Placem_Collection'!C179</f>
        <v>Wet_W3_T1</v>
      </c>
      <c r="H178" s="284" t="s">
        <v>2559</v>
      </c>
      <c r="I178" s="285" t="s">
        <v>1147</v>
      </c>
      <c r="J178" s="282" t="str">
        <f>IF(ISBLANK('Dry_Litterbag Placem_Collection'!J179),"","G"&amp;""&amp;'Dry_Litterbag Placem_Collection'!J179)</f>
        <v>G98</v>
      </c>
      <c r="K178" s="286">
        <f>IFERROR(INDEX('Green_rooibos initial weight'!$C$5:$C$1749,MATCH(J178, 'Green_rooibos initial weight'!$A$5:$A$1749,0)),"")</f>
        <v>2.0979999999999999</v>
      </c>
      <c r="L178" s="286">
        <f t="shared" si="9"/>
        <v>1.8481999999999998</v>
      </c>
      <c r="M178" s="291"/>
      <c r="N178" s="291"/>
      <c r="O178" s="286" t="str">
        <f>IF(IFERROR(INDEX('Both teabags AfterDry'!$D$3:$D$900,MATCH(J178,'Both teabags AfterDry'!$A$3:$A$900,0)),"")="","",(IFERROR(INDEX('Both teabags AfterDry'!$D$3:$D$900,MATCH(J178,'Both teabags AfterDry'!$A$3:$A$900,0)),"")))</f>
        <v/>
      </c>
      <c r="P178" s="286" t="str">
        <f t="shared" si="10"/>
        <v/>
      </c>
      <c r="Q178" s="291"/>
      <c r="R178" s="291"/>
      <c r="S178" s="287">
        <f>'Dry_Litterbag Placem_Collection'!E179</f>
        <v>42940</v>
      </c>
      <c r="T178" s="287">
        <f>IF('Dry_Litterbag Placem_Collection'!G179="","",'Dry_Litterbag Placem_Collection'!G179)</f>
        <v>43009</v>
      </c>
      <c r="U178" s="288">
        <f t="shared" si="8"/>
        <v>69</v>
      </c>
      <c r="V178" s="286" t="str">
        <f t="shared" si="11"/>
        <v/>
      </c>
      <c r="W178" s="289">
        <f>IFERROR(INDEX(Rainfall_Dry!$O$2:$O$217,MATCH(B178, Rainfall_Dry!$A$2:$A$217,0)),"")</f>
        <v>162.634207253</v>
      </c>
      <c r="X178" s="270">
        <v>25.96</v>
      </c>
      <c r="Y178" s="270">
        <v>8.9200000000000017</v>
      </c>
      <c r="Z178" s="270">
        <v>65.12</v>
      </c>
      <c r="AA178" s="271" t="s">
        <v>2688</v>
      </c>
      <c r="AB178" s="270">
        <v>1.614588467225234</v>
      </c>
      <c r="AC178">
        <f>IF('WetLitterbags placem_collection'!AB179="","",'WetLitterbags placem_collection'!AB179)</f>
        <v>17.8</v>
      </c>
      <c r="AD178">
        <f>IF('WetLitterbags placem_collection'!Z179="","",'WetLitterbags placem_collection'!Z179)</f>
        <v>25.8</v>
      </c>
      <c r="AE178" s="256" t="str">
        <f>IF('WetLitterbags placem_collection'!AA179="","",'WetLitterbags placem_collection'!AA179)</f>
        <v>O</v>
      </c>
      <c r="AF178">
        <f>IF('WetLitterbags placem_collection'!AC179="","",'WetLitterbags placem_collection'!AC179)</f>
        <v>0</v>
      </c>
      <c r="AG178">
        <f>IFERROR(AVERAGE('Dry_Litterbag Placem_Collection'!O179,'Dry_Litterbag Placem_Collection'!R179),"")</f>
        <v>4.6999999999999993</v>
      </c>
      <c r="AH178" s="290">
        <f>IFERROR(AVERAGE('Dry_Litterbag Placem_Collection'!N179,'Dry_Litterbag Placem_Collection'!Q179),"")</f>
        <v>34.150000000000006</v>
      </c>
      <c r="AI178" s="289">
        <f>INDEX(Coordinates!$B$2:$B$197,MATCH(G178,Coordinates!$J$2:$J$197,0))</f>
        <v>-2.277740026</v>
      </c>
      <c r="AJ178" s="289">
        <f>INDEX(Coordinates!$C$2:$C$197,MATCH(G178,Coordinates!$J$2:$J$197,0))</f>
        <v>34.027640990000002</v>
      </c>
      <c r="AK178" s="289" t="str">
        <f>IF(ISNUMBER(SEARCH("C", 'Dry_Litterbag Placem_Collection'!S179)),"YES","")</f>
        <v/>
      </c>
      <c r="AL178" s="289" t="str">
        <f>IF(ISNUMBER(SEARCH("H", 'Dry_Litterbag Placem_Collection'!S179)),"YES","")</f>
        <v>YES</v>
      </c>
      <c r="AM178" s="289" t="str">
        <f>IF(ISNUMBER(SEARCH("R", 'Dry_Litterbag Placem_Collection'!S179)),"YES","")</f>
        <v>YES</v>
      </c>
    </row>
    <row r="179" spans="1:39" ht="15" customHeight="1">
      <c r="A179" s="281" t="s">
        <v>2677</v>
      </c>
      <c r="B179" s="282">
        <f>'Dry_Litterbag Placem_Collection'!A180</f>
        <v>178</v>
      </c>
      <c r="C179" s="282" t="str">
        <f>'Dry_Litterbag Placem_Collection'!B180</f>
        <v>Handajega</v>
      </c>
      <c r="D179" s="282" t="s">
        <v>2460</v>
      </c>
      <c r="E179" s="282" t="s">
        <v>2679</v>
      </c>
      <c r="F179" s="282">
        <v>3</v>
      </c>
      <c r="G179" s="283" t="str">
        <f>'Dry_Litterbag Placem_Collection'!C180</f>
        <v>Wet_W3_T2</v>
      </c>
      <c r="H179" s="284" t="s">
        <v>2559</v>
      </c>
      <c r="I179" s="285" t="s">
        <v>1147</v>
      </c>
      <c r="J179" s="282" t="str">
        <f>IF(ISBLANK('Dry_Litterbag Placem_Collection'!J180),"","G"&amp;""&amp;'Dry_Litterbag Placem_Collection'!J180)</f>
        <v>G353</v>
      </c>
      <c r="K179" s="286">
        <f>IFERROR(INDEX('Green_rooibos initial weight'!$C$5:$C$1749,MATCH(J179, 'Green_rooibos initial weight'!$A$5:$A$1749,0)),"")</f>
        <v>1.988</v>
      </c>
      <c r="L179" s="286">
        <f t="shared" si="9"/>
        <v>1.7382</v>
      </c>
      <c r="M179" s="291"/>
      <c r="N179" s="291"/>
      <c r="O179" s="286">
        <f>IF(IFERROR(INDEX('Both teabags AfterDry'!$D$3:$D$900,MATCH(J179,'Both teabags AfterDry'!$A$3:$A$900,0)),"")="","",(IFERROR(INDEX('Both teabags AfterDry'!$D$3:$D$900,MATCH(J179,'Both teabags AfterDry'!$A$3:$A$900,0)),"")))</f>
        <v>0.80569999999999997</v>
      </c>
      <c r="P179" s="286">
        <f t="shared" si="10"/>
        <v>0.65510000000000002</v>
      </c>
      <c r="Q179" s="291"/>
      <c r="R179" s="291"/>
      <c r="S179" s="287">
        <f>'Dry_Litterbag Placem_Collection'!E180</f>
        <v>42940</v>
      </c>
      <c r="T179" s="287">
        <f>IF('Dry_Litterbag Placem_Collection'!G180="","",'Dry_Litterbag Placem_Collection'!G180)</f>
        <v>43009</v>
      </c>
      <c r="U179" s="288">
        <f t="shared" si="8"/>
        <v>69</v>
      </c>
      <c r="V179" s="286">
        <f t="shared" si="11"/>
        <v>1.0831</v>
      </c>
      <c r="W179" s="289">
        <f>IFERROR(INDEX(Rainfall_Dry!$O$2:$O$217,MATCH(B179, Rainfall_Dry!$A$2:$A$217,0)),"")</f>
        <v>162.634207253</v>
      </c>
      <c r="X179" s="270">
        <v>25.96</v>
      </c>
      <c r="Y179" s="270">
        <v>8.9200000000000017</v>
      </c>
      <c r="Z179" s="270">
        <v>65.12</v>
      </c>
      <c r="AA179" s="271" t="s">
        <v>2688</v>
      </c>
      <c r="AB179" s="270">
        <v>2.61458846722523</v>
      </c>
      <c r="AC179">
        <f>IF('WetLitterbags placem_collection'!AB180="","",'WetLitterbags placem_collection'!AB180)</f>
        <v>15.4</v>
      </c>
      <c r="AD179">
        <f>IF('WetLitterbags placem_collection'!Z180="","",'WetLitterbags placem_collection'!Z180)</f>
        <v>18.8</v>
      </c>
      <c r="AE179" s="256" t="str">
        <f>IF('WetLitterbags placem_collection'!AA180="","",'WetLitterbags placem_collection'!AA180)</f>
        <v>O</v>
      </c>
      <c r="AF179">
        <f>IF('WetLitterbags placem_collection'!AC180="","",'WetLitterbags placem_collection'!AC180)</f>
        <v>1</v>
      </c>
      <c r="AG179">
        <f>IFERROR(AVERAGE('Dry_Litterbag Placem_Collection'!O180,'Dry_Litterbag Placem_Collection'!R180),"")</f>
        <v>4.5</v>
      </c>
      <c r="AH179" s="290">
        <f>IFERROR(AVERAGE('Dry_Litterbag Placem_Collection'!N180,'Dry_Litterbag Placem_Collection'!Q180),"")</f>
        <v>35.799999999999997</v>
      </c>
      <c r="AI179" s="289">
        <f>INDEX(Coordinates!$B$2:$B$197,MATCH(G179,Coordinates!$J$2:$J$197,0))</f>
        <v>-2.2777889760000001</v>
      </c>
      <c r="AJ179" s="289">
        <f>INDEX(Coordinates!$C$2:$C$197,MATCH(G179,Coordinates!$J$2:$J$197,0))</f>
        <v>34.027664960000003</v>
      </c>
      <c r="AK179" s="289" t="str">
        <f>IF(ISNUMBER(SEARCH("C", 'Dry_Litterbag Placem_Collection'!S180)),"YES","")</f>
        <v/>
      </c>
      <c r="AL179" s="289" t="str">
        <f>IF(ISNUMBER(SEARCH("H", 'Dry_Litterbag Placem_Collection'!S180)),"YES","")</f>
        <v/>
      </c>
      <c r="AM179" s="289" t="str">
        <f>IF(ISNUMBER(SEARCH("R", 'Dry_Litterbag Placem_Collection'!S180)),"YES","")</f>
        <v>YES</v>
      </c>
    </row>
    <row r="180" spans="1:39" ht="15" customHeight="1">
      <c r="A180" s="281" t="s">
        <v>2677</v>
      </c>
      <c r="B180" s="282">
        <f>'Dry_Litterbag Placem_Collection'!A181</f>
        <v>179</v>
      </c>
      <c r="C180" s="282" t="str">
        <f>'Dry_Litterbag Placem_Collection'!B181</f>
        <v>Handajega</v>
      </c>
      <c r="D180" s="282" t="s">
        <v>2460</v>
      </c>
      <c r="E180" s="282" t="s">
        <v>2679</v>
      </c>
      <c r="F180" s="282">
        <v>3</v>
      </c>
      <c r="G180" s="283" t="str">
        <f>'Dry_Litterbag Placem_Collection'!C181</f>
        <v>Wet_W3_T3</v>
      </c>
      <c r="H180" s="284" t="s">
        <v>2559</v>
      </c>
      <c r="I180" s="285" t="s">
        <v>1147</v>
      </c>
      <c r="J180" s="282" t="str">
        <f>IF(ISBLANK('Dry_Litterbag Placem_Collection'!J181),"","G"&amp;""&amp;'Dry_Litterbag Placem_Collection'!J181)</f>
        <v>G42</v>
      </c>
      <c r="K180" s="286">
        <f>IFERROR(INDEX('Green_rooibos initial weight'!$C$5:$C$1749,MATCH(J180, 'Green_rooibos initial weight'!$A$5:$A$1749,0)),"")</f>
        <v>1.9530000000000001</v>
      </c>
      <c r="L180" s="286">
        <f t="shared" si="9"/>
        <v>1.7032</v>
      </c>
      <c r="M180" s="291"/>
      <c r="N180" s="291"/>
      <c r="O180" s="286" t="str">
        <f>IF(IFERROR(INDEX('Both teabags AfterDry'!$D$3:$D$900,MATCH(J180,'Both teabags AfterDry'!$A$3:$A$900,0)),"")="","",(IFERROR(INDEX('Both teabags AfterDry'!$D$3:$D$900,MATCH(J180,'Both teabags AfterDry'!$A$3:$A$900,0)),"")))</f>
        <v/>
      </c>
      <c r="P180" s="286" t="str">
        <f t="shared" si="10"/>
        <v/>
      </c>
      <c r="Q180" s="291"/>
      <c r="R180" s="291"/>
      <c r="S180" s="287">
        <f>'Dry_Litterbag Placem_Collection'!E181</f>
        <v>42940</v>
      </c>
      <c r="T180" s="287">
        <f>IF('Dry_Litterbag Placem_Collection'!G181="","",'Dry_Litterbag Placem_Collection'!G181)</f>
        <v>43009</v>
      </c>
      <c r="U180" s="288">
        <f t="shared" si="8"/>
        <v>69</v>
      </c>
      <c r="V180" s="286" t="str">
        <f t="shared" si="11"/>
        <v/>
      </c>
      <c r="W180" s="289">
        <f>IFERROR(INDEX(Rainfall_Dry!$O$2:$O$217,MATCH(B180, Rainfall_Dry!$A$2:$A$217,0)),"")</f>
        <v>162.634207253</v>
      </c>
      <c r="X180" s="270">
        <v>25.96</v>
      </c>
      <c r="Y180" s="270">
        <v>8.9200000000000017</v>
      </c>
      <c r="Z180" s="270">
        <v>65.12</v>
      </c>
      <c r="AA180" s="271" t="s">
        <v>2688</v>
      </c>
      <c r="AB180" s="270">
        <v>3.61458846722523</v>
      </c>
      <c r="AC180">
        <f>IF('WetLitterbags placem_collection'!AB181="","",'WetLitterbags placem_collection'!AB181)</f>
        <v>11.8</v>
      </c>
      <c r="AD180">
        <f>IF('WetLitterbags placem_collection'!Z181="","",'WetLitterbags placem_collection'!Z181)</f>
        <v>15.4</v>
      </c>
      <c r="AE180" s="256" t="str">
        <f>IF('WetLitterbags placem_collection'!AA181="","",'WetLitterbags placem_collection'!AA181)</f>
        <v>O</v>
      </c>
      <c r="AF180">
        <f>IF('WetLitterbags placem_collection'!AC181="","",'WetLitterbags placem_collection'!AC181)</f>
        <v>1</v>
      </c>
      <c r="AG180">
        <f>IFERROR(AVERAGE('Dry_Litterbag Placem_Collection'!O181,'Dry_Litterbag Placem_Collection'!R181),"")</f>
        <v>5.8</v>
      </c>
      <c r="AH180" s="290">
        <f>IFERROR(AVERAGE('Dry_Litterbag Placem_Collection'!N181,'Dry_Litterbag Placem_Collection'!Q181),"")</f>
        <v>34.75</v>
      </c>
      <c r="AI180" s="289">
        <f>INDEX(Coordinates!$B$2:$B$197,MATCH(G180,Coordinates!$J$2:$J$197,0))</f>
        <v>-2.2778579589999999</v>
      </c>
      <c r="AJ180" s="289">
        <f>INDEX(Coordinates!$C$2:$C$197,MATCH(G180,Coordinates!$J$2:$J$197,0))</f>
        <v>34.027682980000002</v>
      </c>
      <c r="AK180" s="289" t="str">
        <f>IF(ISNUMBER(SEARCH("C", 'Dry_Litterbag Placem_Collection'!S181)),"YES","")</f>
        <v/>
      </c>
      <c r="AL180" s="289" t="str">
        <f>IF(ISNUMBER(SEARCH("H", 'Dry_Litterbag Placem_Collection'!S181)),"YES","")</f>
        <v/>
      </c>
      <c r="AM180" s="289" t="str">
        <f>IF(ISNUMBER(SEARCH("R", 'Dry_Litterbag Placem_Collection'!S181)),"YES","")</f>
        <v>YES</v>
      </c>
    </row>
    <row r="181" spans="1:39" ht="15" customHeight="1">
      <c r="A181" s="281" t="s">
        <v>2677</v>
      </c>
      <c r="B181" s="282">
        <f>'Dry_Litterbag Placem_Collection'!A182</f>
        <v>180</v>
      </c>
      <c r="C181" s="282" t="str">
        <f>'Dry_Litterbag Placem_Collection'!B182</f>
        <v>Handajega</v>
      </c>
      <c r="D181" s="282" t="s">
        <v>2460</v>
      </c>
      <c r="E181" s="282" t="s">
        <v>2679</v>
      </c>
      <c r="F181" s="282">
        <v>3</v>
      </c>
      <c r="G181" s="283" t="str">
        <f>'Dry_Litterbag Placem_Collection'!C182</f>
        <v>Wet_W3_T4</v>
      </c>
      <c r="H181" s="284" t="s">
        <v>2559</v>
      </c>
      <c r="I181" s="285" t="s">
        <v>1147</v>
      </c>
      <c r="J181" s="282" t="str">
        <f>IF(ISBLANK('Dry_Litterbag Placem_Collection'!J182),"","G"&amp;""&amp;'Dry_Litterbag Placem_Collection'!J182)</f>
        <v>G245</v>
      </c>
      <c r="K181" s="286">
        <f>IFERROR(INDEX('Green_rooibos initial weight'!$C$5:$C$1749,MATCH(J181, 'Green_rooibos initial weight'!$A$5:$A$1749,0)),"")</f>
        <v>2.0150000000000001</v>
      </c>
      <c r="L181" s="286">
        <f t="shared" si="9"/>
        <v>1.7652000000000001</v>
      </c>
      <c r="M181" s="291"/>
      <c r="N181" s="291"/>
      <c r="O181" s="286">
        <f>IF(IFERROR(INDEX('Both teabags AfterDry'!$D$3:$D$900,MATCH(J181,'Both teabags AfterDry'!$A$3:$A$900,0)),"")="","",(IFERROR(INDEX('Both teabags AfterDry'!$D$3:$D$900,MATCH(J181,'Both teabags AfterDry'!$A$3:$A$900,0)),"")))</f>
        <v>0.81240000000000001</v>
      </c>
      <c r="P181" s="286">
        <f t="shared" si="10"/>
        <v>0.66179999999999994</v>
      </c>
      <c r="Q181" s="291"/>
      <c r="R181" s="291"/>
      <c r="S181" s="287">
        <f>'Dry_Litterbag Placem_Collection'!E182</f>
        <v>42940</v>
      </c>
      <c r="T181" s="287">
        <f>IF('Dry_Litterbag Placem_Collection'!G182="","",'Dry_Litterbag Placem_Collection'!G182)</f>
        <v>43009</v>
      </c>
      <c r="U181" s="288">
        <f t="shared" si="8"/>
        <v>69</v>
      </c>
      <c r="V181" s="286">
        <f t="shared" si="11"/>
        <v>1.1034000000000002</v>
      </c>
      <c r="W181" s="289">
        <f>IFERROR(INDEX(Rainfall_Dry!$O$2:$O$217,MATCH(B181, Rainfall_Dry!$A$2:$A$217,0)),"")</f>
        <v>162.634207253</v>
      </c>
      <c r="X181" s="270">
        <v>25.96</v>
      </c>
      <c r="Y181" s="270">
        <v>8.9200000000000017</v>
      </c>
      <c r="Z181" s="270">
        <v>65.12</v>
      </c>
      <c r="AA181" s="271" t="s">
        <v>2688</v>
      </c>
      <c r="AB181" s="270">
        <v>4.6145884672252304</v>
      </c>
      <c r="AC181">
        <f>IF('WetLitterbags placem_collection'!AB182="","",'WetLitterbags placem_collection'!AB182)</f>
        <v>8.3000000000000007</v>
      </c>
      <c r="AD181">
        <f>IF('WetLitterbags placem_collection'!Z182="","",'WetLitterbags placem_collection'!Z182)</f>
        <v>35</v>
      </c>
      <c r="AE181" s="256" t="str">
        <f>IF('WetLitterbags placem_collection'!AA182="","",'WetLitterbags placem_collection'!AA182)</f>
        <v>O</v>
      </c>
      <c r="AF181">
        <f>IF('WetLitterbags placem_collection'!AC182="","",'WetLitterbags placem_collection'!AC182)</f>
        <v>0</v>
      </c>
      <c r="AG181">
        <f>IFERROR(AVERAGE('Dry_Litterbag Placem_Collection'!O182,'Dry_Litterbag Placem_Collection'!R182),"")</f>
        <v>5.3</v>
      </c>
      <c r="AH181" s="290">
        <f>IFERROR(AVERAGE('Dry_Litterbag Placem_Collection'!N182,'Dry_Litterbag Placem_Collection'!Q182),"")</f>
        <v>31</v>
      </c>
      <c r="AI181" s="289">
        <f>INDEX(Coordinates!$B$2:$B$197,MATCH(G181,Coordinates!$J$2:$J$197,0))</f>
        <v>-2.2780199809999999</v>
      </c>
      <c r="AJ181" s="289">
        <f>INDEX(Coordinates!$C$2:$C$197,MATCH(G181,Coordinates!$J$2:$J$197,0))</f>
        <v>34.027705019999999</v>
      </c>
      <c r="AK181" s="289" t="str">
        <f>IF(ISNUMBER(SEARCH("C", 'Dry_Litterbag Placem_Collection'!S182)),"YES","")</f>
        <v/>
      </c>
      <c r="AL181" s="289" t="str">
        <f>IF(ISNUMBER(SEARCH("H", 'Dry_Litterbag Placem_Collection'!S182)),"YES","")</f>
        <v/>
      </c>
      <c r="AM181" s="289" t="str">
        <f>IF(ISNUMBER(SEARCH("R", 'Dry_Litterbag Placem_Collection'!S182)),"YES","")</f>
        <v>YES</v>
      </c>
    </row>
    <row r="182" spans="1:39" ht="15" customHeight="1">
      <c r="A182" s="281" t="s">
        <v>2677</v>
      </c>
      <c r="B182" s="282">
        <f>'Dry_Litterbag Placem_Collection'!A183</f>
        <v>181</v>
      </c>
      <c r="C182" s="282" t="str">
        <f>'Dry_Litterbag Placem_Collection'!B183</f>
        <v>Handajega</v>
      </c>
      <c r="D182" s="282" t="s">
        <v>2460</v>
      </c>
      <c r="E182" s="282" t="s">
        <v>2679</v>
      </c>
      <c r="F182" s="282">
        <v>3</v>
      </c>
      <c r="G182" s="283" t="str">
        <f>'Dry_Litterbag Placem_Collection'!C183</f>
        <v>Wet_W3_T5</v>
      </c>
      <c r="H182" s="284" t="s">
        <v>2559</v>
      </c>
      <c r="I182" s="285" t="s">
        <v>1147</v>
      </c>
      <c r="J182" s="282" t="str">
        <f>IF(ISBLANK('Dry_Litterbag Placem_Collection'!J183),"","G"&amp;""&amp;'Dry_Litterbag Placem_Collection'!J183)</f>
        <v>G411</v>
      </c>
      <c r="K182" s="286">
        <f>IFERROR(INDEX('Green_rooibos initial weight'!$C$5:$C$1749,MATCH(J182, 'Green_rooibos initial weight'!$A$5:$A$1749,0)),"")</f>
        <v>2.1120000000000001</v>
      </c>
      <c r="L182" s="286">
        <f t="shared" si="9"/>
        <v>1.8622000000000001</v>
      </c>
      <c r="M182" s="291"/>
      <c r="N182" s="291"/>
      <c r="O182" s="286">
        <f>IF(IFERROR(INDEX('Both teabags AfterDry'!$D$3:$D$900,MATCH(J182,'Both teabags AfterDry'!$A$3:$A$900,0)),"")="","",(IFERROR(INDEX('Both teabags AfterDry'!$D$3:$D$900,MATCH(J182,'Both teabags AfterDry'!$A$3:$A$900,0)),"")))</f>
        <v>0.76629999999999998</v>
      </c>
      <c r="P182" s="286">
        <f t="shared" si="10"/>
        <v>0.61569999999999991</v>
      </c>
      <c r="Q182" s="291"/>
      <c r="R182" s="291"/>
      <c r="S182" s="287">
        <f>'Dry_Litterbag Placem_Collection'!E183</f>
        <v>42940</v>
      </c>
      <c r="T182" s="287">
        <f>IF('Dry_Litterbag Placem_Collection'!G183="","",'Dry_Litterbag Placem_Collection'!G183)</f>
        <v>43009</v>
      </c>
      <c r="U182" s="288">
        <f t="shared" si="8"/>
        <v>69</v>
      </c>
      <c r="V182" s="286">
        <f t="shared" si="11"/>
        <v>1.2465000000000002</v>
      </c>
      <c r="W182" s="289">
        <f>IFERROR(INDEX(Rainfall_Dry!$O$2:$O$217,MATCH(B182, Rainfall_Dry!$A$2:$A$217,0)),"")</f>
        <v>162.634207253</v>
      </c>
      <c r="X182" s="270">
        <v>25.96</v>
      </c>
      <c r="Y182" s="270">
        <v>8.9200000000000017</v>
      </c>
      <c r="Z182" s="270">
        <v>65.12</v>
      </c>
      <c r="AA182" s="271" t="s">
        <v>2688</v>
      </c>
      <c r="AB182" s="270">
        <v>5.6145884672252304</v>
      </c>
      <c r="AC182">
        <f>IF('WetLitterbags placem_collection'!AB183="","",'WetLitterbags placem_collection'!AB183)</f>
        <v>11.4</v>
      </c>
      <c r="AD182">
        <f>IF('WetLitterbags placem_collection'!Z183="","",'WetLitterbags placem_collection'!Z183)</f>
        <v>15.8</v>
      </c>
      <c r="AE182" s="256" t="str">
        <f>IF('WetLitterbags placem_collection'!AA183="","",'WetLitterbags placem_collection'!AA183)</f>
        <v>O</v>
      </c>
      <c r="AF182">
        <f>IF('WetLitterbags placem_collection'!AC183="","",'WetLitterbags placem_collection'!AC183)</f>
        <v>1</v>
      </c>
      <c r="AG182">
        <f>IFERROR(AVERAGE('Dry_Litterbag Placem_Collection'!O183,'Dry_Litterbag Placem_Collection'!R183),"")</f>
        <v>4.3000000000000007</v>
      </c>
      <c r="AH182" s="290">
        <f>IFERROR(AVERAGE('Dry_Litterbag Placem_Collection'!N183,'Dry_Litterbag Placem_Collection'!Q183),"")</f>
        <v>35.099999999999994</v>
      </c>
      <c r="AI182" s="289">
        <f>INDEX(Coordinates!$B$2:$B$197,MATCH(G182,Coordinates!$J$2:$J$197,0))</f>
        <v>-2.2777329850000001</v>
      </c>
      <c r="AJ182" s="289">
        <f>INDEX(Coordinates!$C$2:$C$197,MATCH(G182,Coordinates!$J$2:$J$197,0))</f>
        <v>34.027422970000003</v>
      </c>
      <c r="AK182" s="289" t="str">
        <f>IF(ISNUMBER(SEARCH("C", 'Dry_Litterbag Placem_Collection'!S183)),"YES","")</f>
        <v/>
      </c>
      <c r="AL182" s="289" t="str">
        <f>IF(ISNUMBER(SEARCH("H", 'Dry_Litterbag Placem_Collection'!S183)),"YES","")</f>
        <v/>
      </c>
      <c r="AM182" s="289" t="str">
        <f>IF(ISNUMBER(SEARCH("R", 'Dry_Litterbag Placem_Collection'!S183)),"YES","")</f>
        <v>YES</v>
      </c>
    </row>
    <row r="183" spans="1:39" ht="15" customHeight="1">
      <c r="A183" s="281" t="s">
        <v>2677</v>
      </c>
      <c r="B183" s="282">
        <f>'Dry_Litterbag Placem_Collection'!A184</f>
        <v>182</v>
      </c>
      <c r="C183" s="282" t="str">
        <f>'Dry_Litterbag Placem_Collection'!B184</f>
        <v>Handajega</v>
      </c>
      <c r="D183" s="282" t="s">
        <v>2460</v>
      </c>
      <c r="E183" s="282" t="s">
        <v>2679</v>
      </c>
      <c r="F183" s="282">
        <v>3</v>
      </c>
      <c r="G183" s="283" t="str">
        <f>'Dry_Litterbag Placem_Collection'!C184</f>
        <v>Wet_W3_T6</v>
      </c>
      <c r="H183" s="284" t="s">
        <v>2559</v>
      </c>
      <c r="I183" s="285" t="s">
        <v>1147</v>
      </c>
      <c r="J183" s="282" t="str">
        <f>IF(ISBLANK('Dry_Litterbag Placem_Collection'!J184),"","G"&amp;""&amp;'Dry_Litterbag Placem_Collection'!J184)</f>
        <v>G309</v>
      </c>
      <c r="K183" s="286">
        <f>IFERROR(INDEX('Green_rooibos initial weight'!$C$5:$C$1749,MATCH(J183, 'Green_rooibos initial weight'!$A$5:$A$1749,0)),"")</f>
        <v>2.0579999999999998</v>
      </c>
      <c r="L183" s="286">
        <f t="shared" si="9"/>
        <v>1.8081999999999998</v>
      </c>
      <c r="M183" s="291"/>
      <c r="N183" s="291"/>
      <c r="O183" s="286">
        <f>IF(IFERROR(INDEX('Both teabags AfterDry'!$D$3:$D$900,MATCH(J183,'Both teabags AfterDry'!$A$3:$A$900,0)),"")="","",(IFERROR(INDEX('Both teabags AfterDry'!$D$3:$D$900,MATCH(J183,'Both teabags AfterDry'!$A$3:$A$900,0)),"")))</f>
        <v>0.88170000000000004</v>
      </c>
      <c r="P183" s="286">
        <f t="shared" si="10"/>
        <v>0.73110000000000008</v>
      </c>
      <c r="Q183" s="291"/>
      <c r="R183" s="291"/>
      <c r="S183" s="287">
        <f>'Dry_Litterbag Placem_Collection'!E184</f>
        <v>42940</v>
      </c>
      <c r="T183" s="287">
        <f>IF('Dry_Litterbag Placem_Collection'!G184="","",'Dry_Litterbag Placem_Collection'!G184)</f>
        <v>43009</v>
      </c>
      <c r="U183" s="288">
        <f t="shared" si="8"/>
        <v>69</v>
      </c>
      <c r="V183" s="286">
        <f t="shared" si="11"/>
        <v>1.0770999999999997</v>
      </c>
      <c r="W183" s="289">
        <f>IFERROR(INDEX(Rainfall_Dry!$O$2:$O$217,MATCH(B183, Rainfall_Dry!$A$2:$A$217,0)),"")</f>
        <v>162.634207253</v>
      </c>
      <c r="X183" s="270">
        <v>25.96</v>
      </c>
      <c r="Y183" s="270">
        <v>8.9200000000000017</v>
      </c>
      <c r="Z183" s="270">
        <v>65.12</v>
      </c>
      <c r="AA183" s="271" t="s">
        <v>2688</v>
      </c>
      <c r="AB183" s="270">
        <v>6.6145884672252304</v>
      </c>
      <c r="AC183">
        <f>IF('WetLitterbags placem_collection'!AB184="","",'WetLitterbags placem_collection'!AB184)</f>
        <v>8.8000000000000007</v>
      </c>
      <c r="AD183">
        <f>IF('WetLitterbags placem_collection'!Z184="","",'WetLitterbags placem_collection'!Z184)</f>
        <v>15.8</v>
      </c>
      <c r="AE183" s="256" t="str">
        <f>IF('WetLitterbags placem_collection'!AA184="","",'WetLitterbags placem_collection'!AA184)</f>
        <v>O</v>
      </c>
      <c r="AF183">
        <f>IF('WetLitterbags placem_collection'!AC184="","",'WetLitterbags placem_collection'!AC184)</f>
        <v>1</v>
      </c>
      <c r="AG183">
        <f>IFERROR(AVERAGE('Dry_Litterbag Placem_Collection'!O184,'Dry_Litterbag Placem_Collection'!R184),"")</f>
        <v>6.55</v>
      </c>
      <c r="AH183" s="290">
        <f>IFERROR(AVERAGE('Dry_Litterbag Placem_Collection'!N184,'Dry_Litterbag Placem_Collection'!Q184),"")</f>
        <v>36.400000000000006</v>
      </c>
      <c r="AI183" s="289">
        <f>INDEX(Coordinates!$B$2:$B$197,MATCH(G183,Coordinates!$J$2:$J$197,0))</f>
        <v>-2.2777009659999998</v>
      </c>
      <c r="AJ183" s="289">
        <f>INDEX(Coordinates!$C$2:$C$197,MATCH(G183,Coordinates!$J$2:$J$197,0))</f>
        <v>34.027393969999999</v>
      </c>
      <c r="AK183" s="289" t="str">
        <f>IF(ISNUMBER(SEARCH("C", 'Dry_Litterbag Placem_Collection'!S184)),"YES","")</f>
        <v/>
      </c>
      <c r="AL183" s="289" t="str">
        <f>IF(ISNUMBER(SEARCH("H", 'Dry_Litterbag Placem_Collection'!S184)),"YES","")</f>
        <v/>
      </c>
      <c r="AM183" s="289" t="str">
        <f>IF(ISNUMBER(SEARCH("R", 'Dry_Litterbag Placem_Collection'!S184)),"YES","")</f>
        <v/>
      </c>
    </row>
    <row r="184" spans="1:39" ht="15" customHeight="1">
      <c r="A184" s="281" t="s">
        <v>2677</v>
      </c>
      <c r="B184" s="282">
        <f>'Dry_Litterbag Placem_Collection'!A185</f>
        <v>183</v>
      </c>
      <c r="C184" s="282" t="str">
        <f>'Dry_Litterbag Placem_Collection'!B185</f>
        <v>Handajega</v>
      </c>
      <c r="D184" s="282" t="s">
        <v>2460</v>
      </c>
      <c r="E184" s="282" t="s">
        <v>2679</v>
      </c>
      <c r="F184" s="282">
        <v>3</v>
      </c>
      <c r="G184" s="283" t="str">
        <f>'Dry_Litterbag Placem_Collection'!C185</f>
        <v>Wet_W3_T7</v>
      </c>
      <c r="H184" s="284" t="s">
        <v>2559</v>
      </c>
      <c r="I184" s="285" t="s">
        <v>1147</v>
      </c>
      <c r="J184" s="282" t="str">
        <f>IF(ISBLANK('Dry_Litterbag Placem_Collection'!J185),"","G"&amp;""&amp;'Dry_Litterbag Placem_Collection'!J185)</f>
        <v/>
      </c>
      <c r="K184" s="286" t="str">
        <f>IFERROR(INDEX('Green_rooibos initial weight'!$C$5:$C$1749,MATCH(J184, 'Green_rooibos initial weight'!$A$5:$A$1749,0)),"")</f>
        <v/>
      </c>
      <c r="L184" s="286" t="str">
        <f t="shared" si="9"/>
        <v/>
      </c>
      <c r="M184" s="291"/>
      <c r="N184" s="291"/>
      <c r="O184" s="286" t="str">
        <f>IF(IFERROR(INDEX('Both teabags AfterDry'!$D$3:$D$900,MATCH(J184,'Both teabags AfterDry'!$A$3:$A$900,0)),"")="","",(IFERROR(INDEX('Both teabags AfterDry'!$D$3:$D$900,MATCH(J184,'Both teabags AfterDry'!$A$3:$A$900,0)),"")))</f>
        <v/>
      </c>
      <c r="P184" s="286" t="str">
        <f t="shared" si="10"/>
        <v/>
      </c>
      <c r="Q184" s="291"/>
      <c r="R184" s="291"/>
      <c r="S184" s="287">
        <f>'Dry_Litterbag Placem_Collection'!E185</f>
        <v>0</v>
      </c>
      <c r="T184" s="287" t="str">
        <f>IF('Dry_Litterbag Placem_Collection'!G185="","",'Dry_Litterbag Placem_Collection'!G185)</f>
        <v/>
      </c>
      <c r="U184" s="288" t="str">
        <f t="shared" si="8"/>
        <v/>
      </c>
      <c r="V184" s="286" t="str">
        <f t="shared" si="11"/>
        <v/>
      </c>
      <c r="W184" s="289" t="str">
        <f>IFERROR(INDEX(Rainfall_Dry!$O$2:$O$217,MATCH(B184, Rainfall_Dry!$A$2:$A$217,0)),"")</f>
        <v/>
      </c>
      <c r="X184" s="270">
        <v>25.96</v>
      </c>
      <c r="Y184" s="270">
        <v>8.9200000000000017</v>
      </c>
      <c r="Z184" s="270">
        <v>65.12</v>
      </c>
      <c r="AA184" s="271" t="s">
        <v>2688</v>
      </c>
      <c r="AB184" s="270">
        <v>7.6145884672252304</v>
      </c>
      <c r="AC184">
        <f>IF('WetLitterbags placem_collection'!AB185="","",'WetLitterbags placem_collection'!AB185)</f>
        <v>11.4</v>
      </c>
      <c r="AD184">
        <f>IF('WetLitterbags placem_collection'!Z185="","",'WetLitterbags placem_collection'!Z185)</f>
        <v>35.799999999999997</v>
      </c>
      <c r="AE184" s="256" t="str">
        <f>IF('WetLitterbags placem_collection'!AA185="","",'WetLitterbags placem_collection'!AA185)</f>
        <v>G</v>
      </c>
      <c r="AF184">
        <f>IF('WetLitterbags placem_collection'!AC185="","",'WetLitterbags placem_collection'!AC185)</f>
        <v>1</v>
      </c>
      <c r="AG184" t="str">
        <f>IFERROR(AVERAGE('Dry_Litterbag Placem_Collection'!O185,'Dry_Litterbag Placem_Collection'!R185),"")</f>
        <v/>
      </c>
      <c r="AH184" s="290" t="str">
        <f>IFERROR(AVERAGE('Dry_Litterbag Placem_Collection'!N185,'Dry_Litterbag Placem_Collection'!Q185),"")</f>
        <v/>
      </c>
      <c r="AI184" s="289">
        <f>INDEX(Coordinates!$B$2:$B$197,MATCH(G184,Coordinates!$J$2:$J$197,0))</f>
        <v>-2.2777790019999999</v>
      </c>
      <c r="AJ184" s="289">
        <f>INDEX(Coordinates!$C$2:$C$197,MATCH(G184,Coordinates!$J$2:$J$197,0))</f>
        <v>34.028066029999998</v>
      </c>
      <c r="AK184" s="289" t="str">
        <f>IF(ISNUMBER(SEARCH("C", 'Dry_Litterbag Placem_Collection'!S185)),"YES","")</f>
        <v/>
      </c>
      <c r="AL184" s="289" t="str">
        <f>IF(ISNUMBER(SEARCH("H", 'Dry_Litterbag Placem_Collection'!S185)),"YES","")</f>
        <v/>
      </c>
      <c r="AM184" s="289" t="str">
        <f>IF(ISNUMBER(SEARCH("R", 'Dry_Litterbag Placem_Collection'!S185)),"YES","")</f>
        <v/>
      </c>
    </row>
    <row r="185" spans="1:39" ht="15" customHeight="1">
      <c r="A185" s="281" t="s">
        <v>2677</v>
      </c>
      <c r="B185" s="282">
        <f>'Dry_Litterbag Placem_Collection'!A186</f>
        <v>184</v>
      </c>
      <c r="C185" s="282" t="str">
        <f>'Dry_Litterbag Placem_Collection'!B186</f>
        <v>Handajega</v>
      </c>
      <c r="D185" s="282" t="s">
        <v>2460</v>
      </c>
      <c r="E185" s="282" t="s">
        <v>2679</v>
      </c>
      <c r="F185" s="282">
        <v>3</v>
      </c>
      <c r="G185" s="283" t="str">
        <f>'Dry_Litterbag Placem_Collection'!C186</f>
        <v>Wet_W3_T8</v>
      </c>
      <c r="H185" s="284" t="s">
        <v>2559</v>
      </c>
      <c r="I185" s="285" t="s">
        <v>1147</v>
      </c>
      <c r="J185" s="282" t="str">
        <f>IF(ISBLANK('Dry_Litterbag Placem_Collection'!J186),"","G"&amp;""&amp;'Dry_Litterbag Placem_Collection'!J186)</f>
        <v>G235</v>
      </c>
      <c r="K185" s="286">
        <f>IFERROR(INDEX('Green_rooibos initial weight'!$C$5:$C$1749,MATCH(J185, 'Green_rooibos initial weight'!$A$5:$A$1749,0)),"")</f>
        <v>1.9259999999999999</v>
      </c>
      <c r="L185" s="286">
        <f t="shared" si="9"/>
        <v>1.6761999999999999</v>
      </c>
      <c r="M185" s="291"/>
      <c r="N185" s="291"/>
      <c r="O185" s="286">
        <f>IF(IFERROR(INDEX('Both teabags AfterDry'!$D$3:$D$900,MATCH(J185,'Both teabags AfterDry'!$A$3:$A$900,0)),"")="","",(IFERROR(INDEX('Both teabags AfterDry'!$D$3:$D$900,MATCH(J185,'Both teabags AfterDry'!$A$3:$A$900,0)),"")))</f>
        <v>0.66620000000000001</v>
      </c>
      <c r="P185" s="286">
        <f t="shared" si="10"/>
        <v>0.51560000000000006</v>
      </c>
      <c r="Q185" s="291"/>
      <c r="R185" s="291"/>
      <c r="S185" s="287">
        <f>'Dry_Litterbag Placem_Collection'!E186</f>
        <v>42940</v>
      </c>
      <c r="T185" s="287">
        <f>IF('Dry_Litterbag Placem_Collection'!G186="","",'Dry_Litterbag Placem_Collection'!G186)</f>
        <v>43009</v>
      </c>
      <c r="U185" s="288">
        <f t="shared" si="8"/>
        <v>69</v>
      </c>
      <c r="V185" s="286">
        <f t="shared" si="11"/>
        <v>1.1605999999999999</v>
      </c>
      <c r="W185" s="289">
        <f>IFERROR(INDEX(Rainfall_Dry!$O$2:$O$217,MATCH(B185, Rainfall_Dry!$A$2:$A$217,0)),"")</f>
        <v>162.634207253</v>
      </c>
      <c r="X185" s="270">
        <v>25.96</v>
      </c>
      <c r="Y185" s="270">
        <v>8.9200000000000017</v>
      </c>
      <c r="Z185" s="270">
        <v>65.12</v>
      </c>
      <c r="AA185" s="271" t="s">
        <v>2688</v>
      </c>
      <c r="AB185" s="270">
        <v>8.6145884672252304</v>
      </c>
      <c r="AC185">
        <f>IF('WetLitterbags placem_collection'!AB186="","",'WetLitterbags placem_collection'!AB186)</f>
        <v>3.7</v>
      </c>
      <c r="AD185">
        <f>IF('WetLitterbags placem_collection'!Z186="","",'WetLitterbags placem_collection'!Z186)</f>
        <v>16.399999999999999</v>
      </c>
      <c r="AE185" s="256" t="str">
        <f>IF('WetLitterbags placem_collection'!AA186="","",'WetLitterbags placem_collection'!AA186)</f>
        <v>O</v>
      </c>
      <c r="AF185">
        <f>IF('WetLitterbags placem_collection'!AC186="","",'WetLitterbags placem_collection'!AC186)</f>
        <v>0</v>
      </c>
      <c r="AG185">
        <f>IFERROR(AVERAGE('Dry_Litterbag Placem_Collection'!O186,'Dry_Litterbag Placem_Collection'!R186),"")</f>
        <v>4.3</v>
      </c>
      <c r="AH185" s="290">
        <f>IFERROR(AVERAGE('Dry_Litterbag Placem_Collection'!N186,'Dry_Litterbag Placem_Collection'!Q186),"")</f>
        <v>28.05</v>
      </c>
      <c r="AI185" s="289">
        <f>INDEX(Coordinates!$B$2:$B$197,MATCH(G185,Coordinates!$J$2:$J$197,0))</f>
        <v>-2.2775169829999999</v>
      </c>
      <c r="AJ185" s="289">
        <f>INDEX(Coordinates!$C$2:$C$197,MATCH(G185,Coordinates!$J$2:$J$197,0))</f>
        <v>34.027766970000002</v>
      </c>
      <c r="AK185" s="289" t="str">
        <f>IF(ISNUMBER(SEARCH("C", 'Dry_Litterbag Placem_Collection'!S186)),"YES","")</f>
        <v/>
      </c>
      <c r="AL185" s="289" t="str">
        <f>IF(ISNUMBER(SEARCH("H", 'Dry_Litterbag Placem_Collection'!S186)),"YES","")</f>
        <v/>
      </c>
      <c r="AM185" s="289" t="str">
        <f>IF(ISNUMBER(SEARCH("R", 'Dry_Litterbag Placem_Collection'!S186)),"YES","")</f>
        <v>YES</v>
      </c>
    </row>
    <row r="186" spans="1:39" ht="15" customHeight="1">
      <c r="A186" s="281" t="s">
        <v>2677</v>
      </c>
      <c r="B186" s="282">
        <f>'Dry_Litterbag Placem_Collection'!A187</f>
        <v>185</v>
      </c>
      <c r="C186" s="282" t="str">
        <f>'Dry_Litterbag Placem_Collection'!B187</f>
        <v>Handajega</v>
      </c>
      <c r="D186" s="282" t="s">
        <v>2460</v>
      </c>
      <c r="E186" s="282" t="s">
        <v>2679</v>
      </c>
      <c r="F186" s="282">
        <v>4</v>
      </c>
      <c r="G186" s="283" t="str">
        <f>'Dry_Litterbag Placem_Collection'!C187</f>
        <v>Wet_W4_T1</v>
      </c>
      <c r="H186" s="284" t="s">
        <v>2559</v>
      </c>
      <c r="I186" s="285" t="s">
        <v>1147</v>
      </c>
      <c r="J186" s="282" t="str">
        <f>IF(ISBLANK('Dry_Litterbag Placem_Collection'!J187),"","G"&amp;""&amp;'Dry_Litterbag Placem_Collection'!J187)</f>
        <v>G369</v>
      </c>
      <c r="K186" s="286">
        <f>IFERROR(INDEX('Green_rooibos initial weight'!$C$5:$C$1749,MATCH(J186, 'Green_rooibos initial weight'!$A$5:$A$1749,0)),"")</f>
        <v>2.1219999999999999</v>
      </c>
      <c r="L186" s="286">
        <f t="shared" si="9"/>
        <v>1.8721999999999999</v>
      </c>
      <c r="M186" s="291"/>
      <c r="N186" s="291"/>
      <c r="O186" s="286" t="str">
        <f>IF(IFERROR(INDEX('Both teabags AfterDry'!$D$3:$D$900,MATCH(J186,'Both teabags AfterDry'!$A$3:$A$900,0)),"")="","",(IFERROR(INDEX('Both teabags AfterDry'!$D$3:$D$900,MATCH(J186,'Both teabags AfterDry'!$A$3:$A$900,0)),"")))</f>
        <v/>
      </c>
      <c r="P186" s="286" t="str">
        <f t="shared" si="10"/>
        <v/>
      </c>
      <c r="Q186" s="291"/>
      <c r="R186" s="291"/>
      <c r="S186" s="287">
        <f>'Dry_Litterbag Placem_Collection'!E187</f>
        <v>42940</v>
      </c>
      <c r="T186" s="287">
        <f>IF('Dry_Litterbag Placem_Collection'!G187="","",'Dry_Litterbag Placem_Collection'!G187)</f>
        <v>43009</v>
      </c>
      <c r="U186" s="288">
        <f t="shared" si="8"/>
        <v>69</v>
      </c>
      <c r="V186" s="286" t="str">
        <f t="shared" si="11"/>
        <v/>
      </c>
      <c r="W186" s="289">
        <f>IFERROR(INDEX(Rainfall_Dry!$O$2:$O$217,MATCH(B186, Rainfall_Dry!$A$2:$A$217,0)),"")</f>
        <v>162.634207253</v>
      </c>
      <c r="X186" s="270">
        <v>25.96</v>
      </c>
      <c r="Y186" s="270">
        <v>8.9200000000000017</v>
      </c>
      <c r="Z186" s="270">
        <v>65.12</v>
      </c>
      <c r="AA186" s="271" t="s">
        <v>2688</v>
      </c>
      <c r="AB186" s="270">
        <v>1.6991621488417901</v>
      </c>
      <c r="AC186">
        <f>IF('WetLitterbags placem_collection'!AB187="","",'WetLitterbags placem_collection'!AB187)</f>
        <v>9.8000000000000007</v>
      </c>
      <c r="AD186">
        <f>IF('WetLitterbags placem_collection'!Z187="","",'WetLitterbags placem_collection'!Z187)</f>
        <v>29.4</v>
      </c>
      <c r="AE186" s="256" t="str">
        <f>IF('WetLitterbags placem_collection'!AA187="","",'WetLitterbags placem_collection'!AA187)</f>
        <v>O</v>
      </c>
      <c r="AF186">
        <f>IF('WetLitterbags placem_collection'!AC187="","",'WetLitterbags placem_collection'!AC187)</f>
        <v>0</v>
      </c>
      <c r="AG186">
        <f>IFERROR(AVERAGE('Dry_Litterbag Placem_Collection'!O187,'Dry_Litterbag Placem_Collection'!R187),"")</f>
        <v>4.9000000000000004</v>
      </c>
      <c r="AH186" s="290">
        <f>IFERROR(AVERAGE('Dry_Litterbag Placem_Collection'!N187,'Dry_Litterbag Placem_Collection'!Q187),"")</f>
        <v>35</v>
      </c>
      <c r="AI186" s="289">
        <f>INDEX(Coordinates!$B$2:$B$197,MATCH(G186,Coordinates!$J$2:$J$197,0))</f>
        <v>-2.2787330300000002</v>
      </c>
      <c r="AJ186" s="289">
        <f>INDEX(Coordinates!$C$2:$C$197,MATCH(G186,Coordinates!$J$2:$J$197,0))</f>
        <v>34.032136029999997</v>
      </c>
      <c r="AK186" s="289" t="str">
        <f>IF(ISNUMBER(SEARCH("C", 'Dry_Litterbag Placem_Collection'!S187)),"YES","")</f>
        <v/>
      </c>
      <c r="AL186" s="289" t="str">
        <f>IF(ISNUMBER(SEARCH("H", 'Dry_Litterbag Placem_Collection'!S187)),"YES","")</f>
        <v/>
      </c>
      <c r="AM186" s="289" t="str">
        <f>IF(ISNUMBER(SEARCH("R", 'Dry_Litterbag Placem_Collection'!S187)),"YES","")</f>
        <v/>
      </c>
    </row>
    <row r="187" spans="1:39" ht="15" customHeight="1">
      <c r="A187" s="281" t="s">
        <v>2677</v>
      </c>
      <c r="B187" s="282">
        <f>'Dry_Litterbag Placem_Collection'!A188</f>
        <v>186</v>
      </c>
      <c r="C187" s="282" t="str">
        <f>'Dry_Litterbag Placem_Collection'!B188</f>
        <v>Handajega</v>
      </c>
      <c r="D187" s="282" t="s">
        <v>2460</v>
      </c>
      <c r="E187" s="282" t="s">
        <v>2679</v>
      </c>
      <c r="F187" s="282">
        <v>4</v>
      </c>
      <c r="G187" s="283" t="str">
        <f>'Dry_Litterbag Placem_Collection'!C188</f>
        <v>Wet_W4_T2</v>
      </c>
      <c r="H187" s="284" t="s">
        <v>2559</v>
      </c>
      <c r="I187" s="285" t="s">
        <v>1147</v>
      </c>
      <c r="J187" s="282" t="str">
        <f>IF(ISBLANK('Dry_Litterbag Placem_Collection'!J188),"","G"&amp;""&amp;'Dry_Litterbag Placem_Collection'!J188)</f>
        <v>G295</v>
      </c>
      <c r="K187" s="286">
        <f>IFERROR(INDEX('Green_rooibos initial weight'!$C$5:$C$1749,MATCH(J187, 'Green_rooibos initial weight'!$A$5:$A$1749,0)),"")</f>
        <v>2.0379999999999998</v>
      </c>
      <c r="L187" s="286">
        <f t="shared" si="9"/>
        <v>1.7881999999999998</v>
      </c>
      <c r="M187" s="291"/>
      <c r="N187" s="291"/>
      <c r="O187" s="286">
        <f>IF(IFERROR(INDEX('Both teabags AfterDry'!$D$3:$D$900,MATCH(J187,'Both teabags AfterDry'!$A$3:$A$900,0)),"")="","",(IFERROR(INDEX('Both teabags AfterDry'!$D$3:$D$900,MATCH(J187,'Both teabags AfterDry'!$A$3:$A$900,0)),"")))</f>
        <v>0.92659999999999998</v>
      </c>
      <c r="P187" s="286">
        <f t="shared" si="10"/>
        <v>0.77600000000000002</v>
      </c>
      <c r="Q187" s="291"/>
      <c r="R187" s="291"/>
      <c r="S187" s="287">
        <f>'Dry_Litterbag Placem_Collection'!E188</f>
        <v>42940</v>
      </c>
      <c r="T187" s="287">
        <f>IF('Dry_Litterbag Placem_Collection'!G188="","",'Dry_Litterbag Placem_Collection'!G188)</f>
        <v>43009</v>
      </c>
      <c r="U187" s="288">
        <f t="shared" si="8"/>
        <v>69</v>
      </c>
      <c r="V187" s="286">
        <f t="shared" si="11"/>
        <v>1.0121999999999998</v>
      </c>
      <c r="W187" s="289">
        <f>IFERROR(INDEX(Rainfall_Dry!$O$2:$O$217,MATCH(B187, Rainfall_Dry!$A$2:$A$217,0)),"")</f>
        <v>162.634207253</v>
      </c>
      <c r="X187" s="270">
        <v>25.96</v>
      </c>
      <c r="Y187" s="270">
        <v>8.9200000000000017</v>
      </c>
      <c r="Z187" s="270">
        <v>65.12</v>
      </c>
      <c r="AA187" s="271" t="s">
        <v>2688</v>
      </c>
      <c r="AB187" s="270">
        <v>2.6991621488417898</v>
      </c>
      <c r="AC187">
        <f>IF('WetLitterbags placem_collection'!AB188="","",'WetLitterbags placem_collection'!AB188)</f>
        <v>11.4</v>
      </c>
      <c r="AD187">
        <f>IF('WetLitterbags placem_collection'!Z188="","",'WetLitterbags placem_collection'!Z188)</f>
        <v>45.4</v>
      </c>
      <c r="AE187" s="256" t="str">
        <f>IF('WetLitterbags placem_collection'!AA188="","",'WetLitterbags placem_collection'!AA188)</f>
        <v>O</v>
      </c>
      <c r="AF187">
        <f>IF('WetLitterbags placem_collection'!AC188="","",'WetLitterbags placem_collection'!AC188)</f>
        <v>0</v>
      </c>
      <c r="AG187">
        <f>IFERROR(AVERAGE('Dry_Litterbag Placem_Collection'!O188,'Dry_Litterbag Placem_Collection'!R188),"")</f>
        <v>7.55</v>
      </c>
      <c r="AH187" s="290">
        <f>IFERROR(AVERAGE('Dry_Litterbag Placem_Collection'!N188,'Dry_Litterbag Placem_Collection'!Q188),"")</f>
        <v>35.299999999999997</v>
      </c>
      <c r="AI187" s="289">
        <f>INDEX(Coordinates!$B$2:$B$197,MATCH(G187,Coordinates!$J$2:$J$197,0))</f>
        <v>-2.278763037</v>
      </c>
      <c r="AJ187" s="289">
        <f>INDEX(Coordinates!$C$2:$C$197,MATCH(G187,Coordinates!$J$2:$J$197,0))</f>
        <v>34.031974009999999</v>
      </c>
      <c r="AK187" s="289" t="str">
        <f>IF(ISNUMBER(SEARCH("C", 'Dry_Litterbag Placem_Collection'!S188)),"YES","")</f>
        <v/>
      </c>
      <c r="AL187" s="289" t="str">
        <f>IF(ISNUMBER(SEARCH("H", 'Dry_Litterbag Placem_Collection'!S188)),"YES","")</f>
        <v>YES</v>
      </c>
      <c r="AM187" s="289" t="str">
        <f>IF(ISNUMBER(SEARCH("R", 'Dry_Litterbag Placem_Collection'!S188)),"YES","")</f>
        <v>YES</v>
      </c>
    </row>
    <row r="188" spans="1:39" ht="15" customHeight="1">
      <c r="A188" s="281" t="s">
        <v>2677</v>
      </c>
      <c r="B188" s="282">
        <f>'Dry_Litterbag Placem_Collection'!A189</f>
        <v>187</v>
      </c>
      <c r="C188" s="282" t="str">
        <f>'Dry_Litterbag Placem_Collection'!B189</f>
        <v>Handajega</v>
      </c>
      <c r="D188" s="282" t="s">
        <v>2460</v>
      </c>
      <c r="E188" s="282" t="s">
        <v>2679</v>
      </c>
      <c r="F188" s="282">
        <v>4</v>
      </c>
      <c r="G188" s="283" t="str">
        <f>'Dry_Litterbag Placem_Collection'!C189</f>
        <v>Wet_W4_T3</v>
      </c>
      <c r="H188" s="284" t="s">
        <v>2559</v>
      </c>
      <c r="I188" s="285" t="s">
        <v>1147</v>
      </c>
      <c r="J188" s="282" t="str">
        <f>IF(ISBLANK('Dry_Litterbag Placem_Collection'!J189),"","G"&amp;""&amp;'Dry_Litterbag Placem_Collection'!J189)</f>
        <v>G242</v>
      </c>
      <c r="K188" s="286">
        <f>IFERROR(INDEX('Green_rooibos initial weight'!$C$5:$C$1749,MATCH(J188, 'Green_rooibos initial weight'!$A$5:$A$1749,0)),"")</f>
        <v>1.9470000000000001</v>
      </c>
      <c r="L188" s="286">
        <f t="shared" si="9"/>
        <v>1.6972</v>
      </c>
      <c r="M188" s="291"/>
      <c r="N188" s="291"/>
      <c r="O188" s="286">
        <f>IF(IFERROR(INDEX('Both teabags AfterDry'!$D$3:$D$900,MATCH(J188,'Both teabags AfterDry'!$A$3:$A$900,0)),"")="","",(IFERROR(INDEX('Both teabags AfterDry'!$D$3:$D$900,MATCH(J188,'Both teabags AfterDry'!$A$3:$A$900,0)),"")))</f>
        <v>0.70840000000000003</v>
      </c>
      <c r="P188" s="286">
        <f t="shared" si="10"/>
        <v>0.55780000000000007</v>
      </c>
      <c r="Q188" s="291"/>
      <c r="R188" s="291"/>
      <c r="S188" s="287">
        <f>'Dry_Litterbag Placem_Collection'!E189</f>
        <v>42940</v>
      </c>
      <c r="T188" s="287">
        <f>IF('Dry_Litterbag Placem_Collection'!G189="","",'Dry_Litterbag Placem_Collection'!G189)</f>
        <v>43009</v>
      </c>
      <c r="U188" s="288">
        <f t="shared" si="8"/>
        <v>69</v>
      </c>
      <c r="V188" s="286">
        <f t="shared" si="11"/>
        <v>1.1394</v>
      </c>
      <c r="W188" s="289">
        <f>IFERROR(INDEX(Rainfall_Dry!$O$2:$O$217,MATCH(B188, Rainfall_Dry!$A$2:$A$217,0)),"")</f>
        <v>162.634207253</v>
      </c>
      <c r="X188" s="270">
        <v>25.96</v>
      </c>
      <c r="Y188" s="270">
        <v>8.9200000000000017</v>
      </c>
      <c r="Z188" s="270">
        <v>65.12</v>
      </c>
      <c r="AA188" s="271" t="s">
        <v>2688</v>
      </c>
      <c r="AB188" s="270">
        <v>3.6991621488417898</v>
      </c>
      <c r="AC188">
        <f>IF('WetLitterbags placem_collection'!AB189="","",'WetLitterbags placem_collection'!AB189)</f>
        <v>0.6</v>
      </c>
      <c r="AD188">
        <f>IF('WetLitterbags placem_collection'!Z189="","",'WetLitterbags placem_collection'!Z189)</f>
        <v>39.4</v>
      </c>
      <c r="AE188" s="256" t="str">
        <f>IF('WetLitterbags placem_collection'!AA189="","",'WetLitterbags placem_collection'!AA189)</f>
        <v>O</v>
      </c>
      <c r="AF188">
        <f>IF('WetLitterbags placem_collection'!AC189="","",'WetLitterbags placem_collection'!AC189)</f>
        <v>1</v>
      </c>
      <c r="AG188">
        <f>IFERROR(AVERAGE('Dry_Litterbag Placem_Collection'!O189,'Dry_Litterbag Placem_Collection'!R189),"")</f>
        <v>5.05</v>
      </c>
      <c r="AH188" s="290">
        <f>IFERROR(AVERAGE('Dry_Litterbag Placem_Collection'!N189,'Dry_Litterbag Placem_Collection'!Q189),"")</f>
        <v>35.150000000000006</v>
      </c>
      <c r="AI188" s="289">
        <f>INDEX(Coordinates!$B$2:$B$197,MATCH(G188,Coordinates!$J$2:$J$197,0))</f>
        <v>-2.2785890289999999</v>
      </c>
      <c r="AJ188" s="289">
        <f>INDEX(Coordinates!$C$2:$C$197,MATCH(G188,Coordinates!$J$2:$J$197,0))</f>
        <v>34.031841999999997</v>
      </c>
      <c r="AK188" s="289" t="str">
        <f>IF(ISNUMBER(SEARCH("C", 'Dry_Litterbag Placem_Collection'!S189)),"YES","")</f>
        <v/>
      </c>
      <c r="AL188" s="289" t="str">
        <f>IF(ISNUMBER(SEARCH("H", 'Dry_Litterbag Placem_Collection'!S189)),"YES","")</f>
        <v/>
      </c>
      <c r="AM188" s="289" t="str">
        <f>IF(ISNUMBER(SEARCH("R", 'Dry_Litterbag Placem_Collection'!S189)),"YES","")</f>
        <v>YES</v>
      </c>
    </row>
    <row r="189" spans="1:39" ht="15" customHeight="1">
      <c r="A189" s="281" t="s">
        <v>2677</v>
      </c>
      <c r="B189" s="282">
        <f>'Dry_Litterbag Placem_Collection'!A190</f>
        <v>188</v>
      </c>
      <c r="C189" s="282" t="str">
        <f>'Dry_Litterbag Placem_Collection'!B190</f>
        <v>Handajega</v>
      </c>
      <c r="D189" s="282" t="s">
        <v>2460</v>
      </c>
      <c r="E189" s="282" t="s">
        <v>2679</v>
      </c>
      <c r="F189" s="282">
        <v>4</v>
      </c>
      <c r="G189" s="283" t="str">
        <f>'Dry_Litterbag Placem_Collection'!C190</f>
        <v>Wet_W4_T4</v>
      </c>
      <c r="H189" s="284" t="s">
        <v>2559</v>
      </c>
      <c r="I189" s="285" t="s">
        <v>1147</v>
      </c>
      <c r="J189" s="282" t="str">
        <f>IF(ISBLANK('Dry_Litterbag Placem_Collection'!J190),"","G"&amp;""&amp;'Dry_Litterbag Placem_Collection'!J190)</f>
        <v>G146</v>
      </c>
      <c r="K189" s="286">
        <f>IFERROR(INDEX('Green_rooibos initial weight'!$C$5:$C$1749,MATCH(J189, 'Green_rooibos initial weight'!$A$5:$A$1749,0)),"")</f>
        <v>2.0529999999999999</v>
      </c>
      <c r="L189" s="286">
        <f t="shared" si="9"/>
        <v>1.8031999999999999</v>
      </c>
      <c r="M189" s="291"/>
      <c r="N189" s="291"/>
      <c r="O189" s="286">
        <f>IF(IFERROR(INDEX('Both teabags AfterDry'!$D$3:$D$900,MATCH(J189,'Both teabags AfterDry'!$A$3:$A$900,0)),"")="","",(IFERROR(INDEX('Both teabags AfterDry'!$D$3:$D$900,MATCH(J189,'Both teabags AfterDry'!$A$3:$A$900,0)),"")))</f>
        <v>0.91069999999999995</v>
      </c>
      <c r="P189" s="286">
        <f t="shared" si="10"/>
        <v>0.7601</v>
      </c>
      <c r="Q189" s="291"/>
      <c r="R189" s="291"/>
      <c r="S189" s="287">
        <f>'Dry_Litterbag Placem_Collection'!E190</f>
        <v>42940</v>
      </c>
      <c r="T189" s="287">
        <f>IF('Dry_Litterbag Placem_Collection'!G190="","",'Dry_Litterbag Placem_Collection'!G190)</f>
        <v>43009</v>
      </c>
      <c r="U189" s="288">
        <f t="shared" si="8"/>
        <v>69</v>
      </c>
      <c r="V189" s="286">
        <f t="shared" si="11"/>
        <v>1.0430999999999999</v>
      </c>
      <c r="W189" s="289">
        <f>IFERROR(INDEX(Rainfall_Dry!$O$2:$O$217,MATCH(B189, Rainfall_Dry!$A$2:$A$217,0)),"")</f>
        <v>162.634207253</v>
      </c>
      <c r="X189" s="270">
        <v>25.96</v>
      </c>
      <c r="Y189" s="270">
        <v>8.9200000000000017</v>
      </c>
      <c r="Z189" s="270">
        <v>65.12</v>
      </c>
      <c r="AA189" s="271" t="s">
        <v>2688</v>
      </c>
      <c r="AB189" s="270">
        <v>4.6991621488417898</v>
      </c>
      <c r="AC189">
        <f>IF('WetLitterbags placem_collection'!AB190="","",'WetLitterbags placem_collection'!AB190)</f>
        <v>2.2999999999999998</v>
      </c>
      <c r="AD189">
        <f>IF('WetLitterbags placem_collection'!Z190="","",'WetLitterbags placem_collection'!Z190)</f>
        <v>14.4</v>
      </c>
      <c r="AE189" s="256" t="str">
        <f>IF('WetLitterbags placem_collection'!AA190="","",'WetLitterbags placem_collection'!AA190)</f>
        <v>O</v>
      </c>
      <c r="AF189">
        <f>IF('WetLitterbags placem_collection'!AC190="","",'WetLitterbags placem_collection'!AC190)</f>
        <v>0</v>
      </c>
      <c r="AG189">
        <f>IFERROR(AVERAGE('Dry_Litterbag Placem_Collection'!O190,'Dry_Litterbag Placem_Collection'!R190),"")</f>
        <v>7.35</v>
      </c>
      <c r="AH189" s="290">
        <f>IFERROR(AVERAGE('Dry_Litterbag Placem_Collection'!N190,'Dry_Litterbag Placem_Collection'!Q190),"")</f>
        <v>34.150000000000006</v>
      </c>
      <c r="AI189" s="289">
        <f>INDEX(Coordinates!$B$2:$B$197,MATCH(G189,Coordinates!$J$2:$J$197,0))</f>
        <v>-2.278422983</v>
      </c>
      <c r="AJ189" s="289">
        <f>INDEX(Coordinates!$C$2:$C$197,MATCH(G189,Coordinates!$J$2:$J$197,0))</f>
        <v>34.032261009999999</v>
      </c>
      <c r="AK189" s="289" t="str">
        <f>IF(ISNUMBER(SEARCH("C", 'Dry_Litterbag Placem_Collection'!S190)),"YES","")</f>
        <v/>
      </c>
      <c r="AL189" s="289" t="str">
        <f>IF(ISNUMBER(SEARCH("H", 'Dry_Litterbag Placem_Collection'!S190)),"YES","")</f>
        <v>YES</v>
      </c>
      <c r="AM189" s="289" t="str">
        <f>IF(ISNUMBER(SEARCH("R", 'Dry_Litterbag Placem_Collection'!S190)),"YES","")</f>
        <v>YES</v>
      </c>
    </row>
    <row r="190" spans="1:39" ht="15" customHeight="1">
      <c r="A190" s="281" t="s">
        <v>2677</v>
      </c>
      <c r="B190" s="282">
        <f>'Dry_Litterbag Placem_Collection'!A191</f>
        <v>189</v>
      </c>
      <c r="C190" s="282" t="str">
        <f>'Dry_Litterbag Placem_Collection'!B191</f>
        <v>Handajega</v>
      </c>
      <c r="D190" s="282" t="s">
        <v>2460</v>
      </c>
      <c r="E190" s="282" t="s">
        <v>2679</v>
      </c>
      <c r="F190" s="282">
        <v>4</v>
      </c>
      <c r="G190" s="283" t="str">
        <f>'Dry_Litterbag Placem_Collection'!C191</f>
        <v>Wet_W4_T5</v>
      </c>
      <c r="H190" s="284" t="s">
        <v>2559</v>
      </c>
      <c r="I190" s="285" t="s">
        <v>1147</v>
      </c>
      <c r="J190" s="282" t="str">
        <f>IF(ISBLANK('Dry_Litterbag Placem_Collection'!J191),"","G"&amp;""&amp;'Dry_Litterbag Placem_Collection'!J191)</f>
        <v>G144</v>
      </c>
      <c r="K190" s="286">
        <f>IFERROR(INDEX('Green_rooibos initial weight'!$C$5:$C$1749,MATCH(J190, 'Green_rooibos initial weight'!$A$5:$A$1749,0)),"")</f>
        <v>2.0230000000000001</v>
      </c>
      <c r="L190" s="286">
        <f t="shared" si="9"/>
        <v>1.7732000000000001</v>
      </c>
      <c r="M190" s="291"/>
      <c r="N190" s="291"/>
      <c r="O190" s="286">
        <f>IF(IFERROR(INDEX('Both teabags AfterDry'!$D$3:$D$900,MATCH(J190,'Both teabags AfterDry'!$A$3:$A$900,0)),"")="","",(IFERROR(INDEX('Both teabags AfterDry'!$D$3:$D$900,MATCH(J190,'Both teabags AfterDry'!$A$3:$A$900,0)),"")))</f>
        <v>0.68520000000000003</v>
      </c>
      <c r="P190" s="286">
        <f t="shared" si="10"/>
        <v>0.53459999999999996</v>
      </c>
      <c r="Q190" s="291"/>
      <c r="R190" s="291"/>
      <c r="S190" s="287">
        <f>'Dry_Litterbag Placem_Collection'!E191</f>
        <v>42940</v>
      </c>
      <c r="T190" s="287">
        <f>IF('Dry_Litterbag Placem_Collection'!G191="","",'Dry_Litterbag Placem_Collection'!G191)</f>
        <v>43009</v>
      </c>
      <c r="U190" s="288">
        <f t="shared" si="8"/>
        <v>69</v>
      </c>
      <c r="V190" s="286">
        <f t="shared" si="11"/>
        <v>1.2386000000000001</v>
      </c>
      <c r="W190" s="289">
        <f>IFERROR(INDEX(Rainfall_Dry!$O$2:$O$217,MATCH(B190, Rainfall_Dry!$A$2:$A$217,0)),"")</f>
        <v>162.634207253</v>
      </c>
      <c r="X190" s="270">
        <v>25.96</v>
      </c>
      <c r="Y190" s="270">
        <v>8.9200000000000017</v>
      </c>
      <c r="Z190" s="270">
        <v>65.12</v>
      </c>
      <c r="AA190" s="271" t="s">
        <v>2688</v>
      </c>
      <c r="AB190" s="270">
        <v>5.6991621488417898</v>
      </c>
      <c r="AC190">
        <f>IF('WetLitterbags placem_collection'!AB191="","",'WetLitterbags placem_collection'!AB191)</f>
        <v>0.6</v>
      </c>
      <c r="AD190">
        <f>IF('WetLitterbags placem_collection'!Z191="","",'WetLitterbags placem_collection'!Z191)</f>
        <v>7</v>
      </c>
      <c r="AE190" s="256" t="str">
        <f>IF('WetLitterbags placem_collection'!AA191="","",'WetLitterbags placem_collection'!AA191)</f>
        <v>O</v>
      </c>
      <c r="AF190">
        <f>IF('WetLitterbags placem_collection'!AC191="","",'WetLitterbags placem_collection'!AC191)</f>
        <v>1</v>
      </c>
      <c r="AG190">
        <f>IFERROR(AVERAGE('Dry_Litterbag Placem_Collection'!O191,'Dry_Litterbag Placem_Collection'!R191),"")</f>
        <v>5.5</v>
      </c>
      <c r="AH190" s="290">
        <f>IFERROR(AVERAGE('Dry_Litterbag Placem_Collection'!N191,'Dry_Litterbag Placem_Collection'!Q191),"")</f>
        <v>33</v>
      </c>
      <c r="AI190" s="289">
        <f>INDEX(Coordinates!$B$2:$B$197,MATCH(G190,Coordinates!$J$2:$J$197,0))</f>
        <v>-2.2787580080000001</v>
      </c>
      <c r="AJ190" s="289">
        <f>INDEX(Coordinates!$C$2:$C$197,MATCH(G190,Coordinates!$J$2:$J$197,0))</f>
        <v>34.032463010000001</v>
      </c>
      <c r="AK190" s="289" t="str">
        <f>IF(ISNUMBER(SEARCH("C", 'Dry_Litterbag Placem_Collection'!S191)),"YES","")</f>
        <v/>
      </c>
      <c r="AL190" s="289" t="str">
        <f>IF(ISNUMBER(SEARCH("H", 'Dry_Litterbag Placem_Collection'!S191)),"YES","")</f>
        <v/>
      </c>
      <c r="AM190" s="289" t="str">
        <f>IF(ISNUMBER(SEARCH("R", 'Dry_Litterbag Placem_Collection'!S191)),"YES","")</f>
        <v>YES</v>
      </c>
    </row>
    <row r="191" spans="1:39" ht="15" customHeight="1">
      <c r="A191" s="281" t="s">
        <v>2677</v>
      </c>
      <c r="B191" s="282">
        <f>'Dry_Litterbag Placem_Collection'!A192</f>
        <v>190</v>
      </c>
      <c r="C191" s="282" t="str">
        <f>'Dry_Litterbag Placem_Collection'!B192</f>
        <v>Handajega</v>
      </c>
      <c r="D191" s="282" t="s">
        <v>2460</v>
      </c>
      <c r="E191" s="282" t="s">
        <v>2679</v>
      </c>
      <c r="F191" s="282">
        <v>4</v>
      </c>
      <c r="G191" s="283" t="str">
        <f>'Dry_Litterbag Placem_Collection'!C192</f>
        <v>Wet_W4_T6</v>
      </c>
      <c r="H191" s="284" t="s">
        <v>2559</v>
      </c>
      <c r="I191" s="285" t="s">
        <v>1147</v>
      </c>
      <c r="J191" s="282" t="str">
        <f>IF(ISBLANK('Dry_Litterbag Placem_Collection'!J192),"","G"&amp;""&amp;'Dry_Litterbag Placem_Collection'!J192)</f>
        <v>G171</v>
      </c>
      <c r="K191" s="286">
        <f>IFERROR(INDEX('Green_rooibos initial weight'!$C$5:$C$1749,MATCH(J191, 'Green_rooibos initial weight'!$A$5:$A$1749,0)),"")</f>
        <v>1.9239999999999999</v>
      </c>
      <c r="L191" s="286">
        <f t="shared" si="9"/>
        <v>1.6741999999999999</v>
      </c>
      <c r="M191" s="291"/>
      <c r="N191" s="291"/>
      <c r="O191" s="286">
        <f>IF(IFERROR(INDEX('Both teabags AfterDry'!$D$3:$D$900,MATCH(J191,'Both teabags AfterDry'!$A$3:$A$900,0)),"")="","",(IFERROR(INDEX('Both teabags AfterDry'!$D$3:$D$900,MATCH(J191,'Both teabags AfterDry'!$A$3:$A$900,0)),"")))</f>
        <v>0.75309999999999999</v>
      </c>
      <c r="P191" s="286">
        <f t="shared" si="10"/>
        <v>0.60250000000000004</v>
      </c>
      <c r="Q191" s="291"/>
      <c r="R191" s="291"/>
      <c r="S191" s="287">
        <f>'Dry_Litterbag Placem_Collection'!E192</f>
        <v>42940</v>
      </c>
      <c r="T191" s="287">
        <f>IF('Dry_Litterbag Placem_Collection'!G192="","",'Dry_Litterbag Placem_Collection'!G192)</f>
        <v>43009</v>
      </c>
      <c r="U191" s="288">
        <f t="shared" si="8"/>
        <v>69</v>
      </c>
      <c r="V191" s="286">
        <f t="shared" si="11"/>
        <v>1.0716999999999999</v>
      </c>
      <c r="W191" s="289">
        <f>IFERROR(INDEX(Rainfall_Dry!$O$2:$O$217,MATCH(B191, Rainfall_Dry!$A$2:$A$217,0)),"")</f>
        <v>162.634207253</v>
      </c>
      <c r="X191" s="270">
        <v>25.96</v>
      </c>
      <c r="Y191" s="270">
        <v>8.9200000000000017</v>
      </c>
      <c r="Z191" s="270">
        <v>65.12</v>
      </c>
      <c r="AA191" s="271" t="s">
        <v>2688</v>
      </c>
      <c r="AB191" s="270">
        <v>6.6991621488417898</v>
      </c>
      <c r="AC191">
        <f>IF('WetLitterbags placem_collection'!AB192="","",'WetLitterbags placem_collection'!AB192)</f>
        <v>9.5</v>
      </c>
      <c r="AD191">
        <f>IF('WetLitterbags placem_collection'!Z192="","",'WetLitterbags placem_collection'!Z192)</f>
        <v>17.399999999999999</v>
      </c>
      <c r="AE191" s="256" t="str">
        <f>IF('WetLitterbags placem_collection'!AA192="","",'WetLitterbags placem_collection'!AA192)</f>
        <v>O</v>
      </c>
      <c r="AF191">
        <f>IF('WetLitterbags placem_collection'!AC192="","",'WetLitterbags placem_collection'!AC192)</f>
        <v>0</v>
      </c>
      <c r="AG191">
        <f>IFERROR(AVERAGE('Dry_Litterbag Placem_Collection'!O192,'Dry_Litterbag Placem_Collection'!R192),"")</f>
        <v>5.0500000000000007</v>
      </c>
      <c r="AH191" s="290">
        <f>IFERROR(AVERAGE('Dry_Litterbag Placem_Collection'!N192,'Dry_Litterbag Placem_Collection'!Q192),"")</f>
        <v>36.049999999999997</v>
      </c>
      <c r="AI191" s="289">
        <f>INDEX(Coordinates!$B$2:$B$197,MATCH(G191,Coordinates!$J$2:$J$197,0))</f>
        <v>-2.2787559960000001</v>
      </c>
      <c r="AJ191" s="289">
        <f>INDEX(Coordinates!$C$2:$C$197,MATCH(G191,Coordinates!$J$2:$J$197,0))</f>
        <v>34.032268969999997</v>
      </c>
      <c r="AK191" s="289" t="str">
        <f>IF(ISNUMBER(SEARCH("C", 'Dry_Litterbag Placem_Collection'!S192)),"YES","")</f>
        <v/>
      </c>
      <c r="AL191" s="289" t="str">
        <f>IF(ISNUMBER(SEARCH("H", 'Dry_Litterbag Placem_Collection'!S192)),"YES","")</f>
        <v/>
      </c>
      <c r="AM191" s="289" t="str">
        <f>IF(ISNUMBER(SEARCH("R", 'Dry_Litterbag Placem_Collection'!S192)),"YES","")</f>
        <v/>
      </c>
    </row>
    <row r="192" spans="1:39" ht="15" customHeight="1">
      <c r="A192" s="281" t="s">
        <v>2677</v>
      </c>
      <c r="B192" s="282">
        <f>'Dry_Litterbag Placem_Collection'!A193</f>
        <v>191</v>
      </c>
      <c r="C192" s="282" t="str">
        <f>'Dry_Litterbag Placem_Collection'!B193</f>
        <v>Handajega</v>
      </c>
      <c r="D192" s="282" t="s">
        <v>2460</v>
      </c>
      <c r="E192" s="282" t="s">
        <v>2679</v>
      </c>
      <c r="F192" s="282">
        <v>4</v>
      </c>
      <c r="G192" s="283" t="str">
        <f>'Dry_Litterbag Placem_Collection'!C193</f>
        <v>Wet_W4_T7</v>
      </c>
      <c r="H192" s="284" t="s">
        <v>2559</v>
      </c>
      <c r="I192" s="285" t="s">
        <v>1147</v>
      </c>
      <c r="J192" s="282" t="str">
        <f>IF(ISBLANK('Dry_Litterbag Placem_Collection'!J193),"","G"&amp;""&amp;'Dry_Litterbag Placem_Collection'!J193)</f>
        <v>G232</v>
      </c>
      <c r="K192" s="286">
        <f>IFERROR(INDEX('Green_rooibos initial weight'!$C$5:$C$1749,MATCH(J192, 'Green_rooibos initial weight'!$A$5:$A$1749,0)),"")</f>
        <v>2.04</v>
      </c>
      <c r="L192" s="286">
        <f t="shared" si="9"/>
        <v>1.7902</v>
      </c>
      <c r="M192" s="291"/>
      <c r="N192" s="291"/>
      <c r="O192" s="286">
        <f>IF(IFERROR(INDEX('Both teabags AfterDry'!$D$3:$D$900,MATCH(J192,'Both teabags AfterDry'!$A$3:$A$900,0)),"")="","",(IFERROR(INDEX('Both teabags AfterDry'!$D$3:$D$900,MATCH(J192,'Both teabags AfterDry'!$A$3:$A$900,0)),"")))</f>
        <v>0.80369999999999997</v>
      </c>
      <c r="P192" s="286">
        <f t="shared" si="10"/>
        <v>0.65310000000000001</v>
      </c>
      <c r="Q192" s="291"/>
      <c r="R192" s="291"/>
      <c r="S192" s="287">
        <f>'Dry_Litterbag Placem_Collection'!E193</f>
        <v>42940</v>
      </c>
      <c r="T192" s="287">
        <f>IF('Dry_Litterbag Placem_Collection'!G193="","",'Dry_Litterbag Placem_Collection'!G193)</f>
        <v>43009</v>
      </c>
      <c r="U192" s="288">
        <f t="shared" si="8"/>
        <v>69</v>
      </c>
      <c r="V192" s="286">
        <f t="shared" si="11"/>
        <v>1.1371</v>
      </c>
      <c r="W192" s="289">
        <f>IFERROR(INDEX(Rainfall_Dry!$O$2:$O$217,MATCH(B192, Rainfall_Dry!$A$2:$A$217,0)),"")</f>
        <v>162.634207253</v>
      </c>
      <c r="X192" s="270">
        <v>25.96</v>
      </c>
      <c r="Y192" s="270">
        <v>8.9200000000000017</v>
      </c>
      <c r="Z192" s="270">
        <v>65.12</v>
      </c>
      <c r="AA192" s="271" t="s">
        <v>2688</v>
      </c>
      <c r="AB192" s="270">
        <v>7.6991621488417898</v>
      </c>
      <c r="AC192">
        <f>IF('WetLitterbags placem_collection'!AB193="","",'WetLitterbags placem_collection'!AB193)</f>
        <v>12.4</v>
      </c>
      <c r="AD192">
        <f>IF('WetLitterbags placem_collection'!Z193="","",'WetLitterbags placem_collection'!Z193)</f>
        <v>29.8</v>
      </c>
      <c r="AE192" s="256" t="str">
        <f>IF('WetLitterbags placem_collection'!AA193="","",'WetLitterbags placem_collection'!AA193)</f>
        <v>O</v>
      </c>
      <c r="AF192">
        <f>IF('WetLitterbags placem_collection'!AC193="","",'WetLitterbags placem_collection'!AC193)</f>
        <v>0</v>
      </c>
      <c r="AG192">
        <f>IFERROR(AVERAGE('Dry_Litterbag Placem_Collection'!O193,'Dry_Litterbag Placem_Collection'!R193),"")</f>
        <v>6.45</v>
      </c>
      <c r="AH192" s="290">
        <f>IFERROR(AVERAGE('Dry_Litterbag Placem_Collection'!N193,'Dry_Litterbag Placem_Collection'!Q193),"")</f>
        <v>36.349999999999994</v>
      </c>
      <c r="AI192" s="289">
        <f>INDEX(Coordinates!$B$2:$B$197,MATCH(G192,Coordinates!$J$2:$J$197,0))</f>
        <v>-2.278704029</v>
      </c>
      <c r="AJ192" s="289">
        <f>INDEX(Coordinates!$C$2:$C$197,MATCH(G192,Coordinates!$J$2:$J$197,0))</f>
        <v>34.032182970000001</v>
      </c>
      <c r="AK192" s="289" t="str">
        <f>IF(ISNUMBER(SEARCH("C", 'Dry_Litterbag Placem_Collection'!S193)),"YES","")</f>
        <v/>
      </c>
      <c r="AL192" s="289" t="str">
        <f>IF(ISNUMBER(SEARCH("H", 'Dry_Litterbag Placem_Collection'!S193)),"YES","")</f>
        <v/>
      </c>
      <c r="AM192" s="289" t="str">
        <f>IF(ISNUMBER(SEARCH("R", 'Dry_Litterbag Placem_Collection'!S193)),"YES","")</f>
        <v/>
      </c>
    </row>
    <row r="193" spans="1:39" ht="15" customHeight="1">
      <c r="A193" s="281" t="s">
        <v>2677</v>
      </c>
      <c r="B193" s="282">
        <f>'Dry_Litterbag Placem_Collection'!A194</f>
        <v>192</v>
      </c>
      <c r="C193" s="282" t="str">
        <f>'Dry_Litterbag Placem_Collection'!B194</f>
        <v>Handajega</v>
      </c>
      <c r="D193" s="282" t="s">
        <v>2460</v>
      </c>
      <c r="E193" s="282" t="s">
        <v>2679</v>
      </c>
      <c r="F193" s="282">
        <v>4</v>
      </c>
      <c r="G193" s="283" t="str">
        <f>'Dry_Litterbag Placem_Collection'!C194</f>
        <v>Wet_W4_T8</v>
      </c>
      <c r="H193" s="284" t="s">
        <v>2559</v>
      </c>
      <c r="I193" s="285" t="s">
        <v>1147</v>
      </c>
      <c r="J193" s="282" t="str">
        <f>IF(ISBLANK('Dry_Litterbag Placem_Collection'!J194),"","G"&amp;""&amp;'Dry_Litterbag Placem_Collection'!J194)</f>
        <v/>
      </c>
      <c r="K193" s="286" t="str">
        <f>IFERROR(INDEX('Green_rooibos initial weight'!$C$5:$C$1749,MATCH(J193, 'Green_rooibos initial weight'!$A$5:$A$1749,0)),"")</f>
        <v/>
      </c>
      <c r="L193" s="286" t="str">
        <f t="shared" si="9"/>
        <v/>
      </c>
      <c r="M193" s="291"/>
      <c r="N193" s="291"/>
      <c r="O193" s="286" t="str">
        <f>IF(IFERROR(INDEX('Both teabags AfterDry'!$D$3:$D$900,MATCH(J193,'Both teabags AfterDry'!$A$3:$A$900,0)),"")="","",(IFERROR(INDEX('Both teabags AfterDry'!$D$3:$D$900,MATCH(J193,'Both teabags AfterDry'!$A$3:$A$900,0)),"")))</f>
        <v/>
      </c>
      <c r="P193" s="286" t="str">
        <f t="shared" si="10"/>
        <v/>
      </c>
      <c r="Q193" s="291"/>
      <c r="R193" s="291"/>
      <c r="S193" s="287">
        <f>'Dry_Litterbag Placem_Collection'!E194</f>
        <v>0</v>
      </c>
      <c r="T193" s="287" t="str">
        <f>IF('Dry_Litterbag Placem_Collection'!G194="","",'Dry_Litterbag Placem_Collection'!G194)</f>
        <v/>
      </c>
      <c r="U193" s="288" t="str">
        <f t="shared" si="8"/>
        <v/>
      </c>
      <c r="V193" s="286" t="str">
        <f t="shared" si="11"/>
        <v/>
      </c>
      <c r="W193" s="289" t="str">
        <f>IFERROR(INDEX(Rainfall_Dry!$O$2:$O$217,MATCH(B193, Rainfall_Dry!$A$2:$A$217,0)),"")</f>
        <v/>
      </c>
      <c r="X193" s="270">
        <v>25.96</v>
      </c>
      <c r="Y193" s="270">
        <v>8.9200000000000017</v>
      </c>
      <c r="Z193" s="270">
        <v>65.12</v>
      </c>
      <c r="AA193" s="271" t="s">
        <v>2688</v>
      </c>
      <c r="AB193" s="270">
        <v>8.6991621488417898</v>
      </c>
      <c r="AC193">
        <f>IF('WetLitterbags placem_collection'!AB194="","",'WetLitterbags placem_collection'!AB194)</f>
        <v>3.6</v>
      </c>
      <c r="AD193">
        <f>IF('WetLitterbags placem_collection'!Z194="","",'WetLitterbags placem_collection'!Z194)</f>
        <v>37.799999999999997</v>
      </c>
      <c r="AE193" s="256" t="str">
        <f>IF('WetLitterbags placem_collection'!AA194="","",'WetLitterbags placem_collection'!AA194)</f>
        <v>O</v>
      </c>
      <c r="AF193">
        <f>IF('WetLitterbags placem_collection'!AC194="","",'WetLitterbags placem_collection'!AC194)</f>
        <v>0</v>
      </c>
      <c r="AG193" t="str">
        <f>IFERROR(AVERAGE('Dry_Litterbag Placem_Collection'!O194,'Dry_Litterbag Placem_Collection'!R194),"")</f>
        <v/>
      </c>
      <c r="AH193" s="290" t="str">
        <f>IFERROR(AVERAGE('Dry_Litterbag Placem_Collection'!N194,'Dry_Litterbag Placem_Collection'!Q194),"")</f>
        <v/>
      </c>
      <c r="AI193" s="289">
        <f>INDEX(Coordinates!$B$2:$B$197,MATCH(G193,Coordinates!$J$2:$J$197,0))</f>
        <v>-2.2789770269999998</v>
      </c>
      <c r="AJ193" s="289">
        <f>INDEX(Coordinates!$C$2:$C$197,MATCH(G193,Coordinates!$J$2:$J$197,0))</f>
        <v>34.032051039999999</v>
      </c>
      <c r="AK193" s="289" t="str">
        <f>IF(ISNUMBER(SEARCH("C", 'Dry_Litterbag Placem_Collection'!S194)),"YES","")</f>
        <v/>
      </c>
      <c r="AL193" s="289" t="str">
        <f>IF(ISNUMBER(SEARCH("H", 'Dry_Litterbag Placem_Collection'!S194)),"YES","")</f>
        <v/>
      </c>
      <c r="AM193" s="289" t="str">
        <f>IF(ISNUMBER(SEARCH("R", 'Dry_Litterbag Placem_Collection'!S194)),"YES","")</f>
        <v/>
      </c>
    </row>
    <row r="194" spans="1:39" ht="15" customHeight="1">
      <c r="A194" s="281" t="s">
        <v>2677</v>
      </c>
      <c r="B194" s="282">
        <f>'Dry_Litterbag Placem_Collection'!A195</f>
        <v>193</v>
      </c>
      <c r="C194" s="282" t="str">
        <f>'Dry_Litterbag Placem_Collection'!B195</f>
        <v>Makao</v>
      </c>
      <c r="D194" s="282" t="s">
        <v>2677</v>
      </c>
      <c r="E194" s="282" t="s">
        <v>2527</v>
      </c>
      <c r="F194" s="282">
        <v>4</v>
      </c>
      <c r="G194" s="283" t="str">
        <f>'Dry_Litterbag Placem_Collection'!C195</f>
        <v>Dry_Ag1_CG4</v>
      </c>
      <c r="H194" s="284" t="s">
        <v>2559</v>
      </c>
      <c r="I194" s="285" t="s">
        <v>1147</v>
      </c>
      <c r="J194" s="282" t="str">
        <f>IF(ISBLANK('Dry_Litterbag Placem_Collection'!J195),"","G"&amp;""&amp;'Dry_Litterbag Placem_Collection'!J195)</f>
        <v>G257</v>
      </c>
      <c r="K194" s="286">
        <f>IFERROR(INDEX('Green_rooibos initial weight'!$C$5:$C$1749,MATCH(J194, 'Green_rooibos initial weight'!$A$5:$A$1749,0)),"")</f>
        <v>1.9319999999999999</v>
      </c>
      <c r="L194" s="286">
        <f t="shared" si="9"/>
        <v>1.6821999999999999</v>
      </c>
      <c r="M194" s="291"/>
      <c r="N194" s="291"/>
      <c r="O194" s="286">
        <f>IF(IFERROR(INDEX('Both teabags AfterDry'!$D$3:$D$900,MATCH(J194,'Both teabags AfterDry'!$A$3:$A$900,0)),"")="","",(IFERROR(INDEX('Both teabags AfterDry'!$D$3:$D$900,MATCH(J194,'Both teabags AfterDry'!$A$3:$A$900,0)),"")))</f>
        <v>0.67</v>
      </c>
      <c r="P194" s="286">
        <f t="shared" si="10"/>
        <v>0.51940000000000008</v>
      </c>
      <c r="Q194" s="291"/>
      <c r="R194" s="291"/>
      <c r="S194" s="287">
        <f>'Dry_Litterbag Placem_Collection'!E195</f>
        <v>42942</v>
      </c>
      <c r="T194" s="287">
        <f>IF('Dry_Litterbag Placem_Collection'!G195="","",'Dry_Litterbag Placem_Collection'!G195)</f>
        <v>43004</v>
      </c>
      <c r="U194" s="288">
        <f t="shared" ref="U194:U257" si="12">IFERROR(T194-S194,"")</f>
        <v>62</v>
      </c>
      <c r="V194" s="286">
        <f t="shared" si="11"/>
        <v>1.1627999999999998</v>
      </c>
      <c r="W194" s="289">
        <f>IFERROR(INDEX(Rainfall_Dry!$O$2:$O$217,MATCH(B194, Rainfall_Dry!$A$2:$A$217,0)),"")</f>
        <v>171.84818423999999</v>
      </c>
      <c r="X194" s="270">
        <v>12.565665055683967</v>
      </c>
      <c r="Y194" s="270">
        <v>0.9665896196679955</v>
      </c>
      <c r="Z194" s="270">
        <v>86.467745324648035</v>
      </c>
      <c r="AA194" s="271" t="s">
        <v>2690</v>
      </c>
      <c r="AB194" s="270">
        <v>1.0225726959093147</v>
      </c>
      <c r="AC194">
        <f>IF('WetLitterbags placem_collection'!AB195="","",'WetLitterbags placem_collection'!AB195)</f>
        <v>15.2</v>
      </c>
      <c r="AD194">
        <f>IF('WetLitterbags placem_collection'!Z195="","",'WetLitterbags placem_collection'!Z195)</f>
        <v>12.2</v>
      </c>
      <c r="AE194" s="256" t="str">
        <f>IF('WetLitterbags placem_collection'!AA195="","",'WetLitterbags placem_collection'!AA195)</f>
        <v>O</v>
      </c>
      <c r="AF194">
        <f>IF('WetLitterbags placem_collection'!AC195="","",'WetLitterbags placem_collection'!AC195)</f>
        <v>1</v>
      </c>
      <c r="AG194">
        <f>IFERROR(AVERAGE('Dry_Litterbag Placem_Collection'!O195,'Dry_Litterbag Placem_Collection'!R195),"")</f>
        <v>5.0999999999999996</v>
      </c>
      <c r="AH194" s="290">
        <f>IFERROR(AVERAGE('Dry_Litterbag Placem_Collection'!N195,'Dry_Litterbag Placem_Collection'!Q195),"")</f>
        <v>28.799999999999997</v>
      </c>
      <c r="AI194">
        <v>-2.4396949910000001</v>
      </c>
      <c r="AJ194">
        <v>34.838574029999997</v>
      </c>
      <c r="AK194" s="289" t="str">
        <f>IF(ISNUMBER(SEARCH("C", 'Dry_Litterbag Placem_Collection'!S195)),"YES","")</f>
        <v/>
      </c>
      <c r="AL194" s="289" t="str">
        <f>IF(ISNUMBER(SEARCH("H", 'Dry_Litterbag Placem_Collection'!S195)),"YES","")</f>
        <v/>
      </c>
      <c r="AM194" s="289" t="str">
        <f>IF(ISNUMBER(SEARCH("R", 'Dry_Litterbag Placem_Collection'!S195)),"YES","")</f>
        <v>YES</v>
      </c>
    </row>
    <row r="195" spans="1:39" ht="15" customHeight="1">
      <c r="A195" s="281" t="s">
        <v>2677</v>
      </c>
      <c r="B195" s="282">
        <f>'Dry_Litterbag Placem_Collection'!A196</f>
        <v>194</v>
      </c>
      <c r="C195" s="282" t="str">
        <f>'Dry_Litterbag Placem_Collection'!B196</f>
        <v>Makao</v>
      </c>
      <c r="D195" s="282" t="s">
        <v>2677</v>
      </c>
      <c r="E195" s="282" t="s">
        <v>2527</v>
      </c>
      <c r="F195" s="282">
        <v>3</v>
      </c>
      <c r="G195" s="283" t="str">
        <f>'Dry_Litterbag Placem_Collection'!C196</f>
        <v>Dry_Ag2_CG3</v>
      </c>
      <c r="H195" s="284" t="s">
        <v>2559</v>
      </c>
      <c r="I195" s="285" t="s">
        <v>1147</v>
      </c>
      <c r="J195" s="282" t="str">
        <f>IF(ISBLANK('Dry_Litterbag Placem_Collection'!J196),"","G"&amp;""&amp;'Dry_Litterbag Placem_Collection'!J196)</f>
        <v>G148</v>
      </c>
      <c r="K195" s="286">
        <f>IFERROR(INDEX('Green_rooibos initial weight'!$C$5:$C$1749,MATCH(J195, 'Green_rooibos initial weight'!$A$5:$A$1749,0)),"")</f>
        <v>2.0710000000000002</v>
      </c>
      <c r="L195" s="286">
        <f t="shared" ref="L195:L258" si="13">IFERROR(K195-($BF$7+$BF$8),"")</f>
        <v>1.8212000000000002</v>
      </c>
      <c r="M195" s="291"/>
      <c r="N195" s="291"/>
      <c r="O195" s="286">
        <f>IF(IFERROR(INDEX('Both teabags AfterDry'!$D$3:$D$900,MATCH(J195,'Both teabags AfterDry'!$A$3:$A$900,0)),"")="","",(IFERROR(INDEX('Both teabags AfterDry'!$D$3:$D$900,MATCH(J195,'Both teabags AfterDry'!$A$3:$A$900,0)),"")))</f>
        <v>0.433</v>
      </c>
      <c r="P195" s="286">
        <f t="shared" ref="P195:P258" si="14">IFERROR(IF(O195&gt;0,O195-($BF$7),""),"")</f>
        <v>0.28239999999999998</v>
      </c>
      <c r="Q195" s="291"/>
      <c r="R195" s="291"/>
      <c r="S195" s="287">
        <f>'Dry_Litterbag Placem_Collection'!E196</f>
        <v>42942</v>
      </c>
      <c r="T195" s="287">
        <f>IF('Dry_Litterbag Placem_Collection'!G196="","",'Dry_Litterbag Placem_Collection'!G196)</f>
        <v>43004</v>
      </c>
      <c r="U195" s="288">
        <f t="shared" si="12"/>
        <v>62</v>
      </c>
      <c r="V195" s="286">
        <f t="shared" ref="V195:V258" si="15">IFERROR(L195-P195,"")</f>
        <v>1.5388000000000002</v>
      </c>
      <c r="W195" s="289">
        <f>IFERROR(INDEX(Rainfall_Dry!$O$2:$O$217,MATCH(B195, Rainfall_Dry!$A$2:$A$217,0)),"")</f>
        <v>171.84818423999999</v>
      </c>
      <c r="X195" s="270">
        <v>21.13063730679653</v>
      </c>
      <c r="Y195" s="270">
        <v>3.0912555579081076</v>
      </c>
      <c r="Z195" s="270">
        <v>75.778107135295357</v>
      </c>
      <c r="AA195" s="271" t="s">
        <v>2688</v>
      </c>
      <c r="AB195" s="270">
        <v>0.46131099063578063</v>
      </c>
      <c r="AC195">
        <f>IF('WetLitterbags placem_collection'!AB196="","",'WetLitterbags placem_collection'!AB196)</f>
        <v>7.9</v>
      </c>
      <c r="AD195">
        <f>IF('WetLitterbags placem_collection'!Z196="","",'WetLitterbags placem_collection'!Z196)</f>
        <v>7.9</v>
      </c>
      <c r="AE195" s="256" t="str">
        <f>IF('WetLitterbags placem_collection'!AA196="","",'WetLitterbags placem_collection'!AA196)</f>
        <v>O</v>
      </c>
      <c r="AF195">
        <f>IF('WetLitterbags placem_collection'!AC196="","",'WetLitterbags placem_collection'!AC196)</f>
        <v>1</v>
      </c>
      <c r="AG195">
        <f>IFERROR(AVERAGE('Dry_Litterbag Placem_Collection'!O196,'Dry_Litterbag Placem_Collection'!R196),"")</f>
        <v>5.4</v>
      </c>
      <c r="AH195" s="290">
        <f>IFERROR(AVERAGE('Dry_Litterbag Placem_Collection'!N196,'Dry_Litterbag Placem_Collection'!Q196),"")</f>
        <v>30.849999999999998</v>
      </c>
      <c r="AI195">
        <v>-2.4395990190000001</v>
      </c>
      <c r="AJ195">
        <v>34.838418959999998</v>
      </c>
      <c r="AK195" s="289" t="str">
        <f>IF(ISNUMBER(SEARCH("C", 'Dry_Litterbag Placem_Collection'!S196)),"YES","")</f>
        <v/>
      </c>
      <c r="AL195" s="289" t="str">
        <f>IF(ISNUMBER(SEARCH("H", 'Dry_Litterbag Placem_Collection'!S196)),"YES","")</f>
        <v>YES</v>
      </c>
      <c r="AM195" s="289" t="str">
        <f>IF(ISNUMBER(SEARCH("R", 'Dry_Litterbag Placem_Collection'!S196)),"YES","")</f>
        <v>YES</v>
      </c>
    </row>
    <row r="196" spans="1:39" ht="15" customHeight="1">
      <c r="A196" s="281" t="s">
        <v>2677</v>
      </c>
      <c r="B196" s="282">
        <f>'Dry_Litterbag Placem_Collection'!A197</f>
        <v>195</v>
      </c>
      <c r="C196" s="282" t="str">
        <f>'Dry_Litterbag Placem_Collection'!B197</f>
        <v>Makao</v>
      </c>
      <c r="D196" s="282" t="s">
        <v>2677</v>
      </c>
      <c r="E196" s="282" t="s">
        <v>2527</v>
      </c>
      <c r="F196" s="282">
        <v>2</v>
      </c>
      <c r="G196" s="283" t="str">
        <f>'Dry_Litterbag Placem_Collection'!C197</f>
        <v>Dry_Ag3_CG2</v>
      </c>
      <c r="H196" s="284" t="s">
        <v>2559</v>
      </c>
      <c r="I196" s="285" t="s">
        <v>1147</v>
      </c>
      <c r="J196" s="282" t="str">
        <f>IF(ISBLANK('Dry_Litterbag Placem_Collection'!J197),"","G"&amp;""&amp;'Dry_Litterbag Placem_Collection'!J197)</f>
        <v>G105</v>
      </c>
      <c r="K196" s="286">
        <f>IFERROR(INDEX('Green_rooibos initial weight'!$C$5:$C$1749,MATCH(J196, 'Green_rooibos initial weight'!$A$5:$A$1749,0)),"")</f>
        <v>2.1440000000000001</v>
      </c>
      <c r="L196" s="286">
        <f t="shared" si="13"/>
        <v>1.8942000000000001</v>
      </c>
      <c r="M196" s="291"/>
      <c r="N196" s="291"/>
      <c r="O196" s="286">
        <f>IF(IFERROR(INDEX('Both teabags AfterDry'!$D$3:$D$900,MATCH(J196,'Both teabags AfterDry'!$A$3:$A$900,0)),"")="","",(IFERROR(INDEX('Both teabags AfterDry'!$D$3:$D$900,MATCH(J196,'Both teabags AfterDry'!$A$3:$A$900,0)),"")))</f>
        <v>1.2050000000000001</v>
      </c>
      <c r="P196" s="286">
        <f t="shared" si="14"/>
        <v>1.0544</v>
      </c>
      <c r="Q196" s="291"/>
      <c r="R196" s="291"/>
      <c r="S196" s="287">
        <f>'Dry_Litterbag Placem_Collection'!E197</f>
        <v>42942</v>
      </c>
      <c r="T196" s="287">
        <f>IF('Dry_Litterbag Placem_Collection'!G197="","",'Dry_Litterbag Placem_Collection'!G197)</f>
        <v>43004</v>
      </c>
      <c r="U196" s="288">
        <f t="shared" si="12"/>
        <v>62</v>
      </c>
      <c r="V196" s="286">
        <f t="shared" si="15"/>
        <v>0.8398000000000001</v>
      </c>
      <c r="W196" s="289">
        <f>IFERROR(INDEX(Rainfall_Dry!$O$2:$O$217,MATCH(B196, Rainfall_Dry!$A$2:$A$217,0)),"")</f>
        <v>171.84818423999999</v>
      </c>
      <c r="X196" s="270">
        <v>54.080969906906262</v>
      </c>
      <c r="Y196" s="270">
        <v>21.264484651351896</v>
      </c>
      <c r="Z196" s="270">
        <v>24.654545441741845</v>
      </c>
      <c r="AA196" s="271" t="s">
        <v>2691</v>
      </c>
      <c r="AB196" s="270">
        <v>1.8433218334154755</v>
      </c>
      <c r="AC196">
        <f>IF('WetLitterbags placem_collection'!AB197="","",'WetLitterbags placem_collection'!AB197)</f>
        <v>5.13</v>
      </c>
      <c r="AD196">
        <f>IF('WetLitterbags placem_collection'!Z197="","",'WetLitterbags placem_collection'!Z197)</f>
        <v>5.13</v>
      </c>
      <c r="AE196" s="256" t="str">
        <f>IF('WetLitterbags placem_collection'!AA197="","",'WetLitterbags placem_collection'!AA197)</f>
        <v>O</v>
      </c>
      <c r="AF196">
        <f>IF('WetLitterbags placem_collection'!AC197="","",'WetLitterbags placem_collection'!AC197)</f>
        <v>1</v>
      </c>
      <c r="AG196">
        <f>IFERROR(AVERAGE('Dry_Litterbag Placem_Collection'!O197,'Dry_Litterbag Placem_Collection'!R197),"")</f>
        <v>11.4</v>
      </c>
      <c r="AH196" s="290">
        <f>IFERROR(AVERAGE('Dry_Litterbag Placem_Collection'!N197,'Dry_Litterbag Placem_Collection'!Q197),"")</f>
        <v>28.1</v>
      </c>
      <c r="AI196">
        <v>-2.4396450349999999</v>
      </c>
      <c r="AJ196">
        <v>34.83836599</v>
      </c>
      <c r="AK196" s="289" t="str">
        <f>IF(ISNUMBER(SEARCH("C", 'Dry_Litterbag Placem_Collection'!S197)),"YES","")</f>
        <v/>
      </c>
      <c r="AL196" s="289" t="str">
        <f>IF(ISNUMBER(SEARCH("H", 'Dry_Litterbag Placem_Collection'!S197)),"YES","")</f>
        <v>YES</v>
      </c>
      <c r="AM196" s="289" t="str">
        <f>IF(ISNUMBER(SEARCH("R", 'Dry_Litterbag Placem_Collection'!S197)),"YES","")</f>
        <v>YES</v>
      </c>
    </row>
    <row r="197" spans="1:39" ht="15" customHeight="1">
      <c r="A197" s="281" t="s">
        <v>2677</v>
      </c>
      <c r="B197" s="282">
        <f>'Dry_Litterbag Placem_Collection'!A198</f>
        <v>196</v>
      </c>
      <c r="C197" s="282" t="str">
        <f>'Dry_Litterbag Placem_Collection'!B198</f>
        <v>Makao</v>
      </c>
      <c r="D197" s="282" t="s">
        <v>2677</v>
      </c>
      <c r="E197" s="282" t="s">
        <v>2527</v>
      </c>
      <c r="F197" s="282">
        <v>1</v>
      </c>
      <c r="G197" s="283" t="str">
        <f>'Dry_Litterbag Placem_Collection'!C198</f>
        <v>Dry_Ag4_CG1</v>
      </c>
      <c r="H197" s="284" t="s">
        <v>2559</v>
      </c>
      <c r="I197" s="285" t="s">
        <v>1147</v>
      </c>
      <c r="J197" s="282" t="str">
        <f>IF(ISBLANK('Dry_Litterbag Placem_Collection'!J198),"","G"&amp;""&amp;'Dry_Litterbag Placem_Collection'!J198)</f>
        <v>G12</v>
      </c>
      <c r="K197" s="286">
        <f>IFERROR(INDEX('Green_rooibos initial weight'!$C$5:$C$1749,MATCH(J197, 'Green_rooibos initial weight'!$A$5:$A$1749,0)),"")</f>
        <v>1.9870000000000001</v>
      </c>
      <c r="L197" s="286">
        <f t="shared" si="13"/>
        <v>1.7372000000000001</v>
      </c>
      <c r="M197" s="291"/>
      <c r="N197" s="291"/>
      <c r="O197" s="286">
        <f>IF(IFERROR(INDEX('Both teabags AfterDry'!$D$3:$D$900,MATCH(J197,'Both teabags AfterDry'!$A$3:$A$900,0)),"")="","",(IFERROR(INDEX('Both teabags AfterDry'!$D$3:$D$900,MATCH(J197,'Both teabags AfterDry'!$A$3:$A$900,0)),"")))</f>
        <v>0.748</v>
      </c>
      <c r="P197" s="286">
        <f t="shared" si="14"/>
        <v>0.59739999999999993</v>
      </c>
      <c r="Q197" s="291"/>
      <c r="R197" s="291"/>
      <c r="S197" s="287">
        <f>'Dry_Litterbag Placem_Collection'!E198</f>
        <v>42942</v>
      </c>
      <c r="T197" s="287">
        <f>IF('Dry_Litterbag Placem_Collection'!G198="","",'Dry_Litterbag Placem_Collection'!G198)</f>
        <v>43004</v>
      </c>
      <c r="U197" s="288">
        <f t="shared" si="12"/>
        <v>62</v>
      </c>
      <c r="V197" s="286">
        <f t="shared" si="15"/>
        <v>1.1398000000000001</v>
      </c>
      <c r="W197" s="289">
        <f>IFERROR(INDEX(Rainfall_Dry!$O$2:$O$217,MATCH(B197, Rainfall_Dry!$A$2:$A$217,0)),"")</f>
        <v>171.84818423999999</v>
      </c>
      <c r="X197" s="270">
        <v>51.960000000000008</v>
      </c>
      <c r="Y197" s="270">
        <v>18.919999999999995</v>
      </c>
      <c r="Z197" s="270">
        <v>29.120000000000005</v>
      </c>
      <c r="AA197" s="271" t="s">
        <v>2691</v>
      </c>
      <c r="AB197" s="270">
        <v>1.85293247905372</v>
      </c>
      <c r="AC197">
        <f>IF('WetLitterbags placem_collection'!AB198="","",'WetLitterbags placem_collection'!AB198)</f>
        <v>13.8</v>
      </c>
      <c r="AD197">
        <f>IF('WetLitterbags placem_collection'!Z198="","",'WetLitterbags placem_collection'!Z198)</f>
        <v>17.399999999999999</v>
      </c>
      <c r="AE197" s="256" t="str">
        <f>IF('WetLitterbags placem_collection'!AA198="","",'WetLitterbags placem_collection'!AA198)</f>
        <v>O</v>
      </c>
      <c r="AF197">
        <f>IF('WetLitterbags placem_collection'!AC198="","",'WetLitterbags placem_collection'!AC198)</f>
        <v>1</v>
      </c>
      <c r="AG197">
        <f>IFERROR(AVERAGE('Dry_Litterbag Placem_Collection'!O198,'Dry_Litterbag Placem_Collection'!R198),"")</f>
        <v>12.45</v>
      </c>
      <c r="AH197" s="290">
        <f>IFERROR(AVERAGE('Dry_Litterbag Placem_Collection'!N198,'Dry_Litterbag Placem_Collection'!Q198),"")</f>
        <v>26.65</v>
      </c>
      <c r="AI197">
        <v>-2.439403972</v>
      </c>
      <c r="AJ197">
        <v>34.838404959999998</v>
      </c>
      <c r="AK197" s="289" t="str">
        <f>IF(ISNUMBER(SEARCH("C", 'Dry_Litterbag Placem_Collection'!S198)),"YES","")</f>
        <v/>
      </c>
      <c r="AL197" s="289" t="str">
        <f>IF(ISNUMBER(SEARCH("H", 'Dry_Litterbag Placem_Collection'!S198)),"YES","")</f>
        <v>YES</v>
      </c>
      <c r="AM197" s="289" t="str">
        <f>IF(ISNUMBER(SEARCH("R", 'Dry_Litterbag Placem_Collection'!S198)),"YES","")</f>
        <v/>
      </c>
    </row>
    <row r="198" spans="1:39" ht="15" customHeight="1">
      <c r="A198" s="281" t="s">
        <v>2677</v>
      </c>
      <c r="B198" s="282">
        <f>'Dry_Litterbag Placem_Collection'!A199</f>
        <v>197</v>
      </c>
      <c r="C198" s="282" t="str">
        <f>'Dry_Litterbag Placem_Collection'!B199</f>
        <v>Makao</v>
      </c>
      <c r="D198" s="282" t="s">
        <v>2677</v>
      </c>
      <c r="E198" s="282" t="s">
        <v>2527</v>
      </c>
      <c r="F198" s="282">
        <v>2</v>
      </c>
      <c r="G198" s="283" t="str">
        <f>'Dry_Litterbag Placem_Collection'!C199</f>
        <v>Dry_P1_CG2</v>
      </c>
      <c r="H198" s="284" t="s">
        <v>2559</v>
      </c>
      <c r="I198" s="285" t="s">
        <v>1147</v>
      </c>
      <c r="J198" s="282" t="str">
        <f>IF(ISBLANK('Dry_Litterbag Placem_Collection'!J199),"","G"&amp;""&amp;'Dry_Litterbag Placem_Collection'!J199)</f>
        <v>G399</v>
      </c>
      <c r="K198" s="286">
        <f>IFERROR(INDEX('Green_rooibos initial weight'!$C$5:$C$1749,MATCH(J198, 'Green_rooibos initial weight'!$A$5:$A$1749,0)),"")</f>
        <v>2.0070000000000001</v>
      </c>
      <c r="L198" s="286">
        <f t="shared" si="13"/>
        <v>1.7572000000000001</v>
      </c>
      <c r="M198" s="291"/>
      <c r="N198" s="291"/>
      <c r="O198" s="286">
        <f>IF(IFERROR(INDEX('Both teabags AfterDry'!$D$3:$D$900,MATCH(J198,'Both teabags AfterDry'!$A$3:$A$900,0)),"")="","",(IFERROR(INDEX('Both teabags AfterDry'!$D$3:$D$900,MATCH(J198,'Both teabags AfterDry'!$A$3:$A$900,0)),"")))</f>
        <v>0.69</v>
      </c>
      <c r="P198" s="286">
        <f t="shared" si="14"/>
        <v>0.53939999999999988</v>
      </c>
      <c r="Q198" s="291"/>
      <c r="R198" s="291"/>
      <c r="S198" s="287">
        <f>'Dry_Litterbag Placem_Collection'!E199</f>
        <v>42942</v>
      </c>
      <c r="T198" s="287">
        <f>IF('Dry_Litterbag Placem_Collection'!G199="","",'Dry_Litterbag Placem_Collection'!G199)</f>
        <v>43004</v>
      </c>
      <c r="U198" s="288">
        <f t="shared" si="12"/>
        <v>62</v>
      </c>
      <c r="V198" s="286">
        <f t="shared" si="15"/>
        <v>1.2178000000000002</v>
      </c>
      <c r="W198" s="289">
        <f>IFERROR(INDEX(Rainfall_Dry!$O$2:$O$217,MATCH(B198, Rainfall_Dry!$A$2:$A$217,0)),"")</f>
        <v>171.84818423999999</v>
      </c>
      <c r="X198" s="270">
        <v>23.96</v>
      </c>
      <c r="Y198" s="270">
        <v>0.91999999999999804</v>
      </c>
      <c r="Z198" s="270">
        <v>75.12</v>
      </c>
      <c r="AA198" s="271" t="s">
        <v>2688</v>
      </c>
      <c r="AB198" s="270">
        <v>1.2493839329719072</v>
      </c>
      <c r="AC198">
        <f>IF('WetLitterbags placem_collection'!AB199="","",'WetLitterbags placem_collection'!AB199)</f>
        <v>5.13</v>
      </c>
      <c r="AD198">
        <f>IF('WetLitterbags placem_collection'!Z199="","",'WetLitterbags placem_collection'!Z199)</f>
        <v>5.13</v>
      </c>
      <c r="AE198" s="256" t="str">
        <f>IF('WetLitterbags placem_collection'!AA199="","",'WetLitterbags placem_collection'!AA199)</f>
        <v>O</v>
      </c>
      <c r="AF198">
        <f>IF('WetLitterbags placem_collection'!AC199="","",'WetLitterbags placem_collection'!AC199)</f>
        <v>1</v>
      </c>
      <c r="AG198">
        <f>IFERROR(AVERAGE('Dry_Litterbag Placem_Collection'!O199,'Dry_Litterbag Placem_Collection'!R199),"")</f>
        <v>6.3000000000000007</v>
      </c>
      <c r="AH198" s="290">
        <f>IFERROR(AVERAGE('Dry_Litterbag Placem_Collection'!N199,'Dry_Litterbag Placem_Collection'!Q199),"")</f>
        <v>29.05</v>
      </c>
      <c r="AI198">
        <v>-2.4396450349999999</v>
      </c>
      <c r="AJ198">
        <v>34.83836599</v>
      </c>
      <c r="AK198" s="289" t="str">
        <f>IF(ISNUMBER(SEARCH("C", 'Dry_Litterbag Placem_Collection'!S199)),"YES","")</f>
        <v/>
      </c>
      <c r="AL198" s="289" t="str">
        <f>IF(ISNUMBER(SEARCH("H", 'Dry_Litterbag Placem_Collection'!S199)),"YES","")</f>
        <v/>
      </c>
      <c r="AM198" s="289" t="str">
        <f>IF(ISNUMBER(SEARCH("R", 'Dry_Litterbag Placem_Collection'!S199)),"YES","")</f>
        <v>YES</v>
      </c>
    </row>
    <row r="199" spans="1:39" ht="15" customHeight="1">
      <c r="A199" s="281" t="s">
        <v>2677</v>
      </c>
      <c r="B199" s="282">
        <f>'Dry_Litterbag Placem_Collection'!A200</f>
        <v>198</v>
      </c>
      <c r="C199" s="282" t="str">
        <f>'Dry_Litterbag Placem_Collection'!B200</f>
        <v>Makao</v>
      </c>
      <c r="D199" s="282" t="s">
        <v>2677</v>
      </c>
      <c r="E199" s="282" t="s">
        <v>2527</v>
      </c>
      <c r="F199" s="282">
        <v>3</v>
      </c>
      <c r="G199" s="283" t="str">
        <f>'Dry_Litterbag Placem_Collection'!C200</f>
        <v>Dry_P2_CG3</v>
      </c>
      <c r="H199" s="284" t="s">
        <v>2559</v>
      </c>
      <c r="I199" s="285" t="s">
        <v>1147</v>
      </c>
      <c r="J199" s="282" t="str">
        <f>IF(ISBLANK('Dry_Litterbag Placem_Collection'!J200),"","G"&amp;""&amp;'Dry_Litterbag Placem_Collection'!J200)</f>
        <v>G27</v>
      </c>
      <c r="K199" s="286">
        <f>IFERROR(INDEX('Green_rooibos initial weight'!$C$5:$C$1749,MATCH(J199, 'Green_rooibos initial weight'!$A$5:$A$1749,0)),"")</f>
        <v>1.966</v>
      </c>
      <c r="L199" s="286">
        <f t="shared" si="13"/>
        <v>1.7161999999999999</v>
      </c>
      <c r="M199" s="291"/>
      <c r="N199" s="291"/>
      <c r="O199" s="286">
        <f>IF(IFERROR(INDEX('Both teabags AfterDry'!$D$3:$D$900,MATCH(J199,'Both teabags AfterDry'!$A$3:$A$900,0)),"")="","",(IFERROR(INDEX('Both teabags AfterDry'!$D$3:$D$900,MATCH(J199,'Both teabags AfterDry'!$A$3:$A$900,0)),"")))</f>
        <v>0.73799999999999999</v>
      </c>
      <c r="P199" s="286">
        <f t="shared" si="14"/>
        <v>0.58739999999999992</v>
      </c>
      <c r="Q199" s="291"/>
      <c r="R199" s="291"/>
      <c r="S199" s="287">
        <f>'Dry_Litterbag Placem_Collection'!E200</f>
        <v>42942</v>
      </c>
      <c r="T199" s="287">
        <f>IF('Dry_Litterbag Placem_Collection'!G200="","",'Dry_Litterbag Placem_Collection'!G200)</f>
        <v>43004</v>
      </c>
      <c r="U199" s="288">
        <f t="shared" si="12"/>
        <v>62</v>
      </c>
      <c r="V199" s="286">
        <f t="shared" si="15"/>
        <v>1.1288</v>
      </c>
      <c r="W199" s="289">
        <f>IFERROR(INDEX(Rainfall_Dry!$O$2:$O$217,MATCH(B199, Rainfall_Dry!$A$2:$A$217,0)),"")</f>
        <v>171.84818423999999</v>
      </c>
      <c r="X199" s="270">
        <v>19.96</v>
      </c>
      <c r="Y199" s="270">
        <v>4.9199999999999982</v>
      </c>
      <c r="Z199" s="270">
        <v>75.12</v>
      </c>
      <c r="AA199" s="271" t="s">
        <v>2689</v>
      </c>
      <c r="AB199" s="270">
        <v>1.641498275012321</v>
      </c>
      <c r="AC199">
        <f>IF('WetLitterbags placem_collection'!AB200="","",'WetLitterbags placem_collection'!AB200)</f>
        <v>7.9</v>
      </c>
      <c r="AD199">
        <f>IF('WetLitterbags placem_collection'!Z200="","",'WetLitterbags placem_collection'!Z200)</f>
        <v>7.9</v>
      </c>
      <c r="AE199" s="256" t="str">
        <f>IF('WetLitterbags placem_collection'!AA200="","",'WetLitterbags placem_collection'!AA200)</f>
        <v>O</v>
      </c>
      <c r="AF199">
        <f>IF('WetLitterbags placem_collection'!AC200="","",'WetLitterbags placem_collection'!AC200)</f>
        <v>1</v>
      </c>
      <c r="AG199">
        <f>IFERROR(AVERAGE('Dry_Litterbag Placem_Collection'!O200,'Dry_Litterbag Placem_Collection'!R200),"")</f>
        <v>4.8499999999999996</v>
      </c>
      <c r="AH199" s="290">
        <f>IFERROR(AVERAGE('Dry_Litterbag Placem_Collection'!N200,'Dry_Litterbag Placem_Collection'!Q200),"")</f>
        <v>30.25</v>
      </c>
      <c r="AI199">
        <v>-2.4395990190000001</v>
      </c>
      <c r="AJ199">
        <v>34.838418959999998</v>
      </c>
      <c r="AK199" s="289" t="str">
        <f>IF(ISNUMBER(SEARCH("C", 'Dry_Litterbag Placem_Collection'!S200)),"YES","")</f>
        <v/>
      </c>
      <c r="AL199" s="289" t="str">
        <f>IF(ISNUMBER(SEARCH("H", 'Dry_Litterbag Placem_Collection'!S200)),"YES","")</f>
        <v/>
      </c>
      <c r="AM199" s="289" t="str">
        <f>IF(ISNUMBER(SEARCH("R", 'Dry_Litterbag Placem_Collection'!S200)),"YES","")</f>
        <v>YES</v>
      </c>
    </row>
    <row r="200" spans="1:39" ht="15" customHeight="1">
      <c r="A200" s="281" t="s">
        <v>2677</v>
      </c>
      <c r="B200" s="282">
        <f>'Dry_Litterbag Placem_Collection'!A201</f>
        <v>199</v>
      </c>
      <c r="C200" s="282" t="str">
        <f>'Dry_Litterbag Placem_Collection'!B201</f>
        <v>Makao</v>
      </c>
      <c r="D200" s="282" t="s">
        <v>2677</v>
      </c>
      <c r="E200" s="282" t="s">
        <v>2527</v>
      </c>
      <c r="F200" s="282">
        <v>1</v>
      </c>
      <c r="G200" s="283" t="str">
        <f>'Dry_Litterbag Placem_Collection'!C201</f>
        <v>Dry_P3_CG1</v>
      </c>
      <c r="H200" s="284" t="s">
        <v>2559</v>
      </c>
      <c r="I200" s="285" t="s">
        <v>1147</v>
      </c>
      <c r="J200" s="282" t="str">
        <f>IF(ISBLANK('Dry_Litterbag Placem_Collection'!J201),"","G"&amp;""&amp;'Dry_Litterbag Placem_Collection'!J201)</f>
        <v>G224</v>
      </c>
      <c r="K200" s="286">
        <f>IFERROR(INDEX('Green_rooibos initial weight'!$C$5:$C$1749,MATCH(J200, 'Green_rooibos initial weight'!$A$5:$A$1749,0)),"")</f>
        <v>2.0259999999999998</v>
      </c>
      <c r="L200" s="286">
        <f t="shared" si="13"/>
        <v>1.7761999999999998</v>
      </c>
      <c r="M200" s="291"/>
      <c r="N200" s="291"/>
      <c r="O200" s="286">
        <f>IF(IFERROR(INDEX('Both teabags AfterDry'!$D$3:$D$900,MATCH(J200,'Both teabags AfterDry'!$A$3:$A$900,0)),"")="","",(IFERROR(INDEX('Both teabags AfterDry'!$D$3:$D$900,MATCH(J200,'Both teabags AfterDry'!$A$3:$A$900,0)),"")))</f>
        <v>0.53049999999999997</v>
      </c>
      <c r="P200" s="286">
        <f t="shared" si="14"/>
        <v>0.37989999999999996</v>
      </c>
      <c r="Q200" s="291"/>
      <c r="R200" s="291"/>
      <c r="S200" s="287">
        <f>'Dry_Litterbag Placem_Collection'!E201</f>
        <v>42942</v>
      </c>
      <c r="T200" s="287">
        <f>IF('Dry_Litterbag Placem_Collection'!G201="","",'Dry_Litterbag Placem_Collection'!G201)</f>
        <v>43004</v>
      </c>
      <c r="U200" s="288">
        <f t="shared" si="12"/>
        <v>62</v>
      </c>
      <c r="V200" s="286">
        <f t="shared" si="15"/>
        <v>1.3962999999999999</v>
      </c>
      <c r="W200" s="289">
        <f>IFERROR(INDEX(Rainfall_Dry!$O$2:$O$217,MATCH(B200, Rainfall_Dry!$A$2:$A$217,0)),"")</f>
        <v>171.84818423999999</v>
      </c>
      <c r="X200" s="270">
        <v>21.96</v>
      </c>
      <c r="Y200" s="270">
        <v>8.9199999999999982</v>
      </c>
      <c r="Z200" s="270">
        <v>69.12</v>
      </c>
      <c r="AA200" s="271" t="s">
        <v>2688</v>
      </c>
      <c r="AB200" s="270">
        <v>1.7491375061606702</v>
      </c>
      <c r="AC200">
        <f>IF('WetLitterbags placem_collection'!AB201="","",'WetLitterbags placem_collection'!AB201)</f>
        <v>13.8</v>
      </c>
      <c r="AD200">
        <f>IF('WetLitterbags placem_collection'!Z201="","",'WetLitterbags placem_collection'!Z201)</f>
        <v>17.399999999999999</v>
      </c>
      <c r="AE200" s="256" t="str">
        <f>IF('WetLitterbags placem_collection'!AA201="","",'WetLitterbags placem_collection'!AA201)</f>
        <v>O</v>
      </c>
      <c r="AF200">
        <f>IF('WetLitterbags placem_collection'!AC201="","",'WetLitterbags placem_collection'!AC201)</f>
        <v>1</v>
      </c>
      <c r="AG200">
        <f>IFERROR(AVERAGE('Dry_Litterbag Placem_Collection'!O201,'Dry_Litterbag Placem_Collection'!R201),"")</f>
        <v>6.1999999999999993</v>
      </c>
      <c r="AH200" s="290">
        <f>IFERROR(AVERAGE('Dry_Litterbag Placem_Collection'!N201,'Dry_Litterbag Placem_Collection'!Q201),"")</f>
        <v>27.200000000000003</v>
      </c>
      <c r="AI200">
        <v>-2.439403972</v>
      </c>
      <c r="AJ200">
        <v>34.838404959999998</v>
      </c>
      <c r="AK200" s="289" t="str">
        <f>IF(ISNUMBER(SEARCH("C", 'Dry_Litterbag Placem_Collection'!S201)),"YES","")</f>
        <v/>
      </c>
      <c r="AL200" s="289" t="str">
        <f>IF(ISNUMBER(SEARCH("H", 'Dry_Litterbag Placem_Collection'!S201)),"YES","")</f>
        <v>YES</v>
      </c>
      <c r="AM200" s="289" t="str">
        <f>IF(ISNUMBER(SEARCH("R", 'Dry_Litterbag Placem_Collection'!S201)),"YES","")</f>
        <v/>
      </c>
    </row>
    <row r="201" spans="1:39" ht="15" customHeight="1">
      <c r="A201" s="281" t="s">
        <v>2677</v>
      </c>
      <c r="B201" s="282">
        <f>'Dry_Litterbag Placem_Collection'!A202</f>
        <v>200</v>
      </c>
      <c r="C201" s="282" t="str">
        <f>'Dry_Litterbag Placem_Collection'!B202</f>
        <v>Makao</v>
      </c>
      <c r="D201" s="282" t="s">
        <v>2677</v>
      </c>
      <c r="E201" s="282" t="s">
        <v>2527</v>
      </c>
      <c r="F201" s="282">
        <v>4</v>
      </c>
      <c r="G201" s="283" t="str">
        <f>'Dry_Litterbag Placem_Collection'!C202</f>
        <v>Dry_P4_CG4</v>
      </c>
      <c r="H201" s="284" t="s">
        <v>2559</v>
      </c>
      <c r="I201" s="285" t="s">
        <v>1147</v>
      </c>
      <c r="J201" s="282" t="str">
        <f>IF(ISBLANK('Dry_Litterbag Placem_Collection'!J202),"","G"&amp;""&amp;'Dry_Litterbag Placem_Collection'!J202)</f>
        <v>G158</v>
      </c>
      <c r="K201" s="286">
        <f>IFERROR(INDEX('Green_rooibos initial weight'!$C$5:$C$1749,MATCH(J201, 'Green_rooibos initial weight'!$A$5:$A$1749,0)),"")</f>
        <v>2.0609999999999999</v>
      </c>
      <c r="L201" s="286">
        <f t="shared" si="13"/>
        <v>1.8111999999999999</v>
      </c>
      <c r="M201" s="291"/>
      <c r="N201" s="291"/>
      <c r="O201" s="286">
        <f>IF(IFERROR(INDEX('Both teabags AfterDry'!$D$3:$D$900,MATCH(J201,'Both teabags AfterDry'!$A$3:$A$900,0)),"")="","",(IFERROR(INDEX('Both teabags AfterDry'!$D$3:$D$900,MATCH(J201,'Both teabags AfterDry'!$A$3:$A$900,0)),"")))</f>
        <v>0.71050000000000002</v>
      </c>
      <c r="P201" s="286">
        <f t="shared" si="14"/>
        <v>0.55990000000000006</v>
      </c>
      <c r="Q201" s="291"/>
      <c r="R201" s="291"/>
      <c r="S201" s="287">
        <f>'Dry_Litterbag Placem_Collection'!E202</f>
        <v>42942</v>
      </c>
      <c r="T201" s="287">
        <f>IF('Dry_Litterbag Placem_Collection'!G202="","",'Dry_Litterbag Placem_Collection'!G202)</f>
        <v>43004</v>
      </c>
      <c r="U201" s="288">
        <f t="shared" si="12"/>
        <v>62</v>
      </c>
      <c r="V201" s="286">
        <f t="shared" si="15"/>
        <v>1.2512999999999999</v>
      </c>
      <c r="W201" s="289">
        <f>IFERROR(INDEX(Rainfall_Dry!$O$2:$O$217,MATCH(B201, Rainfall_Dry!$A$2:$A$217,0)),"")</f>
        <v>171.84818423999999</v>
      </c>
      <c r="X201" s="270">
        <v>25.96</v>
      </c>
      <c r="Y201" s="270">
        <v>6.9200000000000008</v>
      </c>
      <c r="Z201" s="270">
        <v>67.12</v>
      </c>
      <c r="AA201" s="271" t="s">
        <v>2688</v>
      </c>
      <c r="AB201" s="270">
        <v>1.7568260226712666</v>
      </c>
      <c r="AC201">
        <f>IF('WetLitterbags placem_collection'!AB202="","",'WetLitterbags placem_collection'!AB202)</f>
        <v>15.2</v>
      </c>
      <c r="AD201">
        <f>IF('WetLitterbags placem_collection'!Z202="","",'WetLitterbags placem_collection'!Z202)</f>
        <v>12.2</v>
      </c>
      <c r="AE201" s="256" t="str">
        <f>IF('WetLitterbags placem_collection'!AA202="","",'WetLitterbags placem_collection'!AA202)</f>
        <v>O</v>
      </c>
      <c r="AF201">
        <f>IF('WetLitterbags placem_collection'!AC202="","",'WetLitterbags placem_collection'!AC202)</f>
        <v>1</v>
      </c>
      <c r="AG201">
        <f>IFERROR(AVERAGE('Dry_Litterbag Placem_Collection'!O202,'Dry_Litterbag Placem_Collection'!R202),"")</f>
        <v>7</v>
      </c>
      <c r="AH201" s="290">
        <f>IFERROR(AVERAGE('Dry_Litterbag Placem_Collection'!N202,'Dry_Litterbag Placem_Collection'!Q202),"")</f>
        <v>32.9</v>
      </c>
      <c r="AI201">
        <v>-2.4396949910000001</v>
      </c>
      <c r="AJ201">
        <v>34.838574029999997</v>
      </c>
      <c r="AK201" s="289" t="str">
        <f>IF(ISNUMBER(SEARCH("C", 'Dry_Litterbag Placem_Collection'!S202)),"YES","")</f>
        <v/>
      </c>
      <c r="AL201" s="289" t="str">
        <f>IF(ISNUMBER(SEARCH("H", 'Dry_Litterbag Placem_Collection'!S202)),"YES","")</f>
        <v/>
      </c>
      <c r="AM201" s="289" t="str">
        <f>IF(ISNUMBER(SEARCH("R", 'Dry_Litterbag Placem_Collection'!S202)),"YES","")</f>
        <v>YES</v>
      </c>
    </row>
    <row r="202" spans="1:39" ht="15" customHeight="1">
      <c r="A202" s="281" t="s">
        <v>2677</v>
      </c>
      <c r="B202" s="282">
        <f>'Dry_Litterbag Placem_Collection'!A203</f>
        <v>201</v>
      </c>
      <c r="C202" s="282" t="str">
        <f>'Dry_Litterbag Placem_Collection'!B203</f>
        <v>Maswa</v>
      </c>
      <c r="D202" s="282" t="s">
        <v>2677</v>
      </c>
      <c r="E202" s="282" t="s">
        <v>2527</v>
      </c>
      <c r="F202" s="282">
        <v>4</v>
      </c>
      <c r="G202" s="283" t="str">
        <f>'Dry_Litterbag Placem_Collection'!C203</f>
        <v>Dry_W3_CG4</v>
      </c>
      <c r="H202" s="284" t="s">
        <v>2559</v>
      </c>
      <c r="I202" s="285" t="s">
        <v>1147</v>
      </c>
      <c r="J202" s="282" t="str">
        <f>IF(ISBLANK('Dry_Litterbag Placem_Collection'!J203),"","G"&amp;""&amp;'Dry_Litterbag Placem_Collection'!J203)</f>
        <v>G211</v>
      </c>
      <c r="K202" s="286">
        <f>IFERROR(INDEX('Green_rooibos initial weight'!$C$5:$C$1749,MATCH(J202, 'Green_rooibos initial weight'!$A$5:$A$1749,0)),"")</f>
        <v>2.06</v>
      </c>
      <c r="L202" s="286">
        <f t="shared" si="13"/>
        <v>1.8102</v>
      </c>
      <c r="M202" s="291"/>
      <c r="N202" s="291"/>
      <c r="O202" s="286">
        <f>IF(IFERROR(INDEX('Both teabags AfterDry'!$D$3:$D$900,MATCH(J202,'Both teabags AfterDry'!$A$3:$A$900,0)),"")="","",(IFERROR(INDEX('Both teabags AfterDry'!$D$3:$D$900,MATCH(J202,'Both teabags AfterDry'!$A$3:$A$900,0)),"")))</f>
        <v>0.67300000000000004</v>
      </c>
      <c r="P202" s="286">
        <f t="shared" si="14"/>
        <v>0.52239999999999998</v>
      </c>
      <c r="Q202" s="291"/>
      <c r="R202" s="291"/>
      <c r="S202" s="287">
        <f>'Dry_Litterbag Placem_Collection'!E203</f>
        <v>42942</v>
      </c>
      <c r="T202" s="287">
        <f>IF('Dry_Litterbag Placem_Collection'!G203="","",'Dry_Litterbag Placem_Collection'!G203)</f>
        <v>43004</v>
      </c>
      <c r="U202" s="288">
        <f t="shared" si="12"/>
        <v>62</v>
      </c>
      <c r="V202" s="286">
        <f t="shared" si="15"/>
        <v>1.2878000000000001</v>
      </c>
      <c r="W202" s="289">
        <f>IFERROR(INDEX(Rainfall_Dry!$O$2:$O$217,MATCH(B202, Rainfall_Dry!$A$2:$A$217,0)),"")</f>
        <v>171.84818423999999</v>
      </c>
      <c r="X202" s="270">
        <v>38.691629007962128</v>
      </c>
      <c r="Y202" s="270">
        <v>26.81299763288143</v>
      </c>
      <c r="Z202" s="270">
        <v>34.495373359156439</v>
      </c>
      <c r="AA202" s="271" t="s">
        <v>2693</v>
      </c>
      <c r="AB202" s="270">
        <v>2.5483587974371611</v>
      </c>
      <c r="AC202">
        <f>IF('WetLitterbags placem_collection'!AB203="","",'WetLitterbags placem_collection'!AB203)</f>
        <v>15.2</v>
      </c>
      <c r="AD202">
        <f>IF('WetLitterbags placem_collection'!Z203="","",'WetLitterbags placem_collection'!Z203)</f>
        <v>12.2</v>
      </c>
      <c r="AE202" s="256" t="str">
        <f>IF('WetLitterbags placem_collection'!AA203="","",'WetLitterbags placem_collection'!AA203)</f>
        <v>O</v>
      </c>
      <c r="AF202">
        <f>IF('WetLitterbags placem_collection'!AC203="","",'WetLitterbags placem_collection'!AC203)</f>
        <v>1</v>
      </c>
      <c r="AG202">
        <f>IFERROR(AVERAGE('Dry_Litterbag Placem_Collection'!O203,'Dry_Litterbag Placem_Collection'!R203),"")</f>
        <v>8.9</v>
      </c>
      <c r="AH202" s="290">
        <f>IFERROR(AVERAGE('Dry_Litterbag Placem_Collection'!N203,'Dry_Litterbag Placem_Collection'!Q203),"")</f>
        <v>29.15</v>
      </c>
      <c r="AI202">
        <v>-2.4396949910000001</v>
      </c>
      <c r="AJ202">
        <v>34.838574029999997</v>
      </c>
      <c r="AK202" s="289" t="str">
        <f>IF(ISNUMBER(SEARCH("C", 'Dry_Litterbag Placem_Collection'!S203)),"YES","")</f>
        <v/>
      </c>
      <c r="AL202" s="289" t="str">
        <f>IF(ISNUMBER(SEARCH("H", 'Dry_Litterbag Placem_Collection'!S203)),"YES","")</f>
        <v>YES</v>
      </c>
      <c r="AM202" s="289" t="str">
        <f>IF(ISNUMBER(SEARCH("R", 'Dry_Litterbag Placem_Collection'!S203)),"YES","")</f>
        <v>YES</v>
      </c>
    </row>
    <row r="203" spans="1:39" ht="15" customHeight="1">
      <c r="A203" s="281" t="s">
        <v>2677</v>
      </c>
      <c r="B203" s="282">
        <f>'Dry_Litterbag Placem_Collection'!A204</f>
        <v>202</v>
      </c>
      <c r="C203" s="282" t="str">
        <f>'Dry_Litterbag Placem_Collection'!B204</f>
        <v>Maswa</v>
      </c>
      <c r="D203" s="282" t="s">
        <v>2677</v>
      </c>
      <c r="E203" s="282" t="s">
        <v>2527</v>
      </c>
      <c r="F203" s="282">
        <v>1</v>
      </c>
      <c r="G203" s="283" t="str">
        <f>'Dry_Litterbag Placem_Collection'!C204</f>
        <v>Dry_W2_CG1</v>
      </c>
      <c r="H203" s="284" t="s">
        <v>2559</v>
      </c>
      <c r="I203" s="285" t="s">
        <v>1147</v>
      </c>
      <c r="J203" s="282" t="str">
        <f>IF(ISBLANK('Dry_Litterbag Placem_Collection'!J204),"","G"&amp;""&amp;'Dry_Litterbag Placem_Collection'!J204)</f>
        <v>G181</v>
      </c>
      <c r="K203" s="286">
        <f>IFERROR(INDEX('Green_rooibos initial weight'!$C$5:$C$1749,MATCH(J203, 'Green_rooibos initial weight'!$A$5:$A$1749,0)),"")</f>
        <v>1.7629999999999999</v>
      </c>
      <c r="L203" s="286">
        <f t="shared" si="13"/>
        <v>1.5131999999999999</v>
      </c>
      <c r="M203" s="291"/>
      <c r="N203" s="291"/>
      <c r="O203" s="286">
        <f>IF(IFERROR(INDEX('Both teabags AfterDry'!$D$3:$D$900,MATCH(J203,'Both teabags AfterDry'!$A$3:$A$900,0)),"")="","",(IFERROR(INDEX('Both teabags AfterDry'!$D$3:$D$900,MATCH(J203,'Both teabags AfterDry'!$A$3:$A$900,0)),"")))</f>
        <v>0.80740000000000001</v>
      </c>
      <c r="P203" s="286">
        <f t="shared" si="14"/>
        <v>0.65680000000000005</v>
      </c>
      <c r="Q203" s="291"/>
      <c r="R203" s="291"/>
      <c r="S203" s="287">
        <f>'Dry_Litterbag Placem_Collection'!E204</f>
        <v>42942</v>
      </c>
      <c r="T203" s="287">
        <f>IF('Dry_Litterbag Placem_Collection'!G204="","",'Dry_Litterbag Placem_Collection'!G204)</f>
        <v>43004</v>
      </c>
      <c r="U203" s="288">
        <f t="shared" si="12"/>
        <v>62</v>
      </c>
      <c r="V203" s="286">
        <f t="shared" si="15"/>
        <v>0.85639999999999983</v>
      </c>
      <c r="W203" s="289">
        <f>IFERROR(INDEX(Rainfall_Dry!$O$2:$O$217,MATCH(B203, Rainfall_Dry!$A$2:$A$217,0)),"")</f>
        <v>171.84818423999999</v>
      </c>
      <c r="X203" s="270">
        <v>45.272914521112256</v>
      </c>
      <c r="Y203" s="270">
        <v>23.604531410916575</v>
      </c>
      <c r="Z203" s="270">
        <v>31.122554067971166</v>
      </c>
      <c r="AA203" s="271" t="s">
        <v>2691</v>
      </c>
      <c r="AB203" s="270">
        <v>2.0547560374568752</v>
      </c>
      <c r="AC203">
        <f>IF('WetLitterbags placem_collection'!AB204="","",'WetLitterbags placem_collection'!AB204)</f>
        <v>13.8</v>
      </c>
      <c r="AD203">
        <f>IF('WetLitterbags placem_collection'!Z204="","",'WetLitterbags placem_collection'!Z204)</f>
        <v>17.399999999999999</v>
      </c>
      <c r="AE203" s="256" t="str">
        <f>IF('WetLitterbags placem_collection'!AA204="","",'WetLitterbags placem_collection'!AA204)</f>
        <v>O</v>
      </c>
      <c r="AF203">
        <f>IF('WetLitterbags placem_collection'!AC204="","",'WetLitterbags placem_collection'!AC204)</f>
        <v>1</v>
      </c>
      <c r="AG203">
        <f>IFERROR(AVERAGE('Dry_Litterbag Placem_Collection'!O204,'Dry_Litterbag Placem_Collection'!R204),"")</f>
        <v>6.3</v>
      </c>
      <c r="AH203" s="290">
        <f>IFERROR(AVERAGE('Dry_Litterbag Placem_Collection'!N204,'Dry_Litterbag Placem_Collection'!Q204),"")</f>
        <v>28.85</v>
      </c>
      <c r="AI203">
        <v>-2.439403972</v>
      </c>
      <c r="AJ203">
        <v>34.838404959999998</v>
      </c>
      <c r="AK203" s="289" t="str">
        <f>IF(ISNUMBER(SEARCH("C", 'Dry_Litterbag Placem_Collection'!S204)),"YES","")</f>
        <v/>
      </c>
      <c r="AL203" s="289" t="str">
        <f>IF(ISNUMBER(SEARCH("H", 'Dry_Litterbag Placem_Collection'!S204)),"YES","")</f>
        <v/>
      </c>
      <c r="AM203" s="289" t="str">
        <f>IF(ISNUMBER(SEARCH("R", 'Dry_Litterbag Placem_Collection'!S204)),"YES","")</f>
        <v>YES</v>
      </c>
    </row>
    <row r="204" spans="1:39" ht="15" customHeight="1">
      <c r="A204" s="281" t="s">
        <v>2677</v>
      </c>
      <c r="B204" s="282">
        <f>'Dry_Litterbag Placem_Collection'!A205</f>
        <v>203</v>
      </c>
      <c r="C204" s="282" t="str">
        <f>'Dry_Litterbag Placem_Collection'!B205</f>
        <v>Maswa</v>
      </c>
      <c r="D204" s="282" t="s">
        <v>2677</v>
      </c>
      <c r="E204" s="282" t="s">
        <v>2527</v>
      </c>
      <c r="F204" s="282">
        <v>2</v>
      </c>
      <c r="G204" s="283" t="str">
        <f>'Dry_Litterbag Placem_Collection'!C205</f>
        <v>Dry_W1_CG2</v>
      </c>
      <c r="H204" s="284" t="s">
        <v>2559</v>
      </c>
      <c r="I204" s="285" t="s">
        <v>1147</v>
      </c>
      <c r="J204" s="282" t="str">
        <f>IF(ISBLANK('Dry_Litterbag Placem_Collection'!J205),"","G"&amp;""&amp;'Dry_Litterbag Placem_Collection'!J205)</f>
        <v>G179</v>
      </c>
      <c r="K204" s="286">
        <f>IFERROR(INDEX('Green_rooibos initial weight'!$C$5:$C$1749,MATCH(J204, 'Green_rooibos initial weight'!$A$5:$A$1749,0)),"")</f>
        <v>1.9750000000000001</v>
      </c>
      <c r="L204" s="286">
        <f t="shared" si="13"/>
        <v>1.7252000000000001</v>
      </c>
      <c r="M204" s="291"/>
      <c r="N204" s="291"/>
      <c r="O204" s="286">
        <f>IF(IFERROR(INDEX('Both teabags AfterDry'!$D$3:$D$900,MATCH(J204,'Both teabags AfterDry'!$A$3:$A$900,0)),"")="","",(IFERROR(INDEX('Both teabags AfterDry'!$D$3:$D$900,MATCH(J204,'Both teabags AfterDry'!$A$3:$A$900,0)),"")))</f>
        <v>0.59770000000000001</v>
      </c>
      <c r="P204" s="286">
        <f t="shared" si="14"/>
        <v>0.4471</v>
      </c>
      <c r="Q204" s="291"/>
      <c r="R204" s="291"/>
      <c r="S204" s="287">
        <f>'Dry_Litterbag Placem_Collection'!E205</f>
        <v>42942</v>
      </c>
      <c r="T204" s="287">
        <f>IF('Dry_Litterbag Placem_Collection'!G205="","",'Dry_Litterbag Placem_Collection'!G205)</f>
        <v>43004</v>
      </c>
      <c r="U204" s="288">
        <f t="shared" si="12"/>
        <v>62</v>
      </c>
      <c r="V204" s="286">
        <f t="shared" si="15"/>
        <v>1.2781</v>
      </c>
      <c r="W204" s="289">
        <f>IFERROR(INDEX(Rainfall_Dry!$O$2:$O$217,MATCH(B204, Rainfall_Dry!$A$2:$A$217,0)),"")</f>
        <v>171.84818423999999</v>
      </c>
      <c r="X204" s="270">
        <v>47.96</v>
      </c>
      <c r="Y204" s="270">
        <v>22.919999999999995</v>
      </c>
      <c r="Z204" s="270">
        <v>29.120000000000012</v>
      </c>
      <c r="AA204" s="271" t="s">
        <v>2691</v>
      </c>
      <c r="AB204" s="270">
        <v>2.8831936914736325</v>
      </c>
      <c r="AC204">
        <f>IF('WetLitterbags placem_collection'!AB205="","",'WetLitterbags placem_collection'!AB205)</f>
        <v>5.13</v>
      </c>
      <c r="AD204">
        <f>IF('WetLitterbags placem_collection'!Z205="","",'WetLitterbags placem_collection'!Z205)</f>
        <v>5.13</v>
      </c>
      <c r="AE204" s="256" t="str">
        <f>IF('WetLitterbags placem_collection'!AA205="","",'WetLitterbags placem_collection'!AA205)</f>
        <v>O</v>
      </c>
      <c r="AF204">
        <f>IF('WetLitterbags placem_collection'!AC205="","",'WetLitterbags placem_collection'!AC205)</f>
        <v>1</v>
      </c>
      <c r="AG204">
        <f>IFERROR(AVERAGE('Dry_Litterbag Placem_Collection'!O205,'Dry_Litterbag Placem_Collection'!R205),"")</f>
        <v>10.100000000000001</v>
      </c>
      <c r="AH204" s="290">
        <f>IFERROR(AVERAGE('Dry_Litterbag Placem_Collection'!N205,'Dry_Litterbag Placem_Collection'!Q205),"")</f>
        <v>28.299999999999997</v>
      </c>
      <c r="AI204">
        <v>-2.4396450349999999</v>
      </c>
      <c r="AJ204">
        <v>34.83836599</v>
      </c>
      <c r="AK204" s="289" t="str">
        <f>IF(ISNUMBER(SEARCH("C", 'Dry_Litterbag Placem_Collection'!S205)),"YES","")</f>
        <v/>
      </c>
      <c r="AL204" s="289" t="str">
        <f>IF(ISNUMBER(SEARCH("H", 'Dry_Litterbag Placem_Collection'!S205)),"YES","")</f>
        <v>YES</v>
      </c>
      <c r="AM204" s="289" t="str">
        <f>IF(ISNUMBER(SEARCH("R", 'Dry_Litterbag Placem_Collection'!S205)),"YES","")</f>
        <v>YES</v>
      </c>
    </row>
    <row r="205" spans="1:39" ht="15" customHeight="1">
      <c r="A205" s="281" t="s">
        <v>2677</v>
      </c>
      <c r="B205" s="282">
        <f>'Dry_Litterbag Placem_Collection'!A206</f>
        <v>204</v>
      </c>
      <c r="C205" s="282" t="str">
        <f>'Dry_Litterbag Placem_Collection'!B206</f>
        <v>Maswa</v>
      </c>
      <c r="D205" s="282" t="s">
        <v>2677</v>
      </c>
      <c r="E205" s="282" t="s">
        <v>2527</v>
      </c>
      <c r="F205" s="282">
        <v>3</v>
      </c>
      <c r="G205" s="283" t="str">
        <f>'Dry_Litterbag Placem_Collection'!C206</f>
        <v>Dry_W4_CG3</v>
      </c>
      <c r="H205" s="284" t="s">
        <v>2559</v>
      </c>
      <c r="I205" s="285" t="s">
        <v>1147</v>
      </c>
      <c r="J205" s="282" t="str">
        <f>IF(ISBLANK('Dry_Litterbag Placem_Collection'!J206),"","G"&amp;""&amp;'Dry_Litterbag Placem_Collection'!J206)</f>
        <v>G248</v>
      </c>
      <c r="K205" s="286">
        <f>IFERROR(INDEX('Green_rooibos initial weight'!$C$5:$C$1749,MATCH(J205, 'Green_rooibos initial weight'!$A$5:$A$1749,0)),"")</f>
        <v>1.9950000000000001</v>
      </c>
      <c r="L205" s="286">
        <f t="shared" si="13"/>
        <v>1.7452000000000001</v>
      </c>
      <c r="M205" s="291"/>
      <c r="N205" s="291"/>
      <c r="O205" s="286">
        <f>IF(IFERROR(INDEX('Both teabags AfterDry'!$D$3:$D$900,MATCH(J205,'Both teabags AfterDry'!$A$3:$A$900,0)),"")="","",(IFERROR(INDEX('Both teabags AfterDry'!$D$3:$D$900,MATCH(J205,'Both teabags AfterDry'!$A$3:$A$900,0)),"")))</f>
        <v>1.7124999999999999</v>
      </c>
      <c r="P205" s="286">
        <f t="shared" si="14"/>
        <v>1.5618999999999998</v>
      </c>
      <c r="Q205" s="291"/>
      <c r="R205" s="291"/>
      <c r="S205" s="287">
        <f>'Dry_Litterbag Placem_Collection'!E206</f>
        <v>42942</v>
      </c>
      <c r="T205" s="287">
        <f>IF('Dry_Litterbag Placem_Collection'!G206="","",'Dry_Litterbag Placem_Collection'!G206)</f>
        <v>43004</v>
      </c>
      <c r="U205" s="288">
        <f t="shared" si="12"/>
        <v>62</v>
      </c>
      <c r="V205" s="286">
        <f t="shared" si="15"/>
        <v>0.18330000000000024</v>
      </c>
      <c r="W205" s="289">
        <f>IFERROR(INDEX(Rainfall_Dry!$O$2:$O$217,MATCH(B205, Rainfall_Dry!$A$2:$A$217,0)),"")</f>
        <v>171.84818423999999</v>
      </c>
      <c r="X205" s="270">
        <v>28.145762029394</v>
      </c>
      <c r="Y205" s="270">
        <v>25.085564727199518</v>
      </c>
      <c r="Z205" s="270">
        <v>46.768673243406489</v>
      </c>
      <c r="AA205" s="271" t="s">
        <v>2688</v>
      </c>
      <c r="AB205" s="270">
        <v>2.1716214884179394</v>
      </c>
      <c r="AC205">
        <f>IF('WetLitterbags placem_collection'!AB206="","",'WetLitterbags placem_collection'!AB206)</f>
        <v>7.9</v>
      </c>
      <c r="AD205">
        <f>IF('WetLitterbags placem_collection'!Z206="","",'WetLitterbags placem_collection'!Z206)</f>
        <v>7.9</v>
      </c>
      <c r="AE205" s="256" t="str">
        <f>IF('WetLitterbags placem_collection'!AA206="","",'WetLitterbags placem_collection'!AA206)</f>
        <v>O</v>
      </c>
      <c r="AF205">
        <f>IF('WetLitterbags placem_collection'!AC206="","",'WetLitterbags placem_collection'!AC206)</f>
        <v>1</v>
      </c>
      <c r="AG205">
        <f>IFERROR(AVERAGE('Dry_Litterbag Placem_Collection'!O206,'Dry_Litterbag Placem_Collection'!R206),"")</f>
        <v>8.3500000000000014</v>
      </c>
      <c r="AH205" s="290">
        <f>IFERROR(AVERAGE('Dry_Litterbag Placem_Collection'!N206,'Dry_Litterbag Placem_Collection'!Q206),"")</f>
        <v>27.299999999999997</v>
      </c>
      <c r="AI205">
        <v>-2.4395990190000001</v>
      </c>
      <c r="AJ205">
        <v>34.838418959999998</v>
      </c>
      <c r="AK205" s="289" t="str">
        <f>IF(ISNUMBER(SEARCH("C", 'Dry_Litterbag Placem_Collection'!S206)),"YES","")</f>
        <v/>
      </c>
      <c r="AL205" s="289" t="str">
        <f>IF(ISNUMBER(SEARCH("H", 'Dry_Litterbag Placem_Collection'!S206)),"YES","")</f>
        <v>YES</v>
      </c>
      <c r="AM205" s="289" t="str">
        <f>IF(ISNUMBER(SEARCH("R", 'Dry_Litterbag Placem_Collection'!S206)),"YES","")</f>
        <v>YES</v>
      </c>
    </row>
    <row r="206" spans="1:39" ht="15" customHeight="1">
      <c r="A206" s="281" t="s">
        <v>2677</v>
      </c>
      <c r="B206" s="282">
        <f>'Dry_Litterbag Placem_Collection'!A207</f>
        <v>205</v>
      </c>
      <c r="C206" s="282" t="str">
        <f>'Dry_Litterbag Placem_Collection'!B207</f>
        <v xml:space="preserve">Mwantimba
</v>
      </c>
      <c r="D206" s="282" t="s">
        <v>2460</v>
      </c>
      <c r="E206" s="282" t="s">
        <v>2527</v>
      </c>
      <c r="F206" s="282">
        <v>2</v>
      </c>
      <c r="G206" s="283" t="str">
        <f>'Dry_Litterbag Placem_Collection'!C207</f>
        <v>Wet_Ag1_CG2</v>
      </c>
      <c r="H206" s="284" t="s">
        <v>2559</v>
      </c>
      <c r="I206" s="285" t="s">
        <v>1147</v>
      </c>
      <c r="J206" s="282" t="str">
        <f>IF(ISBLANK('Dry_Litterbag Placem_Collection'!J207),"","G"&amp;""&amp;'Dry_Litterbag Placem_Collection'!J207)</f>
        <v>G55</v>
      </c>
      <c r="K206" s="286">
        <f>IFERROR(INDEX('Green_rooibos initial weight'!$C$5:$C$1749,MATCH(J206, 'Green_rooibos initial weight'!$A$5:$A$1749,0)),"")</f>
        <v>2.024</v>
      </c>
      <c r="L206" s="286">
        <f t="shared" si="13"/>
        <v>1.7742</v>
      </c>
      <c r="M206" s="291"/>
      <c r="N206" s="291"/>
      <c r="O206" s="286">
        <f>IF(IFERROR(INDEX('Both teabags AfterDry'!$D$3:$D$900,MATCH(J206,'Both teabags AfterDry'!$A$3:$A$900,0)),"")="","",(IFERROR(INDEX('Both teabags AfterDry'!$D$3:$D$900,MATCH(J206,'Both teabags AfterDry'!$A$3:$A$900,0)),"")))</f>
        <v>0.86550000000000005</v>
      </c>
      <c r="P206" s="286">
        <f t="shared" si="14"/>
        <v>0.71490000000000009</v>
      </c>
      <c r="Q206" s="291"/>
      <c r="R206" s="291"/>
      <c r="S206" s="287">
        <f>'Dry_Litterbag Placem_Collection'!E207</f>
        <v>42942</v>
      </c>
      <c r="T206" s="287">
        <f>IF('Dry_Litterbag Placem_Collection'!G207="","",'Dry_Litterbag Placem_Collection'!G207)</f>
        <v>43004</v>
      </c>
      <c r="U206" s="288">
        <f t="shared" si="12"/>
        <v>62</v>
      </c>
      <c r="V206" s="286">
        <f t="shared" si="15"/>
        <v>1.0592999999999999</v>
      </c>
      <c r="W206" s="289">
        <f>IFERROR(INDEX(Rainfall_Dry!$O$2:$O$217,MATCH(B206, Rainfall_Dry!$A$2:$A$217,0)),"")</f>
        <v>171.84818423999999</v>
      </c>
      <c r="X206" s="270">
        <v>45.96</v>
      </c>
      <c r="Y206" s="270">
        <v>14.920000000000003</v>
      </c>
      <c r="Z206" s="270">
        <v>39.119999999999997</v>
      </c>
      <c r="AA206" s="271" t="s">
        <v>2691</v>
      </c>
      <c r="AB206" s="270">
        <v>2.0374568753080333</v>
      </c>
      <c r="AC206">
        <f>IF('WetLitterbags placem_collection'!AB207="","",'WetLitterbags placem_collection'!AB207)</f>
        <v>5.13</v>
      </c>
      <c r="AD206">
        <f>IF('WetLitterbags placem_collection'!Z207="","",'WetLitterbags placem_collection'!Z207)</f>
        <v>5.13</v>
      </c>
      <c r="AE206" s="256" t="str">
        <f>IF('WetLitterbags placem_collection'!AA207="","",'WetLitterbags placem_collection'!AA207)</f>
        <v>O</v>
      </c>
      <c r="AF206">
        <f>IF('WetLitterbags placem_collection'!AC207="","",'WetLitterbags placem_collection'!AC207)</f>
        <v>1</v>
      </c>
      <c r="AG206">
        <f>IFERROR(AVERAGE('Dry_Litterbag Placem_Collection'!O207,'Dry_Litterbag Placem_Collection'!R207),"")</f>
        <v>7.9499999999999993</v>
      </c>
      <c r="AH206" s="290">
        <f>IFERROR(AVERAGE('Dry_Litterbag Placem_Collection'!N207,'Dry_Litterbag Placem_Collection'!Q207),"")</f>
        <v>29.05</v>
      </c>
      <c r="AI206">
        <v>-2.4396450349999999</v>
      </c>
      <c r="AJ206">
        <v>34.83836599</v>
      </c>
      <c r="AK206" s="289" t="str">
        <f>IF(ISNUMBER(SEARCH("C", 'Dry_Litterbag Placem_Collection'!S207)),"YES","")</f>
        <v/>
      </c>
      <c r="AL206" s="289" t="str">
        <f>IF(ISNUMBER(SEARCH("H", 'Dry_Litterbag Placem_Collection'!S207)),"YES","")</f>
        <v>YES</v>
      </c>
      <c r="AM206" s="289" t="str">
        <f>IF(ISNUMBER(SEARCH("R", 'Dry_Litterbag Placem_Collection'!S207)),"YES","")</f>
        <v>YES</v>
      </c>
    </row>
    <row r="207" spans="1:39" ht="15" customHeight="1">
      <c r="A207" s="281" t="s">
        <v>2677</v>
      </c>
      <c r="B207" s="282">
        <f>'Dry_Litterbag Placem_Collection'!A208</f>
        <v>206</v>
      </c>
      <c r="C207" s="282" t="str">
        <f>'Dry_Litterbag Placem_Collection'!B208</f>
        <v xml:space="preserve">Mwantimba
</v>
      </c>
      <c r="D207" s="282" t="s">
        <v>2460</v>
      </c>
      <c r="E207" s="282" t="s">
        <v>2527</v>
      </c>
      <c r="F207" s="282">
        <v>1</v>
      </c>
      <c r="G207" s="283" t="str">
        <f>'Dry_Litterbag Placem_Collection'!C208</f>
        <v>Wet_Ag2_CG1</v>
      </c>
      <c r="H207" s="284" t="s">
        <v>2559</v>
      </c>
      <c r="I207" s="285" t="s">
        <v>1147</v>
      </c>
      <c r="J207" s="282" t="str">
        <f>IF(ISBLANK('Dry_Litterbag Placem_Collection'!J208),"","G"&amp;""&amp;'Dry_Litterbag Placem_Collection'!J208)</f>
        <v>G124</v>
      </c>
      <c r="K207" s="286">
        <f>IFERROR(INDEX('Green_rooibos initial weight'!$C$5:$C$1749,MATCH(J207, 'Green_rooibos initial weight'!$A$5:$A$1749,0)),"")</f>
        <v>1.9390000000000001</v>
      </c>
      <c r="L207" s="286">
        <f t="shared" si="13"/>
        <v>1.6892</v>
      </c>
      <c r="M207" s="291"/>
      <c r="N207" s="291"/>
      <c r="O207" s="286">
        <f>IF(IFERROR(INDEX('Both teabags AfterDry'!$D$3:$D$900,MATCH(J207,'Both teabags AfterDry'!$A$3:$A$900,0)),"")="","",(IFERROR(INDEX('Both teabags AfterDry'!$D$3:$D$900,MATCH(J207,'Both teabags AfterDry'!$A$3:$A$900,0)),"")))</f>
        <v>0.66969999999999996</v>
      </c>
      <c r="P207" s="286">
        <f t="shared" si="14"/>
        <v>0.51909999999999989</v>
      </c>
      <c r="Q207" s="291"/>
      <c r="R207" s="291"/>
      <c r="S207" s="287">
        <f>'Dry_Litterbag Placem_Collection'!E208</f>
        <v>42942</v>
      </c>
      <c r="T207" s="287">
        <f>IF('Dry_Litterbag Placem_Collection'!G208="","",'Dry_Litterbag Placem_Collection'!G208)</f>
        <v>43004</v>
      </c>
      <c r="U207" s="288">
        <f t="shared" si="12"/>
        <v>62</v>
      </c>
      <c r="V207" s="286">
        <f t="shared" si="15"/>
        <v>1.1701000000000001</v>
      </c>
      <c r="W207" s="289">
        <f>IFERROR(INDEX(Rainfall_Dry!$O$2:$O$217,MATCH(B207, Rainfall_Dry!$A$2:$A$217,0)),"")</f>
        <v>171.84818423999999</v>
      </c>
      <c r="X207" s="270">
        <v>34.344660194174757</v>
      </c>
      <c r="Y207" s="270">
        <v>19.22727272727273</v>
      </c>
      <c r="Z207" s="270">
        <v>46.428067078552509</v>
      </c>
      <c r="AA207" s="271" t="s">
        <v>2688</v>
      </c>
      <c r="AB207" s="270">
        <v>1.7452932479053718</v>
      </c>
      <c r="AC207">
        <f>IF('WetLitterbags placem_collection'!AB208="","",'WetLitterbags placem_collection'!AB208)</f>
        <v>13.8</v>
      </c>
      <c r="AD207">
        <f>IF('WetLitterbags placem_collection'!Z208="","",'WetLitterbags placem_collection'!Z208)</f>
        <v>17.399999999999999</v>
      </c>
      <c r="AE207" s="256" t="str">
        <f>IF('WetLitterbags placem_collection'!AA208="","",'WetLitterbags placem_collection'!AA208)</f>
        <v>O</v>
      </c>
      <c r="AF207">
        <f>IF('WetLitterbags placem_collection'!AC208="","",'WetLitterbags placem_collection'!AC208)</f>
        <v>1</v>
      </c>
      <c r="AG207">
        <f>IFERROR(AVERAGE('Dry_Litterbag Placem_Collection'!O208,'Dry_Litterbag Placem_Collection'!R208),"")</f>
        <v>6.4</v>
      </c>
      <c r="AH207" s="290">
        <f>IFERROR(AVERAGE('Dry_Litterbag Placem_Collection'!N208,'Dry_Litterbag Placem_Collection'!Q208),"")</f>
        <v>27.799999999999997</v>
      </c>
      <c r="AI207">
        <v>-2.439403972</v>
      </c>
      <c r="AJ207">
        <v>34.838404959999998</v>
      </c>
      <c r="AK207" s="289" t="str">
        <f>IF(ISNUMBER(SEARCH("C", 'Dry_Litterbag Placem_Collection'!S208)),"YES","")</f>
        <v/>
      </c>
      <c r="AL207" s="289" t="str">
        <f>IF(ISNUMBER(SEARCH("H", 'Dry_Litterbag Placem_Collection'!S208)),"YES","")</f>
        <v/>
      </c>
      <c r="AM207" s="289" t="str">
        <f>IF(ISNUMBER(SEARCH("R", 'Dry_Litterbag Placem_Collection'!S208)),"YES","")</f>
        <v>YES</v>
      </c>
    </row>
    <row r="208" spans="1:39" ht="15" customHeight="1">
      <c r="A208" s="281" t="s">
        <v>2677</v>
      </c>
      <c r="B208" s="282">
        <f>'Dry_Litterbag Placem_Collection'!A209</f>
        <v>207</v>
      </c>
      <c r="C208" s="282" t="str">
        <f>'Dry_Litterbag Placem_Collection'!B209</f>
        <v xml:space="preserve">Mwantimba
</v>
      </c>
      <c r="D208" s="282" t="s">
        <v>2460</v>
      </c>
      <c r="E208" s="282" t="s">
        <v>2527</v>
      </c>
      <c r="F208" s="282">
        <v>4</v>
      </c>
      <c r="G208" s="283" t="str">
        <f>'Dry_Litterbag Placem_Collection'!C209</f>
        <v>Wet_Ag3_CG4</v>
      </c>
      <c r="H208" s="284" t="s">
        <v>2559</v>
      </c>
      <c r="I208" s="285" t="s">
        <v>1147</v>
      </c>
      <c r="J208" s="282" t="str">
        <f>IF(ISBLANK('Dry_Litterbag Placem_Collection'!J209),"","G"&amp;""&amp;'Dry_Litterbag Placem_Collection'!J209)</f>
        <v>G234</v>
      </c>
      <c r="K208" s="286">
        <f>IFERROR(INDEX('Green_rooibos initial weight'!$C$5:$C$1749,MATCH(J208, 'Green_rooibos initial weight'!$A$5:$A$1749,0)),"")</f>
        <v>2.13</v>
      </c>
      <c r="L208" s="286">
        <f t="shared" si="13"/>
        <v>1.8801999999999999</v>
      </c>
      <c r="M208" s="291"/>
      <c r="N208" s="291"/>
      <c r="O208" s="286">
        <f>IF(IFERROR(INDEX('Both teabags AfterDry'!$D$3:$D$900,MATCH(J208,'Both teabags AfterDry'!$A$3:$A$900,0)),"")="","",(IFERROR(INDEX('Both teabags AfterDry'!$D$3:$D$900,MATCH(J208,'Both teabags AfterDry'!$A$3:$A$900,0)),"")))</f>
        <v>0.745</v>
      </c>
      <c r="P208" s="286">
        <f t="shared" si="14"/>
        <v>0.59440000000000004</v>
      </c>
      <c r="Q208" s="291"/>
      <c r="R208" s="291"/>
      <c r="S208" s="287">
        <f>'Dry_Litterbag Placem_Collection'!E209</f>
        <v>42942</v>
      </c>
      <c r="T208" s="287">
        <f>IF('Dry_Litterbag Placem_Collection'!G209="","",'Dry_Litterbag Placem_Collection'!G209)</f>
        <v>43004</v>
      </c>
      <c r="U208" s="288">
        <f t="shared" si="12"/>
        <v>62</v>
      </c>
      <c r="V208" s="286">
        <f t="shared" si="15"/>
        <v>1.2857999999999998</v>
      </c>
      <c r="W208" s="289">
        <f>IFERROR(INDEX(Rainfall_Dry!$O$2:$O$217,MATCH(B208, Rainfall_Dry!$A$2:$A$217,0)),"")</f>
        <v>171.84818423999999</v>
      </c>
      <c r="X208" s="270">
        <v>27.96</v>
      </c>
      <c r="Y208" s="270">
        <v>4.9200000000000017</v>
      </c>
      <c r="Z208" s="270">
        <v>67.12</v>
      </c>
      <c r="AA208" s="271" t="s">
        <v>2688</v>
      </c>
      <c r="AB208" s="270">
        <v>0.88610152784622953</v>
      </c>
      <c r="AC208">
        <f>IF('WetLitterbags placem_collection'!AB209="","",'WetLitterbags placem_collection'!AB209)</f>
        <v>15.2</v>
      </c>
      <c r="AD208">
        <f>IF('WetLitterbags placem_collection'!Z209="","",'WetLitterbags placem_collection'!Z209)</f>
        <v>12.2</v>
      </c>
      <c r="AE208" s="256" t="str">
        <f>IF('WetLitterbags placem_collection'!AA209="","",'WetLitterbags placem_collection'!AA209)</f>
        <v>O</v>
      </c>
      <c r="AF208">
        <f>IF('WetLitterbags placem_collection'!AC209="","",'WetLitterbags placem_collection'!AC209)</f>
        <v>1</v>
      </c>
      <c r="AG208">
        <f>IFERROR(AVERAGE('Dry_Litterbag Placem_Collection'!O209,'Dry_Litterbag Placem_Collection'!R209),"")</f>
        <v>4.3</v>
      </c>
      <c r="AH208" s="290">
        <f>IFERROR(AVERAGE('Dry_Litterbag Placem_Collection'!N209,'Dry_Litterbag Placem_Collection'!Q209),"")</f>
        <v>29.6</v>
      </c>
      <c r="AI208">
        <v>-2.4396949910000001</v>
      </c>
      <c r="AJ208">
        <v>34.838574029999997</v>
      </c>
      <c r="AK208" s="289" t="str">
        <f>IF(ISNUMBER(SEARCH("C", 'Dry_Litterbag Placem_Collection'!S209)),"YES","")</f>
        <v/>
      </c>
      <c r="AL208" s="289" t="str">
        <f>IF(ISNUMBER(SEARCH("H", 'Dry_Litterbag Placem_Collection'!S209)),"YES","")</f>
        <v/>
      </c>
      <c r="AM208" s="289" t="str">
        <f>IF(ISNUMBER(SEARCH("R", 'Dry_Litterbag Placem_Collection'!S209)),"YES","")</f>
        <v>YES</v>
      </c>
    </row>
    <row r="209" spans="1:39" ht="15" customHeight="1">
      <c r="A209" s="281" t="s">
        <v>2677</v>
      </c>
      <c r="B209" s="282">
        <f>'Dry_Litterbag Placem_Collection'!A210</f>
        <v>208</v>
      </c>
      <c r="C209" s="282" t="str">
        <f>'Dry_Litterbag Placem_Collection'!B210</f>
        <v xml:space="preserve">Mwantimba
</v>
      </c>
      <c r="D209" s="282" t="s">
        <v>2460</v>
      </c>
      <c r="E209" s="282" t="s">
        <v>2527</v>
      </c>
      <c r="F209" s="282">
        <v>3</v>
      </c>
      <c r="G209" s="283" t="str">
        <f>'Dry_Litterbag Placem_Collection'!C210</f>
        <v>Wet_Ag4_CG3</v>
      </c>
      <c r="H209" s="284" t="s">
        <v>2559</v>
      </c>
      <c r="I209" s="285" t="s">
        <v>1147</v>
      </c>
      <c r="J209" s="282" t="str">
        <f>IF(ISBLANK('Dry_Litterbag Placem_Collection'!J210),"","G"&amp;""&amp;'Dry_Litterbag Placem_Collection'!J210)</f>
        <v>G412</v>
      </c>
      <c r="K209" s="286">
        <f>IFERROR(INDEX('Green_rooibos initial weight'!$C$5:$C$1749,MATCH(J209, 'Green_rooibos initial weight'!$A$5:$A$1749,0)),"")</f>
        <v>2.0049999999999999</v>
      </c>
      <c r="L209" s="286">
        <f t="shared" si="13"/>
        <v>1.7551999999999999</v>
      </c>
      <c r="M209" s="291"/>
      <c r="N209" s="291"/>
      <c r="O209" s="286">
        <f>IF(IFERROR(INDEX('Both teabags AfterDry'!$D$3:$D$900,MATCH(J209,'Both teabags AfterDry'!$A$3:$A$900,0)),"")="","",(IFERROR(INDEX('Both teabags AfterDry'!$D$3:$D$900,MATCH(J209,'Both teabags AfterDry'!$A$3:$A$900,0)),"")))</f>
        <v>0.72499999999999998</v>
      </c>
      <c r="P209" s="286">
        <f t="shared" si="14"/>
        <v>0.57440000000000002</v>
      </c>
      <c r="Q209" s="291"/>
      <c r="R209" s="291"/>
      <c r="S209" s="287">
        <f>'Dry_Litterbag Placem_Collection'!E210</f>
        <v>42942</v>
      </c>
      <c r="T209" s="287">
        <f>IF('Dry_Litterbag Placem_Collection'!G210="","",'Dry_Litterbag Placem_Collection'!G210)</f>
        <v>43004</v>
      </c>
      <c r="U209" s="288">
        <f t="shared" si="12"/>
        <v>62</v>
      </c>
      <c r="V209" s="286">
        <f t="shared" si="15"/>
        <v>1.1807999999999998</v>
      </c>
      <c r="W209" s="289">
        <f>IFERROR(INDEX(Rainfall_Dry!$O$2:$O$217,MATCH(B209, Rainfall_Dry!$A$2:$A$217,0)),"")</f>
        <v>171.84818423999999</v>
      </c>
      <c r="X209" s="270">
        <v>17.96</v>
      </c>
      <c r="Y209" s="270">
        <v>4.9199999999999982</v>
      </c>
      <c r="Z209" s="270">
        <v>77.12</v>
      </c>
      <c r="AA209" s="271" t="s">
        <v>2689</v>
      </c>
      <c r="AB209" s="270">
        <v>2.0220798422868409</v>
      </c>
      <c r="AC209">
        <f>IF('WetLitterbags placem_collection'!AB210="","",'WetLitterbags placem_collection'!AB210)</f>
        <v>7.9</v>
      </c>
      <c r="AD209">
        <f>IF('WetLitterbags placem_collection'!Z210="","",'WetLitterbags placem_collection'!Z210)</f>
        <v>7.9</v>
      </c>
      <c r="AE209" s="256" t="str">
        <f>IF('WetLitterbags placem_collection'!AA210="","",'WetLitterbags placem_collection'!AA210)</f>
        <v>O</v>
      </c>
      <c r="AF209">
        <f>IF('WetLitterbags placem_collection'!AC210="","",'WetLitterbags placem_collection'!AC210)</f>
        <v>1</v>
      </c>
      <c r="AG209">
        <f>IFERROR(AVERAGE('Dry_Litterbag Placem_Collection'!O210,'Dry_Litterbag Placem_Collection'!R210),"")</f>
        <v>6.2</v>
      </c>
      <c r="AH209" s="290">
        <f>IFERROR(AVERAGE('Dry_Litterbag Placem_Collection'!N210,'Dry_Litterbag Placem_Collection'!Q210),"")</f>
        <v>29.1</v>
      </c>
      <c r="AI209">
        <v>-2.4395990190000001</v>
      </c>
      <c r="AJ209">
        <v>34.838418959999998</v>
      </c>
      <c r="AK209" s="289" t="str">
        <f>IF(ISNUMBER(SEARCH("C", 'Dry_Litterbag Placem_Collection'!S210)),"YES","")</f>
        <v/>
      </c>
      <c r="AL209" s="289" t="str">
        <f>IF(ISNUMBER(SEARCH("H", 'Dry_Litterbag Placem_Collection'!S210)),"YES","")</f>
        <v>YES</v>
      </c>
      <c r="AM209" s="289" t="str">
        <f>IF(ISNUMBER(SEARCH("R", 'Dry_Litterbag Placem_Collection'!S210)),"YES","")</f>
        <v>YES</v>
      </c>
    </row>
    <row r="210" spans="1:39" ht="15" customHeight="1">
      <c r="A210" s="281" t="s">
        <v>2677</v>
      </c>
      <c r="B210" s="282">
        <f>'Dry_Litterbag Placem_Collection'!A211</f>
        <v>209</v>
      </c>
      <c r="C210" s="282" t="str">
        <f>'Dry_Litterbag Placem_Collection'!B211</f>
        <v xml:space="preserve">Mwantimba
</v>
      </c>
      <c r="D210" s="282" t="s">
        <v>2460</v>
      </c>
      <c r="E210" s="282" t="s">
        <v>2527</v>
      </c>
      <c r="F210" s="282">
        <v>2</v>
      </c>
      <c r="G210" s="283" t="str">
        <f>'Dry_Litterbag Placem_Collection'!C211</f>
        <v>Wet_P1_CG2</v>
      </c>
      <c r="H210" s="284" t="s">
        <v>2559</v>
      </c>
      <c r="I210" s="285" t="s">
        <v>1147</v>
      </c>
      <c r="J210" s="282" t="str">
        <f>IF(ISBLANK('Dry_Litterbag Placem_Collection'!J211),"","G"&amp;""&amp;'Dry_Litterbag Placem_Collection'!J211)</f>
        <v>G94</v>
      </c>
      <c r="K210" s="286">
        <f>IFERROR(INDEX('Green_rooibos initial weight'!$C$5:$C$1749,MATCH(J210, 'Green_rooibos initial weight'!$A$5:$A$1749,0)),"")</f>
        <v>2.0630000000000002</v>
      </c>
      <c r="L210" s="286">
        <f t="shared" si="13"/>
        <v>1.8132000000000001</v>
      </c>
      <c r="M210" s="291"/>
      <c r="N210" s="291"/>
      <c r="O210" s="286" t="str">
        <f>IF(IFERROR(INDEX('Both teabags AfterDry'!$D$3:$D$900,MATCH(J210,'Both teabags AfterDry'!$A$3:$A$900,0)),"")="","",(IFERROR(INDEX('Both teabags AfterDry'!$D$3:$D$900,MATCH(J210,'Both teabags AfterDry'!$A$3:$A$900,0)),"")))</f>
        <v/>
      </c>
      <c r="P210" s="286" t="str">
        <f t="shared" si="14"/>
        <v/>
      </c>
      <c r="Q210" s="291"/>
      <c r="R210" s="291"/>
      <c r="S210" s="287">
        <f>'Dry_Litterbag Placem_Collection'!E211</f>
        <v>42942</v>
      </c>
      <c r="T210" s="287">
        <f>IF('Dry_Litterbag Placem_Collection'!G211="","",'Dry_Litterbag Placem_Collection'!G211)</f>
        <v>43004</v>
      </c>
      <c r="U210" s="288">
        <f t="shared" si="12"/>
        <v>62</v>
      </c>
      <c r="V210" s="286" t="str">
        <f t="shared" si="15"/>
        <v/>
      </c>
      <c r="W210" s="289">
        <f>IFERROR(INDEX(Rainfall_Dry!$O$2:$O$217,MATCH(B210, Rainfall_Dry!$A$2:$A$217,0)),"")</f>
        <v>171.84818423999999</v>
      </c>
      <c r="X210" s="270">
        <v>31.214836424255054</v>
      </c>
      <c r="Y210" s="270">
        <v>11.377370285476141</v>
      </c>
      <c r="Z210" s="270">
        <v>57.407793290268799</v>
      </c>
      <c r="AA210" s="271" t="s">
        <v>2688</v>
      </c>
      <c r="AB210" s="270">
        <v>1.7337604731394776</v>
      </c>
      <c r="AC210">
        <f>IF('WetLitterbags placem_collection'!AB211="","",'WetLitterbags placem_collection'!AB211)</f>
        <v>5.13</v>
      </c>
      <c r="AD210">
        <f>IF('WetLitterbags placem_collection'!Z211="","",'WetLitterbags placem_collection'!Z211)</f>
        <v>5.13</v>
      </c>
      <c r="AE210" s="256" t="str">
        <f>IF('WetLitterbags placem_collection'!AA211="","",'WetLitterbags placem_collection'!AA211)</f>
        <v>O</v>
      </c>
      <c r="AF210">
        <f>IF('WetLitterbags placem_collection'!AC211="","",'WetLitterbags placem_collection'!AC211)</f>
        <v>1</v>
      </c>
      <c r="AG210">
        <f>IFERROR(AVERAGE('Dry_Litterbag Placem_Collection'!O211,'Dry_Litterbag Placem_Collection'!R211),"")</f>
        <v>8.6000000000000014</v>
      </c>
      <c r="AH210" s="290">
        <f>IFERROR(AVERAGE('Dry_Litterbag Placem_Collection'!N211,'Dry_Litterbag Placem_Collection'!Q211),"")</f>
        <v>29.6</v>
      </c>
      <c r="AI210">
        <v>-2.4396450349999999</v>
      </c>
      <c r="AJ210">
        <v>34.83836599</v>
      </c>
      <c r="AK210" s="289" t="str">
        <f>IF(ISNUMBER(SEARCH("C", 'Dry_Litterbag Placem_Collection'!S211)),"YES","")</f>
        <v/>
      </c>
      <c r="AL210" s="289" t="str">
        <f>IF(ISNUMBER(SEARCH("H", 'Dry_Litterbag Placem_Collection'!S211)),"YES","")</f>
        <v/>
      </c>
      <c r="AM210" s="289" t="str">
        <f>IF(ISNUMBER(SEARCH("R", 'Dry_Litterbag Placem_Collection'!S211)),"YES","")</f>
        <v>YES</v>
      </c>
    </row>
    <row r="211" spans="1:39" ht="15" customHeight="1">
      <c r="A211" s="281" t="s">
        <v>2677</v>
      </c>
      <c r="B211" s="282">
        <f>'Dry_Litterbag Placem_Collection'!A212</f>
        <v>210</v>
      </c>
      <c r="C211" s="282" t="str">
        <f>'Dry_Litterbag Placem_Collection'!B212</f>
        <v xml:space="preserve">Mwantimba
</v>
      </c>
      <c r="D211" s="282" t="s">
        <v>2460</v>
      </c>
      <c r="E211" s="282" t="s">
        <v>2527</v>
      </c>
      <c r="F211" s="282">
        <v>4</v>
      </c>
      <c r="G211" s="283" t="str">
        <f>'Dry_Litterbag Placem_Collection'!C212</f>
        <v>Wet_P2_CG4</v>
      </c>
      <c r="H211" s="284" t="s">
        <v>2559</v>
      </c>
      <c r="I211" s="285" t="s">
        <v>1147</v>
      </c>
      <c r="J211" s="282" t="str">
        <f>IF(ISBLANK('Dry_Litterbag Placem_Collection'!J212),"","G"&amp;""&amp;'Dry_Litterbag Placem_Collection'!J212)</f>
        <v>G93</v>
      </c>
      <c r="K211" s="286">
        <f>IFERROR(INDEX('Green_rooibos initial weight'!$C$5:$C$1749,MATCH(J211, 'Green_rooibos initial weight'!$A$5:$A$1749,0)),"")</f>
        <v>2.1230000000000002</v>
      </c>
      <c r="L211" s="286">
        <f t="shared" si="13"/>
        <v>1.8732000000000002</v>
      </c>
      <c r="M211" s="291"/>
      <c r="N211" s="291"/>
      <c r="O211" s="286">
        <f>IF(IFERROR(INDEX('Both teabags AfterDry'!$D$3:$D$900,MATCH(J211,'Both teabags AfterDry'!$A$3:$A$900,0)),"")="","",(IFERROR(INDEX('Both teabags AfterDry'!$D$3:$D$900,MATCH(J211,'Both teabags AfterDry'!$A$3:$A$900,0)),"")))</f>
        <v>0.80600000000000005</v>
      </c>
      <c r="P211" s="286">
        <f t="shared" si="14"/>
        <v>0.65539999999999998</v>
      </c>
      <c r="Q211" s="291"/>
      <c r="R211" s="291"/>
      <c r="S211" s="287">
        <f>'Dry_Litterbag Placem_Collection'!E212</f>
        <v>42942</v>
      </c>
      <c r="T211" s="287">
        <f>IF('Dry_Litterbag Placem_Collection'!G212="","",'Dry_Litterbag Placem_Collection'!G212)</f>
        <v>43004</v>
      </c>
      <c r="U211" s="288">
        <f t="shared" si="12"/>
        <v>62</v>
      </c>
      <c r="V211" s="286">
        <f t="shared" si="15"/>
        <v>1.2178000000000002</v>
      </c>
      <c r="W211" s="289">
        <f>IFERROR(INDEX(Rainfall_Dry!$O$2:$O$217,MATCH(B211, Rainfall_Dry!$A$2:$A$217,0)),"")</f>
        <v>171.84818423999999</v>
      </c>
      <c r="X211" s="270">
        <v>33.96</v>
      </c>
      <c r="Y211" s="270">
        <v>8.9200000000000017</v>
      </c>
      <c r="Z211" s="270">
        <v>57.12</v>
      </c>
      <c r="AA211" s="271" t="s">
        <v>2688</v>
      </c>
      <c r="AB211" s="270">
        <v>2.072055199605717</v>
      </c>
      <c r="AC211">
        <f>IF('WetLitterbags placem_collection'!AB212="","",'WetLitterbags placem_collection'!AB212)</f>
        <v>15.2</v>
      </c>
      <c r="AD211">
        <f>IF('WetLitterbags placem_collection'!Z212="","",'WetLitterbags placem_collection'!Z212)</f>
        <v>12.2</v>
      </c>
      <c r="AE211" s="256" t="str">
        <f>IF('WetLitterbags placem_collection'!AA212="","",'WetLitterbags placem_collection'!AA212)</f>
        <v>O</v>
      </c>
      <c r="AF211">
        <f>IF('WetLitterbags placem_collection'!AC212="","",'WetLitterbags placem_collection'!AC212)</f>
        <v>1</v>
      </c>
      <c r="AG211">
        <f>IFERROR(AVERAGE('Dry_Litterbag Placem_Collection'!O212,'Dry_Litterbag Placem_Collection'!R212),"")</f>
        <v>6.1</v>
      </c>
      <c r="AH211" s="290">
        <f>IFERROR(AVERAGE('Dry_Litterbag Placem_Collection'!N212,'Dry_Litterbag Placem_Collection'!Q212),"")</f>
        <v>27.5</v>
      </c>
      <c r="AI211">
        <v>-2.4396949910000001</v>
      </c>
      <c r="AJ211">
        <v>34.838574029999997</v>
      </c>
      <c r="AK211" s="289" t="str">
        <f>IF(ISNUMBER(SEARCH("C", 'Dry_Litterbag Placem_Collection'!S212)),"YES","")</f>
        <v>YES</v>
      </c>
      <c r="AL211" s="289" t="str">
        <f>IF(ISNUMBER(SEARCH("H", 'Dry_Litterbag Placem_Collection'!S212)),"YES","")</f>
        <v/>
      </c>
      <c r="AM211" s="289" t="str">
        <f>IF(ISNUMBER(SEARCH("R", 'Dry_Litterbag Placem_Collection'!S212)),"YES","")</f>
        <v>YES</v>
      </c>
    </row>
    <row r="212" spans="1:39" ht="15" customHeight="1">
      <c r="A212" s="281" t="s">
        <v>2677</v>
      </c>
      <c r="B212" s="282">
        <f>'Dry_Litterbag Placem_Collection'!A213</f>
        <v>211</v>
      </c>
      <c r="C212" s="282" t="str">
        <f>'Dry_Litterbag Placem_Collection'!B213</f>
        <v xml:space="preserve">Mwantimba
</v>
      </c>
      <c r="D212" s="282" t="s">
        <v>2460</v>
      </c>
      <c r="E212" s="282" t="s">
        <v>2527</v>
      </c>
      <c r="F212" s="282">
        <v>1</v>
      </c>
      <c r="G212" s="283" t="str">
        <f>'Dry_Litterbag Placem_Collection'!C213</f>
        <v>Wet_P3_CG1</v>
      </c>
      <c r="H212" s="284" t="s">
        <v>2559</v>
      </c>
      <c r="I212" s="285" t="s">
        <v>1147</v>
      </c>
      <c r="J212" s="282" t="str">
        <f>IF(ISBLANK('Dry_Litterbag Placem_Collection'!J213),"","G"&amp;""&amp;'Dry_Litterbag Placem_Collection'!J213)</f>
        <v>G26</v>
      </c>
      <c r="K212" s="286">
        <f>IFERROR(INDEX('Green_rooibos initial weight'!$C$5:$C$1749,MATCH(J212, 'Green_rooibos initial weight'!$A$5:$A$1749,0)),"")</f>
        <v>2.1059999999999999</v>
      </c>
      <c r="L212" s="286">
        <f t="shared" si="13"/>
        <v>1.8561999999999999</v>
      </c>
      <c r="M212" s="291"/>
      <c r="N212" s="291"/>
      <c r="O212" s="286">
        <f>IF(IFERROR(INDEX('Both teabags AfterDry'!$D$3:$D$900,MATCH(J212,'Both teabags AfterDry'!$A$3:$A$900,0)),"")="","",(IFERROR(INDEX('Both teabags AfterDry'!$D$3:$D$900,MATCH(J212,'Both teabags AfterDry'!$A$3:$A$900,0)),"")))</f>
        <v>0.38400000000000001</v>
      </c>
      <c r="P212" s="286">
        <f t="shared" si="14"/>
        <v>0.2334</v>
      </c>
      <c r="Q212" s="291"/>
      <c r="R212" s="291"/>
      <c r="S212" s="287">
        <f>'Dry_Litterbag Placem_Collection'!E213</f>
        <v>42942</v>
      </c>
      <c r="T212" s="287">
        <f>IF('Dry_Litterbag Placem_Collection'!G213="","",'Dry_Litterbag Placem_Collection'!G213)</f>
        <v>43004</v>
      </c>
      <c r="U212" s="288">
        <f t="shared" si="12"/>
        <v>62</v>
      </c>
      <c r="V212" s="286">
        <f t="shared" si="15"/>
        <v>1.6227999999999998</v>
      </c>
      <c r="W212" s="289">
        <f>IFERROR(INDEX(Rainfall_Dry!$O$2:$O$217,MATCH(B212, Rainfall_Dry!$A$2:$A$217,0)),"")</f>
        <v>171.84818423999999</v>
      </c>
      <c r="X212" s="270">
        <v>39.96</v>
      </c>
      <c r="Y212" s="270">
        <v>12.920000000000002</v>
      </c>
      <c r="Z212" s="270">
        <v>47.12</v>
      </c>
      <c r="AA212" s="271" t="s">
        <v>2692</v>
      </c>
      <c r="AB212" s="270">
        <v>1.6549531789058647</v>
      </c>
      <c r="AC212">
        <f>IF('WetLitterbags placem_collection'!AB213="","",'WetLitterbags placem_collection'!AB213)</f>
        <v>13.8</v>
      </c>
      <c r="AD212">
        <f>IF('WetLitterbags placem_collection'!Z213="","",'WetLitterbags placem_collection'!Z213)</f>
        <v>17.399999999999999</v>
      </c>
      <c r="AE212" s="256" t="str">
        <f>IF('WetLitterbags placem_collection'!AA213="","",'WetLitterbags placem_collection'!AA213)</f>
        <v>O</v>
      </c>
      <c r="AF212">
        <f>IF('WetLitterbags placem_collection'!AC213="","",'WetLitterbags placem_collection'!AC213)</f>
        <v>1</v>
      </c>
      <c r="AG212">
        <f>IFERROR(AVERAGE('Dry_Litterbag Placem_Collection'!O213,'Dry_Litterbag Placem_Collection'!R213),"")</f>
        <v>7.55</v>
      </c>
      <c r="AH212" s="290">
        <f>IFERROR(AVERAGE('Dry_Litterbag Placem_Collection'!N213,'Dry_Litterbag Placem_Collection'!Q213),"")</f>
        <v>28</v>
      </c>
      <c r="AI212">
        <v>-2.439403972</v>
      </c>
      <c r="AJ212">
        <v>34.838404959999998</v>
      </c>
      <c r="AK212" s="289" t="str">
        <f>IF(ISNUMBER(SEARCH("C", 'Dry_Litterbag Placem_Collection'!S213)),"YES","")</f>
        <v/>
      </c>
      <c r="AL212" s="289" t="str">
        <f>IF(ISNUMBER(SEARCH("H", 'Dry_Litterbag Placem_Collection'!S213)),"YES","")</f>
        <v>YES</v>
      </c>
      <c r="AM212" s="289" t="str">
        <f>IF(ISNUMBER(SEARCH("R", 'Dry_Litterbag Placem_Collection'!S213)),"YES","")</f>
        <v/>
      </c>
    </row>
    <row r="213" spans="1:39" ht="15" customHeight="1">
      <c r="A213" s="281" t="s">
        <v>2677</v>
      </c>
      <c r="B213" s="282">
        <f>'Dry_Litterbag Placem_Collection'!A214</f>
        <v>215</v>
      </c>
      <c r="C213" s="282" t="str">
        <f>'Dry_Litterbag Placem_Collection'!B214</f>
        <v xml:space="preserve">Mwantimba
</v>
      </c>
      <c r="D213" s="282" t="s">
        <v>2460</v>
      </c>
      <c r="E213" s="282" t="s">
        <v>2527</v>
      </c>
      <c r="F213" s="282">
        <v>3</v>
      </c>
      <c r="G213" s="283" t="str">
        <f>'Dry_Litterbag Placem_Collection'!C214</f>
        <v>Wet_W3_CG1</v>
      </c>
      <c r="H213" s="284" t="s">
        <v>2559</v>
      </c>
      <c r="I213" s="285" t="s">
        <v>1147</v>
      </c>
      <c r="J213" s="282" t="str">
        <f>IF(ISBLANK('Dry_Litterbag Placem_Collection'!J214),"","G"&amp;""&amp;'Dry_Litterbag Placem_Collection'!J214)</f>
        <v>G169</v>
      </c>
      <c r="K213" s="286">
        <f>IFERROR(INDEX('Green_rooibos initial weight'!$C$5:$C$1749,MATCH(J213, 'Green_rooibos initial weight'!$A$5:$A$1749,0)),"")</f>
        <v>2.0649999999999999</v>
      </c>
      <c r="L213" s="286">
        <f t="shared" si="13"/>
        <v>1.8151999999999999</v>
      </c>
      <c r="M213" s="291"/>
      <c r="N213" s="291"/>
      <c r="O213" s="286">
        <f>IF(IFERROR(INDEX('Both teabags AfterDry'!$D$3:$D$900,MATCH(J213,'Both teabags AfterDry'!$A$3:$A$900,0)),"")="","",(IFERROR(INDEX('Both teabags AfterDry'!$D$3:$D$900,MATCH(J213,'Both teabags AfterDry'!$A$3:$A$900,0)),"")))</f>
        <v>0.70899999999999996</v>
      </c>
      <c r="P213" s="286">
        <f t="shared" si="14"/>
        <v>0.55840000000000001</v>
      </c>
      <c r="Q213" s="291"/>
      <c r="R213" s="291"/>
      <c r="S213" s="287">
        <f>'Dry_Litterbag Placem_Collection'!E214</f>
        <v>42942</v>
      </c>
      <c r="T213" s="287">
        <f>IF('Dry_Litterbag Placem_Collection'!G214="","",'Dry_Litterbag Placem_Collection'!G214)</f>
        <v>43004</v>
      </c>
      <c r="U213" s="288">
        <f t="shared" si="12"/>
        <v>62</v>
      </c>
      <c r="V213" s="286">
        <f t="shared" si="15"/>
        <v>1.2567999999999999</v>
      </c>
      <c r="W213" s="289" t="str">
        <f>IFERROR(INDEX(Rainfall_Dry!$O$2:$O$217,MATCH(B213, Rainfall_Dry!$A$2:$A$217,0)),"")</f>
        <v/>
      </c>
      <c r="X213" s="270">
        <v>27.96</v>
      </c>
      <c r="Y213" s="270">
        <v>4.9200000000000017</v>
      </c>
      <c r="Z213" s="270">
        <v>67.12</v>
      </c>
      <c r="AA213" s="271" t="s">
        <v>2688</v>
      </c>
      <c r="AB213" s="270">
        <v>1.0437161163134547</v>
      </c>
      <c r="AC213">
        <f>IF('WetLitterbags placem_collection'!AB214="","",'WetLitterbags placem_collection'!AB214)</f>
        <v>7.9</v>
      </c>
      <c r="AD213">
        <f>IF('WetLitterbags placem_collection'!Z214="","",'WetLitterbags placem_collection'!Z214)</f>
        <v>7.9</v>
      </c>
      <c r="AE213" s="256" t="str">
        <f>IF('WetLitterbags placem_collection'!AA214="","",'WetLitterbags placem_collection'!AA214)</f>
        <v>O</v>
      </c>
      <c r="AF213">
        <f>IF('WetLitterbags placem_collection'!AC214="","",'WetLitterbags placem_collection'!AC214)</f>
        <v>1</v>
      </c>
      <c r="AG213">
        <f>IFERROR(AVERAGE('Dry_Litterbag Placem_Collection'!O214,'Dry_Litterbag Placem_Collection'!R214),"")</f>
        <v>4.3</v>
      </c>
      <c r="AH213" s="290">
        <f>IFERROR(AVERAGE('Dry_Litterbag Placem_Collection'!N214,'Dry_Litterbag Placem_Collection'!Q214),"")</f>
        <v>28.75</v>
      </c>
      <c r="AI213">
        <v>-2.4395990190000001</v>
      </c>
      <c r="AJ213">
        <v>34.838418959999998</v>
      </c>
      <c r="AK213" s="289" t="str">
        <f>IF(ISNUMBER(SEARCH("C", 'Dry_Litterbag Placem_Collection'!S214)),"YES","")</f>
        <v/>
      </c>
      <c r="AL213" s="289" t="str">
        <f>IF(ISNUMBER(SEARCH("H", 'Dry_Litterbag Placem_Collection'!S214)),"YES","")</f>
        <v/>
      </c>
      <c r="AM213" s="289" t="str">
        <f>IF(ISNUMBER(SEARCH("R", 'Dry_Litterbag Placem_Collection'!S214)),"YES","")</f>
        <v/>
      </c>
    </row>
    <row r="214" spans="1:39" ht="15" customHeight="1">
      <c r="A214" s="281" t="s">
        <v>2677</v>
      </c>
      <c r="B214" s="282">
        <f>'Dry_Litterbag Placem_Collection'!A215</f>
        <v>212</v>
      </c>
      <c r="C214" s="282" t="str">
        <f>'Dry_Litterbag Placem_Collection'!B215</f>
        <v xml:space="preserve">Mwantimba
</v>
      </c>
      <c r="D214" s="282" t="s">
        <v>2460</v>
      </c>
      <c r="E214" s="282" t="s">
        <v>2527</v>
      </c>
      <c r="F214" s="282">
        <v>4</v>
      </c>
      <c r="G214" s="283" t="str">
        <f>'Dry_Litterbag Placem_Collection'!C215</f>
        <v>Wet_P4_CG3</v>
      </c>
      <c r="H214" s="284" t="s">
        <v>2559</v>
      </c>
      <c r="I214" s="285" t="s">
        <v>1147</v>
      </c>
      <c r="J214" s="282" t="str">
        <f>IF(ISBLANK('Dry_Litterbag Placem_Collection'!J215),"","G"&amp;""&amp;'Dry_Litterbag Placem_Collection'!J215)</f>
        <v>G68</v>
      </c>
      <c r="K214" s="286">
        <f>IFERROR(INDEX('Green_rooibos initial weight'!$C$5:$C$1749,MATCH(J214, 'Green_rooibos initial weight'!$A$5:$A$1749,0)),"")</f>
        <v>1.921</v>
      </c>
      <c r="L214" s="286">
        <f t="shared" si="13"/>
        <v>1.6712</v>
      </c>
      <c r="M214" s="291"/>
      <c r="N214" s="291"/>
      <c r="O214" s="286">
        <f>IF(IFERROR(INDEX('Both teabags AfterDry'!$D$3:$D$900,MATCH(J214,'Both teabags AfterDry'!$A$3:$A$900,0)),"")="","",(IFERROR(INDEX('Both teabags AfterDry'!$D$3:$D$900,MATCH(J214,'Both teabags AfterDry'!$A$3:$A$900,0)),"")))</f>
        <v>0.71</v>
      </c>
      <c r="P214" s="286">
        <f t="shared" si="14"/>
        <v>0.5593999999999999</v>
      </c>
      <c r="Q214" s="291"/>
      <c r="R214" s="291"/>
      <c r="S214" s="287">
        <f>'Dry_Litterbag Placem_Collection'!E215</f>
        <v>42942</v>
      </c>
      <c r="T214" s="287">
        <f>IF('Dry_Litterbag Placem_Collection'!G215="","",'Dry_Litterbag Placem_Collection'!G215)</f>
        <v>43004</v>
      </c>
      <c r="U214" s="288">
        <f t="shared" si="12"/>
        <v>62</v>
      </c>
      <c r="V214" s="286">
        <f t="shared" si="15"/>
        <v>1.1118000000000001</v>
      </c>
      <c r="W214" s="289">
        <f>IFERROR(INDEX(Rainfall_Dry!$O$2:$O$217,MATCH(B214, Rainfall_Dry!$A$2:$A$217,0)),"")</f>
        <v>171.84818423999999</v>
      </c>
      <c r="X214" s="270">
        <v>21.96</v>
      </c>
      <c r="Y214" s="270">
        <v>4.9199999999999982</v>
      </c>
      <c r="Z214" s="270">
        <v>73.12</v>
      </c>
      <c r="AA214" s="271" t="s">
        <v>2688</v>
      </c>
      <c r="AB214" s="270">
        <v>1.2416954164613114</v>
      </c>
      <c r="AC214">
        <f>IF('WetLitterbags placem_collection'!AB215="","",'WetLitterbags placem_collection'!AB215)</f>
        <v>15.2</v>
      </c>
      <c r="AD214">
        <f>IF('WetLitterbags placem_collection'!Z215="","",'WetLitterbags placem_collection'!Z215)</f>
        <v>12.2</v>
      </c>
      <c r="AE214" s="256" t="str">
        <f>IF('WetLitterbags placem_collection'!AA215="","",'WetLitterbags placem_collection'!AA215)</f>
        <v>O</v>
      </c>
      <c r="AF214">
        <f>IF('WetLitterbags placem_collection'!AC215="","",'WetLitterbags placem_collection'!AC215)</f>
        <v>1</v>
      </c>
      <c r="AG214">
        <f>IFERROR(AVERAGE('Dry_Litterbag Placem_Collection'!O215,'Dry_Litterbag Placem_Collection'!R215),"")</f>
        <v>8.1499999999999986</v>
      </c>
      <c r="AH214" s="290">
        <f>IFERROR(AVERAGE('Dry_Litterbag Placem_Collection'!N215,'Dry_Litterbag Placem_Collection'!Q215),"")</f>
        <v>28.25</v>
      </c>
      <c r="AI214">
        <v>-2.4396949910000001</v>
      </c>
      <c r="AJ214">
        <v>34.838574029999997</v>
      </c>
      <c r="AK214" s="289" t="str">
        <f>IF(ISNUMBER(SEARCH("C", 'Dry_Litterbag Placem_Collection'!S215)),"YES","")</f>
        <v/>
      </c>
      <c r="AL214" s="289" t="str">
        <f>IF(ISNUMBER(SEARCH("H", 'Dry_Litterbag Placem_Collection'!S215)),"YES","")</f>
        <v>YES</v>
      </c>
      <c r="AM214" s="289" t="str">
        <f>IF(ISNUMBER(SEARCH("R", 'Dry_Litterbag Placem_Collection'!S215)),"YES","")</f>
        <v>YES</v>
      </c>
    </row>
    <row r="215" spans="1:39" ht="15" customHeight="1">
      <c r="A215" s="281" t="s">
        <v>2677</v>
      </c>
      <c r="B215" s="282">
        <f>'Dry_Litterbag Placem_Collection'!A216</f>
        <v>213</v>
      </c>
      <c r="C215" s="282" t="str">
        <f>'Dry_Litterbag Placem_Collection'!B216</f>
        <v>Handajega</v>
      </c>
      <c r="D215" s="282" t="s">
        <v>2460</v>
      </c>
      <c r="E215" s="282" t="s">
        <v>2527</v>
      </c>
      <c r="F215" s="282">
        <v>3</v>
      </c>
      <c r="G215" s="283" t="str">
        <f>'Dry_Litterbag Placem_Collection'!C216</f>
        <v>Wet_W1_CG4</v>
      </c>
      <c r="H215" s="284" t="s">
        <v>2559</v>
      </c>
      <c r="I215" s="285" t="s">
        <v>1147</v>
      </c>
      <c r="J215" s="282" t="str">
        <f>IF(ISBLANK('Dry_Litterbag Placem_Collection'!J216),"","G"&amp;""&amp;'Dry_Litterbag Placem_Collection'!J216)</f>
        <v>G143</v>
      </c>
      <c r="K215" s="286">
        <f>IFERROR(INDEX('Green_rooibos initial weight'!$C$5:$C$1749,MATCH(J215, 'Green_rooibos initial weight'!$A$5:$A$1749,0)),"")</f>
        <v>1.9450000000000001</v>
      </c>
      <c r="L215" s="286">
        <f t="shared" si="13"/>
        <v>1.6952</v>
      </c>
      <c r="M215" s="291"/>
      <c r="N215" s="291"/>
      <c r="O215" s="286">
        <f>IF(IFERROR(INDEX('Both teabags AfterDry'!$D$3:$D$900,MATCH(J215,'Both teabags AfterDry'!$A$3:$A$900,0)),"")="","",(IFERROR(INDEX('Both teabags AfterDry'!$D$3:$D$900,MATCH(J215,'Both teabags AfterDry'!$A$3:$A$900,0)),"")))</f>
        <v>0.57899999999999996</v>
      </c>
      <c r="P215" s="286">
        <f t="shared" si="14"/>
        <v>0.42839999999999995</v>
      </c>
      <c r="Q215" s="291"/>
      <c r="R215" s="291"/>
      <c r="S215" s="287">
        <f>'Dry_Litterbag Placem_Collection'!E216</f>
        <v>42942</v>
      </c>
      <c r="T215" s="287">
        <f>IF('Dry_Litterbag Placem_Collection'!G216="","",'Dry_Litterbag Placem_Collection'!G216)</f>
        <v>43004</v>
      </c>
      <c r="U215" s="288">
        <f t="shared" si="12"/>
        <v>62</v>
      </c>
      <c r="V215" s="286">
        <f t="shared" si="15"/>
        <v>1.2668000000000001</v>
      </c>
      <c r="W215" s="289">
        <f>IFERROR(INDEX(Rainfall_Dry!$O$2:$O$217,MATCH(B215, Rainfall_Dry!$A$2:$A$217,0)),"")</f>
        <v>171.84818423999999</v>
      </c>
      <c r="X215" s="270">
        <v>23.96</v>
      </c>
      <c r="Y215" s="270">
        <v>4.9199999999999982</v>
      </c>
      <c r="Z215" s="270">
        <v>71.12</v>
      </c>
      <c r="AA215" s="271" t="s">
        <v>2688</v>
      </c>
      <c r="AB215" s="270">
        <v>3.30913750616067</v>
      </c>
      <c r="AC215">
        <f>IF('WetLitterbags placem_collection'!AB216="","",'WetLitterbags placem_collection'!AB216)</f>
        <v>7.9</v>
      </c>
      <c r="AD215">
        <f>IF('WetLitterbags placem_collection'!Z216="","",'WetLitterbags placem_collection'!Z216)</f>
        <v>7.9</v>
      </c>
      <c r="AE215" s="256" t="str">
        <f>IF('WetLitterbags placem_collection'!AA216="","",'WetLitterbags placem_collection'!AA216)</f>
        <v>O</v>
      </c>
      <c r="AF215">
        <f>IF('WetLitterbags placem_collection'!AC216="","",'WetLitterbags placem_collection'!AC216)</f>
        <v>1</v>
      </c>
      <c r="AG215">
        <f>IFERROR(AVERAGE('Dry_Litterbag Placem_Collection'!O216,'Dry_Litterbag Placem_Collection'!R216),"")</f>
        <v>4.3499999999999996</v>
      </c>
      <c r="AH215" s="290">
        <f>IFERROR(AVERAGE('Dry_Litterbag Placem_Collection'!N216,'Dry_Litterbag Placem_Collection'!Q216),"")</f>
        <v>29.1</v>
      </c>
      <c r="AI215">
        <v>-2.4396949910000001</v>
      </c>
      <c r="AJ215">
        <v>34.838574029999997</v>
      </c>
      <c r="AK215" s="289" t="str">
        <f>IF(ISNUMBER(SEARCH("C", 'Dry_Litterbag Placem_Collection'!S216)),"YES","")</f>
        <v/>
      </c>
      <c r="AL215" s="289" t="str">
        <f>IF(ISNUMBER(SEARCH("H", 'Dry_Litterbag Placem_Collection'!S216)),"YES","")</f>
        <v/>
      </c>
      <c r="AM215" s="289" t="str">
        <f>IF(ISNUMBER(SEARCH("R", 'Dry_Litterbag Placem_Collection'!S216)),"YES","")</f>
        <v>YES</v>
      </c>
    </row>
    <row r="216" spans="1:39" ht="15" customHeight="1">
      <c r="A216" s="281" t="s">
        <v>2677</v>
      </c>
      <c r="B216" s="282">
        <f>'Dry_Litterbag Placem_Collection'!A217</f>
        <v>214</v>
      </c>
      <c r="C216" s="282" t="str">
        <f>'Dry_Litterbag Placem_Collection'!B217</f>
        <v>Handajega</v>
      </c>
      <c r="D216" s="282" t="s">
        <v>2460</v>
      </c>
      <c r="E216" s="282" t="s">
        <v>2527</v>
      </c>
      <c r="F216" s="282">
        <v>1</v>
      </c>
      <c r="G216" s="283" t="str">
        <f>'Dry_Litterbag Placem_Collection'!C217</f>
        <v>Wet_W2_CG3</v>
      </c>
      <c r="H216" s="284" t="s">
        <v>2559</v>
      </c>
      <c r="I216" s="285" t="s">
        <v>1147</v>
      </c>
      <c r="J216" s="282" t="str">
        <f>IF(ISBLANK('Dry_Litterbag Placem_Collection'!J217),"","G"&amp;""&amp;'Dry_Litterbag Placem_Collection'!J217)</f>
        <v>G128</v>
      </c>
      <c r="K216" s="286">
        <f>IFERROR(INDEX('Green_rooibos initial weight'!$C$5:$C$1749,MATCH(J216, 'Green_rooibos initial weight'!$A$5:$A$1749,0)),"")</f>
        <v>2.0219999999999998</v>
      </c>
      <c r="L216" s="286">
        <f t="shared" si="13"/>
        <v>1.7721999999999998</v>
      </c>
      <c r="M216" s="291"/>
      <c r="N216" s="291"/>
      <c r="O216" s="286">
        <f>IF(IFERROR(INDEX('Both teabags AfterDry'!$D$3:$D$900,MATCH(J216,'Both teabags AfterDry'!$A$3:$A$900,0)),"")="","",(IFERROR(INDEX('Both teabags AfterDry'!$D$3:$D$900,MATCH(J216,'Both teabags AfterDry'!$A$3:$A$900,0)),"")))</f>
        <v>0.70599999999999996</v>
      </c>
      <c r="P216" s="286">
        <f t="shared" si="14"/>
        <v>0.55539999999999989</v>
      </c>
      <c r="Q216" s="291"/>
      <c r="R216" s="291"/>
      <c r="S216" s="287">
        <f>'Dry_Litterbag Placem_Collection'!E217</f>
        <v>42942</v>
      </c>
      <c r="T216" s="287">
        <f>IF('Dry_Litterbag Placem_Collection'!G217="","",'Dry_Litterbag Placem_Collection'!G217)</f>
        <v>43004</v>
      </c>
      <c r="U216" s="288">
        <f t="shared" si="12"/>
        <v>62</v>
      </c>
      <c r="V216" s="286">
        <f t="shared" si="15"/>
        <v>1.2167999999999999</v>
      </c>
      <c r="W216" s="289">
        <f>IFERROR(INDEX(Rainfall_Dry!$O$2:$O$217,MATCH(B216, Rainfall_Dry!$A$2:$A$217,0)),"")</f>
        <v>171.84818423999999</v>
      </c>
      <c r="X216" s="270">
        <v>25.96</v>
      </c>
      <c r="Y216" s="270">
        <v>8.9200000000000017</v>
      </c>
      <c r="Z216" s="270">
        <v>65.12</v>
      </c>
      <c r="AA216" s="271" t="s">
        <v>2688</v>
      </c>
      <c r="AB216" s="270">
        <v>1.614588467225234</v>
      </c>
      <c r="AC216">
        <f>IF('WetLitterbags placem_collection'!AB217="","",'WetLitterbags placem_collection'!AB217)</f>
        <v>13.8</v>
      </c>
      <c r="AD216">
        <f>IF('WetLitterbags placem_collection'!Z217="","",'WetLitterbags placem_collection'!Z217)</f>
        <v>17.399999999999999</v>
      </c>
      <c r="AE216" s="256" t="str">
        <f>IF('WetLitterbags placem_collection'!AA217="","",'WetLitterbags placem_collection'!AA217)</f>
        <v>O</v>
      </c>
      <c r="AF216">
        <f>IF('WetLitterbags placem_collection'!AC217="","",'WetLitterbags placem_collection'!AC217)</f>
        <v>1</v>
      </c>
      <c r="AG216">
        <f>IFERROR(AVERAGE('Dry_Litterbag Placem_Collection'!O217,'Dry_Litterbag Placem_Collection'!R217),"")</f>
        <v>6.3</v>
      </c>
      <c r="AH216" s="290">
        <f>IFERROR(AVERAGE('Dry_Litterbag Placem_Collection'!N217,'Dry_Litterbag Placem_Collection'!Q217),"")</f>
        <v>29.8</v>
      </c>
      <c r="AI216">
        <v>-2.439403972</v>
      </c>
      <c r="AJ216">
        <v>34.838404959999998</v>
      </c>
      <c r="AK216" s="289" t="str">
        <f>IF(ISNUMBER(SEARCH("C", 'Dry_Litterbag Placem_Collection'!S217)),"YES","")</f>
        <v/>
      </c>
      <c r="AL216" s="289" t="str">
        <f>IF(ISNUMBER(SEARCH("H", 'Dry_Litterbag Placem_Collection'!S217)),"YES","")</f>
        <v>YES</v>
      </c>
      <c r="AM216" s="289" t="str">
        <f>IF(ISNUMBER(SEARCH("R", 'Dry_Litterbag Placem_Collection'!S217)),"YES","")</f>
        <v/>
      </c>
    </row>
    <row r="217" spans="1:39" ht="15" customHeight="1">
      <c r="A217" s="281" t="s">
        <v>2677</v>
      </c>
      <c r="B217" s="282">
        <f>'Dry_Litterbag Placem_Collection'!A218</f>
        <v>216</v>
      </c>
      <c r="C217" s="282" t="str">
        <f>'Dry_Litterbag Placem_Collection'!B218</f>
        <v>Handajega</v>
      </c>
      <c r="D217" s="282" t="s">
        <v>2460</v>
      </c>
      <c r="E217" s="282" t="s">
        <v>2527</v>
      </c>
      <c r="F217" s="282">
        <v>2</v>
      </c>
      <c r="G217" s="283" t="str">
        <f>'Dry_Litterbag Placem_Collection'!C218</f>
        <v>Wet_W4_CG2</v>
      </c>
      <c r="H217" s="284" t="s">
        <v>2559</v>
      </c>
      <c r="I217" s="285" t="s">
        <v>1147</v>
      </c>
      <c r="J217" s="282" t="str">
        <f>IF(ISBLANK('Dry_Litterbag Placem_Collection'!J218),"","G"&amp;""&amp;'Dry_Litterbag Placem_Collection'!J218)</f>
        <v>G95</v>
      </c>
      <c r="K217" s="286">
        <f>IFERROR(INDEX('Green_rooibos initial weight'!$C$5:$C$1749,MATCH(J217, 'Green_rooibos initial weight'!$A$5:$A$1749,0)),"")</f>
        <v>2.1110000000000002</v>
      </c>
      <c r="L217" s="286">
        <f t="shared" si="13"/>
        <v>1.8612000000000002</v>
      </c>
      <c r="M217" s="291"/>
      <c r="N217" s="291"/>
      <c r="O217" s="286">
        <f>IF(IFERROR(INDEX('Both teabags AfterDry'!$D$3:$D$900,MATCH(J217,'Both teabags AfterDry'!$A$3:$A$900,0)),"")="","",(IFERROR(INDEX('Both teabags AfterDry'!$D$3:$D$900,MATCH(J217,'Both teabags AfterDry'!$A$3:$A$900,0)),"")))</f>
        <v>0.80600000000000005</v>
      </c>
      <c r="P217" s="286">
        <f t="shared" si="14"/>
        <v>0.65539999999999998</v>
      </c>
      <c r="Q217" s="291"/>
      <c r="R217" s="291"/>
      <c r="S217" s="287">
        <f>'Dry_Litterbag Placem_Collection'!E218</f>
        <v>42942</v>
      </c>
      <c r="T217" s="287">
        <f>IF('Dry_Litterbag Placem_Collection'!G218="","",'Dry_Litterbag Placem_Collection'!G218)</f>
        <v>43004</v>
      </c>
      <c r="U217" s="288">
        <f t="shared" si="12"/>
        <v>62</v>
      </c>
      <c r="V217" s="286">
        <f t="shared" si="15"/>
        <v>1.2058000000000002</v>
      </c>
      <c r="W217" s="289">
        <f>IFERROR(INDEX(Rainfall_Dry!$O$2:$O$217,MATCH(B217, Rainfall_Dry!$A$2:$A$217,0)),"")</f>
        <v>171.84818423999999</v>
      </c>
      <c r="X217" s="270">
        <v>25.96</v>
      </c>
      <c r="Y217" s="270">
        <v>8.9200000000000017</v>
      </c>
      <c r="Z217" s="270">
        <v>65.12</v>
      </c>
      <c r="AA217" s="271" t="s">
        <v>2688</v>
      </c>
      <c r="AB217" s="270">
        <v>1.6991621488417901</v>
      </c>
      <c r="AC217">
        <f>IF('WetLitterbags placem_collection'!AB218="","",'WetLitterbags placem_collection'!AB218)</f>
        <v>5.13</v>
      </c>
      <c r="AD217">
        <f>IF('WetLitterbags placem_collection'!Z218="","",'WetLitterbags placem_collection'!Z218)</f>
        <v>5.13</v>
      </c>
      <c r="AE217" s="256" t="str">
        <f>IF('WetLitterbags placem_collection'!AA218="","",'WetLitterbags placem_collection'!AA218)</f>
        <v>O</v>
      </c>
      <c r="AF217">
        <f>IF('WetLitterbags placem_collection'!AC218="","",'WetLitterbags placem_collection'!AC218)</f>
        <v>1</v>
      </c>
      <c r="AG217">
        <f>IFERROR(AVERAGE('Dry_Litterbag Placem_Collection'!O218,'Dry_Litterbag Placem_Collection'!R218),"")</f>
        <v>7.0500000000000007</v>
      </c>
      <c r="AH217" s="290">
        <f>IFERROR(AVERAGE('Dry_Litterbag Placem_Collection'!N218,'Dry_Litterbag Placem_Collection'!Q218),"")</f>
        <v>29.85</v>
      </c>
      <c r="AI217">
        <v>-2.4396450349999999</v>
      </c>
      <c r="AJ217">
        <v>34.83836599</v>
      </c>
      <c r="AK217" s="289" t="str">
        <f>IF(ISNUMBER(SEARCH("C", 'Dry_Litterbag Placem_Collection'!S218)),"YES","")</f>
        <v/>
      </c>
      <c r="AL217" s="289" t="str">
        <f>IF(ISNUMBER(SEARCH("H", 'Dry_Litterbag Placem_Collection'!S218)),"YES","")</f>
        <v/>
      </c>
      <c r="AM217" s="289" t="str">
        <f>IF(ISNUMBER(SEARCH("R", 'Dry_Litterbag Placem_Collection'!S218)),"YES","")</f>
        <v/>
      </c>
    </row>
    <row r="218" spans="1:39" ht="15" customHeight="1">
      <c r="A218" s="281" t="s">
        <v>2677</v>
      </c>
      <c r="B218" s="282">
        <f>'Dry_Litterbag Placem_Collection'!A219</f>
        <v>217</v>
      </c>
      <c r="C218" s="282" t="str">
        <f>'Dry_Litterbag Placem_Collection'!B219</f>
        <v>Seronera</v>
      </c>
      <c r="D218" s="282" t="s">
        <v>2680</v>
      </c>
      <c r="E218" s="282" t="s">
        <v>2527</v>
      </c>
      <c r="F218" s="282">
        <v>1</v>
      </c>
      <c r="G218" s="283" t="str">
        <f>'Dry_Litterbag Placem_Collection'!C219</f>
        <v>Local1_CG1</v>
      </c>
      <c r="H218" s="284" t="s">
        <v>2559</v>
      </c>
      <c r="I218" s="285" t="s">
        <v>1147</v>
      </c>
      <c r="J218" s="282" t="str">
        <f>IF(ISBLANK('Dry_Litterbag Placem_Collection'!J219),"","G"&amp;""&amp;'Dry_Litterbag Placem_Collection'!J219)</f>
        <v>G313</v>
      </c>
      <c r="K218" s="286">
        <f>IFERROR(INDEX('Green_rooibos initial weight'!$C$5:$C$1749,MATCH(J218, 'Green_rooibos initial weight'!$A$5:$A$1749,0)),"")</f>
        <v>1.923</v>
      </c>
      <c r="L218" s="286">
        <f t="shared" si="13"/>
        <v>1.6732</v>
      </c>
      <c r="M218" s="291"/>
      <c r="N218" s="291"/>
      <c r="O218" s="286">
        <f>IF(IFERROR(INDEX('Both teabags AfterDry'!$D$3:$D$900,MATCH(J218,'Both teabags AfterDry'!$A$3:$A$900,0)),"")="","",(IFERROR(INDEX('Both teabags AfterDry'!$D$3:$D$900,MATCH(J218,'Both teabags AfterDry'!$A$3:$A$900,0)),"")))</f>
        <v>0.74719999999999998</v>
      </c>
      <c r="P218" s="286">
        <f t="shared" si="14"/>
        <v>0.59660000000000002</v>
      </c>
      <c r="Q218" s="291"/>
      <c r="R218" s="291"/>
      <c r="S218" s="287">
        <f>'Dry_Litterbag Placem_Collection'!E219</f>
        <v>42942</v>
      </c>
      <c r="T218" s="287">
        <f>IF('Dry_Litterbag Placem_Collection'!G219="","",'Dry_Litterbag Placem_Collection'!G219)</f>
        <v>43004</v>
      </c>
      <c r="U218" s="288">
        <f t="shared" si="12"/>
        <v>62</v>
      </c>
      <c r="V218" s="286">
        <f t="shared" si="15"/>
        <v>1.0766</v>
      </c>
      <c r="W218" s="289">
        <f>IFERROR(INDEX(Rainfall_Dry!$O$2:$O$217,MATCH(B218, Rainfall_Dry!$A$2:$A$217,0)),"")</f>
        <v>171.84818423999999</v>
      </c>
      <c r="X218" s="270">
        <v>29.076539101497506</v>
      </c>
      <c r="Y218" s="270">
        <v>7.1963394342762079</v>
      </c>
      <c r="Z218" s="270">
        <v>63.727121464226286</v>
      </c>
      <c r="AA218" s="270" t="s">
        <v>2688</v>
      </c>
      <c r="AB218" s="270">
        <v>1.0994578610152781</v>
      </c>
      <c r="AC218">
        <f>IF('WetLitterbags placem_collection'!AB219="","",'WetLitterbags placem_collection'!AB219)</f>
        <v>13.8</v>
      </c>
      <c r="AD218">
        <f>IF('WetLitterbags placem_collection'!Z219="","",'WetLitterbags placem_collection'!Z219)</f>
        <v>17.399999999999999</v>
      </c>
      <c r="AE218" s="256" t="str">
        <f>IF('WetLitterbags placem_collection'!AA219="","",'WetLitterbags placem_collection'!AA219)</f>
        <v>O</v>
      </c>
      <c r="AF218">
        <f>IF('WetLitterbags placem_collection'!AC219="","",'WetLitterbags placem_collection'!AC219)</f>
        <v>1</v>
      </c>
      <c r="AG218">
        <f>IFERROR(AVERAGE('Dry_Litterbag Placem_Collection'!O219,'Dry_Litterbag Placem_Collection'!R219),"")</f>
        <v>7.1999999999999993</v>
      </c>
      <c r="AH218" s="290">
        <f>IFERROR(AVERAGE('Dry_Litterbag Placem_Collection'!N219,'Dry_Litterbag Placem_Collection'!Q219),"")</f>
        <v>31.25</v>
      </c>
      <c r="AI218">
        <v>-2.439403972</v>
      </c>
      <c r="AJ218">
        <v>34.838404959999998</v>
      </c>
      <c r="AK218" s="289" t="str">
        <f>IF(ISNUMBER(SEARCH("C", 'Dry_Litterbag Placem_Collection'!S219)),"YES","")</f>
        <v/>
      </c>
      <c r="AL218" s="289" t="str">
        <f>IF(ISNUMBER(SEARCH("H", 'Dry_Litterbag Placem_Collection'!S219)),"YES","")</f>
        <v>YES</v>
      </c>
      <c r="AM218" s="289" t="str">
        <f>IF(ISNUMBER(SEARCH("R", 'Dry_Litterbag Placem_Collection'!S219)),"YES","")</f>
        <v>YES</v>
      </c>
    </row>
    <row r="219" spans="1:39" ht="15" customHeight="1">
      <c r="A219" s="281" t="s">
        <v>2677</v>
      </c>
      <c r="B219" s="282">
        <f>'Dry_Litterbag Placem_Collection'!A220</f>
        <v>218</v>
      </c>
      <c r="C219" s="282" t="str">
        <f>'Dry_Litterbag Placem_Collection'!B220</f>
        <v>Seronera</v>
      </c>
      <c r="D219" s="282" t="s">
        <v>2680</v>
      </c>
      <c r="E219" s="282" t="s">
        <v>2527</v>
      </c>
      <c r="F219" s="282">
        <v>2</v>
      </c>
      <c r="G219" s="283" t="str">
        <f>'Dry_Litterbag Placem_Collection'!C220</f>
        <v>Local2_CG2</v>
      </c>
      <c r="H219" s="284" t="s">
        <v>2559</v>
      </c>
      <c r="I219" s="285" t="s">
        <v>1147</v>
      </c>
      <c r="J219" s="282" t="str">
        <f>IF(ISBLANK('Dry_Litterbag Placem_Collection'!J220),"","G"&amp;""&amp;'Dry_Litterbag Placem_Collection'!J220)</f>
        <v>G485</v>
      </c>
      <c r="K219" s="286">
        <f>IFERROR(INDEX('Green_rooibos initial weight'!$C$5:$C$1749,MATCH(J219, 'Green_rooibos initial weight'!$A$5:$A$1749,0)),"")</f>
        <v>1.9890000000000001</v>
      </c>
      <c r="L219" s="286">
        <f t="shared" si="13"/>
        <v>1.7392000000000001</v>
      </c>
      <c r="M219" s="291"/>
      <c r="N219" s="291"/>
      <c r="O219" s="286">
        <f>IF(IFERROR(INDEX('Both teabags AfterDry'!$D$3:$D$900,MATCH(J219,'Both teabags AfterDry'!$A$3:$A$900,0)),"")="","",(IFERROR(INDEX('Both teabags AfterDry'!$D$3:$D$900,MATCH(J219,'Both teabags AfterDry'!$A$3:$A$900,0)),"")))</f>
        <v>0.66900000000000004</v>
      </c>
      <c r="P219" s="286">
        <f t="shared" si="14"/>
        <v>0.51839999999999997</v>
      </c>
      <c r="Q219" s="291"/>
      <c r="R219" s="291"/>
      <c r="S219" s="287">
        <f>'Dry_Litterbag Placem_Collection'!E220</f>
        <v>42942</v>
      </c>
      <c r="T219" s="287">
        <f>IF('Dry_Litterbag Placem_Collection'!G220="","",'Dry_Litterbag Placem_Collection'!G220)</f>
        <v>43004</v>
      </c>
      <c r="U219" s="288">
        <f t="shared" si="12"/>
        <v>62</v>
      </c>
      <c r="V219" s="286">
        <f t="shared" si="15"/>
        <v>1.2208000000000001</v>
      </c>
      <c r="W219" s="289">
        <f>IFERROR(INDEX(Rainfall_Dry!$O$2:$O$217,MATCH(B219, Rainfall_Dry!$A$2:$A$217,0)),"")</f>
        <v>171.84818423999999</v>
      </c>
      <c r="X219" s="270">
        <v>21.072635135135137</v>
      </c>
      <c r="Y219" s="270">
        <v>7.3057432432432412</v>
      </c>
      <c r="Z219" s="270">
        <v>71.621621621621614</v>
      </c>
      <c r="AA219" s="270" t="s">
        <v>2688</v>
      </c>
      <c r="AB219" s="270">
        <v>1.4512074913750617</v>
      </c>
      <c r="AC219">
        <f>IF('WetLitterbags placem_collection'!AB220="","",'WetLitterbags placem_collection'!AB220)</f>
        <v>5.13</v>
      </c>
      <c r="AD219">
        <f>IF('WetLitterbags placem_collection'!Z220="","",'WetLitterbags placem_collection'!Z220)</f>
        <v>5.13</v>
      </c>
      <c r="AE219" s="256" t="str">
        <f>IF('WetLitterbags placem_collection'!AA220="","",'WetLitterbags placem_collection'!AA220)</f>
        <v>O</v>
      </c>
      <c r="AF219">
        <f>IF('WetLitterbags placem_collection'!AC220="","",'WetLitterbags placem_collection'!AC220)</f>
        <v>1</v>
      </c>
      <c r="AG219">
        <f>IFERROR(AVERAGE('Dry_Litterbag Placem_Collection'!O220,'Dry_Litterbag Placem_Collection'!R220),"")</f>
        <v>6.45</v>
      </c>
      <c r="AH219" s="290">
        <f>IFERROR(AVERAGE('Dry_Litterbag Placem_Collection'!N220,'Dry_Litterbag Placem_Collection'!Q220),"")</f>
        <v>29.15</v>
      </c>
      <c r="AI219">
        <v>-2.4396450349999999</v>
      </c>
      <c r="AJ219">
        <v>34.83836599</v>
      </c>
      <c r="AK219" s="289" t="str">
        <f>IF(ISNUMBER(SEARCH("C", 'Dry_Litterbag Placem_Collection'!S220)),"YES","")</f>
        <v/>
      </c>
      <c r="AL219" s="289" t="str">
        <f>IF(ISNUMBER(SEARCH("H", 'Dry_Litterbag Placem_Collection'!S220)),"YES","")</f>
        <v/>
      </c>
      <c r="AM219" s="289" t="str">
        <f>IF(ISNUMBER(SEARCH("R", 'Dry_Litterbag Placem_Collection'!S220)),"YES","")</f>
        <v>YES</v>
      </c>
    </row>
    <row r="220" spans="1:39" ht="15" customHeight="1">
      <c r="A220" s="281" t="s">
        <v>2677</v>
      </c>
      <c r="B220" s="282">
        <f>'Dry_Litterbag Placem_Collection'!A221</f>
        <v>219</v>
      </c>
      <c r="C220" s="282" t="str">
        <f>'Dry_Litterbag Placem_Collection'!B221</f>
        <v>Seronera</v>
      </c>
      <c r="D220" s="282" t="s">
        <v>2680</v>
      </c>
      <c r="E220" s="282" t="s">
        <v>2527</v>
      </c>
      <c r="F220" s="282">
        <v>3</v>
      </c>
      <c r="G220" s="283" t="str">
        <f>'Dry_Litterbag Placem_Collection'!C221</f>
        <v>Local3_CG3</v>
      </c>
      <c r="H220" s="284" t="s">
        <v>2559</v>
      </c>
      <c r="I220" s="285" t="s">
        <v>1147</v>
      </c>
      <c r="J220" s="282" t="str">
        <f>IF(ISBLANK('Dry_Litterbag Placem_Collection'!J221),"","G"&amp;""&amp;'Dry_Litterbag Placem_Collection'!J221)</f>
        <v>G196</v>
      </c>
      <c r="K220" s="286">
        <f>IFERROR(INDEX('Green_rooibos initial weight'!$C$5:$C$1749,MATCH(J220, 'Green_rooibos initial weight'!$A$5:$A$1749,0)),"")</f>
        <v>2.028</v>
      </c>
      <c r="L220" s="286">
        <f t="shared" si="13"/>
        <v>1.7782</v>
      </c>
      <c r="M220" s="291"/>
      <c r="N220" s="291"/>
      <c r="O220" s="286">
        <f>IF(IFERROR(INDEX('Both teabags AfterDry'!$D$3:$D$900,MATCH(J220,'Both teabags AfterDry'!$A$3:$A$900,0)),"")="","",(IFERROR(INDEX('Both teabags AfterDry'!$D$3:$D$900,MATCH(J220,'Both teabags AfterDry'!$A$3:$A$900,0)),"")))</f>
        <v>0.5756</v>
      </c>
      <c r="P220" s="286">
        <f t="shared" si="14"/>
        <v>0.42499999999999999</v>
      </c>
      <c r="Q220" s="291"/>
      <c r="R220" s="291"/>
      <c r="S220" s="287">
        <f>'Dry_Litterbag Placem_Collection'!E221</f>
        <v>42942</v>
      </c>
      <c r="T220" s="287">
        <f>IF('Dry_Litterbag Placem_Collection'!G221="","",'Dry_Litterbag Placem_Collection'!G221)</f>
        <v>43004</v>
      </c>
      <c r="U220" s="288">
        <f t="shared" si="12"/>
        <v>62</v>
      </c>
      <c r="V220" s="286">
        <f t="shared" si="15"/>
        <v>1.3532</v>
      </c>
      <c r="W220" s="289">
        <f>IFERROR(INDEX(Rainfall_Dry!$O$2:$O$217,MATCH(B220, Rainfall_Dry!$A$2:$A$217,0)),"")</f>
        <v>171.84818423999999</v>
      </c>
      <c r="X220" s="270">
        <v>21.96</v>
      </c>
      <c r="Y220" s="270">
        <v>4.9199999999999982</v>
      </c>
      <c r="Z220" s="270">
        <v>73.12</v>
      </c>
      <c r="AA220" s="270" t="s">
        <v>2688</v>
      </c>
      <c r="AB220" s="270">
        <v>1.4012321340561851</v>
      </c>
      <c r="AC220">
        <f>IF('WetLitterbags placem_collection'!AB221="","",'WetLitterbags placem_collection'!AB221)</f>
        <v>7.9</v>
      </c>
      <c r="AD220">
        <f>IF('WetLitterbags placem_collection'!Z221="","",'WetLitterbags placem_collection'!Z221)</f>
        <v>7.9</v>
      </c>
      <c r="AE220" s="256" t="str">
        <f>IF('WetLitterbags placem_collection'!AA221="","",'WetLitterbags placem_collection'!AA221)</f>
        <v>O</v>
      </c>
      <c r="AF220">
        <f>IF('WetLitterbags placem_collection'!AC221="","",'WetLitterbags placem_collection'!AC221)</f>
        <v>1</v>
      </c>
      <c r="AG220">
        <f>IFERROR(AVERAGE('Dry_Litterbag Placem_Collection'!O221,'Dry_Litterbag Placem_Collection'!R221),"")</f>
        <v>5.75</v>
      </c>
      <c r="AH220" s="290">
        <f>IFERROR(AVERAGE('Dry_Litterbag Placem_Collection'!N221,'Dry_Litterbag Placem_Collection'!Q221),"")</f>
        <v>32.75</v>
      </c>
      <c r="AI220">
        <v>-2.4395990190000001</v>
      </c>
      <c r="AJ220">
        <v>34.838418959999998</v>
      </c>
      <c r="AK220" s="289" t="str">
        <f>IF(ISNUMBER(SEARCH("C", 'Dry_Litterbag Placem_Collection'!S221)),"YES","")</f>
        <v/>
      </c>
      <c r="AL220" s="289" t="str">
        <f>IF(ISNUMBER(SEARCH("H", 'Dry_Litterbag Placem_Collection'!S221)),"YES","")</f>
        <v>YES</v>
      </c>
      <c r="AM220" s="289" t="str">
        <f>IF(ISNUMBER(SEARCH("R", 'Dry_Litterbag Placem_Collection'!S221)),"YES","")</f>
        <v>YES</v>
      </c>
    </row>
    <row r="221" spans="1:39" ht="15" customHeight="1">
      <c r="A221" s="281" t="s">
        <v>2677</v>
      </c>
      <c r="B221" s="282">
        <f>'Dry_Litterbag Placem_Collection'!A222</f>
        <v>220</v>
      </c>
      <c r="C221" s="282" t="str">
        <f>'Dry_Litterbag Placem_Collection'!B222</f>
        <v>Seronera</v>
      </c>
      <c r="D221" s="282" t="s">
        <v>2680</v>
      </c>
      <c r="E221" s="282" t="s">
        <v>2527</v>
      </c>
      <c r="F221" s="282">
        <v>4</v>
      </c>
      <c r="G221" s="283" t="str">
        <f>'Dry_Litterbag Placem_Collection'!C222</f>
        <v>Local4_CG4</v>
      </c>
      <c r="H221" s="284" t="s">
        <v>2559</v>
      </c>
      <c r="I221" s="285" t="s">
        <v>1147</v>
      </c>
      <c r="J221" s="282" t="str">
        <f>IF(ISBLANK('Dry_Litterbag Placem_Collection'!J222),"","G"&amp;""&amp;'Dry_Litterbag Placem_Collection'!J222)</f>
        <v>G39</v>
      </c>
      <c r="K221" s="286">
        <f>IFERROR(INDEX('Green_rooibos initial weight'!$C$5:$C$1749,MATCH(J221, 'Green_rooibos initial weight'!$A$5:$A$1749,0)),"")</f>
        <v>2.0670000000000002</v>
      </c>
      <c r="L221" s="286">
        <f t="shared" si="13"/>
        <v>1.8172000000000001</v>
      </c>
      <c r="M221" s="291"/>
      <c r="N221" s="291"/>
      <c r="O221" s="286" t="str">
        <f>IF(IFERROR(INDEX('Both teabags AfterDry'!$D$3:$D$900,MATCH(J221,'Both teabags AfterDry'!$A$3:$A$900,0)),"")="","",(IFERROR(INDEX('Both teabags AfterDry'!$D$3:$D$900,MATCH(J221,'Both teabags AfterDry'!$A$3:$A$900,0)),"")))</f>
        <v/>
      </c>
      <c r="P221" s="286" t="str">
        <f t="shared" si="14"/>
        <v/>
      </c>
      <c r="Q221" s="291"/>
      <c r="R221" s="291"/>
      <c r="S221" s="287">
        <f>'Dry_Litterbag Placem_Collection'!E222</f>
        <v>42942</v>
      </c>
      <c r="T221" s="287">
        <f>IF('Dry_Litterbag Placem_Collection'!G222="","",'Dry_Litterbag Placem_Collection'!G222)</f>
        <v>43004</v>
      </c>
      <c r="U221" s="288">
        <f t="shared" si="12"/>
        <v>62</v>
      </c>
      <c r="V221" s="286" t="str">
        <f t="shared" si="15"/>
        <v/>
      </c>
      <c r="W221" s="289">
        <f>IFERROR(INDEX(Rainfall_Dry!$O$2:$O$217,MATCH(B221, Rainfall_Dry!$A$2:$A$217,0)),"")</f>
        <v>171.84818423999999</v>
      </c>
      <c r="X221" s="270">
        <v>15.960000000000003</v>
      </c>
      <c r="Y221" s="270">
        <v>6.9199999999999982</v>
      </c>
      <c r="Z221" s="270">
        <v>77.11999999999999</v>
      </c>
      <c r="AA221" s="270" t="s">
        <v>2689</v>
      </c>
      <c r="AB221" s="270">
        <v>0.60547067520946207</v>
      </c>
      <c r="AC221">
        <f>IF('WetLitterbags placem_collection'!AB222="","",'WetLitterbags placem_collection'!AB222)</f>
        <v>15.2</v>
      </c>
      <c r="AD221">
        <f>IF('WetLitterbags placem_collection'!Z222="","",'WetLitterbags placem_collection'!Z222)</f>
        <v>12.2</v>
      </c>
      <c r="AE221" s="256" t="str">
        <f>IF('WetLitterbags placem_collection'!AA222="","",'WetLitterbags placem_collection'!AA222)</f>
        <v>O</v>
      </c>
      <c r="AF221">
        <f>IF('WetLitterbags placem_collection'!AC222="","",'WetLitterbags placem_collection'!AC222)</f>
        <v>1</v>
      </c>
      <c r="AG221">
        <f>IFERROR(AVERAGE('Dry_Litterbag Placem_Collection'!O222,'Dry_Litterbag Placem_Collection'!R222),"")</f>
        <v>5.3</v>
      </c>
      <c r="AH221" s="290">
        <f>IFERROR(AVERAGE('Dry_Litterbag Placem_Collection'!N222,'Dry_Litterbag Placem_Collection'!Q222),"")</f>
        <v>33.65</v>
      </c>
      <c r="AI221">
        <v>-2.4396949910000001</v>
      </c>
      <c r="AJ221">
        <v>34.838574029999997</v>
      </c>
      <c r="AK221" s="289" t="str">
        <f>IF(ISNUMBER(SEARCH("C", 'Dry_Litterbag Placem_Collection'!S222)),"YES","")</f>
        <v/>
      </c>
      <c r="AL221" s="289" t="str">
        <f>IF(ISNUMBER(SEARCH("H", 'Dry_Litterbag Placem_Collection'!S222)),"YES","")</f>
        <v/>
      </c>
      <c r="AM221" s="289" t="str">
        <f>IF(ISNUMBER(SEARCH("R", 'Dry_Litterbag Placem_Collection'!S222)),"YES","")</f>
        <v>YES</v>
      </c>
    </row>
    <row r="222" spans="1:39" ht="15" customHeight="1">
      <c r="A222" s="281" t="s">
        <v>2677</v>
      </c>
      <c r="B222" s="282">
        <f>'Dry_Litterbag Placem_Collection'!A3</f>
        <v>1</v>
      </c>
      <c r="C222" s="282" t="str">
        <f>'Dry_Litterbag Placem_Collection'!B3</f>
        <v>Makao</v>
      </c>
      <c r="D222" s="282" t="s">
        <v>2677</v>
      </c>
      <c r="E222" s="282" t="s">
        <v>2678</v>
      </c>
      <c r="F222" s="282">
        <v>1</v>
      </c>
      <c r="G222" s="283" t="str">
        <f>'Dry_Litterbag Placem_Collection'!C3</f>
        <v>Dry_Ag1_T1</v>
      </c>
      <c r="H222" s="284" t="s">
        <v>2559</v>
      </c>
      <c r="I222" s="292" t="s">
        <v>298</v>
      </c>
      <c r="J222" s="282" t="str">
        <f>IF(ISBLANK('Dry_Litterbag Placem_Collection'!K3),"","R"&amp;""&amp;'Dry_Litterbag Placem_Collection'!K3)</f>
        <v>R811</v>
      </c>
      <c r="K222" s="286">
        <f>IFERROR(INDEX('Green_rooibos initial weight'!$C$5:$C$1749,MATCH(J222, 'Green_rooibos initial weight'!$A$5:$A$1749,0)),"")</f>
        <v>2.226</v>
      </c>
      <c r="L222" s="286">
        <f t="shared" si="13"/>
        <v>1.9762</v>
      </c>
      <c r="M222" s="291"/>
      <c r="N222" s="291"/>
      <c r="O222" s="286">
        <f>IF(IFERROR(INDEX('Both teabags AfterDry'!$D$3:$D$900,MATCH(J222,'Both teabags AfterDry'!$A$3:$A$900,0)),"")="","",(IFERROR(INDEX('Both teabags AfterDry'!$D$3:$D$900,MATCH(J222,'Both teabags AfterDry'!$A$3:$A$900,0)),"")))</f>
        <v>1.8292999999999999</v>
      </c>
      <c r="P222" s="286">
        <f t="shared" si="14"/>
        <v>1.6786999999999999</v>
      </c>
      <c r="Q222" s="291"/>
      <c r="R222" s="291"/>
      <c r="S222" s="287">
        <f>'Dry_Litterbag Placem_Collection'!E3</f>
        <v>42938</v>
      </c>
      <c r="T222" s="287">
        <f>IF('Dry_Litterbag Placem_Collection'!G3="","",'Dry_Litterbag Placem_Collection'!G3)</f>
        <v>43007</v>
      </c>
      <c r="U222" s="288">
        <f t="shared" si="12"/>
        <v>69</v>
      </c>
      <c r="V222" s="286">
        <f t="shared" si="15"/>
        <v>0.2975000000000001</v>
      </c>
      <c r="W222" s="289">
        <f>IFERROR(INDEX(Rainfall_Dry!$O$2:$O$217,MATCH(B222, Rainfall_Dry!$A$2:$A$217,0)),"")</f>
        <v>6.900000125</v>
      </c>
      <c r="X222" s="270">
        <v>12.565665055683967</v>
      </c>
      <c r="Y222" s="270">
        <v>0.9665896196679955</v>
      </c>
      <c r="Z222" s="270">
        <v>86.467745324648035</v>
      </c>
      <c r="AA222" s="271" t="s">
        <v>2690</v>
      </c>
      <c r="AB222" s="270">
        <v>1.0225726959093147</v>
      </c>
      <c r="AC222">
        <f>IF('WetLitterbags placem_collection'!AB3="","",'WetLitterbags placem_collection'!AB3)</f>
        <v>26.4</v>
      </c>
      <c r="AD222">
        <f>IF('WetLitterbags placem_collection'!Z3="","",'WetLitterbags placem_collection'!Z3)</f>
        <v>41</v>
      </c>
      <c r="AE222" s="256" t="str">
        <f>IF('WetLitterbags placem_collection'!AA3="","",'WetLitterbags placem_collection'!AA3)</f>
        <v>M</v>
      </c>
      <c r="AF222">
        <f>IF('WetLitterbags placem_collection'!AC3="","",'WetLitterbags placem_collection'!AC3)</f>
        <v>1</v>
      </c>
      <c r="AG222">
        <f>IFERROR(AVERAGE('Dry_Litterbag Placem_Collection'!O3,'Dry_Litterbag Placem_Collection'!R3),"")</f>
        <v>3.8</v>
      </c>
      <c r="AH222" s="290">
        <f>IFERROR(AVERAGE('Dry_Litterbag Placem_Collection'!N3,'Dry_Litterbag Placem_Collection'!Q3),"")</f>
        <v>26.9</v>
      </c>
      <c r="AI222" s="289">
        <f>INDEX(Coordinates!$B$2:$B$197,MATCH(G222,Coordinates!$J$2:$J$197,0))</f>
        <v>-3.3978609999999998</v>
      </c>
      <c r="AJ222" s="289">
        <f>INDEX(Coordinates!$C$2:$C$197,MATCH(G222,Coordinates!$J$2:$J$197,0))</f>
        <v>34.837608000000003</v>
      </c>
      <c r="AK222" s="289" t="str">
        <f>IF(ISNUMBER(SEARCH("C", 'Dry_Litterbag Placem_Collection'!T3)),"YES","")</f>
        <v/>
      </c>
      <c r="AL222" s="289" t="str">
        <f>IF(ISNUMBER(SEARCH("H", 'Dry_Litterbag Placem_Collection'!T3)),"YES","")</f>
        <v>YES</v>
      </c>
      <c r="AM222" s="289" t="str">
        <f>IF(ISNUMBER(SEARCH("R", 'Dry_Litterbag Placem_Collection'!T3)),"YES","")</f>
        <v/>
      </c>
    </row>
    <row r="223" spans="1:39" ht="15" customHeight="1">
      <c r="A223" s="281" t="s">
        <v>2677</v>
      </c>
      <c r="B223" s="282">
        <f>'Dry_Litterbag Placem_Collection'!A4</f>
        <v>2</v>
      </c>
      <c r="C223" s="282" t="str">
        <f>'Dry_Litterbag Placem_Collection'!B4</f>
        <v>Makao</v>
      </c>
      <c r="D223" s="282" t="s">
        <v>2677</v>
      </c>
      <c r="E223" s="282" t="s">
        <v>2678</v>
      </c>
      <c r="F223" s="282">
        <v>1</v>
      </c>
      <c r="G223" s="283" t="str">
        <f>'Dry_Litterbag Placem_Collection'!C4</f>
        <v>Dry_Ag1_T2</v>
      </c>
      <c r="H223" s="284" t="s">
        <v>2559</v>
      </c>
      <c r="I223" s="292" t="s">
        <v>298</v>
      </c>
      <c r="J223" s="282" t="str">
        <f>IF(ISBLANK('Dry_Litterbag Placem_Collection'!K4),"","R"&amp;""&amp;'Dry_Litterbag Placem_Collection'!K4)</f>
        <v/>
      </c>
      <c r="K223" s="286" t="str">
        <f>IFERROR(INDEX('Green_rooibos initial weight'!$C$5:$C$1749,MATCH(J223, 'Green_rooibos initial weight'!$A$5:$A$1749,0)),"")</f>
        <v/>
      </c>
      <c r="L223" s="286" t="str">
        <f t="shared" si="13"/>
        <v/>
      </c>
      <c r="M223" s="291"/>
      <c r="N223" s="291"/>
      <c r="O223" s="286" t="str">
        <f>IF(IFERROR(INDEX('Both teabags AfterDry'!$D$3:$D$900,MATCH(J223,'Both teabags AfterDry'!$A$3:$A$900,0)),"")="","",(IFERROR(INDEX('Both teabags AfterDry'!$D$3:$D$900,MATCH(J223,'Both teabags AfterDry'!$A$3:$A$900,0)),"")))</f>
        <v/>
      </c>
      <c r="P223" s="286" t="str">
        <f t="shared" si="14"/>
        <v/>
      </c>
      <c r="Q223" s="291"/>
      <c r="R223" s="291"/>
      <c r="S223" s="287">
        <f>'Dry_Litterbag Placem_Collection'!E4</f>
        <v>0</v>
      </c>
      <c r="T223" s="287" t="str">
        <f>IF('Dry_Litterbag Placem_Collection'!G4="","",'Dry_Litterbag Placem_Collection'!G4)</f>
        <v/>
      </c>
      <c r="U223" s="288" t="str">
        <f t="shared" si="12"/>
        <v/>
      </c>
      <c r="V223" s="286" t="str">
        <f t="shared" si="15"/>
        <v/>
      </c>
      <c r="W223" s="289" t="str">
        <f>IFERROR(INDEX(Rainfall_Dry!$O$2:$O$217,MATCH(B223, Rainfall_Dry!$A$2:$A$217,0)),"")</f>
        <v/>
      </c>
      <c r="X223" s="270">
        <v>12.565665055683967</v>
      </c>
      <c r="Y223" s="270">
        <v>0.9665896196679955</v>
      </c>
      <c r="Z223" s="270">
        <v>86.467745324648035</v>
      </c>
      <c r="AA223" s="271" t="s">
        <v>2690</v>
      </c>
      <c r="AB223" s="270">
        <v>2.02257269590931</v>
      </c>
      <c r="AC223">
        <f>IF('WetLitterbags placem_collection'!AB4="","",'WetLitterbags placem_collection'!AB4)</f>
        <v>22.4</v>
      </c>
      <c r="AD223">
        <f>IF('WetLitterbags placem_collection'!Z4="","",'WetLitterbags placem_collection'!Z4)</f>
        <v>39.799999999999997</v>
      </c>
      <c r="AE223" s="256" t="str">
        <f>IF('WetLitterbags placem_collection'!AA4="","",'WetLitterbags placem_collection'!AA4)</f>
        <v>M</v>
      </c>
      <c r="AF223">
        <f>IF('WetLitterbags placem_collection'!AC4="","",'WetLitterbags placem_collection'!AC4)</f>
        <v>1</v>
      </c>
      <c r="AG223" t="str">
        <f>IFERROR(AVERAGE('Dry_Litterbag Placem_Collection'!O4,'Dry_Litterbag Placem_Collection'!R4),"")</f>
        <v/>
      </c>
      <c r="AH223" s="290" t="str">
        <f>IFERROR(AVERAGE('Dry_Litterbag Placem_Collection'!N4,'Dry_Litterbag Placem_Collection'!Q4),"")</f>
        <v/>
      </c>
      <c r="AI223" s="289">
        <f>INDEX(Coordinates!$B$2:$B$197,MATCH(G223,Coordinates!$J$2:$J$197,0))</f>
        <v>-3.397879042</v>
      </c>
      <c r="AJ223" s="289">
        <f>INDEX(Coordinates!$C$2:$C$197,MATCH(G223,Coordinates!$J$2:$J$197,0))</f>
        <v>34.837536010000001</v>
      </c>
      <c r="AK223" s="289" t="str">
        <f>IF(ISNUMBER(SEARCH("C", 'Dry_Litterbag Placem_Collection'!T4)),"YES","")</f>
        <v/>
      </c>
      <c r="AL223" s="289" t="str">
        <f>IF(ISNUMBER(SEARCH("H", 'Dry_Litterbag Placem_Collection'!T4)),"YES","")</f>
        <v/>
      </c>
      <c r="AM223" s="289" t="str">
        <f>IF(ISNUMBER(SEARCH("R", 'Dry_Litterbag Placem_Collection'!T4)),"YES","")</f>
        <v/>
      </c>
    </row>
    <row r="224" spans="1:39" ht="15" customHeight="1">
      <c r="A224" s="281" t="s">
        <v>2677</v>
      </c>
      <c r="B224" s="282">
        <f>'Dry_Litterbag Placem_Collection'!A5</f>
        <v>3</v>
      </c>
      <c r="C224" s="282" t="str">
        <f>'Dry_Litterbag Placem_Collection'!B5</f>
        <v>Makao</v>
      </c>
      <c r="D224" s="282" t="s">
        <v>2677</v>
      </c>
      <c r="E224" s="282" t="s">
        <v>2678</v>
      </c>
      <c r="F224" s="282">
        <v>1</v>
      </c>
      <c r="G224" s="283" t="str">
        <f>'Dry_Litterbag Placem_Collection'!C5</f>
        <v>Dry_Ag1_T3</v>
      </c>
      <c r="H224" s="284" t="s">
        <v>2559</v>
      </c>
      <c r="I224" s="292" t="s">
        <v>298</v>
      </c>
      <c r="J224" s="282" t="str">
        <f>IF(ISBLANK('Dry_Litterbag Placem_Collection'!K5),"","R"&amp;""&amp;'Dry_Litterbag Placem_Collection'!K5)</f>
        <v>R742</v>
      </c>
      <c r="K224" s="286">
        <f>IFERROR(INDEX('Green_rooibos initial weight'!$C$5:$C$1749,MATCH(J224, 'Green_rooibos initial weight'!$A$5:$A$1749,0)),"")</f>
        <v>2.1259999999999999</v>
      </c>
      <c r="L224" s="286">
        <f t="shared" si="13"/>
        <v>1.8761999999999999</v>
      </c>
      <c r="M224" s="291"/>
      <c r="N224" s="291"/>
      <c r="O224" s="286">
        <f>IF(IFERROR(INDEX('Both teabags AfterDry'!$D$3:$D$900,MATCH(J224,'Both teabags AfterDry'!$A$3:$A$900,0)),"")="","",(IFERROR(INDEX('Both teabags AfterDry'!$D$3:$D$900,MATCH(J224,'Both teabags AfterDry'!$A$3:$A$900,0)),"")))</f>
        <v>1.8767</v>
      </c>
      <c r="P224" s="286">
        <f t="shared" si="14"/>
        <v>1.7261</v>
      </c>
      <c r="Q224" s="291"/>
      <c r="R224" s="291"/>
      <c r="S224" s="287">
        <f>'Dry_Litterbag Placem_Collection'!E5</f>
        <v>42938</v>
      </c>
      <c r="T224" s="287">
        <f>IF('Dry_Litterbag Placem_Collection'!G5="","",'Dry_Litterbag Placem_Collection'!G5)</f>
        <v>43007</v>
      </c>
      <c r="U224" s="288">
        <f t="shared" si="12"/>
        <v>69</v>
      </c>
      <c r="V224" s="286">
        <f t="shared" si="15"/>
        <v>0.1500999999999999</v>
      </c>
      <c r="W224" s="289">
        <f>IFERROR(INDEX(Rainfall_Dry!$O$2:$O$217,MATCH(B224, Rainfall_Dry!$A$2:$A$217,0)),"")</f>
        <v>6.900000125</v>
      </c>
      <c r="X224" s="270">
        <v>12.565665055683967</v>
      </c>
      <c r="Y224" s="270">
        <v>0.9665896196679955</v>
      </c>
      <c r="Z224" s="270">
        <v>86.467745324648035</v>
      </c>
      <c r="AA224" s="271" t="s">
        <v>2690</v>
      </c>
      <c r="AB224" s="270">
        <v>3.02257269590931</v>
      </c>
      <c r="AC224" t="str">
        <f>IF('WetLitterbags placem_collection'!AB5="","",'WetLitterbags placem_collection'!AB5)</f>
        <v/>
      </c>
      <c r="AD224" t="str">
        <f>IF('WetLitterbags placem_collection'!Z5="","",'WetLitterbags placem_collection'!Z5)</f>
        <v/>
      </c>
      <c r="AE224" s="256" t="str">
        <f>IF('WetLitterbags placem_collection'!AA5="","",'WetLitterbags placem_collection'!AA5)</f>
        <v/>
      </c>
      <c r="AF224" t="str">
        <f>IF('WetLitterbags placem_collection'!AC5="","",'WetLitterbags placem_collection'!AC5)</f>
        <v/>
      </c>
      <c r="AG224">
        <f>IFERROR(AVERAGE('Dry_Litterbag Placem_Collection'!O5,'Dry_Litterbag Placem_Collection'!R5),"")</f>
        <v>3.3</v>
      </c>
      <c r="AH224" s="290">
        <f>IFERROR(AVERAGE('Dry_Litterbag Placem_Collection'!N5,'Dry_Litterbag Placem_Collection'!Q5),"")</f>
        <v>25</v>
      </c>
      <c r="AI224" s="289">
        <f>INDEX(Coordinates!$B$2:$B$197,MATCH(G224,Coordinates!$J$2:$J$197,0))</f>
        <v>-3.3978739999999998</v>
      </c>
      <c r="AJ224" s="289">
        <f>INDEX(Coordinates!$C$2:$C$197,MATCH(G224,Coordinates!$J$2:$J$197,0))</f>
        <v>34.837578999999998</v>
      </c>
      <c r="AK224" s="289" t="str">
        <f>IF(ISNUMBER(SEARCH("C", 'Dry_Litterbag Placem_Collection'!T5)),"YES","")</f>
        <v>YES</v>
      </c>
      <c r="AL224" s="289" t="str">
        <f>IF(ISNUMBER(SEARCH("H", 'Dry_Litterbag Placem_Collection'!T5)),"YES","")</f>
        <v>YES</v>
      </c>
      <c r="AM224" s="289" t="str">
        <f>IF(ISNUMBER(SEARCH("R", 'Dry_Litterbag Placem_Collection'!T5)),"YES","")</f>
        <v/>
      </c>
    </row>
    <row r="225" spans="1:39" ht="15" customHeight="1">
      <c r="A225" s="281" t="s">
        <v>2677</v>
      </c>
      <c r="B225" s="282">
        <f>'Dry_Litterbag Placem_Collection'!A6</f>
        <v>4</v>
      </c>
      <c r="C225" s="282" t="str">
        <f>'Dry_Litterbag Placem_Collection'!B6</f>
        <v>Makao</v>
      </c>
      <c r="D225" s="282" t="s">
        <v>2677</v>
      </c>
      <c r="E225" s="282" t="s">
        <v>2678</v>
      </c>
      <c r="F225" s="282">
        <v>1</v>
      </c>
      <c r="G225" s="283" t="str">
        <f>'Dry_Litterbag Placem_Collection'!C6</f>
        <v>Dry_Ag1_T4</v>
      </c>
      <c r="H225" s="284" t="s">
        <v>2559</v>
      </c>
      <c r="I225" s="292" t="s">
        <v>298</v>
      </c>
      <c r="J225" s="282" t="str">
        <f>IF(ISBLANK('Dry_Litterbag Placem_Collection'!K6),"","R"&amp;""&amp;'Dry_Litterbag Placem_Collection'!K6)</f>
        <v>R661</v>
      </c>
      <c r="K225" s="286">
        <f>IFERROR(INDEX('Green_rooibos initial weight'!$C$5:$C$1749,MATCH(J225, 'Green_rooibos initial weight'!$A$5:$A$1749,0)),"")</f>
        <v>2.1629999999999998</v>
      </c>
      <c r="L225" s="286">
        <f t="shared" si="13"/>
        <v>1.9131999999999998</v>
      </c>
      <c r="M225" s="291"/>
      <c r="N225" s="291"/>
      <c r="O225" s="286">
        <f>IF(IFERROR(INDEX('Both teabags AfterDry'!$D$3:$D$900,MATCH(J225,'Both teabags AfterDry'!$A$3:$A$900,0)),"")="","",(IFERROR(INDEX('Both teabags AfterDry'!$D$3:$D$900,MATCH(J225,'Both teabags AfterDry'!$A$3:$A$900,0)),"")))</f>
        <v>1.837</v>
      </c>
      <c r="P225" s="286">
        <f t="shared" si="14"/>
        <v>1.6863999999999999</v>
      </c>
      <c r="Q225" s="291"/>
      <c r="R225" s="291"/>
      <c r="S225" s="287">
        <f>'Dry_Litterbag Placem_Collection'!E6</f>
        <v>42938</v>
      </c>
      <c r="T225" s="287">
        <f>IF('Dry_Litterbag Placem_Collection'!G6="","",'Dry_Litterbag Placem_Collection'!G6)</f>
        <v>43007</v>
      </c>
      <c r="U225" s="288">
        <f t="shared" si="12"/>
        <v>69</v>
      </c>
      <c r="V225" s="286">
        <f t="shared" si="15"/>
        <v>0.22679999999999989</v>
      </c>
      <c r="W225" s="289">
        <f>IFERROR(INDEX(Rainfall_Dry!$O$2:$O$217,MATCH(B225, Rainfall_Dry!$A$2:$A$217,0)),"")</f>
        <v>6.900000125</v>
      </c>
      <c r="X225" s="270">
        <v>12.565665055683967</v>
      </c>
      <c r="Y225" s="270">
        <v>0.9665896196679955</v>
      </c>
      <c r="Z225" s="270">
        <v>86.467745324648035</v>
      </c>
      <c r="AA225" s="271" t="s">
        <v>2690</v>
      </c>
      <c r="AB225" s="270">
        <v>4.02257269590931</v>
      </c>
      <c r="AC225" t="str">
        <f>IF('WetLitterbags placem_collection'!AB6="","",'WetLitterbags placem_collection'!AB6)</f>
        <v/>
      </c>
      <c r="AD225" t="str">
        <f>IF('WetLitterbags placem_collection'!Z6="","",'WetLitterbags placem_collection'!Z6)</f>
        <v/>
      </c>
      <c r="AE225" s="256" t="str">
        <f>IF('WetLitterbags placem_collection'!AA6="","",'WetLitterbags placem_collection'!AA6)</f>
        <v/>
      </c>
      <c r="AF225" t="str">
        <f>IF('WetLitterbags placem_collection'!AC6="","",'WetLitterbags placem_collection'!AC6)</f>
        <v/>
      </c>
      <c r="AG225">
        <f>IFERROR(AVERAGE('Dry_Litterbag Placem_Collection'!O6,'Dry_Litterbag Placem_Collection'!R6),"")</f>
        <v>2.25</v>
      </c>
      <c r="AH225" s="290">
        <f>IFERROR(AVERAGE('Dry_Litterbag Placem_Collection'!N6,'Dry_Litterbag Placem_Collection'!Q6),"")</f>
        <v>27.35</v>
      </c>
      <c r="AI225" s="289">
        <f>INDEX(Coordinates!$B$2:$B$197,MATCH(G225,Coordinates!$J$2:$J$197,0))</f>
        <v>-3.3977780399999999</v>
      </c>
      <c r="AJ225" s="289">
        <f>INDEX(Coordinates!$C$2:$C$197,MATCH(G225,Coordinates!$J$2:$J$197,0))</f>
        <v>34.83751204</v>
      </c>
      <c r="AK225" s="289" t="str">
        <f>IF(ISNUMBER(SEARCH("C", 'Dry_Litterbag Placem_Collection'!T6)),"YES","")</f>
        <v/>
      </c>
      <c r="AL225" s="289" t="str">
        <f>IF(ISNUMBER(SEARCH("H", 'Dry_Litterbag Placem_Collection'!T6)),"YES","")</f>
        <v>YES</v>
      </c>
      <c r="AM225" s="289" t="str">
        <f>IF(ISNUMBER(SEARCH("R", 'Dry_Litterbag Placem_Collection'!T6)),"YES","")</f>
        <v/>
      </c>
    </row>
    <row r="226" spans="1:39" ht="15" customHeight="1">
      <c r="A226" s="281" t="s">
        <v>2677</v>
      </c>
      <c r="B226" s="282">
        <f>'Dry_Litterbag Placem_Collection'!A7</f>
        <v>5</v>
      </c>
      <c r="C226" s="282" t="str">
        <f>'Dry_Litterbag Placem_Collection'!B7</f>
        <v>Makao</v>
      </c>
      <c r="D226" s="282" t="s">
        <v>2677</v>
      </c>
      <c r="E226" s="282" t="s">
        <v>2678</v>
      </c>
      <c r="F226" s="282">
        <v>1</v>
      </c>
      <c r="G226" s="283" t="str">
        <f>'Dry_Litterbag Placem_Collection'!C7</f>
        <v>Dry_Ag1_T5</v>
      </c>
      <c r="H226" s="284" t="s">
        <v>2559</v>
      </c>
      <c r="I226" s="292" t="s">
        <v>298</v>
      </c>
      <c r="J226" s="282" t="str">
        <f>IF(ISBLANK('Dry_Litterbag Placem_Collection'!K7),"","R"&amp;""&amp;'Dry_Litterbag Placem_Collection'!K7)</f>
        <v>R724</v>
      </c>
      <c r="K226" s="286">
        <f>IFERROR(INDEX('Green_rooibos initial weight'!$C$5:$C$1749,MATCH(J226, 'Green_rooibos initial weight'!$A$5:$A$1749,0)),"")</f>
        <v>2.149</v>
      </c>
      <c r="L226" s="286">
        <f t="shared" si="13"/>
        <v>1.8992</v>
      </c>
      <c r="M226" s="291"/>
      <c r="N226" s="291"/>
      <c r="O226" s="286" t="str">
        <f>IF(IFERROR(INDEX('Both teabags AfterDry'!$D$3:$D$900,MATCH(J226,'Both teabags AfterDry'!$A$3:$A$900,0)),"")="","",(IFERROR(INDEX('Both teabags AfterDry'!$D$3:$D$900,MATCH(J226,'Both teabags AfterDry'!$A$3:$A$900,0)),"")))</f>
        <v/>
      </c>
      <c r="P226" s="286" t="str">
        <f t="shared" si="14"/>
        <v/>
      </c>
      <c r="Q226" s="291"/>
      <c r="R226" s="291"/>
      <c r="S226" s="287">
        <f>'Dry_Litterbag Placem_Collection'!E7</f>
        <v>42938</v>
      </c>
      <c r="T226" s="287" t="str">
        <f>IF('Dry_Litterbag Placem_Collection'!G7="","",'Dry_Litterbag Placem_Collection'!G7)</f>
        <v/>
      </c>
      <c r="U226" s="288" t="str">
        <f t="shared" si="12"/>
        <v/>
      </c>
      <c r="V226" s="286" t="str">
        <f t="shared" si="15"/>
        <v/>
      </c>
      <c r="W226" s="289" t="str">
        <f>IFERROR(INDEX(Rainfall_Dry!$O$2:$O$217,MATCH(B226, Rainfall_Dry!$A$2:$A$217,0)),"")</f>
        <v/>
      </c>
      <c r="X226" s="270">
        <v>12.565665055683967</v>
      </c>
      <c r="Y226" s="270">
        <v>0.9665896196679955</v>
      </c>
      <c r="Z226" s="270">
        <v>86.467745324648035</v>
      </c>
      <c r="AA226" s="271" t="s">
        <v>2690</v>
      </c>
      <c r="AB226" s="270">
        <v>5.02257269590931</v>
      </c>
      <c r="AC226">
        <f>IF('WetLitterbags placem_collection'!AB7="","",'WetLitterbags placem_collection'!AB7)</f>
        <v>28.4</v>
      </c>
      <c r="AD226">
        <f>IF('WetLitterbags placem_collection'!Z7="","",'WetLitterbags placem_collection'!Z7)</f>
        <v>36.4</v>
      </c>
      <c r="AE226" s="256" t="str">
        <f>IF('WetLitterbags placem_collection'!AA7="","",'WetLitterbags placem_collection'!AA7)</f>
        <v>M</v>
      </c>
      <c r="AF226">
        <f>IF('WetLitterbags placem_collection'!AC7="","",'WetLitterbags placem_collection'!AC7)</f>
        <v>1</v>
      </c>
      <c r="AG226">
        <f>IFERROR(AVERAGE('Dry_Litterbag Placem_Collection'!O7,'Dry_Litterbag Placem_Collection'!R7),"")</f>
        <v>3.2</v>
      </c>
      <c r="AH226" s="290">
        <f>IFERROR(AVERAGE('Dry_Litterbag Placem_Collection'!N7,'Dry_Litterbag Placem_Collection'!Q7),"")</f>
        <v>26.7</v>
      </c>
      <c r="AI226" s="289">
        <f>INDEX(Coordinates!$B$2:$B$197,MATCH(G226,Coordinates!$J$2:$J$197,0))</f>
        <v>-3.3978020120000001</v>
      </c>
      <c r="AJ226" s="289">
        <f>INDEX(Coordinates!$C$2:$C$197,MATCH(G226,Coordinates!$J$2:$J$197,0))</f>
        <v>34.83751204</v>
      </c>
      <c r="AK226" s="289" t="str">
        <f>IF(ISNUMBER(SEARCH("C", 'Dry_Litterbag Placem_Collection'!T7)),"YES","")</f>
        <v/>
      </c>
      <c r="AL226" s="289" t="str">
        <f>IF(ISNUMBER(SEARCH("H", 'Dry_Litterbag Placem_Collection'!T7)),"YES","")</f>
        <v/>
      </c>
      <c r="AM226" s="289" t="str">
        <f>IF(ISNUMBER(SEARCH("R", 'Dry_Litterbag Placem_Collection'!T7)),"YES","")</f>
        <v/>
      </c>
    </row>
    <row r="227" spans="1:39" ht="15" customHeight="1">
      <c r="A227" s="281" t="s">
        <v>2677</v>
      </c>
      <c r="B227" s="282">
        <f>'Dry_Litterbag Placem_Collection'!A8</f>
        <v>6</v>
      </c>
      <c r="C227" s="282" t="str">
        <f>'Dry_Litterbag Placem_Collection'!B8</f>
        <v>Makao</v>
      </c>
      <c r="D227" s="282" t="s">
        <v>2677</v>
      </c>
      <c r="E227" s="282" t="s">
        <v>2678</v>
      </c>
      <c r="F227" s="282">
        <v>1</v>
      </c>
      <c r="G227" s="283" t="str">
        <f>'Dry_Litterbag Placem_Collection'!C8</f>
        <v>Dry_Ag1_T6</v>
      </c>
      <c r="H227" s="284" t="s">
        <v>2559</v>
      </c>
      <c r="I227" s="292" t="s">
        <v>298</v>
      </c>
      <c r="J227" s="282" t="str">
        <f>IF(ISBLANK('Dry_Litterbag Placem_Collection'!K8),"","R"&amp;""&amp;'Dry_Litterbag Placem_Collection'!K8)</f>
        <v>R688</v>
      </c>
      <c r="K227" s="286">
        <f>IFERROR(INDEX('Green_rooibos initial weight'!$C$5:$C$1749,MATCH(J227, 'Green_rooibos initial weight'!$A$5:$A$1749,0)),"")</f>
        <v>2.1709999999999998</v>
      </c>
      <c r="L227" s="286">
        <f t="shared" si="13"/>
        <v>1.9211999999999998</v>
      </c>
      <c r="M227" s="291"/>
      <c r="N227" s="291"/>
      <c r="O227" s="286" t="str">
        <f>IF(IFERROR(INDEX('Both teabags AfterDry'!$D$3:$D$900,MATCH(J227,'Both teabags AfterDry'!$A$3:$A$900,0)),"")="","",(IFERROR(INDEX('Both teabags AfterDry'!$D$3:$D$900,MATCH(J227,'Both teabags AfterDry'!$A$3:$A$900,0)),"")))</f>
        <v/>
      </c>
      <c r="P227" s="286" t="str">
        <f t="shared" si="14"/>
        <v/>
      </c>
      <c r="Q227" s="291"/>
      <c r="R227" s="291"/>
      <c r="S227" s="287">
        <f>'Dry_Litterbag Placem_Collection'!E8</f>
        <v>42938</v>
      </c>
      <c r="T227" s="287">
        <f>IF('Dry_Litterbag Placem_Collection'!G8="","",'Dry_Litterbag Placem_Collection'!G8)</f>
        <v>43007</v>
      </c>
      <c r="U227" s="288">
        <f t="shared" si="12"/>
        <v>69</v>
      </c>
      <c r="V227" s="286" t="str">
        <f t="shared" si="15"/>
        <v/>
      </c>
      <c r="W227" s="289">
        <f>IFERROR(INDEX(Rainfall_Dry!$O$2:$O$217,MATCH(B227, Rainfall_Dry!$A$2:$A$217,0)),"")</f>
        <v>6.900000125</v>
      </c>
      <c r="X227" s="270">
        <v>12.565665055683967</v>
      </c>
      <c r="Y227" s="270">
        <v>0.9665896196679955</v>
      </c>
      <c r="Z227" s="270">
        <v>86.467745324648035</v>
      </c>
      <c r="AA227" s="271" t="s">
        <v>2690</v>
      </c>
      <c r="AB227" s="270">
        <v>6.02257269590931</v>
      </c>
      <c r="AC227">
        <f>IF('WetLitterbags placem_collection'!AB8="","",'WetLitterbags placem_collection'!AB8)</f>
        <v>32.4</v>
      </c>
      <c r="AD227">
        <f>IF('WetLitterbags placem_collection'!Z8="","",'WetLitterbags placem_collection'!Z8)</f>
        <v>31</v>
      </c>
      <c r="AE227" s="256" t="str">
        <f>IF('WetLitterbags placem_collection'!AA8="","",'WetLitterbags placem_collection'!AA8)</f>
        <v>M</v>
      </c>
      <c r="AF227">
        <f>IF('WetLitterbags placem_collection'!AC8="","",'WetLitterbags placem_collection'!AC8)</f>
        <v>1</v>
      </c>
      <c r="AG227">
        <f>IFERROR(AVERAGE('Dry_Litterbag Placem_Collection'!O8,'Dry_Litterbag Placem_Collection'!R8),"")</f>
        <v>5.35</v>
      </c>
      <c r="AH227" s="290">
        <f>IFERROR(AVERAGE('Dry_Litterbag Placem_Collection'!N8,'Dry_Litterbag Placem_Collection'!Q8),"")</f>
        <v>26.6</v>
      </c>
      <c r="AI227" s="289">
        <f>INDEX(Coordinates!$B$2:$B$197,MATCH(G227,Coordinates!$J$2:$J$197,0))</f>
        <v>-3.3977389800000002</v>
      </c>
      <c r="AJ227" s="289">
        <f>INDEX(Coordinates!$C$2:$C$197,MATCH(G227,Coordinates!$J$2:$J$197,0))</f>
        <v>34.837501979999999</v>
      </c>
      <c r="AK227" s="289" t="str">
        <f>IF(ISNUMBER(SEARCH("C", 'Dry_Litterbag Placem_Collection'!T8)),"YES","")</f>
        <v/>
      </c>
      <c r="AL227" s="289" t="str">
        <f>IF(ISNUMBER(SEARCH("H", 'Dry_Litterbag Placem_Collection'!T8)),"YES","")</f>
        <v/>
      </c>
      <c r="AM227" s="289" t="str">
        <f>IF(ISNUMBER(SEARCH("R", 'Dry_Litterbag Placem_Collection'!T8)),"YES","")</f>
        <v/>
      </c>
    </row>
    <row r="228" spans="1:39" ht="15" customHeight="1">
      <c r="A228" s="281" t="s">
        <v>2677</v>
      </c>
      <c r="B228" s="282">
        <f>'Dry_Litterbag Placem_Collection'!A9</f>
        <v>7</v>
      </c>
      <c r="C228" s="282" t="str">
        <f>'Dry_Litterbag Placem_Collection'!B9</f>
        <v>Makao</v>
      </c>
      <c r="D228" s="282" t="s">
        <v>2677</v>
      </c>
      <c r="E228" s="282" t="s">
        <v>2678</v>
      </c>
      <c r="F228" s="282">
        <v>1</v>
      </c>
      <c r="G228" s="283" t="str">
        <f>'Dry_Litterbag Placem_Collection'!C9</f>
        <v>Dry_Ag1_T7</v>
      </c>
      <c r="H228" s="284" t="s">
        <v>2559</v>
      </c>
      <c r="I228" s="292" t="s">
        <v>298</v>
      </c>
      <c r="J228" s="282" t="str">
        <f>IF(ISBLANK('Dry_Litterbag Placem_Collection'!K9),"","R"&amp;""&amp;'Dry_Litterbag Placem_Collection'!K9)</f>
        <v>R762</v>
      </c>
      <c r="K228" s="286">
        <f>IFERROR(INDEX('Green_rooibos initial weight'!$C$5:$C$1749,MATCH(J228, 'Green_rooibos initial weight'!$A$5:$A$1749,0)),"")</f>
        <v>2.1949999999999998</v>
      </c>
      <c r="L228" s="286">
        <f t="shared" si="13"/>
        <v>1.9451999999999998</v>
      </c>
      <c r="M228" s="291"/>
      <c r="N228" s="291"/>
      <c r="O228" s="286">
        <f>IF(IFERROR(INDEX('Both teabags AfterDry'!$D$3:$D$900,MATCH(J228,'Both teabags AfterDry'!$A$3:$A$900,0)),"")="","",(IFERROR(INDEX('Both teabags AfterDry'!$D$3:$D$900,MATCH(J228,'Both teabags AfterDry'!$A$3:$A$900,0)),"")))</f>
        <v>1.7052</v>
      </c>
      <c r="P228" s="286">
        <f t="shared" si="14"/>
        <v>1.5546</v>
      </c>
      <c r="Q228" s="291"/>
      <c r="R228" s="291"/>
      <c r="S228" s="287">
        <f>'Dry_Litterbag Placem_Collection'!E9</f>
        <v>42938</v>
      </c>
      <c r="T228" s="287">
        <f>IF('Dry_Litterbag Placem_Collection'!G9="","",'Dry_Litterbag Placem_Collection'!G9)</f>
        <v>43007</v>
      </c>
      <c r="U228" s="288">
        <f t="shared" si="12"/>
        <v>69</v>
      </c>
      <c r="V228" s="286">
        <f t="shared" si="15"/>
        <v>0.39059999999999984</v>
      </c>
      <c r="W228" s="289">
        <f>IFERROR(INDEX(Rainfall_Dry!$O$2:$O$217,MATCH(B228, Rainfall_Dry!$A$2:$A$217,0)),"")</f>
        <v>6.900000125</v>
      </c>
      <c r="X228" s="270">
        <v>12.565665055683967</v>
      </c>
      <c r="Y228" s="270">
        <v>0.9665896196679955</v>
      </c>
      <c r="Z228" s="270">
        <v>86.467745324648035</v>
      </c>
      <c r="AA228" s="271" t="s">
        <v>2690</v>
      </c>
      <c r="AB228" s="270">
        <v>7.02257269590931</v>
      </c>
      <c r="AC228">
        <f>IF('WetLitterbags placem_collection'!AB9="","",'WetLitterbags placem_collection'!AB9)</f>
        <v>36</v>
      </c>
      <c r="AD228">
        <f>IF('WetLitterbags placem_collection'!Z9="","",'WetLitterbags placem_collection'!Z9)</f>
        <v>43.4</v>
      </c>
      <c r="AE228" s="256" t="str">
        <f>IF('WetLitterbags placem_collection'!AA9="","",'WetLitterbags placem_collection'!AA9)</f>
        <v>M</v>
      </c>
      <c r="AF228">
        <f>IF('WetLitterbags placem_collection'!AC9="","",'WetLitterbags placem_collection'!AC9)</f>
        <v>1</v>
      </c>
      <c r="AG228">
        <f>IFERROR(AVERAGE('Dry_Litterbag Placem_Collection'!O9,'Dry_Litterbag Placem_Collection'!R9),"")</f>
        <v>2.95</v>
      </c>
      <c r="AH228" s="290">
        <f>IFERROR(AVERAGE('Dry_Litterbag Placem_Collection'!N9,'Dry_Litterbag Placem_Collection'!Q9),"")</f>
        <v>24.75</v>
      </c>
      <c r="AI228" s="289">
        <f>INDEX(Coordinates!$B$2:$B$197,MATCH(G228,Coordinates!$J$2:$J$197,0))</f>
        <v>-3.3977630360000002</v>
      </c>
      <c r="AJ228" s="289">
        <f>INDEX(Coordinates!$C$2:$C$197,MATCH(G228,Coordinates!$J$2:$J$197,0))</f>
        <v>34.837600969999997</v>
      </c>
      <c r="AK228" s="289" t="str">
        <f>IF(ISNUMBER(SEARCH("C", 'Dry_Litterbag Placem_Collection'!T9)),"YES","")</f>
        <v/>
      </c>
      <c r="AL228" s="289" t="str">
        <f>IF(ISNUMBER(SEARCH("H", 'Dry_Litterbag Placem_Collection'!T9)),"YES","")</f>
        <v>YES</v>
      </c>
      <c r="AM228" s="289" t="str">
        <f>IF(ISNUMBER(SEARCH("R", 'Dry_Litterbag Placem_Collection'!T9)),"YES","")</f>
        <v/>
      </c>
    </row>
    <row r="229" spans="1:39" ht="15" customHeight="1">
      <c r="A229" s="281" t="s">
        <v>2677</v>
      </c>
      <c r="B229" s="282">
        <f>'Dry_Litterbag Placem_Collection'!A10</f>
        <v>8</v>
      </c>
      <c r="C229" s="282" t="str">
        <f>'Dry_Litterbag Placem_Collection'!B10</f>
        <v>Makao</v>
      </c>
      <c r="D229" s="282" t="s">
        <v>2677</v>
      </c>
      <c r="E229" s="282" t="s">
        <v>2678</v>
      </c>
      <c r="F229" s="282">
        <v>1</v>
      </c>
      <c r="G229" s="283" t="str">
        <f>'Dry_Litterbag Placem_Collection'!C10</f>
        <v>Dry_Ag1_T8</v>
      </c>
      <c r="H229" s="284" t="s">
        <v>2559</v>
      </c>
      <c r="I229" s="292" t="s">
        <v>298</v>
      </c>
      <c r="J229" s="282" t="str">
        <f>IF(ISBLANK('Dry_Litterbag Placem_Collection'!K10),"","R"&amp;""&amp;'Dry_Litterbag Placem_Collection'!K10)</f>
        <v>R727</v>
      </c>
      <c r="K229" s="286">
        <f>IFERROR(INDEX('Green_rooibos initial weight'!$C$5:$C$1749,MATCH(J229, 'Green_rooibos initial weight'!$A$5:$A$1749,0)),"")</f>
        <v>2.1629999999999998</v>
      </c>
      <c r="L229" s="286">
        <f t="shared" si="13"/>
        <v>1.9131999999999998</v>
      </c>
      <c r="M229" s="291"/>
      <c r="N229" s="291"/>
      <c r="O229" s="286" t="str">
        <f>IF(IFERROR(INDEX('Both teabags AfterDry'!$D$3:$D$900,MATCH(J229,'Both teabags AfterDry'!$A$3:$A$900,0)),"")="","",(IFERROR(INDEX('Both teabags AfterDry'!$D$3:$D$900,MATCH(J229,'Both teabags AfterDry'!$A$3:$A$900,0)),"")))</f>
        <v/>
      </c>
      <c r="P229" s="286" t="str">
        <f t="shared" si="14"/>
        <v/>
      </c>
      <c r="Q229" s="291"/>
      <c r="R229" s="291"/>
      <c r="S229" s="287">
        <f>'Dry_Litterbag Placem_Collection'!E10</f>
        <v>42938</v>
      </c>
      <c r="T229" s="287">
        <f>IF('Dry_Litterbag Placem_Collection'!G10="","",'Dry_Litterbag Placem_Collection'!G10)</f>
        <v>43007</v>
      </c>
      <c r="U229" s="288">
        <f t="shared" si="12"/>
        <v>69</v>
      </c>
      <c r="V229" s="286" t="str">
        <f t="shared" si="15"/>
        <v/>
      </c>
      <c r="W229" s="289">
        <f>IFERROR(INDEX(Rainfall_Dry!$O$2:$O$217,MATCH(B229, Rainfall_Dry!$A$2:$A$217,0)),"")</f>
        <v>6.900000125</v>
      </c>
      <c r="X229" s="270">
        <v>12.565665055683967</v>
      </c>
      <c r="Y229" s="270">
        <v>0.9665896196679955</v>
      </c>
      <c r="Z229" s="270">
        <v>86.467745324648035</v>
      </c>
      <c r="AA229" s="271" t="s">
        <v>2690</v>
      </c>
      <c r="AB229" s="270">
        <v>8.0225726959093109</v>
      </c>
      <c r="AC229">
        <f>IF('WetLitterbags placem_collection'!AB10="","",'WetLitterbags placem_collection'!AB10)</f>
        <v>36</v>
      </c>
      <c r="AD229">
        <f>IF('WetLitterbags placem_collection'!Z10="","",'WetLitterbags placem_collection'!Z10)</f>
        <v>38.4</v>
      </c>
      <c r="AE229" s="256" t="str">
        <f>IF('WetLitterbags placem_collection'!AA10="","",'WetLitterbags placem_collection'!AA10)</f>
        <v>M</v>
      </c>
      <c r="AF229" t="str">
        <f>IF('WetLitterbags placem_collection'!AC10="","",'WetLitterbags placem_collection'!AC10)</f>
        <v/>
      </c>
      <c r="AG229">
        <f>IFERROR(AVERAGE('Dry_Litterbag Placem_Collection'!O10,'Dry_Litterbag Placem_Collection'!R10),"")</f>
        <v>2.5999999999999996</v>
      </c>
      <c r="AH229" s="290">
        <f>IFERROR(AVERAGE('Dry_Litterbag Placem_Collection'!N10,'Dry_Litterbag Placem_Collection'!Q10),"")</f>
        <v>26</v>
      </c>
      <c r="AI229" s="289">
        <f>INDEX(Coordinates!$B$2:$B$197,MATCH(G229,Coordinates!$J$2:$J$197,0))</f>
        <v>-3.3977320230000001</v>
      </c>
      <c r="AJ229" s="289">
        <f>INDEX(Coordinates!$C$2:$C$197,MATCH(G229,Coordinates!$J$2:$J$197,0))</f>
        <v>34.837561989999998</v>
      </c>
      <c r="AK229" s="289" t="str">
        <f>IF(ISNUMBER(SEARCH("C", 'Dry_Litterbag Placem_Collection'!T10)),"YES","")</f>
        <v/>
      </c>
      <c r="AL229" s="289" t="str">
        <f>IF(ISNUMBER(SEARCH("H", 'Dry_Litterbag Placem_Collection'!T10)),"YES","")</f>
        <v/>
      </c>
      <c r="AM229" s="289" t="str">
        <f>IF(ISNUMBER(SEARCH("R", 'Dry_Litterbag Placem_Collection'!T10)),"YES","")</f>
        <v/>
      </c>
    </row>
    <row r="230" spans="1:39" ht="15" customHeight="1">
      <c r="A230" s="281" t="s">
        <v>2677</v>
      </c>
      <c r="B230" s="282">
        <f>'Dry_Litterbag Placem_Collection'!A11</f>
        <v>9</v>
      </c>
      <c r="C230" s="282" t="str">
        <f>'Dry_Litterbag Placem_Collection'!B11</f>
        <v>Makao</v>
      </c>
      <c r="D230" s="282" t="s">
        <v>2677</v>
      </c>
      <c r="E230" s="282" t="s">
        <v>2678</v>
      </c>
      <c r="F230" s="282">
        <v>2</v>
      </c>
      <c r="G230" s="283" t="str">
        <f>'Dry_Litterbag Placem_Collection'!C11</f>
        <v>Dry_Ag2_T1</v>
      </c>
      <c r="H230" s="284" t="s">
        <v>2559</v>
      </c>
      <c r="I230" s="292" t="s">
        <v>298</v>
      </c>
      <c r="J230" s="282" t="str">
        <f>IF(ISBLANK('Dry_Litterbag Placem_Collection'!K11),"","R"&amp;""&amp;'Dry_Litterbag Placem_Collection'!K11)</f>
        <v>R785</v>
      </c>
      <c r="K230" s="286">
        <f>IFERROR(INDEX('Green_rooibos initial weight'!$C$5:$C$1749,MATCH(J230, 'Green_rooibos initial weight'!$A$5:$A$1749,0)),"")</f>
        <v>2.2549999999999999</v>
      </c>
      <c r="L230" s="286">
        <f t="shared" si="13"/>
        <v>2.0051999999999999</v>
      </c>
      <c r="M230" s="291"/>
      <c r="N230" s="291"/>
      <c r="O230" s="286">
        <f>IF(IFERROR(INDEX('Both teabags AfterDry'!$D$3:$D$900,MATCH(J230,'Both teabags AfterDry'!$A$3:$A$900,0)),"")="","",(IFERROR(INDEX('Both teabags AfterDry'!$D$3:$D$900,MATCH(J230,'Both teabags AfterDry'!$A$3:$A$900,0)),"")))</f>
        <v>3.7812999999999999</v>
      </c>
      <c r="P230" s="286">
        <f t="shared" si="14"/>
        <v>3.6307</v>
      </c>
      <c r="Q230" s="291"/>
      <c r="R230" s="291"/>
      <c r="S230" s="287">
        <f>'Dry_Litterbag Placem_Collection'!E11</f>
        <v>42938</v>
      </c>
      <c r="T230" s="287">
        <f>IF('Dry_Litterbag Placem_Collection'!G11="","",'Dry_Litterbag Placem_Collection'!G11)</f>
        <v>43007</v>
      </c>
      <c r="U230" s="288">
        <f t="shared" si="12"/>
        <v>69</v>
      </c>
      <c r="V230" s="286">
        <f t="shared" si="15"/>
        <v>-1.6255000000000002</v>
      </c>
      <c r="W230" s="289">
        <f>IFERROR(INDEX(Rainfall_Dry!$O$2:$O$217,MATCH(B230, Rainfall_Dry!$A$2:$A$217,0)),"")</f>
        <v>6.900000125</v>
      </c>
      <c r="X230" s="270">
        <v>21.13063730679653</v>
      </c>
      <c r="Y230" s="270">
        <v>3.0912555579081076</v>
      </c>
      <c r="Z230" s="270">
        <v>75.778107135295357</v>
      </c>
      <c r="AA230" s="271" t="s">
        <v>2688</v>
      </c>
      <c r="AB230" s="270">
        <v>0.46131099063578063</v>
      </c>
      <c r="AC230">
        <f>IF('WetLitterbags placem_collection'!AB11="","",'WetLitterbags placem_collection'!AB11)</f>
        <v>10.8</v>
      </c>
      <c r="AD230">
        <f>IF('WetLitterbags placem_collection'!Z11="","",'WetLitterbags placem_collection'!Z11)</f>
        <v>28.4</v>
      </c>
      <c r="AE230" s="256" t="str">
        <f>IF('WetLitterbags placem_collection'!AA11="","",'WetLitterbags placem_collection'!AA11)</f>
        <v>M</v>
      </c>
      <c r="AF230">
        <f>IF('WetLitterbags placem_collection'!AC11="","",'WetLitterbags placem_collection'!AC11)</f>
        <v>0</v>
      </c>
      <c r="AG230">
        <f>IFERROR(AVERAGE('Dry_Litterbag Placem_Collection'!O11,'Dry_Litterbag Placem_Collection'!R11),"")</f>
        <v>3.3</v>
      </c>
      <c r="AH230" s="290">
        <f>IFERROR(AVERAGE('Dry_Litterbag Placem_Collection'!N11,'Dry_Litterbag Placem_Collection'!Q11),"")</f>
        <v>26.15</v>
      </c>
      <c r="AI230" s="289">
        <f>INDEX(Coordinates!$B$2:$B$197,MATCH(G230,Coordinates!$J$2:$J$197,0))</f>
        <v>-3.3978290019999999</v>
      </c>
      <c r="AJ230" s="289">
        <f>INDEX(Coordinates!$C$2:$C$197,MATCH(G230,Coordinates!$J$2:$J$197,0))</f>
        <v>34.837011969999999</v>
      </c>
      <c r="AK230" s="289" t="str">
        <f>IF(ISNUMBER(SEARCH("C", 'Dry_Litterbag Placem_Collection'!T11)),"YES","")</f>
        <v>YES</v>
      </c>
      <c r="AL230" s="289" t="str">
        <f>IF(ISNUMBER(SEARCH("H", 'Dry_Litterbag Placem_Collection'!T11)),"YES","")</f>
        <v/>
      </c>
      <c r="AM230" s="289" t="str">
        <f>IF(ISNUMBER(SEARCH("R", 'Dry_Litterbag Placem_Collection'!T11)),"YES","")</f>
        <v/>
      </c>
    </row>
    <row r="231" spans="1:39" ht="15" customHeight="1">
      <c r="A231" s="281" t="s">
        <v>2677</v>
      </c>
      <c r="B231" s="282">
        <f>'Dry_Litterbag Placem_Collection'!A12</f>
        <v>10</v>
      </c>
      <c r="C231" s="282" t="str">
        <f>'Dry_Litterbag Placem_Collection'!B12</f>
        <v>Makao</v>
      </c>
      <c r="D231" s="282" t="s">
        <v>2677</v>
      </c>
      <c r="E231" s="282" t="s">
        <v>2678</v>
      </c>
      <c r="F231" s="282">
        <v>2</v>
      </c>
      <c r="G231" s="283" t="str">
        <f>'Dry_Litterbag Placem_Collection'!C12</f>
        <v>Dry_Ag2_T2</v>
      </c>
      <c r="H231" s="284" t="s">
        <v>2559</v>
      </c>
      <c r="I231" s="292" t="s">
        <v>298</v>
      </c>
      <c r="J231" s="282" t="str">
        <f>IF(ISBLANK('Dry_Litterbag Placem_Collection'!K12),"","R"&amp;""&amp;'Dry_Litterbag Placem_Collection'!K12)</f>
        <v>R747</v>
      </c>
      <c r="K231" s="286">
        <f>IFERROR(INDEX('Green_rooibos initial weight'!$C$5:$C$1749,MATCH(J231, 'Green_rooibos initial weight'!$A$5:$A$1749,0)),"")</f>
        <v>2.1549999999999998</v>
      </c>
      <c r="L231" s="286">
        <f t="shared" si="13"/>
        <v>1.9051999999999998</v>
      </c>
      <c r="M231" s="291"/>
      <c r="N231" s="291"/>
      <c r="O231" s="286" t="str">
        <f>IF(IFERROR(INDEX('Both teabags AfterDry'!$D$3:$D$900,MATCH(J231,'Both teabags AfterDry'!$A$3:$A$900,0)),"")="","",(IFERROR(INDEX('Both teabags AfterDry'!$D$3:$D$900,MATCH(J231,'Both teabags AfterDry'!$A$3:$A$900,0)),"")))</f>
        <v/>
      </c>
      <c r="P231" s="286" t="str">
        <f t="shared" si="14"/>
        <v/>
      </c>
      <c r="Q231" s="291"/>
      <c r="R231" s="291"/>
      <c r="S231" s="287">
        <f>'Dry_Litterbag Placem_Collection'!E12</f>
        <v>42938</v>
      </c>
      <c r="T231" s="287" t="str">
        <f>IF('Dry_Litterbag Placem_Collection'!G12="","",'Dry_Litterbag Placem_Collection'!G12)</f>
        <v/>
      </c>
      <c r="U231" s="288" t="str">
        <f t="shared" si="12"/>
        <v/>
      </c>
      <c r="V231" s="286" t="str">
        <f t="shared" si="15"/>
        <v/>
      </c>
      <c r="W231" s="289" t="str">
        <f>IFERROR(INDEX(Rainfall_Dry!$O$2:$O$217,MATCH(B231, Rainfall_Dry!$A$2:$A$217,0)),"")</f>
        <v/>
      </c>
      <c r="X231" s="270">
        <v>21.13063730679653</v>
      </c>
      <c r="Y231" s="270">
        <v>3.0912555579081076</v>
      </c>
      <c r="Z231" s="270">
        <v>75.778107135295357</v>
      </c>
      <c r="AA231" s="271" t="s">
        <v>2688</v>
      </c>
      <c r="AB231" s="270">
        <v>1.46131099063578</v>
      </c>
      <c r="AC231">
        <f>IF('WetLitterbags placem_collection'!AB12="","",'WetLitterbags placem_collection'!AB12)</f>
        <v>16.8</v>
      </c>
      <c r="AD231">
        <f>IF('WetLitterbags placem_collection'!Z12="","",'WetLitterbags placem_collection'!Z12)</f>
        <v>30</v>
      </c>
      <c r="AE231" s="256" t="str">
        <f>IF('WetLitterbags placem_collection'!AA12="","",'WetLitterbags placem_collection'!AA12)</f>
        <v>M</v>
      </c>
      <c r="AF231">
        <f>IF('WetLitterbags placem_collection'!AC12="","",'WetLitterbags placem_collection'!AC12)</f>
        <v>0</v>
      </c>
      <c r="AG231">
        <f>IFERROR(AVERAGE('Dry_Litterbag Placem_Collection'!O12,'Dry_Litterbag Placem_Collection'!R12),"")</f>
        <v>1.5</v>
      </c>
      <c r="AH231" s="290">
        <f>IFERROR(AVERAGE('Dry_Litterbag Placem_Collection'!N12,'Dry_Litterbag Placem_Collection'!Q12),"")</f>
        <v>26.1</v>
      </c>
      <c r="AI231" s="289">
        <f>INDEX(Coordinates!$B$2:$B$197,MATCH(G231,Coordinates!$J$2:$J$197,0))</f>
        <v>-3.3978119869999999</v>
      </c>
      <c r="AJ231" s="289">
        <f>INDEX(Coordinates!$C$2:$C$197,MATCH(G231,Coordinates!$J$2:$J$197,0))</f>
        <v>34.836968980000002</v>
      </c>
      <c r="AK231" s="289" t="str">
        <f>IF(ISNUMBER(SEARCH("C", 'Dry_Litterbag Placem_Collection'!T12)),"YES","")</f>
        <v/>
      </c>
      <c r="AL231" s="289" t="str">
        <f>IF(ISNUMBER(SEARCH("H", 'Dry_Litterbag Placem_Collection'!T12)),"YES","")</f>
        <v/>
      </c>
      <c r="AM231" s="289" t="str">
        <f>IF(ISNUMBER(SEARCH("R", 'Dry_Litterbag Placem_Collection'!T12)),"YES","")</f>
        <v/>
      </c>
    </row>
    <row r="232" spans="1:39" ht="15" customHeight="1">
      <c r="A232" s="281" t="s">
        <v>2677</v>
      </c>
      <c r="B232" s="282">
        <f>'Dry_Litterbag Placem_Collection'!A13</f>
        <v>11</v>
      </c>
      <c r="C232" s="282" t="str">
        <f>'Dry_Litterbag Placem_Collection'!B13</f>
        <v>Makao</v>
      </c>
      <c r="D232" s="282" t="s">
        <v>2677</v>
      </c>
      <c r="E232" s="282" t="s">
        <v>2678</v>
      </c>
      <c r="F232" s="282">
        <v>2</v>
      </c>
      <c r="G232" s="283" t="str">
        <f>'Dry_Litterbag Placem_Collection'!C13</f>
        <v>Dry_Ag2_T3</v>
      </c>
      <c r="H232" s="284" t="s">
        <v>2559</v>
      </c>
      <c r="I232" s="292" t="s">
        <v>298</v>
      </c>
      <c r="J232" s="282" t="str">
        <f>IF(ISBLANK('Dry_Litterbag Placem_Collection'!K13),"","R"&amp;""&amp;'Dry_Litterbag Placem_Collection'!K13)</f>
        <v>R748</v>
      </c>
      <c r="K232" s="286">
        <f>IFERROR(INDEX('Green_rooibos initial weight'!$C$5:$C$1749,MATCH(J232, 'Green_rooibos initial weight'!$A$5:$A$1749,0)),"")</f>
        <v>2.1829999999999998</v>
      </c>
      <c r="L232" s="286">
        <f t="shared" si="13"/>
        <v>1.9331999999999998</v>
      </c>
      <c r="M232" s="291"/>
      <c r="N232" s="291"/>
      <c r="O232" s="286">
        <f>IF(IFERROR(INDEX('Both teabags AfterDry'!$D$3:$D$900,MATCH(J232,'Both teabags AfterDry'!$A$3:$A$900,0)),"")="","",(IFERROR(INDEX('Both teabags AfterDry'!$D$3:$D$900,MATCH(J232,'Both teabags AfterDry'!$A$3:$A$900,0)),"")))</f>
        <v>0.98360000000000003</v>
      </c>
      <c r="P232" s="286">
        <f t="shared" si="14"/>
        <v>0.83299999999999996</v>
      </c>
      <c r="Q232" s="291"/>
      <c r="R232" s="291"/>
      <c r="S232" s="287">
        <f>'Dry_Litterbag Placem_Collection'!E13</f>
        <v>42938</v>
      </c>
      <c r="T232" s="287">
        <f>IF('Dry_Litterbag Placem_Collection'!G13="","",'Dry_Litterbag Placem_Collection'!G13)</f>
        <v>43007</v>
      </c>
      <c r="U232" s="288">
        <f t="shared" si="12"/>
        <v>69</v>
      </c>
      <c r="V232" s="286">
        <f t="shared" si="15"/>
        <v>1.1001999999999998</v>
      </c>
      <c r="W232" s="289">
        <f>IFERROR(INDEX(Rainfall_Dry!$O$2:$O$217,MATCH(B232, Rainfall_Dry!$A$2:$A$217,0)),"")</f>
        <v>6.900000125</v>
      </c>
      <c r="X232" s="270">
        <v>21.13063730679653</v>
      </c>
      <c r="Y232" s="270">
        <v>3.0912555579081076</v>
      </c>
      <c r="Z232" s="270">
        <v>75.778107135295357</v>
      </c>
      <c r="AA232" s="271" t="s">
        <v>2688</v>
      </c>
      <c r="AB232" s="270">
        <v>2.4613109906357802</v>
      </c>
      <c r="AC232">
        <f>IF('WetLitterbags placem_collection'!AB13="","",'WetLitterbags placem_collection'!AB13)</f>
        <v>11.4</v>
      </c>
      <c r="AD232">
        <f>IF('WetLitterbags placem_collection'!Z13="","",'WetLitterbags placem_collection'!Z13)</f>
        <v>24.4</v>
      </c>
      <c r="AE232" s="256" t="str">
        <f>IF('WetLitterbags placem_collection'!AA13="","",'WetLitterbags placem_collection'!AA13)</f>
        <v>M</v>
      </c>
      <c r="AF232">
        <f>IF('WetLitterbags placem_collection'!AC13="","",'WetLitterbags placem_collection'!AC13)</f>
        <v>0</v>
      </c>
      <c r="AG232">
        <f>IFERROR(AVERAGE('Dry_Litterbag Placem_Collection'!O13,'Dry_Litterbag Placem_Collection'!R13),"")</f>
        <v>5.3</v>
      </c>
      <c r="AH232" s="290">
        <f>IFERROR(AVERAGE('Dry_Litterbag Placem_Collection'!N13,'Dry_Litterbag Placem_Collection'!Q13),"")</f>
        <v>26.450000000000003</v>
      </c>
      <c r="AI232" s="289">
        <f>INDEX(Coordinates!$B$2:$B$197,MATCH(G232,Coordinates!$J$2:$J$197,0))</f>
        <v>-3.3977929599999999</v>
      </c>
      <c r="AJ232" s="289">
        <f>INDEX(Coordinates!$C$2:$C$197,MATCH(G232,Coordinates!$J$2:$J$197,0))</f>
        <v>34.837102999999999</v>
      </c>
      <c r="AK232" s="289" t="str">
        <f>IF(ISNUMBER(SEARCH("C", 'Dry_Litterbag Placem_Collection'!T13)),"YES","")</f>
        <v>YES</v>
      </c>
      <c r="AL232" s="289" t="str">
        <f>IF(ISNUMBER(SEARCH("H", 'Dry_Litterbag Placem_Collection'!T13)),"YES","")</f>
        <v>YES</v>
      </c>
      <c r="AM232" s="289" t="str">
        <f>IF(ISNUMBER(SEARCH("R", 'Dry_Litterbag Placem_Collection'!T13)),"YES","")</f>
        <v/>
      </c>
    </row>
    <row r="233" spans="1:39" ht="15" customHeight="1">
      <c r="A233" s="281" t="s">
        <v>2677</v>
      </c>
      <c r="B233" s="282">
        <f>'Dry_Litterbag Placem_Collection'!A14</f>
        <v>12</v>
      </c>
      <c r="C233" s="282" t="str">
        <f>'Dry_Litterbag Placem_Collection'!B14</f>
        <v>Makao</v>
      </c>
      <c r="D233" s="282" t="s">
        <v>2677</v>
      </c>
      <c r="E233" s="282" t="s">
        <v>2678</v>
      </c>
      <c r="F233" s="282">
        <v>2</v>
      </c>
      <c r="G233" s="283" t="str">
        <f>'Dry_Litterbag Placem_Collection'!C14</f>
        <v>Dry_Ag2_T4</v>
      </c>
      <c r="H233" s="284" t="s">
        <v>2559</v>
      </c>
      <c r="I233" s="292" t="s">
        <v>298</v>
      </c>
      <c r="J233" s="282" t="str">
        <f>IF(ISBLANK('Dry_Litterbag Placem_Collection'!K14),"","R"&amp;""&amp;'Dry_Litterbag Placem_Collection'!K14)</f>
        <v/>
      </c>
      <c r="K233" s="286" t="str">
        <f>IFERROR(INDEX('Green_rooibos initial weight'!$C$5:$C$1749,MATCH(J233, 'Green_rooibos initial weight'!$A$5:$A$1749,0)),"")</f>
        <v/>
      </c>
      <c r="L233" s="286" t="str">
        <f t="shared" si="13"/>
        <v/>
      </c>
      <c r="M233" s="291"/>
      <c r="N233" s="291"/>
      <c r="O233" s="286" t="str">
        <f>IF(IFERROR(INDEX('Both teabags AfterDry'!$D$3:$D$900,MATCH(J233,'Both teabags AfterDry'!$A$3:$A$900,0)),"")="","",(IFERROR(INDEX('Both teabags AfterDry'!$D$3:$D$900,MATCH(J233,'Both teabags AfterDry'!$A$3:$A$900,0)),"")))</f>
        <v/>
      </c>
      <c r="P233" s="286" t="str">
        <f t="shared" si="14"/>
        <v/>
      </c>
      <c r="Q233" s="291"/>
      <c r="R233" s="291"/>
      <c r="S233" s="287">
        <f>'Dry_Litterbag Placem_Collection'!E14</f>
        <v>0</v>
      </c>
      <c r="T233" s="287" t="str">
        <f>IF('Dry_Litterbag Placem_Collection'!G14="","",'Dry_Litterbag Placem_Collection'!G14)</f>
        <v/>
      </c>
      <c r="U233" s="288" t="str">
        <f t="shared" si="12"/>
        <v/>
      </c>
      <c r="V233" s="286" t="str">
        <f t="shared" si="15"/>
        <v/>
      </c>
      <c r="W233" s="289" t="str">
        <f>IFERROR(INDEX(Rainfall_Dry!$O$2:$O$217,MATCH(B233, Rainfall_Dry!$A$2:$A$217,0)),"")</f>
        <v/>
      </c>
      <c r="X233" s="270">
        <v>21.13063730679653</v>
      </c>
      <c r="Y233" s="270">
        <v>3.0912555579081076</v>
      </c>
      <c r="Z233" s="270">
        <v>75.778107135295357</v>
      </c>
      <c r="AA233" s="271" t="s">
        <v>2688</v>
      </c>
      <c r="AB233" s="270">
        <v>3.4613109906357802</v>
      </c>
      <c r="AC233" t="str">
        <f>IF('WetLitterbags placem_collection'!AB14="","",'WetLitterbags placem_collection'!AB14)</f>
        <v/>
      </c>
      <c r="AD233" t="str">
        <f>IF('WetLitterbags placem_collection'!Z14="","",'WetLitterbags placem_collection'!Z14)</f>
        <v/>
      </c>
      <c r="AE233" s="256" t="str">
        <f>IF('WetLitterbags placem_collection'!AA14="","",'WetLitterbags placem_collection'!AA14)</f>
        <v/>
      </c>
      <c r="AF233" t="str">
        <f>IF('WetLitterbags placem_collection'!AC14="","",'WetLitterbags placem_collection'!AC14)</f>
        <v/>
      </c>
      <c r="AG233" t="str">
        <f>IFERROR(AVERAGE('Dry_Litterbag Placem_Collection'!O14,'Dry_Litterbag Placem_Collection'!R14),"")</f>
        <v/>
      </c>
      <c r="AH233" s="290" t="str">
        <f>IFERROR(AVERAGE('Dry_Litterbag Placem_Collection'!N14,'Dry_Litterbag Placem_Collection'!Q14),"")</f>
        <v/>
      </c>
      <c r="AI233" s="289">
        <f>INDEX(Coordinates!$B$2:$B$197,MATCH(G233,Coordinates!$J$2:$J$197,0))</f>
        <v>-3.3979050260000001</v>
      </c>
      <c r="AJ233" s="289">
        <f>INDEX(Coordinates!$C$2:$C$197,MATCH(G233,Coordinates!$J$2:$J$197,0))</f>
        <v>34.837123030000001</v>
      </c>
      <c r="AK233" s="289" t="str">
        <f>IF(ISNUMBER(SEARCH("C", 'Dry_Litterbag Placem_Collection'!T14)),"YES","")</f>
        <v/>
      </c>
      <c r="AL233" s="289" t="str">
        <f>IF(ISNUMBER(SEARCH("H", 'Dry_Litterbag Placem_Collection'!T14)),"YES","")</f>
        <v/>
      </c>
      <c r="AM233" s="289" t="str">
        <f>IF(ISNUMBER(SEARCH("R", 'Dry_Litterbag Placem_Collection'!T14)),"YES","")</f>
        <v/>
      </c>
    </row>
    <row r="234" spans="1:39" ht="15" customHeight="1">
      <c r="A234" s="281" t="s">
        <v>2677</v>
      </c>
      <c r="B234" s="282">
        <f>'Dry_Litterbag Placem_Collection'!A15</f>
        <v>13</v>
      </c>
      <c r="C234" s="282" t="str">
        <f>'Dry_Litterbag Placem_Collection'!B15</f>
        <v>Makao</v>
      </c>
      <c r="D234" s="282" t="s">
        <v>2677</v>
      </c>
      <c r="E234" s="282" t="s">
        <v>2678</v>
      </c>
      <c r="F234" s="282">
        <v>2</v>
      </c>
      <c r="G234" s="283" t="str">
        <f>'Dry_Litterbag Placem_Collection'!C15</f>
        <v>Dry_Ag2_T5</v>
      </c>
      <c r="H234" s="284" t="s">
        <v>2559</v>
      </c>
      <c r="I234" s="292" t="s">
        <v>298</v>
      </c>
      <c r="J234" s="282" t="str">
        <f>IF(ISBLANK('Dry_Litterbag Placem_Collection'!K15),"","R"&amp;""&amp;'Dry_Litterbag Placem_Collection'!K15)</f>
        <v>R784</v>
      </c>
      <c r="K234" s="286">
        <f>IFERROR(INDEX('Green_rooibos initial weight'!$C$5:$C$1749,MATCH(J234, 'Green_rooibos initial weight'!$A$5:$A$1749,0)),"")</f>
        <v>2.17</v>
      </c>
      <c r="L234" s="286">
        <f t="shared" si="13"/>
        <v>1.9201999999999999</v>
      </c>
      <c r="M234" s="291"/>
      <c r="N234" s="291"/>
      <c r="O234" s="286" t="str">
        <f>IF(IFERROR(INDEX('Both teabags AfterDry'!$D$3:$D$900,MATCH(J234,'Both teabags AfterDry'!$A$3:$A$900,0)),"")="","",(IFERROR(INDEX('Both teabags AfterDry'!$D$3:$D$900,MATCH(J234,'Both teabags AfterDry'!$A$3:$A$900,0)),"")))</f>
        <v/>
      </c>
      <c r="P234" s="286" t="str">
        <f t="shared" si="14"/>
        <v/>
      </c>
      <c r="Q234" s="291"/>
      <c r="R234" s="291"/>
      <c r="S234" s="287">
        <f>'Dry_Litterbag Placem_Collection'!E15</f>
        <v>42938</v>
      </c>
      <c r="T234" s="287">
        <f>IF('Dry_Litterbag Placem_Collection'!G15="","",'Dry_Litterbag Placem_Collection'!G15)</f>
        <v>43007</v>
      </c>
      <c r="U234" s="288">
        <f t="shared" si="12"/>
        <v>69</v>
      </c>
      <c r="V234" s="286" t="str">
        <f t="shared" si="15"/>
        <v/>
      </c>
      <c r="W234" s="289">
        <f>IFERROR(INDEX(Rainfall_Dry!$O$2:$O$217,MATCH(B234, Rainfall_Dry!$A$2:$A$217,0)),"")</f>
        <v>6.900000125</v>
      </c>
      <c r="X234" s="270">
        <v>21.13063730679653</v>
      </c>
      <c r="Y234" s="270">
        <v>3.0912555579081076</v>
      </c>
      <c r="Z234" s="270">
        <v>75.778107135295357</v>
      </c>
      <c r="AA234" s="271" t="s">
        <v>2688</v>
      </c>
      <c r="AB234" s="270">
        <v>4.4613109906357797</v>
      </c>
      <c r="AC234">
        <f>IF('WetLitterbags placem_collection'!AB15="","",'WetLitterbags placem_collection'!AB15)</f>
        <v>11.4</v>
      </c>
      <c r="AD234">
        <f>IF('WetLitterbags placem_collection'!Z15="","",'WetLitterbags placem_collection'!Z15)</f>
        <v>31</v>
      </c>
      <c r="AE234" s="256" t="str">
        <f>IF('WetLitterbags placem_collection'!AA15="","",'WetLitterbags placem_collection'!AA15)</f>
        <v>M</v>
      </c>
      <c r="AF234">
        <f>IF('WetLitterbags placem_collection'!AC15="","",'WetLitterbags placem_collection'!AC15)</f>
        <v>0</v>
      </c>
      <c r="AG234">
        <f>IFERROR(AVERAGE('Dry_Litterbag Placem_Collection'!O15,'Dry_Litterbag Placem_Collection'!R15),"")</f>
        <v>4.8</v>
      </c>
      <c r="AH234" s="290">
        <f>IFERROR(AVERAGE('Dry_Litterbag Placem_Collection'!N15,'Dry_Litterbag Placem_Collection'!Q15),"")</f>
        <v>26.1</v>
      </c>
      <c r="AI234" s="289">
        <f>INDEX(Coordinates!$B$2:$B$197,MATCH(G234,Coordinates!$J$2:$J$197,0))</f>
        <v>-3.3979040199999999</v>
      </c>
      <c r="AJ234" s="289">
        <f>INDEX(Coordinates!$C$2:$C$197,MATCH(G234,Coordinates!$J$2:$J$197,0))</f>
        <v>34.837027980000002</v>
      </c>
      <c r="AK234" s="289" t="str">
        <f>IF(ISNUMBER(SEARCH("C", 'Dry_Litterbag Placem_Collection'!T15)),"YES","")</f>
        <v>YES</v>
      </c>
      <c r="AL234" s="289" t="str">
        <f>IF(ISNUMBER(SEARCH("H", 'Dry_Litterbag Placem_Collection'!T15)),"YES","")</f>
        <v>YES</v>
      </c>
      <c r="AM234" s="289" t="str">
        <f>IF(ISNUMBER(SEARCH("R", 'Dry_Litterbag Placem_Collection'!T15)),"YES","")</f>
        <v/>
      </c>
    </row>
    <row r="235" spans="1:39" ht="15" customHeight="1">
      <c r="A235" s="281" t="s">
        <v>2677</v>
      </c>
      <c r="B235" s="282">
        <f>'Dry_Litterbag Placem_Collection'!A16</f>
        <v>14</v>
      </c>
      <c r="C235" s="282" t="str">
        <f>'Dry_Litterbag Placem_Collection'!B16</f>
        <v>Makao</v>
      </c>
      <c r="D235" s="282" t="s">
        <v>2677</v>
      </c>
      <c r="E235" s="282" t="s">
        <v>2678</v>
      </c>
      <c r="F235" s="282">
        <v>2</v>
      </c>
      <c r="G235" s="283" t="str">
        <f>'Dry_Litterbag Placem_Collection'!C16</f>
        <v>Dry_Ag2_T6</v>
      </c>
      <c r="H235" s="284" t="s">
        <v>2559</v>
      </c>
      <c r="I235" s="292" t="s">
        <v>298</v>
      </c>
      <c r="J235" s="282" t="str">
        <f>IF(ISBLANK('Dry_Litterbag Placem_Collection'!K16),"","R"&amp;""&amp;'Dry_Litterbag Placem_Collection'!K16)</f>
        <v>R838</v>
      </c>
      <c r="K235" s="286">
        <f>IFERROR(INDEX('Green_rooibos initial weight'!$C$5:$C$1749,MATCH(J235, 'Green_rooibos initial weight'!$A$5:$A$1749,0)),"")</f>
        <v>2.1589999999999998</v>
      </c>
      <c r="L235" s="286">
        <f t="shared" si="13"/>
        <v>1.9091999999999998</v>
      </c>
      <c r="M235" s="291"/>
      <c r="N235" s="291"/>
      <c r="O235" s="286">
        <f>IF(IFERROR(INDEX('Both teabags AfterDry'!$D$3:$D$900,MATCH(J235,'Both teabags AfterDry'!$A$3:$A$900,0)),"")="","",(IFERROR(INDEX('Both teabags AfterDry'!$D$3:$D$900,MATCH(J235,'Both teabags AfterDry'!$A$3:$A$900,0)),"")))</f>
        <v>1.0848</v>
      </c>
      <c r="P235" s="286">
        <f t="shared" si="14"/>
        <v>0.93419999999999992</v>
      </c>
      <c r="Q235" s="291"/>
      <c r="R235" s="291"/>
      <c r="S235" s="287">
        <f>'Dry_Litterbag Placem_Collection'!E16</f>
        <v>42938</v>
      </c>
      <c r="T235" s="287">
        <f>IF('Dry_Litterbag Placem_Collection'!G16="","",'Dry_Litterbag Placem_Collection'!G16)</f>
        <v>43007</v>
      </c>
      <c r="U235" s="288">
        <f t="shared" si="12"/>
        <v>69</v>
      </c>
      <c r="V235" s="286">
        <f t="shared" si="15"/>
        <v>0.97499999999999987</v>
      </c>
      <c r="W235" s="289">
        <f>IFERROR(INDEX(Rainfall_Dry!$O$2:$O$217,MATCH(B235, Rainfall_Dry!$A$2:$A$217,0)),"")</f>
        <v>6.900000125</v>
      </c>
      <c r="X235" s="270">
        <v>21.13063730679653</v>
      </c>
      <c r="Y235" s="270">
        <v>3.0912555579081076</v>
      </c>
      <c r="Z235" s="270">
        <v>75.778107135295357</v>
      </c>
      <c r="AA235" s="271" t="s">
        <v>2688</v>
      </c>
      <c r="AB235" s="270">
        <v>5.4613109906357797</v>
      </c>
      <c r="AC235">
        <f>IF('WetLitterbags placem_collection'!AB16="","",'WetLitterbags placem_collection'!AB16)</f>
        <v>28.4</v>
      </c>
      <c r="AD235">
        <f>IF('WetLitterbags placem_collection'!Z16="","",'WetLitterbags placem_collection'!Z16)</f>
        <v>42.4</v>
      </c>
      <c r="AE235" s="256" t="str">
        <f>IF('WetLitterbags placem_collection'!AA16="","",'WetLitterbags placem_collection'!AA16)</f>
        <v>M</v>
      </c>
      <c r="AF235">
        <f>IF('WetLitterbags placem_collection'!AC16="","",'WetLitterbags placem_collection'!AC16)</f>
        <v>0</v>
      </c>
      <c r="AG235">
        <f>IFERROR(AVERAGE('Dry_Litterbag Placem_Collection'!O16,'Dry_Litterbag Placem_Collection'!R16),"")</f>
        <v>3.4</v>
      </c>
      <c r="AH235" s="290">
        <f>IFERROR(AVERAGE('Dry_Litterbag Placem_Collection'!N16,'Dry_Litterbag Placem_Collection'!Q16),"")</f>
        <v>25.55</v>
      </c>
      <c r="AI235" s="289">
        <f>INDEX(Coordinates!$B$2:$B$197,MATCH(G235,Coordinates!$J$2:$J$197,0))</f>
        <v>-3.397854986</v>
      </c>
      <c r="AJ235" s="289">
        <f>INDEX(Coordinates!$C$2:$C$197,MATCH(G235,Coordinates!$J$2:$J$197,0))</f>
        <v>34.836874010000002</v>
      </c>
      <c r="AK235" s="289" t="str">
        <f>IF(ISNUMBER(SEARCH("C", 'Dry_Litterbag Placem_Collection'!T16)),"YES","")</f>
        <v>YES</v>
      </c>
      <c r="AL235" s="289" t="str">
        <f>IF(ISNUMBER(SEARCH("H", 'Dry_Litterbag Placem_Collection'!T16)),"YES","")</f>
        <v>YES</v>
      </c>
      <c r="AM235" s="289" t="str">
        <f>IF(ISNUMBER(SEARCH("R", 'Dry_Litterbag Placem_Collection'!T16)),"YES","")</f>
        <v/>
      </c>
    </row>
    <row r="236" spans="1:39" ht="15" customHeight="1">
      <c r="A236" s="281" t="s">
        <v>2677</v>
      </c>
      <c r="B236" s="282">
        <f>'Dry_Litterbag Placem_Collection'!A17</f>
        <v>15</v>
      </c>
      <c r="C236" s="282" t="str">
        <f>'Dry_Litterbag Placem_Collection'!B17</f>
        <v>Makao</v>
      </c>
      <c r="D236" s="282" t="s">
        <v>2677</v>
      </c>
      <c r="E236" s="282" t="s">
        <v>2678</v>
      </c>
      <c r="F236" s="282">
        <v>2</v>
      </c>
      <c r="G236" s="283" t="str">
        <f>'Dry_Litterbag Placem_Collection'!C17</f>
        <v>Dry_Ag2_T7</v>
      </c>
      <c r="H236" s="284" t="s">
        <v>2559</v>
      </c>
      <c r="I236" s="292" t="s">
        <v>298</v>
      </c>
      <c r="J236" s="282" t="str">
        <f>IF(ISBLANK('Dry_Litterbag Placem_Collection'!K17),"","R"&amp;""&amp;'Dry_Litterbag Placem_Collection'!K17)</f>
        <v>R793</v>
      </c>
      <c r="K236" s="286">
        <f>IFERROR(INDEX('Green_rooibos initial weight'!$C$5:$C$1749,MATCH(J236, 'Green_rooibos initial weight'!$A$5:$A$1749,0)),"")</f>
        <v>2.2050000000000001</v>
      </c>
      <c r="L236" s="286">
        <f t="shared" si="13"/>
        <v>1.9552</v>
      </c>
      <c r="M236" s="291"/>
      <c r="N236" s="291"/>
      <c r="O236" s="286">
        <f>IF(IFERROR(INDEX('Both teabags AfterDry'!$D$3:$D$900,MATCH(J236,'Both teabags AfterDry'!$A$3:$A$900,0)),"")="","",(IFERROR(INDEX('Both teabags AfterDry'!$D$3:$D$900,MATCH(J236,'Both teabags AfterDry'!$A$3:$A$900,0)),"")))</f>
        <v>0.24560000000000001</v>
      </c>
      <c r="P236" s="286">
        <f t="shared" si="14"/>
        <v>9.5000000000000001E-2</v>
      </c>
      <c r="Q236" s="291"/>
      <c r="R236" s="291"/>
      <c r="S236" s="287">
        <f>'Dry_Litterbag Placem_Collection'!E17</f>
        <v>42938</v>
      </c>
      <c r="T236" s="287">
        <f>IF('Dry_Litterbag Placem_Collection'!G17="","",'Dry_Litterbag Placem_Collection'!G17)</f>
        <v>43007</v>
      </c>
      <c r="U236" s="288">
        <f t="shared" si="12"/>
        <v>69</v>
      </c>
      <c r="V236" s="286">
        <f t="shared" si="15"/>
        <v>1.8602000000000001</v>
      </c>
      <c r="W236" s="289">
        <f>IFERROR(INDEX(Rainfall_Dry!$O$2:$O$217,MATCH(B236, Rainfall_Dry!$A$2:$A$217,0)),"")</f>
        <v>6.900000125</v>
      </c>
      <c r="X236" s="270">
        <v>21.13063730679653</v>
      </c>
      <c r="Y236" s="270">
        <v>3.0912555579081076</v>
      </c>
      <c r="Z236" s="270">
        <v>75.778107135295357</v>
      </c>
      <c r="AA236" s="271" t="s">
        <v>2688</v>
      </c>
      <c r="AB236" s="270">
        <v>6.4613109906357797</v>
      </c>
      <c r="AC236">
        <f>IF('WetLitterbags placem_collection'!AB17="","",'WetLitterbags placem_collection'!AB17)</f>
        <v>15.8</v>
      </c>
      <c r="AD236">
        <f>IF('WetLitterbags placem_collection'!Z17="","",'WetLitterbags placem_collection'!Z17)</f>
        <v>30.4</v>
      </c>
      <c r="AE236" s="256" t="str">
        <f>IF('WetLitterbags placem_collection'!AA17="","",'WetLitterbags placem_collection'!AA17)</f>
        <v>M</v>
      </c>
      <c r="AF236">
        <f>IF('WetLitterbags placem_collection'!AC17="","",'WetLitterbags placem_collection'!AC17)</f>
        <v>0</v>
      </c>
      <c r="AG236">
        <f>IFERROR(AVERAGE('Dry_Litterbag Placem_Collection'!O17,'Dry_Litterbag Placem_Collection'!R17),"")</f>
        <v>3.0999999999999996</v>
      </c>
      <c r="AH236" s="290">
        <f>IFERROR(AVERAGE('Dry_Litterbag Placem_Collection'!N17,'Dry_Litterbag Placem_Collection'!Q17),"")</f>
        <v>28</v>
      </c>
      <c r="AI236" s="289">
        <f>INDEX(Coordinates!$B$2:$B$197,MATCH(G236,Coordinates!$J$2:$J$197,0))</f>
        <v>-3.3978060349999999</v>
      </c>
      <c r="AJ236" s="289">
        <f>INDEX(Coordinates!$C$2:$C$197,MATCH(G236,Coordinates!$J$2:$J$197,0))</f>
        <v>34.837023960000003</v>
      </c>
      <c r="AK236" s="289" t="str">
        <f>IF(ISNUMBER(SEARCH("C", 'Dry_Litterbag Placem_Collection'!T17)),"YES","")</f>
        <v>YES</v>
      </c>
      <c r="AL236" s="289" t="str">
        <f>IF(ISNUMBER(SEARCH("H", 'Dry_Litterbag Placem_Collection'!T17)),"YES","")</f>
        <v>YES</v>
      </c>
      <c r="AM236" s="289" t="str">
        <f>IF(ISNUMBER(SEARCH("R", 'Dry_Litterbag Placem_Collection'!T17)),"YES","")</f>
        <v/>
      </c>
    </row>
    <row r="237" spans="1:39" ht="15" customHeight="1">
      <c r="A237" s="281" t="s">
        <v>2677</v>
      </c>
      <c r="B237" s="282">
        <f>'Dry_Litterbag Placem_Collection'!A18</f>
        <v>16</v>
      </c>
      <c r="C237" s="282" t="str">
        <f>'Dry_Litterbag Placem_Collection'!B18</f>
        <v>Makao</v>
      </c>
      <c r="D237" s="282" t="s">
        <v>2677</v>
      </c>
      <c r="E237" s="282" t="s">
        <v>2678</v>
      </c>
      <c r="F237" s="282">
        <v>2</v>
      </c>
      <c r="G237" s="283" t="str">
        <f>'Dry_Litterbag Placem_Collection'!C18</f>
        <v>Dry_Ag2_T8</v>
      </c>
      <c r="H237" s="284" t="s">
        <v>2559</v>
      </c>
      <c r="I237" s="292" t="s">
        <v>298</v>
      </c>
      <c r="J237" s="282" t="str">
        <f>IF(ISBLANK('Dry_Litterbag Placem_Collection'!K18),"","R"&amp;""&amp;'Dry_Litterbag Placem_Collection'!K18)</f>
        <v>R755</v>
      </c>
      <c r="K237" s="286">
        <f>IFERROR(INDEX('Green_rooibos initial weight'!$C$5:$C$1749,MATCH(J237, 'Green_rooibos initial weight'!$A$5:$A$1749,0)),"")</f>
        <v>2.2120000000000002</v>
      </c>
      <c r="L237" s="286">
        <f t="shared" si="13"/>
        <v>1.9622000000000002</v>
      </c>
      <c r="M237" s="291"/>
      <c r="N237" s="291"/>
      <c r="O237" s="286" t="str">
        <f>IF(IFERROR(INDEX('Both teabags AfterDry'!$D$3:$D$900,MATCH(J237,'Both teabags AfterDry'!$A$3:$A$900,0)),"")="","",(IFERROR(INDEX('Both teabags AfterDry'!$D$3:$D$900,MATCH(J237,'Both teabags AfterDry'!$A$3:$A$900,0)),"")))</f>
        <v/>
      </c>
      <c r="P237" s="286" t="str">
        <f t="shared" si="14"/>
        <v/>
      </c>
      <c r="Q237" s="291"/>
      <c r="R237" s="291"/>
      <c r="S237" s="287">
        <f>'Dry_Litterbag Placem_Collection'!E18</f>
        <v>42938</v>
      </c>
      <c r="T237" s="287">
        <f>IF('Dry_Litterbag Placem_Collection'!G18="","",'Dry_Litterbag Placem_Collection'!G18)</f>
        <v>43007</v>
      </c>
      <c r="U237" s="288">
        <f t="shared" si="12"/>
        <v>69</v>
      </c>
      <c r="V237" s="286" t="str">
        <f t="shared" si="15"/>
        <v/>
      </c>
      <c r="W237" s="289">
        <f>IFERROR(INDEX(Rainfall_Dry!$O$2:$O$217,MATCH(B237, Rainfall_Dry!$A$2:$A$217,0)),"")</f>
        <v>6.900000125</v>
      </c>
      <c r="X237" s="270">
        <v>21.13063730679653</v>
      </c>
      <c r="Y237" s="270">
        <v>3.0912555579081076</v>
      </c>
      <c r="Z237" s="270">
        <v>75.778107135295357</v>
      </c>
      <c r="AA237" s="271" t="s">
        <v>2688</v>
      </c>
      <c r="AB237" s="270">
        <v>7.4613109906357797</v>
      </c>
      <c r="AC237">
        <f>IF('WetLitterbags placem_collection'!AB18="","",'WetLitterbags placem_collection'!AB18)</f>
        <v>8</v>
      </c>
      <c r="AD237">
        <f>IF('WetLitterbags placem_collection'!Z18="","",'WetLitterbags placem_collection'!Z18)</f>
        <v>12.4</v>
      </c>
      <c r="AE237" s="256" t="str">
        <f>IF('WetLitterbags placem_collection'!AA18="","",'WetLitterbags placem_collection'!AA18)</f>
        <v>M</v>
      </c>
      <c r="AF237">
        <f>IF('WetLitterbags placem_collection'!AC18="","",'WetLitterbags placem_collection'!AC18)</f>
        <v>0</v>
      </c>
      <c r="AG237">
        <f>IFERROR(AVERAGE('Dry_Litterbag Placem_Collection'!O18,'Dry_Litterbag Placem_Collection'!R18),"")</f>
        <v>9.1999999999999993</v>
      </c>
      <c r="AH237" s="290">
        <f>IFERROR(AVERAGE('Dry_Litterbag Placem_Collection'!N18,'Dry_Litterbag Placem_Collection'!Q18),"")</f>
        <v>27.049999999999997</v>
      </c>
      <c r="AI237" s="289">
        <f>INDEX(Coordinates!$B$2:$B$197,MATCH(G237,Coordinates!$J$2:$J$197,0))</f>
        <v>-3.3977669760000002</v>
      </c>
      <c r="AJ237" s="289">
        <f>INDEX(Coordinates!$C$2:$C$197,MATCH(G237,Coordinates!$J$2:$J$197,0))</f>
        <v>34.837181039999997</v>
      </c>
      <c r="AK237" s="289" t="str">
        <f>IF(ISNUMBER(SEARCH("C", 'Dry_Litterbag Placem_Collection'!T18)),"YES","")</f>
        <v>YES</v>
      </c>
      <c r="AL237" s="289" t="str">
        <f>IF(ISNUMBER(SEARCH("H", 'Dry_Litterbag Placem_Collection'!T18)),"YES","")</f>
        <v>YES</v>
      </c>
      <c r="AM237" s="289" t="str">
        <f>IF(ISNUMBER(SEARCH("R", 'Dry_Litterbag Placem_Collection'!T18)),"YES","")</f>
        <v/>
      </c>
    </row>
    <row r="238" spans="1:39" ht="15" customHeight="1">
      <c r="A238" s="281" t="s">
        <v>2677</v>
      </c>
      <c r="B238" s="282">
        <f>'Dry_Litterbag Placem_Collection'!A19</f>
        <v>17</v>
      </c>
      <c r="C238" s="282" t="str">
        <f>'Dry_Litterbag Placem_Collection'!B19</f>
        <v>Makao</v>
      </c>
      <c r="D238" s="282" t="s">
        <v>2677</v>
      </c>
      <c r="E238" s="282" t="s">
        <v>2678</v>
      </c>
      <c r="F238" s="282">
        <v>3</v>
      </c>
      <c r="G238" s="283" t="str">
        <f>'Dry_Litterbag Placem_Collection'!C19</f>
        <v>Dry_Ag3_T1</v>
      </c>
      <c r="H238" s="284" t="s">
        <v>2559</v>
      </c>
      <c r="I238" s="292" t="s">
        <v>298</v>
      </c>
      <c r="J238" s="282" t="str">
        <f>IF(ISBLANK('Dry_Litterbag Placem_Collection'!K19),"","R"&amp;""&amp;'Dry_Litterbag Placem_Collection'!K19)</f>
        <v>R826</v>
      </c>
      <c r="K238" s="286">
        <f>IFERROR(INDEX('Green_rooibos initial weight'!$C$5:$C$1749,MATCH(J238, 'Green_rooibos initial weight'!$A$5:$A$1749,0)),"")</f>
        <v>2.1659999999999999</v>
      </c>
      <c r="L238" s="286">
        <f t="shared" si="13"/>
        <v>1.9161999999999999</v>
      </c>
      <c r="M238" s="291"/>
      <c r="N238" s="291"/>
      <c r="O238" s="286">
        <f>IF(IFERROR(INDEX('Both teabags AfterDry'!$D$3:$D$900,MATCH(J238,'Both teabags AfterDry'!$A$3:$A$900,0)),"")="","",(IFERROR(INDEX('Both teabags AfterDry'!$D$3:$D$900,MATCH(J238,'Both teabags AfterDry'!$A$3:$A$900,0)),"")))</f>
        <v>1.9086000000000001</v>
      </c>
      <c r="P238" s="286">
        <f t="shared" si="14"/>
        <v>1.758</v>
      </c>
      <c r="Q238" s="291"/>
      <c r="R238" s="291"/>
      <c r="S238" s="287">
        <f>'Dry_Litterbag Placem_Collection'!E19</f>
        <v>42936</v>
      </c>
      <c r="T238" s="287">
        <f>IF('Dry_Litterbag Placem_Collection'!G19="","",'Dry_Litterbag Placem_Collection'!G19)</f>
        <v>43007</v>
      </c>
      <c r="U238" s="288">
        <f t="shared" si="12"/>
        <v>71</v>
      </c>
      <c r="V238" s="286">
        <f t="shared" si="15"/>
        <v>0.1581999999999999</v>
      </c>
      <c r="W238" s="289">
        <f>IFERROR(INDEX(Rainfall_Dry!$O$2:$O$217,MATCH(B238, Rainfall_Dry!$A$2:$A$217,0)),"")</f>
        <v>6.900000125</v>
      </c>
      <c r="X238" s="270">
        <v>54.080969906906262</v>
      </c>
      <c r="Y238" s="270">
        <v>21.264484651351896</v>
      </c>
      <c r="Z238" s="270">
        <v>24.654545441741845</v>
      </c>
      <c r="AA238" s="271" t="s">
        <v>2691</v>
      </c>
      <c r="AB238" s="270">
        <v>1.8433218334154755</v>
      </c>
      <c r="AC238" t="str">
        <f>IF('WetLitterbags placem_collection'!AB19="","",'WetLitterbags placem_collection'!AB19)</f>
        <v/>
      </c>
      <c r="AD238" t="str">
        <f>IF('WetLitterbags placem_collection'!Z19="","",'WetLitterbags placem_collection'!Z19)</f>
        <v/>
      </c>
      <c r="AE238" s="256" t="str">
        <f>IF('WetLitterbags placem_collection'!AA19="","",'WetLitterbags placem_collection'!AA19)</f>
        <v/>
      </c>
      <c r="AF238" t="str">
        <f>IF('WetLitterbags placem_collection'!AC19="","",'WetLitterbags placem_collection'!AC19)</f>
        <v/>
      </c>
      <c r="AG238">
        <f>IFERROR(AVERAGE('Dry_Litterbag Placem_Collection'!O19,'Dry_Litterbag Placem_Collection'!R19),"")</f>
        <v>12.9</v>
      </c>
      <c r="AH238" s="290">
        <f>IFERROR(AVERAGE('Dry_Litterbag Placem_Collection'!N19,'Dry_Litterbag Placem_Collection'!Q19),"")</f>
        <v>26.2</v>
      </c>
      <c r="AI238" s="289">
        <f>INDEX(Coordinates!$B$2:$B$197,MATCH(G238,Coordinates!$J$2:$J$197,0))</f>
        <v>-3.3854090330000002</v>
      </c>
      <c r="AJ238" s="289">
        <f>INDEX(Coordinates!$C$2:$C$197,MATCH(G238,Coordinates!$J$2:$J$197,0))</f>
        <v>34.818901029999999</v>
      </c>
      <c r="AK238" s="289" t="str">
        <f>IF(ISNUMBER(SEARCH("C", 'Dry_Litterbag Placem_Collection'!T19)),"YES","")</f>
        <v/>
      </c>
      <c r="AL238" s="289" t="str">
        <f>IF(ISNUMBER(SEARCH("H", 'Dry_Litterbag Placem_Collection'!T19)),"YES","")</f>
        <v/>
      </c>
      <c r="AM238" s="289" t="str">
        <f>IF(ISNUMBER(SEARCH("R", 'Dry_Litterbag Placem_Collection'!T19)),"YES","")</f>
        <v/>
      </c>
    </row>
    <row r="239" spans="1:39" ht="15" customHeight="1">
      <c r="A239" s="281" t="s">
        <v>2677</v>
      </c>
      <c r="B239" s="282">
        <f>'Dry_Litterbag Placem_Collection'!A20</f>
        <v>18</v>
      </c>
      <c r="C239" s="282" t="str">
        <f>'Dry_Litterbag Placem_Collection'!B20</f>
        <v>Makao</v>
      </c>
      <c r="D239" s="282" t="s">
        <v>2677</v>
      </c>
      <c r="E239" s="282" t="s">
        <v>2678</v>
      </c>
      <c r="F239" s="282">
        <v>3</v>
      </c>
      <c r="G239" s="283" t="str">
        <f>'Dry_Litterbag Placem_Collection'!C20</f>
        <v>Dry_Ag3_T2</v>
      </c>
      <c r="H239" s="284" t="s">
        <v>2559</v>
      </c>
      <c r="I239" s="292" t="s">
        <v>298</v>
      </c>
      <c r="J239" s="282" t="str">
        <f>IF(ISBLANK('Dry_Litterbag Placem_Collection'!K20),"","R"&amp;""&amp;'Dry_Litterbag Placem_Collection'!K20)</f>
        <v>R732</v>
      </c>
      <c r="K239" s="286">
        <f>IFERROR(INDEX('Green_rooibos initial weight'!$C$5:$C$1749,MATCH(J239, 'Green_rooibos initial weight'!$A$5:$A$1749,0)),"")</f>
        <v>2.2189999999999999</v>
      </c>
      <c r="L239" s="286">
        <f t="shared" si="13"/>
        <v>1.9691999999999998</v>
      </c>
      <c r="M239" s="291"/>
      <c r="N239" s="291"/>
      <c r="O239" s="286">
        <f>IF(IFERROR(INDEX('Both teabags AfterDry'!$D$3:$D$900,MATCH(J239,'Both teabags AfterDry'!$A$3:$A$900,0)),"")="","",(IFERROR(INDEX('Both teabags AfterDry'!$D$3:$D$900,MATCH(J239,'Both teabags AfterDry'!$A$3:$A$900,0)),"")))</f>
        <v>1.9874000000000001</v>
      </c>
      <c r="P239" s="286">
        <f t="shared" si="14"/>
        <v>1.8368</v>
      </c>
      <c r="Q239" s="291"/>
      <c r="R239" s="291"/>
      <c r="S239" s="287">
        <f>'Dry_Litterbag Placem_Collection'!E20</f>
        <v>42936</v>
      </c>
      <c r="T239" s="287">
        <f>IF('Dry_Litterbag Placem_Collection'!G20="","",'Dry_Litterbag Placem_Collection'!G20)</f>
        <v>43007</v>
      </c>
      <c r="U239" s="288">
        <f t="shared" si="12"/>
        <v>71</v>
      </c>
      <c r="V239" s="286">
        <f t="shared" si="15"/>
        <v>0.13239999999999985</v>
      </c>
      <c r="W239" s="289">
        <f>IFERROR(INDEX(Rainfall_Dry!$O$2:$O$217,MATCH(B239, Rainfall_Dry!$A$2:$A$217,0)),"")</f>
        <v>6.900000125</v>
      </c>
      <c r="X239" s="270">
        <v>54.080969906906262</v>
      </c>
      <c r="Y239" s="270">
        <v>21.264484651351896</v>
      </c>
      <c r="Z239" s="270">
        <v>24.654545441741845</v>
      </c>
      <c r="AA239" s="271" t="s">
        <v>2691</v>
      </c>
      <c r="AB239" s="270">
        <v>2.8433218334154802</v>
      </c>
      <c r="AC239" t="str">
        <f>IF('WetLitterbags placem_collection'!AB20="","",'WetLitterbags placem_collection'!AB20)</f>
        <v/>
      </c>
      <c r="AD239" t="str">
        <f>IF('WetLitterbags placem_collection'!Z20="","",'WetLitterbags placem_collection'!Z20)</f>
        <v/>
      </c>
      <c r="AE239" s="256" t="str">
        <f>IF('WetLitterbags placem_collection'!AA20="","",'WetLitterbags placem_collection'!AA20)</f>
        <v/>
      </c>
      <c r="AF239" t="str">
        <f>IF('WetLitterbags placem_collection'!AC20="","",'WetLitterbags placem_collection'!AC20)</f>
        <v/>
      </c>
      <c r="AG239">
        <f>IFERROR(AVERAGE('Dry_Litterbag Placem_Collection'!O20,'Dry_Litterbag Placem_Collection'!R20),"")</f>
        <v>11.15</v>
      </c>
      <c r="AH239" s="290">
        <f>IFERROR(AVERAGE('Dry_Litterbag Placem_Collection'!N20,'Dry_Litterbag Placem_Collection'!Q20),"")</f>
        <v>26.1</v>
      </c>
      <c r="AI239" s="289">
        <f>INDEX(Coordinates!$B$2:$B$197,MATCH(G239,Coordinates!$J$2:$J$197,0))</f>
        <v>-3.385375002</v>
      </c>
      <c r="AJ239" s="289">
        <f>INDEX(Coordinates!$C$2:$C$197,MATCH(G239,Coordinates!$J$2:$J$197,0))</f>
        <v>34.818939999999998</v>
      </c>
      <c r="AK239" s="289" t="str">
        <f>IF(ISNUMBER(SEARCH("C", 'Dry_Litterbag Placem_Collection'!T20)),"YES","")</f>
        <v/>
      </c>
      <c r="AL239" s="289" t="str">
        <f>IF(ISNUMBER(SEARCH("H", 'Dry_Litterbag Placem_Collection'!T20)),"YES","")</f>
        <v>YES</v>
      </c>
      <c r="AM239" s="289" t="str">
        <f>IF(ISNUMBER(SEARCH("R", 'Dry_Litterbag Placem_Collection'!T20)),"YES","")</f>
        <v/>
      </c>
    </row>
    <row r="240" spans="1:39" ht="15" customHeight="1">
      <c r="A240" s="281" t="s">
        <v>2677</v>
      </c>
      <c r="B240" s="282">
        <f>'Dry_Litterbag Placem_Collection'!A21</f>
        <v>19</v>
      </c>
      <c r="C240" s="282" t="str">
        <f>'Dry_Litterbag Placem_Collection'!B21</f>
        <v>Makao</v>
      </c>
      <c r="D240" s="282" t="s">
        <v>2677</v>
      </c>
      <c r="E240" s="282" t="s">
        <v>2678</v>
      </c>
      <c r="F240" s="282">
        <v>3</v>
      </c>
      <c r="G240" s="283" t="str">
        <f>'Dry_Litterbag Placem_Collection'!C21</f>
        <v>Dry_Ag3_T3</v>
      </c>
      <c r="H240" s="284" t="s">
        <v>2559</v>
      </c>
      <c r="I240" s="292" t="s">
        <v>298</v>
      </c>
      <c r="J240" s="282" t="str">
        <f>IF(ISBLANK('Dry_Litterbag Placem_Collection'!K21),"","R"&amp;""&amp;'Dry_Litterbag Placem_Collection'!K21)</f>
        <v>R749</v>
      </c>
      <c r="K240" s="286">
        <f>IFERROR(INDEX('Green_rooibos initial weight'!$C$5:$C$1749,MATCH(J240, 'Green_rooibos initial weight'!$A$5:$A$1749,0)),"")</f>
        <v>2.2050000000000001</v>
      </c>
      <c r="L240" s="286">
        <f t="shared" si="13"/>
        <v>1.9552</v>
      </c>
      <c r="M240" s="291"/>
      <c r="N240" s="291"/>
      <c r="O240" s="286">
        <f>IF(IFERROR(INDEX('Both teabags AfterDry'!$D$3:$D$900,MATCH(J240,'Both teabags AfterDry'!$A$3:$A$900,0)),"")="","",(IFERROR(INDEX('Both teabags AfterDry'!$D$3:$D$900,MATCH(J240,'Both teabags AfterDry'!$A$3:$A$900,0)),"")))</f>
        <v>1.9492</v>
      </c>
      <c r="P240" s="286">
        <f t="shared" si="14"/>
        <v>1.7986</v>
      </c>
      <c r="Q240" s="291"/>
      <c r="R240" s="291"/>
      <c r="S240" s="287">
        <f>'Dry_Litterbag Placem_Collection'!E21</f>
        <v>42936</v>
      </c>
      <c r="T240" s="287">
        <f>IF('Dry_Litterbag Placem_Collection'!G21="","",'Dry_Litterbag Placem_Collection'!G21)</f>
        <v>43007</v>
      </c>
      <c r="U240" s="288">
        <f t="shared" si="12"/>
        <v>71</v>
      </c>
      <c r="V240" s="286">
        <f t="shared" si="15"/>
        <v>0.15660000000000007</v>
      </c>
      <c r="W240" s="289">
        <f>IFERROR(INDEX(Rainfall_Dry!$O$2:$O$217,MATCH(B240, Rainfall_Dry!$A$2:$A$217,0)),"")</f>
        <v>6.900000125</v>
      </c>
      <c r="X240" s="270">
        <v>54.080969906906262</v>
      </c>
      <c r="Y240" s="270">
        <v>21.264484651351896</v>
      </c>
      <c r="Z240" s="270">
        <v>24.654545441741845</v>
      </c>
      <c r="AA240" s="271" t="s">
        <v>2691</v>
      </c>
      <c r="AB240" s="270">
        <v>3.8433218334154802</v>
      </c>
      <c r="AC240" t="str">
        <f>IF('WetLitterbags placem_collection'!AB21="","",'WetLitterbags placem_collection'!AB21)</f>
        <v/>
      </c>
      <c r="AD240" t="str">
        <f>IF('WetLitterbags placem_collection'!Z21="","",'WetLitterbags placem_collection'!Z21)</f>
        <v/>
      </c>
      <c r="AE240" s="256" t="str">
        <f>IF('WetLitterbags placem_collection'!AA21="","",'WetLitterbags placem_collection'!AA21)</f>
        <v/>
      </c>
      <c r="AF240" t="str">
        <f>IF('WetLitterbags placem_collection'!AC21="","",'WetLitterbags placem_collection'!AC21)</f>
        <v/>
      </c>
      <c r="AG240">
        <f>IFERROR(AVERAGE('Dry_Litterbag Placem_Collection'!O21,'Dry_Litterbag Placem_Collection'!R21),"")</f>
        <v>15.75</v>
      </c>
      <c r="AH240" s="290">
        <f>IFERROR(AVERAGE('Dry_Litterbag Placem_Collection'!N21,'Dry_Litterbag Placem_Collection'!Q21),"")</f>
        <v>25.700000000000003</v>
      </c>
      <c r="AI240" s="289">
        <f>INDEX(Coordinates!$B$2:$B$197,MATCH(G240,Coordinates!$J$2:$J$197,0))</f>
        <v>-3.3853589930000001</v>
      </c>
      <c r="AJ240" s="289">
        <f>INDEX(Coordinates!$C$2:$C$197,MATCH(G240,Coordinates!$J$2:$J$197,0))</f>
        <v>34.818991969999999</v>
      </c>
      <c r="AK240" s="289" t="str">
        <f>IF(ISNUMBER(SEARCH("C", 'Dry_Litterbag Placem_Collection'!T21)),"YES","")</f>
        <v/>
      </c>
      <c r="AL240" s="289" t="str">
        <f>IF(ISNUMBER(SEARCH("H", 'Dry_Litterbag Placem_Collection'!T21)),"YES","")</f>
        <v/>
      </c>
      <c r="AM240" s="289" t="str">
        <f>IF(ISNUMBER(SEARCH("R", 'Dry_Litterbag Placem_Collection'!T21)),"YES","")</f>
        <v/>
      </c>
    </row>
    <row r="241" spans="1:39" ht="15" customHeight="1">
      <c r="A241" s="281" t="s">
        <v>2677</v>
      </c>
      <c r="B241" s="282">
        <f>'Dry_Litterbag Placem_Collection'!A22</f>
        <v>20</v>
      </c>
      <c r="C241" s="282" t="str">
        <f>'Dry_Litterbag Placem_Collection'!B22</f>
        <v>Makao</v>
      </c>
      <c r="D241" s="282" t="s">
        <v>2677</v>
      </c>
      <c r="E241" s="282" t="s">
        <v>2678</v>
      </c>
      <c r="F241" s="282">
        <v>3</v>
      </c>
      <c r="G241" s="283" t="str">
        <f>'Dry_Litterbag Placem_Collection'!C22</f>
        <v>Dry_Ag3_T4</v>
      </c>
      <c r="H241" s="284" t="s">
        <v>2559</v>
      </c>
      <c r="I241" s="292" t="s">
        <v>298</v>
      </c>
      <c r="J241" s="282" t="str">
        <f>IF(ISBLANK('Dry_Litterbag Placem_Collection'!K22),"","R"&amp;""&amp;'Dry_Litterbag Placem_Collection'!K22)</f>
        <v>R632</v>
      </c>
      <c r="K241" s="286">
        <f>IFERROR(INDEX('Green_rooibos initial weight'!$C$5:$C$1749,MATCH(J241, 'Green_rooibos initial weight'!$A$5:$A$1749,0)),"")</f>
        <v>2.1269999999999998</v>
      </c>
      <c r="L241" s="286">
        <f t="shared" si="13"/>
        <v>1.8771999999999998</v>
      </c>
      <c r="M241" s="291"/>
      <c r="N241" s="291"/>
      <c r="O241" s="286">
        <f>IF(IFERROR(INDEX('Both teabags AfterDry'!$D$3:$D$900,MATCH(J241,'Both teabags AfterDry'!$A$3:$A$900,0)),"")="","",(IFERROR(INDEX('Both teabags AfterDry'!$D$3:$D$900,MATCH(J241,'Both teabags AfterDry'!$A$3:$A$900,0)),"")))</f>
        <v>1.9161999999999999</v>
      </c>
      <c r="P241" s="286">
        <f t="shared" si="14"/>
        <v>1.7655999999999998</v>
      </c>
      <c r="Q241" s="291"/>
      <c r="R241" s="291"/>
      <c r="S241" s="287">
        <f>'Dry_Litterbag Placem_Collection'!E22</f>
        <v>42936</v>
      </c>
      <c r="T241" s="287">
        <f>IF('Dry_Litterbag Placem_Collection'!G22="","",'Dry_Litterbag Placem_Collection'!G22)</f>
        <v>43007</v>
      </c>
      <c r="U241" s="288">
        <f t="shared" si="12"/>
        <v>71</v>
      </c>
      <c r="V241" s="286">
        <f t="shared" si="15"/>
        <v>0.11159999999999992</v>
      </c>
      <c r="W241" s="289">
        <f>IFERROR(INDEX(Rainfall_Dry!$O$2:$O$217,MATCH(B241, Rainfall_Dry!$A$2:$A$217,0)),"")</f>
        <v>6.900000125</v>
      </c>
      <c r="X241" s="270">
        <v>54.080969906906262</v>
      </c>
      <c r="Y241" s="270">
        <v>21.264484651351896</v>
      </c>
      <c r="Z241" s="270">
        <v>24.654545441741845</v>
      </c>
      <c r="AA241" s="271" t="s">
        <v>2691</v>
      </c>
      <c r="AB241" s="270">
        <v>4.8433218334154802</v>
      </c>
      <c r="AC241" t="str">
        <f>IF('WetLitterbags placem_collection'!AB22="","",'WetLitterbags placem_collection'!AB22)</f>
        <v/>
      </c>
      <c r="AD241" t="str">
        <f>IF('WetLitterbags placem_collection'!Z22="","",'WetLitterbags placem_collection'!Z22)</f>
        <v/>
      </c>
      <c r="AE241" s="256" t="str">
        <f>IF('WetLitterbags placem_collection'!AA22="","",'WetLitterbags placem_collection'!AA22)</f>
        <v/>
      </c>
      <c r="AF241" t="str">
        <f>IF('WetLitterbags placem_collection'!AC22="","",'WetLitterbags placem_collection'!AC22)</f>
        <v/>
      </c>
      <c r="AG241">
        <f>IFERROR(AVERAGE('Dry_Litterbag Placem_Collection'!O22,'Dry_Litterbag Placem_Collection'!R22),"")</f>
        <v>16</v>
      </c>
      <c r="AH241" s="290">
        <f>IFERROR(AVERAGE('Dry_Litterbag Placem_Collection'!N22,'Dry_Litterbag Placem_Collection'!Q22),"")</f>
        <v>26.3</v>
      </c>
      <c r="AI241" s="289">
        <f>INDEX(Coordinates!$B$2:$B$197,MATCH(G241,Coordinates!$J$2:$J$197,0))</f>
        <v>-3.3853969629999998</v>
      </c>
      <c r="AJ241" s="289">
        <f>INDEX(Coordinates!$C$2:$C$197,MATCH(G241,Coordinates!$J$2:$J$197,0))</f>
        <v>34.818977969999999</v>
      </c>
      <c r="AK241" s="289" t="str">
        <f>IF(ISNUMBER(SEARCH("C", 'Dry_Litterbag Placem_Collection'!T22)),"YES","")</f>
        <v/>
      </c>
      <c r="AL241" s="289" t="str">
        <f>IF(ISNUMBER(SEARCH("H", 'Dry_Litterbag Placem_Collection'!T22)),"YES","")</f>
        <v/>
      </c>
      <c r="AM241" s="289" t="str">
        <f>IF(ISNUMBER(SEARCH("R", 'Dry_Litterbag Placem_Collection'!T22)),"YES","")</f>
        <v/>
      </c>
    </row>
    <row r="242" spans="1:39" ht="15" customHeight="1">
      <c r="A242" s="281" t="s">
        <v>2677</v>
      </c>
      <c r="B242" s="282">
        <f>'Dry_Litterbag Placem_Collection'!A23</f>
        <v>21</v>
      </c>
      <c r="C242" s="282" t="str">
        <f>'Dry_Litterbag Placem_Collection'!B23</f>
        <v>Makao</v>
      </c>
      <c r="D242" s="282" t="s">
        <v>2677</v>
      </c>
      <c r="E242" s="282" t="s">
        <v>2678</v>
      </c>
      <c r="F242" s="282">
        <v>3</v>
      </c>
      <c r="G242" s="283" t="str">
        <f>'Dry_Litterbag Placem_Collection'!C23</f>
        <v>Dry_Ag3_T5</v>
      </c>
      <c r="H242" s="284" t="s">
        <v>2559</v>
      </c>
      <c r="I242" s="292" t="s">
        <v>298</v>
      </c>
      <c r="J242" s="282" t="str">
        <f>IF(ISBLANK('Dry_Litterbag Placem_Collection'!K23),"","R"&amp;""&amp;'Dry_Litterbag Placem_Collection'!K23)</f>
        <v>R630</v>
      </c>
      <c r="K242" s="286">
        <f>IFERROR(INDEX('Green_rooibos initial weight'!$C$5:$C$1749,MATCH(J242, 'Green_rooibos initial weight'!$A$5:$A$1749,0)),"")</f>
        <v>2.13</v>
      </c>
      <c r="L242" s="286">
        <f t="shared" si="13"/>
        <v>1.8801999999999999</v>
      </c>
      <c r="M242" s="291"/>
      <c r="N242" s="291"/>
      <c r="O242" s="286" t="str">
        <f>IF(IFERROR(INDEX('Both teabags AfterDry'!$D$3:$D$900,MATCH(J242,'Both teabags AfterDry'!$A$3:$A$900,0)),"")="","",(IFERROR(INDEX('Both teabags AfterDry'!$D$3:$D$900,MATCH(J242,'Both teabags AfterDry'!$A$3:$A$900,0)),"")))</f>
        <v/>
      </c>
      <c r="P242" s="286" t="str">
        <f t="shared" si="14"/>
        <v/>
      </c>
      <c r="Q242" s="291"/>
      <c r="R242" s="291"/>
      <c r="S242" s="287">
        <f>'Dry_Litterbag Placem_Collection'!E23</f>
        <v>42936</v>
      </c>
      <c r="T242" s="287">
        <f>IF('Dry_Litterbag Placem_Collection'!G23="","",'Dry_Litterbag Placem_Collection'!G23)</f>
        <v>43007</v>
      </c>
      <c r="U242" s="288">
        <f t="shared" si="12"/>
        <v>71</v>
      </c>
      <c r="V242" s="286" t="str">
        <f t="shared" si="15"/>
        <v/>
      </c>
      <c r="W242" s="289">
        <f>IFERROR(INDEX(Rainfall_Dry!$O$2:$O$217,MATCH(B242, Rainfall_Dry!$A$2:$A$217,0)),"")</f>
        <v>6.900000125</v>
      </c>
      <c r="X242" s="270">
        <v>54.080969906906262</v>
      </c>
      <c r="Y242" s="270">
        <v>21.264484651351896</v>
      </c>
      <c r="Z242" s="270">
        <v>24.654545441741845</v>
      </c>
      <c r="AA242" s="271" t="s">
        <v>2691</v>
      </c>
      <c r="AB242" s="270">
        <v>5.8433218334154802</v>
      </c>
      <c r="AC242" t="str">
        <f>IF('WetLitterbags placem_collection'!AB23="","",'WetLitterbags placem_collection'!AB23)</f>
        <v/>
      </c>
      <c r="AD242" t="str">
        <f>IF('WetLitterbags placem_collection'!Z23="","",'WetLitterbags placem_collection'!Z23)</f>
        <v/>
      </c>
      <c r="AE242" s="256" t="str">
        <f>IF('WetLitterbags placem_collection'!AA23="","",'WetLitterbags placem_collection'!AA23)</f>
        <v/>
      </c>
      <c r="AF242" t="str">
        <f>IF('WetLitterbags placem_collection'!AC23="","",'WetLitterbags placem_collection'!AC23)</f>
        <v/>
      </c>
      <c r="AG242">
        <f>IFERROR(AVERAGE('Dry_Litterbag Placem_Collection'!O23,'Dry_Litterbag Placem_Collection'!R23),"")</f>
        <v>13.2</v>
      </c>
      <c r="AH242" s="290">
        <f>IFERROR(AVERAGE('Dry_Litterbag Placem_Collection'!N23,'Dry_Litterbag Placem_Collection'!Q23),"")</f>
        <v>26.1</v>
      </c>
      <c r="AI242" s="289">
        <f>INDEX(Coordinates!$B$2:$B$197,MATCH(G242,Coordinates!$J$2:$J$197,0))</f>
        <v>-3.3854019919999998</v>
      </c>
      <c r="AJ242" s="289">
        <f>INDEX(Coordinates!$C$2:$C$197,MATCH(G242,Coordinates!$J$2:$J$197,0))</f>
        <v>34.81894604</v>
      </c>
      <c r="AK242" s="289" t="str">
        <f>IF(ISNUMBER(SEARCH("C", 'Dry_Litterbag Placem_Collection'!T23)),"YES","")</f>
        <v/>
      </c>
      <c r="AL242" s="289" t="str">
        <f>IF(ISNUMBER(SEARCH("H", 'Dry_Litterbag Placem_Collection'!T23)),"YES","")</f>
        <v/>
      </c>
      <c r="AM242" s="289" t="str">
        <f>IF(ISNUMBER(SEARCH("R", 'Dry_Litterbag Placem_Collection'!T23)),"YES","")</f>
        <v/>
      </c>
    </row>
    <row r="243" spans="1:39" ht="15" customHeight="1">
      <c r="A243" s="281" t="s">
        <v>2677</v>
      </c>
      <c r="B243" s="282">
        <f>'Dry_Litterbag Placem_Collection'!A24</f>
        <v>22</v>
      </c>
      <c r="C243" s="282" t="str">
        <f>'Dry_Litterbag Placem_Collection'!B24</f>
        <v>Makao</v>
      </c>
      <c r="D243" s="282" t="s">
        <v>2677</v>
      </c>
      <c r="E243" s="282" t="s">
        <v>2678</v>
      </c>
      <c r="F243" s="282">
        <v>3</v>
      </c>
      <c r="G243" s="283" t="str">
        <f>'Dry_Litterbag Placem_Collection'!C24</f>
        <v>Dry_Ag3_T6</v>
      </c>
      <c r="H243" s="284" t="s">
        <v>2559</v>
      </c>
      <c r="I243" s="292" t="s">
        <v>298</v>
      </c>
      <c r="J243" s="282" t="str">
        <f>IF(ISBLANK('Dry_Litterbag Placem_Collection'!K24),"","R"&amp;""&amp;'Dry_Litterbag Placem_Collection'!K24)</f>
        <v>R723</v>
      </c>
      <c r="K243" s="286">
        <f>IFERROR(INDEX('Green_rooibos initial weight'!$C$5:$C$1749,MATCH(J243, 'Green_rooibos initial weight'!$A$5:$A$1749,0)),"")</f>
        <v>2.2559999999999998</v>
      </c>
      <c r="L243" s="286">
        <f t="shared" si="13"/>
        <v>2.0061999999999998</v>
      </c>
      <c r="M243" s="291"/>
      <c r="N243" s="291"/>
      <c r="O243" s="286">
        <f>IF(IFERROR(INDEX('Both teabags AfterDry'!$D$3:$D$900,MATCH(J243,'Both teabags AfterDry'!$A$3:$A$900,0)),"")="","",(IFERROR(INDEX('Both teabags AfterDry'!$D$3:$D$900,MATCH(J243,'Both teabags AfterDry'!$A$3:$A$900,0)),"")))</f>
        <v>1.8997999999999999</v>
      </c>
      <c r="P243" s="286">
        <f t="shared" si="14"/>
        <v>1.7491999999999999</v>
      </c>
      <c r="Q243" s="291"/>
      <c r="R243" s="291"/>
      <c r="S243" s="287">
        <f>'Dry_Litterbag Placem_Collection'!E24</f>
        <v>42936</v>
      </c>
      <c r="T243" s="287">
        <f>IF('Dry_Litterbag Placem_Collection'!G24="","",'Dry_Litterbag Placem_Collection'!G24)</f>
        <v>43007</v>
      </c>
      <c r="U243" s="288">
        <f t="shared" si="12"/>
        <v>71</v>
      </c>
      <c r="V243" s="286">
        <f t="shared" si="15"/>
        <v>0.2569999999999999</v>
      </c>
      <c r="W243" s="289">
        <f>IFERROR(INDEX(Rainfall_Dry!$O$2:$O$217,MATCH(B243, Rainfall_Dry!$A$2:$A$217,0)),"")</f>
        <v>6.900000125</v>
      </c>
      <c r="X243" s="270">
        <v>54.080969906906262</v>
      </c>
      <c r="Y243" s="270">
        <v>21.264484651351896</v>
      </c>
      <c r="Z243" s="270">
        <v>24.654545441741845</v>
      </c>
      <c r="AA243" s="271" t="s">
        <v>2691</v>
      </c>
      <c r="AB243" s="270">
        <v>6.8433218334154802</v>
      </c>
      <c r="AC243" t="str">
        <f>IF('WetLitterbags placem_collection'!AB24="","",'WetLitterbags placem_collection'!AB24)</f>
        <v/>
      </c>
      <c r="AD243" t="str">
        <f>IF('WetLitterbags placem_collection'!Z24="","",'WetLitterbags placem_collection'!Z24)</f>
        <v/>
      </c>
      <c r="AE243" s="256" t="str">
        <f>IF('WetLitterbags placem_collection'!AA24="","",'WetLitterbags placem_collection'!AA24)</f>
        <v/>
      </c>
      <c r="AF243" t="str">
        <f>IF('WetLitterbags placem_collection'!AC24="","",'WetLitterbags placem_collection'!AC24)</f>
        <v/>
      </c>
      <c r="AG243">
        <f>IFERROR(AVERAGE('Dry_Litterbag Placem_Collection'!O24,'Dry_Litterbag Placem_Collection'!R24),"")</f>
        <v>19.05</v>
      </c>
      <c r="AH243" s="290">
        <f>IFERROR(AVERAGE('Dry_Litterbag Placem_Collection'!N24,'Dry_Litterbag Placem_Collection'!Q24),"")</f>
        <v>25.75</v>
      </c>
      <c r="AI243" s="289">
        <f>INDEX(Coordinates!$B$2:$B$197,MATCH(G243,Coordinates!$J$2:$J$197,0))</f>
        <v>-3.3854470029999999</v>
      </c>
      <c r="AJ243" s="289">
        <f>INDEX(Coordinates!$C$2:$C$197,MATCH(G243,Coordinates!$J$2:$J$197,0))</f>
        <v>34.818946959999998</v>
      </c>
      <c r="AK243" s="289" t="str">
        <f>IF(ISNUMBER(SEARCH("C", 'Dry_Litterbag Placem_Collection'!T24)),"YES","")</f>
        <v/>
      </c>
      <c r="AL243" s="289" t="str">
        <f>IF(ISNUMBER(SEARCH("H", 'Dry_Litterbag Placem_Collection'!T24)),"YES","")</f>
        <v>YES</v>
      </c>
      <c r="AM243" s="289" t="str">
        <f>IF(ISNUMBER(SEARCH("R", 'Dry_Litterbag Placem_Collection'!T24)),"YES","")</f>
        <v/>
      </c>
    </row>
    <row r="244" spans="1:39" ht="15" customHeight="1">
      <c r="A244" s="281" t="s">
        <v>2677</v>
      </c>
      <c r="B244" s="282">
        <f>'Dry_Litterbag Placem_Collection'!A25</f>
        <v>23</v>
      </c>
      <c r="C244" s="282" t="str">
        <f>'Dry_Litterbag Placem_Collection'!B25</f>
        <v>Makao</v>
      </c>
      <c r="D244" s="282" t="s">
        <v>2677</v>
      </c>
      <c r="E244" s="282" t="s">
        <v>2678</v>
      </c>
      <c r="F244" s="282">
        <v>3</v>
      </c>
      <c r="G244" s="283" t="str">
        <f>'Dry_Litterbag Placem_Collection'!C25</f>
        <v>Dry_Ag3_T7</v>
      </c>
      <c r="H244" s="284" t="s">
        <v>2559</v>
      </c>
      <c r="I244" s="292" t="s">
        <v>298</v>
      </c>
      <c r="J244" s="282" t="str">
        <f>IF(ISBLANK('Dry_Litterbag Placem_Collection'!K25),"","R"&amp;""&amp;'Dry_Litterbag Placem_Collection'!K25)</f>
        <v/>
      </c>
      <c r="K244" s="286" t="str">
        <f>IFERROR(INDEX('Green_rooibos initial weight'!$C$5:$C$1749,MATCH(J244, 'Green_rooibos initial weight'!$A$5:$A$1749,0)),"")</f>
        <v/>
      </c>
      <c r="L244" s="286" t="str">
        <f t="shared" si="13"/>
        <v/>
      </c>
      <c r="M244" s="291"/>
      <c r="N244" s="291"/>
      <c r="O244" s="286" t="str">
        <f>IF(IFERROR(INDEX('Both teabags AfterDry'!$D$3:$D$900,MATCH(J244,'Both teabags AfterDry'!$A$3:$A$900,0)),"")="","",(IFERROR(INDEX('Both teabags AfterDry'!$D$3:$D$900,MATCH(J244,'Both teabags AfterDry'!$A$3:$A$900,0)),"")))</f>
        <v/>
      </c>
      <c r="P244" s="286" t="str">
        <f t="shared" si="14"/>
        <v/>
      </c>
      <c r="Q244" s="291"/>
      <c r="R244" s="291"/>
      <c r="S244" s="287">
        <f>'Dry_Litterbag Placem_Collection'!E25</f>
        <v>0</v>
      </c>
      <c r="T244" s="287" t="str">
        <f>IF('Dry_Litterbag Placem_Collection'!G25="","",'Dry_Litterbag Placem_Collection'!G25)</f>
        <v/>
      </c>
      <c r="U244" s="288" t="str">
        <f t="shared" si="12"/>
        <v/>
      </c>
      <c r="V244" s="286" t="str">
        <f t="shared" si="15"/>
        <v/>
      </c>
      <c r="W244" s="289" t="str">
        <f>IFERROR(INDEX(Rainfall_Dry!$O$2:$O$217,MATCH(B244, Rainfall_Dry!$A$2:$A$217,0)),"")</f>
        <v/>
      </c>
      <c r="X244" s="270">
        <v>54.080969906906262</v>
      </c>
      <c r="Y244" s="270">
        <v>21.264484651351896</v>
      </c>
      <c r="Z244" s="270">
        <v>24.654545441741845</v>
      </c>
      <c r="AA244" s="271" t="s">
        <v>2691</v>
      </c>
      <c r="AB244" s="270">
        <v>7.8433218334154802</v>
      </c>
      <c r="AC244" t="str">
        <f>IF('WetLitterbags placem_collection'!AB25="","",'WetLitterbags placem_collection'!AB25)</f>
        <v/>
      </c>
      <c r="AD244" t="str">
        <f>IF('WetLitterbags placem_collection'!Z25="","",'WetLitterbags placem_collection'!Z25)</f>
        <v/>
      </c>
      <c r="AE244" s="256" t="str">
        <f>IF('WetLitterbags placem_collection'!AA25="","",'WetLitterbags placem_collection'!AA25)</f>
        <v/>
      </c>
      <c r="AF244" t="str">
        <f>IF('WetLitterbags placem_collection'!AC25="","",'WetLitterbags placem_collection'!AC25)</f>
        <v/>
      </c>
      <c r="AG244" t="str">
        <f>IFERROR(AVERAGE('Dry_Litterbag Placem_Collection'!O25,'Dry_Litterbag Placem_Collection'!R25),"")</f>
        <v/>
      </c>
      <c r="AH244" s="290" t="str">
        <f>IFERROR(AVERAGE('Dry_Litterbag Placem_Collection'!N25,'Dry_Litterbag Placem_Collection'!Q25),"")</f>
        <v/>
      </c>
      <c r="AI244" s="289">
        <f>INDEX(Coordinates!$B$2:$B$197,MATCH(G244,Coordinates!$J$2:$J$197,0))</f>
        <v>-3.3854200130000001</v>
      </c>
      <c r="AJ244" s="289">
        <f>INDEX(Coordinates!$C$2:$C$197,MATCH(G244,Coordinates!$J$2:$J$197,0))</f>
        <v>34.818856019999998</v>
      </c>
      <c r="AK244" s="289" t="str">
        <f>IF(ISNUMBER(SEARCH("C", 'Dry_Litterbag Placem_Collection'!T25)),"YES","")</f>
        <v/>
      </c>
      <c r="AL244" s="289" t="str">
        <f>IF(ISNUMBER(SEARCH("H", 'Dry_Litterbag Placem_Collection'!T25)),"YES","")</f>
        <v/>
      </c>
      <c r="AM244" s="289" t="str">
        <f>IF(ISNUMBER(SEARCH("R", 'Dry_Litterbag Placem_Collection'!T25)),"YES","")</f>
        <v/>
      </c>
    </row>
    <row r="245" spans="1:39" ht="15" customHeight="1">
      <c r="A245" s="281" t="s">
        <v>2677</v>
      </c>
      <c r="B245" s="282">
        <f>'Dry_Litterbag Placem_Collection'!A26</f>
        <v>24</v>
      </c>
      <c r="C245" s="282" t="str">
        <f>'Dry_Litterbag Placem_Collection'!B26</f>
        <v>Makao</v>
      </c>
      <c r="D245" s="282" t="s">
        <v>2677</v>
      </c>
      <c r="E245" s="282" t="s">
        <v>2678</v>
      </c>
      <c r="F245" s="282">
        <v>3</v>
      </c>
      <c r="G245" s="283" t="str">
        <f>'Dry_Litterbag Placem_Collection'!C26</f>
        <v>Dry_Ag3_T8</v>
      </c>
      <c r="H245" s="284" t="s">
        <v>2559</v>
      </c>
      <c r="I245" s="292" t="s">
        <v>298</v>
      </c>
      <c r="J245" s="282" t="str">
        <f>IF(ISBLANK('Dry_Litterbag Placem_Collection'!K26),"","R"&amp;""&amp;'Dry_Litterbag Placem_Collection'!K26)</f>
        <v>R225</v>
      </c>
      <c r="K245" s="286">
        <f>IFERROR(INDEX('Green_rooibos initial weight'!$C$5:$C$1749,MATCH(J245, 'Green_rooibos initial weight'!$A$5:$A$1749,0)),"")</f>
        <v>2.214</v>
      </c>
      <c r="L245" s="286">
        <f t="shared" si="13"/>
        <v>1.9641999999999999</v>
      </c>
      <c r="M245" s="291"/>
      <c r="N245" s="291"/>
      <c r="O245" s="286">
        <f>IF(IFERROR(INDEX('Both teabags AfterDry'!$D$3:$D$900,MATCH(J245,'Both teabags AfterDry'!$A$3:$A$900,0)),"")="","",(IFERROR(INDEX('Both teabags AfterDry'!$D$3:$D$900,MATCH(J245,'Both teabags AfterDry'!$A$3:$A$900,0)),"")))</f>
        <v>1.9572000000000001</v>
      </c>
      <c r="P245" s="286">
        <f t="shared" si="14"/>
        <v>1.8066</v>
      </c>
      <c r="Q245" s="291"/>
      <c r="R245" s="291"/>
      <c r="S245" s="287">
        <f>'Dry_Litterbag Placem_Collection'!E26</f>
        <v>42936</v>
      </c>
      <c r="T245" s="287">
        <f>IF('Dry_Litterbag Placem_Collection'!G26="","",'Dry_Litterbag Placem_Collection'!G26)</f>
        <v>43007</v>
      </c>
      <c r="U245" s="288">
        <f t="shared" si="12"/>
        <v>71</v>
      </c>
      <c r="V245" s="286">
        <f t="shared" si="15"/>
        <v>0.15759999999999996</v>
      </c>
      <c r="W245" s="289">
        <f>IFERROR(INDEX(Rainfall_Dry!$O$2:$O$217,MATCH(B245, Rainfall_Dry!$A$2:$A$217,0)),"")</f>
        <v>6.900000125</v>
      </c>
      <c r="X245" s="270">
        <v>54.080969906906262</v>
      </c>
      <c r="Y245" s="270">
        <v>21.264484651351896</v>
      </c>
      <c r="Z245" s="270">
        <v>24.654545441741845</v>
      </c>
      <c r="AA245" s="271" t="s">
        <v>2691</v>
      </c>
      <c r="AB245" s="270">
        <v>8.8433218334154695</v>
      </c>
      <c r="AC245" t="str">
        <f>IF('WetLitterbags placem_collection'!AB26="","",'WetLitterbags placem_collection'!AB26)</f>
        <v/>
      </c>
      <c r="AD245" t="str">
        <f>IF('WetLitterbags placem_collection'!Z26="","",'WetLitterbags placem_collection'!Z26)</f>
        <v/>
      </c>
      <c r="AE245" s="256" t="str">
        <f>IF('WetLitterbags placem_collection'!AA26="","",'WetLitterbags placem_collection'!AA26)</f>
        <v/>
      </c>
      <c r="AF245" t="str">
        <f>IF('WetLitterbags placem_collection'!AC26="","",'WetLitterbags placem_collection'!AC26)</f>
        <v/>
      </c>
      <c r="AG245">
        <f>IFERROR(AVERAGE('Dry_Litterbag Placem_Collection'!O26,'Dry_Litterbag Placem_Collection'!R26),"")</f>
        <v>15.6</v>
      </c>
      <c r="AH245" s="290">
        <f>IFERROR(AVERAGE('Dry_Litterbag Placem_Collection'!N26,'Dry_Litterbag Placem_Collection'!Q26),"")</f>
        <v>25.5</v>
      </c>
      <c r="AI245" s="289">
        <f>INDEX(Coordinates!$B$2:$B$197,MATCH(G245,Coordinates!$J$2:$J$197,0))</f>
        <v>-3.3853829649999998</v>
      </c>
      <c r="AJ245" s="289">
        <f>INDEX(Coordinates!$C$2:$C$197,MATCH(G245,Coordinates!$J$2:$J$197,0))</f>
        <v>34.818877980000003</v>
      </c>
      <c r="AK245" s="289" t="str">
        <f>IF(ISNUMBER(SEARCH("C", 'Dry_Litterbag Placem_Collection'!T26)),"YES","")</f>
        <v/>
      </c>
      <c r="AL245" s="289" t="str">
        <f>IF(ISNUMBER(SEARCH("H", 'Dry_Litterbag Placem_Collection'!T26)),"YES","")</f>
        <v/>
      </c>
      <c r="AM245" s="289" t="str">
        <f>IF(ISNUMBER(SEARCH("R", 'Dry_Litterbag Placem_Collection'!T26)),"YES","")</f>
        <v/>
      </c>
    </row>
    <row r="246" spans="1:39" ht="15" customHeight="1">
      <c r="A246" s="281" t="s">
        <v>2677</v>
      </c>
      <c r="B246" s="282">
        <f>'Dry_Litterbag Placem_Collection'!A27</f>
        <v>25</v>
      </c>
      <c r="C246" s="282" t="str">
        <f>'Dry_Litterbag Placem_Collection'!B27</f>
        <v>Makao</v>
      </c>
      <c r="D246" s="282" t="s">
        <v>2677</v>
      </c>
      <c r="E246" s="282" t="s">
        <v>2678</v>
      </c>
      <c r="F246" s="282">
        <v>4</v>
      </c>
      <c r="G246" s="283" t="str">
        <f>'Dry_Litterbag Placem_Collection'!C27</f>
        <v>Dry_Ag4_T1</v>
      </c>
      <c r="H246" s="284" t="s">
        <v>2559</v>
      </c>
      <c r="I246" s="292" t="s">
        <v>298</v>
      </c>
      <c r="J246" s="282" t="str">
        <f>IF(ISBLANK('Dry_Litterbag Placem_Collection'!K27),"","R"&amp;""&amp;'Dry_Litterbag Placem_Collection'!K27)</f>
        <v>R43</v>
      </c>
      <c r="K246" s="286">
        <f>IFERROR(INDEX('Green_rooibos initial weight'!$C$5:$C$1749,MATCH(J246, 'Green_rooibos initial weight'!$A$5:$A$1749,0)),"")</f>
        <v>2.2759999999999998</v>
      </c>
      <c r="L246" s="286">
        <f t="shared" si="13"/>
        <v>2.0261999999999998</v>
      </c>
      <c r="M246" s="291"/>
      <c r="N246" s="291"/>
      <c r="O246" s="286">
        <f>IF(IFERROR(INDEX('Both teabags AfterDry'!$D$3:$D$900,MATCH(J246,'Both teabags AfterDry'!$A$3:$A$900,0)),"")="","",(IFERROR(INDEX('Both teabags AfterDry'!$D$3:$D$900,MATCH(J246,'Both teabags AfterDry'!$A$3:$A$900,0)),"")))</f>
        <v>2.0165999999999999</v>
      </c>
      <c r="P246" s="286">
        <f t="shared" si="14"/>
        <v>1.8659999999999999</v>
      </c>
      <c r="Q246" s="291"/>
      <c r="R246" s="291"/>
      <c r="S246" s="287">
        <f>'Dry_Litterbag Placem_Collection'!E27</f>
        <v>42936</v>
      </c>
      <c r="T246" s="287">
        <f>IF('Dry_Litterbag Placem_Collection'!G27="","",'Dry_Litterbag Placem_Collection'!G27)</f>
        <v>43007</v>
      </c>
      <c r="U246" s="288">
        <f t="shared" si="12"/>
        <v>71</v>
      </c>
      <c r="V246" s="286">
        <f t="shared" si="15"/>
        <v>0.1601999999999999</v>
      </c>
      <c r="W246" s="289">
        <f>IFERROR(INDEX(Rainfall_Dry!$O$2:$O$217,MATCH(B246, Rainfall_Dry!$A$2:$A$217,0)),"")</f>
        <v>6.900000125</v>
      </c>
      <c r="X246" s="270">
        <v>51.960000000000008</v>
      </c>
      <c r="Y246" s="270">
        <v>18.919999999999995</v>
      </c>
      <c r="Z246" s="270">
        <v>29.120000000000005</v>
      </c>
      <c r="AA246" s="271" t="s">
        <v>2691</v>
      </c>
      <c r="AB246" s="270">
        <v>1.85293247905372</v>
      </c>
      <c r="AC246" t="str">
        <f>IF('WetLitterbags placem_collection'!AB27="","",'WetLitterbags placem_collection'!AB27)</f>
        <v/>
      </c>
      <c r="AD246" t="str">
        <f>IF('WetLitterbags placem_collection'!Z27="","",'WetLitterbags placem_collection'!Z27)</f>
        <v/>
      </c>
      <c r="AE246" s="256" t="str">
        <f>IF('WetLitterbags placem_collection'!AA27="","",'WetLitterbags placem_collection'!AA27)</f>
        <v/>
      </c>
      <c r="AF246" t="str">
        <f>IF('WetLitterbags placem_collection'!AC27="","",'WetLitterbags placem_collection'!AC27)</f>
        <v/>
      </c>
      <c r="AG246">
        <f>IFERROR(AVERAGE('Dry_Litterbag Placem_Collection'!O27,'Dry_Litterbag Placem_Collection'!R27),"")</f>
        <v>9.85</v>
      </c>
      <c r="AH246" s="290">
        <f>IFERROR(AVERAGE('Dry_Litterbag Placem_Collection'!N27,'Dry_Litterbag Placem_Collection'!Q27),"")</f>
        <v>25.4</v>
      </c>
      <c r="AI246" s="289">
        <f>INDEX(Coordinates!$B$2:$B$197,MATCH(G246,Coordinates!$J$2:$J$197,0))</f>
        <v>-3.3849129919999998</v>
      </c>
      <c r="AJ246" s="289">
        <f>INDEX(Coordinates!$C$2:$C$197,MATCH(G246,Coordinates!$J$2:$J$197,0))</f>
        <v>34.818899020000003</v>
      </c>
      <c r="AK246" s="289" t="str">
        <f>IF(ISNUMBER(SEARCH("C", 'Dry_Litterbag Placem_Collection'!T27)),"YES","")</f>
        <v/>
      </c>
      <c r="AL246" s="289" t="str">
        <f>IF(ISNUMBER(SEARCH("H", 'Dry_Litterbag Placem_Collection'!T27)),"YES","")</f>
        <v/>
      </c>
      <c r="AM246" s="289" t="str">
        <f>IF(ISNUMBER(SEARCH("R", 'Dry_Litterbag Placem_Collection'!T27)),"YES","")</f>
        <v/>
      </c>
    </row>
    <row r="247" spans="1:39" ht="15" customHeight="1">
      <c r="A247" s="281" t="s">
        <v>2677</v>
      </c>
      <c r="B247" s="282">
        <f>'Dry_Litterbag Placem_Collection'!A28</f>
        <v>26</v>
      </c>
      <c r="C247" s="282" t="str">
        <f>'Dry_Litterbag Placem_Collection'!B28</f>
        <v>Makao</v>
      </c>
      <c r="D247" s="282" t="s">
        <v>2677</v>
      </c>
      <c r="E247" s="282" t="s">
        <v>2678</v>
      </c>
      <c r="F247" s="282">
        <v>4</v>
      </c>
      <c r="G247" s="283" t="str">
        <f>'Dry_Litterbag Placem_Collection'!C28</f>
        <v>Dry_Ag4_T2</v>
      </c>
      <c r="H247" s="284" t="s">
        <v>2559</v>
      </c>
      <c r="I247" s="292" t="s">
        <v>298</v>
      </c>
      <c r="J247" s="282" t="str">
        <f>IF(ISBLANK('Dry_Litterbag Placem_Collection'!K28),"","R"&amp;""&amp;'Dry_Litterbag Placem_Collection'!K28)</f>
        <v>R602</v>
      </c>
      <c r="K247" s="286">
        <f>IFERROR(INDEX('Green_rooibos initial weight'!$C$5:$C$1749,MATCH(J247, 'Green_rooibos initial weight'!$A$5:$A$1749,0)),"")</f>
        <v>2.19</v>
      </c>
      <c r="L247" s="286">
        <f t="shared" si="13"/>
        <v>1.9401999999999999</v>
      </c>
      <c r="M247" s="291"/>
      <c r="N247" s="291"/>
      <c r="O247" s="286">
        <f>IF(IFERROR(INDEX('Both teabags AfterDry'!$D$3:$D$900,MATCH(J247,'Both teabags AfterDry'!$A$3:$A$900,0)),"")="","",(IFERROR(INDEX('Both teabags AfterDry'!$D$3:$D$900,MATCH(J247,'Both teabags AfterDry'!$A$3:$A$900,0)),"")))</f>
        <v>1.9849000000000001</v>
      </c>
      <c r="P247" s="286">
        <f t="shared" si="14"/>
        <v>1.8343</v>
      </c>
      <c r="Q247" s="291"/>
      <c r="R247" s="291"/>
      <c r="S247" s="287">
        <f>'Dry_Litterbag Placem_Collection'!E28</f>
        <v>42936</v>
      </c>
      <c r="T247" s="287">
        <f>IF('Dry_Litterbag Placem_Collection'!G28="","",'Dry_Litterbag Placem_Collection'!G28)</f>
        <v>43007</v>
      </c>
      <c r="U247" s="288">
        <f t="shared" si="12"/>
        <v>71</v>
      </c>
      <c r="V247" s="286">
        <f t="shared" si="15"/>
        <v>0.10589999999999988</v>
      </c>
      <c r="W247" s="289">
        <f>IFERROR(INDEX(Rainfall_Dry!$O$2:$O$217,MATCH(B247, Rainfall_Dry!$A$2:$A$217,0)),"")</f>
        <v>6.900000125</v>
      </c>
      <c r="X247" s="270">
        <v>51.960000000000008</v>
      </c>
      <c r="Y247" s="270">
        <v>18.919999999999995</v>
      </c>
      <c r="Z247" s="270">
        <v>29.120000000000005</v>
      </c>
      <c r="AA247" s="271" t="s">
        <v>2691</v>
      </c>
      <c r="AB247" s="270">
        <v>2.8529324790537198</v>
      </c>
      <c r="AC247" t="str">
        <f>IF('WetLitterbags placem_collection'!AB28="","",'WetLitterbags placem_collection'!AB28)</f>
        <v/>
      </c>
      <c r="AD247" t="str">
        <f>IF('WetLitterbags placem_collection'!Z28="","",'WetLitterbags placem_collection'!Z28)</f>
        <v/>
      </c>
      <c r="AE247" s="256" t="str">
        <f>IF('WetLitterbags placem_collection'!AA28="","",'WetLitterbags placem_collection'!AA28)</f>
        <v/>
      </c>
      <c r="AF247" t="str">
        <f>IF('WetLitterbags placem_collection'!AC28="","",'WetLitterbags placem_collection'!AC28)</f>
        <v/>
      </c>
      <c r="AG247">
        <f>IFERROR(AVERAGE('Dry_Litterbag Placem_Collection'!O28,'Dry_Litterbag Placem_Collection'!R28),"")</f>
        <v>8.1</v>
      </c>
      <c r="AH247" s="290">
        <f>IFERROR(AVERAGE('Dry_Litterbag Placem_Collection'!N28,'Dry_Litterbag Placem_Collection'!Q28),"")</f>
        <v>25.85</v>
      </c>
      <c r="AI247" s="289">
        <f>INDEX(Coordinates!$B$2:$B$197,MATCH(G247,Coordinates!$J$2:$J$197,0))</f>
        <v>-3.3849689999999999</v>
      </c>
      <c r="AJ247" s="289">
        <f>INDEX(Coordinates!$C$2:$C$197,MATCH(G247,Coordinates!$J$2:$J$197,0))</f>
        <v>34.818908</v>
      </c>
      <c r="AK247" s="289" t="str">
        <f>IF(ISNUMBER(SEARCH("C", 'Dry_Litterbag Placem_Collection'!T28)),"YES","")</f>
        <v/>
      </c>
      <c r="AL247" s="289" t="str">
        <f>IF(ISNUMBER(SEARCH("H", 'Dry_Litterbag Placem_Collection'!T28)),"YES","")</f>
        <v/>
      </c>
      <c r="AM247" s="289" t="str">
        <f>IF(ISNUMBER(SEARCH("R", 'Dry_Litterbag Placem_Collection'!T28)),"YES","")</f>
        <v/>
      </c>
    </row>
    <row r="248" spans="1:39" ht="15" customHeight="1">
      <c r="A248" s="281" t="s">
        <v>2677</v>
      </c>
      <c r="B248" s="282">
        <f>'Dry_Litterbag Placem_Collection'!A29</f>
        <v>27</v>
      </c>
      <c r="C248" s="282" t="str">
        <f>'Dry_Litterbag Placem_Collection'!B29</f>
        <v>Makao</v>
      </c>
      <c r="D248" s="282" t="s">
        <v>2677</v>
      </c>
      <c r="E248" s="282" t="s">
        <v>2678</v>
      </c>
      <c r="F248" s="282">
        <v>4</v>
      </c>
      <c r="G248" s="283" t="str">
        <f>'Dry_Litterbag Placem_Collection'!C29</f>
        <v>Dry_Ag4_T3</v>
      </c>
      <c r="H248" s="284" t="s">
        <v>2559</v>
      </c>
      <c r="I248" s="292" t="s">
        <v>298</v>
      </c>
      <c r="J248" s="282" t="str">
        <f>IF(ISBLANK('Dry_Litterbag Placem_Collection'!K29),"","R"&amp;""&amp;'Dry_Litterbag Placem_Collection'!K29)</f>
        <v>R666</v>
      </c>
      <c r="K248" s="286">
        <f>IFERROR(INDEX('Green_rooibos initial weight'!$C$5:$C$1749,MATCH(J248, 'Green_rooibos initial weight'!$A$5:$A$1749,0)),"")</f>
        <v>2.15</v>
      </c>
      <c r="L248" s="286">
        <f t="shared" si="13"/>
        <v>1.9001999999999999</v>
      </c>
      <c r="M248" s="291"/>
      <c r="N248" s="291"/>
      <c r="O248" s="286" t="str">
        <f>IF(IFERROR(INDEX('Both teabags AfterDry'!$D$3:$D$900,MATCH(J248,'Both teabags AfterDry'!$A$3:$A$900,0)),"")="","",(IFERROR(INDEX('Both teabags AfterDry'!$D$3:$D$900,MATCH(J248,'Both teabags AfterDry'!$A$3:$A$900,0)),"")))</f>
        <v/>
      </c>
      <c r="P248" s="286" t="str">
        <f t="shared" si="14"/>
        <v/>
      </c>
      <c r="Q248" s="291"/>
      <c r="R248" s="291"/>
      <c r="S248" s="287">
        <f>'Dry_Litterbag Placem_Collection'!E29</f>
        <v>42936</v>
      </c>
      <c r="T248" s="287">
        <f>IF('Dry_Litterbag Placem_Collection'!G29="","",'Dry_Litterbag Placem_Collection'!G29)</f>
        <v>43007</v>
      </c>
      <c r="U248" s="288">
        <f t="shared" si="12"/>
        <v>71</v>
      </c>
      <c r="V248" s="286" t="str">
        <f t="shared" si="15"/>
        <v/>
      </c>
      <c r="W248" s="289">
        <f>IFERROR(INDEX(Rainfall_Dry!$O$2:$O$217,MATCH(B248, Rainfall_Dry!$A$2:$A$217,0)),"")</f>
        <v>6.900000125</v>
      </c>
      <c r="X248" s="270">
        <v>51.960000000000008</v>
      </c>
      <c r="Y248" s="270">
        <v>18.919999999999995</v>
      </c>
      <c r="Z248" s="270">
        <v>29.120000000000005</v>
      </c>
      <c r="AA248" s="271" t="s">
        <v>2691</v>
      </c>
      <c r="AB248" s="270">
        <v>3.8529324790537198</v>
      </c>
      <c r="AC248" t="str">
        <f>IF('WetLitterbags placem_collection'!AB29="","",'WetLitterbags placem_collection'!AB29)</f>
        <v/>
      </c>
      <c r="AD248" t="str">
        <f>IF('WetLitterbags placem_collection'!Z29="","",'WetLitterbags placem_collection'!Z29)</f>
        <v/>
      </c>
      <c r="AE248" s="256" t="str">
        <f>IF('WetLitterbags placem_collection'!AA29="","",'WetLitterbags placem_collection'!AA29)</f>
        <v/>
      </c>
      <c r="AF248" t="str">
        <f>IF('WetLitterbags placem_collection'!AC29="","",'WetLitterbags placem_collection'!AC29)</f>
        <v/>
      </c>
      <c r="AG248">
        <f>IFERROR(AVERAGE('Dry_Litterbag Placem_Collection'!O29,'Dry_Litterbag Placem_Collection'!R29),"")</f>
        <v>14.1</v>
      </c>
      <c r="AH248" s="290">
        <f>IFERROR(AVERAGE('Dry_Litterbag Placem_Collection'!N29,'Dry_Litterbag Placem_Collection'!Q29),"")</f>
        <v>26.15</v>
      </c>
      <c r="AI248" s="289">
        <f>INDEX(Coordinates!$B$2:$B$197,MATCH(G248,Coordinates!$J$2:$J$197,0))</f>
        <v>-3.3849350359999999</v>
      </c>
      <c r="AJ248" s="289">
        <f>INDEX(Coordinates!$C$2:$C$197,MATCH(G248,Coordinates!$J$2:$J$197,0))</f>
        <v>34.818943019999999</v>
      </c>
      <c r="AK248" s="289" t="str">
        <f>IF(ISNUMBER(SEARCH("C", 'Dry_Litterbag Placem_Collection'!T29)),"YES","")</f>
        <v/>
      </c>
      <c r="AL248" s="289" t="str">
        <f>IF(ISNUMBER(SEARCH("H", 'Dry_Litterbag Placem_Collection'!T29)),"YES","")</f>
        <v/>
      </c>
      <c r="AM248" s="289" t="str">
        <f>IF(ISNUMBER(SEARCH("R", 'Dry_Litterbag Placem_Collection'!T29)),"YES","")</f>
        <v/>
      </c>
    </row>
    <row r="249" spans="1:39" ht="15" customHeight="1">
      <c r="A249" s="281" t="s">
        <v>2677</v>
      </c>
      <c r="B249" s="282">
        <f>'Dry_Litterbag Placem_Collection'!A30</f>
        <v>28</v>
      </c>
      <c r="C249" s="282" t="str">
        <f>'Dry_Litterbag Placem_Collection'!B30</f>
        <v>Makao</v>
      </c>
      <c r="D249" s="282" t="s">
        <v>2677</v>
      </c>
      <c r="E249" s="282" t="s">
        <v>2678</v>
      </c>
      <c r="F249" s="282">
        <v>4</v>
      </c>
      <c r="G249" s="283" t="str">
        <f>'Dry_Litterbag Placem_Collection'!C30</f>
        <v>Dry_Ag4_T4</v>
      </c>
      <c r="H249" s="284" t="s">
        <v>2559</v>
      </c>
      <c r="I249" s="292" t="s">
        <v>298</v>
      </c>
      <c r="J249" s="282" t="str">
        <f>IF(ISBLANK('Dry_Litterbag Placem_Collection'!K30),"","R"&amp;""&amp;'Dry_Litterbag Placem_Collection'!K30)</f>
        <v>R705</v>
      </c>
      <c r="K249" s="286">
        <f>IFERROR(INDEX('Green_rooibos initial weight'!$C$5:$C$1749,MATCH(J249, 'Green_rooibos initial weight'!$A$5:$A$1749,0)),"")</f>
        <v>2.1859999999999999</v>
      </c>
      <c r="L249" s="286">
        <f t="shared" si="13"/>
        <v>1.9361999999999999</v>
      </c>
      <c r="M249" s="291"/>
      <c r="N249" s="291"/>
      <c r="O249" s="286">
        <f>IF(IFERROR(INDEX('Both teabags AfterDry'!$D$3:$D$900,MATCH(J249,'Both teabags AfterDry'!$A$3:$A$900,0)),"")="","",(IFERROR(INDEX('Both teabags AfterDry'!$D$3:$D$900,MATCH(J249,'Both teabags AfterDry'!$A$3:$A$900,0)),"")))</f>
        <v>2.0167999999999999</v>
      </c>
      <c r="P249" s="286">
        <f t="shared" si="14"/>
        <v>1.8661999999999999</v>
      </c>
      <c r="Q249" s="291"/>
      <c r="R249" s="291"/>
      <c r="S249" s="287">
        <f>'Dry_Litterbag Placem_Collection'!E30</f>
        <v>42936</v>
      </c>
      <c r="T249" s="287">
        <f>IF('Dry_Litterbag Placem_Collection'!G30="","",'Dry_Litterbag Placem_Collection'!G30)</f>
        <v>43007</v>
      </c>
      <c r="U249" s="288">
        <f t="shared" si="12"/>
        <v>71</v>
      </c>
      <c r="V249" s="286">
        <f t="shared" si="15"/>
        <v>7.0000000000000062E-2</v>
      </c>
      <c r="W249" s="289">
        <f>IFERROR(INDEX(Rainfall_Dry!$O$2:$O$217,MATCH(B249, Rainfall_Dry!$A$2:$A$217,0)),"")</f>
        <v>6.900000125</v>
      </c>
      <c r="X249" s="270">
        <v>51.960000000000008</v>
      </c>
      <c r="Y249" s="270">
        <v>18.919999999999995</v>
      </c>
      <c r="Z249" s="270">
        <v>29.120000000000005</v>
      </c>
      <c r="AA249" s="271" t="s">
        <v>2691</v>
      </c>
      <c r="AB249" s="270">
        <v>4.8529324790537203</v>
      </c>
      <c r="AC249" t="str">
        <f>IF('WetLitterbags placem_collection'!AB30="","",'WetLitterbags placem_collection'!AB30)</f>
        <v/>
      </c>
      <c r="AD249" t="str">
        <f>IF('WetLitterbags placem_collection'!Z30="","",'WetLitterbags placem_collection'!Z30)</f>
        <v/>
      </c>
      <c r="AE249" s="256" t="str">
        <f>IF('WetLitterbags placem_collection'!AA30="","",'WetLitterbags placem_collection'!AA30)</f>
        <v/>
      </c>
      <c r="AF249" t="str">
        <f>IF('WetLitterbags placem_collection'!AC30="","",'WetLitterbags placem_collection'!AC30)</f>
        <v/>
      </c>
      <c r="AG249">
        <f>IFERROR(AVERAGE('Dry_Litterbag Placem_Collection'!O30,'Dry_Litterbag Placem_Collection'!R30),"")</f>
        <v>9.1000000000000014</v>
      </c>
      <c r="AH249" s="290">
        <f>IFERROR(AVERAGE('Dry_Litterbag Placem_Collection'!N30,'Dry_Litterbag Placem_Collection'!Q30),"")</f>
        <v>25.700000000000003</v>
      </c>
      <c r="AI249" s="289">
        <f>INDEX(Coordinates!$B$2:$B$197,MATCH(G249,Coordinates!$J$2:$J$197,0))</f>
        <v>-3.3850070369999998</v>
      </c>
      <c r="AJ249" s="289">
        <f>INDEX(Coordinates!$C$2:$C$197,MATCH(G249,Coordinates!$J$2:$J$197,0))</f>
        <v>34.818888960000002</v>
      </c>
      <c r="AK249" s="289" t="str">
        <f>IF(ISNUMBER(SEARCH("C", 'Dry_Litterbag Placem_Collection'!T30)),"YES","")</f>
        <v/>
      </c>
      <c r="AL249" s="289" t="str">
        <f>IF(ISNUMBER(SEARCH("H", 'Dry_Litterbag Placem_Collection'!T30)),"YES","")</f>
        <v/>
      </c>
      <c r="AM249" s="289" t="str">
        <f>IF(ISNUMBER(SEARCH("R", 'Dry_Litterbag Placem_Collection'!T30)),"YES","")</f>
        <v/>
      </c>
    </row>
    <row r="250" spans="1:39" ht="15" customHeight="1">
      <c r="A250" s="281" t="s">
        <v>2677</v>
      </c>
      <c r="B250" s="282">
        <f>'Dry_Litterbag Placem_Collection'!A31</f>
        <v>29</v>
      </c>
      <c r="C250" s="282" t="str">
        <f>'Dry_Litterbag Placem_Collection'!B31</f>
        <v>Makao</v>
      </c>
      <c r="D250" s="282" t="s">
        <v>2677</v>
      </c>
      <c r="E250" s="282" t="s">
        <v>2678</v>
      </c>
      <c r="F250" s="282">
        <v>4</v>
      </c>
      <c r="G250" s="283" t="str">
        <f>'Dry_Litterbag Placem_Collection'!C31</f>
        <v>Dry_Ag4_T5</v>
      </c>
      <c r="H250" s="284" t="s">
        <v>2559</v>
      </c>
      <c r="I250" s="292" t="s">
        <v>298</v>
      </c>
      <c r="J250" s="282" t="str">
        <f>IF(ISBLANK('Dry_Litterbag Placem_Collection'!K31),"","R"&amp;""&amp;'Dry_Litterbag Placem_Collection'!K31)</f>
        <v>R305</v>
      </c>
      <c r="K250" s="286">
        <f>IFERROR(INDEX('Green_rooibos initial weight'!$C$5:$C$1749,MATCH(J250, 'Green_rooibos initial weight'!$A$5:$A$1749,0)),"")</f>
        <v>2.2829999999999999</v>
      </c>
      <c r="L250" s="286">
        <f t="shared" si="13"/>
        <v>2.0331999999999999</v>
      </c>
      <c r="M250" s="291"/>
      <c r="N250" s="291"/>
      <c r="O250" s="286">
        <f>IF(IFERROR(INDEX('Both teabags AfterDry'!$D$3:$D$900,MATCH(J250,'Both teabags AfterDry'!$A$3:$A$900,0)),"")="","",(IFERROR(INDEX('Both teabags AfterDry'!$D$3:$D$900,MATCH(J250,'Both teabags AfterDry'!$A$3:$A$900,0)),"")))</f>
        <v>2.0718999999999999</v>
      </c>
      <c r="P250" s="286">
        <f t="shared" si="14"/>
        <v>1.9212999999999998</v>
      </c>
      <c r="Q250" s="291"/>
      <c r="R250" s="291"/>
      <c r="S250" s="287">
        <f>'Dry_Litterbag Placem_Collection'!E31</f>
        <v>42936</v>
      </c>
      <c r="T250" s="287">
        <f>IF('Dry_Litterbag Placem_Collection'!G31="","",'Dry_Litterbag Placem_Collection'!G31)</f>
        <v>43007</v>
      </c>
      <c r="U250" s="288">
        <f t="shared" si="12"/>
        <v>71</v>
      </c>
      <c r="V250" s="286">
        <f t="shared" si="15"/>
        <v>0.11190000000000011</v>
      </c>
      <c r="W250" s="289">
        <f>IFERROR(INDEX(Rainfall_Dry!$O$2:$O$217,MATCH(B250, Rainfall_Dry!$A$2:$A$217,0)),"")</f>
        <v>6.900000125</v>
      </c>
      <c r="X250" s="270">
        <v>51.960000000000008</v>
      </c>
      <c r="Y250" s="270">
        <v>18.919999999999995</v>
      </c>
      <c r="Z250" s="270">
        <v>29.120000000000005</v>
      </c>
      <c r="AA250" s="271" t="s">
        <v>2691</v>
      </c>
      <c r="AB250" s="270">
        <v>5.8529324790537203</v>
      </c>
      <c r="AC250" t="str">
        <f>IF('WetLitterbags placem_collection'!AB31="","",'WetLitterbags placem_collection'!AB31)</f>
        <v/>
      </c>
      <c r="AD250" t="str">
        <f>IF('WetLitterbags placem_collection'!Z31="","",'WetLitterbags placem_collection'!Z31)</f>
        <v/>
      </c>
      <c r="AE250" s="256" t="str">
        <f>IF('WetLitterbags placem_collection'!AA31="","",'WetLitterbags placem_collection'!AA31)</f>
        <v/>
      </c>
      <c r="AF250" t="str">
        <f>IF('WetLitterbags placem_collection'!AC31="","",'WetLitterbags placem_collection'!AC31)</f>
        <v/>
      </c>
      <c r="AG250">
        <f>IFERROR(AVERAGE('Dry_Litterbag Placem_Collection'!O31,'Dry_Litterbag Placem_Collection'!R31),"")</f>
        <v>15.15</v>
      </c>
      <c r="AH250" s="290">
        <f>IFERROR(AVERAGE('Dry_Litterbag Placem_Collection'!N31,'Dry_Litterbag Placem_Collection'!Q31),"")</f>
        <v>25.65</v>
      </c>
      <c r="AI250" s="289">
        <f>INDEX(Coordinates!$B$2:$B$197,MATCH(G250,Coordinates!$J$2:$J$197,0))</f>
        <v>-3.3849480280000002</v>
      </c>
      <c r="AJ250" s="289">
        <f>INDEX(Coordinates!$C$2:$C$197,MATCH(G250,Coordinates!$J$2:$J$197,0))</f>
        <v>34.818854010000003</v>
      </c>
      <c r="AK250" s="289" t="str">
        <f>IF(ISNUMBER(SEARCH("C", 'Dry_Litterbag Placem_Collection'!T31)),"YES","")</f>
        <v/>
      </c>
      <c r="AL250" s="289" t="str">
        <f>IF(ISNUMBER(SEARCH("H", 'Dry_Litterbag Placem_Collection'!T31)),"YES","")</f>
        <v/>
      </c>
      <c r="AM250" s="289" t="str">
        <f>IF(ISNUMBER(SEARCH("R", 'Dry_Litterbag Placem_Collection'!T31)),"YES","")</f>
        <v/>
      </c>
    </row>
    <row r="251" spans="1:39" ht="15" customHeight="1">
      <c r="A251" s="281" t="s">
        <v>2677</v>
      </c>
      <c r="B251" s="282">
        <f>'Dry_Litterbag Placem_Collection'!A32</f>
        <v>30</v>
      </c>
      <c r="C251" s="282" t="str">
        <f>'Dry_Litterbag Placem_Collection'!B32</f>
        <v>Makao</v>
      </c>
      <c r="D251" s="282" t="s">
        <v>2677</v>
      </c>
      <c r="E251" s="282" t="s">
        <v>2678</v>
      </c>
      <c r="F251" s="282">
        <v>4</v>
      </c>
      <c r="G251" s="283" t="str">
        <f>'Dry_Litterbag Placem_Collection'!C32</f>
        <v>Dry_Ag4_T6</v>
      </c>
      <c r="H251" s="284" t="s">
        <v>2559</v>
      </c>
      <c r="I251" s="292" t="s">
        <v>298</v>
      </c>
      <c r="J251" s="282" t="str">
        <f>IF(ISBLANK('Dry_Litterbag Placem_Collection'!K32),"","R"&amp;""&amp;'Dry_Litterbag Placem_Collection'!K32)</f>
        <v>R667</v>
      </c>
      <c r="K251" s="286">
        <f>IFERROR(INDEX('Green_rooibos initial weight'!$C$5:$C$1749,MATCH(J251, 'Green_rooibos initial weight'!$A$5:$A$1749,0)),"")</f>
        <v>2.1949999999999998</v>
      </c>
      <c r="L251" s="286">
        <f t="shared" si="13"/>
        <v>1.9451999999999998</v>
      </c>
      <c r="M251" s="291"/>
      <c r="N251" s="291"/>
      <c r="O251" s="286">
        <f>IF(IFERROR(INDEX('Both teabags AfterDry'!$D$3:$D$900,MATCH(J251,'Both teabags AfterDry'!$A$3:$A$900,0)),"")="","",(IFERROR(INDEX('Both teabags AfterDry'!$D$3:$D$900,MATCH(J251,'Both teabags AfterDry'!$A$3:$A$900,0)),"")))</f>
        <v>2.0158999999999998</v>
      </c>
      <c r="P251" s="286">
        <f t="shared" si="14"/>
        <v>1.8652999999999997</v>
      </c>
      <c r="Q251" s="291"/>
      <c r="R251" s="291"/>
      <c r="S251" s="287">
        <f>'Dry_Litterbag Placem_Collection'!E32</f>
        <v>42936</v>
      </c>
      <c r="T251" s="287">
        <f>IF('Dry_Litterbag Placem_Collection'!G32="","",'Dry_Litterbag Placem_Collection'!G32)</f>
        <v>43007</v>
      </c>
      <c r="U251" s="288">
        <f t="shared" si="12"/>
        <v>71</v>
      </c>
      <c r="V251" s="286">
        <f t="shared" si="15"/>
        <v>7.9900000000000082E-2</v>
      </c>
      <c r="W251" s="289">
        <f>IFERROR(INDEX(Rainfall_Dry!$O$2:$O$217,MATCH(B251, Rainfall_Dry!$A$2:$A$217,0)),"")</f>
        <v>6.900000125</v>
      </c>
      <c r="X251" s="270">
        <v>51.960000000000008</v>
      </c>
      <c r="Y251" s="270">
        <v>18.919999999999995</v>
      </c>
      <c r="Z251" s="270">
        <v>29.120000000000005</v>
      </c>
      <c r="AA251" s="271" t="s">
        <v>2691</v>
      </c>
      <c r="AB251" s="270">
        <v>6.8529324790537203</v>
      </c>
      <c r="AC251" t="str">
        <f>IF('WetLitterbags placem_collection'!AB32="","",'WetLitterbags placem_collection'!AB32)</f>
        <v/>
      </c>
      <c r="AD251" t="str">
        <f>IF('WetLitterbags placem_collection'!Z32="","",'WetLitterbags placem_collection'!Z32)</f>
        <v/>
      </c>
      <c r="AE251" s="256" t="str">
        <f>IF('WetLitterbags placem_collection'!AA32="","",'WetLitterbags placem_collection'!AA32)</f>
        <v/>
      </c>
      <c r="AF251" t="str">
        <f>IF('WetLitterbags placem_collection'!AC32="","",'WetLitterbags placem_collection'!AC32)</f>
        <v/>
      </c>
      <c r="AG251">
        <f>IFERROR(AVERAGE('Dry_Litterbag Placem_Collection'!O32,'Dry_Litterbag Placem_Collection'!R32),"")</f>
        <v>9.3000000000000007</v>
      </c>
      <c r="AH251" s="290">
        <f>IFERROR(AVERAGE('Dry_Litterbag Placem_Collection'!N32,'Dry_Litterbag Placem_Collection'!Q32),"")</f>
        <v>24</v>
      </c>
      <c r="AI251" s="289">
        <f>INDEX(Coordinates!$B$2:$B$197,MATCH(G251,Coordinates!$J$2:$J$197,0))</f>
        <v>-3.38496496</v>
      </c>
      <c r="AJ251" s="289">
        <f>INDEX(Coordinates!$C$2:$C$197,MATCH(G251,Coordinates!$J$2:$J$197,0))</f>
        <v>34.818790970000002</v>
      </c>
      <c r="AK251" s="289" t="str">
        <f>IF(ISNUMBER(SEARCH("C", 'Dry_Litterbag Placem_Collection'!T32)),"YES","")</f>
        <v/>
      </c>
      <c r="AL251" s="289" t="str">
        <f>IF(ISNUMBER(SEARCH("H", 'Dry_Litterbag Placem_Collection'!T32)),"YES","")</f>
        <v/>
      </c>
      <c r="AM251" s="289" t="str">
        <f>IF(ISNUMBER(SEARCH("R", 'Dry_Litterbag Placem_Collection'!T32)),"YES","")</f>
        <v/>
      </c>
    </row>
    <row r="252" spans="1:39" ht="15" customHeight="1">
      <c r="A252" s="281" t="s">
        <v>2677</v>
      </c>
      <c r="B252" s="282">
        <f>'Dry_Litterbag Placem_Collection'!A33</f>
        <v>31</v>
      </c>
      <c r="C252" s="282" t="str">
        <f>'Dry_Litterbag Placem_Collection'!B33</f>
        <v>Makao</v>
      </c>
      <c r="D252" s="282" t="s">
        <v>2677</v>
      </c>
      <c r="E252" s="282" t="s">
        <v>2678</v>
      </c>
      <c r="F252" s="282">
        <v>4</v>
      </c>
      <c r="G252" s="283" t="str">
        <f>'Dry_Litterbag Placem_Collection'!C33</f>
        <v>Dry_Ag4_T7</v>
      </c>
      <c r="H252" s="284" t="s">
        <v>2559</v>
      </c>
      <c r="I252" s="292" t="s">
        <v>298</v>
      </c>
      <c r="J252" s="282" t="str">
        <f>IF(ISBLANK('Dry_Litterbag Placem_Collection'!K33),"","R"&amp;""&amp;'Dry_Litterbag Placem_Collection'!K33)</f>
        <v/>
      </c>
      <c r="K252" s="286" t="str">
        <f>IFERROR(INDEX('Green_rooibos initial weight'!$C$5:$C$1749,MATCH(J252, 'Green_rooibos initial weight'!$A$5:$A$1749,0)),"")</f>
        <v/>
      </c>
      <c r="L252" s="286" t="str">
        <f t="shared" si="13"/>
        <v/>
      </c>
      <c r="M252" s="291"/>
      <c r="N252" s="291"/>
      <c r="O252" s="286" t="str">
        <f>IF(IFERROR(INDEX('Both teabags AfterDry'!$D$3:$D$900,MATCH(J252,'Both teabags AfterDry'!$A$3:$A$900,0)),"")="","",(IFERROR(INDEX('Both teabags AfterDry'!$D$3:$D$900,MATCH(J252,'Both teabags AfterDry'!$A$3:$A$900,0)),"")))</f>
        <v/>
      </c>
      <c r="P252" s="286" t="str">
        <f t="shared" si="14"/>
        <v/>
      </c>
      <c r="Q252" s="291"/>
      <c r="R252" s="291"/>
      <c r="S252" s="287">
        <f>'Dry_Litterbag Placem_Collection'!E33</f>
        <v>0</v>
      </c>
      <c r="T252" s="287" t="str">
        <f>IF('Dry_Litterbag Placem_Collection'!G33="","",'Dry_Litterbag Placem_Collection'!G33)</f>
        <v/>
      </c>
      <c r="U252" s="288" t="str">
        <f t="shared" si="12"/>
        <v/>
      </c>
      <c r="V252" s="286" t="str">
        <f t="shared" si="15"/>
        <v/>
      </c>
      <c r="W252" s="289" t="str">
        <f>IFERROR(INDEX(Rainfall_Dry!$O$2:$O$217,MATCH(B252, Rainfall_Dry!$A$2:$A$217,0)),"")</f>
        <v/>
      </c>
      <c r="X252" s="270">
        <v>51.960000000000008</v>
      </c>
      <c r="Y252" s="270">
        <v>18.919999999999995</v>
      </c>
      <c r="Z252" s="270">
        <v>29.120000000000005</v>
      </c>
      <c r="AA252" s="271" t="s">
        <v>2691</v>
      </c>
      <c r="AB252" s="270">
        <v>7.8529324790537203</v>
      </c>
      <c r="AC252" t="str">
        <f>IF('WetLitterbags placem_collection'!AB33="","",'WetLitterbags placem_collection'!AB33)</f>
        <v/>
      </c>
      <c r="AD252" t="str">
        <f>IF('WetLitterbags placem_collection'!Z33="","",'WetLitterbags placem_collection'!Z33)</f>
        <v/>
      </c>
      <c r="AE252" s="256" t="str">
        <f>IF('WetLitterbags placem_collection'!AA33="","",'WetLitterbags placem_collection'!AA33)</f>
        <v/>
      </c>
      <c r="AF252" t="str">
        <f>IF('WetLitterbags placem_collection'!AC33="","",'WetLitterbags placem_collection'!AC33)</f>
        <v/>
      </c>
      <c r="AG252" t="str">
        <f>IFERROR(AVERAGE('Dry_Litterbag Placem_Collection'!O33,'Dry_Litterbag Placem_Collection'!R33),"")</f>
        <v/>
      </c>
      <c r="AH252" s="290" t="str">
        <f>IFERROR(AVERAGE('Dry_Litterbag Placem_Collection'!N33,'Dry_Litterbag Placem_Collection'!Q33),"")</f>
        <v/>
      </c>
      <c r="AI252" s="289">
        <f>INDEX(Coordinates!$B$2:$B$197,MATCH(G252,Coordinates!$J$2:$J$197,0))</f>
        <v>-3.3848409909999999</v>
      </c>
      <c r="AJ252" s="289">
        <f>INDEX(Coordinates!$C$2:$C$197,MATCH(G252,Coordinates!$J$2:$J$197,0))</f>
        <v>34.818838999999997</v>
      </c>
      <c r="AK252" s="289" t="str">
        <f>IF(ISNUMBER(SEARCH("C", 'Dry_Litterbag Placem_Collection'!T33)),"YES","")</f>
        <v/>
      </c>
      <c r="AL252" s="289" t="str">
        <f>IF(ISNUMBER(SEARCH("H", 'Dry_Litterbag Placem_Collection'!T33)),"YES","")</f>
        <v/>
      </c>
      <c r="AM252" s="289" t="str">
        <f>IF(ISNUMBER(SEARCH("R", 'Dry_Litterbag Placem_Collection'!T33)),"YES","")</f>
        <v/>
      </c>
    </row>
    <row r="253" spans="1:39" ht="15" customHeight="1">
      <c r="A253" s="281" t="s">
        <v>2677</v>
      </c>
      <c r="B253" s="282">
        <f>'Dry_Litterbag Placem_Collection'!A34</f>
        <v>32</v>
      </c>
      <c r="C253" s="282" t="str">
        <f>'Dry_Litterbag Placem_Collection'!B34</f>
        <v>Makao</v>
      </c>
      <c r="D253" s="282" t="s">
        <v>2677</v>
      </c>
      <c r="E253" s="282" t="s">
        <v>2678</v>
      </c>
      <c r="F253" s="282">
        <v>4</v>
      </c>
      <c r="G253" s="283" t="str">
        <f>'Dry_Litterbag Placem_Collection'!C34</f>
        <v>Dry_Ag4_T8</v>
      </c>
      <c r="H253" s="284" t="s">
        <v>2559</v>
      </c>
      <c r="I253" s="292" t="s">
        <v>298</v>
      </c>
      <c r="J253" s="282" t="str">
        <f>IF(ISBLANK('Dry_Litterbag Placem_Collection'!K34),"","R"&amp;""&amp;'Dry_Litterbag Placem_Collection'!K34)</f>
        <v>R743</v>
      </c>
      <c r="K253" s="286">
        <f>IFERROR(INDEX('Green_rooibos initial weight'!$C$5:$C$1749,MATCH(J253, 'Green_rooibos initial weight'!$A$5:$A$1749,0)),"")</f>
        <v>2.2480000000000002</v>
      </c>
      <c r="L253" s="286">
        <f t="shared" si="13"/>
        <v>1.9982000000000002</v>
      </c>
      <c r="M253" s="291"/>
      <c r="N253" s="291"/>
      <c r="O253" s="286">
        <f>IF(IFERROR(INDEX('Both teabags AfterDry'!$D$3:$D$900,MATCH(J253,'Both teabags AfterDry'!$A$3:$A$900,0)),"")="","",(IFERROR(INDEX('Both teabags AfterDry'!$D$3:$D$900,MATCH(J253,'Both teabags AfterDry'!$A$3:$A$900,0)),"")))</f>
        <v>1.9944999999999999</v>
      </c>
      <c r="P253" s="286">
        <f t="shared" si="14"/>
        <v>1.8438999999999999</v>
      </c>
      <c r="Q253" s="291"/>
      <c r="R253" s="291"/>
      <c r="S253" s="287">
        <f>'Dry_Litterbag Placem_Collection'!E34</f>
        <v>42936</v>
      </c>
      <c r="T253" s="287">
        <f>IF('Dry_Litterbag Placem_Collection'!G34="","",'Dry_Litterbag Placem_Collection'!G34)</f>
        <v>43007</v>
      </c>
      <c r="U253" s="288">
        <f t="shared" si="12"/>
        <v>71</v>
      </c>
      <c r="V253" s="286">
        <f t="shared" si="15"/>
        <v>0.15430000000000033</v>
      </c>
      <c r="W253" s="289">
        <f>IFERROR(INDEX(Rainfall_Dry!$O$2:$O$217,MATCH(B253, Rainfall_Dry!$A$2:$A$217,0)),"")</f>
        <v>6.900000125</v>
      </c>
      <c r="X253" s="270">
        <v>51.960000000000008</v>
      </c>
      <c r="Y253" s="270">
        <v>18.919999999999995</v>
      </c>
      <c r="Z253" s="270">
        <v>29.120000000000005</v>
      </c>
      <c r="AA253" s="271" t="s">
        <v>2691</v>
      </c>
      <c r="AB253" s="270">
        <v>8.8529324790537203</v>
      </c>
      <c r="AC253" t="str">
        <f>IF('WetLitterbags placem_collection'!AB34="","",'WetLitterbags placem_collection'!AB34)</f>
        <v/>
      </c>
      <c r="AD253" t="str">
        <f>IF('WetLitterbags placem_collection'!Z34="","",'WetLitterbags placem_collection'!Z34)</f>
        <v/>
      </c>
      <c r="AE253" s="256" t="str">
        <f>IF('WetLitterbags placem_collection'!AA34="","",'WetLitterbags placem_collection'!AA34)</f>
        <v/>
      </c>
      <c r="AF253" t="str">
        <f>IF('WetLitterbags placem_collection'!AC34="","",'WetLitterbags placem_collection'!AC34)</f>
        <v/>
      </c>
      <c r="AG253">
        <f>IFERROR(AVERAGE('Dry_Litterbag Placem_Collection'!O34,'Dry_Litterbag Placem_Collection'!R34),"")</f>
        <v>11.850000000000001</v>
      </c>
      <c r="AH253" s="290">
        <f>IFERROR(AVERAGE('Dry_Litterbag Placem_Collection'!N34,'Dry_Litterbag Placem_Collection'!Q34),"")</f>
        <v>25.45</v>
      </c>
      <c r="AI253" s="289">
        <f>INDEX(Coordinates!$B$2:$B$197,MATCH(G253,Coordinates!$J$2:$J$197,0))</f>
        <v>-3.3849010060000002</v>
      </c>
      <c r="AJ253" s="289">
        <f>INDEX(Coordinates!$C$2:$C$197,MATCH(G253,Coordinates!$J$2:$J$197,0))</f>
        <v>34.818979990000003</v>
      </c>
      <c r="AK253" s="289" t="str">
        <f>IF(ISNUMBER(SEARCH("C", 'Dry_Litterbag Placem_Collection'!T34)),"YES","")</f>
        <v/>
      </c>
      <c r="AL253" s="289" t="str">
        <f>IF(ISNUMBER(SEARCH("H", 'Dry_Litterbag Placem_Collection'!T34)),"YES","")</f>
        <v/>
      </c>
      <c r="AM253" s="289" t="str">
        <f>IF(ISNUMBER(SEARCH("R", 'Dry_Litterbag Placem_Collection'!T34)),"YES","")</f>
        <v/>
      </c>
    </row>
    <row r="254" spans="1:39" ht="15" customHeight="1">
      <c r="A254" s="281" t="s">
        <v>2677</v>
      </c>
      <c r="B254" s="282">
        <f>'Dry_Litterbag Placem_Collection'!A35</f>
        <v>33</v>
      </c>
      <c r="C254" s="282" t="str">
        <f>'Dry_Litterbag Placem_Collection'!B35</f>
        <v>Makao</v>
      </c>
      <c r="D254" s="282" t="s">
        <v>2677</v>
      </c>
      <c r="E254" s="282" t="s">
        <v>20</v>
      </c>
      <c r="F254" s="282">
        <v>1</v>
      </c>
      <c r="G254" s="283" t="str">
        <f>'Dry_Litterbag Placem_Collection'!C35</f>
        <v>Dry_P1_T1</v>
      </c>
      <c r="H254" s="284" t="s">
        <v>2559</v>
      </c>
      <c r="I254" s="292" t="s">
        <v>298</v>
      </c>
      <c r="J254" s="282" t="str">
        <f>IF(ISBLANK('Dry_Litterbag Placem_Collection'!K35),"","R"&amp;""&amp;'Dry_Litterbag Placem_Collection'!K35)</f>
        <v>R769</v>
      </c>
      <c r="K254" s="286">
        <f>IFERROR(INDEX('Green_rooibos initial weight'!$C$5:$C$1749,MATCH(J254, 'Green_rooibos initial weight'!$A$5:$A$1749,0)),"")</f>
        <v>2.2480000000000002</v>
      </c>
      <c r="L254" s="286">
        <f t="shared" si="13"/>
        <v>1.9982000000000002</v>
      </c>
      <c r="M254" s="291"/>
      <c r="N254" s="291"/>
      <c r="O254" s="286">
        <f>IF(IFERROR(INDEX('Both teabags AfterDry'!$D$3:$D$900,MATCH(J254,'Both teabags AfterDry'!$A$3:$A$900,0)),"")="","",(IFERROR(INDEX('Both teabags AfterDry'!$D$3:$D$900,MATCH(J254,'Both teabags AfterDry'!$A$3:$A$900,0)),"")))</f>
        <v>1.9911000000000001</v>
      </c>
      <c r="P254" s="286">
        <f t="shared" si="14"/>
        <v>1.8405</v>
      </c>
      <c r="Q254" s="291"/>
      <c r="R254" s="291"/>
      <c r="S254" s="287">
        <f>'Dry_Litterbag Placem_Collection'!E35</f>
        <v>42938</v>
      </c>
      <c r="T254" s="287">
        <f>IF('Dry_Litterbag Placem_Collection'!G35="","",'Dry_Litterbag Placem_Collection'!G35)</f>
        <v>43005</v>
      </c>
      <c r="U254" s="288">
        <f t="shared" si="12"/>
        <v>67</v>
      </c>
      <c r="V254" s="286">
        <f t="shared" si="15"/>
        <v>0.15770000000000017</v>
      </c>
      <c r="W254" s="289">
        <f>IFERROR(INDEX(Rainfall_Dry!$O$2:$O$217,MATCH(B254, Rainfall_Dry!$A$2:$A$217,0)),"")</f>
        <v>6.5250000359999998</v>
      </c>
      <c r="X254" s="270">
        <v>23.96</v>
      </c>
      <c r="Y254" s="270">
        <v>0.91999999999999804</v>
      </c>
      <c r="Z254" s="270">
        <v>75.12</v>
      </c>
      <c r="AA254" s="271" t="s">
        <v>2688</v>
      </c>
      <c r="AB254" s="270">
        <v>1.2493839329719072</v>
      </c>
      <c r="AC254">
        <f>IF('WetLitterbags placem_collection'!AB35="","",'WetLitterbags placem_collection'!AB35)</f>
        <v>9.5</v>
      </c>
      <c r="AD254">
        <f>IF('WetLitterbags placem_collection'!Z35="","",'WetLitterbags placem_collection'!Z35)</f>
        <v>17.2</v>
      </c>
      <c r="AE254" s="256" t="str">
        <f>IF('WetLitterbags placem_collection'!AA35="","",'WetLitterbags placem_collection'!AA35)</f>
        <v>G</v>
      </c>
      <c r="AF254">
        <f>IF('WetLitterbags placem_collection'!AC35="","",'WetLitterbags placem_collection'!AC35)</f>
        <v>0</v>
      </c>
      <c r="AG254">
        <f>IFERROR(AVERAGE('Dry_Litterbag Placem_Collection'!O35,'Dry_Litterbag Placem_Collection'!R35),"")</f>
        <v>1.65</v>
      </c>
      <c r="AH254" s="290">
        <f>IFERROR(AVERAGE('Dry_Litterbag Placem_Collection'!N35,'Dry_Litterbag Placem_Collection'!Q35),"")</f>
        <v>26.15</v>
      </c>
      <c r="AI254" s="289">
        <f>INDEX(Coordinates!$B$2:$B$197,MATCH(G254,Coordinates!$J$2:$J$197,0))</f>
        <v>-3.4092039989999998</v>
      </c>
      <c r="AJ254" s="289">
        <f>INDEX(Coordinates!$C$2:$C$197,MATCH(G254,Coordinates!$J$2:$J$197,0))</f>
        <v>34.852751009999999</v>
      </c>
      <c r="AK254" s="289" t="str">
        <f>IF(ISNUMBER(SEARCH("C", 'Dry_Litterbag Placem_Collection'!T35)),"YES","")</f>
        <v/>
      </c>
      <c r="AL254" s="289" t="str">
        <f>IF(ISNUMBER(SEARCH("H", 'Dry_Litterbag Placem_Collection'!T35)),"YES","")</f>
        <v/>
      </c>
      <c r="AM254" s="289" t="str">
        <f>IF(ISNUMBER(SEARCH("R", 'Dry_Litterbag Placem_Collection'!T35)),"YES","")</f>
        <v/>
      </c>
    </row>
    <row r="255" spans="1:39" ht="15" customHeight="1">
      <c r="A255" s="281" t="s">
        <v>2677</v>
      </c>
      <c r="B255" s="282">
        <f>'Dry_Litterbag Placem_Collection'!A36</f>
        <v>34</v>
      </c>
      <c r="C255" s="282" t="str">
        <f>'Dry_Litterbag Placem_Collection'!B36</f>
        <v>Makao</v>
      </c>
      <c r="D255" s="282" t="s">
        <v>2677</v>
      </c>
      <c r="E255" s="282" t="s">
        <v>20</v>
      </c>
      <c r="F255" s="282">
        <v>1</v>
      </c>
      <c r="G255" s="283" t="str">
        <f>'Dry_Litterbag Placem_Collection'!C36</f>
        <v>Dry_P1_T2</v>
      </c>
      <c r="H255" s="284" t="s">
        <v>2559</v>
      </c>
      <c r="I255" s="292" t="s">
        <v>298</v>
      </c>
      <c r="J255" s="282" t="str">
        <f>IF(ISBLANK('Dry_Litterbag Placem_Collection'!K36),"","R"&amp;""&amp;'Dry_Litterbag Placem_Collection'!K36)</f>
        <v>R753</v>
      </c>
      <c r="K255" s="286">
        <f>IFERROR(INDEX('Green_rooibos initial weight'!$C$5:$C$1749,MATCH(J255, 'Green_rooibos initial weight'!$A$5:$A$1749,0)),"")</f>
        <v>2.2400000000000002</v>
      </c>
      <c r="L255" s="286">
        <f t="shared" si="13"/>
        <v>1.9902000000000002</v>
      </c>
      <c r="M255" s="291"/>
      <c r="N255" s="291"/>
      <c r="O255" s="286" t="str">
        <f>IF(IFERROR(INDEX('Both teabags AfterDry'!$D$3:$D$900,MATCH(J255,'Both teabags AfterDry'!$A$3:$A$900,0)),"")="","",(IFERROR(INDEX('Both teabags AfterDry'!$D$3:$D$900,MATCH(J255,'Both teabags AfterDry'!$A$3:$A$900,0)),"")))</f>
        <v/>
      </c>
      <c r="P255" s="286" t="str">
        <f t="shared" si="14"/>
        <v/>
      </c>
      <c r="Q255" s="291"/>
      <c r="R255" s="291"/>
      <c r="S255" s="287">
        <f>'Dry_Litterbag Placem_Collection'!E36</f>
        <v>42938</v>
      </c>
      <c r="T255" s="287">
        <f>IF('Dry_Litterbag Placem_Collection'!G36="","",'Dry_Litterbag Placem_Collection'!G36)</f>
        <v>43005</v>
      </c>
      <c r="U255" s="288">
        <f t="shared" si="12"/>
        <v>67</v>
      </c>
      <c r="V255" s="286" t="str">
        <f t="shared" si="15"/>
        <v/>
      </c>
      <c r="W255" s="289">
        <f>IFERROR(INDEX(Rainfall_Dry!$O$2:$O$217,MATCH(B255, Rainfall_Dry!$A$2:$A$217,0)),"")</f>
        <v>6.5250000359999998</v>
      </c>
      <c r="X255" s="270">
        <v>23.96</v>
      </c>
      <c r="Y255" s="270">
        <v>0.91999999999999804</v>
      </c>
      <c r="Z255" s="270">
        <v>75.12</v>
      </c>
      <c r="AA255" s="271" t="s">
        <v>2688</v>
      </c>
      <c r="AB255" s="270">
        <v>1.2493839329719072</v>
      </c>
      <c r="AC255">
        <f>IF('WetLitterbags placem_collection'!AB36="","",'WetLitterbags placem_collection'!AB36)</f>
        <v>6.5</v>
      </c>
      <c r="AD255">
        <f>IF('WetLitterbags placem_collection'!Z36="","",'WetLitterbags placem_collection'!Z36)</f>
        <v>14.2</v>
      </c>
      <c r="AE255" s="256" t="str">
        <f>IF('WetLitterbags placem_collection'!AA36="","",'WetLitterbags placem_collection'!AA36)</f>
        <v>G</v>
      </c>
      <c r="AF255">
        <f>IF('WetLitterbags placem_collection'!AC36="","",'WetLitterbags placem_collection'!AC36)</f>
        <v>0</v>
      </c>
      <c r="AG255">
        <f>IFERROR(AVERAGE('Dry_Litterbag Placem_Collection'!O36,'Dry_Litterbag Placem_Collection'!R36),"")</f>
        <v>3.25</v>
      </c>
      <c r="AH255" s="290">
        <f>IFERROR(AVERAGE('Dry_Litterbag Placem_Collection'!N36,'Dry_Litterbag Placem_Collection'!Q36),"")</f>
        <v>26.9</v>
      </c>
      <c r="AI255" s="289">
        <f>INDEX(Coordinates!$B$2:$B$197,MATCH(G255,Coordinates!$J$2:$J$197,0))</f>
        <v>-3.4092350119999999</v>
      </c>
      <c r="AJ255" s="289">
        <f>INDEX(Coordinates!$C$2:$C$197,MATCH(G255,Coordinates!$J$2:$J$197,0))</f>
        <v>34.852782019999999</v>
      </c>
      <c r="AK255" s="289" t="str">
        <f>IF(ISNUMBER(SEARCH("C", 'Dry_Litterbag Placem_Collection'!T36)),"YES","")</f>
        <v/>
      </c>
      <c r="AL255" s="289" t="str">
        <f>IF(ISNUMBER(SEARCH("H", 'Dry_Litterbag Placem_Collection'!T36)),"YES","")</f>
        <v/>
      </c>
      <c r="AM255" s="289" t="str">
        <f>IF(ISNUMBER(SEARCH("R", 'Dry_Litterbag Placem_Collection'!T36)),"YES","")</f>
        <v/>
      </c>
    </row>
    <row r="256" spans="1:39" ht="15" customHeight="1">
      <c r="A256" s="281" t="s">
        <v>2677</v>
      </c>
      <c r="B256" s="282">
        <f>'Dry_Litterbag Placem_Collection'!A37</f>
        <v>35</v>
      </c>
      <c r="C256" s="282" t="str">
        <f>'Dry_Litterbag Placem_Collection'!B37</f>
        <v>Makao</v>
      </c>
      <c r="D256" s="282" t="s">
        <v>2677</v>
      </c>
      <c r="E256" s="282" t="s">
        <v>20</v>
      </c>
      <c r="F256" s="282">
        <v>1</v>
      </c>
      <c r="G256" s="283" t="str">
        <f>'Dry_Litterbag Placem_Collection'!C37</f>
        <v>Dry_P1_T3</v>
      </c>
      <c r="H256" s="284" t="s">
        <v>2559</v>
      </c>
      <c r="I256" s="292" t="s">
        <v>298</v>
      </c>
      <c r="J256" s="282" t="str">
        <f>IF(ISBLANK('Dry_Litterbag Placem_Collection'!K37),"","R"&amp;""&amp;'Dry_Litterbag Placem_Collection'!K37)</f>
        <v>R776</v>
      </c>
      <c r="K256" s="286">
        <f>IFERROR(INDEX('Green_rooibos initial weight'!$C$5:$C$1749,MATCH(J256, 'Green_rooibos initial weight'!$A$5:$A$1749,0)),"")</f>
        <v>2.1989999999999998</v>
      </c>
      <c r="L256" s="286">
        <f t="shared" si="13"/>
        <v>1.9491999999999998</v>
      </c>
      <c r="M256" s="291"/>
      <c r="N256" s="291"/>
      <c r="O256" s="286">
        <f>IF(IFERROR(INDEX('Both teabags AfterDry'!$D$3:$D$900,MATCH(J256,'Both teabags AfterDry'!$A$3:$A$900,0)),"")="","",(IFERROR(INDEX('Both teabags AfterDry'!$D$3:$D$900,MATCH(J256,'Both teabags AfterDry'!$A$3:$A$900,0)),"")))</f>
        <v>1.9447000000000001</v>
      </c>
      <c r="P256" s="286">
        <f t="shared" si="14"/>
        <v>1.7941</v>
      </c>
      <c r="Q256" s="291"/>
      <c r="R256" s="291"/>
      <c r="S256" s="287">
        <f>'Dry_Litterbag Placem_Collection'!E37</f>
        <v>42938</v>
      </c>
      <c r="T256" s="287">
        <f>IF('Dry_Litterbag Placem_Collection'!G37="","",'Dry_Litterbag Placem_Collection'!G37)</f>
        <v>43005</v>
      </c>
      <c r="U256" s="288">
        <f t="shared" si="12"/>
        <v>67</v>
      </c>
      <c r="V256" s="286">
        <f t="shared" si="15"/>
        <v>0.15509999999999979</v>
      </c>
      <c r="W256" s="289">
        <f>IFERROR(INDEX(Rainfall_Dry!$O$2:$O$217,MATCH(B256, Rainfall_Dry!$A$2:$A$217,0)),"")</f>
        <v>6.5250000359999998</v>
      </c>
      <c r="X256" s="270">
        <v>23.96</v>
      </c>
      <c r="Y256" s="270">
        <v>0.91999999999999804</v>
      </c>
      <c r="Z256" s="270">
        <v>75.12</v>
      </c>
      <c r="AA256" s="271" t="s">
        <v>2688</v>
      </c>
      <c r="AB256" s="270">
        <v>1.2493839329719072</v>
      </c>
      <c r="AC256">
        <f>IF('WetLitterbags placem_collection'!AB37="","",'WetLitterbags placem_collection'!AB37)</f>
        <v>0.7</v>
      </c>
      <c r="AD256">
        <f>IF('WetLitterbags placem_collection'!Z37="","",'WetLitterbags placem_collection'!Z37)</f>
        <v>10.6</v>
      </c>
      <c r="AE256" s="256" t="str">
        <f>IF('WetLitterbags placem_collection'!AA37="","",'WetLitterbags placem_collection'!AA37)</f>
        <v>G</v>
      </c>
      <c r="AF256">
        <f>IF('WetLitterbags placem_collection'!AC37="","",'WetLitterbags placem_collection'!AC37)</f>
        <v>0</v>
      </c>
      <c r="AG256">
        <f>IFERROR(AVERAGE('Dry_Litterbag Placem_Collection'!O37,'Dry_Litterbag Placem_Collection'!R37),"")</f>
        <v>3.35</v>
      </c>
      <c r="AH256" s="290">
        <f>IFERROR(AVERAGE('Dry_Litterbag Placem_Collection'!N37,'Dry_Litterbag Placem_Collection'!Q37),"")</f>
        <v>26.95</v>
      </c>
      <c r="AI256" s="289">
        <f>INDEX(Coordinates!$B$2:$B$197,MATCH(G256,Coordinates!$J$2:$J$197,0))</f>
        <v>-3.409177009</v>
      </c>
      <c r="AJ256" s="289">
        <f>INDEX(Coordinates!$C$2:$C$197,MATCH(G256,Coordinates!$J$2:$J$197,0))</f>
        <v>34.852818990000003</v>
      </c>
      <c r="AK256" s="289" t="str">
        <f>IF(ISNUMBER(SEARCH("C", 'Dry_Litterbag Placem_Collection'!T37)),"YES","")</f>
        <v/>
      </c>
      <c r="AL256" s="289" t="str">
        <f>IF(ISNUMBER(SEARCH("H", 'Dry_Litterbag Placem_Collection'!T37)),"YES","")</f>
        <v/>
      </c>
      <c r="AM256" s="289" t="str">
        <f>IF(ISNUMBER(SEARCH("R", 'Dry_Litterbag Placem_Collection'!T37)),"YES","")</f>
        <v/>
      </c>
    </row>
    <row r="257" spans="1:39" ht="15" customHeight="1">
      <c r="A257" s="281" t="s">
        <v>2677</v>
      </c>
      <c r="B257" s="282">
        <f>'Dry_Litterbag Placem_Collection'!A38</f>
        <v>36</v>
      </c>
      <c r="C257" s="282" t="str">
        <f>'Dry_Litterbag Placem_Collection'!B38</f>
        <v>Makao</v>
      </c>
      <c r="D257" s="282" t="s">
        <v>2677</v>
      </c>
      <c r="E257" s="282" t="s">
        <v>20</v>
      </c>
      <c r="F257" s="282">
        <v>1</v>
      </c>
      <c r="G257" s="283" t="str">
        <f>'Dry_Litterbag Placem_Collection'!C38</f>
        <v>Dry_P1_T4</v>
      </c>
      <c r="H257" s="284" t="s">
        <v>2559</v>
      </c>
      <c r="I257" s="292" t="s">
        <v>298</v>
      </c>
      <c r="J257" s="282" t="str">
        <f>IF(ISBLANK('Dry_Litterbag Placem_Collection'!K38),"","R"&amp;""&amp;'Dry_Litterbag Placem_Collection'!K38)</f>
        <v>R799</v>
      </c>
      <c r="K257" s="286">
        <f>IFERROR(INDEX('Green_rooibos initial weight'!$C$5:$C$1749,MATCH(J257, 'Green_rooibos initial weight'!$A$5:$A$1749,0)),"")</f>
        <v>2.2040000000000002</v>
      </c>
      <c r="L257" s="286">
        <f t="shared" si="13"/>
        <v>1.9542000000000002</v>
      </c>
      <c r="M257" s="291"/>
      <c r="N257" s="291"/>
      <c r="O257" s="286">
        <f>IF(IFERROR(INDEX('Both teabags AfterDry'!$D$3:$D$900,MATCH(J257,'Both teabags AfterDry'!$A$3:$A$900,0)),"")="","",(IFERROR(INDEX('Both teabags AfterDry'!$D$3:$D$900,MATCH(J257,'Both teabags AfterDry'!$A$3:$A$900,0)),"")))</f>
        <v>1.3494999999999999</v>
      </c>
      <c r="P257" s="286">
        <f t="shared" si="14"/>
        <v>1.1988999999999999</v>
      </c>
      <c r="Q257" s="291"/>
      <c r="R257" s="291"/>
      <c r="S257" s="287">
        <f>'Dry_Litterbag Placem_Collection'!E38</f>
        <v>42938</v>
      </c>
      <c r="T257" s="287">
        <f>IF('Dry_Litterbag Placem_Collection'!G38="","",'Dry_Litterbag Placem_Collection'!G38)</f>
        <v>43005</v>
      </c>
      <c r="U257" s="288">
        <f t="shared" si="12"/>
        <v>67</v>
      </c>
      <c r="V257" s="286">
        <f t="shared" si="15"/>
        <v>0.7553000000000003</v>
      </c>
      <c r="W257" s="289">
        <f>IFERROR(INDEX(Rainfall_Dry!$O$2:$O$217,MATCH(B257, Rainfall_Dry!$A$2:$A$217,0)),"")</f>
        <v>6.5250000359999998</v>
      </c>
      <c r="X257" s="270">
        <v>23.96</v>
      </c>
      <c r="Y257" s="270">
        <v>0.91999999999999804</v>
      </c>
      <c r="Z257" s="270">
        <v>75.12</v>
      </c>
      <c r="AA257" s="271" t="s">
        <v>2688</v>
      </c>
      <c r="AB257" s="270">
        <v>1.2493839329719072</v>
      </c>
      <c r="AC257">
        <f>IF('WetLitterbags placem_collection'!AB38="","",'WetLitterbags placem_collection'!AB38)</f>
        <v>3.3</v>
      </c>
      <c r="AD257">
        <f>IF('WetLitterbags placem_collection'!Z38="","",'WetLitterbags placem_collection'!Z38)</f>
        <v>4.9000000000000004</v>
      </c>
      <c r="AE257" s="256" t="str">
        <f>IF('WetLitterbags placem_collection'!AA38="","",'WetLitterbags placem_collection'!AA38)</f>
        <v>G</v>
      </c>
      <c r="AF257">
        <f>IF('WetLitterbags placem_collection'!AC38="","",'WetLitterbags placem_collection'!AC38)</f>
        <v>1</v>
      </c>
      <c r="AG257">
        <f>IFERROR(AVERAGE('Dry_Litterbag Placem_Collection'!O38,'Dry_Litterbag Placem_Collection'!R38),"")</f>
        <v>3</v>
      </c>
      <c r="AH257" s="290">
        <f>IFERROR(AVERAGE('Dry_Litterbag Placem_Collection'!N38,'Dry_Litterbag Placem_Collection'!Q38),"")</f>
        <v>25.85</v>
      </c>
      <c r="AI257" s="289">
        <f>INDEX(Coordinates!$B$2:$B$197,MATCH(G257,Coordinates!$J$2:$J$197,0))</f>
        <v>-3.40917198</v>
      </c>
      <c r="AJ257" s="289">
        <f>INDEX(Coordinates!$C$2:$C$197,MATCH(G257,Coordinates!$J$2:$J$197,0))</f>
        <v>34.852960979999999</v>
      </c>
      <c r="AK257" s="289" t="str">
        <f>IF(ISNUMBER(SEARCH("C", 'Dry_Litterbag Placem_Collection'!T38)),"YES","")</f>
        <v>YES</v>
      </c>
      <c r="AL257" s="289" t="str">
        <f>IF(ISNUMBER(SEARCH("H", 'Dry_Litterbag Placem_Collection'!T38)),"YES","")</f>
        <v>YES</v>
      </c>
      <c r="AM257" s="289" t="str">
        <f>IF(ISNUMBER(SEARCH("R", 'Dry_Litterbag Placem_Collection'!T38)),"YES","")</f>
        <v/>
      </c>
    </row>
    <row r="258" spans="1:39" ht="15" customHeight="1">
      <c r="A258" s="281" t="s">
        <v>2677</v>
      </c>
      <c r="B258" s="282">
        <f>'Dry_Litterbag Placem_Collection'!A39</f>
        <v>37</v>
      </c>
      <c r="C258" s="282" t="str">
        <f>'Dry_Litterbag Placem_Collection'!B39</f>
        <v>Makao</v>
      </c>
      <c r="D258" s="282" t="s">
        <v>2677</v>
      </c>
      <c r="E258" s="282" t="s">
        <v>20</v>
      </c>
      <c r="F258" s="282">
        <v>1</v>
      </c>
      <c r="G258" s="283" t="str">
        <f>'Dry_Litterbag Placem_Collection'!C39</f>
        <v>Dry_P1_T5</v>
      </c>
      <c r="H258" s="284" t="s">
        <v>2559</v>
      </c>
      <c r="I258" s="292" t="s">
        <v>298</v>
      </c>
      <c r="J258" s="282" t="str">
        <f>IF(ISBLANK('Dry_Litterbag Placem_Collection'!K39),"","R"&amp;""&amp;'Dry_Litterbag Placem_Collection'!K39)</f>
        <v>R722</v>
      </c>
      <c r="K258" s="286">
        <f>IFERROR(INDEX('Green_rooibos initial weight'!$C$5:$C$1749,MATCH(J258, 'Green_rooibos initial weight'!$A$5:$A$1749,0)),"")</f>
        <v>2.2069999999999999</v>
      </c>
      <c r="L258" s="286">
        <f t="shared" si="13"/>
        <v>1.9571999999999998</v>
      </c>
      <c r="M258" s="291"/>
      <c r="N258" s="291"/>
      <c r="O258" s="286">
        <f>IF(IFERROR(INDEX('Both teabags AfterDry'!$D$3:$D$900,MATCH(J258,'Both teabags AfterDry'!$A$3:$A$900,0)),"")="","",(IFERROR(INDEX('Both teabags AfterDry'!$D$3:$D$900,MATCH(J258,'Both teabags AfterDry'!$A$3:$A$900,0)),"")))</f>
        <v>0.13320000000000001</v>
      </c>
      <c r="P258" s="286">
        <f t="shared" si="14"/>
        <v>-1.7399999999999999E-2</v>
      </c>
      <c r="Q258" s="291"/>
      <c r="R258" s="291"/>
      <c r="S258" s="287">
        <f>'Dry_Litterbag Placem_Collection'!E39</f>
        <v>42938</v>
      </c>
      <c r="T258" s="287">
        <f>IF('Dry_Litterbag Placem_Collection'!G39="","",'Dry_Litterbag Placem_Collection'!G39)</f>
        <v>43005</v>
      </c>
      <c r="U258" s="288">
        <f t="shared" ref="U258:U321" si="16">IFERROR(T258-S258,"")</f>
        <v>67</v>
      </c>
      <c r="V258" s="286">
        <f t="shared" si="15"/>
        <v>1.9745999999999999</v>
      </c>
      <c r="W258" s="289">
        <f>IFERROR(INDEX(Rainfall_Dry!$O$2:$O$217,MATCH(B258, Rainfall_Dry!$A$2:$A$217,0)),"")</f>
        <v>6.5250000359999998</v>
      </c>
      <c r="X258" s="270">
        <v>23.96</v>
      </c>
      <c r="Y258" s="270">
        <v>0.91999999999999804</v>
      </c>
      <c r="Z258" s="270">
        <v>75.12</v>
      </c>
      <c r="AA258" s="271" t="s">
        <v>2688</v>
      </c>
      <c r="AB258" s="270">
        <v>1.2493839329719072</v>
      </c>
      <c r="AC258">
        <f>IF('WetLitterbags placem_collection'!AB39="","",'WetLitterbags placem_collection'!AB39)</f>
        <v>8.3000000000000007</v>
      </c>
      <c r="AD258">
        <f>IF('WetLitterbags placem_collection'!Z39="","",'WetLitterbags placem_collection'!Z39)</f>
        <v>27.8</v>
      </c>
      <c r="AE258" s="256" t="str">
        <f>IF('WetLitterbags placem_collection'!AA39="","",'WetLitterbags placem_collection'!AA39)</f>
        <v>G</v>
      </c>
      <c r="AF258">
        <f>IF('WetLitterbags placem_collection'!AC39="","",'WetLitterbags placem_collection'!AC39)</f>
        <v>0</v>
      </c>
      <c r="AG258">
        <f>IFERROR(AVERAGE('Dry_Litterbag Placem_Collection'!O39,'Dry_Litterbag Placem_Collection'!R39),"")</f>
        <v>4.25</v>
      </c>
      <c r="AH258" s="290">
        <f>IFERROR(AVERAGE('Dry_Litterbag Placem_Collection'!N39,'Dry_Litterbag Placem_Collection'!Q39),"")</f>
        <v>26.1</v>
      </c>
      <c r="AI258" s="289">
        <f>INDEX(Coordinates!$B$2:$B$197,MATCH(G258,Coordinates!$J$2:$J$197,0))</f>
        <v>-3.4090709779999999</v>
      </c>
      <c r="AJ258" s="289">
        <f>INDEX(Coordinates!$C$2:$C$197,MATCH(G258,Coordinates!$J$2:$J$197,0))</f>
        <v>34.852712029999999</v>
      </c>
      <c r="AK258" s="289" t="str">
        <f>IF(ISNUMBER(SEARCH("C", 'Dry_Litterbag Placem_Collection'!T39)),"YES","")</f>
        <v>YES</v>
      </c>
      <c r="AL258" s="289" t="str">
        <f>IF(ISNUMBER(SEARCH("H", 'Dry_Litterbag Placem_Collection'!T39)),"YES","")</f>
        <v>YES</v>
      </c>
      <c r="AM258" s="289" t="str">
        <f>IF(ISNUMBER(SEARCH("R", 'Dry_Litterbag Placem_Collection'!T39)),"YES","")</f>
        <v/>
      </c>
    </row>
    <row r="259" spans="1:39" ht="15" customHeight="1">
      <c r="A259" s="281" t="s">
        <v>2677</v>
      </c>
      <c r="B259" s="282">
        <f>'Dry_Litterbag Placem_Collection'!A40</f>
        <v>38</v>
      </c>
      <c r="C259" s="282" t="str">
        <f>'Dry_Litterbag Placem_Collection'!B40</f>
        <v>Makao</v>
      </c>
      <c r="D259" s="282" t="s">
        <v>2677</v>
      </c>
      <c r="E259" s="282" t="s">
        <v>20</v>
      </c>
      <c r="F259" s="282">
        <v>1</v>
      </c>
      <c r="G259" s="283" t="str">
        <f>'Dry_Litterbag Placem_Collection'!C40</f>
        <v>Dry_P1_T6</v>
      </c>
      <c r="H259" s="284" t="s">
        <v>2559</v>
      </c>
      <c r="I259" s="292" t="s">
        <v>298</v>
      </c>
      <c r="J259" s="282" t="str">
        <f>IF(ISBLANK('Dry_Litterbag Placem_Collection'!K40),"","R"&amp;""&amp;'Dry_Litterbag Placem_Collection'!K40)</f>
        <v>R796</v>
      </c>
      <c r="K259" s="286">
        <f>IFERROR(INDEX('Green_rooibos initial weight'!$C$5:$C$1749,MATCH(J259, 'Green_rooibos initial weight'!$A$5:$A$1749,0)),"")</f>
        <v>2.2360000000000002</v>
      </c>
      <c r="L259" s="286">
        <f t="shared" ref="L259:L322" si="17">IFERROR(K259-($BF$7+$BF$8),"")</f>
        <v>1.9862000000000002</v>
      </c>
      <c r="M259" s="291"/>
      <c r="N259" s="291"/>
      <c r="O259" s="286">
        <f>IF(IFERROR(INDEX('Both teabags AfterDry'!$D$3:$D$900,MATCH(J259,'Both teabags AfterDry'!$A$3:$A$900,0)),"")="","",(IFERROR(INDEX('Both teabags AfterDry'!$D$3:$D$900,MATCH(J259,'Both teabags AfterDry'!$A$3:$A$900,0)),"")))</f>
        <v>1.9076</v>
      </c>
      <c r="P259" s="286">
        <f t="shared" ref="P259:P322" si="18">IFERROR(IF(O259&gt;0,O259-($BF$7),""),"")</f>
        <v>1.7569999999999999</v>
      </c>
      <c r="Q259" s="291"/>
      <c r="R259" s="291"/>
      <c r="S259" s="287">
        <f>'Dry_Litterbag Placem_Collection'!E40</f>
        <v>42938</v>
      </c>
      <c r="T259" s="287">
        <f>IF('Dry_Litterbag Placem_Collection'!G40="","",'Dry_Litterbag Placem_Collection'!G40)</f>
        <v>43005</v>
      </c>
      <c r="U259" s="288">
        <f t="shared" si="16"/>
        <v>67</v>
      </c>
      <c r="V259" s="286">
        <f t="shared" ref="V259:V322" si="19">IFERROR(L259-P259,"")</f>
        <v>0.22920000000000029</v>
      </c>
      <c r="W259" s="289">
        <f>IFERROR(INDEX(Rainfall_Dry!$O$2:$O$217,MATCH(B259, Rainfall_Dry!$A$2:$A$217,0)),"")</f>
        <v>6.5250000359999998</v>
      </c>
      <c r="X259" s="270">
        <v>23.96</v>
      </c>
      <c r="Y259" s="270">
        <v>0.91999999999999804</v>
      </c>
      <c r="Z259" s="270">
        <v>75.12</v>
      </c>
      <c r="AA259" s="271" t="s">
        <v>2688</v>
      </c>
      <c r="AB259" s="270">
        <v>1.2493839329719072</v>
      </c>
      <c r="AC259">
        <f>IF('WetLitterbags placem_collection'!AB40="","",'WetLitterbags placem_collection'!AB40)</f>
        <v>2</v>
      </c>
      <c r="AD259">
        <f>IF('WetLitterbags placem_collection'!Z40="","",'WetLitterbags placem_collection'!Z40)</f>
        <v>20.399999999999999</v>
      </c>
      <c r="AE259" s="256" t="str">
        <f>IF('WetLitterbags placem_collection'!AA40="","",'WetLitterbags placem_collection'!AA40)</f>
        <v>O</v>
      </c>
      <c r="AF259">
        <f>IF('WetLitterbags placem_collection'!AC40="","",'WetLitterbags placem_collection'!AC40)</f>
        <v>0</v>
      </c>
      <c r="AG259">
        <f>IFERROR(AVERAGE('Dry_Litterbag Placem_Collection'!O40,'Dry_Litterbag Placem_Collection'!R40),"")</f>
        <v>2.85</v>
      </c>
      <c r="AH259" s="290">
        <f>IFERROR(AVERAGE('Dry_Litterbag Placem_Collection'!N40,'Dry_Litterbag Placem_Collection'!Q40),"")</f>
        <v>26.7</v>
      </c>
      <c r="AI259" s="289">
        <f>INDEX(Coordinates!$B$2:$B$197,MATCH(G259,Coordinates!$J$2:$J$197,0))</f>
        <v>-3.409280023</v>
      </c>
      <c r="AJ259" s="289">
        <f>INDEX(Coordinates!$C$2:$C$197,MATCH(G259,Coordinates!$J$2:$J$197,0))</f>
        <v>34.852612960000002</v>
      </c>
      <c r="AK259" s="289" t="str">
        <f>IF(ISNUMBER(SEARCH("C", 'Dry_Litterbag Placem_Collection'!T40)),"YES","")</f>
        <v/>
      </c>
      <c r="AL259" s="289" t="str">
        <f>IF(ISNUMBER(SEARCH("H", 'Dry_Litterbag Placem_Collection'!T40)),"YES","")</f>
        <v/>
      </c>
      <c r="AM259" s="289" t="str">
        <f>IF(ISNUMBER(SEARCH("R", 'Dry_Litterbag Placem_Collection'!T40)),"YES","")</f>
        <v/>
      </c>
    </row>
    <row r="260" spans="1:39" ht="15" customHeight="1">
      <c r="A260" s="281" t="s">
        <v>2677</v>
      </c>
      <c r="B260" s="282">
        <f>'Dry_Litterbag Placem_Collection'!A41</f>
        <v>39</v>
      </c>
      <c r="C260" s="282" t="str">
        <f>'Dry_Litterbag Placem_Collection'!B41</f>
        <v>Makao</v>
      </c>
      <c r="D260" s="282" t="s">
        <v>2677</v>
      </c>
      <c r="E260" s="282" t="s">
        <v>20</v>
      </c>
      <c r="F260" s="282">
        <v>1</v>
      </c>
      <c r="G260" s="283" t="str">
        <f>'Dry_Litterbag Placem_Collection'!C41</f>
        <v>Dry_P1_T7</v>
      </c>
      <c r="H260" s="284" t="s">
        <v>2559</v>
      </c>
      <c r="I260" s="292" t="s">
        <v>298</v>
      </c>
      <c r="J260" s="282" t="str">
        <f>IF(ISBLANK('Dry_Litterbag Placem_Collection'!K41),"","R"&amp;""&amp;'Dry_Litterbag Placem_Collection'!K41)</f>
        <v/>
      </c>
      <c r="K260" s="286" t="str">
        <f>IFERROR(INDEX('Green_rooibos initial weight'!$C$5:$C$1749,MATCH(J260, 'Green_rooibos initial weight'!$A$5:$A$1749,0)),"")</f>
        <v/>
      </c>
      <c r="L260" s="286" t="str">
        <f t="shared" si="17"/>
        <v/>
      </c>
      <c r="M260" s="291"/>
      <c r="N260" s="291"/>
      <c r="O260" s="286" t="str">
        <f>IF(IFERROR(INDEX('Both teabags AfterDry'!$D$3:$D$900,MATCH(J260,'Both teabags AfterDry'!$A$3:$A$900,0)),"")="","",(IFERROR(INDEX('Both teabags AfterDry'!$D$3:$D$900,MATCH(J260,'Both teabags AfterDry'!$A$3:$A$900,0)),"")))</f>
        <v/>
      </c>
      <c r="P260" s="286" t="str">
        <f t="shared" si="18"/>
        <v/>
      </c>
      <c r="Q260" s="291"/>
      <c r="R260" s="291"/>
      <c r="S260" s="287">
        <f>'Dry_Litterbag Placem_Collection'!E41</f>
        <v>42938</v>
      </c>
      <c r="T260" s="287" t="str">
        <f>IF('Dry_Litterbag Placem_Collection'!G41="","",'Dry_Litterbag Placem_Collection'!G41)</f>
        <v/>
      </c>
      <c r="U260" s="288" t="str">
        <f t="shared" si="16"/>
        <v/>
      </c>
      <c r="V260" s="286" t="str">
        <f t="shared" si="19"/>
        <v/>
      </c>
      <c r="W260" s="289" t="str">
        <f>IFERROR(INDEX(Rainfall_Dry!$O$2:$O$217,MATCH(B260, Rainfall_Dry!$A$2:$A$217,0)),"")</f>
        <v/>
      </c>
      <c r="X260" s="270">
        <v>23.96</v>
      </c>
      <c r="Y260" s="270">
        <v>0.91999999999999804</v>
      </c>
      <c r="Z260" s="270">
        <v>75.12</v>
      </c>
      <c r="AA260" s="271" t="s">
        <v>2688</v>
      </c>
      <c r="AB260" s="270">
        <v>1.2493839329719072</v>
      </c>
      <c r="AC260">
        <f>IF('WetLitterbags placem_collection'!AB41="","",'WetLitterbags placem_collection'!AB41)</f>
        <v>2.4</v>
      </c>
      <c r="AD260">
        <f>IF('WetLitterbags placem_collection'!Z41="","",'WetLitterbags placem_collection'!Z41)</f>
        <v>18</v>
      </c>
      <c r="AE260" s="256" t="str">
        <f>IF('WetLitterbags placem_collection'!AA41="","",'WetLitterbags placem_collection'!AA41)</f>
        <v>G</v>
      </c>
      <c r="AF260">
        <f>IF('WetLitterbags placem_collection'!AC41="","",'WetLitterbags placem_collection'!AC41)</f>
        <v>1</v>
      </c>
      <c r="AG260" t="str">
        <f>IFERROR(AVERAGE('Dry_Litterbag Placem_Collection'!O41,'Dry_Litterbag Placem_Collection'!R41),"")</f>
        <v/>
      </c>
      <c r="AH260" s="290" t="str">
        <f>IFERROR(AVERAGE('Dry_Litterbag Placem_Collection'!N41,'Dry_Litterbag Placem_Collection'!Q41),"")</f>
        <v/>
      </c>
      <c r="AI260" s="289">
        <f>INDEX(Coordinates!$B$2:$B$197,MATCH(G260,Coordinates!$J$2:$J$197,0))</f>
        <v>-3.4093859700000002</v>
      </c>
      <c r="AJ260" s="289">
        <f>INDEX(Coordinates!$C$2:$C$197,MATCH(G260,Coordinates!$J$2:$J$197,0))</f>
        <v>34.852855030000001</v>
      </c>
      <c r="AK260" s="289" t="str">
        <f>IF(ISNUMBER(SEARCH("C", 'Dry_Litterbag Placem_Collection'!T41)),"YES","")</f>
        <v/>
      </c>
      <c r="AL260" s="289" t="str">
        <f>IF(ISNUMBER(SEARCH("H", 'Dry_Litterbag Placem_Collection'!T41)),"YES","")</f>
        <v/>
      </c>
      <c r="AM260" s="289" t="str">
        <f>IF(ISNUMBER(SEARCH("R", 'Dry_Litterbag Placem_Collection'!T41)),"YES","")</f>
        <v/>
      </c>
    </row>
    <row r="261" spans="1:39" ht="15" customHeight="1">
      <c r="A261" s="281" t="s">
        <v>2677</v>
      </c>
      <c r="B261" s="282">
        <f>'Dry_Litterbag Placem_Collection'!A42</f>
        <v>40</v>
      </c>
      <c r="C261" s="282" t="str">
        <f>'Dry_Litterbag Placem_Collection'!B42</f>
        <v>Makao</v>
      </c>
      <c r="D261" s="282" t="s">
        <v>2677</v>
      </c>
      <c r="E261" s="282" t="s">
        <v>20</v>
      </c>
      <c r="F261" s="282">
        <v>1</v>
      </c>
      <c r="G261" s="283" t="str">
        <f>'Dry_Litterbag Placem_Collection'!C42</f>
        <v>Dry_P1_T8</v>
      </c>
      <c r="H261" s="284" t="s">
        <v>2559</v>
      </c>
      <c r="I261" s="292" t="s">
        <v>298</v>
      </c>
      <c r="J261" s="282" t="str">
        <f>IF(ISBLANK('Dry_Litterbag Placem_Collection'!K42),"","R"&amp;""&amp;'Dry_Litterbag Placem_Collection'!K42)</f>
        <v>R782</v>
      </c>
      <c r="K261" s="286">
        <f>IFERROR(INDEX('Green_rooibos initial weight'!$C$5:$C$1749,MATCH(J261, 'Green_rooibos initial weight'!$A$5:$A$1749,0)),"")</f>
        <v>2.2410000000000001</v>
      </c>
      <c r="L261" s="286">
        <f t="shared" si="17"/>
        <v>1.9912000000000001</v>
      </c>
      <c r="M261" s="291"/>
      <c r="N261" s="291"/>
      <c r="O261" s="286">
        <f>IF(IFERROR(INDEX('Both teabags AfterDry'!$D$3:$D$900,MATCH(J261,'Both teabags AfterDry'!$A$3:$A$900,0)),"")="","",(IFERROR(INDEX('Both teabags AfterDry'!$D$3:$D$900,MATCH(J261,'Both teabags AfterDry'!$A$3:$A$900,0)),"")))</f>
        <v>1.992</v>
      </c>
      <c r="P261" s="286">
        <f t="shared" si="18"/>
        <v>1.8413999999999999</v>
      </c>
      <c r="Q261" s="291"/>
      <c r="R261" s="291"/>
      <c r="S261" s="287">
        <f>'Dry_Litterbag Placem_Collection'!E42</f>
        <v>42938</v>
      </c>
      <c r="T261" s="287">
        <f>IF('Dry_Litterbag Placem_Collection'!G42="","",'Dry_Litterbag Placem_Collection'!G42)</f>
        <v>43005</v>
      </c>
      <c r="U261" s="288">
        <f t="shared" si="16"/>
        <v>67</v>
      </c>
      <c r="V261" s="286">
        <f t="shared" si="19"/>
        <v>0.14980000000000016</v>
      </c>
      <c r="W261" s="289">
        <f>IFERROR(INDEX(Rainfall_Dry!$O$2:$O$217,MATCH(B261, Rainfall_Dry!$A$2:$A$217,0)),"")</f>
        <v>6.5250000359999998</v>
      </c>
      <c r="X261" s="270">
        <v>23.96</v>
      </c>
      <c r="Y261" s="270">
        <v>0.91999999999999804</v>
      </c>
      <c r="Z261" s="270">
        <v>75.12</v>
      </c>
      <c r="AA261" s="271" t="s">
        <v>2688</v>
      </c>
      <c r="AB261" s="270">
        <v>1.2493839329719072</v>
      </c>
      <c r="AC261">
        <f>IF('WetLitterbags placem_collection'!AB42="","",'WetLitterbags placem_collection'!AB42)</f>
        <v>8.6999999999999993</v>
      </c>
      <c r="AD261">
        <f>IF('WetLitterbags placem_collection'!Z42="","",'WetLitterbags placem_collection'!Z42)</f>
        <v>19.3</v>
      </c>
      <c r="AE261" s="256" t="str">
        <f>IF('WetLitterbags placem_collection'!AA42="","",'WetLitterbags placem_collection'!AA42)</f>
        <v>G</v>
      </c>
      <c r="AF261">
        <f>IF('WetLitterbags placem_collection'!AC42="","",'WetLitterbags placem_collection'!AC42)</f>
        <v>0</v>
      </c>
      <c r="AG261">
        <f>IFERROR(AVERAGE('Dry_Litterbag Placem_Collection'!O42,'Dry_Litterbag Placem_Collection'!R42),"")</f>
        <v>4.5999999999999996</v>
      </c>
      <c r="AH261" s="290">
        <f>IFERROR(AVERAGE('Dry_Litterbag Placem_Collection'!N42,'Dry_Litterbag Placem_Collection'!Q42),"")</f>
        <v>26.2</v>
      </c>
      <c r="AI261" s="289">
        <f>INDEX(Coordinates!$B$2:$B$197,MATCH(G261,Coordinates!$J$2:$J$197,0))</f>
        <v>-3.4091539590000002</v>
      </c>
      <c r="AJ261" s="289">
        <f>INDEX(Coordinates!$C$2:$C$197,MATCH(G261,Coordinates!$J$2:$J$197,0))</f>
        <v>34.852755029999997</v>
      </c>
      <c r="AK261" s="289" t="str">
        <f>IF(ISNUMBER(SEARCH("C", 'Dry_Litterbag Placem_Collection'!T42)),"YES","")</f>
        <v/>
      </c>
      <c r="AL261" s="289" t="str">
        <f>IF(ISNUMBER(SEARCH("H", 'Dry_Litterbag Placem_Collection'!T42)),"YES","")</f>
        <v/>
      </c>
      <c r="AM261" s="289" t="str">
        <f>IF(ISNUMBER(SEARCH("R", 'Dry_Litterbag Placem_Collection'!T42)),"YES","")</f>
        <v/>
      </c>
    </row>
    <row r="262" spans="1:39" ht="15" customHeight="1">
      <c r="A262" s="281" t="s">
        <v>2677</v>
      </c>
      <c r="B262" s="282">
        <f>'Dry_Litterbag Placem_Collection'!A43</f>
        <v>41</v>
      </c>
      <c r="C262" s="282" t="str">
        <f>'Dry_Litterbag Placem_Collection'!B43</f>
        <v>Makao</v>
      </c>
      <c r="D262" s="282" t="s">
        <v>2677</v>
      </c>
      <c r="E262" s="282" t="s">
        <v>20</v>
      </c>
      <c r="F262" s="282">
        <v>2</v>
      </c>
      <c r="G262" s="283" t="str">
        <f>'Dry_Litterbag Placem_Collection'!C43</f>
        <v>Dry_P2_T1</v>
      </c>
      <c r="H262" s="284" t="s">
        <v>2559</v>
      </c>
      <c r="I262" s="292" t="s">
        <v>298</v>
      </c>
      <c r="J262" s="282" t="str">
        <f>IF(ISBLANK('Dry_Litterbag Placem_Collection'!K43),"","R"&amp;""&amp;'Dry_Litterbag Placem_Collection'!K43)</f>
        <v>R820</v>
      </c>
      <c r="K262" s="286">
        <f>IFERROR(INDEX('Green_rooibos initial weight'!$C$5:$C$1749,MATCH(J262, 'Green_rooibos initial weight'!$A$5:$A$1749,0)),"")</f>
        <v>2.2170000000000001</v>
      </c>
      <c r="L262" s="286">
        <f t="shared" si="17"/>
        <v>1.9672000000000001</v>
      </c>
      <c r="M262" s="291"/>
      <c r="N262" s="291"/>
      <c r="O262" s="286">
        <f>IF(IFERROR(INDEX('Both teabags AfterDry'!$D$3:$D$900,MATCH(J262,'Both teabags AfterDry'!$A$3:$A$900,0)),"")="","",(IFERROR(INDEX('Both teabags AfterDry'!$D$3:$D$900,MATCH(J262,'Both teabags AfterDry'!$A$3:$A$900,0)),"")))</f>
        <v>1.2708999999999999</v>
      </c>
      <c r="P262" s="286">
        <f t="shared" si="18"/>
        <v>1.1202999999999999</v>
      </c>
      <c r="Q262" s="291"/>
      <c r="R262" s="291"/>
      <c r="S262" s="287">
        <f>'Dry_Litterbag Placem_Collection'!E43</f>
        <v>42938</v>
      </c>
      <c r="T262" s="287">
        <f>IF('Dry_Litterbag Placem_Collection'!G43="","",'Dry_Litterbag Placem_Collection'!G43)</f>
        <v>43005</v>
      </c>
      <c r="U262" s="288">
        <f t="shared" si="16"/>
        <v>67</v>
      </c>
      <c r="V262" s="286">
        <f t="shared" si="19"/>
        <v>0.84690000000000021</v>
      </c>
      <c r="W262" s="289">
        <f>IFERROR(INDEX(Rainfall_Dry!$O$2:$O$217,MATCH(B262, Rainfall_Dry!$A$2:$A$217,0)),"")</f>
        <v>6.5250000359999998</v>
      </c>
      <c r="X262" s="270">
        <v>19.96</v>
      </c>
      <c r="Y262" s="270">
        <v>4.9199999999999982</v>
      </c>
      <c r="Z262" s="270">
        <v>75.12</v>
      </c>
      <c r="AA262" s="271" t="s">
        <v>2689</v>
      </c>
      <c r="AB262" s="270">
        <v>1.641498275012321</v>
      </c>
      <c r="AC262">
        <f>IF('WetLitterbags placem_collection'!AB43="","",'WetLitterbags placem_collection'!AB43)</f>
        <v>4</v>
      </c>
      <c r="AD262">
        <f>IF('WetLitterbags placem_collection'!Z43="","",'WetLitterbags placem_collection'!Z43)</f>
        <v>19.100000000000001</v>
      </c>
      <c r="AE262" s="256" t="str">
        <f>IF('WetLitterbags placem_collection'!AA43="","",'WetLitterbags placem_collection'!AA43)</f>
        <v>G</v>
      </c>
      <c r="AF262">
        <f>IF('WetLitterbags placem_collection'!AC43="","",'WetLitterbags placem_collection'!AC43)</f>
        <v>0</v>
      </c>
      <c r="AG262">
        <f>IFERROR(AVERAGE('Dry_Litterbag Placem_Collection'!O43,'Dry_Litterbag Placem_Collection'!R43),"")</f>
        <v>4.6500000000000004</v>
      </c>
      <c r="AH262" s="290">
        <f>IFERROR(AVERAGE('Dry_Litterbag Placem_Collection'!N43,'Dry_Litterbag Placem_Collection'!Q43),"")</f>
        <v>27.85</v>
      </c>
      <c r="AI262" s="289">
        <f>INDEX(Coordinates!$B$2:$B$197,MATCH(G262,Coordinates!$J$2:$J$197,0))</f>
        <v>-3.4083420040000001</v>
      </c>
      <c r="AJ262" s="289">
        <f>INDEX(Coordinates!$C$2:$C$197,MATCH(G262,Coordinates!$J$2:$J$197,0))</f>
        <v>34.850283040000001</v>
      </c>
      <c r="AK262" s="289" t="str">
        <f>IF(ISNUMBER(SEARCH("C", 'Dry_Litterbag Placem_Collection'!T43)),"YES","")</f>
        <v/>
      </c>
      <c r="AL262" s="289" t="str">
        <f>IF(ISNUMBER(SEARCH("H", 'Dry_Litterbag Placem_Collection'!T43)),"YES","")</f>
        <v>YES</v>
      </c>
      <c r="AM262" s="289" t="str">
        <f>IF(ISNUMBER(SEARCH("R", 'Dry_Litterbag Placem_Collection'!T43)),"YES","")</f>
        <v/>
      </c>
    </row>
    <row r="263" spans="1:39" ht="15" customHeight="1">
      <c r="A263" s="281" t="s">
        <v>2677</v>
      </c>
      <c r="B263" s="282">
        <f>'Dry_Litterbag Placem_Collection'!A44</f>
        <v>42</v>
      </c>
      <c r="C263" s="282" t="str">
        <f>'Dry_Litterbag Placem_Collection'!B44</f>
        <v>Makao</v>
      </c>
      <c r="D263" s="282" t="s">
        <v>2677</v>
      </c>
      <c r="E263" s="282" t="s">
        <v>20</v>
      </c>
      <c r="F263" s="282">
        <v>2</v>
      </c>
      <c r="G263" s="283" t="str">
        <f>'Dry_Litterbag Placem_Collection'!C44</f>
        <v>Dry_P2_T2</v>
      </c>
      <c r="H263" s="284" t="s">
        <v>2559</v>
      </c>
      <c r="I263" s="292" t="s">
        <v>298</v>
      </c>
      <c r="J263" s="282" t="str">
        <f>IF(ISBLANK('Dry_Litterbag Placem_Collection'!K44),"","R"&amp;""&amp;'Dry_Litterbag Placem_Collection'!K44)</f>
        <v>R806</v>
      </c>
      <c r="K263" s="286">
        <f>IFERROR(INDEX('Green_rooibos initial weight'!$C$5:$C$1749,MATCH(J263, 'Green_rooibos initial weight'!$A$5:$A$1749,0)),"")</f>
        <v>2.2389999999999999</v>
      </c>
      <c r="L263" s="286">
        <f t="shared" si="17"/>
        <v>1.9891999999999999</v>
      </c>
      <c r="M263" s="291"/>
      <c r="N263" s="291"/>
      <c r="O263" s="286">
        <f>IF(IFERROR(INDEX('Both teabags AfterDry'!$D$3:$D$900,MATCH(J263,'Both teabags AfterDry'!$A$3:$A$900,0)),"")="","",(IFERROR(INDEX('Both teabags AfterDry'!$D$3:$D$900,MATCH(J263,'Both teabags AfterDry'!$A$3:$A$900,0)),"")))</f>
        <v>0.14760000000000001</v>
      </c>
      <c r="P263" s="286">
        <f t="shared" si="18"/>
        <v>-3.0000000000000027E-3</v>
      </c>
      <c r="Q263" s="291"/>
      <c r="R263" s="291"/>
      <c r="S263" s="287">
        <f>'Dry_Litterbag Placem_Collection'!E44</f>
        <v>42938</v>
      </c>
      <c r="T263" s="287">
        <f>IF('Dry_Litterbag Placem_Collection'!G44="","",'Dry_Litterbag Placem_Collection'!G44)</f>
        <v>43005</v>
      </c>
      <c r="U263" s="288">
        <f t="shared" si="16"/>
        <v>67</v>
      </c>
      <c r="V263" s="286">
        <f t="shared" si="19"/>
        <v>1.9922</v>
      </c>
      <c r="W263" s="289">
        <f>IFERROR(INDEX(Rainfall_Dry!$O$2:$O$217,MATCH(B263, Rainfall_Dry!$A$2:$A$217,0)),"")</f>
        <v>6.5250000359999998</v>
      </c>
      <c r="X263" s="270">
        <v>19.96</v>
      </c>
      <c r="Y263" s="270">
        <v>4.9199999999999982</v>
      </c>
      <c r="Z263" s="270">
        <v>75.12</v>
      </c>
      <c r="AA263" s="271" t="s">
        <v>2689</v>
      </c>
      <c r="AB263" s="270">
        <v>1.641498275012321</v>
      </c>
      <c r="AC263">
        <f>IF('WetLitterbags placem_collection'!AB44="","",'WetLitterbags placem_collection'!AB44)</f>
        <v>5.9</v>
      </c>
      <c r="AD263">
        <f>IF('WetLitterbags placem_collection'!Z44="","",'WetLitterbags placem_collection'!Z44)</f>
        <v>12.7</v>
      </c>
      <c r="AE263" s="256" t="str">
        <f>IF('WetLitterbags placem_collection'!AA44="","",'WetLitterbags placem_collection'!AA44)</f>
        <v>G</v>
      </c>
      <c r="AF263">
        <f>IF('WetLitterbags placem_collection'!AC44="","",'WetLitterbags placem_collection'!AC44)</f>
        <v>0</v>
      </c>
      <c r="AG263">
        <f>IFERROR(AVERAGE('Dry_Litterbag Placem_Collection'!O44,'Dry_Litterbag Placem_Collection'!R44),"")</f>
        <v>5.1999999999999993</v>
      </c>
      <c r="AH263" s="290">
        <f>IFERROR(AVERAGE('Dry_Litterbag Placem_Collection'!N44,'Dry_Litterbag Placem_Collection'!Q44),"")</f>
        <v>27.15</v>
      </c>
      <c r="AI263" s="289">
        <f>INDEX(Coordinates!$B$2:$B$197,MATCH(G263,Coordinates!$J$2:$J$197,0))</f>
        <v>-3.4084079690000002</v>
      </c>
      <c r="AJ263" s="289">
        <f>INDEX(Coordinates!$C$2:$C$197,MATCH(G263,Coordinates!$J$2:$J$197,0))</f>
        <v>34.850295029999998</v>
      </c>
      <c r="AK263" s="289" t="str">
        <f>IF(ISNUMBER(SEARCH("C", 'Dry_Litterbag Placem_Collection'!T44)),"YES","")</f>
        <v>YES</v>
      </c>
      <c r="AL263" s="289" t="str">
        <f>IF(ISNUMBER(SEARCH("H", 'Dry_Litterbag Placem_Collection'!T44)),"YES","")</f>
        <v>YES</v>
      </c>
      <c r="AM263" s="289" t="str">
        <f>IF(ISNUMBER(SEARCH("R", 'Dry_Litterbag Placem_Collection'!T44)),"YES","")</f>
        <v/>
      </c>
    </row>
    <row r="264" spans="1:39" ht="15" customHeight="1">
      <c r="A264" s="281" t="s">
        <v>2677</v>
      </c>
      <c r="B264" s="282">
        <f>'Dry_Litterbag Placem_Collection'!A45</f>
        <v>43</v>
      </c>
      <c r="C264" s="282" t="str">
        <f>'Dry_Litterbag Placem_Collection'!B45</f>
        <v>Makao</v>
      </c>
      <c r="D264" s="282" t="s">
        <v>2677</v>
      </c>
      <c r="E264" s="282" t="s">
        <v>20</v>
      </c>
      <c r="F264" s="282">
        <v>2</v>
      </c>
      <c r="G264" s="283" t="str">
        <f>'Dry_Litterbag Placem_Collection'!C45</f>
        <v>Dry_P2_T3</v>
      </c>
      <c r="H264" s="284" t="s">
        <v>2559</v>
      </c>
      <c r="I264" s="292" t="s">
        <v>298</v>
      </c>
      <c r="J264" s="282" t="str">
        <f>IF(ISBLANK('Dry_Litterbag Placem_Collection'!K45),"","R"&amp;""&amp;'Dry_Litterbag Placem_Collection'!K45)</f>
        <v>R758</v>
      </c>
      <c r="K264" s="286">
        <f>IFERROR(INDEX('Green_rooibos initial weight'!$C$5:$C$1749,MATCH(J264, 'Green_rooibos initial weight'!$A$5:$A$1749,0)),"")</f>
        <v>2.2200000000000002</v>
      </c>
      <c r="L264" s="286">
        <f t="shared" si="17"/>
        <v>1.9702000000000002</v>
      </c>
      <c r="M264" s="291"/>
      <c r="N264" s="291"/>
      <c r="O264" s="286">
        <f>IF(IFERROR(INDEX('Both teabags AfterDry'!$D$3:$D$900,MATCH(J264,'Both teabags AfterDry'!$A$3:$A$900,0)),"")="","",(IFERROR(INDEX('Both teabags AfterDry'!$D$3:$D$900,MATCH(J264,'Both teabags AfterDry'!$A$3:$A$900,0)),"")))</f>
        <v>1.6818</v>
      </c>
      <c r="P264" s="286">
        <f t="shared" si="18"/>
        <v>1.5311999999999999</v>
      </c>
      <c r="Q264" s="291"/>
      <c r="R264" s="291"/>
      <c r="S264" s="287">
        <f>'Dry_Litterbag Placem_Collection'!E45</f>
        <v>42938</v>
      </c>
      <c r="T264" s="287">
        <f>IF('Dry_Litterbag Placem_Collection'!G45="","",'Dry_Litterbag Placem_Collection'!G45)</f>
        <v>43005</v>
      </c>
      <c r="U264" s="288">
        <f t="shared" si="16"/>
        <v>67</v>
      </c>
      <c r="V264" s="286">
        <f t="shared" si="19"/>
        <v>0.43900000000000028</v>
      </c>
      <c r="W264" s="289">
        <f>IFERROR(INDEX(Rainfall_Dry!$O$2:$O$217,MATCH(B264, Rainfall_Dry!$A$2:$A$217,0)),"")</f>
        <v>6.5250000359999998</v>
      </c>
      <c r="X264" s="270">
        <v>19.96</v>
      </c>
      <c r="Y264" s="270">
        <v>4.9199999999999982</v>
      </c>
      <c r="Z264" s="270">
        <v>75.12</v>
      </c>
      <c r="AA264" s="271" t="s">
        <v>2689</v>
      </c>
      <c r="AB264" s="270">
        <v>1.641498275012321</v>
      </c>
      <c r="AC264">
        <f>IF('WetLitterbags placem_collection'!AB45="","",'WetLitterbags placem_collection'!AB45)</f>
        <v>5</v>
      </c>
      <c r="AD264">
        <f>IF('WetLitterbags placem_collection'!Z45="","",'WetLitterbags placem_collection'!Z45)</f>
        <v>26.3</v>
      </c>
      <c r="AE264" s="256" t="str">
        <f>IF('WetLitterbags placem_collection'!AA45="","",'WetLitterbags placem_collection'!AA45)</f>
        <v>G</v>
      </c>
      <c r="AF264">
        <f>IF('WetLitterbags placem_collection'!AC45="","",'WetLitterbags placem_collection'!AC45)</f>
        <v>0</v>
      </c>
      <c r="AG264">
        <f>IFERROR(AVERAGE('Dry_Litterbag Placem_Collection'!O45,'Dry_Litterbag Placem_Collection'!R45),"")</f>
        <v>2.4500000000000002</v>
      </c>
      <c r="AH264" s="290">
        <f>IFERROR(AVERAGE('Dry_Litterbag Placem_Collection'!N45,'Dry_Litterbag Placem_Collection'!Q45),"")</f>
        <v>26.1</v>
      </c>
      <c r="AI264" s="289">
        <f>INDEX(Coordinates!$B$2:$B$197,MATCH(G264,Coordinates!$J$2:$J$197,0))</f>
        <v>-3.4082369789999998</v>
      </c>
      <c r="AJ264" s="289">
        <f>INDEX(Coordinates!$C$2:$C$197,MATCH(G264,Coordinates!$J$2:$J$197,0))</f>
        <v>34.850189999999998</v>
      </c>
      <c r="AK264" s="289" t="str">
        <f>IF(ISNUMBER(SEARCH("C", 'Dry_Litterbag Placem_Collection'!T45)),"YES","")</f>
        <v>YES</v>
      </c>
      <c r="AL264" s="289" t="str">
        <f>IF(ISNUMBER(SEARCH("H", 'Dry_Litterbag Placem_Collection'!T45)),"YES","")</f>
        <v>YES</v>
      </c>
      <c r="AM264" s="289" t="str">
        <f>IF(ISNUMBER(SEARCH("R", 'Dry_Litterbag Placem_Collection'!T45)),"YES","")</f>
        <v/>
      </c>
    </row>
    <row r="265" spans="1:39" ht="15" customHeight="1">
      <c r="A265" s="281" t="s">
        <v>2677</v>
      </c>
      <c r="B265" s="282">
        <f>'Dry_Litterbag Placem_Collection'!A46</f>
        <v>44</v>
      </c>
      <c r="C265" s="282" t="str">
        <f>'Dry_Litterbag Placem_Collection'!B46</f>
        <v>Makao</v>
      </c>
      <c r="D265" s="282" t="s">
        <v>2677</v>
      </c>
      <c r="E265" s="282" t="s">
        <v>20</v>
      </c>
      <c r="F265" s="282">
        <v>2</v>
      </c>
      <c r="G265" s="283" t="str">
        <f>'Dry_Litterbag Placem_Collection'!C46</f>
        <v>Dry_P2_T4</v>
      </c>
      <c r="H265" s="284" t="s">
        <v>2559</v>
      </c>
      <c r="I265" s="292" t="s">
        <v>298</v>
      </c>
      <c r="J265" s="282" t="str">
        <f>IF(ISBLANK('Dry_Litterbag Placem_Collection'!K46),"","R"&amp;""&amp;'Dry_Litterbag Placem_Collection'!K46)</f>
        <v>R783</v>
      </c>
      <c r="K265" s="286">
        <f>IFERROR(INDEX('Green_rooibos initial weight'!$C$5:$C$1749,MATCH(J265, 'Green_rooibos initial weight'!$A$5:$A$1749,0)),"")</f>
        <v>2.1989999999999998</v>
      </c>
      <c r="L265" s="286">
        <f t="shared" si="17"/>
        <v>1.9491999999999998</v>
      </c>
      <c r="M265" s="291"/>
      <c r="N265" s="291"/>
      <c r="O265" s="286">
        <f>IF(IFERROR(INDEX('Both teabags AfterDry'!$D$3:$D$900,MATCH(J265,'Both teabags AfterDry'!$A$3:$A$900,0)),"")="","",(IFERROR(INDEX('Both teabags AfterDry'!$D$3:$D$900,MATCH(J265,'Both teabags AfterDry'!$A$3:$A$900,0)),"")))</f>
        <v>1.8973</v>
      </c>
      <c r="P265" s="286">
        <f t="shared" si="18"/>
        <v>1.7466999999999999</v>
      </c>
      <c r="Q265" s="291"/>
      <c r="R265" s="291"/>
      <c r="S265" s="287">
        <f>'Dry_Litterbag Placem_Collection'!E46</f>
        <v>42938</v>
      </c>
      <c r="T265" s="287">
        <f>IF('Dry_Litterbag Placem_Collection'!G46="","",'Dry_Litterbag Placem_Collection'!G46)</f>
        <v>43005</v>
      </c>
      <c r="U265" s="288">
        <f t="shared" si="16"/>
        <v>67</v>
      </c>
      <c r="V265" s="286">
        <f t="shared" si="19"/>
        <v>0.2024999999999999</v>
      </c>
      <c r="W265" s="289">
        <f>IFERROR(INDEX(Rainfall_Dry!$O$2:$O$217,MATCH(B265, Rainfall_Dry!$A$2:$A$217,0)),"")</f>
        <v>6.5250000359999998</v>
      </c>
      <c r="X265" s="270">
        <v>19.96</v>
      </c>
      <c r="Y265" s="270">
        <v>4.9199999999999982</v>
      </c>
      <c r="Z265" s="270">
        <v>75.12</v>
      </c>
      <c r="AA265" s="271" t="s">
        <v>2689</v>
      </c>
      <c r="AB265" s="270">
        <v>1.641498275012321</v>
      </c>
      <c r="AC265">
        <f>IF('WetLitterbags placem_collection'!AB46="","",'WetLitterbags placem_collection'!AB46)</f>
        <v>2.6</v>
      </c>
      <c r="AD265">
        <f>IF('WetLitterbags placem_collection'!Z46="","",'WetLitterbags placem_collection'!Z46)</f>
        <v>39.200000000000003</v>
      </c>
      <c r="AE265" s="256" t="str">
        <f>IF('WetLitterbags placem_collection'!AA46="","",'WetLitterbags placem_collection'!AA46)</f>
        <v>G</v>
      </c>
      <c r="AF265">
        <f>IF('WetLitterbags placem_collection'!AC46="","",'WetLitterbags placem_collection'!AC46)</f>
        <v>0</v>
      </c>
      <c r="AG265">
        <f>IFERROR(AVERAGE('Dry_Litterbag Placem_Collection'!O46,'Dry_Litterbag Placem_Collection'!R46),"")</f>
        <v>3.8499999999999996</v>
      </c>
      <c r="AH265" s="290">
        <f>IFERROR(AVERAGE('Dry_Litterbag Placem_Collection'!N46,'Dry_Litterbag Placem_Collection'!Q46),"")</f>
        <v>26.5</v>
      </c>
      <c r="AI265" s="289">
        <f>INDEX(Coordinates!$B$2:$B$197,MATCH(G265,Coordinates!$J$2:$J$197,0))</f>
        <v>-3.4081529920000002</v>
      </c>
      <c r="AJ265" s="289">
        <f>INDEX(Coordinates!$C$2:$C$197,MATCH(G265,Coordinates!$J$2:$J$197,0))</f>
        <v>34.850168959999998</v>
      </c>
      <c r="AK265" s="289" t="str">
        <f>IF(ISNUMBER(SEARCH("C", 'Dry_Litterbag Placem_Collection'!T46)),"YES","")</f>
        <v/>
      </c>
      <c r="AL265" s="289" t="str">
        <f>IF(ISNUMBER(SEARCH("H", 'Dry_Litterbag Placem_Collection'!T46)),"YES","")</f>
        <v/>
      </c>
      <c r="AM265" s="289" t="str">
        <f>IF(ISNUMBER(SEARCH("R", 'Dry_Litterbag Placem_Collection'!T46)),"YES","")</f>
        <v/>
      </c>
    </row>
    <row r="266" spans="1:39" ht="15" customHeight="1">
      <c r="A266" s="281" t="s">
        <v>2677</v>
      </c>
      <c r="B266" s="282">
        <f>'Dry_Litterbag Placem_Collection'!A47</f>
        <v>45</v>
      </c>
      <c r="C266" s="282" t="str">
        <f>'Dry_Litterbag Placem_Collection'!B47</f>
        <v>Makao</v>
      </c>
      <c r="D266" s="282" t="s">
        <v>2677</v>
      </c>
      <c r="E266" s="282" t="s">
        <v>20</v>
      </c>
      <c r="F266" s="282">
        <v>2</v>
      </c>
      <c r="G266" s="283" t="str">
        <f>'Dry_Litterbag Placem_Collection'!C47</f>
        <v>Dry_P2_T5</v>
      </c>
      <c r="H266" s="284" t="s">
        <v>2559</v>
      </c>
      <c r="I266" s="292" t="s">
        <v>298</v>
      </c>
      <c r="J266" s="282" t="str">
        <f>IF(ISBLANK('Dry_Litterbag Placem_Collection'!K47),"","R"&amp;""&amp;'Dry_Litterbag Placem_Collection'!K47)</f>
        <v>R827</v>
      </c>
      <c r="K266" s="286">
        <f>IFERROR(INDEX('Green_rooibos initial weight'!$C$5:$C$1749,MATCH(J266, 'Green_rooibos initial weight'!$A$5:$A$1749,0)),"")</f>
        <v>2.222</v>
      </c>
      <c r="L266" s="286">
        <f t="shared" si="17"/>
        <v>1.9722</v>
      </c>
      <c r="M266" s="291"/>
      <c r="N266" s="291"/>
      <c r="O266" s="286" t="str">
        <f>IF(IFERROR(INDEX('Both teabags AfterDry'!$D$3:$D$900,MATCH(J266,'Both teabags AfterDry'!$A$3:$A$900,0)),"")="","",(IFERROR(INDEX('Both teabags AfterDry'!$D$3:$D$900,MATCH(J266,'Both teabags AfterDry'!$A$3:$A$900,0)),"")))</f>
        <v/>
      </c>
      <c r="P266" s="286" t="str">
        <f t="shared" si="18"/>
        <v/>
      </c>
      <c r="Q266" s="291"/>
      <c r="R266" s="291"/>
      <c r="S266" s="287">
        <f>'Dry_Litterbag Placem_Collection'!E47</f>
        <v>42938</v>
      </c>
      <c r="T266" s="287">
        <f>IF('Dry_Litterbag Placem_Collection'!G47="","",'Dry_Litterbag Placem_Collection'!G47)</f>
        <v>43005</v>
      </c>
      <c r="U266" s="288">
        <f t="shared" si="16"/>
        <v>67</v>
      </c>
      <c r="V266" s="286" t="str">
        <f t="shared" si="19"/>
        <v/>
      </c>
      <c r="W266" s="289">
        <f>IFERROR(INDEX(Rainfall_Dry!$O$2:$O$217,MATCH(B266, Rainfall_Dry!$A$2:$A$217,0)),"")</f>
        <v>6.5250000359999998</v>
      </c>
      <c r="X266" s="270">
        <v>19.96</v>
      </c>
      <c r="Y266" s="270">
        <v>4.9199999999999982</v>
      </c>
      <c r="Z266" s="270">
        <v>75.12</v>
      </c>
      <c r="AA266" s="271" t="s">
        <v>2689</v>
      </c>
      <c r="AB266" s="270">
        <v>1.641498275012321</v>
      </c>
      <c r="AC266">
        <f>IF('WetLitterbags placem_collection'!AB47="","",'WetLitterbags placem_collection'!AB47)</f>
        <v>2.2999999999999998</v>
      </c>
      <c r="AD266">
        <f>IF('WetLitterbags placem_collection'!Z47="","",'WetLitterbags placem_collection'!Z47)</f>
        <v>9.3000000000000007</v>
      </c>
      <c r="AE266" s="256" t="str">
        <f>IF('WetLitterbags placem_collection'!AA47="","",'WetLitterbags placem_collection'!AA47)</f>
        <v>O</v>
      </c>
      <c r="AF266">
        <f>IF('WetLitterbags placem_collection'!AC47="","",'WetLitterbags placem_collection'!AC47)</f>
        <v>0</v>
      </c>
      <c r="AG266">
        <f>IFERROR(AVERAGE('Dry_Litterbag Placem_Collection'!O47,'Dry_Litterbag Placem_Collection'!R47),"")</f>
        <v>4.0999999999999996</v>
      </c>
      <c r="AH266" s="290">
        <f>IFERROR(AVERAGE('Dry_Litterbag Placem_Collection'!N47,'Dry_Litterbag Placem_Collection'!Q47),"")</f>
        <v>27.25</v>
      </c>
      <c r="AI266" s="289">
        <f>INDEX(Coordinates!$B$2:$B$197,MATCH(G266,Coordinates!$J$2:$J$197,0))</f>
        <v>-3.4081789759999999</v>
      </c>
      <c r="AJ266" s="289">
        <f>INDEX(Coordinates!$C$2:$C$197,MATCH(G266,Coordinates!$J$2:$J$197,0))</f>
        <v>34.850516980000002</v>
      </c>
      <c r="AK266" s="289" t="str">
        <f>IF(ISNUMBER(SEARCH("C", 'Dry_Litterbag Placem_Collection'!T47)),"YES","")</f>
        <v>YES</v>
      </c>
      <c r="AL266" s="289" t="str">
        <f>IF(ISNUMBER(SEARCH("H", 'Dry_Litterbag Placem_Collection'!T47)),"YES","")</f>
        <v>YES</v>
      </c>
      <c r="AM266" s="289" t="str">
        <f>IF(ISNUMBER(SEARCH("R", 'Dry_Litterbag Placem_Collection'!T47)),"YES","")</f>
        <v/>
      </c>
    </row>
    <row r="267" spans="1:39" ht="15" customHeight="1">
      <c r="A267" s="281" t="s">
        <v>2677</v>
      </c>
      <c r="B267" s="282">
        <f>'Dry_Litterbag Placem_Collection'!A48</f>
        <v>46</v>
      </c>
      <c r="C267" s="282" t="str">
        <f>'Dry_Litterbag Placem_Collection'!B48</f>
        <v>Makao</v>
      </c>
      <c r="D267" s="282" t="s">
        <v>2677</v>
      </c>
      <c r="E267" s="282" t="s">
        <v>20</v>
      </c>
      <c r="F267" s="282">
        <v>2</v>
      </c>
      <c r="G267" s="283" t="str">
        <f>'Dry_Litterbag Placem_Collection'!C48</f>
        <v>Dry_P2_T6</v>
      </c>
      <c r="H267" s="284" t="s">
        <v>2559</v>
      </c>
      <c r="I267" s="292" t="s">
        <v>298</v>
      </c>
      <c r="J267" s="282" t="str">
        <f>IF(ISBLANK('Dry_Litterbag Placem_Collection'!K48),"","R"&amp;""&amp;'Dry_Litterbag Placem_Collection'!K48)</f>
        <v/>
      </c>
      <c r="K267" s="286" t="str">
        <f>IFERROR(INDEX('Green_rooibos initial weight'!$C$5:$C$1749,MATCH(J267, 'Green_rooibos initial weight'!$A$5:$A$1749,0)),"")</f>
        <v/>
      </c>
      <c r="L267" s="286" t="str">
        <f t="shared" si="17"/>
        <v/>
      </c>
      <c r="M267" s="291"/>
      <c r="N267" s="291"/>
      <c r="O267" s="286" t="str">
        <f>IF(IFERROR(INDEX('Both teabags AfterDry'!$D$3:$D$900,MATCH(J267,'Both teabags AfterDry'!$A$3:$A$900,0)),"")="","",(IFERROR(INDEX('Both teabags AfterDry'!$D$3:$D$900,MATCH(J267,'Both teabags AfterDry'!$A$3:$A$900,0)),"")))</f>
        <v/>
      </c>
      <c r="P267" s="286" t="str">
        <f t="shared" si="18"/>
        <v/>
      </c>
      <c r="Q267" s="291"/>
      <c r="R267" s="291"/>
      <c r="S267" s="287">
        <f>'Dry_Litterbag Placem_Collection'!E48</f>
        <v>0</v>
      </c>
      <c r="T267" s="287" t="str">
        <f>IF('Dry_Litterbag Placem_Collection'!G48="","",'Dry_Litterbag Placem_Collection'!G48)</f>
        <v/>
      </c>
      <c r="U267" s="288" t="str">
        <f t="shared" si="16"/>
        <v/>
      </c>
      <c r="V267" s="286" t="str">
        <f t="shared" si="19"/>
        <v/>
      </c>
      <c r="W267" s="289" t="str">
        <f>IFERROR(INDEX(Rainfall_Dry!$O$2:$O$217,MATCH(B267, Rainfall_Dry!$A$2:$A$217,0)),"")</f>
        <v/>
      </c>
      <c r="X267" s="270">
        <v>19.96</v>
      </c>
      <c r="Y267" s="270">
        <v>4.9199999999999982</v>
      </c>
      <c r="Z267" s="270">
        <v>75.12</v>
      </c>
      <c r="AA267" s="271" t="s">
        <v>2689</v>
      </c>
      <c r="AB267" s="270">
        <v>1.641498275012321</v>
      </c>
      <c r="AC267" t="str">
        <f>IF('WetLitterbags placem_collection'!AB48="","",'WetLitterbags placem_collection'!AB48)</f>
        <v/>
      </c>
      <c r="AD267" t="str">
        <f>IF('WetLitterbags placem_collection'!Z48="","",'WetLitterbags placem_collection'!Z48)</f>
        <v/>
      </c>
      <c r="AE267" s="256" t="str">
        <f>IF('WetLitterbags placem_collection'!AA48="","",'WetLitterbags placem_collection'!AA48)</f>
        <v/>
      </c>
      <c r="AF267" t="str">
        <f>IF('WetLitterbags placem_collection'!AC48="","",'WetLitterbags placem_collection'!AC48)</f>
        <v/>
      </c>
      <c r="AG267" t="str">
        <f>IFERROR(AVERAGE('Dry_Litterbag Placem_Collection'!O48,'Dry_Litterbag Placem_Collection'!R48),"")</f>
        <v/>
      </c>
      <c r="AH267" s="290" t="str">
        <f>IFERROR(AVERAGE('Dry_Litterbag Placem_Collection'!N48,'Dry_Litterbag Placem_Collection'!Q48),"")</f>
        <v/>
      </c>
      <c r="AI267" s="289">
        <f>INDEX(Coordinates!$B$2:$B$197,MATCH(G267,Coordinates!$J$2:$J$197,0))</f>
        <v>-3.4084730130000001</v>
      </c>
      <c r="AJ267" s="289">
        <f>INDEX(Coordinates!$C$2:$C$197,MATCH(G267,Coordinates!$J$2:$J$197,0))</f>
        <v>34.850401980000001</v>
      </c>
      <c r="AK267" s="289" t="str">
        <f>IF(ISNUMBER(SEARCH("C", 'Dry_Litterbag Placem_Collection'!T48)),"YES","")</f>
        <v/>
      </c>
      <c r="AL267" s="289" t="str">
        <f>IF(ISNUMBER(SEARCH("H", 'Dry_Litterbag Placem_Collection'!T48)),"YES","")</f>
        <v/>
      </c>
      <c r="AM267" s="289" t="str">
        <f>IF(ISNUMBER(SEARCH("R", 'Dry_Litterbag Placem_Collection'!T48)),"YES","")</f>
        <v/>
      </c>
    </row>
    <row r="268" spans="1:39" ht="15" customHeight="1">
      <c r="A268" s="281" t="s">
        <v>2677</v>
      </c>
      <c r="B268" s="282">
        <f>'Dry_Litterbag Placem_Collection'!A49</f>
        <v>47</v>
      </c>
      <c r="C268" s="282" t="str">
        <f>'Dry_Litterbag Placem_Collection'!B49</f>
        <v>Makao</v>
      </c>
      <c r="D268" s="282" t="s">
        <v>2677</v>
      </c>
      <c r="E268" s="282" t="s">
        <v>20</v>
      </c>
      <c r="F268" s="282">
        <v>2</v>
      </c>
      <c r="G268" s="283" t="str">
        <f>'Dry_Litterbag Placem_Collection'!C49</f>
        <v>Dry_P2_T7</v>
      </c>
      <c r="H268" s="284" t="s">
        <v>2559</v>
      </c>
      <c r="I268" s="292" t="s">
        <v>298</v>
      </c>
      <c r="J268" s="282" t="str">
        <f>IF(ISBLANK('Dry_Litterbag Placem_Collection'!K49),"","R"&amp;""&amp;'Dry_Litterbag Placem_Collection'!K49)</f>
        <v>R831</v>
      </c>
      <c r="K268" s="286">
        <f>IFERROR(INDEX('Green_rooibos initial weight'!$C$5:$C$1749,MATCH(J268, 'Green_rooibos initial weight'!$A$5:$A$1749,0)),"")</f>
        <v>2.2410000000000001</v>
      </c>
      <c r="L268" s="286">
        <f t="shared" si="17"/>
        <v>1.9912000000000001</v>
      </c>
      <c r="M268" s="291"/>
      <c r="N268" s="291"/>
      <c r="O268" s="286">
        <f>IF(IFERROR(INDEX('Both teabags AfterDry'!$D$3:$D$900,MATCH(J268,'Both teabags AfterDry'!$A$3:$A$900,0)),"")="","",(IFERROR(INDEX('Both teabags AfterDry'!$D$3:$D$900,MATCH(J268,'Both teabags AfterDry'!$A$3:$A$900,0)),"")))</f>
        <v>1.9105000000000001</v>
      </c>
      <c r="P268" s="286">
        <f t="shared" si="18"/>
        <v>1.7599</v>
      </c>
      <c r="Q268" s="291"/>
      <c r="R268" s="291"/>
      <c r="S268" s="287">
        <f>'Dry_Litterbag Placem_Collection'!E49</f>
        <v>42938</v>
      </c>
      <c r="T268" s="287">
        <f>IF('Dry_Litterbag Placem_Collection'!G49="","",'Dry_Litterbag Placem_Collection'!G49)</f>
        <v>43005</v>
      </c>
      <c r="U268" s="288">
        <f t="shared" si="16"/>
        <v>67</v>
      </c>
      <c r="V268" s="286">
        <f t="shared" si="19"/>
        <v>0.23130000000000006</v>
      </c>
      <c r="W268" s="289">
        <f>IFERROR(INDEX(Rainfall_Dry!$O$2:$O$217,MATCH(B268, Rainfall_Dry!$A$2:$A$217,0)),"")</f>
        <v>6.5250000359999998</v>
      </c>
      <c r="X268" s="270">
        <v>19.96</v>
      </c>
      <c r="Y268" s="270">
        <v>4.9199999999999982</v>
      </c>
      <c r="Z268" s="270">
        <v>75.12</v>
      </c>
      <c r="AA268" s="271" t="s">
        <v>2689</v>
      </c>
      <c r="AB268" s="270">
        <v>1.641498275012321</v>
      </c>
      <c r="AC268">
        <f>IF('WetLitterbags placem_collection'!AB49="","",'WetLitterbags placem_collection'!AB49)</f>
        <v>5.2</v>
      </c>
      <c r="AD268">
        <f>IF('WetLitterbags placem_collection'!Z49="","",'WetLitterbags placem_collection'!Z49)</f>
        <v>5.2</v>
      </c>
      <c r="AE268" s="256" t="str">
        <f>IF('WetLitterbags placem_collection'!AA49="","",'WetLitterbags placem_collection'!AA49)</f>
        <v>G</v>
      </c>
      <c r="AF268">
        <f>IF('WetLitterbags placem_collection'!AC49="","",'WetLitterbags placem_collection'!AC49)</f>
        <v>0</v>
      </c>
      <c r="AG268">
        <f>IFERROR(AVERAGE('Dry_Litterbag Placem_Collection'!O49,'Dry_Litterbag Placem_Collection'!R49),"")</f>
        <v>5.35</v>
      </c>
      <c r="AH268" s="290">
        <f>IFERROR(AVERAGE('Dry_Litterbag Placem_Collection'!N49,'Dry_Litterbag Placem_Collection'!Q49),"")</f>
        <v>26.4</v>
      </c>
      <c r="AI268" s="289">
        <f>INDEX(Coordinates!$B$2:$B$197,MATCH(G268,Coordinates!$J$2:$J$197,0))</f>
        <v>-3.4084819820000001</v>
      </c>
      <c r="AJ268" s="289">
        <f>INDEX(Coordinates!$C$2:$C$197,MATCH(G268,Coordinates!$J$2:$J$197,0))</f>
        <v>34.850024040000001</v>
      </c>
      <c r="AK268" s="289" t="str">
        <f>IF(ISNUMBER(SEARCH("C", 'Dry_Litterbag Placem_Collection'!T49)),"YES","")</f>
        <v/>
      </c>
      <c r="AL268" s="289" t="str">
        <f>IF(ISNUMBER(SEARCH("H", 'Dry_Litterbag Placem_Collection'!T49)),"YES","")</f>
        <v>YES</v>
      </c>
      <c r="AM268" s="289" t="str">
        <f>IF(ISNUMBER(SEARCH("R", 'Dry_Litterbag Placem_Collection'!T49)),"YES","")</f>
        <v/>
      </c>
    </row>
    <row r="269" spans="1:39" ht="15" customHeight="1">
      <c r="A269" s="281" t="s">
        <v>2677</v>
      </c>
      <c r="B269" s="282">
        <f>'Dry_Litterbag Placem_Collection'!A50</f>
        <v>48</v>
      </c>
      <c r="C269" s="282" t="str">
        <f>'Dry_Litterbag Placem_Collection'!B50</f>
        <v>Makao</v>
      </c>
      <c r="D269" s="282" t="s">
        <v>2677</v>
      </c>
      <c r="E269" s="282" t="s">
        <v>20</v>
      </c>
      <c r="F269" s="282">
        <v>2</v>
      </c>
      <c r="G269" s="283" t="str">
        <f>'Dry_Litterbag Placem_Collection'!C50</f>
        <v>Dry_P2_T8</v>
      </c>
      <c r="H269" s="284" t="s">
        <v>2559</v>
      </c>
      <c r="I269" s="292" t="s">
        <v>298</v>
      </c>
      <c r="J269" s="282" t="str">
        <f>IF(ISBLANK('Dry_Litterbag Placem_Collection'!K50),"","R"&amp;""&amp;'Dry_Litterbag Placem_Collection'!K50)</f>
        <v>R828</v>
      </c>
      <c r="K269" s="286">
        <f>IFERROR(INDEX('Green_rooibos initial weight'!$C$5:$C$1749,MATCH(J269, 'Green_rooibos initial weight'!$A$5:$A$1749,0)),"")</f>
        <v>2.2330000000000001</v>
      </c>
      <c r="L269" s="286">
        <f t="shared" si="17"/>
        <v>1.9832000000000001</v>
      </c>
      <c r="M269" s="291"/>
      <c r="N269" s="291"/>
      <c r="O269" s="286">
        <f>IF(IFERROR(INDEX('Both teabags AfterDry'!$D$3:$D$900,MATCH(J269,'Both teabags AfterDry'!$A$3:$A$900,0)),"")="","",(IFERROR(INDEX('Both teabags AfterDry'!$D$3:$D$900,MATCH(J269,'Both teabags AfterDry'!$A$3:$A$900,0)),"")))</f>
        <v>1.7596000000000001</v>
      </c>
      <c r="P269" s="286">
        <f t="shared" si="18"/>
        <v>1.609</v>
      </c>
      <c r="Q269" s="291"/>
      <c r="R269" s="291"/>
      <c r="S269" s="287">
        <f>'Dry_Litterbag Placem_Collection'!E50</f>
        <v>42938</v>
      </c>
      <c r="T269" s="287">
        <f>IF('Dry_Litterbag Placem_Collection'!G50="","",'Dry_Litterbag Placem_Collection'!G50)</f>
        <v>43005</v>
      </c>
      <c r="U269" s="288">
        <f t="shared" si="16"/>
        <v>67</v>
      </c>
      <c r="V269" s="286">
        <f t="shared" si="19"/>
        <v>0.37420000000000009</v>
      </c>
      <c r="W269" s="289">
        <f>IFERROR(INDEX(Rainfall_Dry!$O$2:$O$217,MATCH(B269, Rainfall_Dry!$A$2:$A$217,0)),"")</f>
        <v>6.5250000359999998</v>
      </c>
      <c r="X269" s="270">
        <v>19.96</v>
      </c>
      <c r="Y269" s="270">
        <v>4.9199999999999982</v>
      </c>
      <c r="Z269" s="270">
        <v>75.12</v>
      </c>
      <c r="AA269" s="271" t="s">
        <v>2689</v>
      </c>
      <c r="AB269" s="270">
        <v>1.641498275012321</v>
      </c>
      <c r="AC269">
        <f>IF('WetLitterbags placem_collection'!AB50="","",'WetLitterbags placem_collection'!AB50)</f>
        <v>7.3</v>
      </c>
      <c r="AD269">
        <f>IF('WetLitterbags placem_collection'!Z50="","",'WetLitterbags placem_collection'!Z50)</f>
        <v>27.2</v>
      </c>
      <c r="AE269" s="256" t="str">
        <f>IF('WetLitterbags placem_collection'!AA50="","",'WetLitterbags placem_collection'!AA50)</f>
        <v>M</v>
      </c>
      <c r="AF269">
        <f>IF('WetLitterbags placem_collection'!AC50="","",'WetLitterbags placem_collection'!AC50)</f>
        <v>0</v>
      </c>
      <c r="AG269">
        <f>IFERROR(AVERAGE('Dry_Litterbag Placem_Collection'!O50,'Dry_Litterbag Placem_Collection'!R50),"")</f>
        <v>3.95</v>
      </c>
      <c r="AH269" s="290">
        <f>IFERROR(AVERAGE('Dry_Litterbag Placem_Collection'!N50,'Dry_Litterbag Placem_Collection'!Q50),"")</f>
        <v>25.950000000000003</v>
      </c>
      <c r="AI269" s="289">
        <f>INDEX(Coordinates!$B$2:$B$197,MATCH(G269,Coordinates!$J$2:$J$197,0))</f>
        <v>-3.4081990090000001</v>
      </c>
      <c r="AJ269" s="289">
        <f>INDEX(Coordinates!$C$2:$C$197,MATCH(G269,Coordinates!$J$2:$J$197,0))</f>
        <v>34.850254960000001</v>
      </c>
      <c r="AK269" s="289" t="str">
        <f>IF(ISNUMBER(SEARCH("C", 'Dry_Litterbag Placem_Collection'!T50)),"YES","")</f>
        <v/>
      </c>
      <c r="AL269" s="289" t="str">
        <f>IF(ISNUMBER(SEARCH("H", 'Dry_Litterbag Placem_Collection'!T50)),"YES","")</f>
        <v/>
      </c>
      <c r="AM269" s="289" t="str">
        <f>IF(ISNUMBER(SEARCH("R", 'Dry_Litterbag Placem_Collection'!T50)),"YES","")</f>
        <v/>
      </c>
    </row>
    <row r="270" spans="1:39" ht="15" customHeight="1">
      <c r="A270" s="281" t="s">
        <v>2677</v>
      </c>
      <c r="B270" s="282">
        <f>'Dry_Litterbag Placem_Collection'!A51</f>
        <v>49</v>
      </c>
      <c r="C270" s="282" t="str">
        <f>'Dry_Litterbag Placem_Collection'!B51</f>
        <v>Makao</v>
      </c>
      <c r="D270" s="282" t="s">
        <v>2677</v>
      </c>
      <c r="E270" s="282" t="s">
        <v>20</v>
      </c>
      <c r="F270" s="282">
        <v>3</v>
      </c>
      <c r="G270" s="283" t="str">
        <f>'Dry_Litterbag Placem_Collection'!C51</f>
        <v>Dry_P3_T1</v>
      </c>
      <c r="H270" s="284" t="s">
        <v>2559</v>
      </c>
      <c r="I270" s="292" t="s">
        <v>298</v>
      </c>
      <c r="J270" s="282" t="str">
        <f>IF(ISBLANK('Dry_Litterbag Placem_Collection'!K51),"","R"&amp;""&amp;'Dry_Litterbag Placem_Collection'!K51)</f>
        <v>R805</v>
      </c>
      <c r="K270" s="286">
        <f>IFERROR(INDEX('Green_rooibos initial weight'!$C$5:$C$1749,MATCH(J270, 'Green_rooibos initial weight'!$A$5:$A$1749,0)),"")</f>
        <v>2.2469999999999999</v>
      </c>
      <c r="L270" s="286">
        <f t="shared" si="17"/>
        <v>1.9971999999999999</v>
      </c>
      <c r="M270" s="291"/>
      <c r="N270" s="291"/>
      <c r="O270" s="286" t="str">
        <f>IF(IFERROR(INDEX('Both teabags AfterDry'!$D$3:$D$900,MATCH(J270,'Both teabags AfterDry'!$A$3:$A$900,0)),"")="","",(IFERROR(INDEX('Both teabags AfterDry'!$D$3:$D$900,MATCH(J270,'Both teabags AfterDry'!$A$3:$A$900,0)),"")))</f>
        <v/>
      </c>
      <c r="P270" s="286" t="str">
        <f t="shared" si="18"/>
        <v/>
      </c>
      <c r="Q270" s="291"/>
      <c r="R270" s="291"/>
      <c r="S270" s="287">
        <f>'Dry_Litterbag Placem_Collection'!E51</f>
        <v>42938</v>
      </c>
      <c r="T270" s="287">
        <f>IF('Dry_Litterbag Placem_Collection'!G51="","",'Dry_Litterbag Placem_Collection'!G51)</f>
        <v>43005</v>
      </c>
      <c r="U270" s="288">
        <f t="shared" si="16"/>
        <v>67</v>
      </c>
      <c r="V270" s="286" t="str">
        <f t="shared" si="19"/>
        <v/>
      </c>
      <c r="W270" s="289">
        <f>IFERROR(INDEX(Rainfall_Dry!$O$2:$O$217,MATCH(B270, Rainfall_Dry!$A$2:$A$217,0)),"")</f>
        <v>6.5250000359999998</v>
      </c>
      <c r="X270" s="270">
        <v>21.96</v>
      </c>
      <c r="Y270" s="270">
        <v>8.9199999999999982</v>
      </c>
      <c r="Z270" s="270">
        <v>69.12</v>
      </c>
      <c r="AA270" s="271" t="s">
        <v>2688</v>
      </c>
      <c r="AB270" s="270">
        <v>1.7491375061606702</v>
      </c>
      <c r="AC270">
        <f>IF('WetLitterbags placem_collection'!AB51="","",'WetLitterbags placem_collection'!AB51)</f>
        <v>10.4</v>
      </c>
      <c r="AD270">
        <f>IF('WetLitterbags placem_collection'!Z51="","",'WetLitterbags placem_collection'!Z51)</f>
        <v>36</v>
      </c>
      <c r="AE270" s="256" t="str">
        <f>IF('WetLitterbags placem_collection'!AA51="","",'WetLitterbags placem_collection'!AA51)</f>
        <v>M</v>
      </c>
      <c r="AF270">
        <f>IF('WetLitterbags placem_collection'!AC51="","",'WetLitterbags placem_collection'!AC51)</f>
        <v>1</v>
      </c>
      <c r="AG270">
        <f>IFERROR(AVERAGE('Dry_Litterbag Placem_Collection'!O51,'Dry_Litterbag Placem_Collection'!R51),"")</f>
        <v>7.05</v>
      </c>
      <c r="AH270" s="290">
        <f>IFERROR(AVERAGE('Dry_Litterbag Placem_Collection'!N51,'Dry_Litterbag Placem_Collection'!Q51),"")</f>
        <v>31.5</v>
      </c>
      <c r="AI270" s="289">
        <f>INDEX(Coordinates!$B$2:$B$197,MATCH(G270,Coordinates!$J$2:$J$197,0))</f>
        <v>-3.406225992</v>
      </c>
      <c r="AJ270" s="289">
        <f>INDEX(Coordinates!$C$2:$C$197,MATCH(G270,Coordinates!$J$2:$J$197,0))</f>
        <v>34.85055998</v>
      </c>
      <c r="AK270" s="289" t="str">
        <f>IF(ISNUMBER(SEARCH("C", 'Dry_Litterbag Placem_Collection'!T51)),"YES","")</f>
        <v/>
      </c>
      <c r="AL270" s="289" t="str">
        <f>IF(ISNUMBER(SEARCH("H", 'Dry_Litterbag Placem_Collection'!T51)),"YES","")</f>
        <v/>
      </c>
      <c r="AM270" s="289" t="str">
        <f>IF(ISNUMBER(SEARCH("R", 'Dry_Litterbag Placem_Collection'!T51)),"YES","")</f>
        <v/>
      </c>
    </row>
    <row r="271" spans="1:39" ht="15" customHeight="1">
      <c r="A271" s="281" t="s">
        <v>2677</v>
      </c>
      <c r="B271" s="282">
        <f>'Dry_Litterbag Placem_Collection'!A52</f>
        <v>50</v>
      </c>
      <c r="C271" s="282" t="str">
        <f>'Dry_Litterbag Placem_Collection'!B52</f>
        <v>Makao</v>
      </c>
      <c r="D271" s="282" t="s">
        <v>2677</v>
      </c>
      <c r="E271" s="282" t="s">
        <v>20</v>
      </c>
      <c r="F271" s="282">
        <v>3</v>
      </c>
      <c r="G271" s="283" t="str">
        <f>'Dry_Litterbag Placem_Collection'!C52</f>
        <v>Dry_P3_T2</v>
      </c>
      <c r="H271" s="284" t="s">
        <v>2559</v>
      </c>
      <c r="I271" s="292" t="s">
        <v>298</v>
      </c>
      <c r="J271" s="282" t="str">
        <f>IF(ISBLANK('Dry_Litterbag Placem_Collection'!K52),"","R"&amp;""&amp;'Dry_Litterbag Placem_Collection'!K52)</f>
        <v>R754</v>
      </c>
      <c r="K271" s="286">
        <f>IFERROR(INDEX('Green_rooibos initial weight'!$C$5:$C$1749,MATCH(J271, 'Green_rooibos initial weight'!$A$5:$A$1749,0)),"")</f>
        <v>2.2069999999999999</v>
      </c>
      <c r="L271" s="286">
        <f t="shared" si="17"/>
        <v>1.9571999999999998</v>
      </c>
      <c r="M271" s="291"/>
      <c r="N271" s="291"/>
      <c r="O271" s="286" t="str">
        <f>IF(IFERROR(INDEX('Both teabags AfterDry'!$D$3:$D$900,MATCH(J271,'Both teabags AfterDry'!$A$3:$A$900,0)),"")="","",(IFERROR(INDEX('Both teabags AfterDry'!$D$3:$D$900,MATCH(J271,'Both teabags AfterDry'!$A$3:$A$900,0)),"")))</f>
        <v/>
      </c>
      <c r="P271" s="286" t="str">
        <f t="shared" si="18"/>
        <v/>
      </c>
      <c r="Q271" s="291"/>
      <c r="R271" s="291"/>
      <c r="S271" s="287">
        <f>'Dry_Litterbag Placem_Collection'!E52</f>
        <v>42938</v>
      </c>
      <c r="T271" s="287" t="str">
        <f>IF('Dry_Litterbag Placem_Collection'!G52="","",'Dry_Litterbag Placem_Collection'!G52)</f>
        <v/>
      </c>
      <c r="U271" s="288" t="str">
        <f t="shared" si="16"/>
        <v/>
      </c>
      <c r="V271" s="286" t="str">
        <f t="shared" si="19"/>
        <v/>
      </c>
      <c r="W271" s="289" t="str">
        <f>IFERROR(INDEX(Rainfall_Dry!$O$2:$O$217,MATCH(B271, Rainfall_Dry!$A$2:$A$217,0)),"")</f>
        <v/>
      </c>
      <c r="X271" s="270">
        <v>21.96</v>
      </c>
      <c r="Y271" s="270">
        <v>8.9199999999999982</v>
      </c>
      <c r="Z271" s="270">
        <v>69.12</v>
      </c>
      <c r="AA271" s="271" t="s">
        <v>2688</v>
      </c>
      <c r="AB271" s="270">
        <v>1.7491375061606702</v>
      </c>
      <c r="AC271">
        <f>IF('WetLitterbags placem_collection'!AB52="","",'WetLitterbags placem_collection'!AB52)</f>
        <v>10</v>
      </c>
      <c r="AD271">
        <f>IF('WetLitterbags placem_collection'!Z52="","",'WetLitterbags placem_collection'!Z52)</f>
        <v>22.5</v>
      </c>
      <c r="AE271" s="256" t="str">
        <f>IF('WetLitterbags placem_collection'!AA52="","",'WetLitterbags placem_collection'!AA52)</f>
        <v>M</v>
      </c>
      <c r="AF271">
        <f>IF('WetLitterbags placem_collection'!AC52="","",'WetLitterbags placem_collection'!AC52)</f>
        <v>1</v>
      </c>
      <c r="AG271">
        <f>IFERROR(AVERAGE('Dry_Litterbag Placem_Collection'!O52,'Dry_Litterbag Placem_Collection'!R52),"")</f>
        <v>6.4</v>
      </c>
      <c r="AH271" s="290">
        <f>IFERROR(AVERAGE('Dry_Litterbag Placem_Collection'!N52,'Dry_Litterbag Placem_Collection'!Q52),"")</f>
        <v>27.6</v>
      </c>
      <c r="AI271" s="289">
        <f>INDEX(Coordinates!$B$2:$B$197,MATCH(G271,Coordinates!$J$2:$J$197,0))</f>
        <v>-3.4062630399999998</v>
      </c>
      <c r="AJ271" s="289">
        <f>INDEX(Coordinates!$C$2:$C$197,MATCH(G271,Coordinates!$J$2:$J$197,0))</f>
        <v>34.850566010000001</v>
      </c>
      <c r="AK271" s="289" t="str">
        <f>IF(ISNUMBER(SEARCH("C", 'Dry_Litterbag Placem_Collection'!T52)),"YES","")</f>
        <v/>
      </c>
      <c r="AL271" s="289" t="str">
        <f>IF(ISNUMBER(SEARCH("H", 'Dry_Litterbag Placem_Collection'!T52)),"YES","")</f>
        <v/>
      </c>
      <c r="AM271" s="289" t="str">
        <f>IF(ISNUMBER(SEARCH("R", 'Dry_Litterbag Placem_Collection'!T52)),"YES","")</f>
        <v/>
      </c>
    </row>
    <row r="272" spans="1:39" ht="15" customHeight="1">
      <c r="A272" s="281" t="s">
        <v>2677</v>
      </c>
      <c r="B272" s="282">
        <f>'Dry_Litterbag Placem_Collection'!A53</f>
        <v>51</v>
      </c>
      <c r="C272" s="282" t="str">
        <f>'Dry_Litterbag Placem_Collection'!B53</f>
        <v>Makao</v>
      </c>
      <c r="D272" s="282" t="s">
        <v>2677</v>
      </c>
      <c r="E272" s="282" t="s">
        <v>20</v>
      </c>
      <c r="F272" s="282">
        <v>3</v>
      </c>
      <c r="G272" s="283" t="str">
        <f>'Dry_Litterbag Placem_Collection'!C53</f>
        <v>Dry_P3_T3</v>
      </c>
      <c r="H272" s="284" t="s">
        <v>2559</v>
      </c>
      <c r="I272" s="292" t="s">
        <v>298</v>
      </c>
      <c r="J272" s="282" t="str">
        <f>IF(ISBLANK('Dry_Litterbag Placem_Collection'!K53),"","R"&amp;""&amp;'Dry_Litterbag Placem_Collection'!K53)</f>
        <v>R798</v>
      </c>
      <c r="K272" s="286">
        <f>IFERROR(INDEX('Green_rooibos initial weight'!$C$5:$C$1749,MATCH(J272, 'Green_rooibos initial weight'!$A$5:$A$1749,0)),"")</f>
        <v>2.1850000000000001</v>
      </c>
      <c r="L272" s="286">
        <f t="shared" si="17"/>
        <v>1.9352</v>
      </c>
      <c r="M272" s="291"/>
      <c r="N272" s="291"/>
      <c r="O272" s="286">
        <f>IF(IFERROR(INDEX('Both teabags AfterDry'!$D$3:$D$900,MATCH(J272,'Both teabags AfterDry'!$A$3:$A$900,0)),"")="","",(IFERROR(INDEX('Both teabags AfterDry'!$D$3:$D$900,MATCH(J272,'Both teabags AfterDry'!$A$3:$A$900,0)),"")))</f>
        <v>1.8956999999999999</v>
      </c>
      <c r="P272" s="286">
        <f t="shared" si="18"/>
        <v>1.7450999999999999</v>
      </c>
      <c r="Q272" s="291"/>
      <c r="R272" s="291"/>
      <c r="S272" s="287">
        <f>'Dry_Litterbag Placem_Collection'!E53</f>
        <v>42938</v>
      </c>
      <c r="T272" s="287">
        <f>IF('Dry_Litterbag Placem_Collection'!G53="","",'Dry_Litterbag Placem_Collection'!G53)</f>
        <v>43005</v>
      </c>
      <c r="U272" s="288">
        <f t="shared" si="16"/>
        <v>67</v>
      </c>
      <c r="V272" s="286">
        <f t="shared" si="19"/>
        <v>0.19010000000000016</v>
      </c>
      <c r="W272" s="289">
        <f>IFERROR(INDEX(Rainfall_Dry!$O$2:$O$217,MATCH(B272, Rainfall_Dry!$A$2:$A$217,0)),"")</f>
        <v>6.5250000359999998</v>
      </c>
      <c r="X272" s="270">
        <v>21.96</v>
      </c>
      <c r="Y272" s="270">
        <v>8.9199999999999982</v>
      </c>
      <c r="Z272" s="270">
        <v>69.12</v>
      </c>
      <c r="AA272" s="271" t="s">
        <v>2688</v>
      </c>
      <c r="AB272" s="270">
        <v>1.7491375061606702</v>
      </c>
      <c r="AC272">
        <f>IF('WetLitterbags placem_collection'!AB53="","",'WetLitterbags placem_collection'!AB53)</f>
        <v>3</v>
      </c>
      <c r="AD272">
        <f>IF('WetLitterbags placem_collection'!Z53="","",'WetLitterbags placem_collection'!Z53)</f>
        <v>18</v>
      </c>
      <c r="AE272" s="256" t="str">
        <f>IF('WetLitterbags placem_collection'!AA53="","",'WetLitterbags placem_collection'!AA53)</f>
        <v>O</v>
      </c>
      <c r="AF272">
        <f>IF('WetLitterbags placem_collection'!AC53="","",'WetLitterbags placem_collection'!AC53)</f>
        <v>0</v>
      </c>
      <c r="AG272">
        <f>IFERROR(AVERAGE('Dry_Litterbag Placem_Collection'!O53,'Dry_Litterbag Placem_Collection'!R53),"")</f>
        <v>2.4500000000000002</v>
      </c>
      <c r="AH272" s="290">
        <f>IFERROR(AVERAGE('Dry_Litterbag Placem_Collection'!N53,'Dry_Litterbag Placem_Collection'!Q53),"")</f>
        <v>34.450000000000003</v>
      </c>
      <c r="AI272" s="289">
        <f>INDEX(Coordinates!$B$2:$B$197,MATCH(G272,Coordinates!$J$2:$J$197,0))</f>
        <v>-3.4063920379999999</v>
      </c>
      <c r="AJ272" s="289">
        <f>INDEX(Coordinates!$C$2:$C$197,MATCH(G272,Coordinates!$J$2:$J$197,0))</f>
        <v>34.850696020000001</v>
      </c>
      <c r="AK272" s="289" t="str">
        <f>IF(ISNUMBER(SEARCH("C", 'Dry_Litterbag Placem_Collection'!T53)),"YES","")</f>
        <v/>
      </c>
      <c r="AL272" s="289" t="str">
        <f>IF(ISNUMBER(SEARCH("H", 'Dry_Litterbag Placem_Collection'!T53)),"YES","")</f>
        <v/>
      </c>
      <c r="AM272" s="289" t="str">
        <f>IF(ISNUMBER(SEARCH("R", 'Dry_Litterbag Placem_Collection'!T53)),"YES","")</f>
        <v/>
      </c>
    </row>
    <row r="273" spans="1:39" ht="15" customHeight="1">
      <c r="A273" s="281" t="s">
        <v>2677</v>
      </c>
      <c r="B273" s="282">
        <f>'Dry_Litterbag Placem_Collection'!A54</f>
        <v>52</v>
      </c>
      <c r="C273" s="282" t="str">
        <f>'Dry_Litterbag Placem_Collection'!B54</f>
        <v>Makao</v>
      </c>
      <c r="D273" s="282" t="s">
        <v>2677</v>
      </c>
      <c r="E273" s="282" t="s">
        <v>20</v>
      </c>
      <c r="F273" s="282">
        <v>3</v>
      </c>
      <c r="G273" s="283" t="str">
        <f>'Dry_Litterbag Placem_Collection'!C54</f>
        <v>Dry_P3_T4</v>
      </c>
      <c r="H273" s="284" t="s">
        <v>2559</v>
      </c>
      <c r="I273" s="292" t="s">
        <v>298</v>
      </c>
      <c r="J273" s="282" t="str">
        <f>IF(ISBLANK('Dry_Litterbag Placem_Collection'!K54),"","R"&amp;""&amp;'Dry_Litterbag Placem_Collection'!K54)</f>
        <v>R833</v>
      </c>
      <c r="K273" s="286">
        <f>IFERROR(INDEX('Green_rooibos initial weight'!$C$5:$C$1749,MATCH(J273, 'Green_rooibos initial weight'!$A$5:$A$1749,0)),"")</f>
        <v>2.218</v>
      </c>
      <c r="L273" s="286">
        <f t="shared" si="17"/>
        <v>1.9681999999999999</v>
      </c>
      <c r="M273" s="291"/>
      <c r="N273" s="291"/>
      <c r="O273" s="286">
        <f>IF(IFERROR(INDEX('Both teabags AfterDry'!$D$3:$D$900,MATCH(J273,'Both teabags AfterDry'!$A$3:$A$900,0)),"")="","",(IFERROR(INDEX('Both teabags AfterDry'!$D$3:$D$900,MATCH(J273,'Both teabags AfterDry'!$A$3:$A$900,0)),"")))</f>
        <v>1.9791000000000001</v>
      </c>
      <c r="P273" s="286">
        <f t="shared" si="18"/>
        <v>1.8285</v>
      </c>
      <c r="Q273" s="291"/>
      <c r="R273" s="291"/>
      <c r="S273" s="287">
        <f>'Dry_Litterbag Placem_Collection'!E54</f>
        <v>42938</v>
      </c>
      <c r="T273" s="287">
        <f>IF('Dry_Litterbag Placem_Collection'!G54="","",'Dry_Litterbag Placem_Collection'!G54)</f>
        <v>43005</v>
      </c>
      <c r="U273" s="288">
        <f t="shared" si="16"/>
        <v>67</v>
      </c>
      <c r="V273" s="286">
        <f t="shared" si="19"/>
        <v>0.13969999999999994</v>
      </c>
      <c r="W273" s="289">
        <f>IFERROR(INDEX(Rainfall_Dry!$O$2:$O$217,MATCH(B273, Rainfall_Dry!$A$2:$A$217,0)),"")</f>
        <v>6.5250000359999998</v>
      </c>
      <c r="X273" s="270">
        <v>21.96</v>
      </c>
      <c r="Y273" s="270">
        <v>8.9199999999999982</v>
      </c>
      <c r="Z273" s="270">
        <v>69.12</v>
      </c>
      <c r="AA273" s="271" t="s">
        <v>2688</v>
      </c>
      <c r="AB273" s="270">
        <v>1.7491375061606702</v>
      </c>
      <c r="AC273">
        <f>IF('WetLitterbags placem_collection'!AB54="","",'WetLitterbags placem_collection'!AB54)</f>
        <v>13.4</v>
      </c>
      <c r="AD273">
        <f>IF('WetLitterbags placem_collection'!Z54="","",'WetLitterbags placem_collection'!Z54)</f>
        <v>67</v>
      </c>
      <c r="AE273" s="256" t="str">
        <f>IF('WetLitterbags placem_collection'!AA54="","",'WetLitterbags placem_collection'!AA54)</f>
        <v>M</v>
      </c>
      <c r="AF273">
        <f>IF('WetLitterbags placem_collection'!AC54="","",'WetLitterbags placem_collection'!AC54)</f>
        <v>1</v>
      </c>
      <c r="AG273">
        <f>IFERROR(AVERAGE('Dry_Litterbag Placem_Collection'!O54,'Dry_Litterbag Placem_Collection'!R54),"")</f>
        <v>5.75</v>
      </c>
      <c r="AH273" s="290">
        <f>IFERROR(AVERAGE('Dry_Litterbag Placem_Collection'!N54,'Dry_Litterbag Placem_Collection'!Q54),"")</f>
        <v>30.75</v>
      </c>
      <c r="AI273" s="289">
        <f>INDEX(Coordinates!$B$2:$B$197,MATCH(G273,Coordinates!$J$2:$J$197,0))</f>
        <v>-3.4061569999999999</v>
      </c>
      <c r="AJ273" s="289">
        <f>INDEX(Coordinates!$C$2:$C$197,MATCH(G273,Coordinates!$J$2:$J$197,0))</f>
        <v>34.850738999999997</v>
      </c>
      <c r="AK273" s="289" t="str">
        <f>IF(ISNUMBER(SEARCH("C", 'Dry_Litterbag Placem_Collection'!T54)),"YES","")</f>
        <v/>
      </c>
      <c r="AL273" s="289" t="str">
        <f>IF(ISNUMBER(SEARCH("H", 'Dry_Litterbag Placem_Collection'!T54)),"YES","")</f>
        <v/>
      </c>
      <c r="AM273" s="289" t="str">
        <f>IF(ISNUMBER(SEARCH("R", 'Dry_Litterbag Placem_Collection'!T54)),"YES","")</f>
        <v/>
      </c>
    </row>
    <row r="274" spans="1:39" ht="15" customHeight="1">
      <c r="A274" s="281" t="s">
        <v>2677</v>
      </c>
      <c r="B274" s="282">
        <f>'Dry_Litterbag Placem_Collection'!A55</f>
        <v>53</v>
      </c>
      <c r="C274" s="282" t="str">
        <f>'Dry_Litterbag Placem_Collection'!B55</f>
        <v>Makao</v>
      </c>
      <c r="D274" s="282" t="s">
        <v>2677</v>
      </c>
      <c r="E274" s="282" t="s">
        <v>20</v>
      </c>
      <c r="F274" s="282">
        <v>3</v>
      </c>
      <c r="G274" s="283" t="str">
        <f>'Dry_Litterbag Placem_Collection'!C55</f>
        <v>Dry_P3_T5</v>
      </c>
      <c r="H274" s="284" t="s">
        <v>2559</v>
      </c>
      <c r="I274" s="292" t="s">
        <v>298</v>
      </c>
      <c r="J274" s="282" t="str">
        <f>IF(ISBLANK('Dry_Litterbag Placem_Collection'!K55),"","R"&amp;""&amp;'Dry_Litterbag Placem_Collection'!K55)</f>
        <v>R734</v>
      </c>
      <c r="K274" s="286">
        <f>IFERROR(INDEX('Green_rooibos initial weight'!$C$5:$C$1749,MATCH(J274, 'Green_rooibos initial weight'!$A$5:$A$1749,0)),"")</f>
        <v>2.1589999999999998</v>
      </c>
      <c r="L274" s="286">
        <f t="shared" si="17"/>
        <v>1.9091999999999998</v>
      </c>
      <c r="M274" s="291"/>
      <c r="N274" s="291"/>
      <c r="O274" s="286">
        <f>IF(IFERROR(INDEX('Both teabags AfterDry'!$D$3:$D$900,MATCH(J274,'Both teabags AfterDry'!$A$3:$A$900,0)),"")="","",(IFERROR(INDEX('Both teabags AfterDry'!$D$3:$D$900,MATCH(J274,'Both teabags AfterDry'!$A$3:$A$900,0)),"")))</f>
        <v>1.8914</v>
      </c>
      <c r="P274" s="286">
        <f t="shared" si="18"/>
        <v>1.7407999999999999</v>
      </c>
      <c r="Q274" s="291"/>
      <c r="R274" s="291"/>
      <c r="S274" s="287">
        <f>'Dry_Litterbag Placem_Collection'!E55</f>
        <v>42938</v>
      </c>
      <c r="T274" s="287">
        <f>IF('Dry_Litterbag Placem_Collection'!G55="","",'Dry_Litterbag Placem_Collection'!G55)</f>
        <v>43005</v>
      </c>
      <c r="U274" s="288">
        <f t="shared" si="16"/>
        <v>67</v>
      </c>
      <c r="V274" s="286">
        <f t="shared" si="19"/>
        <v>0.16839999999999988</v>
      </c>
      <c r="W274" s="289">
        <f>IFERROR(INDEX(Rainfall_Dry!$O$2:$O$217,MATCH(B274, Rainfall_Dry!$A$2:$A$217,0)),"")</f>
        <v>6.5250000359999998</v>
      </c>
      <c r="X274" s="270">
        <v>21.96</v>
      </c>
      <c r="Y274" s="270">
        <v>8.9199999999999982</v>
      </c>
      <c r="Z274" s="270">
        <v>69.12</v>
      </c>
      <c r="AA274" s="271" t="s">
        <v>2688</v>
      </c>
      <c r="AB274" s="270">
        <v>1.7491375061606702</v>
      </c>
      <c r="AC274" t="str">
        <f>IF('WetLitterbags placem_collection'!AB55="","",'WetLitterbags placem_collection'!AB55)</f>
        <v/>
      </c>
      <c r="AD274" t="str">
        <f>IF('WetLitterbags placem_collection'!Z55="","",'WetLitterbags placem_collection'!Z55)</f>
        <v/>
      </c>
      <c r="AE274" s="256" t="str">
        <f>IF('WetLitterbags placem_collection'!AA55="","",'WetLitterbags placem_collection'!AA55)</f>
        <v/>
      </c>
      <c r="AF274" t="str">
        <f>IF('WetLitterbags placem_collection'!AC55="","",'WetLitterbags placem_collection'!AC55)</f>
        <v/>
      </c>
      <c r="AG274">
        <f>IFERROR(AVERAGE('Dry_Litterbag Placem_Collection'!O55,'Dry_Litterbag Placem_Collection'!R55),"")</f>
        <v>6.5</v>
      </c>
      <c r="AH274" s="290">
        <f>IFERROR(AVERAGE('Dry_Litterbag Placem_Collection'!N55,'Dry_Litterbag Placem_Collection'!Q55),"")</f>
        <v>30.4</v>
      </c>
      <c r="AI274" s="289">
        <f>INDEX(Coordinates!$B$2:$B$197,MATCH(G274,Coordinates!$J$2:$J$197,0))</f>
        <v>-3.4061140000000001</v>
      </c>
      <c r="AJ274" s="289">
        <f>INDEX(Coordinates!$C$2:$C$197,MATCH(G274,Coordinates!$J$2:$J$197,0))</f>
        <v>34.850596000000003</v>
      </c>
      <c r="AK274" s="289" t="str">
        <f>IF(ISNUMBER(SEARCH("C", 'Dry_Litterbag Placem_Collection'!T55)),"YES","")</f>
        <v/>
      </c>
      <c r="AL274" s="289" t="str">
        <f>IF(ISNUMBER(SEARCH("H", 'Dry_Litterbag Placem_Collection'!T55)),"YES","")</f>
        <v/>
      </c>
      <c r="AM274" s="289" t="str">
        <f>IF(ISNUMBER(SEARCH("R", 'Dry_Litterbag Placem_Collection'!T55)),"YES","")</f>
        <v/>
      </c>
    </row>
    <row r="275" spans="1:39" ht="15" customHeight="1">
      <c r="A275" s="281" t="s">
        <v>2677</v>
      </c>
      <c r="B275" s="282">
        <f>'Dry_Litterbag Placem_Collection'!A56</f>
        <v>54</v>
      </c>
      <c r="C275" s="282" t="str">
        <f>'Dry_Litterbag Placem_Collection'!B56</f>
        <v>Makao</v>
      </c>
      <c r="D275" s="282" t="s">
        <v>2677</v>
      </c>
      <c r="E275" s="282" t="s">
        <v>20</v>
      </c>
      <c r="F275" s="282">
        <v>3</v>
      </c>
      <c r="G275" s="283" t="str">
        <f>'Dry_Litterbag Placem_Collection'!C56</f>
        <v>Dry_P3_T6</v>
      </c>
      <c r="H275" s="284" t="s">
        <v>2559</v>
      </c>
      <c r="I275" s="292" t="s">
        <v>298</v>
      </c>
      <c r="J275" s="282" t="str">
        <f>IF(ISBLANK('Dry_Litterbag Placem_Collection'!K56),"","R"&amp;""&amp;'Dry_Litterbag Placem_Collection'!K56)</f>
        <v/>
      </c>
      <c r="K275" s="286" t="str">
        <f>IFERROR(INDEX('Green_rooibos initial weight'!$C$5:$C$1749,MATCH(J275, 'Green_rooibos initial weight'!$A$5:$A$1749,0)),"")</f>
        <v/>
      </c>
      <c r="L275" s="286" t="str">
        <f t="shared" si="17"/>
        <v/>
      </c>
      <c r="M275" s="291"/>
      <c r="N275" s="291"/>
      <c r="O275" s="286" t="str">
        <f>IF(IFERROR(INDEX('Both teabags AfterDry'!$D$3:$D$900,MATCH(J275,'Both teabags AfterDry'!$A$3:$A$900,0)),"")="","",(IFERROR(INDEX('Both teabags AfterDry'!$D$3:$D$900,MATCH(J275,'Both teabags AfterDry'!$A$3:$A$900,0)),"")))</f>
        <v/>
      </c>
      <c r="P275" s="286" t="str">
        <f t="shared" si="18"/>
        <v/>
      </c>
      <c r="Q275" s="291"/>
      <c r="R275" s="291"/>
      <c r="S275" s="287">
        <f>'Dry_Litterbag Placem_Collection'!E56</f>
        <v>0</v>
      </c>
      <c r="T275" s="287" t="str">
        <f>IF('Dry_Litterbag Placem_Collection'!G56="","",'Dry_Litterbag Placem_Collection'!G56)</f>
        <v/>
      </c>
      <c r="U275" s="288" t="str">
        <f t="shared" si="16"/>
        <v/>
      </c>
      <c r="V275" s="286" t="str">
        <f t="shared" si="19"/>
        <v/>
      </c>
      <c r="W275" s="289" t="str">
        <f>IFERROR(INDEX(Rainfall_Dry!$O$2:$O$217,MATCH(B275, Rainfall_Dry!$A$2:$A$217,0)),"")</f>
        <v/>
      </c>
      <c r="X275" s="270">
        <v>21.96</v>
      </c>
      <c r="Y275" s="270">
        <v>8.9199999999999982</v>
      </c>
      <c r="Z275" s="270">
        <v>69.12</v>
      </c>
      <c r="AA275" s="271" t="s">
        <v>2688</v>
      </c>
      <c r="AB275" s="270">
        <v>1.7491375061606702</v>
      </c>
      <c r="AC275" t="str">
        <f>IF('WetLitterbags placem_collection'!AB56="","",'WetLitterbags placem_collection'!AB56)</f>
        <v/>
      </c>
      <c r="AD275" t="str">
        <f>IF('WetLitterbags placem_collection'!Z56="","",'WetLitterbags placem_collection'!Z56)</f>
        <v/>
      </c>
      <c r="AE275" s="256" t="str">
        <f>IF('WetLitterbags placem_collection'!AA56="","",'WetLitterbags placem_collection'!AA56)</f>
        <v/>
      </c>
      <c r="AF275" t="str">
        <f>IF('WetLitterbags placem_collection'!AC56="","",'WetLitterbags placem_collection'!AC56)</f>
        <v/>
      </c>
      <c r="AG275" t="str">
        <f>IFERROR(AVERAGE('Dry_Litterbag Placem_Collection'!O56,'Dry_Litterbag Placem_Collection'!R56),"")</f>
        <v/>
      </c>
      <c r="AH275" s="290" t="str">
        <f>IFERROR(AVERAGE('Dry_Litterbag Placem_Collection'!N56,'Dry_Litterbag Placem_Collection'!Q56),"")</f>
        <v/>
      </c>
      <c r="AI275" s="289">
        <f>INDEX(Coordinates!$B$2:$B$197,MATCH(G275,Coordinates!$J$2:$J$197,0))</f>
        <v>-3.406058019</v>
      </c>
      <c r="AJ275" s="289">
        <f>INDEX(Coordinates!$C$2:$C$197,MATCH(G275,Coordinates!$J$2:$J$197,0))</f>
        <v>34.850466019999999</v>
      </c>
      <c r="AK275" s="289" t="str">
        <f>IF(ISNUMBER(SEARCH("C", 'Dry_Litterbag Placem_Collection'!T56)),"YES","")</f>
        <v/>
      </c>
      <c r="AL275" s="289" t="str">
        <f>IF(ISNUMBER(SEARCH("H", 'Dry_Litterbag Placem_Collection'!T56)),"YES","")</f>
        <v/>
      </c>
      <c r="AM275" s="289" t="str">
        <f>IF(ISNUMBER(SEARCH("R", 'Dry_Litterbag Placem_Collection'!T56)),"YES","")</f>
        <v/>
      </c>
    </row>
    <row r="276" spans="1:39" ht="15" customHeight="1">
      <c r="A276" s="281" t="s">
        <v>2677</v>
      </c>
      <c r="B276" s="282">
        <f>'Dry_Litterbag Placem_Collection'!A57</f>
        <v>55</v>
      </c>
      <c r="C276" s="282" t="str">
        <f>'Dry_Litterbag Placem_Collection'!B57</f>
        <v>Makao</v>
      </c>
      <c r="D276" s="282" t="s">
        <v>2677</v>
      </c>
      <c r="E276" s="282" t="s">
        <v>20</v>
      </c>
      <c r="F276" s="282">
        <v>3</v>
      </c>
      <c r="G276" s="283" t="str">
        <f>'Dry_Litterbag Placem_Collection'!C57</f>
        <v>Dry_P3_T7</v>
      </c>
      <c r="H276" s="284" t="s">
        <v>2559</v>
      </c>
      <c r="I276" s="292" t="s">
        <v>298</v>
      </c>
      <c r="J276" s="282" t="str">
        <f>IF(ISBLANK('Dry_Litterbag Placem_Collection'!K57),"","R"&amp;""&amp;'Dry_Litterbag Placem_Collection'!K57)</f>
        <v>R839</v>
      </c>
      <c r="K276" s="286">
        <f>IFERROR(INDEX('Green_rooibos initial weight'!$C$5:$C$1749,MATCH(J276, 'Green_rooibos initial weight'!$A$5:$A$1749,0)),"")</f>
        <v>2.2269999999999999</v>
      </c>
      <c r="L276" s="286">
        <f t="shared" si="17"/>
        <v>1.9771999999999998</v>
      </c>
      <c r="M276" s="291"/>
      <c r="N276" s="291"/>
      <c r="O276" s="286">
        <f>IF(IFERROR(INDEX('Both teabags AfterDry'!$D$3:$D$900,MATCH(J276,'Both teabags AfterDry'!$A$3:$A$900,0)),"")="","",(IFERROR(INDEX('Both teabags AfterDry'!$D$3:$D$900,MATCH(J276,'Both teabags AfterDry'!$A$3:$A$900,0)),"")))</f>
        <v>1.9775</v>
      </c>
      <c r="P276" s="286">
        <f t="shared" si="18"/>
        <v>1.8269</v>
      </c>
      <c r="Q276" s="291"/>
      <c r="R276" s="291"/>
      <c r="S276" s="287">
        <f>'Dry_Litterbag Placem_Collection'!E57</f>
        <v>42938</v>
      </c>
      <c r="T276" s="287">
        <f>IF('Dry_Litterbag Placem_Collection'!G57="","",'Dry_Litterbag Placem_Collection'!G57)</f>
        <v>43005</v>
      </c>
      <c r="U276" s="288">
        <f t="shared" si="16"/>
        <v>67</v>
      </c>
      <c r="V276" s="286">
        <f t="shared" si="19"/>
        <v>0.15029999999999988</v>
      </c>
      <c r="W276" s="289">
        <f>IFERROR(INDEX(Rainfall_Dry!$O$2:$O$217,MATCH(B276, Rainfall_Dry!$A$2:$A$217,0)),"")</f>
        <v>6.5250000359999998</v>
      </c>
      <c r="X276" s="270">
        <v>21.96</v>
      </c>
      <c r="Y276" s="270">
        <v>8.9199999999999982</v>
      </c>
      <c r="Z276" s="270">
        <v>69.12</v>
      </c>
      <c r="AA276" s="271" t="s">
        <v>2688</v>
      </c>
      <c r="AB276" s="270">
        <v>1.7491375061606702</v>
      </c>
      <c r="AC276">
        <f>IF('WetLitterbags placem_collection'!AB57="","",'WetLitterbags placem_collection'!AB57)</f>
        <v>15.8</v>
      </c>
      <c r="AD276">
        <f>IF('WetLitterbags placem_collection'!Z57="","",'WetLitterbags placem_collection'!Z57)</f>
        <v>45</v>
      </c>
      <c r="AE276" s="256" t="str">
        <f>IF('WetLitterbags placem_collection'!AA57="","",'WetLitterbags placem_collection'!AA57)</f>
        <v>M</v>
      </c>
      <c r="AF276">
        <f>IF('WetLitterbags placem_collection'!AC57="","",'WetLitterbags placem_collection'!AC57)</f>
        <v>1</v>
      </c>
      <c r="AG276">
        <f>IFERROR(AVERAGE('Dry_Litterbag Placem_Collection'!O57,'Dry_Litterbag Placem_Collection'!R57),"")</f>
        <v>4.8</v>
      </c>
      <c r="AH276" s="290">
        <f>IFERROR(AVERAGE('Dry_Litterbag Placem_Collection'!N57,'Dry_Litterbag Placem_Collection'!Q57),"")</f>
        <v>31.9</v>
      </c>
      <c r="AI276" s="289">
        <f>INDEX(Coordinates!$B$2:$B$197,MATCH(G276,Coordinates!$J$2:$J$197,0))</f>
        <v>-3.4061389879999999</v>
      </c>
      <c r="AJ276" s="289">
        <f>INDEX(Coordinates!$C$2:$C$197,MATCH(G276,Coordinates!$J$2:$J$197,0))</f>
        <v>34.850574979999998</v>
      </c>
      <c r="AK276" s="289" t="str">
        <f>IF(ISNUMBER(SEARCH("C", 'Dry_Litterbag Placem_Collection'!T57)),"YES","")</f>
        <v>YES</v>
      </c>
      <c r="AL276" s="289" t="str">
        <f>IF(ISNUMBER(SEARCH("H", 'Dry_Litterbag Placem_Collection'!T57)),"YES","")</f>
        <v>YES</v>
      </c>
      <c r="AM276" s="289" t="str">
        <f>IF(ISNUMBER(SEARCH("R", 'Dry_Litterbag Placem_Collection'!T57)),"YES","")</f>
        <v/>
      </c>
    </row>
    <row r="277" spans="1:39" ht="15" customHeight="1">
      <c r="A277" s="281" t="s">
        <v>2677</v>
      </c>
      <c r="B277" s="282">
        <f>'Dry_Litterbag Placem_Collection'!A58</f>
        <v>56</v>
      </c>
      <c r="C277" s="282" t="str">
        <f>'Dry_Litterbag Placem_Collection'!B58</f>
        <v>Makao</v>
      </c>
      <c r="D277" s="282" t="s">
        <v>2677</v>
      </c>
      <c r="E277" s="282" t="s">
        <v>20</v>
      </c>
      <c r="F277" s="282">
        <v>3</v>
      </c>
      <c r="G277" s="283" t="str">
        <f>'Dry_Litterbag Placem_Collection'!C58</f>
        <v>Dry_P3_T8</v>
      </c>
      <c r="H277" s="284" t="s">
        <v>2559</v>
      </c>
      <c r="I277" s="292" t="s">
        <v>298</v>
      </c>
      <c r="J277" s="282" t="str">
        <f>IF(ISBLANK('Dry_Litterbag Placem_Collection'!K58),"","R"&amp;""&amp;'Dry_Litterbag Placem_Collection'!K58)</f>
        <v>R760</v>
      </c>
      <c r="K277" s="286">
        <f>IFERROR(INDEX('Green_rooibos initial weight'!$C$5:$C$1749,MATCH(J277, 'Green_rooibos initial weight'!$A$5:$A$1749,0)),"")</f>
        <v>2.2320000000000002</v>
      </c>
      <c r="L277" s="286">
        <f t="shared" si="17"/>
        <v>1.9822000000000002</v>
      </c>
      <c r="M277" s="291"/>
      <c r="N277" s="291"/>
      <c r="O277" s="286">
        <f>IF(IFERROR(INDEX('Both teabags AfterDry'!$D$3:$D$900,MATCH(J277,'Both teabags AfterDry'!$A$3:$A$900,0)),"")="","",(IFERROR(INDEX('Both teabags AfterDry'!$D$3:$D$900,MATCH(J277,'Both teabags AfterDry'!$A$3:$A$900,0)),"")))</f>
        <v>1.9821</v>
      </c>
      <c r="P277" s="286">
        <f t="shared" si="18"/>
        <v>1.8314999999999999</v>
      </c>
      <c r="Q277" s="291"/>
      <c r="R277" s="291"/>
      <c r="S277" s="287">
        <f>'Dry_Litterbag Placem_Collection'!E58</f>
        <v>42938</v>
      </c>
      <c r="T277" s="287">
        <f>IF('Dry_Litterbag Placem_Collection'!G58="","",'Dry_Litterbag Placem_Collection'!G58)</f>
        <v>43005</v>
      </c>
      <c r="U277" s="288">
        <f t="shared" si="16"/>
        <v>67</v>
      </c>
      <c r="V277" s="286">
        <f t="shared" si="19"/>
        <v>0.15070000000000028</v>
      </c>
      <c r="W277" s="289">
        <f>IFERROR(INDEX(Rainfall_Dry!$O$2:$O$217,MATCH(B277, Rainfall_Dry!$A$2:$A$217,0)),"")</f>
        <v>6.5250000359999998</v>
      </c>
      <c r="X277" s="270">
        <v>21.96</v>
      </c>
      <c r="Y277" s="270">
        <v>8.9199999999999982</v>
      </c>
      <c r="Z277" s="270">
        <v>69.12</v>
      </c>
      <c r="AA277" s="271" t="s">
        <v>2688</v>
      </c>
      <c r="AB277" s="270">
        <v>1.7491375061606702</v>
      </c>
      <c r="AC277">
        <f>IF('WetLitterbags placem_collection'!AB58="","",'WetLitterbags placem_collection'!AB58)</f>
        <v>15.4</v>
      </c>
      <c r="AD277">
        <f>IF('WetLitterbags placem_collection'!Z58="","",'WetLitterbags placem_collection'!Z58)</f>
        <v>30.8</v>
      </c>
      <c r="AE277" s="256" t="str">
        <f>IF('WetLitterbags placem_collection'!AA58="","",'WetLitterbags placem_collection'!AA58)</f>
        <v>M</v>
      </c>
      <c r="AF277">
        <f>IF('WetLitterbags placem_collection'!AC58="","",'WetLitterbags placem_collection'!AC58)</f>
        <v>0</v>
      </c>
      <c r="AG277">
        <f>IFERROR(AVERAGE('Dry_Litterbag Placem_Collection'!O58,'Dry_Litterbag Placem_Collection'!R58),"")</f>
        <v>8.3000000000000007</v>
      </c>
      <c r="AH277" s="290">
        <f>IFERROR(AVERAGE('Dry_Litterbag Placem_Collection'!N58,'Dry_Litterbag Placem_Collection'!Q58),"")</f>
        <v>30.049999999999997</v>
      </c>
      <c r="AI277" s="289">
        <f>INDEX(Coordinates!$B$2:$B$197,MATCH(G277,Coordinates!$J$2:$J$197,0))</f>
        <v>-3.4062900300000001</v>
      </c>
      <c r="AJ277" s="289">
        <f>INDEX(Coordinates!$C$2:$C$197,MATCH(G277,Coordinates!$J$2:$J$197,0))</f>
        <v>34.850441959999998</v>
      </c>
      <c r="AK277" s="289" t="str">
        <f>IF(ISNUMBER(SEARCH("C", 'Dry_Litterbag Placem_Collection'!T58)),"YES","")</f>
        <v/>
      </c>
      <c r="AL277" s="289" t="str">
        <f>IF(ISNUMBER(SEARCH("H", 'Dry_Litterbag Placem_Collection'!T58)),"YES","")</f>
        <v/>
      </c>
      <c r="AM277" s="289" t="str">
        <f>IF(ISNUMBER(SEARCH("R", 'Dry_Litterbag Placem_Collection'!T58)),"YES","")</f>
        <v/>
      </c>
    </row>
    <row r="278" spans="1:39" ht="15" customHeight="1">
      <c r="A278" s="281" t="s">
        <v>2677</v>
      </c>
      <c r="B278" s="282">
        <f>'Dry_Litterbag Placem_Collection'!A59</f>
        <v>57</v>
      </c>
      <c r="C278" s="282" t="str">
        <f>'Dry_Litterbag Placem_Collection'!B59</f>
        <v>Makao</v>
      </c>
      <c r="D278" s="282" t="s">
        <v>2677</v>
      </c>
      <c r="E278" s="282" t="s">
        <v>20</v>
      </c>
      <c r="F278" s="282">
        <v>4</v>
      </c>
      <c r="G278" s="283" t="str">
        <f>'Dry_Litterbag Placem_Collection'!C59</f>
        <v>Dry_P4_T1</v>
      </c>
      <c r="H278" s="284" t="s">
        <v>2559</v>
      </c>
      <c r="I278" s="292" t="s">
        <v>298</v>
      </c>
      <c r="J278" s="282" t="str">
        <f>IF(ISBLANK('Dry_Litterbag Placem_Collection'!K59),"","R"&amp;""&amp;'Dry_Litterbag Placem_Collection'!K59)</f>
        <v>R830</v>
      </c>
      <c r="K278" s="286">
        <f>IFERROR(INDEX('Green_rooibos initial weight'!$C$5:$C$1749,MATCH(J278, 'Green_rooibos initial weight'!$A$5:$A$1749,0)),"")</f>
        <v>2.2160000000000002</v>
      </c>
      <c r="L278" s="286">
        <f t="shared" si="17"/>
        <v>1.9662000000000002</v>
      </c>
      <c r="M278" s="291"/>
      <c r="N278" s="291"/>
      <c r="O278" s="286">
        <f>IF(IFERROR(INDEX('Both teabags AfterDry'!$D$3:$D$900,MATCH(J278,'Both teabags AfterDry'!$A$3:$A$900,0)),"")="","",(IFERROR(INDEX('Both teabags AfterDry'!$D$3:$D$900,MATCH(J278,'Both teabags AfterDry'!$A$3:$A$900,0)),"")))</f>
        <v>1.9719</v>
      </c>
      <c r="P278" s="286">
        <f t="shared" si="18"/>
        <v>1.8212999999999999</v>
      </c>
      <c r="Q278" s="291"/>
      <c r="R278" s="291"/>
      <c r="S278" s="287">
        <f>'Dry_Litterbag Placem_Collection'!E59</f>
        <v>42938</v>
      </c>
      <c r="T278" s="287">
        <f>IF('Dry_Litterbag Placem_Collection'!G59="","",'Dry_Litterbag Placem_Collection'!G59)</f>
        <v>43005</v>
      </c>
      <c r="U278" s="288">
        <f t="shared" si="16"/>
        <v>67</v>
      </c>
      <c r="V278" s="286">
        <f t="shared" si="19"/>
        <v>0.14490000000000025</v>
      </c>
      <c r="W278" s="289">
        <f>IFERROR(INDEX(Rainfall_Dry!$O$2:$O$217,MATCH(B278, Rainfall_Dry!$A$2:$A$217,0)),"")</f>
        <v>6.5250000359999998</v>
      </c>
      <c r="X278" s="270">
        <v>25.96</v>
      </c>
      <c r="Y278" s="270">
        <v>6.9200000000000008</v>
      </c>
      <c r="Z278" s="270">
        <v>67.12</v>
      </c>
      <c r="AA278" s="271" t="s">
        <v>2688</v>
      </c>
      <c r="AB278" s="270">
        <v>1.7568260226712666</v>
      </c>
      <c r="AC278">
        <f>IF('WetLitterbags placem_collection'!AB59="","",'WetLitterbags placem_collection'!AB59)</f>
        <v>3.3</v>
      </c>
      <c r="AD278">
        <f>IF('WetLitterbags placem_collection'!Z59="","",'WetLitterbags placem_collection'!Z59)</f>
        <v>28.4</v>
      </c>
      <c r="AE278" s="256" t="str">
        <f>IF('WetLitterbags placem_collection'!AA59="","",'WetLitterbags placem_collection'!AA59)</f>
        <v>O</v>
      </c>
      <c r="AF278">
        <f>IF('WetLitterbags placem_collection'!AC59="","",'WetLitterbags placem_collection'!AC59)</f>
        <v>1</v>
      </c>
      <c r="AG278">
        <f>IFERROR(AVERAGE('Dry_Litterbag Placem_Collection'!O59,'Dry_Litterbag Placem_Collection'!R59),"")</f>
        <v>3.95</v>
      </c>
      <c r="AH278" s="290">
        <f>IFERROR(AVERAGE('Dry_Litterbag Placem_Collection'!N59,'Dry_Litterbag Placem_Collection'!Q59),"")</f>
        <v>33.25</v>
      </c>
      <c r="AI278" s="289">
        <f>INDEX(Coordinates!$B$2:$B$197,MATCH(G278,Coordinates!$J$2:$J$197,0))</f>
        <v>-3.4064239729999999</v>
      </c>
      <c r="AJ278" s="289">
        <f>INDEX(Coordinates!$C$2:$C$197,MATCH(G278,Coordinates!$J$2:$J$197,0))</f>
        <v>34.851213010000002</v>
      </c>
      <c r="AK278" s="289" t="str">
        <f>IF(ISNUMBER(SEARCH("C", 'Dry_Litterbag Placem_Collection'!T59)),"YES","")</f>
        <v/>
      </c>
      <c r="AL278" s="289" t="str">
        <f>IF(ISNUMBER(SEARCH("H", 'Dry_Litterbag Placem_Collection'!T59)),"YES","")</f>
        <v/>
      </c>
      <c r="AM278" s="289" t="str">
        <f>IF(ISNUMBER(SEARCH("R", 'Dry_Litterbag Placem_Collection'!T59)),"YES","")</f>
        <v/>
      </c>
    </row>
    <row r="279" spans="1:39" ht="15" customHeight="1">
      <c r="A279" s="281" t="s">
        <v>2677</v>
      </c>
      <c r="B279" s="282">
        <f>'Dry_Litterbag Placem_Collection'!A60</f>
        <v>58</v>
      </c>
      <c r="C279" s="282" t="str">
        <f>'Dry_Litterbag Placem_Collection'!B60</f>
        <v>Makao</v>
      </c>
      <c r="D279" s="282" t="s">
        <v>2677</v>
      </c>
      <c r="E279" s="282" t="s">
        <v>20</v>
      </c>
      <c r="F279" s="282">
        <v>4</v>
      </c>
      <c r="G279" s="283" t="str">
        <f>'Dry_Litterbag Placem_Collection'!C60</f>
        <v>Dry_P4_T2</v>
      </c>
      <c r="H279" s="284" t="s">
        <v>2559</v>
      </c>
      <c r="I279" s="292" t="s">
        <v>298</v>
      </c>
      <c r="J279" s="282" t="str">
        <f>IF(ISBLANK('Dry_Litterbag Placem_Collection'!K60),"","R"&amp;""&amp;'Dry_Litterbag Placem_Collection'!K60)</f>
        <v>R725</v>
      </c>
      <c r="K279" s="286">
        <f>IFERROR(INDEX('Green_rooibos initial weight'!$C$5:$C$1749,MATCH(J279, 'Green_rooibos initial weight'!$A$5:$A$1749,0)),"")</f>
        <v>2.1930000000000001</v>
      </c>
      <c r="L279" s="286">
        <f t="shared" si="17"/>
        <v>1.9432</v>
      </c>
      <c r="M279" s="291"/>
      <c r="N279" s="291"/>
      <c r="O279" s="286">
        <f>IF(IFERROR(INDEX('Both teabags AfterDry'!$D$3:$D$900,MATCH(J279,'Both teabags AfterDry'!$A$3:$A$900,0)),"")="","",(IFERROR(INDEX('Both teabags AfterDry'!$D$3:$D$900,MATCH(J279,'Both teabags AfterDry'!$A$3:$A$900,0)),"")))</f>
        <v>0.71450000000000002</v>
      </c>
      <c r="P279" s="286">
        <f t="shared" si="18"/>
        <v>0.56390000000000007</v>
      </c>
      <c r="Q279" s="291"/>
      <c r="R279" s="291"/>
      <c r="S279" s="287">
        <f>'Dry_Litterbag Placem_Collection'!E60</f>
        <v>42938</v>
      </c>
      <c r="T279" s="287">
        <f>IF('Dry_Litterbag Placem_Collection'!G60="","",'Dry_Litterbag Placem_Collection'!G60)</f>
        <v>43005</v>
      </c>
      <c r="U279" s="288">
        <f t="shared" si="16"/>
        <v>67</v>
      </c>
      <c r="V279" s="286">
        <f t="shared" si="19"/>
        <v>1.3793</v>
      </c>
      <c r="W279" s="289">
        <f>IFERROR(INDEX(Rainfall_Dry!$O$2:$O$217,MATCH(B279, Rainfall_Dry!$A$2:$A$217,0)),"")</f>
        <v>6.5250000359999998</v>
      </c>
      <c r="X279" s="270">
        <v>25.96</v>
      </c>
      <c r="Y279" s="270">
        <v>6.9200000000000008</v>
      </c>
      <c r="Z279" s="270">
        <v>67.12</v>
      </c>
      <c r="AA279" s="271" t="s">
        <v>2688</v>
      </c>
      <c r="AB279" s="270">
        <v>1.7568260226712666</v>
      </c>
      <c r="AC279">
        <f>IF('WetLitterbags placem_collection'!AB60="","",'WetLitterbags placem_collection'!AB60)</f>
        <v>1.4</v>
      </c>
      <c r="AD279">
        <f>IF('WetLitterbags placem_collection'!Z60="","",'WetLitterbags placem_collection'!Z60)</f>
        <v>54.4</v>
      </c>
      <c r="AE279" s="256" t="str">
        <f>IF('WetLitterbags placem_collection'!AA60="","",'WetLitterbags placem_collection'!AA60)</f>
        <v>O</v>
      </c>
      <c r="AF279">
        <f>IF('WetLitterbags placem_collection'!AC60="","",'WetLitterbags placem_collection'!AC60)</f>
        <v>0</v>
      </c>
      <c r="AG279">
        <f>IFERROR(AVERAGE('Dry_Litterbag Placem_Collection'!O60,'Dry_Litterbag Placem_Collection'!R60),"")</f>
        <v>5.7</v>
      </c>
      <c r="AH279" s="290">
        <f>IFERROR(AVERAGE('Dry_Litterbag Placem_Collection'!N60,'Dry_Litterbag Placem_Collection'!Q60),"")</f>
        <v>32.35</v>
      </c>
      <c r="AI279" s="289">
        <f>INDEX(Coordinates!$B$2:$B$197,MATCH(G279,Coordinates!$J$2:$J$197,0))</f>
        <v>-3.4065020079999999</v>
      </c>
      <c r="AJ279" s="289">
        <f>INDEX(Coordinates!$C$2:$C$197,MATCH(G279,Coordinates!$J$2:$J$197,0))</f>
        <v>34.851056020000001</v>
      </c>
      <c r="AK279" s="289" t="str">
        <f>IF(ISNUMBER(SEARCH("C", 'Dry_Litterbag Placem_Collection'!T60)),"YES","")</f>
        <v/>
      </c>
      <c r="AL279" s="289" t="str">
        <f>IF(ISNUMBER(SEARCH("H", 'Dry_Litterbag Placem_Collection'!T60)),"YES","")</f>
        <v>YES</v>
      </c>
      <c r="AM279" s="289" t="str">
        <f>IF(ISNUMBER(SEARCH("R", 'Dry_Litterbag Placem_Collection'!T60)),"YES","")</f>
        <v/>
      </c>
    </row>
    <row r="280" spans="1:39" ht="15" customHeight="1">
      <c r="A280" s="281" t="s">
        <v>2677</v>
      </c>
      <c r="B280" s="282">
        <f>'Dry_Litterbag Placem_Collection'!A61</f>
        <v>59</v>
      </c>
      <c r="C280" s="282" t="str">
        <f>'Dry_Litterbag Placem_Collection'!B61</f>
        <v>Makao</v>
      </c>
      <c r="D280" s="282" t="s">
        <v>2677</v>
      </c>
      <c r="E280" s="282" t="s">
        <v>20</v>
      </c>
      <c r="F280" s="282">
        <v>4</v>
      </c>
      <c r="G280" s="283" t="str">
        <f>'Dry_Litterbag Placem_Collection'!C61</f>
        <v>Dry_P4_T3</v>
      </c>
      <c r="H280" s="284" t="s">
        <v>2559</v>
      </c>
      <c r="I280" s="292" t="s">
        <v>298</v>
      </c>
      <c r="J280" s="282" t="str">
        <f>IF(ISBLANK('Dry_Litterbag Placem_Collection'!K61),"","R"&amp;""&amp;'Dry_Litterbag Placem_Collection'!K61)</f>
        <v>R721</v>
      </c>
      <c r="K280" s="286">
        <f>IFERROR(INDEX('Green_rooibos initial weight'!$C$5:$C$1749,MATCH(J280, 'Green_rooibos initial weight'!$A$5:$A$1749,0)),"")</f>
        <v>2.2229999999999999</v>
      </c>
      <c r="L280" s="286">
        <f t="shared" si="17"/>
        <v>1.9731999999999998</v>
      </c>
      <c r="M280" s="291"/>
      <c r="N280" s="291"/>
      <c r="O280" s="286">
        <f>IF(IFERROR(INDEX('Both teabags AfterDry'!$D$3:$D$900,MATCH(J280,'Both teabags AfterDry'!$A$3:$A$900,0)),"")="","",(IFERROR(INDEX('Both teabags AfterDry'!$D$3:$D$900,MATCH(J280,'Both teabags AfterDry'!$A$3:$A$900,0)),"")))</f>
        <v>1.9549000000000001</v>
      </c>
      <c r="P280" s="286">
        <f t="shared" si="18"/>
        <v>1.8043</v>
      </c>
      <c r="Q280" s="291"/>
      <c r="R280" s="291"/>
      <c r="S280" s="287">
        <f>'Dry_Litterbag Placem_Collection'!E61</f>
        <v>42938</v>
      </c>
      <c r="T280" s="287">
        <f>IF('Dry_Litterbag Placem_Collection'!G61="","",'Dry_Litterbag Placem_Collection'!G61)</f>
        <v>43005</v>
      </c>
      <c r="U280" s="288">
        <f t="shared" si="16"/>
        <v>67</v>
      </c>
      <c r="V280" s="286">
        <f t="shared" si="19"/>
        <v>0.16889999999999983</v>
      </c>
      <c r="W280" s="289">
        <f>IFERROR(INDEX(Rainfall_Dry!$O$2:$O$217,MATCH(B280, Rainfall_Dry!$A$2:$A$217,0)),"")</f>
        <v>6.5250000359999998</v>
      </c>
      <c r="X280" s="270">
        <v>25.96</v>
      </c>
      <c r="Y280" s="270">
        <v>6.9200000000000008</v>
      </c>
      <c r="Z280" s="270">
        <v>67.12</v>
      </c>
      <c r="AA280" s="271" t="s">
        <v>2688</v>
      </c>
      <c r="AB280" s="270">
        <v>1.7568260226712666</v>
      </c>
      <c r="AC280">
        <f>IF('WetLitterbags placem_collection'!AB61="","",'WetLitterbags placem_collection'!AB61)</f>
        <v>3.3</v>
      </c>
      <c r="AD280">
        <f>IF('WetLitterbags placem_collection'!Z61="","",'WetLitterbags placem_collection'!Z61)</f>
        <v>46</v>
      </c>
      <c r="AE280" s="256" t="str">
        <f>IF('WetLitterbags placem_collection'!AA61="","",'WetLitterbags placem_collection'!AA61)</f>
        <v>O</v>
      </c>
      <c r="AF280">
        <f>IF('WetLitterbags placem_collection'!AC61="","",'WetLitterbags placem_collection'!AC61)</f>
        <v>0</v>
      </c>
      <c r="AG280">
        <f>IFERROR(AVERAGE('Dry_Litterbag Placem_Collection'!O61,'Dry_Litterbag Placem_Collection'!R61),"")</f>
        <v>7.6999999999999993</v>
      </c>
      <c r="AH280" s="290">
        <f>IFERROR(AVERAGE('Dry_Litterbag Placem_Collection'!N61,'Dry_Litterbag Placem_Collection'!Q61),"")</f>
        <v>31.8</v>
      </c>
      <c r="AI280" s="289">
        <f>INDEX(Coordinates!$B$2:$B$197,MATCH(G280,Coordinates!$J$2:$J$197,0))</f>
        <v>-3.4062359670000002</v>
      </c>
      <c r="AJ280" s="289">
        <f>INDEX(Coordinates!$C$2:$C$197,MATCH(G280,Coordinates!$J$2:$J$197,0))</f>
        <v>34.851107990000003</v>
      </c>
      <c r="AK280" s="289" t="str">
        <f>IF(ISNUMBER(SEARCH("C", 'Dry_Litterbag Placem_Collection'!T61)),"YES","")</f>
        <v/>
      </c>
      <c r="AL280" s="289" t="str">
        <f>IF(ISNUMBER(SEARCH("H", 'Dry_Litterbag Placem_Collection'!T61)),"YES","")</f>
        <v/>
      </c>
      <c r="AM280" s="289" t="str">
        <f>IF(ISNUMBER(SEARCH("R", 'Dry_Litterbag Placem_Collection'!T61)),"YES","")</f>
        <v/>
      </c>
    </row>
    <row r="281" spans="1:39" ht="15" customHeight="1">
      <c r="A281" s="281" t="s">
        <v>2677</v>
      </c>
      <c r="B281" s="282">
        <f>'Dry_Litterbag Placem_Collection'!A62</f>
        <v>60</v>
      </c>
      <c r="C281" s="282" t="str">
        <f>'Dry_Litterbag Placem_Collection'!B62</f>
        <v>Makao</v>
      </c>
      <c r="D281" s="282" t="s">
        <v>2677</v>
      </c>
      <c r="E281" s="282" t="s">
        <v>20</v>
      </c>
      <c r="F281" s="282">
        <v>4</v>
      </c>
      <c r="G281" s="283" t="str">
        <f>'Dry_Litterbag Placem_Collection'!C62</f>
        <v>Dry_P4_T4</v>
      </c>
      <c r="H281" s="284" t="s">
        <v>2559</v>
      </c>
      <c r="I281" s="292" t="s">
        <v>298</v>
      </c>
      <c r="J281" s="282" t="str">
        <f>IF(ISBLANK('Dry_Litterbag Placem_Collection'!K62),"","R"&amp;""&amp;'Dry_Litterbag Placem_Collection'!K62)</f>
        <v>R763</v>
      </c>
      <c r="K281" s="286">
        <f>IFERROR(INDEX('Green_rooibos initial weight'!$C$5:$C$1749,MATCH(J281, 'Green_rooibos initial weight'!$A$5:$A$1749,0)),"")</f>
        <v>2.2589999999999999</v>
      </c>
      <c r="L281" s="286">
        <f t="shared" si="17"/>
        <v>2.0091999999999999</v>
      </c>
      <c r="M281" s="291"/>
      <c r="N281" s="291"/>
      <c r="O281" s="286">
        <f>IF(IFERROR(INDEX('Both teabags AfterDry'!$D$3:$D$900,MATCH(J281,'Both teabags AfterDry'!$A$3:$A$900,0)),"")="","",(IFERROR(INDEX('Both teabags AfterDry'!$D$3:$D$900,MATCH(J281,'Both teabags AfterDry'!$A$3:$A$900,0)),"")))</f>
        <v>1.9797</v>
      </c>
      <c r="P281" s="286">
        <f t="shared" si="18"/>
        <v>1.8290999999999999</v>
      </c>
      <c r="Q281" s="291"/>
      <c r="R281" s="291"/>
      <c r="S281" s="287">
        <f>'Dry_Litterbag Placem_Collection'!E62</f>
        <v>42938</v>
      </c>
      <c r="T281" s="287">
        <f>IF('Dry_Litterbag Placem_Collection'!G62="","",'Dry_Litterbag Placem_Collection'!G62)</f>
        <v>43005</v>
      </c>
      <c r="U281" s="288">
        <f t="shared" si="16"/>
        <v>67</v>
      </c>
      <c r="V281" s="286">
        <f t="shared" si="19"/>
        <v>0.18009999999999993</v>
      </c>
      <c r="W281" s="289">
        <f>IFERROR(INDEX(Rainfall_Dry!$O$2:$O$217,MATCH(B281, Rainfall_Dry!$A$2:$A$217,0)),"")</f>
        <v>6.5250000359999998</v>
      </c>
      <c r="X281" s="270">
        <v>25.96</v>
      </c>
      <c r="Y281" s="270">
        <v>6.9200000000000008</v>
      </c>
      <c r="Z281" s="270">
        <v>67.12</v>
      </c>
      <c r="AA281" s="271" t="s">
        <v>2688</v>
      </c>
      <c r="AB281" s="270">
        <v>1.7568260226712666</v>
      </c>
      <c r="AC281">
        <f>IF('WetLitterbags placem_collection'!AB62="","",'WetLitterbags placem_collection'!AB62)</f>
        <v>2.4</v>
      </c>
      <c r="AD281">
        <f>IF('WetLitterbags placem_collection'!Z62="","",'WetLitterbags placem_collection'!Z62)</f>
        <v>10.199999999999999</v>
      </c>
      <c r="AE281" s="256" t="str">
        <f>IF('WetLitterbags placem_collection'!AA62="","",'WetLitterbags placem_collection'!AA62)</f>
        <v>O</v>
      </c>
      <c r="AF281">
        <f>IF('WetLitterbags placem_collection'!AC62="","",'WetLitterbags placem_collection'!AC62)</f>
        <v>0</v>
      </c>
      <c r="AG281">
        <f>IFERROR(AVERAGE('Dry_Litterbag Placem_Collection'!O62,'Dry_Litterbag Placem_Collection'!R62),"")</f>
        <v>5.65</v>
      </c>
      <c r="AH281" s="290">
        <f>IFERROR(AVERAGE('Dry_Litterbag Placem_Collection'!N62,'Dry_Litterbag Placem_Collection'!Q62),"")</f>
        <v>32.650000000000006</v>
      </c>
      <c r="AI281" s="289">
        <f>INDEX(Coordinates!$B$2:$B$197,MATCH(G281,Coordinates!$J$2:$J$197,0))</f>
        <v>-3.406281983</v>
      </c>
      <c r="AJ281" s="289">
        <f>INDEX(Coordinates!$C$2:$C$197,MATCH(G281,Coordinates!$J$2:$J$197,0))</f>
        <v>34.85137898</v>
      </c>
      <c r="AK281" s="289" t="str">
        <f>IF(ISNUMBER(SEARCH("C", 'Dry_Litterbag Placem_Collection'!T62)),"YES","")</f>
        <v/>
      </c>
      <c r="AL281" s="289" t="str">
        <f>IF(ISNUMBER(SEARCH("H", 'Dry_Litterbag Placem_Collection'!T62)),"YES","")</f>
        <v/>
      </c>
      <c r="AM281" s="289" t="str">
        <f>IF(ISNUMBER(SEARCH("R", 'Dry_Litterbag Placem_Collection'!T62)),"YES","")</f>
        <v/>
      </c>
    </row>
    <row r="282" spans="1:39" ht="15" customHeight="1">
      <c r="A282" s="281" t="s">
        <v>2677</v>
      </c>
      <c r="B282" s="282">
        <f>'Dry_Litterbag Placem_Collection'!A63</f>
        <v>61</v>
      </c>
      <c r="C282" s="282" t="str">
        <f>'Dry_Litterbag Placem_Collection'!B63</f>
        <v>Makao</v>
      </c>
      <c r="D282" s="282" t="s">
        <v>2677</v>
      </c>
      <c r="E282" s="282" t="s">
        <v>20</v>
      </c>
      <c r="F282" s="282">
        <v>4</v>
      </c>
      <c r="G282" s="283" t="str">
        <f>'Dry_Litterbag Placem_Collection'!C63</f>
        <v>Dry_P4_T5</v>
      </c>
      <c r="H282" s="284" t="s">
        <v>2559</v>
      </c>
      <c r="I282" s="292" t="s">
        <v>298</v>
      </c>
      <c r="J282" s="282" t="str">
        <f>IF(ISBLANK('Dry_Litterbag Placem_Collection'!K63),"","R"&amp;""&amp;'Dry_Litterbag Placem_Collection'!K63)</f>
        <v>R775</v>
      </c>
      <c r="K282" s="286">
        <f>IFERROR(INDEX('Green_rooibos initial weight'!$C$5:$C$1749,MATCH(J282, 'Green_rooibos initial weight'!$A$5:$A$1749,0)),"")</f>
        <v>2.2290000000000001</v>
      </c>
      <c r="L282" s="286">
        <f t="shared" si="17"/>
        <v>1.9792000000000001</v>
      </c>
      <c r="M282" s="291"/>
      <c r="N282" s="291"/>
      <c r="O282" s="286" t="str">
        <f>IF(IFERROR(INDEX('Both teabags AfterDry'!$D$3:$D$900,MATCH(J282,'Both teabags AfterDry'!$A$3:$A$900,0)),"")="","",(IFERROR(INDEX('Both teabags AfterDry'!$D$3:$D$900,MATCH(J282,'Both teabags AfterDry'!$A$3:$A$900,0)),"")))</f>
        <v/>
      </c>
      <c r="P282" s="286" t="str">
        <f t="shared" si="18"/>
        <v/>
      </c>
      <c r="Q282" s="291"/>
      <c r="R282" s="291"/>
      <c r="S282" s="287">
        <f>'Dry_Litterbag Placem_Collection'!E63</f>
        <v>42938</v>
      </c>
      <c r="T282" s="287">
        <f>IF('Dry_Litterbag Placem_Collection'!G63="","",'Dry_Litterbag Placem_Collection'!G63)</f>
        <v>43005</v>
      </c>
      <c r="U282" s="288">
        <f t="shared" si="16"/>
        <v>67</v>
      </c>
      <c r="V282" s="286" t="str">
        <f t="shared" si="19"/>
        <v/>
      </c>
      <c r="W282" s="289">
        <f>IFERROR(INDEX(Rainfall_Dry!$O$2:$O$217,MATCH(B282, Rainfall_Dry!$A$2:$A$217,0)),"")</f>
        <v>6.5250000359999998</v>
      </c>
      <c r="X282" s="270">
        <v>25.96</v>
      </c>
      <c r="Y282" s="270">
        <v>6.9200000000000008</v>
      </c>
      <c r="Z282" s="270">
        <v>67.12</v>
      </c>
      <c r="AA282" s="271" t="s">
        <v>2688</v>
      </c>
      <c r="AB282" s="270">
        <v>1.7568260226712666</v>
      </c>
      <c r="AC282">
        <f>IF('WetLitterbags placem_collection'!AB63="","",'WetLitterbags placem_collection'!AB63)</f>
        <v>5.6</v>
      </c>
      <c r="AD282">
        <f>IF('WetLitterbags placem_collection'!Z63="","",'WetLitterbags placem_collection'!Z63)</f>
        <v>34.200000000000003</v>
      </c>
      <c r="AE282" s="256" t="str">
        <f>IF('WetLitterbags placem_collection'!AA63="","",'WetLitterbags placem_collection'!AA63)</f>
        <v>O</v>
      </c>
      <c r="AF282">
        <f>IF('WetLitterbags placem_collection'!AC63="","",'WetLitterbags placem_collection'!AC63)</f>
        <v>0</v>
      </c>
      <c r="AG282">
        <f>IFERROR(AVERAGE('Dry_Litterbag Placem_Collection'!O63,'Dry_Litterbag Placem_Collection'!R63),"")</f>
        <v>4.5</v>
      </c>
      <c r="AH282" s="290">
        <f>IFERROR(AVERAGE('Dry_Litterbag Placem_Collection'!N63,'Dry_Litterbag Placem_Collection'!Q63),"")</f>
        <v>34</v>
      </c>
      <c r="AI282" s="289">
        <f>INDEX(Coordinates!$B$2:$B$197,MATCH(G282,Coordinates!$J$2:$J$197,0))</f>
        <v>-3.406569986</v>
      </c>
      <c r="AJ282" s="289">
        <f>INDEX(Coordinates!$C$2:$C$197,MATCH(G282,Coordinates!$J$2:$J$197,0))</f>
        <v>34.851323989999997</v>
      </c>
      <c r="AK282" s="289" t="str">
        <f>IF(ISNUMBER(SEARCH("C", 'Dry_Litterbag Placem_Collection'!T63)),"YES","")</f>
        <v/>
      </c>
      <c r="AL282" s="289" t="str">
        <f>IF(ISNUMBER(SEARCH("H", 'Dry_Litterbag Placem_Collection'!T63)),"YES","")</f>
        <v/>
      </c>
      <c r="AM282" s="289" t="str">
        <f>IF(ISNUMBER(SEARCH("R", 'Dry_Litterbag Placem_Collection'!T63)),"YES","")</f>
        <v/>
      </c>
    </row>
    <row r="283" spans="1:39" ht="15" customHeight="1">
      <c r="A283" s="281" t="s">
        <v>2677</v>
      </c>
      <c r="B283" s="282">
        <f>'Dry_Litterbag Placem_Collection'!A64</f>
        <v>62</v>
      </c>
      <c r="C283" s="282" t="str">
        <f>'Dry_Litterbag Placem_Collection'!B64</f>
        <v>Makao</v>
      </c>
      <c r="D283" s="282" t="s">
        <v>2677</v>
      </c>
      <c r="E283" s="282" t="s">
        <v>20</v>
      </c>
      <c r="F283" s="282">
        <v>4</v>
      </c>
      <c r="G283" s="283" t="str">
        <f>'Dry_Litterbag Placem_Collection'!C64</f>
        <v>Dry_P4_T6</v>
      </c>
      <c r="H283" s="284" t="s">
        <v>2559</v>
      </c>
      <c r="I283" s="292" t="s">
        <v>298</v>
      </c>
      <c r="J283" s="282" t="str">
        <f>IF(ISBLANK('Dry_Litterbag Placem_Collection'!K64),"","R"&amp;""&amp;'Dry_Litterbag Placem_Collection'!K64)</f>
        <v/>
      </c>
      <c r="K283" s="286" t="str">
        <f>IFERROR(INDEX('Green_rooibos initial weight'!$C$5:$C$1749,MATCH(J283, 'Green_rooibos initial weight'!$A$5:$A$1749,0)),"")</f>
        <v/>
      </c>
      <c r="L283" s="286" t="str">
        <f t="shared" si="17"/>
        <v/>
      </c>
      <c r="M283" s="291"/>
      <c r="N283" s="291"/>
      <c r="O283" s="286" t="str">
        <f>IF(IFERROR(INDEX('Both teabags AfterDry'!$D$3:$D$900,MATCH(J283,'Both teabags AfterDry'!$A$3:$A$900,0)),"")="","",(IFERROR(INDEX('Both teabags AfterDry'!$D$3:$D$900,MATCH(J283,'Both teabags AfterDry'!$A$3:$A$900,0)),"")))</f>
        <v/>
      </c>
      <c r="P283" s="286" t="str">
        <f t="shared" si="18"/>
        <v/>
      </c>
      <c r="Q283" s="291"/>
      <c r="R283" s="291"/>
      <c r="S283" s="287">
        <f>'Dry_Litterbag Placem_Collection'!E64</f>
        <v>0</v>
      </c>
      <c r="T283" s="287" t="str">
        <f>IF('Dry_Litterbag Placem_Collection'!G64="","",'Dry_Litterbag Placem_Collection'!G64)</f>
        <v/>
      </c>
      <c r="U283" s="288" t="str">
        <f t="shared" si="16"/>
        <v/>
      </c>
      <c r="V283" s="286" t="str">
        <f t="shared" si="19"/>
        <v/>
      </c>
      <c r="W283" s="289" t="str">
        <f>IFERROR(INDEX(Rainfall_Dry!$O$2:$O$217,MATCH(B283, Rainfall_Dry!$A$2:$A$217,0)),"")</f>
        <v/>
      </c>
      <c r="X283" s="270">
        <v>25.96</v>
      </c>
      <c r="Y283" s="270">
        <v>6.9200000000000008</v>
      </c>
      <c r="Z283" s="270">
        <v>67.12</v>
      </c>
      <c r="AA283" s="271" t="s">
        <v>2688</v>
      </c>
      <c r="AB283" s="270">
        <v>1.7568260226712666</v>
      </c>
      <c r="AC283">
        <f>IF('WetLitterbags placem_collection'!AB64="","",'WetLitterbags placem_collection'!AB64)</f>
        <v>4.2</v>
      </c>
      <c r="AD283">
        <f>IF('WetLitterbags placem_collection'!Z64="","",'WetLitterbags placem_collection'!Z64)</f>
        <v>40.4</v>
      </c>
      <c r="AE283" s="256" t="str">
        <f>IF('WetLitterbags placem_collection'!AA64="","",'WetLitterbags placem_collection'!AA64)</f>
        <v>O</v>
      </c>
      <c r="AF283">
        <f>IF('WetLitterbags placem_collection'!AC64="","",'WetLitterbags placem_collection'!AC64)</f>
        <v>0</v>
      </c>
      <c r="AG283" t="str">
        <f>IFERROR(AVERAGE('Dry_Litterbag Placem_Collection'!O64,'Dry_Litterbag Placem_Collection'!R64),"")</f>
        <v/>
      </c>
      <c r="AH283" s="290" t="str">
        <f>IFERROR(AVERAGE('Dry_Litterbag Placem_Collection'!N64,'Dry_Litterbag Placem_Collection'!Q64),"")</f>
        <v/>
      </c>
      <c r="AI283" s="289">
        <f>INDEX(Coordinates!$B$2:$B$197,MATCH(G283,Coordinates!$J$2:$J$197,0))</f>
        <v>-3.4065180179999999</v>
      </c>
      <c r="AJ283" s="289">
        <f>INDEX(Coordinates!$C$2:$C$197,MATCH(G283,Coordinates!$J$2:$J$197,0))</f>
        <v>34.85121402</v>
      </c>
      <c r="AK283" s="289" t="str">
        <f>IF(ISNUMBER(SEARCH("C", 'Dry_Litterbag Placem_Collection'!T64)),"YES","")</f>
        <v/>
      </c>
      <c r="AL283" s="289" t="str">
        <f>IF(ISNUMBER(SEARCH("H", 'Dry_Litterbag Placem_Collection'!T64)),"YES","")</f>
        <v/>
      </c>
      <c r="AM283" s="289" t="str">
        <f>IF(ISNUMBER(SEARCH("R", 'Dry_Litterbag Placem_Collection'!T64)),"YES","")</f>
        <v/>
      </c>
    </row>
    <row r="284" spans="1:39" ht="15" customHeight="1">
      <c r="A284" s="281" t="s">
        <v>2677</v>
      </c>
      <c r="B284" s="282">
        <f>'Dry_Litterbag Placem_Collection'!A65</f>
        <v>63</v>
      </c>
      <c r="C284" s="282" t="str">
        <f>'Dry_Litterbag Placem_Collection'!B65</f>
        <v>Makao</v>
      </c>
      <c r="D284" s="282" t="s">
        <v>2677</v>
      </c>
      <c r="E284" s="282" t="s">
        <v>20</v>
      </c>
      <c r="F284" s="282">
        <v>4</v>
      </c>
      <c r="G284" s="283" t="str">
        <f>'Dry_Litterbag Placem_Collection'!C65</f>
        <v>Dry_P4_T7</v>
      </c>
      <c r="H284" s="284" t="s">
        <v>2559</v>
      </c>
      <c r="I284" s="292" t="s">
        <v>298</v>
      </c>
      <c r="J284" s="282" t="str">
        <f>IF(ISBLANK('Dry_Litterbag Placem_Collection'!K65),"","R"&amp;""&amp;'Dry_Litterbag Placem_Collection'!K65)</f>
        <v>R733</v>
      </c>
      <c r="K284" s="286">
        <f>IFERROR(INDEX('Green_rooibos initial weight'!$C$5:$C$1749,MATCH(J284, 'Green_rooibos initial weight'!$A$5:$A$1749,0)),"")</f>
        <v>2.181</v>
      </c>
      <c r="L284" s="286">
        <f t="shared" si="17"/>
        <v>1.9312</v>
      </c>
      <c r="M284" s="291"/>
      <c r="N284" s="291"/>
      <c r="O284" s="286">
        <f>IF(IFERROR(INDEX('Both teabags AfterDry'!$D$3:$D$900,MATCH(J284,'Both teabags AfterDry'!$A$3:$A$900,0)),"")="","",(IFERROR(INDEX('Both teabags AfterDry'!$D$3:$D$900,MATCH(J284,'Both teabags AfterDry'!$A$3:$A$900,0)),"")))</f>
        <v>1.9025000000000001</v>
      </c>
      <c r="P284" s="286">
        <f t="shared" si="18"/>
        <v>1.7519</v>
      </c>
      <c r="Q284" s="291"/>
      <c r="R284" s="291"/>
      <c r="S284" s="287">
        <f>'Dry_Litterbag Placem_Collection'!E65</f>
        <v>42938</v>
      </c>
      <c r="T284" s="287">
        <f>IF('Dry_Litterbag Placem_Collection'!G65="","",'Dry_Litterbag Placem_Collection'!G65)</f>
        <v>43005</v>
      </c>
      <c r="U284" s="288">
        <f t="shared" si="16"/>
        <v>67</v>
      </c>
      <c r="V284" s="286">
        <f t="shared" si="19"/>
        <v>0.17930000000000001</v>
      </c>
      <c r="W284" s="289">
        <f>IFERROR(INDEX(Rainfall_Dry!$O$2:$O$217,MATCH(B284, Rainfall_Dry!$A$2:$A$217,0)),"")</f>
        <v>6.5250000359999998</v>
      </c>
      <c r="X284" s="270">
        <v>25.96</v>
      </c>
      <c r="Y284" s="270">
        <v>6.9200000000000008</v>
      </c>
      <c r="Z284" s="270">
        <v>67.12</v>
      </c>
      <c r="AA284" s="271" t="s">
        <v>2688</v>
      </c>
      <c r="AB284" s="270">
        <v>1.7568260226712666</v>
      </c>
      <c r="AC284">
        <f>IF('WetLitterbags placem_collection'!AB65="","",'WetLitterbags placem_collection'!AB65)</f>
        <v>4.9000000000000004</v>
      </c>
      <c r="AD284">
        <f>IF('WetLitterbags placem_collection'!Z65="","",'WetLitterbags placem_collection'!Z65)</f>
        <v>45</v>
      </c>
      <c r="AE284" s="256" t="str">
        <f>IF('WetLitterbags placem_collection'!AA65="","",'WetLitterbags placem_collection'!AA65)</f>
        <v>O</v>
      </c>
      <c r="AF284">
        <f>IF('WetLitterbags placem_collection'!AC65="","",'WetLitterbags placem_collection'!AC65)</f>
        <v>0</v>
      </c>
      <c r="AG284">
        <f>IFERROR(AVERAGE('Dry_Litterbag Placem_Collection'!O65,'Dry_Litterbag Placem_Collection'!R65),"")</f>
        <v>4.75</v>
      </c>
      <c r="AH284" s="290">
        <f>IFERROR(AVERAGE('Dry_Litterbag Placem_Collection'!N65,'Dry_Litterbag Placem_Collection'!Q65),"")</f>
        <v>31.3</v>
      </c>
      <c r="AI284" s="289">
        <f>INDEX(Coordinates!$B$2:$B$197,MATCH(G284,Coordinates!$J$2:$J$197,0))</f>
        <v>-3.406334035</v>
      </c>
      <c r="AJ284" s="289">
        <f>INDEX(Coordinates!$C$2:$C$197,MATCH(G284,Coordinates!$J$2:$J$197,0))</f>
        <v>34.851172030000001</v>
      </c>
      <c r="AK284" s="289" t="str">
        <f>IF(ISNUMBER(SEARCH("C", 'Dry_Litterbag Placem_Collection'!T65)),"YES","")</f>
        <v/>
      </c>
      <c r="AL284" s="289" t="str">
        <f>IF(ISNUMBER(SEARCH("H", 'Dry_Litterbag Placem_Collection'!T65)),"YES","")</f>
        <v/>
      </c>
      <c r="AM284" s="289" t="str">
        <f>IF(ISNUMBER(SEARCH("R", 'Dry_Litterbag Placem_Collection'!T65)),"YES","")</f>
        <v/>
      </c>
    </row>
    <row r="285" spans="1:39" ht="15" customHeight="1">
      <c r="A285" s="281" t="s">
        <v>2677</v>
      </c>
      <c r="B285" s="282">
        <f>'Dry_Litterbag Placem_Collection'!A66</f>
        <v>64</v>
      </c>
      <c r="C285" s="282" t="str">
        <f>'Dry_Litterbag Placem_Collection'!B66</f>
        <v>Makao</v>
      </c>
      <c r="D285" s="282" t="s">
        <v>2677</v>
      </c>
      <c r="E285" s="282" t="s">
        <v>20</v>
      </c>
      <c r="F285" s="282">
        <v>4</v>
      </c>
      <c r="G285" s="283" t="str">
        <f>'Dry_Litterbag Placem_Collection'!C66</f>
        <v>Dry_P4_T8</v>
      </c>
      <c r="H285" s="284" t="s">
        <v>2559</v>
      </c>
      <c r="I285" s="292" t="s">
        <v>298</v>
      </c>
      <c r="J285" s="282" t="str">
        <f>IF(ISBLANK('Dry_Litterbag Placem_Collection'!K66),"","R"&amp;""&amp;'Dry_Litterbag Placem_Collection'!K66)</f>
        <v>R765</v>
      </c>
      <c r="K285" s="286">
        <f>IFERROR(INDEX('Green_rooibos initial weight'!$C$5:$C$1749,MATCH(J285, 'Green_rooibos initial weight'!$A$5:$A$1749,0)),"")</f>
        <v>2.2400000000000002</v>
      </c>
      <c r="L285" s="286">
        <f t="shared" si="17"/>
        <v>1.9902000000000002</v>
      </c>
      <c r="M285" s="291"/>
      <c r="N285" s="291"/>
      <c r="O285" s="286">
        <f>IF(IFERROR(INDEX('Both teabags AfterDry'!$D$3:$D$900,MATCH(J285,'Both teabags AfterDry'!$A$3:$A$900,0)),"")="","",(IFERROR(INDEX('Both teabags AfterDry'!$D$3:$D$900,MATCH(J285,'Both teabags AfterDry'!$A$3:$A$900,0)),"")))</f>
        <v>1.9783999999999999</v>
      </c>
      <c r="P285" s="286">
        <f t="shared" si="18"/>
        <v>1.8277999999999999</v>
      </c>
      <c r="Q285" s="291"/>
      <c r="R285" s="291"/>
      <c r="S285" s="287">
        <f>'Dry_Litterbag Placem_Collection'!E66</f>
        <v>42938</v>
      </c>
      <c r="T285" s="287">
        <f>IF('Dry_Litterbag Placem_Collection'!G66="","",'Dry_Litterbag Placem_Collection'!G66)</f>
        <v>43005</v>
      </c>
      <c r="U285" s="288">
        <f t="shared" si="16"/>
        <v>67</v>
      </c>
      <c r="V285" s="286">
        <f t="shared" si="19"/>
        <v>0.16240000000000032</v>
      </c>
      <c r="W285" s="289">
        <f>IFERROR(INDEX(Rainfall_Dry!$O$2:$O$217,MATCH(B285, Rainfall_Dry!$A$2:$A$217,0)),"")</f>
        <v>6.5250000359999998</v>
      </c>
      <c r="X285" s="270">
        <v>25.96</v>
      </c>
      <c r="Y285" s="270">
        <v>6.9200000000000008</v>
      </c>
      <c r="Z285" s="270">
        <v>67.12</v>
      </c>
      <c r="AA285" s="271" t="s">
        <v>2688</v>
      </c>
      <c r="AB285" s="270">
        <v>1.7568260226712666</v>
      </c>
      <c r="AC285">
        <f>IF('WetLitterbags placem_collection'!AB66="","",'WetLitterbags placem_collection'!AB66)</f>
        <v>3</v>
      </c>
      <c r="AD285">
        <f>IF('WetLitterbags placem_collection'!Z66="","",'WetLitterbags placem_collection'!Z66)</f>
        <v>22.8</v>
      </c>
      <c r="AE285" s="256" t="str">
        <f>IF('WetLitterbags placem_collection'!AA66="","",'WetLitterbags placem_collection'!AA66)</f>
        <v>O</v>
      </c>
      <c r="AF285">
        <f>IF('WetLitterbags placem_collection'!AC66="","",'WetLitterbags placem_collection'!AC66)</f>
        <v>1</v>
      </c>
      <c r="AG285">
        <f>IFERROR(AVERAGE('Dry_Litterbag Placem_Collection'!O66,'Dry_Litterbag Placem_Collection'!R66),"")</f>
        <v>5.55</v>
      </c>
      <c r="AH285" s="290">
        <f>IFERROR(AVERAGE('Dry_Litterbag Placem_Collection'!N66,'Dry_Litterbag Placem_Collection'!Q66),"")</f>
        <v>31.5</v>
      </c>
      <c r="AI285" s="289">
        <f>INDEX(Coordinates!$B$2:$B$197,MATCH(G285,Coordinates!$J$2:$J$197,0))</f>
        <v>-3.4063409920000001</v>
      </c>
      <c r="AJ285" s="289">
        <f>INDEX(Coordinates!$C$2:$C$197,MATCH(G285,Coordinates!$J$2:$J$197,0))</f>
        <v>34.85126004</v>
      </c>
      <c r="AK285" s="289" t="str">
        <f>IF(ISNUMBER(SEARCH("C", 'Dry_Litterbag Placem_Collection'!T66)),"YES","")</f>
        <v/>
      </c>
      <c r="AL285" s="289" t="str">
        <f>IF(ISNUMBER(SEARCH("H", 'Dry_Litterbag Placem_Collection'!T66)),"YES","")</f>
        <v/>
      </c>
      <c r="AM285" s="289" t="str">
        <f>IF(ISNUMBER(SEARCH("R", 'Dry_Litterbag Placem_Collection'!T66)),"YES","")</f>
        <v/>
      </c>
    </row>
    <row r="286" spans="1:39" ht="15" customHeight="1">
      <c r="A286" s="281" t="s">
        <v>2677</v>
      </c>
      <c r="B286" s="282">
        <f>'Dry_Litterbag Placem_Collection'!A67</f>
        <v>65</v>
      </c>
      <c r="C286" s="282" t="str">
        <f>'Dry_Litterbag Placem_Collection'!B67</f>
        <v>Maswa</v>
      </c>
      <c r="D286" s="282" t="s">
        <v>2677</v>
      </c>
      <c r="E286" s="282" t="s">
        <v>2679</v>
      </c>
      <c r="F286" s="282">
        <v>1</v>
      </c>
      <c r="G286" s="283" t="str">
        <f>'Dry_Litterbag Placem_Collection'!C67</f>
        <v>Dry_W1_T1</v>
      </c>
      <c r="H286" s="284" t="s">
        <v>2559</v>
      </c>
      <c r="I286" s="292" t="s">
        <v>298</v>
      </c>
      <c r="J286" s="282" t="str">
        <f>IF(ISBLANK('Dry_Litterbag Placem_Collection'!K67),"","R"&amp;""&amp;'Dry_Litterbag Placem_Collection'!K67)</f>
        <v>R731</v>
      </c>
      <c r="K286" s="286">
        <f>IFERROR(INDEX('Green_rooibos initial weight'!$C$5:$C$1749,MATCH(J286, 'Green_rooibos initial weight'!$A$5:$A$1749,0)),"")</f>
        <v>2.2480000000000002</v>
      </c>
      <c r="L286" s="286">
        <f t="shared" si="17"/>
        <v>1.9982000000000002</v>
      </c>
      <c r="M286" s="291"/>
      <c r="N286" s="291"/>
      <c r="O286" s="286" t="str">
        <f>IF(IFERROR(INDEX('Both teabags AfterDry'!$D$3:$D$900,MATCH(J286,'Both teabags AfterDry'!$A$3:$A$900,0)),"")="","",(IFERROR(INDEX('Both teabags AfterDry'!$D$3:$D$900,MATCH(J286,'Both teabags AfterDry'!$A$3:$A$900,0)),"")))</f>
        <v/>
      </c>
      <c r="P286" s="286" t="str">
        <f t="shared" si="18"/>
        <v/>
      </c>
      <c r="Q286" s="291"/>
      <c r="R286" s="291"/>
      <c r="S286" s="287">
        <f>'Dry_Litterbag Placem_Collection'!E67</f>
        <v>42937</v>
      </c>
      <c r="T286" s="287">
        <f>IF('Dry_Litterbag Placem_Collection'!G67="","",'Dry_Litterbag Placem_Collection'!G67)</f>
        <v>43005</v>
      </c>
      <c r="U286" s="288">
        <f t="shared" si="16"/>
        <v>68</v>
      </c>
      <c r="V286" s="286" t="str">
        <f t="shared" si="19"/>
        <v/>
      </c>
      <c r="W286" s="289">
        <f>IFERROR(INDEX(Rainfall_Dry!$O$2:$O$217,MATCH(B286, Rainfall_Dry!$A$2:$A$217,0)),"")</f>
        <v>6.900000125</v>
      </c>
      <c r="X286" s="270">
        <v>47.96</v>
      </c>
      <c r="Y286" s="270">
        <v>22.919999999999995</v>
      </c>
      <c r="Z286" s="270">
        <v>29.120000000000012</v>
      </c>
      <c r="AA286" s="271" t="s">
        <v>2691</v>
      </c>
      <c r="AB286" s="270">
        <v>2.8831936914736325</v>
      </c>
      <c r="AC286">
        <f>IF('WetLitterbags placem_collection'!AB67="","",'WetLitterbags placem_collection'!AB67)</f>
        <v>13.8</v>
      </c>
      <c r="AD286">
        <f>IF('WetLitterbags placem_collection'!Z67="","",'WetLitterbags placem_collection'!Z67)</f>
        <v>13.8</v>
      </c>
      <c r="AE286" s="256" t="str">
        <f>IF('WetLitterbags placem_collection'!AA67="","",'WetLitterbags placem_collection'!AA67)</f>
        <v>O</v>
      </c>
      <c r="AF286">
        <f>IF('WetLitterbags placem_collection'!AC67="","",'WetLitterbags placem_collection'!AC67)</f>
        <v>1</v>
      </c>
      <c r="AG286">
        <f>IFERROR(AVERAGE('Dry_Litterbag Placem_Collection'!O67,'Dry_Litterbag Placem_Collection'!R67),"")</f>
        <v>10.65</v>
      </c>
      <c r="AH286" s="290">
        <f>IFERROR(AVERAGE('Dry_Litterbag Placem_Collection'!N67,'Dry_Litterbag Placem_Collection'!Q67),"")</f>
        <v>28</v>
      </c>
      <c r="AI286" s="289">
        <f>INDEX(Coordinates!$B$2:$B$197,MATCH(G286,Coordinates!$J$2:$J$197,0))</f>
        <v>-3.2993960379999998</v>
      </c>
      <c r="AJ286" s="289">
        <f>INDEX(Coordinates!$C$2:$C$197,MATCH(G286,Coordinates!$J$2:$J$197,0))</f>
        <v>34.848240959999998</v>
      </c>
      <c r="AK286" s="289" t="str">
        <f>IF(ISNUMBER(SEARCH("C", 'Dry_Litterbag Placem_Collection'!T67)),"YES","")</f>
        <v/>
      </c>
      <c r="AL286" s="289" t="str">
        <f>IF(ISNUMBER(SEARCH("H", 'Dry_Litterbag Placem_Collection'!T67)),"YES","")</f>
        <v/>
      </c>
      <c r="AM286" s="289" t="str">
        <f>IF(ISNUMBER(SEARCH("R", 'Dry_Litterbag Placem_Collection'!T67)),"YES","")</f>
        <v/>
      </c>
    </row>
    <row r="287" spans="1:39" ht="15" customHeight="1">
      <c r="A287" s="281" t="s">
        <v>2677</v>
      </c>
      <c r="B287" s="282">
        <f>'Dry_Litterbag Placem_Collection'!A68</f>
        <v>66</v>
      </c>
      <c r="C287" s="282" t="str">
        <f>'Dry_Litterbag Placem_Collection'!B68</f>
        <v>Maswa</v>
      </c>
      <c r="D287" s="282" t="s">
        <v>2677</v>
      </c>
      <c r="E287" s="282" t="s">
        <v>2679</v>
      </c>
      <c r="F287" s="282">
        <v>1</v>
      </c>
      <c r="G287" s="283" t="str">
        <f>'Dry_Litterbag Placem_Collection'!C68</f>
        <v>Dry_W1_T2</v>
      </c>
      <c r="H287" s="284" t="s">
        <v>2559</v>
      </c>
      <c r="I287" s="292" t="s">
        <v>298</v>
      </c>
      <c r="J287" s="282" t="str">
        <f>IF(ISBLANK('Dry_Litterbag Placem_Collection'!K68),"","R"&amp;""&amp;'Dry_Litterbag Placem_Collection'!K68)</f>
        <v>R816</v>
      </c>
      <c r="K287" s="286">
        <f>IFERROR(INDEX('Green_rooibos initial weight'!$C$5:$C$1749,MATCH(J287, 'Green_rooibos initial weight'!$A$5:$A$1749,0)),"")</f>
        <v>2.194</v>
      </c>
      <c r="L287" s="286">
        <f t="shared" si="17"/>
        <v>1.9441999999999999</v>
      </c>
      <c r="M287" s="291"/>
      <c r="N287" s="291"/>
      <c r="O287" s="286" t="str">
        <f>IF(IFERROR(INDEX('Both teabags AfterDry'!$D$3:$D$900,MATCH(J287,'Both teabags AfterDry'!$A$3:$A$900,0)),"")="","",(IFERROR(INDEX('Both teabags AfterDry'!$D$3:$D$900,MATCH(J287,'Both teabags AfterDry'!$A$3:$A$900,0)),"")))</f>
        <v/>
      </c>
      <c r="P287" s="286" t="str">
        <f t="shared" si="18"/>
        <v/>
      </c>
      <c r="Q287" s="291"/>
      <c r="R287" s="291"/>
      <c r="S287" s="287">
        <f>'Dry_Litterbag Placem_Collection'!E68</f>
        <v>42937</v>
      </c>
      <c r="T287" s="287">
        <f>IF('Dry_Litterbag Placem_Collection'!G68="","",'Dry_Litterbag Placem_Collection'!G68)</f>
        <v>43005</v>
      </c>
      <c r="U287" s="288">
        <f t="shared" si="16"/>
        <v>68</v>
      </c>
      <c r="V287" s="286" t="str">
        <f t="shared" si="19"/>
        <v/>
      </c>
      <c r="W287" s="289">
        <f>IFERROR(INDEX(Rainfall_Dry!$O$2:$O$217,MATCH(B287, Rainfall_Dry!$A$2:$A$217,0)),"")</f>
        <v>6.900000125</v>
      </c>
      <c r="X287" s="270">
        <v>47.96</v>
      </c>
      <c r="Y287" s="270">
        <v>22.919999999999995</v>
      </c>
      <c r="Z287" s="270">
        <v>29.120000000000012</v>
      </c>
      <c r="AA287" s="271" t="s">
        <v>2691</v>
      </c>
      <c r="AB287" s="270">
        <v>3.8831936914736298</v>
      </c>
      <c r="AC287">
        <f>IF('WetLitterbags placem_collection'!AB68="","",'WetLitterbags placem_collection'!AB68)</f>
        <v>8</v>
      </c>
      <c r="AD287">
        <f>IF('WetLitterbags placem_collection'!Z68="","",'WetLitterbags placem_collection'!Z68)</f>
        <v>19.8</v>
      </c>
      <c r="AE287" s="256" t="str">
        <f>IF('WetLitterbags placem_collection'!AA68="","",'WetLitterbags placem_collection'!AA68)</f>
        <v>O</v>
      </c>
      <c r="AF287">
        <f>IF('WetLitterbags placem_collection'!AC68="","",'WetLitterbags placem_collection'!AC68)</f>
        <v>1</v>
      </c>
      <c r="AG287">
        <f>IFERROR(AVERAGE('Dry_Litterbag Placem_Collection'!O68,'Dry_Litterbag Placem_Collection'!R68),"")</f>
        <v>10.100000000000001</v>
      </c>
      <c r="AH287" s="290">
        <f>IFERROR(AVERAGE('Dry_Litterbag Placem_Collection'!N68,'Dry_Litterbag Placem_Collection'!Q68),"")</f>
        <v>23.6</v>
      </c>
      <c r="AI287" s="289">
        <f>INDEX(Coordinates!$B$2:$B$197,MATCH(G287,Coordinates!$J$2:$J$197,0))</f>
        <v>-3.2993090340000002</v>
      </c>
      <c r="AJ287" s="289">
        <f>INDEX(Coordinates!$C$2:$C$197,MATCH(G287,Coordinates!$J$2:$J$197,0))</f>
        <v>34.848404989999999</v>
      </c>
      <c r="AK287" s="289" t="str">
        <f>IF(ISNUMBER(SEARCH("C", 'Dry_Litterbag Placem_Collection'!T68)),"YES","")</f>
        <v/>
      </c>
      <c r="AL287" s="289" t="str">
        <f>IF(ISNUMBER(SEARCH("H", 'Dry_Litterbag Placem_Collection'!T68)),"YES","")</f>
        <v/>
      </c>
      <c r="AM287" s="289" t="str">
        <f>IF(ISNUMBER(SEARCH("R", 'Dry_Litterbag Placem_Collection'!T68)),"YES","")</f>
        <v/>
      </c>
    </row>
    <row r="288" spans="1:39" ht="15" customHeight="1">
      <c r="A288" s="281" t="s">
        <v>2677</v>
      </c>
      <c r="B288" s="282">
        <f>'Dry_Litterbag Placem_Collection'!A69</f>
        <v>67</v>
      </c>
      <c r="C288" s="282" t="str">
        <f>'Dry_Litterbag Placem_Collection'!B69</f>
        <v>Maswa</v>
      </c>
      <c r="D288" s="282" t="s">
        <v>2677</v>
      </c>
      <c r="E288" s="282" t="s">
        <v>2679</v>
      </c>
      <c r="F288" s="282">
        <v>1</v>
      </c>
      <c r="G288" s="283" t="str">
        <f>'Dry_Litterbag Placem_Collection'!C69</f>
        <v>Dry_W1_T3</v>
      </c>
      <c r="H288" s="284" t="s">
        <v>2559</v>
      </c>
      <c r="I288" s="292" t="s">
        <v>298</v>
      </c>
      <c r="J288" s="282" t="str">
        <f>IF(ISBLANK('Dry_Litterbag Placem_Collection'!K69),"","R"&amp;""&amp;'Dry_Litterbag Placem_Collection'!K69)</f>
        <v/>
      </c>
      <c r="K288" s="286" t="str">
        <f>IFERROR(INDEX('Green_rooibos initial weight'!$C$5:$C$1749,MATCH(J288, 'Green_rooibos initial weight'!$A$5:$A$1749,0)),"")</f>
        <v/>
      </c>
      <c r="L288" s="286" t="str">
        <f t="shared" si="17"/>
        <v/>
      </c>
      <c r="M288" s="291"/>
      <c r="N288" s="291"/>
      <c r="O288" s="286" t="str">
        <f>IF(IFERROR(INDEX('Both teabags AfterDry'!$D$3:$D$900,MATCH(J288,'Both teabags AfterDry'!$A$3:$A$900,0)),"")="","",(IFERROR(INDEX('Both teabags AfterDry'!$D$3:$D$900,MATCH(J288,'Both teabags AfterDry'!$A$3:$A$900,0)),"")))</f>
        <v/>
      </c>
      <c r="P288" s="286" t="str">
        <f t="shared" si="18"/>
        <v/>
      </c>
      <c r="Q288" s="291"/>
      <c r="R288" s="291"/>
      <c r="S288" s="287">
        <f>'Dry_Litterbag Placem_Collection'!E69</f>
        <v>0</v>
      </c>
      <c r="T288" s="287" t="str">
        <f>IF('Dry_Litterbag Placem_Collection'!G69="","",'Dry_Litterbag Placem_Collection'!G69)</f>
        <v/>
      </c>
      <c r="U288" s="288" t="str">
        <f t="shared" si="16"/>
        <v/>
      </c>
      <c r="V288" s="286" t="str">
        <f t="shared" si="19"/>
        <v/>
      </c>
      <c r="W288" s="289" t="str">
        <f>IFERROR(INDEX(Rainfall_Dry!$O$2:$O$217,MATCH(B288, Rainfall_Dry!$A$2:$A$217,0)),"")</f>
        <v/>
      </c>
      <c r="X288" s="270">
        <v>47.96</v>
      </c>
      <c r="Y288" s="270">
        <v>22.919999999999995</v>
      </c>
      <c r="Z288" s="270">
        <v>29.120000000000012</v>
      </c>
      <c r="AA288" s="271" t="s">
        <v>2691</v>
      </c>
      <c r="AB288" s="270">
        <v>4.8831936914736298</v>
      </c>
      <c r="AC288">
        <f>IF('WetLitterbags placem_collection'!AB69="","",'WetLitterbags placem_collection'!AB69)</f>
        <v>5.5</v>
      </c>
      <c r="AD288">
        <f>IF('WetLitterbags placem_collection'!Z69="","",'WetLitterbags placem_collection'!Z69)</f>
        <v>5.5</v>
      </c>
      <c r="AE288" s="256" t="str">
        <f>IF('WetLitterbags placem_collection'!AA69="","",'WetLitterbags placem_collection'!AA69)</f>
        <v>O</v>
      </c>
      <c r="AF288">
        <f>IF('WetLitterbags placem_collection'!AC69="","",'WetLitterbags placem_collection'!AC69)</f>
        <v>1</v>
      </c>
      <c r="AG288" t="str">
        <f>IFERROR(AVERAGE('Dry_Litterbag Placem_Collection'!O69,'Dry_Litterbag Placem_Collection'!R69),"")</f>
        <v/>
      </c>
      <c r="AH288" s="290" t="str">
        <f>IFERROR(AVERAGE('Dry_Litterbag Placem_Collection'!N69,'Dry_Litterbag Placem_Collection'!Q69),"")</f>
        <v/>
      </c>
      <c r="AI288" s="289">
        <f>INDEX(Coordinates!$B$2:$B$197,MATCH(G288,Coordinates!$J$2:$J$197,0))</f>
        <v>-3.299434008</v>
      </c>
      <c r="AJ288" s="289">
        <f>INDEX(Coordinates!$C$2:$C$197,MATCH(G288,Coordinates!$J$2:$J$197,0))</f>
        <v>34.848514960000003</v>
      </c>
      <c r="AK288" s="289" t="str">
        <f>IF(ISNUMBER(SEARCH("C", 'Dry_Litterbag Placem_Collection'!T69)),"YES","")</f>
        <v/>
      </c>
      <c r="AL288" s="289" t="str">
        <f>IF(ISNUMBER(SEARCH("H", 'Dry_Litterbag Placem_Collection'!T69)),"YES","")</f>
        <v/>
      </c>
      <c r="AM288" s="289" t="str">
        <f>IF(ISNUMBER(SEARCH("R", 'Dry_Litterbag Placem_Collection'!T69)),"YES","")</f>
        <v/>
      </c>
    </row>
    <row r="289" spans="1:39" ht="15" customHeight="1">
      <c r="A289" s="281" t="s">
        <v>2677</v>
      </c>
      <c r="B289" s="282">
        <f>'Dry_Litterbag Placem_Collection'!A70</f>
        <v>68</v>
      </c>
      <c r="C289" s="282" t="str">
        <f>'Dry_Litterbag Placem_Collection'!B70</f>
        <v>Maswa</v>
      </c>
      <c r="D289" s="282" t="s">
        <v>2677</v>
      </c>
      <c r="E289" s="282" t="s">
        <v>2679</v>
      </c>
      <c r="F289" s="282">
        <v>1</v>
      </c>
      <c r="G289" s="283" t="str">
        <f>'Dry_Litterbag Placem_Collection'!C70</f>
        <v>Dry_W1_T4</v>
      </c>
      <c r="H289" s="284" t="s">
        <v>2559</v>
      </c>
      <c r="I289" s="292" t="s">
        <v>298</v>
      </c>
      <c r="J289" s="282" t="str">
        <f>IF(ISBLANK('Dry_Litterbag Placem_Collection'!K70),"","R"&amp;""&amp;'Dry_Litterbag Placem_Collection'!K70)</f>
        <v>R815</v>
      </c>
      <c r="K289" s="286">
        <f>IFERROR(INDEX('Green_rooibos initial weight'!$C$5:$C$1749,MATCH(J289, 'Green_rooibos initial weight'!$A$5:$A$1749,0)),"")</f>
        <v>2.2130000000000001</v>
      </c>
      <c r="L289" s="286">
        <f t="shared" si="17"/>
        <v>1.9632000000000001</v>
      </c>
      <c r="M289" s="291"/>
      <c r="N289" s="291"/>
      <c r="O289" s="286">
        <f>IF(IFERROR(INDEX('Both teabags AfterDry'!$D$3:$D$900,MATCH(J289,'Both teabags AfterDry'!$A$3:$A$900,0)),"")="","",(IFERROR(INDEX('Both teabags AfterDry'!$D$3:$D$900,MATCH(J289,'Both teabags AfterDry'!$A$3:$A$900,0)),"")))</f>
        <v>1.9467000000000001</v>
      </c>
      <c r="P289" s="286">
        <f t="shared" si="18"/>
        <v>1.7961</v>
      </c>
      <c r="Q289" s="291"/>
      <c r="R289" s="291"/>
      <c r="S289" s="287">
        <f>'Dry_Litterbag Placem_Collection'!E70</f>
        <v>42937</v>
      </c>
      <c r="T289" s="287">
        <f>IF('Dry_Litterbag Placem_Collection'!G70="","",'Dry_Litterbag Placem_Collection'!G70)</f>
        <v>43005</v>
      </c>
      <c r="U289" s="288">
        <f t="shared" si="16"/>
        <v>68</v>
      </c>
      <c r="V289" s="286">
        <f t="shared" si="19"/>
        <v>0.16710000000000003</v>
      </c>
      <c r="W289" s="289">
        <f>IFERROR(INDEX(Rainfall_Dry!$O$2:$O$217,MATCH(B289, Rainfall_Dry!$A$2:$A$217,0)),"")</f>
        <v>6.900000125</v>
      </c>
      <c r="X289" s="270">
        <v>47.96</v>
      </c>
      <c r="Y289" s="270">
        <v>22.919999999999995</v>
      </c>
      <c r="Z289" s="270">
        <v>29.120000000000012</v>
      </c>
      <c r="AA289" s="271" t="s">
        <v>2691</v>
      </c>
      <c r="AB289" s="270">
        <v>5.8831936914736298</v>
      </c>
      <c r="AC289">
        <f>IF('WetLitterbags placem_collection'!AB70="","",'WetLitterbags placem_collection'!AB70)</f>
        <v>9.6999999999999993</v>
      </c>
      <c r="AD289">
        <f>IF('WetLitterbags placem_collection'!Z70="","",'WetLitterbags placem_collection'!Z70)</f>
        <v>23.4</v>
      </c>
      <c r="AE289" s="256" t="str">
        <f>IF('WetLitterbags placem_collection'!AA70="","",'WetLitterbags placem_collection'!AA70)</f>
        <v>O</v>
      </c>
      <c r="AF289">
        <f>IF('WetLitterbags placem_collection'!AC70="","",'WetLitterbags placem_collection'!AC70)</f>
        <v>1</v>
      </c>
      <c r="AG289">
        <f>IFERROR(AVERAGE('Dry_Litterbag Placem_Collection'!O70,'Dry_Litterbag Placem_Collection'!R70),"")</f>
        <v>7.75</v>
      </c>
      <c r="AH289" s="290">
        <f>IFERROR(AVERAGE('Dry_Litterbag Placem_Collection'!N70,'Dry_Litterbag Placem_Collection'!Q70),"")</f>
        <v>26.85</v>
      </c>
      <c r="AI289" s="289">
        <f>INDEX(Coordinates!$B$2:$B$197,MATCH(G289,Coordinates!$J$2:$J$197,0))</f>
        <v>-3.2991180099999999</v>
      </c>
      <c r="AJ289" s="289">
        <f>INDEX(Coordinates!$C$2:$C$197,MATCH(G289,Coordinates!$J$2:$J$197,0))</f>
        <v>34.84824699</v>
      </c>
      <c r="AK289" s="289" t="str">
        <f>IF(ISNUMBER(SEARCH("C", 'Dry_Litterbag Placem_Collection'!T70)),"YES","")</f>
        <v/>
      </c>
      <c r="AL289" s="289" t="str">
        <f>IF(ISNUMBER(SEARCH("H", 'Dry_Litterbag Placem_Collection'!T70)),"YES","")</f>
        <v/>
      </c>
      <c r="AM289" s="289" t="str">
        <f>IF(ISNUMBER(SEARCH("R", 'Dry_Litterbag Placem_Collection'!T70)),"YES","")</f>
        <v/>
      </c>
    </row>
    <row r="290" spans="1:39" ht="15" customHeight="1">
      <c r="A290" s="281" t="s">
        <v>2677</v>
      </c>
      <c r="B290" s="282">
        <f>'Dry_Litterbag Placem_Collection'!A71</f>
        <v>69</v>
      </c>
      <c r="C290" s="282" t="str">
        <f>'Dry_Litterbag Placem_Collection'!B71</f>
        <v>Maswa</v>
      </c>
      <c r="D290" s="282" t="s">
        <v>2677</v>
      </c>
      <c r="E290" s="282" t="s">
        <v>2679</v>
      </c>
      <c r="F290" s="282">
        <v>1</v>
      </c>
      <c r="G290" s="283" t="str">
        <f>'Dry_Litterbag Placem_Collection'!C71</f>
        <v>Dry_W1_T5</v>
      </c>
      <c r="H290" s="284" t="s">
        <v>2559</v>
      </c>
      <c r="I290" s="292" t="s">
        <v>298</v>
      </c>
      <c r="J290" s="282" t="str">
        <f>IF(ISBLANK('Dry_Litterbag Placem_Collection'!K71),"","R"&amp;""&amp;'Dry_Litterbag Placem_Collection'!K71)</f>
        <v>R741</v>
      </c>
      <c r="K290" s="286">
        <f>IFERROR(INDEX('Green_rooibos initial weight'!$C$5:$C$1749,MATCH(J290, 'Green_rooibos initial weight'!$A$5:$A$1749,0)),"")</f>
        <v>2.262</v>
      </c>
      <c r="L290" s="286">
        <f t="shared" si="17"/>
        <v>2.0122</v>
      </c>
      <c r="M290" s="291"/>
      <c r="N290" s="291"/>
      <c r="O290" s="286">
        <f>IF(IFERROR(INDEX('Both teabags AfterDry'!$D$3:$D$900,MATCH(J290,'Both teabags AfterDry'!$A$3:$A$900,0)),"")="","",(IFERROR(INDEX('Both teabags AfterDry'!$D$3:$D$900,MATCH(J290,'Both teabags AfterDry'!$A$3:$A$900,0)),"")))</f>
        <v>1.9702999999999999</v>
      </c>
      <c r="P290" s="286">
        <f t="shared" si="18"/>
        <v>1.8196999999999999</v>
      </c>
      <c r="Q290" s="291"/>
      <c r="R290" s="291"/>
      <c r="S290" s="287">
        <f>'Dry_Litterbag Placem_Collection'!E71</f>
        <v>42937</v>
      </c>
      <c r="T290" s="287">
        <f>IF('Dry_Litterbag Placem_Collection'!G71="","",'Dry_Litterbag Placem_Collection'!G71)</f>
        <v>43006</v>
      </c>
      <c r="U290" s="288">
        <f t="shared" si="16"/>
        <v>69</v>
      </c>
      <c r="V290" s="286">
        <f t="shared" si="19"/>
        <v>0.19250000000000012</v>
      </c>
      <c r="W290" s="289">
        <f>IFERROR(INDEX(Rainfall_Dry!$O$2:$O$217,MATCH(B290, Rainfall_Dry!$A$2:$A$217,0)),"")</f>
        <v>6.900000125</v>
      </c>
      <c r="X290" s="270">
        <v>47.96</v>
      </c>
      <c r="Y290" s="270">
        <v>22.919999999999995</v>
      </c>
      <c r="Z290" s="270">
        <v>29.120000000000012</v>
      </c>
      <c r="AA290" s="271" t="s">
        <v>2691</v>
      </c>
      <c r="AB290" s="270">
        <v>6.8831936914736298</v>
      </c>
      <c r="AC290">
        <f>IF('WetLitterbags placem_collection'!AB71="","",'WetLitterbags placem_collection'!AB71)</f>
        <v>14.4</v>
      </c>
      <c r="AD290">
        <f>IF('WetLitterbags placem_collection'!Z71="","",'WetLitterbags placem_collection'!Z71)</f>
        <v>24.4</v>
      </c>
      <c r="AE290" s="256" t="str">
        <f>IF('WetLitterbags placem_collection'!AA71="","",'WetLitterbags placem_collection'!AA71)</f>
        <v>O</v>
      </c>
      <c r="AF290">
        <f>IF('WetLitterbags placem_collection'!AC71="","",'WetLitterbags placem_collection'!AC71)</f>
        <v>1</v>
      </c>
      <c r="AG290">
        <f>IFERROR(AVERAGE('Dry_Litterbag Placem_Collection'!O71,'Dry_Litterbag Placem_Collection'!R71),"")</f>
        <v>7.95</v>
      </c>
      <c r="AH290" s="290">
        <f>IFERROR(AVERAGE('Dry_Litterbag Placem_Collection'!N71,'Dry_Litterbag Placem_Collection'!Q71),"")</f>
        <v>26.55</v>
      </c>
      <c r="AI290" s="289">
        <f>INDEX(Coordinates!$B$2:$B$197,MATCH(G290,Coordinates!$J$2:$J$197,0))</f>
        <v>-3.2993180030000002</v>
      </c>
      <c r="AJ290" s="289">
        <f>INDEX(Coordinates!$C$2:$C$197,MATCH(G290,Coordinates!$J$2:$J$197,0))</f>
        <v>34.848235010000003</v>
      </c>
      <c r="AK290" s="289" t="str">
        <f>IF(ISNUMBER(SEARCH("C", 'Dry_Litterbag Placem_Collection'!T71)),"YES","")</f>
        <v>YES</v>
      </c>
      <c r="AL290" s="289" t="str">
        <f>IF(ISNUMBER(SEARCH("H", 'Dry_Litterbag Placem_Collection'!T71)),"YES","")</f>
        <v/>
      </c>
      <c r="AM290" s="289" t="str">
        <f>IF(ISNUMBER(SEARCH("R", 'Dry_Litterbag Placem_Collection'!T71)),"YES","")</f>
        <v/>
      </c>
    </row>
    <row r="291" spans="1:39" ht="15" customHeight="1">
      <c r="A291" s="281" t="s">
        <v>2677</v>
      </c>
      <c r="B291" s="282">
        <f>'Dry_Litterbag Placem_Collection'!A72</f>
        <v>70</v>
      </c>
      <c r="C291" s="282" t="str">
        <f>'Dry_Litterbag Placem_Collection'!B72</f>
        <v>Maswa</v>
      </c>
      <c r="D291" s="282" t="s">
        <v>2677</v>
      </c>
      <c r="E291" s="282" t="s">
        <v>2679</v>
      </c>
      <c r="F291" s="282">
        <v>1</v>
      </c>
      <c r="G291" s="283" t="str">
        <f>'Dry_Litterbag Placem_Collection'!C72</f>
        <v>Dry_W1_T6</v>
      </c>
      <c r="H291" s="284" t="s">
        <v>2559</v>
      </c>
      <c r="I291" s="292" t="s">
        <v>298</v>
      </c>
      <c r="J291" s="282" t="str">
        <f>IF(ISBLANK('Dry_Litterbag Placem_Collection'!K72),"","R"&amp;""&amp;'Dry_Litterbag Placem_Collection'!K72)</f>
        <v>R294</v>
      </c>
      <c r="K291" s="286">
        <f>IFERROR(INDEX('Green_rooibos initial weight'!$C$5:$C$1749,MATCH(J291, 'Green_rooibos initial weight'!$A$5:$A$1749,0)),"")</f>
        <v>2.226</v>
      </c>
      <c r="L291" s="286">
        <f t="shared" si="17"/>
        <v>1.9762</v>
      </c>
      <c r="M291" s="291"/>
      <c r="N291" s="291"/>
      <c r="O291" s="286">
        <f>IF(IFERROR(INDEX('Both teabags AfterDry'!$D$3:$D$900,MATCH(J291,'Both teabags AfterDry'!$A$3:$A$900,0)),"")="","",(IFERROR(INDEX('Both teabags AfterDry'!$D$3:$D$900,MATCH(J291,'Both teabags AfterDry'!$A$3:$A$900,0)),"")))</f>
        <v>0.51</v>
      </c>
      <c r="P291" s="286">
        <f t="shared" si="18"/>
        <v>0.3594</v>
      </c>
      <c r="Q291" s="291"/>
      <c r="R291" s="291"/>
      <c r="S291" s="287">
        <f>'Dry_Litterbag Placem_Collection'!E72</f>
        <v>42937</v>
      </c>
      <c r="T291" s="287">
        <f>IF('Dry_Litterbag Placem_Collection'!G72="","",'Dry_Litterbag Placem_Collection'!G72)</f>
        <v>43006</v>
      </c>
      <c r="U291" s="288">
        <f t="shared" si="16"/>
        <v>69</v>
      </c>
      <c r="V291" s="286">
        <f t="shared" si="19"/>
        <v>1.6168</v>
      </c>
      <c r="W291" s="289">
        <f>IFERROR(INDEX(Rainfall_Dry!$O$2:$O$217,MATCH(B291, Rainfall_Dry!$A$2:$A$217,0)),"")</f>
        <v>6.900000125</v>
      </c>
      <c r="X291" s="270">
        <v>47.96</v>
      </c>
      <c r="Y291" s="270">
        <v>22.919999999999995</v>
      </c>
      <c r="Z291" s="270">
        <v>29.120000000000012</v>
      </c>
      <c r="AA291" s="271" t="s">
        <v>2691</v>
      </c>
      <c r="AB291" s="270">
        <v>7.8831936914736298</v>
      </c>
      <c r="AC291">
        <f>IF('WetLitterbags placem_collection'!AB72="","",'WetLitterbags placem_collection'!AB72)</f>
        <v>15</v>
      </c>
      <c r="AD291">
        <f>IF('WetLitterbags placem_collection'!Z72="","",'WetLitterbags placem_collection'!Z72)</f>
        <v>28</v>
      </c>
      <c r="AE291" s="256" t="str">
        <f>IF('WetLitterbags placem_collection'!AA72="","",'WetLitterbags placem_collection'!AA72)</f>
        <v>O</v>
      </c>
      <c r="AF291">
        <f>IF('WetLitterbags placem_collection'!AC72="","",'WetLitterbags placem_collection'!AC72)</f>
        <v>0</v>
      </c>
      <c r="AG291">
        <f>IFERROR(AVERAGE('Dry_Litterbag Placem_Collection'!O72,'Dry_Litterbag Placem_Collection'!R72),"")</f>
        <v>8.8000000000000007</v>
      </c>
      <c r="AH291" s="290">
        <f>IFERROR(AVERAGE('Dry_Litterbag Placem_Collection'!N72,'Dry_Litterbag Placem_Collection'!Q72),"")</f>
        <v>27.200000000000003</v>
      </c>
      <c r="AI291" s="289">
        <f>INDEX(Coordinates!$B$2:$B$197,MATCH(G291,Coordinates!$J$2:$J$197,0))</f>
        <v>-3.299381034</v>
      </c>
      <c r="AJ291" s="289">
        <f>INDEX(Coordinates!$C$2:$C$197,MATCH(G291,Coordinates!$J$2:$J$197,0))</f>
        <v>34.848312040000003</v>
      </c>
      <c r="AK291" s="289" t="str">
        <f>IF(ISNUMBER(SEARCH("C", 'Dry_Litterbag Placem_Collection'!T72)),"YES","")</f>
        <v>YES</v>
      </c>
      <c r="AL291" s="289" t="str">
        <f>IF(ISNUMBER(SEARCH("H", 'Dry_Litterbag Placem_Collection'!T72)),"YES","")</f>
        <v>YES</v>
      </c>
      <c r="AM291" s="289" t="str">
        <f>IF(ISNUMBER(SEARCH("R", 'Dry_Litterbag Placem_Collection'!T72)),"YES","")</f>
        <v/>
      </c>
    </row>
    <row r="292" spans="1:39" ht="15" customHeight="1">
      <c r="A292" s="281" t="s">
        <v>2677</v>
      </c>
      <c r="B292" s="282">
        <f>'Dry_Litterbag Placem_Collection'!A73</f>
        <v>71</v>
      </c>
      <c r="C292" s="282" t="str">
        <f>'Dry_Litterbag Placem_Collection'!B73</f>
        <v>Maswa</v>
      </c>
      <c r="D292" s="282" t="s">
        <v>2677</v>
      </c>
      <c r="E292" s="282" t="s">
        <v>2679</v>
      </c>
      <c r="F292" s="282">
        <v>1</v>
      </c>
      <c r="G292" s="283" t="str">
        <f>'Dry_Litterbag Placem_Collection'!C73</f>
        <v>Dry_W1_T7</v>
      </c>
      <c r="H292" s="284" t="s">
        <v>2559</v>
      </c>
      <c r="I292" s="292" t="s">
        <v>298</v>
      </c>
      <c r="J292" s="282" t="str">
        <f>IF(ISBLANK('Dry_Litterbag Placem_Collection'!K73),"","R"&amp;""&amp;'Dry_Litterbag Placem_Collection'!K73)</f>
        <v>R761</v>
      </c>
      <c r="K292" s="286">
        <f>IFERROR(INDEX('Green_rooibos initial weight'!$C$5:$C$1749,MATCH(J292, 'Green_rooibos initial weight'!$A$5:$A$1749,0)),"")</f>
        <v>2.1509999999999998</v>
      </c>
      <c r="L292" s="286">
        <f t="shared" si="17"/>
        <v>1.9011999999999998</v>
      </c>
      <c r="M292" s="291"/>
      <c r="N292" s="291"/>
      <c r="O292" s="286">
        <f>IF(IFERROR(INDEX('Both teabags AfterDry'!$D$3:$D$900,MATCH(J292,'Both teabags AfterDry'!$A$3:$A$900,0)),"")="","",(IFERROR(INDEX('Both teabags AfterDry'!$D$3:$D$900,MATCH(J292,'Both teabags AfterDry'!$A$3:$A$900,0)),"")))</f>
        <v>1.9017999999999999</v>
      </c>
      <c r="P292" s="286">
        <f t="shared" si="18"/>
        <v>1.7511999999999999</v>
      </c>
      <c r="Q292" s="291"/>
      <c r="R292" s="291"/>
      <c r="S292" s="287">
        <f>'Dry_Litterbag Placem_Collection'!E73</f>
        <v>42937</v>
      </c>
      <c r="T292" s="287">
        <f>IF('Dry_Litterbag Placem_Collection'!G73="","",'Dry_Litterbag Placem_Collection'!G73)</f>
        <v>43006</v>
      </c>
      <c r="U292" s="288">
        <f t="shared" si="16"/>
        <v>69</v>
      </c>
      <c r="V292" s="286">
        <f t="shared" si="19"/>
        <v>0.14999999999999991</v>
      </c>
      <c r="W292" s="289">
        <f>IFERROR(INDEX(Rainfall_Dry!$O$2:$O$217,MATCH(B292, Rainfall_Dry!$A$2:$A$217,0)),"")</f>
        <v>6.900000125</v>
      </c>
      <c r="X292" s="270">
        <v>47.96</v>
      </c>
      <c r="Y292" s="270">
        <v>22.919999999999995</v>
      </c>
      <c r="Z292" s="270">
        <v>29.120000000000012</v>
      </c>
      <c r="AA292" s="271" t="s">
        <v>2691</v>
      </c>
      <c r="AB292" s="270">
        <v>8.8831936914736307</v>
      </c>
      <c r="AC292">
        <f>IF('WetLitterbags placem_collection'!AB73="","",'WetLitterbags placem_collection'!AB73)</f>
        <v>15.5</v>
      </c>
      <c r="AD292">
        <f>IF('WetLitterbags placem_collection'!Z73="","",'WetLitterbags placem_collection'!Z73)</f>
        <v>32</v>
      </c>
      <c r="AE292" s="256" t="str">
        <f>IF('WetLitterbags placem_collection'!AA73="","",'WetLitterbags placem_collection'!AA73)</f>
        <v>O</v>
      </c>
      <c r="AF292">
        <f>IF('WetLitterbags placem_collection'!AC73="","",'WetLitterbags placem_collection'!AC73)</f>
        <v>1</v>
      </c>
      <c r="AG292">
        <f>IFERROR(AVERAGE('Dry_Litterbag Placem_Collection'!O73,'Dry_Litterbag Placem_Collection'!R73),"")</f>
        <v>9.9499999999999993</v>
      </c>
      <c r="AH292" s="290">
        <f>IFERROR(AVERAGE('Dry_Litterbag Placem_Collection'!N73,'Dry_Litterbag Placem_Collection'!Q73),"")</f>
        <v>27.6</v>
      </c>
      <c r="AI292" s="289">
        <f>INDEX(Coordinates!$B$2:$B$197,MATCH(G292,Coordinates!$J$2:$J$197,0))</f>
        <v>-3.2992429849999998</v>
      </c>
      <c r="AJ292" s="289">
        <f>INDEX(Coordinates!$C$2:$C$197,MATCH(G292,Coordinates!$J$2:$J$197,0))</f>
        <v>34.847900989999999</v>
      </c>
      <c r="AK292" s="289" t="str">
        <f>IF(ISNUMBER(SEARCH("C", 'Dry_Litterbag Placem_Collection'!T73)),"YES","")</f>
        <v/>
      </c>
      <c r="AL292" s="289" t="str">
        <f>IF(ISNUMBER(SEARCH("H", 'Dry_Litterbag Placem_Collection'!T73)),"YES","")</f>
        <v/>
      </c>
      <c r="AM292" s="289" t="str">
        <f>IF(ISNUMBER(SEARCH("R", 'Dry_Litterbag Placem_Collection'!T73)),"YES","")</f>
        <v/>
      </c>
    </row>
    <row r="293" spans="1:39" ht="15" customHeight="1">
      <c r="A293" s="281" t="s">
        <v>2677</v>
      </c>
      <c r="B293" s="282">
        <f>'Dry_Litterbag Placem_Collection'!A74</f>
        <v>72</v>
      </c>
      <c r="C293" s="282" t="str">
        <f>'Dry_Litterbag Placem_Collection'!B74</f>
        <v>Maswa</v>
      </c>
      <c r="D293" s="282" t="s">
        <v>2677</v>
      </c>
      <c r="E293" s="282" t="s">
        <v>2679</v>
      </c>
      <c r="F293" s="282">
        <v>1</v>
      </c>
      <c r="G293" s="283" t="str">
        <f>'Dry_Litterbag Placem_Collection'!C74</f>
        <v>Dry_W1_T8</v>
      </c>
      <c r="H293" s="284" t="s">
        <v>2559</v>
      </c>
      <c r="I293" s="292" t="s">
        <v>298</v>
      </c>
      <c r="J293" s="282" t="str">
        <f>IF(ISBLANK('Dry_Litterbag Placem_Collection'!K74),"","R"&amp;""&amp;'Dry_Litterbag Placem_Collection'!K74)</f>
        <v>R780</v>
      </c>
      <c r="K293" s="286">
        <f>IFERROR(INDEX('Green_rooibos initial weight'!$C$5:$C$1749,MATCH(J293, 'Green_rooibos initial weight'!$A$5:$A$1749,0)),"")</f>
        <v>2.19</v>
      </c>
      <c r="L293" s="286">
        <f t="shared" si="17"/>
        <v>1.9401999999999999</v>
      </c>
      <c r="M293" s="291"/>
      <c r="N293" s="291"/>
      <c r="O293" s="286">
        <f>IF(IFERROR(INDEX('Both teabags AfterDry'!$D$3:$D$900,MATCH(J293,'Both teabags AfterDry'!$A$3:$A$900,0)),"")="","",(IFERROR(INDEX('Both teabags AfterDry'!$D$3:$D$900,MATCH(J293,'Both teabags AfterDry'!$A$3:$A$900,0)),"")))</f>
        <v>1.9477</v>
      </c>
      <c r="P293" s="286">
        <f t="shared" si="18"/>
        <v>1.7970999999999999</v>
      </c>
      <c r="Q293" s="291"/>
      <c r="R293" s="291"/>
      <c r="S293" s="287">
        <f>'Dry_Litterbag Placem_Collection'!E74</f>
        <v>42937</v>
      </c>
      <c r="T293" s="287">
        <f>IF('Dry_Litterbag Placem_Collection'!G74="","",'Dry_Litterbag Placem_Collection'!G74)</f>
        <v>43006</v>
      </c>
      <c r="U293" s="288">
        <f t="shared" si="16"/>
        <v>69</v>
      </c>
      <c r="V293" s="286">
        <f t="shared" si="19"/>
        <v>0.1431</v>
      </c>
      <c r="W293" s="289">
        <f>IFERROR(INDEX(Rainfall_Dry!$O$2:$O$217,MATCH(B293, Rainfall_Dry!$A$2:$A$217,0)),"")</f>
        <v>6.900000125</v>
      </c>
      <c r="X293" s="270">
        <v>47.96</v>
      </c>
      <c r="Y293" s="270">
        <v>22.919999999999995</v>
      </c>
      <c r="Z293" s="270">
        <v>29.120000000000012</v>
      </c>
      <c r="AA293" s="271" t="s">
        <v>2691</v>
      </c>
      <c r="AB293" s="270">
        <v>9.8831936914736307</v>
      </c>
      <c r="AC293">
        <f>IF('WetLitterbags placem_collection'!AB74="","",'WetLitterbags placem_collection'!AB74)</f>
        <v>2.6</v>
      </c>
      <c r="AD293">
        <f>IF('WetLitterbags placem_collection'!Z74="","",'WetLitterbags placem_collection'!Z74)</f>
        <v>44</v>
      </c>
      <c r="AE293" s="256" t="str">
        <f>IF('WetLitterbags placem_collection'!AA74="","",'WetLitterbags placem_collection'!AA74)</f>
        <v>O</v>
      </c>
      <c r="AF293">
        <f>IF('WetLitterbags placem_collection'!AC74="","",'WetLitterbags placem_collection'!AC74)</f>
        <v>1</v>
      </c>
      <c r="AG293">
        <f>IFERROR(AVERAGE('Dry_Litterbag Placem_Collection'!O74,'Dry_Litterbag Placem_Collection'!R74),"")</f>
        <v>9.5</v>
      </c>
      <c r="AH293" s="290">
        <f>IFERROR(AVERAGE('Dry_Litterbag Placem_Collection'!N74,'Dry_Litterbag Placem_Collection'!Q74),"")</f>
        <v>26.35</v>
      </c>
      <c r="AI293" s="289">
        <f>INDEX(Coordinates!$B$2:$B$197,MATCH(G293,Coordinates!$J$2:$J$197,0))</f>
        <v>-3.2996540329999999</v>
      </c>
      <c r="AJ293" s="289">
        <f>INDEX(Coordinates!$C$2:$C$197,MATCH(G293,Coordinates!$J$2:$J$197,0))</f>
        <v>34.848151020000003</v>
      </c>
      <c r="AK293" s="289" t="str">
        <f>IF(ISNUMBER(SEARCH("C", 'Dry_Litterbag Placem_Collection'!T74)),"YES","")</f>
        <v/>
      </c>
      <c r="AL293" s="289" t="str">
        <f>IF(ISNUMBER(SEARCH("H", 'Dry_Litterbag Placem_Collection'!T74)),"YES","")</f>
        <v/>
      </c>
      <c r="AM293" s="289" t="str">
        <f>IF(ISNUMBER(SEARCH("R", 'Dry_Litterbag Placem_Collection'!T74)),"YES","")</f>
        <v/>
      </c>
    </row>
    <row r="294" spans="1:39" ht="15" customHeight="1">
      <c r="A294" s="281" t="s">
        <v>2677</v>
      </c>
      <c r="B294" s="282">
        <f>'Dry_Litterbag Placem_Collection'!A75</f>
        <v>73</v>
      </c>
      <c r="C294" s="282" t="str">
        <f>'Dry_Litterbag Placem_Collection'!B75</f>
        <v>Maswa</v>
      </c>
      <c r="D294" s="282" t="s">
        <v>2677</v>
      </c>
      <c r="E294" s="282" t="s">
        <v>2679</v>
      </c>
      <c r="F294" s="282">
        <v>2</v>
      </c>
      <c r="G294" s="283" t="str">
        <f>'Dry_Litterbag Placem_Collection'!C75</f>
        <v>Dry_W2_T1</v>
      </c>
      <c r="H294" s="284" t="s">
        <v>2559</v>
      </c>
      <c r="I294" s="292" t="s">
        <v>298</v>
      </c>
      <c r="J294" s="282" t="str">
        <f>IF(ISBLANK('Dry_Litterbag Placem_Collection'!K75),"","R"&amp;""&amp;'Dry_Litterbag Placem_Collection'!K75)</f>
        <v>R730</v>
      </c>
      <c r="K294" s="286">
        <f>IFERROR(INDEX('Green_rooibos initial weight'!$C$5:$C$1749,MATCH(J294, 'Green_rooibos initial weight'!$A$5:$A$1749,0)),"")</f>
        <v>2.1509999999999998</v>
      </c>
      <c r="L294" s="286">
        <f t="shared" si="17"/>
        <v>1.9011999999999998</v>
      </c>
      <c r="M294" s="291"/>
      <c r="N294" s="291"/>
      <c r="O294" s="286" t="str">
        <f>IF(IFERROR(INDEX('Both teabags AfterDry'!$D$3:$D$900,MATCH(J294,'Both teabags AfterDry'!$A$3:$A$900,0)),"")="","",(IFERROR(INDEX('Both teabags AfterDry'!$D$3:$D$900,MATCH(J294,'Both teabags AfterDry'!$A$3:$A$900,0)),"")))</f>
        <v/>
      </c>
      <c r="P294" s="286" t="str">
        <f t="shared" si="18"/>
        <v/>
      </c>
      <c r="Q294" s="291"/>
      <c r="R294" s="291"/>
      <c r="S294" s="287">
        <f>'Dry_Litterbag Placem_Collection'!E75</f>
        <v>42937</v>
      </c>
      <c r="T294" s="287">
        <f>IF('Dry_Litterbag Placem_Collection'!G75="","",'Dry_Litterbag Placem_Collection'!G75)</f>
        <v>43006</v>
      </c>
      <c r="U294" s="288">
        <f t="shared" si="16"/>
        <v>69</v>
      </c>
      <c r="V294" s="286" t="str">
        <f t="shared" si="19"/>
        <v/>
      </c>
      <c r="W294" s="289">
        <f>IFERROR(INDEX(Rainfall_Dry!$O$2:$O$217,MATCH(B294, Rainfall_Dry!$A$2:$A$217,0)),"")</f>
        <v>6.900000125</v>
      </c>
      <c r="X294" s="270">
        <v>45.272914521112256</v>
      </c>
      <c r="Y294" s="270">
        <v>23.604531410916575</v>
      </c>
      <c r="Z294" s="270">
        <v>31.122554067971166</v>
      </c>
      <c r="AA294" s="271" t="s">
        <v>2691</v>
      </c>
      <c r="AB294" s="270">
        <v>2.0547560374568752</v>
      </c>
      <c r="AC294">
        <f>IF('WetLitterbags placem_collection'!AB75="","",'WetLitterbags placem_collection'!AB75)</f>
        <v>9.1</v>
      </c>
      <c r="AD294">
        <f>IF('WetLitterbags placem_collection'!Z75="","",'WetLitterbags placem_collection'!Z75)</f>
        <v>10</v>
      </c>
      <c r="AE294" s="256" t="str">
        <f>IF('WetLitterbags placem_collection'!AA75="","",'WetLitterbags placem_collection'!AA75)</f>
        <v>M</v>
      </c>
      <c r="AF294">
        <f>IF('WetLitterbags placem_collection'!AC75="","",'WetLitterbags placem_collection'!AC75)</f>
        <v>1</v>
      </c>
      <c r="AG294">
        <f>IFERROR(AVERAGE('Dry_Litterbag Placem_Collection'!O75,'Dry_Litterbag Placem_Collection'!R75),"")</f>
        <v>9.5500000000000007</v>
      </c>
      <c r="AH294" s="290">
        <f>IFERROR(AVERAGE('Dry_Litterbag Placem_Collection'!N75,'Dry_Litterbag Placem_Collection'!Q75),"")</f>
        <v>28.35</v>
      </c>
      <c r="AI294" s="289">
        <f>INDEX(Coordinates!$B$2:$B$197,MATCH(G294,Coordinates!$J$2:$J$197,0))</f>
        <v>-3.3025860229999999</v>
      </c>
      <c r="AJ294" s="289">
        <f>INDEX(Coordinates!$C$2:$C$197,MATCH(G294,Coordinates!$J$2:$J$197,0))</f>
        <v>34.848048009999999</v>
      </c>
      <c r="AK294" s="289" t="str">
        <f>IF(ISNUMBER(SEARCH("C", 'Dry_Litterbag Placem_Collection'!T75)),"YES","")</f>
        <v/>
      </c>
      <c r="AL294" s="289" t="str">
        <f>IF(ISNUMBER(SEARCH("H", 'Dry_Litterbag Placem_Collection'!T75)),"YES","")</f>
        <v/>
      </c>
      <c r="AM294" s="289" t="str">
        <f>IF(ISNUMBER(SEARCH("R", 'Dry_Litterbag Placem_Collection'!T75)),"YES","")</f>
        <v/>
      </c>
    </row>
    <row r="295" spans="1:39" ht="15" customHeight="1">
      <c r="A295" s="281" t="s">
        <v>2677</v>
      </c>
      <c r="B295" s="282">
        <f>'Dry_Litterbag Placem_Collection'!A76</f>
        <v>74</v>
      </c>
      <c r="C295" s="282" t="str">
        <f>'Dry_Litterbag Placem_Collection'!B76</f>
        <v>Maswa</v>
      </c>
      <c r="D295" s="282" t="s">
        <v>2677</v>
      </c>
      <c r="E295" s="282" t="s">
        <v>2679</v>
      </c>
      <c r="F295" s="282">
        <v>2</v>
      </c>
      <c r="G295" s="283" t="str">
        <f>'Dry_Litterbag Placem_Collection'!C76</f>
        <v>Dry_W2_T2</v>
      </c>
      <c r="H295" s="284" t="s">
        <v>2559</v>
      </c>
      <c r="I295" s="292" t="s">
        <v>298</v>
      </c>
      <c r="J295" s="282" t="str">
        <f>IF(ISBLANK('Dry_Litterbag Placem_Collection'!K76),"","R"&amp;""&amp;'Dry_Litterbag Placem_Collection'!K76)</f>
        <v>R825</v>
      </c>
      <c r="K295" s="286">
        <f>IFERROR(INDEX('Green_rooibos initial weight'!$C$5:$C$1749,MATCH(J295, 'Green_rooibos initial weight'!$A$5:$A$1749,0)),"")</f>
        <v>2.1419999999999999</v>
      </c>
      <c r="L295" s="286">
        <f t="shared" si="17"/>
        <v>1.8921999999999999</v>
      </c>
      <c r="M295" s="291"/>
      <c r="N295" s="291"/>
      <c r="O295" s="286">
        <f>IF(IFERROR(INDEX('Both teabags AfterDry'!$D$3:$D$900,MATCH(J295,'Both teabags AfterDry'!$A$3:$A$900,0)),"")="","",(IFERROR(INDEX('Both teabags AfterDry'!$D$3:$D$900,MATCH(J295,'Both teabags AfterDry'!$A$3:$A$900,0)),"")))</f>
        <v>1.8925000000000001</v>
      </c>
      <c r="P295" s="286">
        <f t="shared" si="18"/>
        <v>1.7419</v>
      </c>
      <c r="Q295" s="291"/>
      <c r="R295" s="291"/>
      <c r="S295" s="287">
        <f>'Dry_Litterbag Placem_Collection'!E76</f>
        <v>42937</v>
      </c>
      <c r="T295" s="287">
        <f>IF('Dry_Litterbag Placem_Collection'!G76="","",'Dry_Litterbag Placem_Collection'!G76)</f>
        <v>43006</v>
      </c>
      <c r="U295" s="288">
        <f t="shared" si="16"/>
        <v>69</v>
      </c>
      <c r="V295" s="286">
        <f t="shared" si="19"/>
        <v>0.15029999999999988</v>
      </c>
      <c r="W295" s="289">
        <f>IFERROR(INDEX(Rainfall_Dry!$O$2:$O$217,MATCH(B295, Rainfall_Dry!$A$2:$A$217,0)),"")</f>
        <v>6.900000125</v>
      </c>
      <c r="X295" s="270">
        <v>45.272914521112256</v>
      </c>
      <c r="Y295" s="270">
        <v>23.604531410916575</v>
      </c>
      <c r="Z295" s="270">
        <v>31.122554067971166</v>
      </c>
      <c r="AA295" s="271" t="s">
        <v>2691</v>
      </c>
      <c r="AB295" s="270">
        <v>3.0547560374568801</v>
      </c>
      <c r="AC295">
        <f>IF('WetLitterbags placem_collection'!AB76="","",'WetLitterbags placem_collection'!AB76)</f>
        <v>7.7</v>
      </c>
      <c r="AD295">
        <f>IF('WetLitterbags placem_collection'!Z76="","",'WetLitterbags placem_collection'!Z76)</f>
        <v>9.4</v>
      </c>
      <c r="AE295" s="256" t="str">
        <f>IF('WetLitterbags placem_collection'!AA76="","",'WetLitterbags placem_collection'!AA76)</f>
        <v>M</v>
      </c>
      <c r="AF295">
        <f>IF('WetLitterbags placem_collection'!AC76="","",'WetLitterbags placem_collection'!AC76)</f>
        <v>1</v>
      </c>
      <c r="AG295">
        <f>IFERROR(AVERAGE('Dry_Litterbag Placem_Collection'!O76,'Dry_Litterbag Placem_Collection'!R76),"")</f>
        <v>10.8</v>
      </c>
      <c r="AH295" s="290">
        <f>IFERROR(AVERAGE('Dry_Litterbag Placem_Collection'!N76,'Dry_Litterbag Placem_Collection'!Q76),"")</f>
        <v>28.1</v>
      </c>
      <c r="AI295" s="289">
        <f>INDEX(Coordinates!$B$2:$B$197,MATCH(G295,Coordinates!$J$2:$J$197,0))</f>
        <v>-3.3025779759999998</v>
      </c>
      <c r="AJ295" s="289">
        <f>INDEX(Coordinates!$C$2:$C$197,MATCH(G295,Coordinates!$J$2:$J$197,0))</f>
        <v>34.848041969999997</v>
      </c>
      <c r="AK295" s="289" t="str">
        <f>IF(ISNUMBER(SEARCH("C", 'Dry_Litterbag Placem_Collection'!T76)),"YES","")</f>
        <v/>
      </c>
      <c r="AL295" s="289" t="str">
        <f>IF(ISNUMBER(SEARCH("H", 'Dry_Litterbag Placem_Collection'!T76)),"YES","")</f>
        <v/>
      </c>
      <c r="AM295" s="289" t="str">
        <f>IF(ISNUMBER(SEARCH("R", 'Dry_Litterbag Placem_Collection'!T76)),"YES","")</f>
        <v/>
      </c>
    </row>
    <row r="296" spans="1:39" ht="15" customHeight="1">
      <c r="A296" s="281" t="s">
        <v>2677</v>
      </c>
      <c r="B296" s="282">
        <f>'Dry_Litterbag Placem_Collection'!A77</f>
        <v>75</v>
      </c>
      <c r="C296" s="282" t="str">
        <f>'Dry_Litterbag Placem_Collection'!B77</f>
        <v>Maswa</v>
      </c>
      <c r="D296" s="282" t="s">
        <v>2677</v>
      </c>
      <c r="E296" s="282" t="s">
        <v>2679</v>
      </c>
      <c r="F296" s="282">
        <v>2</v>
      </c>
      <c r="G296" s="283" t="str">
        <f>'Dry_Litterbag Placem_Collection'!C77</f>
        <v>Dry_W2_T3</v>
      </c>
      <c r="H296" s="284" t="s">
        <v>2559</v>
      </c>
      <c r="I296" s="292" t="s">
        <v>298</v>
      </c>
      <c r="J296" s="282" t="str">
        <f>IF(ISBLANK('Dry_Litterbag Placem_Collection'!K77),"","R"&amp;""&amp;'Dry_Litterbag Placem_Collection'!K77)</f>
        <v>R840</v>
      </c>
      <c r="K296" s="286">
        <f>IFERROR(INDEX('Green_rooibos initial weight'!$C$5:$C$1749,MATCH(J296, 'Green_rooibos initial weight'!$A$5:$A$1749,0)),"")</f>
        <v>2.3010000000000002</v>
      </c>
      <c r="L296" s="286">
        <f t="shared" si="17"/>
        <v>2.0512000000000001</v>
      </c>
      <c r="M296" s="291"/>
      <c r="N296" s="291"/>
      <c r="O296" s="286">
        <f>IF(IFERROR(INDEX('Both teabags AfterDry'!$D$3:$D$900,MATCH(J296,'Both teabags AfterDry'!$A$3:$A$900,0)),"")="","",(IFERROR(INDEX('Both teabags AfterDry'!$D$3:$D$900,MATCH(J296,'Both teabags AfterDry'!$A$3:$A$900,0)),"")))</f>
        <v>2.0405000000000002</v>
      </c>
      <c r="P296" s="286">
        <f t="shared" si="18"/>
        <v>1.8899000000000001</v>
      </c>
      <c r="Q296" s="291"/>
      <c r="R296" s="291"/>
      <c r="S296" s="287">
        <f>'Dry_Litterbag Placem_Collection'!E77</f>
        <v>42937</v>
      </c>
      <c r="T296" s="287">
        <f>IF('Dry_Litterbag Placem_Collection'!G77="","",'Dry_Litterbag Placem_Collection'!G77)</f>
        <v>43006</v>
      </c>
      <c r="U296" s="288">
        <f t="shared" si="16"/>
        <v>69</v>
      </c>
      <c r="V296" s="286">
        <f t="shared" si="19"/>
        <v>0.1613</v>
      </c>
      <c r="W296" s="289">
        <f>IFERROR(INDEX(Rainfall_Dry!$O$2:$O$217,MATCH(B296, Rainfall_Dry!$A$2:$A$217,0)),"")</f>
        <v>6.900000125</v>
      </c>
      <c r="X296" s="270">
        <v>45.272914521112256</v>
      </c>
      <c r="Y296" s="270">
        <v>23.604531410916575</v>
      </c>
      <c r="Z296" s="270">
        <v>31.122554067971166</v>
      </c>
      <c r="AA296" s="271" t="s">
        <v>2691</v>
      </c>
      <c r="AB296" s="270">
        <v>4.0547560374568796</v>
      </c>
      <c r="AC296">
        <f>IF('WetLitterbags placem_collection'!AB77="","",'WetLitterbags placem_collection'!AB77)</f>
        <v>6.1</v>
      </c>
      <c r="AD296">
        <f>IF('WetLitterbags placem_collection'!Z77="","",'WetLitterbags placem_collection'!Z77)</f>
        <v>13.8</v>
      </c>
      <c r="AE296" s="256" t="str">
        <f>IF('WetLitterbags placem_collection'!AA77="","",'WetLitterbags placem_collection'!AA77)</f>
        <v>O</v>
      </c>
      <c r="AF296">
        <f>IF('WetLitterbags placem_collection'!AC77="","",'WetLitterbags placem_collection'!AC77)</f>
        <v>0</v>
      </c>
      <c r="AG296">
        <f>IFERROR(AVERAGE('Dry_Litterbag Placem_Collection'!O77,'Dry_Litterbag Placem_Collection'!R77),"")</f>
        <v>12.3</v>
      </c>
      <c r="AH296" s="290">
        <f>IFERROR(AVERAGE('Dry_Litterbag Placem_Collection'!N77,'Dry_Litterbag Placem_Collection'!Q77),"")</f>
        <v>27.200000000000003</v>
      </c>
      <c r="AI296" s="289">
        <f>INDEX(Coordinates!$B$2:$B$197,MATCH(G296,Coordinates!$J$2:$J$197,0))</f>
        <v>-3.302687025</v>
      </c>
      <c r="AJ296" s="289">
        <f>INDEX(Coordinates!$C$2:$C$197,MATCH(G296,Coordinates!$J$2:$J$197,0))</f>
        <v>34.847926970000003</v>
      </c>
      <c r="AK296" s="289" t="str">
        <f>IF(ISNUMBER(SEARCH("C", 'Dry_Litterbag Placem_Collection'!T77)),"YES","")</f>
        <v/>
      </c>
      <c r="AL296" s="289" t="str">
        <f>IF(ISNUMBER(SEARCH("H", 'Dry_Litterbag Placem_Collection'!T77)),"YES","")</f>
        <v/>
      </c>
      <c r="AM296" s="289" t="str">
        <f>IF(ISNUMBER(SEARCH("R", 'Dry_Litterbag Placem_Collection'!T77)),"YES","")</f>
        <v/>
      </c>
    </row>
    <row r="297" spans="1:39" ht="15" customHeight="1">
      <c r="A297" s="281" t="s">
        <v>2677</v>
      </c>
      <c r="B297" s="282">
        <f>'Dry_Litterbag Placem_Collection'!A78</f>
        <v>76</v>
      </c>
      <c r="C297" s="282" t="str">
        <f>'Dry_Litterbag Placem_Collection'!B78</f>
        <v>Maswa</v>
      </c>
      <c r="D297" s="282" t="s">
        <v>2677</v>
      </c>
      <c r="E297" s="282" t="s">
        <v>2679</v>
      </c>
      <c r="F297" s="282">
        <v>2</v>
      </c>
      <c r="G297" s="283" t="str">
        <f>'Dry_Litterbag Placem_Collection'!C78</f>
        <v>Dry_W2_T4</v>
      </c>
      <c r="H297" s="284" t="s">
        <v>2559</v>
      </c>
      <c r="I297" s="292" t="s">
        <v>298</v>
      </c>
      <c r="J297" s="282" t="str">
        <f>IF(ISBLANK('Dry_Litterbag Placem_Collection'!K78),"","R"&amp;""&amp;'Dry_Litterbag Placem_Collection'!K78)</f>
        <v>R770</v>
      </c>
      <c r="K297" s="286">
        <f>IFERROR(INDEX('Green_rooibos initial weight'!$C$5:$C$1749,MATCH(J297, 'Green_rooibos initial weight'!$A$5:$A$1749,0)),"")</f>
        <v>2.206</v>
      </c>
      <c r="L297" s="286">
        <f t="shared" si="17"/>
        <v>1.9561999999999999</v>
      </c>
      <c r="M297" s="291"/>
      <c r="N297" s="291"/>
      <c r="O297" s="286">
        <f>IF(IFERROR(INDEX('Both teabags AfterDry'!$D$3:$D$900,MATCH(J297,'Both teabags AfterDry'!$A$3:$A$900,0)),"")="","",(IFERROR(INDEX('Both teabags AfterDry'!$D$3:$D$900,MATCH(J297,'Both teabags AfterDry'!$A$3:$A$900,0)),"")))</f>
        <v>1.9444999999999999</v>
      </c>
      <c r="P297" s="286">
        <f t="shared" si="18"/>
        <v>1.7938999999999998</v>
      </c>
      <c r="Q297" s="291"/>
      <c r="R297" s="291"/>
      <c r="S297" s="287">
        <f>'Dry_Litterbag Placem_Collection'!E78</f>
        <v>42937</v>
      </c>
      <c r="T297" s="287">
        <f>IF('Dry_Litterbag Placem_Collection'!G78="","",'Dry_Litterbag Placem_Collection'!G78)</f>
        <v>43006</v>
      </c>
      <c r="U297" s="288">
        <f t="shared" si="16"/>
        <v>69</v>
      </c>
      <c r="V297" s="286">
        <f t="shared" si="19"/>
        <v>0.16230000000000011</v>
      </c>
      <c r="W297" s="289">
        <f>IFERROR(INDEX(Rainfall_Dry!$O$2:$O$217,MATCH(B297, Rainfall_Dry!$A$2:$A$217,0)),"")</f>
        <v>6.900000125</v>
      </c>
      <c r="X297" s="270">
        <v>45.272914521112256</v>
      </c>
      <c r="Y297" s="270">
        <v>23.604531410916575</v>
      </c>
      <c r="Z297" s="270">
        <v>31.122554067971166</v>
      </c>
      <c r="AA297" s="271" t="s">
        <v>2691</v>
      </c>
      <c r="AB297" s="270">
        <v>5.0547560374568796</v>
      </c>
      <c r="AC297">
        <f>IF('WetLitterbags placem_collection'!AB78="","",'WetLitterbags placem_collection'!AB78)</f>
        <v>6.7</v>
      </c>
      <c r="AD297">
        <f>IF('WetLitterbags placem_collection'!Z78="","",'WetLitterbags placem_collection'!Z78)</f>
        <v>19.3</v>
      </c>
      <c r="AE297" s="256" t="str">
        <f>IF('WetLitterbags placem_collection'!AA78="","",'WetLitterbags placem_collection'!AA78)</f>
        <v>M</v>
      </c>
      <c r="AF297">
        <f>IF('WetLitterbags placem_collection'!AC78="","",'WetLitterbags placem_collection'!AC78)</f>
        <v>1</v>
      </c>
      <c r="AG297">
        <f>IFERROR(AVERAGE('Dry_Litterbag Placem_Collection'!O78,'Dry_Litterbag Placem_Collection'!R78),"")</f>
        <v>11.1</v>
      </c>
      <c r="AH297" s="290">
        <f>IFERROR(AVERAGE('Dry_Litterbag Placem_Collection'!N78,'Dry_Litterbag Placem_Collection'!Q78),"")</f>
        <v>27.75</v>
      </c>
      <c r="AI297" s="289">
        <f>INDEX(Coordinates!$B$2:$B$197,MATCH(G297,Coordinates!$J$2:$J$197,0))</f>
        <v>-3.3024560190000001</v>
      </c>
      <c r="AJ297" s="289">
        <f>INDEX(Coordinates!$C$2:$C$197,MATCH(G297,Coordinates!$J$2:$J$197,0))</f>
        <v>34.847871990000002</v>
      </c>
      <c r="AK297" s="289" t="str">
        <f>IF(ISNUMBER(SEARCH("C", 'Dry_Litterbag Placem_Collection'!T78)),"YES","")</f>
        <v/>
      </c>
      <c r="AL297" s="289" t="str">
        <f>IF(ISNUMBER(SEARCH("H", 'Dry_Litterbag Placem_Collection'!T78)),"YES","")</f>
        <v/>
      </c>
      <c r="AM297" s="289" t="str">
        <f>IF(ISNUMBER(SEARCH("R", 'Dry_Litterbag Placem_Collection'!T78)),"YES","")</f>
        <v/>
      </c>
    </row>
    <row r="298" spans="1:39" ht="15" customHeight="1">
      <c r="A298" s="281" t="s">
        <v>2677</v>
      </c>
      <c r="B298" s="282">
        <f>'Dry_Litterbag Placem_Collection'!A79</f>
        <v>77</v>
      </c>
      <c r="C298" s="282" t="str">
        <f>'Dry_Litterbag Placem_Collection'!B79</f>
        <v>Maswa</v>
      </c>
      <c r="D298" s="282" t="s">
        <v>2677</v>
      </c>
      <c r="E298" s="282" t="s">
        <v>2679</v>
      </c>
      <c r="F298" s="282">
        <v>2</v>
      </c>
      <c r="G298" s="283" t="str">
        <f>'Dry_Litterbag Placem_Collection'!C79</f>
        <v>Dry_W2_T5</v>
      </c>
      <c r="H298" s="284" t="s">
        <v>2559</v>
      </c>
      <c r="I298" s="292" t="s">
        <v>298</v>
      </c>
      <c r="J298" s="282" t="str">
        <f>IF(ISBLANK('Dry_Litterbag Placem_Collection'!K79),"","R"&amp;""&amp;'Dry_Litterbag Placem_Collection'!K79)</f>
        <v/>
      </c>
      <c r="K298" s="286" t="str">
        <f>IFERROR(INDEX('Green_rooibos initial weight'!$C$5:$C$1749,MATCH(J298, 'Green_rooibos initial weight'!$A$5:$A$1749,0)),"")</f>
        <v/>
      </c>
      <c r="L298" s="286" t="str">
        <f t="shared" si="17"/>
        <v/>
      </c>
      <c r="M298" s="291"/>
      <c r="N298" s="291"/>
      <c r="O298" s="286" t="str">
        <f>IF(IFERROR(INDEX('Both teabags AfterDry'!$D$3:$D$900,MATCH(J298,'Both teabags AfterDry'!$A$3:$A$900,0)),"")="","",(IFERROR(INDEX('Both teabags AfterDry'!$D$3:$D$900,MATCH(J298,'Both teabags AfterDry'!$A$3:$A$900,0)),"")))</f>
        <v/>
      </c>
      <c r="P298" s="286" t="str">
        <f t="shared" si="18"/>
        <v/>
      </c>
      <c r="Q298" s="291"/>
      <c r="R298" s="291"/>
      <c r="S298" s="287">
        <f>'Dry_Litterbag Placem_Collection'!E79</f>
        <v>0</v>
      </c>
      <c r="T298" s="287" t="str">
        <f>IF('Dry_Litterbag Placem_Collection'!G79="","",'Dry_Litterbag Placem_Collection'!G79)</f>
        <v/>
      </c>
      <c r="U298" s="288" t="str">
        <f t="shared" si="16"/>
        <v/>
      </c>
      <c r="V298" s="286" t="str">
        <f t="shared" si="19"/>
        <v/>
      </c>
      <c r="W298" s="289" t="str">
        <f>IFERROR(INDEX(Rainfall_Dry!$O$2:$O$217,MATCH(B298, Rainfall_Dry!$A$2:$A$217,0)),"")</f>
        <v/>
      </c>
      <c r="X298" s="270">
        <v>45.272914521112256</v>
      </c>
      <c r="Y298" s="270">
        <v>23.604531410916575</v>
      </c>
      <c r="Z298" s="270">
        <v>31.122554067971166</v>
      </c>
      <c r="AA298" s="271" t="s">
        <v>2691</v>
      </c>
      <c r="AB298" s="270">
        <v>6.0547560374568796</v>
      </c>
      <c r="AC298">
        <f>IF('WetLitterbags placem_collection'!AB79="","",'WetLitterbags placem_collection'!AB79)</f>
        <v>3.1</v>
      </c>
      <c r="AD298">
        <f>IF('WetLitterbags placem_collection'!Z79="","",'WetLitterbags placem_collection'!Z79)</f>
        <v>9.8000000000000007</v>
      </c>
      <c r="AE298" s="256" t="str">
        <f>IF('WetLitterbags placem_collection'!AA79="","",'WetLitterbags placem_collection'!AA79)</f>
        <v>O</v>
      </c>
      <c r="AF298">
        <f>IF('WetLitterbags placem_collection'!AC79="","",'WetLitterbags placem_collection'!AC79)</f>
        <v>1</v>
      </c>
      <c r="AG298" t="str">
        <f>IFERROR(AVERAGE('Dry_Litterbag Placem_Collection'!O79,'Dry_Litterbag Placem_Collection'!R79),"")</f>
        <v/>
      </c>
      <c r="AH298" s="290" t="str">
        <f>IFERROR(AVERAGE('Dry_Litterbag Placem_Collection'!N79,'Dry_Litterbag Placem_Collection'!Q79),"")</f>
        <v/>
      </c>
      <c r="AI298" s="289">
        <f>INDEX(Coordinates!$B$2:$B$197,MATCH(G298,Coordinates!$J$2:$J$197,0))</f>
        <v>-3.3023280279999998</v>
      </c>
      <c r="AJ298" s="289">
        <f>INDEX(Coordinates!$C$2:$C$197,MATCH(G298,Coordinates!$J$2:$J$197,0))</f>
        <v>34.848223019999999</v>
      </c>
      <c r="AK298" s="289" t="str">
        <f>IF(ISNUMBER(SEARCH("C", 'Dry_Litterbag Placem_Collection'!T79)),"YES","")</f>
        <v/>
      </c>
      <c r="AL298" s="289" t="str">
        <f>IF(ISNUMBER(SEARCH("H", 'Dry_Litterbag Placem_Collection'!T79)),"YES","")</f>
        <v/>
      </c>
      <c r="AM298" s="289" t="str">
        <f>IF(ISNUMBER(SEARCH("R", 'Dry_Litterbag Placem_Collection'!T79)),"YES","")</f>
        <v/>
      </c>
    </row>
    <row r="299" spans="1:39" ht="15" customHeight="1">
      <c r="A299" s="281" t="s">
        <v>2677</v>
      </c>
      <c r="B299" s="282">
        <f>'Dry_Litterbag Placem_Collection'!A80</f>
        <v>78</v>
      </c>
      <c r="C299" s="282" t="str">
        <f>'Dry_Litterbag Placem_Collection'!B80</f>
        <v>Maswa</v>
      </c>
      <c r="D299" s="282" t="s">
        <v>2677</v>
      </c>
      <c r="E299" s="282" t="s">
        <v>2679</v>
      </c>
      <c r="F299" s="282">
        <v>2</v>
      </c>
      <c r="G299" s="283" t="str">
        <f>'Dry_Litterbag Placem_Collection'!C80</f>
        <v>Dry_W2_T6</v>
      </c>
      <c r="H299" s="284" t="s">
        <v>2559</v>
      </c>
      <c r="I299" s="292" t="s">
        <v>298</v>
      </c>
      <c r="J299" s="282" t="str">
        <f>IF(ISBLANK('Dry_Litterbag Placem_Collection'!K80),"","R"&amp;""&amp;'Dry_Litterbag Placem_Collection'!K80)</f>
        <v>R696</v>
      </c>
      <c r="K299" s="286">
        <f>IFERROR(INDEX('Green_rooibos initial weight'!$C$5:$C$1749,MATCH(J299, 'Green_rooibos initial weight'!$A$5:$A$1749,0)),"")</f>
        <v>2.1389999999999998</v>
      </c>
      <c r="L299" s="286">
        <f t="shared" si="17"/>
        <v>1.8891999999999998</v>
      </c>
      <c r="M299" s="291"/>
      <c r="N299" s="291"/>
      <c r="O299" s="286">
        <f>IF(IFERROR(INDEX('Both teabags AfterDry'!$D$3:$D$900,MATCH(J299,'Both teabags AfterDry'!$A$3:$A$900,0)),"")="","",(IFERROR(INDEX('Both teabags AfterDry'!$D$3:$D$900,MATCH(J299,'Both teabags AfterDry'!$A$3:$A$900,0)),"")))</f>
        <v>1.9605999999999999</v>
      </c>
      <c r="P299" s="286">
        <f t="shared" si="18"/>
        <v>1.8099999999999998</v>
      </c>
      <c r="Q299" s="291"/>
      <c r="R299" s="291"/>
      <c r="S299" s="287">
        <f>'Dry_Litterbag Placem_Collection'!E80</f>
        <v>42937</v>
      </c>
      <c r="T299" s="287">
        <f>IF('Dry_Litterbag Placem_Collection'!G80="","",'Dry_Litterbag Placem_Collection'!G80)</f>
        <v>43006</v>
      </c>
      <c r="U299" s="288">
        <f t="shared" si="16"/>
        <v>69</v>
      </c>
      <c r="V299" s="286">
        <f t="shared" si="19"/>
        <v>7.9199999999999937E-2</v>
      </c>
      <c r="W299" s="289">
        <f>IFERROR(INDEX(Rainfall_Dry!$O$2:$O$217,MATCH(B299, Rainfall_Dry!$A$2:$A$217,0)),"")</f>
        <v>6.900000125</v>
      </c>
      <c r="X299" s="270">
        <v>45.272914521112256</v>
      </c>
      <c r="Y299" s="270">
        <v>23.604531410916575</v>
      </c>
      <c r="Z299" s="270">
        <v>31.122554067971166</v>
      </c>
      <c r="AA299" s="271" t="s">
        <v>2691</v>
      </c>
      <c r="AB299" s="270">
        <v>7.0547560374568796</v>
      </c>
      <c r="AC299">
        <f>IF('WetLitterbags placem_collection'!AB80="","",'WetLitterbags placem_collection'!AB80)</f>
        <v>10.4</v>
      </c>
      <c r="AD299">
        <f>IF('WetLitterbags placem_collection'!Z80="","",'WetLitterbags placem_collection'!Z80)</f>
        <v>15.4</v>
      </c>
      <c r="AE299" s="256" t="str">
        <f>IF('WetLitterbags placem_collection'!AA80="","",'WetLitterbags placem_collection'!AA80)</f>
        <v>M</v>
      </c>
      <c r="AF299">
        <f>IF('WetLitterbags placem_collection'!AC80="","",'WetLitterbags placem_collection'!AC80)</f>
        <v>1</v>
      </c>
      <c r="AG299">
        <f>IFERROR(AVERAGE('Dry_Litterbag Placem_Collection'!O80,'Dry_Litterbag Placem_Collection'!R80),"")</f>
        <v>11.149999999999999</v>
      </c>
      <c r="AH299" s="290">
        <f>IFERROR(AVERAGE('Dry_Litterbag Placem_Collection'!N80,'Dry_Litterbag Placem_Collection'!Q80),"")</f>
        <v>28.35</v>
      </c>
      <c r="AI299" s="289">
        <f>INDEX(Coordinates!$B$2:$B$197,MATCH(G299,Coordinates!$J$2:$J$197,0))</f>
        <v>-3.3025680020000001</v>
      </c>
      <c r="AJ299" s="289">
        <f>INDEX(Coordinates!$C$2:$C$197,MATCH(G299,Coordinates!$J$2:$J$197,0))</f>
        <v>34.848167029999999</v>
      </c>
      <c r="AK299" s="289" t="str">
        <f>IF(ISNUMBER(SEARCH("C", 'Dry_Litterbag Placem_Collection'!T80)),"YES","")</f>
        <v/>
      </c>
      <c r="AL299" s="289" t="str">
        <f>IF(ISNUMBER(SEARCH("H", 'Dry_Litterbag Placem_Collection'!T80)),"YES","")</f>
        <v>YES</v>
      </c>
      <c r="AM299" s="289" t="str">
        <f>IF(ISNUMBER(SEARCH("R", 'Dry_Litterbag Placem_Collection'!T80)),"YES","")</f>
        <v/>
      </c>
    </row>
    <row r="300" spans="1:39" ht="15" customHeight="1">
      <c r="A300" s="281" t="s">
        <v>2677</v>
      </c>
      <c r="B300" s="282">
        <f>'Dry_Litterbag Placem_Collection'!A81</f>
        <v>79</v>
      </c>
      <c r="C300" s="282" t="str">
        <f>'Dry_Litterbag Placem_Collection'!B81</f>
        <v>Maswa</v>
      </c>
      <c r="D300" s="282" t="s">
        <v>2677</v>
      </c>
      <c r="E300" s="282" t="s">
        <v>2679</v>
      </c>
      <c r="F300" s="282">
        <v>2</v>
      </c>
      <c r="G300" s="283" t="str">
        <f>'Dry_Litterbag Placem_Collection'!C81</f>
        <v>Dry_W2_T7</v>
      </c>
      <c r="H300" s="284" t="s">
        <v>2559</v>
      </c>
      <c r="I300" s="292" t="s">
        <v>298</v>
      </c>
      <c r="J300" s="282" t="str">
        <f>IF(ISBLANK('Dry_Litterbag Placem_Collection'!K81),"","R"&amp;""&amp;'Dry_Litterbag Placem_Collection'!K81)</f>
        <v>R270</v>
      </c>
      <c r="K300" s="286">
        <f>IFERROR(INDEX('Green_rooibos initial weight'!$C$5:$C$1749,MATCH(J300, 'Green_rooibos initial weight'!$A$5:$A$1749,0)),"")</f>
        <v>2.2170000000000001</v>
      </c>
      <c r="L300" s="286">
        <f t="shared" si="17"/>
        <v>1.9672000000000001</v>
      </c>
      <c r="M300" s="291"/>
      <c r="N300" s="291"/>
      <c r="O300" s="286">
        <f>IF(IFERROR(INDEX('Both teabags AfterDry'!$D$3:$D$900,MATCH(J300,'Both teabags AfterDry'!$A$3:$A$900,0)),"")="","",(IFERROR(INDEX('Both teabags AfterDry'!$D$3:$D$900,MATCH(J300,'Both teabags AfterDry'!$A$3:$A$900,0)),"")))</f>
        <v>1.9970000000000001</v>
      </c>
      <c r="P300" s="286">
        <f t="shared" si="18"/>
        <v>1.8464</v>
      </c>
      <c r="Q300" s="291"/>
      <c r="R300" s="291"/>
      <c r="S300" s="287">
        <f>'Dry_Litterbag Placem_Collection'!E81</f>
        <v>42937</v>
      </c>
      <c r="T300" s="287">
        <f>IF('Dry_Litterbag Placem_Collection'!G81="","",'Dry_Litterbag Placem_Collection'!G81)</f>
        <v>43006</v>
      </c>
      <c r="U300" s="288">
        <f t="shared" si="16"/>
        <v>69</v>
      </c>
      <c r="V300" s="286">
        <f t="shared" si="19"/>
        <v>0.12080000000000002</v>
      </c>
      <c r="W300" s="289">
        <f>IFERROR(INDEX(Rainfall_Dry!$O$2:$O$217,MATCH(B300, Rainfall_Dry!$A$2:$A$217,0)),"")</f>
        <v>6.900000125</v>
      </c>
      <c r="X300" s="270">
        <v>45.272914521112256</v>
      </c>
      <c r="Y300" s="270">
        <v>23.604531410916575</v>
      </c>
      <c r="Z300" s="270">
        <v>31.122554067971166</v>
      </c>
      <c r="AA300" s="271" t="s">
        <v>2691</v>
      </c>
      <c r="AB300" s="270">
        <v>8.0547560374568796</v>
      </c>
      <c r="AC300">
        <f>IF('WetLitterbags placem_collection'!AB81="","",'WetLitterbags placem_collection'!AB81)</f>
        <v>3</v>
      </c>
      <c r="AD300">
        <f>IF('WetLitterbags placem_collection'!Z81="","",'WetLitterbags placem_collection'!Z81)</f>
        <v>5</v>
      </c>
      <c r="AE300" s="256" t="str">
        <f>IF('WetLitterbags placem_collection'!AA81="","",'WetLitterbags placem_collection'!AA81)</f>
        <v>G</v>
      </c>
      <c r="AF300">
        <f>IF('WetLitterbags placem_collection'!AC81="","",'WetLitterbags placem_collection'!AC81)</f>
        <v>1</v>
      </c>
      <c r="AG300">
        <f>IFERROR(AVERAGE('Dry_Litterbag Placem_Collection'!O81,'Dry_Litterbag Placem_Collection'!R81),"")</f>
        <v>9.1999999999999993</v>
      </c>
      <c r="AH300" s="290">
        <f>IFERROR(AVERAGE('Dry_Litterbag Placem_Collection'!N81,'Dry_Litterbag Placem_Collection'!Q81),"")</f>
        <v>26.25</v>
      </c>
      <c r="AI300" s="289">
        <f>INDEX(Coordinates!$B$2:$B$197,MATCH(G300,Coordinates!$J$2:$J$197,0))</f>
        <v>-3.3026270100000001</v>
      </c>
      <c r="AJ300" s="289">
        <f>INDEX(Coordinates!$C$2:$C$197,MATCH(G300,Coordinates!$J$2:$J$197,0))</f>
        <v>34.84840801</v>
      </c>
      <c r="AK300" s="289" t="str">
        <f>IF(ISNUMBER(SEARCH("C", 'Dry_Litterbag Placem_Collection'!T81)),"YES","")</f>
        <v/>
      </c>
      <c r="AL300" s="289" t="str">
        <f>IF(ISNUMBER(SEARCH("H", 'Dry_Litterbag Placem_Collection'!T81)),"YES","")</f>
        <v/>
      </c>
      <c r="AM300" s="289" t="str">
        <f>IF(ISNUMBER(SEARCH("R", 'Dry_Litterbag Placem_Collection'!T81)),"YES","")</f>
        <v/>
      </c>
    </row>
    <row r="301" spans="1:39" ht="15" customHeight="1">
      <c r="A301" s="281" t="s">
        <v>2677</v>
      </c>
      <c r="B301" s="282">
        <f>'Dry_Litterbag Placem_Collection'!A82</f>
        <v>80</v>
      </c>
      <c r="C301" s="282" t="str">
        <f>'Dry_Litterbag Placem_Collection'!B82</f>
        <v>Maswa</v>
      </c>
      <c r="D301" s="282" t="s">
        <v>2677</v>
      </c>
      <c r="E301" s="282" t="s">
        <v>2679</v>
      </c>
      <c r="F301" s="282">
        <v>2</v>
      </c>
      <c r="G301" s="283" t="str">
        <f>'Dry_Litterbag Placem_Collection'!C82</f>
        <v>Dry_W2_T8</v>
      </c>
      <c r="H301" s="284" t="s">
        <v>2559</v>
      </c>
      <c r="I301" s="292" t="s">
        <v>298</v>
      </c>
      <c r="J301" s="282" t="str">
        <f>IF(ISBLANK('Dry_Litterbag Placem_Collection'!K82),"","R"&amp;""&amp;'Dry_Litterbag Placem_Collection'!K82)</f>
        <v>R726</v>
      </c>
      <c r="K301" s="286">
        <f>IFERROR(INDEX('Green_rooibos initial weight'!$C$5:$C$1749,MATCH(J301, 'Green_rooibos initial weight'!$A$5:$A$1749,0)),"")</f>
        <v>2.2810000000000001</v>
      </c>
      <c r="L301" s="286">
        <f t="shared" si="17"/>
        <v>2.0312000000000001</v>
      </c>
      <c r="M301" s="291"/>
      <c r="N301" s="291"/>
      <c r="O301" s="286">
        <f>IF(IFERROR(INDEX('Both teabags AfterDry'!$D$3:$D$900,MATCH(J301,'Both teabags AfterDry'!$A$3:$A$900,0)),"")="","",(IFERROR(INDEX('Both teabags AfterDry'!$D$3:$D$900,MATCH(J301,'Both teabags AfterDry'!$A$3:$A$900,0)),"")))</f>
        <v>1.9471000000000001</v>
      </c>
      <c r="P301" s="286">
        <f t="shared" si="18"/>
        <v>1.7965</v>
      </c>
      <c r="Q301" s="291"/>
      <c r="R301" s="291"/>
      <c r="S301" s="287">
        <f>'Dry_Litterbag Placem_Collection'!E82</f>
        <v>42937</v>
      </c>
      <c r="T301" s="287">
        <f>IF('Dry_Litterbag Placem_Collection'!G82="","",'Dry_Litterbag Placem_Collection'!G82)</f>
        <v>43006</v>
      </c>
      <c r="U301" s="288">
        <f t="shared" si="16"/>
        <v>69</v>
      </c>
      <c r="V301" s="286">
        <f t="shared" si="19"/>
        <v>0.23470000000000013</v>
      </c>
      <c r="W301" s="289">
        <f>IFERROR(INDEX(Rainfall_Dry!$O$2:$O$217,MATCH(B301, Rainfall_Dry!$A$2:$A$217,0)),"")</f>
        <v>6.900000125</v>
      </c>
      <c r="X301" s="270">
        <v>45.272914521112256</v>
      </c>
      <c r="Y301" s="270">
        <v>23.604531410916575</v>
      </c>
      <c r="Z301" s="270">
        <v>31.122554067971166</v>
      </c>
      <c r="AA301" s="271" t="s">
        <v>2691</v>
      </c>
      <c r="AB301" s="270">
        <v>9.0547560374568796</v>
      </c>
      <c r="AC301">
        <f>IF('WetLitterbags placem_collection'!AB82="","",'WetLitterbags placem_collection'!AB82)</f>
        <v>2.7</v>
      </c>
      <c r="AD301">
        <f>IF('WetLitterbags placem_collection'!Z82="","",'WetLitterbags placem_collection'!Z82)</f>
        <v>12.4</v>
      </c>
      <c r="AE301" s="256" t="str">
        <f>IF('WetLitterbags placem_collection'!AA82="","",'WetLitterbags placem_collection'!AA82)</f>
        <v>O</v>
      </c>
      <c r="AF301">
        <f>IF('WetLitterbags placem_collection'!AC82="","",'WetLitterbags placem_collection'!AC82)</f>
        <v>1</v>
      </c>
      <c r="AG301">
        <f>IFERROR(AVERAGE('Dry_Litterbag Placem_Collection'!O82,'Dry_Litterbag Placem_Collection'!R82),"")</f>
        <v>11.75</v>
      </c>
      <c r="AH301" s="290">
        <f>IFERROR(AVERAGE('Dry_Litterbag Placem_Collection'!N82,'Dry_Litterbag Placem_Collection'!Q82),"")</f>
        <v>27.7</v>
      </c>
      <c r="AI301" s="289">
        <f>INDEX(Coordinates!$B$2:$B$197,MATCH(G301,Coordinates!$J$2:$J$197,0))</f>
        <v>-3.3028539920000002</v>
      </c>
      <c r="AJ301" s="289">
        <f>INDEX(Coordinates!$C$2:$C$197,MATCH(G301,Coordinates!$J$2:$J$197,0))</f>
        <v>34.847988999999998</v>
      </c>
      <c r="AK301" s="289" t="str">
        <f>IF(ISNUMBER(SEARCH("C", 'Dry_Litterbag Placem_Collection'!T82)),"YES","")</f>
        <v/>
      </c>
      <c r="AL301" s="289" t="str">
        <f>IF(ISNUMBER(SEARCH("H", 'Dry_Litterbag Placem_Collection'!T82)),"YES","")</f>
        <v/>
      </c>
      <c r="AM301" s="289" t="str">
        <f>IF(ISNUMBER(SEARCH("R", 'Dry_Litterbag Placem_Collection'!T82)),"YES","")</f>
        <v/>
      </c>
    </row>
    <row r="302" spans="1:39" ht="15" customHeight="1">
      <c r="A302" s="281" t="s">
        <v>2677</v>
      </c>
      <c r="B302" s="282">
        <f>'Dry_Litterbag Placem_Collection'!A83</f>
        <v>81</v>
      </c>
      <c r="C302" s="282" t="str">
        <f>'Dry_Litterbag Placem_Collection'!B83</f>
        <v>Maswa</v>
      </c>
      <c r="D302" s="282" t="s">
        <v>2677</v>
      </c>
      <c r="E302" s="282" t="s">
        <v>2679</v>
      </c>
      <c r="F302" s="282">
        <v>3</v>
      </c>
      <c r="G302" s="283" t="str">
        <f>'Dry_Litterbag Placem_Collection'!C83</f>
        <v>Dry_W3_T1</v>
      </c>
      <c r="H302" s="284" t="s">
        <v>2559</v>
      </c>
      <c r="I302" s="292" t="s">
        <v>298</v>
      </c>
      <c r="J302" s="282" t="str">
        <f>IF(ISBLANK('Dry_Litterbag Placem_Collection'!K83),"","R"&amp;""&amp;'Dry_Litterbag Placem_Collection'!K83)</f>
        <v>R739</v>
      </c>
      <c r="K302" s="286">
        <f>IFERROR(INDEX('Green_rooibos initial weight'!$C$5:$C$1749,MATCH(J302, 'Green_rooibos initial weight'!$A$5:$A$1749,0)),"")</f>
        <v>2.222</v>
      </c>
      <c r="L302" s="286">
        <f t="shared" si="17"/>
        <v>1.9722</v>
      </c>
      <c r="M302" s="291"/>
      <c r="N302" s="291"/>
      <c r="O302" s="286">
        <f>IF(IFERROR(INDEX('Both teabags AfterDry'!$D$3:$D$900,MATCH(J302,'Both teabags AfterDry'!$A$3:$A$900,0)),"")="","",(IFERROR(INDEX('Both teabags AfterDry'!$D$3:$D$900,MATCH(J302,'Both teabags AfterDry'!$A$3:$A$900,0)),"")))</f>
        <v>1.9457</v>
      </c>
      <c r="P302" s="286">
        <f t="shared" si="18"/>
        <v>1.7950999999999999</v>
      </c>
      <c r="Q302" s="291"/>
      <c r="R302" s="291"/>
      <c r="S302" s="287">
        <f>'Dry_Litterbag Placem_Collection'!E83</f>
        <v>42937</v>
      </c>
      <c r="T302" s="287">
        <f>IF('Dry_Litterbag Placem_Collection'!G83="","",'Dry_Litterbag Placem_Collection'!G83)</f>
        <v>43006</v>
      </c>
      <c r="U302" s="288">
        <f t="shared" si="16"/>
        <v>69</v>
      </c>
      <c r="V302" s="286">
        <f t="shared" si="19"/>
        <v>0.17710000000000004</v>
      </c>
      <c r="W302" s="289">
        <f>IFERROR(INDEX(Rainfall_Dry!$O$2:$O$217,MATCH(B302, Rainfall_Dry!$A$2:$A$217,0)),"")</f>
        <v>12.563016860999999</v>
      </c>
      <c r="X302" s="270">
        <v>38.691629007962128</v>
      </c>
      <c r="Y302" s="270">
        <v>26.81299763288143</v>
      </c>
      <c r="Z302" s="270">
        <v>34.495373359156439</v>
      </c>
      <c r="AA302" s="271" t="s">
        <v>2693</v>
      </c>
      <c r="AB302" s="270">
        <v>2.5483587974371611</v>
      </c>
      <c r="AC302">
        <f>IF('WetLitterbags placem_collection'!AB83="","",'WetLitterbags placem_collection'!AB83)</f>
        <v>6.2</v>
      </c>
      <c r="AD302">
        <f>IF('WetLitterbags placem_collection'!Z83="","",'WetLitterbags placem_collection'!Z83)</f>
        <v>13.3</v>
      </c>
      <c r="AE302" s="256" t="str">
        <f>IF('WetLitterbags placem_collection'!AA83="","",'WetLitterbags placem_collection'!AA83)</f>
        <v>O</v>
      </c>
      <c r="AF302">
        <f>IF('WetLitterbags placem_collection'!AC83="","",'WetLitterbags placem_collection'!AC83)</f>
        <v>0</v>
      </c>
      <c r="AG302">
        <f>IFERROR(AVERAGE('Dry_Litterbag Placem_Collection'!O83,'Dry_Litterbag Placem_Collection'!R83),"")</f>
        <v>11.850000000000001</v>
      </c>
      <c r="AH302" s="290">
        <f>IFERROR(AVERAGE('Dry_Litterbag Placem_Collection'!N83,'Dry_Litterbag Placem_Collection'!Q83),"")</f>
        <v>26.35</v>
      </c>
      <c r="AI302" s="289">
        <f>INDEX(Coordinates!$B$2:$B$197,MATCH(G302,Coordinates!$J$2:$J$197,0))</f>
        <v>-3.2957159630000001</v>
      </c>
      <c r="AJ302" s="289">
        <f>INDEX(Coordinates!$C$2:$C$197,MATCH(G302,Coordinates!$J$2:$J$197,0))</f>
        <v>34.852460999999998</v>
      </c>
      <c r="AK302" s="289" t="str">
        <f>IF(ISNUMBER(SEARCH("C", 'Dry_Litterbag Placem_Collection'!T83)),"YES","")</f>
        <v/>
      </c>
      <c r="AL302" s="289" t="str">
        <f>IF(ISNUMBER(SEARCH("H", 'Dry_Litterbag Placem_Collection'!T83)),"YES","")</f>
        <v/>
      </c>
      <c r="AM302" s="289" t="str">
        <f>IF(ISNUMBER(SEARCH("R", 'Dry_Litterbag Placem_Collection'!T83)),"YES","")</f>
        <v/>
      </c>
    </row>
    <row r="303" spans="1:39" ht="15" customHeight="1">
      <c r="A303" s="281" t="s">
        <v>2677</v>
      </c>
      <c r="B303" s="282">
        <f>'Dry_Litterbag Placem_Collection'!A84</f>
        <v>82</v>
      </c>
      <c r="C303" s="282" t="str">
        <f>'Dry_Litterbag Placem_Collection'!B84</f>
        <v>Maswa</v>
      </c>
      <c r="D303" s="282" t="s">
        <v>2677</v>
      </c>
      <c r="E303" s="282" t="s">
        <v>2679</v>
      </c>
      <c r="F303" s="282">
        <v>3</v>
      </c>
      <c r="G303" s="283" t="str">
        <f>'Dry_Litterbag Placem_Collection'!C84</f>
        <v>Dry_W3_T2</v>
      </c>
      <c r="H303" s="284" t="s">
        <v>2559</v>
      </c>
      <c r="I303" s="292" t="s">
        <v>298</v>
      </c>
      <c r="J303" s="282" t="str">
        <f>IF(ISBLANK('Dry_Litterbag Placem_Collection'!K84),"","R"&amp;""&amp;'Dry_Litterbag Placem_Collection'!K84)</f>
        <v>R800</v>
      </c>
      <c r="K303" s="286">
        <f>IFERROR(INDEX('Green_rooibos initial weight'!$C$5:$C$1749,MATCH(J303, 'Green_rooibos initial weight'!$A$5:$A$1749,0)),"")</f>
        <v>2.1579999999999999</v>
      </c>
      <c r="L303" s="286">
        <f t="shared" si="17"/>
        <v>1.9081999999999999</v>
      </c>
      <c r="M303" s="291"/>
      <c r="N303" s="291"/>
      <c r="O303" s="286">
        <f>IF(IFERROR(INDEX('Both teabags AfterDry'!$D$3:$D$900,MATCH(J303,'Both teabags AfterDry'!$A$3:$A$900,0)),"")="","",(IFERROR(INDEX('Both teabags AfterDry'!$D$3:$D$900,MATCH(J303,'Both teabags AfterDry'!$A$3:$A$900,0)),"")))</f>
        <v>1.8712</v>
      </c>
      <c r="P303" s="286">
        <f t="shared" si="18"/>
        <v>1.7205999999999999</v>
      </c>
      <c r="Q303" s="291"/>
      <c r="R303" s="291"/>
      <c r="S303" s="287">
        <f>'Dry_Litterbag Placem_Collection'!E84</f>
        <v>42937</v>
      </c>
      <c r="T303" s="287">
        <f>IF('Dry_Litterbag Placem_Collection'!G84="","",'Dry_Litterbag Placem_Collection'!G84)</f>
        <v>43006</v>
      </c>
      <c r="U303" s="288">
        <f t="shared" si="16"/>
        <v>69</v>
      </c>
      <c r="V303" s="286">
        <f t="shared" si="19"/>
        <v>0.18759999999999999</v>
      </c>
      <c r="W303" s="289">
        <f>IFERROR(INDEX(Rainfall_Dry!$O$2:$O$217,MATCH(B303, Rainfall_Dry!$A$2:$A$217,0)),"")</f>
        <v>12.563016860999999</v>
      </c>
      <c r="X303" s="270">
        <v>38.691629007962128</v>
      </c>
      <c r="Y303" s="270">
        <v>26.81299763288143</v>
      </c>
      <c r="Z303" s="270">
        <v>34.495373359156439</v>
      </c>
      <c r="AA303" s="271" t="s">
        <v>2693</v>
      </c>
      <c r="AB303" s="270">
        <v>3.5483587974371602</v>
      </c>
      <c r="AC303">
        <f>IF('WetLitterbags placem_collection'!AB84="","",'WetLitterbags placem_collection'!AB84)</f>
        <v>2.4</v>
      </c>
      <c r="AD303">
        <f>IF('WetLitterbags placem_collection'!Z84="","",'WetLitterbags placem_collection'!Z84)</f>
        <v>16.600000000000001</v>
      </c>
      <c r="AE303" s="256" t="str">
        <f>IF('WetLitterbags placem_collection'!AA84="","",'WetLitterbags placem_collection'!AA84)</f>
        <v>O</v>
      </c>
      <c r="AF303" t="str">
        <f>IF('WetLitterbags placem_collection'!AC84="","",'WetLitterbags placem_collection'!AC84)</f>
        <v/>
      </c>
      <c r="AG303">
        <f>IFERROR(AVERAGE('Dry_Litterbag Placem_Collection'!O84,'Dry_Litterbag Placem_Collection'!R84),"")</f>
        <v>9.9499999999999993</v>
      </c>
      <c r="AH303" s="290">
        <f>IFERROR(AVERAGE('Dry_Litterbag Placem_Collection'!N84,'Dry_Litterbag Placem_Collection'!Q84),"")</f>
        <v>25.5</v>
      </c>
      <c r="AI303" s="289">
        <f>INDEX(Coordinates!$B$2:$B$197,MATCH(G303,Coordinates!$J$2:$J$197,0))</f>
        <v>-3.2957230040000001</v>
      </c>
      <c r="AJ303" s="289">
        <f>INDEX(Coordinates!$C$2:$C$197,MATCH(G303,Coordinates!$J$2:$J$197,0))</f>
        <v>34.852416990000002</v>
      </c>
      <c r="AK303" s="289" t="str">
        <f>IF(ISNUMBER(SEARCH("C", 'Dry_Litterbag Placem_Collection'!T84)),"YES","")</f>
        <v/>
      </c>
      <c r="AL303" s="289" t="str">
        <f>IF(ISNUMBER(SEARCH("H", 'Dry_Litterbag Placem_Collection'!T84)),"YES","")</f>
        <v/>
      </c>
      <c r="AM303" s="289" t="str">
        <f>IF(ISNUMBER(SEARCH("R", 'Dry_Litterbag Placem_Collection'!T84)),"YES","")</f>
        <v/>
      </c>
    </row>
    <row r="304" spans="1:39" ht="15" customHeight="1">
      <c r="A304" s="281" t="s">
        <v>2677</v>
      </c>
      <c r="B304" s="282">
        <f>'Dry_Litterbag Placem_Collection'!A85</f>
        <v>83</v>
      </c>
      <c r="C304" s="282" t="str">
        <f>'Dry_Litterbag Placem_Collection'!B85</f>
        <v>Maswa</v>
      </c>
      <c r="D304" s="282" t="s">
        <v>2677</v>
      </c>
      <c r="E304" s="282" t="s">
        <v>2679</v>
      </c>
      <c r="F304" s="282">
        <v>3</v>
      </c>
      <c r="G304" s="283" t="str">
        <f>'Dry_Litterbag Placem_Collection'!C85</f>
        <v>Dry_W3_T3</v>
      </c>
      <c r="H304" s="284" t="s">
        <v>2559</v>
      </c>
      <c r="I304" s="292" t="s">
        <v>298</v>
      </c>
      <c r="J304" s="282" t="str">
        <f>IF(ISBLANK('Dry_Litterbag Placem_Collection'!K85),"","R"&amp;""&amp;'Dry_Litterbag Placem_Collection'!K85)</f>
        <v>R764</v>
      </c>
      <c r="K304" s="286">
        <f>IFERROR(INDEX('Green_rooibos initial weight'!$C$5:$C$1749,MATCH(J304, 'Green_rooibos initial weight'!$A$5:$A$1749,0)),"")</f>
        <v>2.2160000000000002</v>
      </c>
      <c r="L304" s="286">
        <f t="shared" si="17"/>
        <v>1.9662000000000002</v>
      </c>
      <c r="M304" s="291"/>
      <c r="N304" s="291"/>
      <c r="O304" s="286">
        <f>IF(IFERROR(INDEX('Both teabags AfterDry'!$D$3:$D$900,MATCH(J304,'Both teabags AfterDry'!$A$3:$A$900,0)),"")="","",(IFERROR(INDEX('Both teabags AfterDry'!$D$3:$D$900,MATCH(J304,'Both teabags AfterDry'!$A$3:$A$900,0)),"")))</f>
        <v>1.9178999999999999</v>
      </c>
      <c r="P304" s="286">
        <f t="shared" si="18"/>
        <v>1.7672999999999999</v>
      </c>
      <c r="Q304" s="291"/>
      <c r="R304" s="291"/>
      <c r="S304" s="287">
        <f>'Dry_Litterbag Placem_Collection'!E85</f>
        <v>42937</v>
      </c>
      <c r="T304" s="287">
        <f>IF('Dry_Litterbag Placem_Collection'!G85="","",'Dry_Litterbag Placem_Collection'!G85)</f>
        <v>43006</v>
      </c>
      <c r="U304" s="288">
        <f t="shared" si="16"/>
        <v>69</v>
      </c>
      <c r="V304" s="286">
        <f t="shared" si="19"/>
        <v>0.1989000000000003</v>
      </c>
      <c r="W304" s="289">
        <f>IFERROR(INDEX(Rainfall_Dry!$O$2:$O$217,MATCH(B304, Rainfall_Dry!$A$2:$A$217,0)),"")</f>
        <v>12.563016860999999</v>
      </c>
      <c r="X304" s="270">
        <v>38.691629007962128</v>
      </c>
      <c r="Y304" s="270">
        <v>26.81299763288143</v>
      </c>
      <c r="Z304" s="270">
        <v>34.495373359156439</v>
      </c>
      <c r="AA304" s="271" t="s">
        <v>2693</v>
      </c>
      <c r="AB304" s="270">
        <v>4.5483587974371602</v>
      </c>
      <c r="AC304">
        <f>IF('WetLitterbags placem_collection'!AB85="","",'WetLitterbags placem_collection'!AB85)</f>
        <v>6.4</v>
      </c>
      <c r="AD304">
        <f>IF('WetLitterbags placem_collection'!Z85="","",'WetLitterbags placem_collection'!Z85)</f>
        <v>42</v>
      </c>
      <c r="AE304" s="256" t="str">
        <f>IF('WetLitterbags placem_collection'!AA85="","",'WetLitterbags placem_collection'!AA85)</f>
        <v>M</v>
      </c>
      <c r="AF304">
        <f>IF('WetLitterbags placem_collection'!AC85="","",'WetLitterbags placem_collection'!AC85)</f>
        <v>1</v>
      </c>
      <c r="AG304">
        <f>IFERROR(AVERAGE('Dry_Litterbag Placem_Collection'!O85,'Dry_Litterbag Placem_Collection'!R85),"")</f>
        <v>10.050000000000001</v>
      </c>
      <c r="AH304" s="290">
        <f>IFERROR(AVERAGE('Dry_Litterbag Placem_Collection'!N85,'Dry_Litterbag Placem_Collection'!Q85),"")</f>
        <v>26.05</v>
      </c>
      <c r="AI304" s="289">
        <f>INDEX(Coordinates!$B$2:$B$197,MATCH(G304,Coordinates!$J$2:$J$197,0))</f>
        <v>-3.2957430369999998</v>
      </c>
      <c r="AJ304" s="289">
        <f>INDEX(Coordinates!$C$2:$C$197,MATCH(G304,Coordinates!$J$2:$J$197,0))</f>
        <v>34.852309030000001</v>
      </c>
      <c r="AK304" s="289" t="str">
        <f>IF(ISNUMBER(SEARCH("C", 'Dry_Litterbag Placem_Collection'!T85)),"YES","")</f>
        <v/>
      </c>
      <c r="AL304" s="289" t="str">
        <f>IF(ISNUMBER(SEARCH("H", 'Dry_Litterbag Placem_Collection'!T85)),"YES","")</f>
        <v/>
      </c>
      <c r="AM304" s="289" t="str">
        <f>IF(ISNUMBER(SEARCH("R", 'Dry_Litterbag Placem_Collection'!T85)),"YES","")</f>
        <v/>
      </c>
    </row>
    <row r="305" spans="1:39" ht="15" customHeight="1">
      <c r="A305" s="281" t="s">
        <v>2677</v>
      </c>
      <c r="B305" s="282">
        <f>'Dry_Litterbag Placem_Collection'!A86</f>
        <v>84</v>
      </c>
      <c r="C305" s="282" t="str">
        <f>'Dry_Litterbag Placem_Collection'!B86</f>
        <v>Maswa</v>
      </c>
      <c r="D305" s="282" t="s">
        <v>2677</v>
      </c>
      <c r="E305" s="282" t="s">
        <v>2679</v>
      </c>
      <c r="F305" s="282">
        <v>3</v>
      </c>
      <c r="G305" s="283" t="str">
        <f>'Dry_Litterbag Placem_Collection'!C86</f>
        <v>Dry_W3_T4</v>
      </c>
      <c r="H305" s="284" t="s">
        <v>2559</v>
      </c>
      <c r="I305" s="292" t="s">
        <v>298</v>
      </c>
      <c r="J305" s="282" t="str">
        <f>IF(ISBLANK('Dry_Litterbag Placem_Collection'!K86),"","R"&amp;""&amp;'Dry_Litterbag Placem_Collection'!K86)</f>
        <v>R778</v>
      </c>
      <c r="K305" s="286">
        <f>IFERROR(INDEX('Green_rooibos initial weight'!$C$5:$C$1749,MATCH(J305, 'Green_rooibos initial weight'!$A$5:$A$1749,0)),"")</f>
        <v>2.2450000000000001</v>
      </c>
      <c r="L305" s="286">
        <f t="shared" si="17"/>
        <v>1.9952000000000001</v>
      </c>
      <c r="M305" s="291"/>
      <c r="N305" s="291"/>
      <c r="O305" s="286">
        <f>IF(IFERROR(INDEX('Both teabags AfterDry'!$D$3:$D$900,MATCH(J305,'Both teabags AfterDry'!$A$3:$A$900,0)),"")="","",(IFERROR(INDEX('Both teabags AfterDry'!$D$3:$D$900,MATCH(J305,'Both teabags AfterDry'!$A$3:$A$900,0)),"")))</f>
        <v>1.9495</v>
      </c>
      <c r="P305" s="286">
        <f t="shared" si="18"/>
        <v>1.7988999999999999</v>
      </c>
      <c r="Q305" s="291"/>
      <c r="R305" s="291"/>
      <c r="S305" s="287">
        <f>'Dry_Litterbag Placem_Collection'!E86</f>
        <v>42937</v>
      </c>
      <c r="T305" s="287">
        <f>IF('Dry_Litterbag Placem_Collection'!G86="","",'Dry_Litterbag Placem_Collection'!G86)</f>
        <v>43006</v>
      </c>
      <c r="U305" s="288">
        <f t="shared" si="16"/>
        <v>69</v>
      </c>
      <c r="V305" s="286">
        <f t="shared" si="19"/>
        <v>0.19630000000000014</v>
      </c>
      <c r="W305" s="289">
        <f>IFERROR(INDEX(Rainfall_Dry!$O$2:$O$217,MATCH(B305, Rainfall_Dry!$A$2:$A$217,0)),"")</f>
        <v>12.563016860999999</v>
      </c>
      <c r="X305" s="270">
        <v>38.691629007962128</v>
      </c>
      <c r="Y305" s="270">
        <v>26.81299763288143</v>
      </c>
      <c r="Z305" s="270">
        <v>34.495373359156439</v>
      </c>
      <c r="AA305" s="271" t="s">
        <v>2693</v>
      </c>
      <c r="AB305" s="270">
        <v>5.5483587974371602</v>
      </c>
      <c r="AC305">
        <f>IF('WetLitterbags placem_collection'!AB86="","",'WetLitterbags placem_collection'!AB86)</f>
        <v>5.5</v>
      </c>
      <c r="AD305">
        <f>IF('WetLitterbags placem_collection'!Z86="","",'WetLitterbags placem_collection'!Z86)</f>
        <v>55.8</v>
      </c>
      <c r="AE305" s="256" t="str">
        <f>IF('WetLitterbags placem_collection'!AA86="","",'WetLitterbags placem_collection'!AA86)</f>
        <v>M</v>
      </c>
      <c r="AF305">
        <f>IF('WetLitterbags placem_collection'!AC86="","",'WetLitterbags placem_collection'!AC86)</f>
        <v>1</v>
      </c>
      <c r="AG305">
        <f>IFERROR(AVERAGE('Dry_Litterbag Placem_Collection'!O86,'Dry_Litterbag Placem_Collection'!R86),"")</f>
        <v>10.15</v>
      </c>
      <c r="AH305" s="290">
        <f>IFERROR(AVERAGE('Dry_Litterbag Placem_Collection'!N86,'Dry_Litterbag Placem_Collection'!Q86),"")</f>
        <v>26.549999999999997</v>
      </c>
      <c r="AI305" s="289">
        <f>INDEX(Coordinates!$B$2:$B$197,MATCH(G305,Coordinates!$J$2:$J$197,0))</f>
        <v>-3.295795005</v>
      </c>
      <c r="AJ305" s="289">
        <f>INDEX(Coordinates!$C$2:$C$197,MATCH(G305,Coordinates!$J$2:$J$197,0))</f>
        <v>34.85232001</v>
      </c>
      <c r="AK305" s="289" t="str">
        <f>IF(ISNUMBER(SEARCH("C", 'Dry_Litterbag Placem_Collection'!T86)),"YES","")</f>
        <v/>
      </c>
      <c r="AL305" s="289" t="str">
        <f>IF(ISNUMBER(SEARCH("H", 'Dry_Litterbag Placem_Collection'!T86)),"YES","")</f>
        <v/>
      </c>
      <c r="AM305" s="289" t="str">
        <f>IF(ISNUMBER(SEARCH("R", 'Dry_Litterbag Placem_Collection'!T86)),"YES","")</f>
        <v/>
      </c>
    </row>
    <row r="306" spans="1:39" ht="15" customHeight="1">
      <c r="A306" s="281" t="s">
        <v>2677</v>
      </c>
      <c r="B306" s="282">
        <f>'Dry_Litterbag Placem_Collection'!A87</f>
        <v>85</v>
      </c>
      <c r="C306" s="282" t="str">
        <f>'Dry_Litterbag Placem_Collection'!B87</f>
        <v>Maswa</v>
      </c>
      <c r="D306" s="282" t="s">
        <v>2677</v>
      </c>
      <c r="E306" s="282" t="s">
        <v>2679</v>
      </c>
      <c r="F306" s="282">
        <v>3</v>
      </c>
      <c r="G306" s="283" t="str">
        <f>'Dry_Litterbag Placem_Collection'!C87</f>
        <v>Dry_W3_T5</v>
      </c>
      <c r="H306" s="284" t="s">
        <v>2559</v>
      </c>
      <c r="I306" s="292" t="s">
        <v>298</v>
      </c>
      <c r="J306" s="282" t="str">
        <f>IF(ISBLANK('Dry_Litterbag Placem_Collection'!K87),"","R"&amp;""&amp;'Dry_Litterbag Placem_Collection'!K87)</f>
        <v/>
      </c>
      <c r="K306" s="286" t="str">
        <f>IFERROR(INDEX('Green_rooibos initial weight'!$C$5:$C$1749,MATCH(J306, 'Green_rooibos initial weight'!$A$5:$A$1749,0)),"")</f>
        <v/>
      </c>
      <c r="L306" s="286" t="str">
        <f t="shared" si="17"/>
        <v/>
      </c>
      <c r="M306" s="291"/>
      <c r="N306" s="291"/>
      <c r="O306" s="286" t="str">
        <f>IF(IFERROR(INDEX('Both teabags AfterDry'!$D$3:$D$900,MATCH(J306,'Both teabags AfterDry'!$A$3:$A$900,0)),"")="","",(IFERROR(INDEX('Both teabags AfterDry'!$D$3:$D$900,MATCH(J306,'Both teabags AfterDry'!$A$3:$A$900,0)),"")))</f>
        <v/>
      </c>
      <c r="P306" s="286" t="str">
        <f t="shared" si="18"/>
        <v/>
      </c>
      <c r="Q306" s="291"/>
      <c r="R306" s="291"/>
      <c r="S306" s="287">
        <f>'Dry_Litterbag Placem_Collection'!E87</f>
        <v>0</v>
      </c>
      <c r="T306" s="287" t="str">
        <f>IF('Dry_Litterbag Placem_Collection'!G87="","",'Dry_Litterbag Placem_Collection'!G87)</f>
        <v/>
      </c>
      <c r="U306" s="288" t="str">
        <f t="shared" si="16"/>
        <v/>
      </c>
      <c r="V306" s="286" t="str">
        <f t="shared" si="19"/>
        <v/>
      </c>
      <c r="W306" s="289" t="str">
        <f>IFERROR(INDEX(Rainfall_Dry!$O$2:$O$217,MATCH(B306, Rainfall_Dry!$A$2:$A$217,0)),"")</f>
        <v/>
      </c>
      <c r="X306" s="270">
        <v>38.691629007962128</v>
      </c>
      <c r="Y306" s="270">
        <v>26.81299763288143</v>
      </c>
      <c r="Z306" s="270">
        <v>34.495373359156439</v>
      </c>
      <c r="AA306" s="271" t="s">
        <v>2693</v>
      </c>
      <c r="AB306" s="270">
        <v>6.5483587974371602</v>
      </c>
      <c r="AC306">
        <f>IF('WetLitterbags placem_collection'!AB87="","",'WetLitterbags placem_collection'!AB87)</f>
        <v>8.6</v>
      </c>
      <c r="AD306">
        <f>IF('WetLitterbags placem_collection'!Z87="","",'WetLitterbags placem_collection'!Z87)</f>
        <v>3.8</v>
      </c>
      <c r="AE306" s="256" t="str">
        <f>IF('WetLitterbags placem_collection'!AA87="","",'WetLitterbags placem_collection'!AA87)</f>
        <v>O</v>
      </c>
      <c r="AF306">
        <f>IF('WetLitterbags placem_collection'!AC87="","",'WetLitterbags placem_collection'!AC87)</f>
        <v>0</v>
      </c>
      <c r="AG306" t="str">
        <f>IFERROR(AVERAGE('Dry_Litterbag Placem_Collection'!O87,'Dry_Litterbag Placem_Collection'!R87),"")</f>
        <v/>
      </c>
      <c r="AH306" s="290" t="str">
        <f>IFERROR(AVERAGE('Dry_Litterbag Placem_Collection'!N87,'Dry_Litterbag Placem_Collection'!Q87),"")</f>
        <v/>
      </c>
      <c r="AI306" s="289">
        <f>INDEX(Coordinates!$B$2:$B$197,MATCH(G306,Coordinates!$J$2:$J$197,0))</f>
        <v>-3.2957100119999998</v>
      </c>
      <c r="AJ306" s="289">
        <f>INDEX(Coordinates!$C$2:$C$197,MATCH(G306,Coordinates!$J$2:$J$197,0))</f>
        <v>34.852283970000002</v>
      </c>
      <c r="AK306" s="289" t="str">
        <f>IF(ISNUMBER(SEARCH("C", 'Dry_Litterbag Placem_Collection'!T87)),"YES","")</f>
        <v/>
      </c>
      <c r="AL306" s="289" t="str">
        <f>IF(ISNUMBER(SEARCH("H", 'Dry_Litterbag Placem_Collection'!T87)),"YES","")</f>
        <v/>
      </c>
      <c r="AM306" s="289" t="str">
        <f>IF(ISNUMBER(SEARCH("R", 'Dry_Litterbag Placem_Collection'!T87)),"YES","")</f>
        <v/>
      </c>
    </row>
    <row r="307" spans="1:39" ht="15" customHeight="1">
      <c r="A307" s="281" t="s">
        <v>2677</v>
      </c>
      <c r="B307" s="282">
        <f>'Dry_Litterbag Placem_Collection'!A88</f>
        <v>86</v>
      </c>
      <c r="C307" s="282" t="str">
        <f>'Dry_Litterbag Placem_Collection'!B88</f>
        <v>Maswa</v>
      </c>
      <c r="D307" s="282" t="s">
        <v>2677</v>
      </c>
      <c r="E307" s="282" t="s">
        <v>2679</v>
      </c>
      <c r="F307" s="282">
        <v>3</v>
      </c>
      <c r="G307" s="283" t="str">
        <f>'Dry_Litterbag Placem_Collection'!C88</f>
        <v>Dry_W3_T6</v>
      </c>
      <c r="H307" s="284" t="s">
        <v>2559</v>
      </c>
      <c r="I307" s="292" t="s">
        <v>298</v>
      </c>
      <c r="J307" s="282" t="str">
        <f>IF(ISBLANK('Dry_Litterbag Placem_Collection'!K88),"","R"&amp;""&amp;'Dry_Litterbag Placem_Collection'!K88)</f>
        <v>R738</v>
      </c>
      <c r="K307" s="286">
        <f>IFERROR(INDEX('Green_rooibos initial weight'!$C$5:$C$1749,MATCH(J307, 'Green_rooibos initial weight'!$A$5:$A$1749,0)),"")</f>
        <v>2.1890000000000001</v>
      </c>
      <c r="L307" s="286">
        <f t="shared" si="17"/>
        <v>1.9392</v>
      </c>
      <c r="M307" s="291"/>
      <c r="N307" s="291"/>
      <c r="O307" s="286" t="str">
        <f>IF(IFERROR(INDEX('Both teabags AfterDry'!$D$3:$D$900,MATCH(J307,'Both teabags AfterDry'!$A$3:$A$900,0)),"")="","",(IFERROR(INDEX('Both teabags AfterDry'!$D$3:$D$900,MATCH(J307,'Both teabags AfterDry'!$A$3:$A$900,0)),"")))</f>
        <v/>
      </c>
      <c r="P307" s="286" t="str">
        <f t="shared" si="18"/>
        <v/>
      </c>
      <c r="Q307" s="291"/>
      <c r="R307" s="291"/>
      <c r="S307" s="287">
        <f>'Dry_Litterbag Placem_Collection'!E88</f>
        <v>42937</v>
      </c>
      <c r="T307" s="287">
        <f>IF('Dry_Litterbag Placem_Collection'!G88="","",'Dry_Litterbag Placem_Collection'!G88)</f>
        <v>43006</v>
      </c>
      <c r="U307" s="288">
        <f t="shared" si="16"/>
        <v>69</v>
      </c>
      <c r="V307" s="286" t="str">
        <f t="shared" si="19"/>
        <v/>
      </c>
      <c r="W307" s="289">
        <f>IFERROR(INDEX(Rainfall_Dry!$O$2:$O$217,MATCH(B307, Rainfall_Dry!$A$2:$A$217,0)),"")</f>
        <v>12.563016860999999</v>
      </c>
      <c r="X307" s="270">
        <v>38.691629007962128</v>
      </c>
      <c r="Y307" s="270">
        <v>26.81299763288143</v>
      </c>
      <c r="Z307" s="270">
        <v>34.495373359156439</v>
      </c>
      <c r="AA307" s="271" t="s">
        <v>2693</v>
      </c>
      <c r="AB307" s="270">
        <v>7.5483587974371602</v>
      </c>
      <c r="AC307">
        <f>IF('WetLitterbags placem_collection'!AB88="","",'WetLitterbags placem_collection'!AB88)</f>
        <v>3.7</v>
      </c>
      <c r="AD307">
        <f>IF('WetLitterbags placem_collection'!Z88="","",'WetLitterbags placem_collection'!Z88)</f>
        <v>7.5</v>
      </c>
      <c r="AE307" s="256" t="str">
        <f>IF('WetLitterbags placem_collection'!AA88="","",'WetLitterbags placem_collection'!AA88)</f>
        <v>O</v>
      </c>
      <c r="AF307">
        <f>IF('WetLitterbags placem_collection'!AC88="","",'WetLitterbags placem_collection'!AC88)</f>
        <v>0</v>
      </c>
      <c r="AG307">
        <f>IFERROR(AVERAGE('Dry_Litterbag Placem_Collection'!O88,'Dry_Litterbag Placem_Collection'!R88),"")</f>
        <v>11.75</v>
      </c>
      <c r="AH307" s="290">
        <f>IFERROR(AVERAGE('Dry_Litterbag Placem_Collection'!N88,'Dry_Litterbag Placem_Collection'!Q88),"")</f>
        <v>26.9</v>
      </c>
      <c r="AI307" s="289">
        <f>INDEX(Coordinates!$B$2:$B$197,MATCH(G307,Coordinates!$J$2:$J$197,0))</f>
        <v>-3.2956140399999998</v>
      </c>
      <c r="AJ307" s="289">
        <f>INDEX(Coordinates!$C$2:$C$197,MATCH(G307,Coordinates!$J$2:$J$197,0))</f>
        <v>34.852137030000002</v>
      </c>
      <c r="AK307" s="289" t="str">
        <f>IF(ISNUMBER(SEARCH("C", 'Dry_Litterbag Placem_Collection'!T88)),"YES","")</f>
        <v/>
      </c>
      <c r="AL307" s="289" t="str">
        <f>IF(ISNUMBER(SEARCH("H", 'Dry_Litterbag Placem_Collection'!T88)),"YES","")</f>
        <v/>
      </c>
      <c r="AM307" s="289" t="str">
        <f>IF(ISNUMBER(SEARCH("R", 'Dry_Litterbag Placem_Collection'!T88)),"YES","")</f>
        <v/>
      </c>
    </row>
    <row r="308" spans="1:39" ht="15" customHeight="1">
      <c r="A308" s="281" t="s">
        <v>2677</v>
      </c>
      <c r="B308" s="282">
        <f>'Dry_Litterbag Placem_Collection'!A89</f>
        <v>87</v>
      </c>
      <c r="C308" s="282" t="str">
        <f>'Dry_Litterbag Placem_Collection'!B89</f>
        <v>Maswa</v>
      </c>
      <c r="D308" s="282" t="s">
        <v>2677</v>
      </c>
      <c r="E308" s="282" t="s">
        <v>2679</v>
      </c>
      <c r="F308" s="282">
        <v>3</v>
      </c>
      <c r="G308" s="283" t="str">
        <f>'Dry_Litterbag Placem_Collection'!C89</f>
        <v>Dry_W3_T7</v>
      </c>
      <c r="H308" s="284" t="s">
        <v>2559</v>
      </c>
      <c r="I308" s="292" t="s">
        <v>298</v>
      </c>
      <c r="J308" s="282" t="str">
        <f>IF(ISBLANK('Dry_Litterbag Placem_Collection'!K89),"","R"&amp;""&amp;'Dry_Litterbag Placem_Collection'!K89)</f>
        <v>R394</v>
      </c>
      <c r="K308" s="286">
        <f>IFERROR(INDEX('Green_rooibos initial weight'!$C$5:$C$1749,MATCH(J308, 'Green_rooibos initial weight'!$A$5:$A$1749,0)),"")</f>
        <v>2.1800000000000002</v>
      </c>
      <c r="L308" s="286">
        <f t="shared" si="17"/>
        <v>1.9302000000000001</v>
      </c>
      <c r="M308" s="291"/>
      <c r="N308" s="291"/>
      <c r="O308" s="286">
        <f>IF(IFERROR(INDEX('Both teabags AfterDry'!$D$3:$D$900,MATCH(J308,'Both teabags AfterDry'!$A$3:$A$900,0)),"")="","",(IFERROR(INDEX('Both teabags AfterDry'!$D$3:$D$900,MATCH(J308,'Both teabags AfterDry'!$A$3:$A$900,0)),"")))</f>
        <v>1.9392</v>
      </c>
      <c r="P308" s="286">
        <f t="shared" si="18"/>
        <v>1.7886</v>
      </c>
      <c r="Q308" s="291"/>
      <c r="R308" s="291"/>
      <c r="S308" s="287">
        <f>'Dry_Litterbag Placem_Collection'!E89</f>
        <v>42937</v>
      </c>
      <c r="T308" s="287">
        <f>IF('Dry_Litterbag Placem_Collection'!G89="","",'Dry_Litterbag Placem_Collection'!G89)</f>
        <v>43006</v>
      </c>
      <c r="U308" s="288">
        <f t="shared" si="16"/>
        <v>69</v>
      </c>
      <c r="V308" s="286">
        <f t="shared" si="19"/>
        <v>0.14160000000000017</v>
      </c>
      <c r="W308" s="289">
        <f>IFERROR(INDEX(Rainfall_Dry!$O$2:$O$217,MATCH(B308, Rainfall_Dry!$A$2:$A$217,0)),"")</f>
        <v>12.563016860999999</v>
      </c>
      <c r="X308" s="270">
        <v>38.691629007962128</v>
      </c>
      <c r="Y308" s="270">
        <v>26.81299763288143</v>
      </c>
      <c r="Z308" s="270">
        <v>34.495373359156439</v>
      </c>
      <c r="AA308" s="271" t="s">
        <v>2693</v>
      </c>
      <c r="AB308" s="270">
        <v>8.5483587974371602</v>
      </c>
      <c r="AC308">
        <f>IF('WetLitterbags placem_collection'!AB89="","",'WetLitterbags placem_collection'!AB89)</f>
        <v>7.5</v>
      </c>
      <c r="AD308">
        <f>IF('WetLitterbags placem_collection'!Z89="","",'WetLitterbags placem_collection'!Z89)</f>
        <v>12.6</v>
      </c>
      <c r="AE308" s="256" t="str">
        <f>IF('WetLitterbags placem_collection'!AA89="","",'WetLitterbags placem_collection'!AA89)</f>
        <v>O</v>
      </c>
      <c r="AF308">
        <f>IF('WetLitterbags placem_collection'!AC89="","",'WetLitterbags placem_collection'!AC89)</f>
        <v>1</v>
      </c>
      <c r="AG308">
        <f>IFERROR(AVERAGE('Dry_Litterbag Placem_Collection'!O89,'Dry_Litterbag Placem_Collection'!R89),"")</f>
        <v>10.65</v>
      </c>
      <c r="AH308" s="290">
        <f>IFERROR(AVERAGE('Dry_Litterbag Placem_Collection'!N89,'Dry_Litterbag Placem_Collection'!Q89),"")</f>
        <v>24.3</v>
      </c>
      <c r="AI308" s="289">
        <f>INDEX(Coordinates!$B$2:$B$197,MATCH(G308,Coordinates!$J$2:$J$197,0))</f>
        <v>-3.295904975</v>
      </c>
      <c r="AJ308" s="289">
        <f>INDEX(Coordinates!$C$2:$C$197,MATCH(G308,Coordinates!$J$2:$J$197,0))</f>
        <v>34.852136029999997</v>
      </c>
      <c r="AK308" s="289" t="str">
        <f>IF(ISNUMBER(SEARCH("C", 'Dry_Litterbag Placem_Collection'!T89)),"YES","")</f>
        <v/>
      </c>
      <c r="AL308" s="289" t="str">
        <f>IF(ISNUMBER(SEARCH("H", 'Dry_Litterbag Placem_Collection'!T89)),"YES","")</f>
        <v/>
      </c>
      <c r="AM308" s="289" t="str">
        <f>IF(ISNUMBER(SEARCH("R", 'Dry_Litterbag Placem_Collection'!T89)),"YES","")</f>
        <v/>
      </c>
    </row>
    <row r="309" spans="1:39" ht="15" customHeight="1">
      <c r="A309" s="281" t="s">
        <v>2677</v>
      </c>
      <c r="B309" s="282">
        <f>'Dry_Litterbag Placem_Collection'!A90</f>
        <v>88</v>
      </c>
      <c r="C309" s="282" t="str">
        <f>'Dry_Litterbag Placem_Collection'!B90</f>
        <v>Maswa</v>
      </c>
      <c r="D309" s="282" t="s">
        <v>2677</v>
      </c>
      <c r="E309" s="282" t="s">
        <v>2679</v>
      </c>
      <c r="F309" s="282">
        <v>3</v>
      </c>
      <c r="G309" s="283" t="str">
        <f>'Dry_Litterbag Placem_Collection'!C90</f>
        <v>Dry_W3_T8</v>
      </c>
      <c r="H309" s="284" t="s">
        <v>2559</v>
      </c>
      <c r="I309" s="292" t="s">
        <v>298</v>
      </c>
      <c r="J309" s="282" t="str">
        <f>IF(ISBLANK('Dry_Litterbag Placem_Collection'!K90),"","R"&amp;""&amp;'Dry_Litterbag Placem_Collection'!K90)</f>
        <v>R819</v>
      </c>
      <c r="K309" s="286">
        <f>IFERROR(INDEX('Green_rooibos initial weight'!$C$5:$C$1749,MATCH(J309, 'Green_rooibos initial weight'!$A$5:$A$1749,0)),"")</f>
        <v>2.16</v>
      </c>
      <c r="L309" s="286">
        <f t="shared" si="17"/>
        <v>1.9102000000000001</v>
      </c>
      <c r="M309" s="291"/>
      <c r="N309" s="291"/>
      <c r="O309" s="286">
        <f>IF(IFERROR(INDEX('Both teabags AfterDry'!$D$3:$D$900,MATCH(J309,'Both teabags AfterDry'!$A$3:$A$900,0)),"")="","",(IFERROR(INDEX('Both teabags AfterDry'!$D$3:$D$900,MATCH(J309,'Both teabags AfterDry'!$A$3:$A$900,0)),"")))</f>
        <v>2.8028</v>
      </c>
      <c r="P309" s="286">
        <f t="shared" si="18"/>
        <v>2.6522000000000001</v>
      </c>
      <c r="Q309" s="291"/>
      <c r="R309" s="291"/>
      <c r="S309" s="287">
        <f>'Dry_Litterbag Placem_Collection'!E90</f>
        <v>42937</v>
      </c>
      <c r="T309" s="287">
        <f>IF('Dry_Litterbag Placem_Collection'!G90="","",'Dry_Litterbag Placem_Collection'!G90)</f>
        <v>43006</v>
      </c>
      <c r="U309" s="288">
        <f t="shared" si="16"/>
        <v>69</v>
      </c>
      <c r="V309" s="286">
        <f t="shared" si="19"/>
        <v>-0.74199999999999999</v>
      </c>
      <c r="W309" s="289">
        <f>IFERROR(INDEX(Rainfall_Dry!$O$2:$O$217,MATCH(B309, Rainfall_Dry!$A$2:$A$217,0)),"")</f>
        <v>12.563016860999999</v>
      </c>
      <c r="X309" s="270">
        <v>38.691629007962128</v>
      </c>
      <c r="Y309" s="270">
        <v>26.81299763288143</v>
      </c>
      <c r="Z309" s="270">
        <v>34.495373359156439</v>
      </c>
      <c r="AA309" s="271" t="s">
        <v>2693</v>
      </c>
      <c r="AB309" s="270">
        <v>9.5483587974371602</v>
      </c>
      <c r="AC309" t="str">
        <f>IF('WetLitterbags placem_collection'!AB90="","",'WetLitterbags placem_collection'!AB90)</f>
        <v/>
      </c>
      <c r="AD309" t="str">
        <f>IF('WetLitterbags placem_collection'!Z90="","",'WetLitterbags placem_collection'!Z90)</f>
        <v/>
      </c>
      <c r="AE309" s="256" t="str">
        <f>IF('WetLitterbags placem_collection'!AA90="","",'WetLitterbags placem_collection'!AA90)</f>
        <v/>
      </c>
      <c r="AF309" t="str">
        <f>IF('WetLitterbags placem_collection'!AC90="","",'WetLitterbags placem_collection'!AC90)</f>
        <v/>
      </c>
      <c r="AG309">
        <f>IFERROR(AVERAGE('Dry_Litterbag Placem_Collection'!O90,'Dry_Litterbag Placem_Collection'!R90),"")</f>
        <v>11.7</v>
      </c>
      <c r="AH309" s="290">
        <f>IFERROR(AVERAGE('Dry_Litterbag Placem_Collection'!N90,'Dry_Litterbag Placem_Collection'!Q90),"")</f>
        <v>26.049999999999997</v>
      </c>
      <c r="AI309" s="289">
        <f>INDEX(Coordinates!$B$2:$B$197,MATCH(G309,Coordinates!$J$2:$J$197,0))</f>
        <v>-3.2959530039999998</v>
      </c>
      <c r="AJ309" s="289">
        <f>INDEX(Coordinates!$C$2:$C$197,MATCH(G309,Coordinates!$J$2:$J$197,0))</f>
        <v>34.85242504</v>
      </c>
      <c r="AK309" s="289" t="str">
        <f>IF(ISNUMBER(SEARCH("C", 'Dry_Litterbag Placem_Collection'!T90)),"YES","")</f>
        <v/>
      </c>
      <c r="AL309" s="289" t="str">
        <f>IF(ISNUMBER(SEARCH("H", 'Dry_Litterbag Placem_Collection'!T90)),"YES","")</f>
        <v/>
      </c>
      <c r="AM309" s="289" t="str">
        <f>IF(ISNUMBER(SEARCH("R", 'Dry_Litterbag Placem_Collection'!T90)),"YES","")</f>
        <v/>
      </c>
    </row>
    <row r="310" spans="1:39" ht="15" customHeight="1">
      <c r="A310" s="281" t="s">
        <v>2677</v>
      </c>
      <c r="B310" s="282">
        <f>'Dry_Litterbag Placem_Collection'!A91</f>
        <v>89</v>
      </c>
      <c r="C310" s="282" t="str">
        <f>'Dry_Litterbag Placem_Collection'!B91</f>
        <v>Maswa</v>
      </c>
      <c r="D310" s="282" t="s">
        <v>2677</v>
      </c>
      <c r="E310" s="282" t="s">
        <v>2679</v>
      </c>
      <c r="F310" s="282">
        <v>4</v>
      </c>
      <c r="G310" s="283" t="str">
        <f>'Dry_Litterbag Placem_Collection'!C91</f>
        <v>Dry_W4_T1</v>
      </c>
      <c r="H310" s="284" t="s">
        <v>2559</v>
      </c>
      <c r="I310" s="292" t="s">
        <v>298</v>
      </c>
      <c r="J310" s="282" t="str">
        <f>IF(ISBLANK('Dry_Litterbag Placem_Collection'!K91),"","R"&amp;""&amp;'Dry_Litterbag Placem_Collection'!K91)</f>
        <v>R818</v>
      </c>
      <c r="K310" s="286">
        <f>IFERROR(INDEX('Green_rooibos initial weight'!$C$5:$C$1749,MATCH(J310, 'Green_rooibos initial weight'!$A$5:$A$1749,0)),"")</f>
        <v>2.1680000000000001</v>
      </c>
      <c r="L310" s="286">
        <f t="shared" si="17"/>
        <v>1.9182000000000001</v>
      </c>
      <c r="M310" s="291"/>
      <c r="N310" s="291"/>
      <c r="O310" s="286">
        <f>IF(IFERROR(INDEX('Both teabags AfterDry'!$D$3:$D$900,MATCH(J310,'Both teabags AfterDry'!$A$3:$A$900,0)),"")="","",(IFERROR(INDEX('Both teabags AfterDry'!$D$3:$D$900,MATCH(J310,'Both teabags AfterDry'!$A$3:$A$900,0)),"")))</f>
        <v>1.9155</v>
      </c>
      <c r="P310" s="286">
        <f t="shared" si="18"/>
        <v>1.7648999999999999</v>
      </c>
      <c r="Q310" s="291"/>
      <c r="R310" s="291"/>
      <c r="S310" s="287">
        <f>'Dry_Litterbag Placem_Collection'!E91</f>
        <v>42937</v>
      </c>
      <c r="T310" s="287">
        <f>IF('Dry_Litterbag Placem_Collection'!G91="","",'Dry_Litterbag Placem_Collection'!G91)</f>
        <v>43006</v>
      </c>
      <c r="U310" s="288">
        <f t="shared" si="16"/>
        <v>69</v>
      </c>
      <c r="V310" s="286">
        <f t="shared" si="19"/>
        <v>0.15330000000000021</v>
      </c>
      <c r="W310" s="289">
        <f>IFERROR(INDEX(Rainfall_Dry!$O$2:$O$217,MATCH(B310, Rainfall_Dry!$A$2:$A$217,0)),"")</f>
        <v>12.563016860999999</v>
      </c>
      <c r="X310" s="270">
        <v>28.145762029394</v>
      </c>
      <c r="Y310" s="270">
        <v>25.085564727199518</v>
      </c>
      <c r="Z310" s="270">
        <v>46.768673243406489</v>
      </c>
      <c r="AA310" s="271" t="s">
        <v>2688</v>
      </c>
      <c r="AB310" s="270">
        <v>2.1716214884179394</v>
      </c>
      <c r="AC310">
        <f>IF('WetLitterbags placem_collection'!AB91="","",'WetLitterbags placem_collection'!AB91)</f>
        <v>7.3</v>
      </c>
      <c r="AD310">
        <f>IF('WetLitterbags placem_collection'!Z91="","",'WetLitterbags placem_collection'!Z91)</f>
        <v>35.799999999999997</v>
      </c>
      <c r="AE310" s="256" t="str">
        <f>IF('WetLitterbags placem_collection'!AA91="","",'WetLitterbags placem_collection'!AA91)</f>
        <v>O</v>
      </c>
      <c r="AF310">
        <f>IF('WetLitterbags placem_collection'!AC91="","",'WetLitterbags placem_collection'!AC91)</f>
        <v>0</v>
      </c>
      <c r="AG310">
        <f>IFERROR(AVERAGE('Dry_Litterbag Placem_Collection'!O91,'Dry_Litterbag Placem_Collection'!R91),"")</f>
        <v>10.5</v>
      </c>
      <c r="AH310" s="290">
        <f>IFERROR(AVERAGE('Dry_Litterbag Placem_Collection'!N91,'Dry_Litterbag Placem_Collection'!Q91),"")</f>
        <v>26.6</v>
      </c>
      <c r="AI310" s="289">
        <f>INDEX(Coordinates!$B$2:$B$197,MATCH(G310,Coordinates!$J$2:$J$197,0))</f>
        <v>-3.2966709980000002</v>
      </c>
      <c r="AJ310" s="289">
        <f>INDEX(Coordinates!$C$2:$C$197,MATCH(G310,Coordinates!$J$2:$J$197,0))</f>
        <v>34.854407019999996</v>
      </c>
      <c r="AK310" s="289" t="str">
        <f>IF(ISNUMBER(SEARCH("C", 'Dry_Litterbag Placem_Collection'!T91)),"YES","")</f>
        <v/>
      </c>
      <c r="AL310" s="289" t="str">
        <f>IF(ISNUMBER(SEARCH("H", 'Dry_Litterbag Placem_Collection'!T91)),"YES","")</f>
        <v/>
      </c>
      <c r="AM310" s="289" t="str">
        <f>IF(ISNUMBER(SEARCH("R", 'Dry_Litterbag Placem_Collection'!T91)),"YES","")</f>
        <v/>
      </c>
    </row>
    <row r="311" spans="1:39" ht="15" customHeight="1">
      <c r="A311" s="281" t="s">
        <v>2677</v>
      </c>
      <c r="B311" s="282">
        <f>'Dry_Litterbag Placem_Collection'!A92</f>
        <v>90</v>
      </c>
      <c r="C311" s="282" t="str">
        <f>'Dry_Litterbag Placem_Collection'!B92</f>
        <v>Maswa</v>
      </c>
      <c r="D311" s="282" t="s">
        <v>2677</v>
      </c>
      <c r="E311" s="282" t="s">
        <v>2679</v>
      </c>
      <c r="F311" s="282">
        <v>4</v>
      </c>
      <c r="G311" s="283" t="str">
        <f>'Dry_Litterbag Placem_Collection'!C92</f>
        <v>Dry_W4_T2</v>
      </c>
      <c r="H311" s="284" t="s">
        <v>2559</v>
      </c>
      <c r="I311" s="292" t="s">
        <v>298</v>
      </c>
      <c r="J311" s="282" t="str">
        <f>IF(ISBLANK('Dry_Litterbag Placem_Collection'!K92),"","R"&amp;""&amp;'Dry_Litterbag Placem_Collection'!K92)</f>
        <v>R767</v>
      </c>
      <c r="K311" s="286">
        <f>IFERROR(INDEX('Green_rooibos initial weight'!$C$5:$C$1749,MATCH(J311, 'Green_rooibos initial weight'!$A$5:$A$1749,0)),"")</f>
        <v>2.1890000000000001</v>
      </c>
      <c r="L311" s="286">
        <f t="shared" si="17"/>
        <v>1.9392</v>
      </c>
      <c r="M311" s="291"/>
      <c r="N311" s="291"/>
      <c r="O311" s="286" t="str">
        <f>IF(IFERROR(INDEX('Both teabags AfterDry'!$D$3:$D$900,MATCH(J311,'Both teabags AfterDry'!$A$3:$A$900,0)),"")="","",(IFERROR(INDEX('Both teabags AfterDry'!$D$3:$D$900,MATCH(J311,'Both teabags AfterDry'!$A$3:$A$900,0)),"")))</f>
        <v/>
      </c>
      <c r="P311" s="286" t="str">
        <f t="shared" si="18"/>
        <v/>
      </c>
      <c r="Q311" s="291"/>
      <c r="R311" s="291"/>
      <c r="S311" s="287">
        <f>'Dry_Litterbag Placem_Collection'!E92</f>
        <v>42937</v>
      </c>
      <c r="T311" s="287">
        <f>IF('Dry_Litterbag Placem_Collection'!G92="","",'Dry_Litterbag Placem_Collection'!G92)</f>
        <v>43006</v>
      </c>
      <c r="U311" s="288">
        <f t="shared" si="16"/>
        <v>69</v>
      </c>
      <c r="V311" s="286" t="str">
        <f t="shared" si="19"/>
        <v/>
      </c>
      <c r="W311" s="289">
        <f>IFERROR(INDEX(Rainfall_Dry!$O$2:$O$217,MATCH(B311, Rainfall_Dry!$A$2:$A$217,0)),"")</f>
        <v>12.563016860999999</v>
      </c>
      <c r="X311" s="270">
        <v>28.145762029394</v>
      </c>
      <c r="Y311" s="270">
        <v>25.085564727199518</v>
      </c>
      <c r="Z311" s="270">
        <v>46.768673243406489</v>
      </c>
      <c r="AA311" s="271" t="s">
        <v>2688</v>
      </c>
      <c r="AB311" s="270">
        <v>3.1716214884179399</v>
      </c>
      <c r="AC311">
        <f>IF('WetLitterbags placem_collection'!AB92="","",'WetLitterbags placem_collection'!AB92)</f>
        <v>7.7</v>
      </c>
      <c r="AD311">
        <f>IF('WetLitterbags placem_collection'!Z92="","",'WetLitterbags placem_collection'!Z92)</f>
        <v>30.4</v>
      </c>
      <c r="AE311" s="256" t="str">
        <f>IF('WetLitterbags placem_collection'!AA92="","",'WetLitterbags placem_collection'!AA92)</f>
        <v>O</v>
      </c>
      <c r="AF311">
        <f>IF('WetLitterbags placem_collection'!AC92="","",'WetLitterbags placem_collection'!AC92)</f>
        <v>0</v>
      </c>
      <c r="AG311">
        <f>IFERROR(AVERAGE('Dry_Litterbag Placem_Collection'!O92,'Dry_Litterbag Placem_Collection'!R92),"")</f>
        <v>9.85</v>
      </c>
      <c r="AH311" s="290">
        <f>IFERROR(AVERAGE('Dry_Litterbag Placem_Collection'!N92,'Dry_Litterbag Placem_Collection'!Q92),"")</f>
        <v>26.45</v>
      </c>
      <c r="AI311" s="289">
        <f>INDEX(Coordinates!$B$2:$B$197,MATCH(G311,Coordinates!$J$2:$J$197,0))</f>
        <v>-3.2966860009999999</v>
      </c>
      <c r="AJ311" s="289">
        <f>INDEX(Coordinates!$C$2:$C$197,MATCH(G311,Coordinates!$J$2:$J$197,0))</f>
        <v>34.854371989999997</v>
      </c>
      <c r="AK311" s="289" t="str">
        <f>IF(ISNUMBER(SEARCH("C", 'Dry_Litterbag Placem_Collection'!T92)),"YES","")</f>
        <v/>
      </c>
      <c r="AL311" s="289" t="str">
        <f>IF(ISNUMBER(SEARCH("H", 'Dry_Litterbag Placem_Collection'!T92)),"YES","")</f>
        <v/>
      </c>
      <c r="AM311" s="289" t="str">
        <f>IF(ISNUMBER(SEARCH("R", 'Dry_Litterbag Placem_Collection'!T92)),"YES","")</f>
        <v/>
      </c>
    </row>
    <row r="312" spans="1:39" ht="15" customHeight="1">
      <c r="A312" s="281" t="s">
        <v>2677</v>
      </c>
      <c r="B312" s="282">
        <f>'Dry_Litterbag Placem_Collection'!A93</f>
        <v>91</v>
      </c>
      <c r="C312" s="282" t="str">
        <f>'Dry_Litterbag Placem_Collection'!B93</f>
        <v>Maswa</v>
      </c>
      <c r="D312" s="282" t="s">
        <v>2677</v>
      </c>
      <c r="E312" s="282" t="s">
        <v>2679</v>
      </c>
      <c r="F312" s="282">
        <v>4</v>
      </c>
      <c r="G312" s="283" t="str">
        <f>'Dry_Litterbag Placem_Collection'!C93</f>
        <v>Dry_W4_T3</v>
      </c>
      <c r="H312" s="284" t="s">
        <v>2559</v>
      </c>
      <c r="I312" s="292" t="s">
        <v>298</v>
      </c>
      <c r="J312" s="282" t="str">
        <f>IF(ISBLANK('Dry_Litterbag Placem_Collection'!K93),"","R"&amp;""&amp;'Dry_Litterbag Placem_Collection'!K93)</f>
        <v>R787</v>
      </c>
      <c r="K312" s="286">
        <f>IFERROR(INDEX('Green_rooibos initial weight'!$C$5:$C$1749,MATCH(J312, 'Green_rooibos initial weight'!$A$5:$A$1749,0)),"")</f>
        <v>2.1579999999999999</v>
      </c>
      <c r="L312" s="286">
        <f t="shared" si="17"/>
        <v>1.9081999999999999</v>
      </c>
      <c r="M312" s="291"/>
      <c r="N312" s="291"/>
      <c r="O312" s="286">
        <f>IF(IFERROR(INDEX('Both teabags AfterDry'!$D$3:$D$900,MATCH(J312,'Both teabags AfterDry'!$A$3:$A$900,0)),"")="","",(IFERROR(INDEX('Both teabags AfterDry'!$D$3:$D$900,MATCH(J312,'Both teabags AfterDry'!$A$3:$A$900,0)),"")))</f>
        <v>1.8551</v>
      </c>
      <c r="P312" s="286">
        <f t="shared" si="18"/>
        <v>1.7044999999999999</v>
      </c>
      <c r="Q312" s="291"/>
      <c r="R312" s="291"/>
      <c r="S312" s="287">
        <f>'Dry_Litterbag Placem_Collection'!E93</f>
        <v>42937</v>
      </c>
      <c r="T312" s="287">
        <f>IF('Dry_Litterbag Placem_Collection'!G93="","",'Dry_Litterbag Placem_Collection'!G93)</f>
        <v>43006</v>
      </c>
      <c r="U312" s="288">
        <f t="shared" si="16"/>
        <v>69</v>
      </c>
      <c r="V312" s="286">
        <f t="shared" si="19"/>
        <v>0.20369999999999999</v>
      </c>
      <c r="W312" s="289">
        <f>IFERROR(INDEX(Rainfall_Dry!$O$2:$O$217,MATCH(B312, Rainfall_Dry!$A$2:$A$217,0)),"")</f>
        <v>12.563016860999999</v>
      </c>
      <c r="X312" s="270">
        <v>28.145762029394</v>
      </c>
      <c r="Y312" s="270">
        <v>25.085564727199518</v>
      </c>
      <c r="Z312" s="270">
        <v>46.768673243406489</v>
      </c>
      <c r="AA312" s="271" t="s">
        <v>2688</v>
      </c>
      <c r="AB312" s="270">
        <v>4.1716214884179399</v>
      </c>
      <c r="AC312">
        <f>IF('WetLitterbags placem_collection'!AB93="","",'WetLitterbags placem_collection'!AB93)</f>
        <v>6.1</v>
      </c>
      <c r="AD312">
        <f>IF('WetLitterbags placem_collection'!Z93="","",'WetLitterbags placem_collection'!Z93)</f>
        <v>39.4</v>
      </c>
      <c r="AE312" s="256" t="str">
        <f>IF('WetLitterbags placem_collection'!AA93="","",'WetLitterbags placem_collection'!AA93)</f>
        <v>O</v>
      </c>
      <c r="AF312">
        <f>IF('WetLitterbags placem_collection'!AC93="","",'WetLitterbags placem_collection'!AC93)</f>
        <v>1</v>
      </c>
      <c r="AG312">
        <f>IFERROR(AVERAGE('Dry_Litterbag Placem_Collection'!O93,'Dry_Litterbag Placem_Collection'!R93),"")</f>
        <v>10.95</v>
      </c>
      <c r="AH312" s="290">
        <f>IFERROR(AVERAGE('Dry_Litterbag Placem_Collection'!N93,'Dry_Litterbag Placem_Collection'!Q93),"")</f>
        <v>25.95</v>
      </c>
      <c r="AI312" s="289">
        <f>INDEX(Coordinates!$B$2:$B$197,MATCH(G312,Coordinates!$J$2:$J$197,0))</f>
        <v>-3.2966180239999998</v>
      </c>
      <c r="AJ312" s="289">
        <f>INDEX(Coordinates!$C$2:$C$197,MATCH(G312,Coordinates!$J$2:$J$197,0))</f>
        <v>34.854464020000002</v>
      </c>
      <c r="AK312" s="289" t="str">
        <f>IF(ISNUMBER(SEARCH("C", 'Dry_Litterbag Placem_Collection'!T93)),"YES","")</f>
        <v/>
      </c>
      <c r="AL312" s="289" t="str">
        <f>IF(ISNUMBER(SEARCH("H", 'Dry_Litterbag Placem_Collection'!T93)),"YES","")</f>
        <v/>
      </c>
      <c r="AM312" s="289" t="str">
        <f>IF(ISNUMBER(SEARCH("R", 'Dry_Litterbag Placem_Collection'!T93)),"YES","")</f>
        <v/>
      </c>
    </row>
    <row r="313" spans="1:39" ht="15" customHeight="1">
      <c r="A313" s="281" t="s">
        <v>2677</v>
      </c>
      <c r="B313" s="282">
        <f>'Dry_Litterbag Placem_Collection'!A94</f>
        <v>92</v>
      </c>
      <c r="C313" s="282" t="str">
        <f>'Dry_Litterbag Placem_Collection'!B94</f>
        <v>Maswa</v>
      </c>
      <c r="D313" s="282" t="s">
        <v>2677</v>
      </c>
      <c r="E313" s="282" t="s">
        <v>2679</v>
      </c>
      <c r="F313" s="282">
        <v>4</v>
      </c>
      <c r="G313" s="283" t="str">
        <f>'Dry_Litterbag Placem_Collection'!C94</f>
        <v>Dry_W4_T4</v>
      </c>
      <c r="H313" s="284" t="s">
        <v>2559</v>
      </c>
      <c r="I313" s="292" t="s">
        <v>298</v>
      </c>
      <c r="J313" s="282" t="str">
        <f>IF(ISBLANK('Dry_Litterbag Placem_Collection'!K94),"","R"&amp;""&amp;'Dry_Litterbag Placem_Collection'!K94)</f>
        <v>R812</v>
      </c>
      <c r="K313" s="286">
        <f>IFERROR(INDEX('Green_rooibos initial weight'!$C$5:$C$1749,MATCH(J313, 'Green_rooibos initial weight'!$A$5:$A$1749,0)),"")</f>
        <v>2.1819999999999999</v>
      </c>
      <c r="L313" s="286">
        <f t="shared" si="17"/>
        <v>1.9321999999999999</v>
      </c>
      <c r="M313" s="291"/>
      <c r="N313" s="291"/>
      <c r="O313" s="286">
        <f>IF(IFERROR(INDEX('Both teabags AfterDry'!$D$3:$D$900,MATCH(J313,'Both teabags AfterDry'!$A$3:$A$900,0)),"")="","",(IFERROR(INDEX('Both teabags AfterDry'!$D$3:$D$900,MATCH(J313,'Both teabags AfterDry'!$A$3:$A$900,0)),"")))</f>
        <v>1.8855</v>
      </c>
      <c r="P313" s="286">
        <f t="shared" si="18"/>
        <v>1.7348999999999999</v>
      </c>
      <c r="Q313" s="291"/>
      <c r="R313" s="291"/>
      <c r="S313" s="287">
        <f>'Dry_Litterbag Placem_Collection'!E94</f>
        <v>42937</v>
      </c>
      <c r="T313" s="287">
        <f>IF('Dry_Litterbag Placem_Collection'!G94="","",'Dry_Litterbag Placem_Collection'!G94)</f>
        <v>43006</v>
      </c>
      <c r="U313" s="288">
        <f t="shared" si="16"/>
        <v>69</v>
      </c>
      <c r="V313" s="286">
        <f t="shared" si="19"/>
        <v>0.19730000000000003</v>
      </c>
      <c r="W313" s="289">
        <f>IFERROR(INDEX(Rainfall_Dry!$O$2:$O$217,MATCH(B313, Rainfall_Dry!$A$2:$A$217,0)),"")</f>
        <v>12.563016860999999</v>
      </c>
      <c r="X313" s="270">
        <v>28.145762029394</v>
      </c>
      <c r="Y313" s="270">
        <v>25.085564727199518</v>
      </c>
      <c r="Z313" s="270">
        <v>46.768673243406489</v>
      </c>
      <c r="AA313" s="271" t="s">
        <v>2688</v>
      </c>
      <c r="AB313" s="270">
        <v>5.1716214884179399</v>
      </c>
      <c r="AC313">
        <f>IF('WetLitterbags placem_collection'!AB94="","",'WetLitterbags placem_collection'!AB94)</f>
        <v>7.7</v>
      </c>
      <c r="AD313">
        <f>IF('WetLitterbags placem_collection'!Z94="","",'WetLitterbags placem_collection'!Z94)</f>
        <v>24.8</v>
      </c>
      <c r="AE313" s="256" t="str">
        <f>IF('WetLitterbags placem_collection'!AA94="","",'WetLitterbags placem_collection'!AA94)</f>
        <v>O</v>
      </c>
      <c r="AF313">
        <f>IF('WetLitterbags placem_collection'!AC94="","",'WetLitterbags placem_collection'!AC94)</f>
        <v>1</v>
      </c>
      <c r="AG313">
        <f>IFERROR(AVERAGE('Dry_Litterbag Placem_Collection'!O94,'Dry_Litterbag Placem_Collection'!R94),"")</f>
        <v>10.25</v>
      </c>
      <c r="AH313" s="290">
        <f>IFERROR(AVERAGE('Dry_Litterbag Placem_Collection'!N94,'Dry_Litterbag Placem_Collection'!Q94),"")</f>
        <v>26</v>
      </c>
      <c r="AI313" s="289">
        <f>INDEX(Coordinates!$B$2:$B$197,MATCH(G313,Coordinates!$J$2:$J$197,0))</f>
        <v>-3.2965539860000002</v>
      </c>
      <c r="AJ313" s="289">
        <f>INDEX(Coordinates!$C$2:$C$197,MATCH(G313,Coordinates!$J$2:$J$197,0))</f>
        <v>34.854455969999997</v>
      </c>
      <c r="AK313" s="289" t="str">
        <f>IF(ISNUMBER(SEARCH("C", 'Dry_Litterbag Placem_Collection'!T94)),"YES","")</f>
        <v/>
      </c>
      <c r="AL313" s="289" t="str">
        <f>IF(ISNUMBER(SEARCH("H", 'Dry_Litterbag Placem_Collection'!T94)),"YES","")</f>
        <v/>
      </c>
      <c r="AM313" s="289" t="str">
        <f>IF(ISNUMBER(SEARCH("R", 'Dry_Litterbag Placem_Collection'!T94)),"YES","")</f>
        <v/>
      </c>
    </row>
    <row r="314" spans="1:39" ht="15" customHeight="1">
      <c r="A314" s="281" t="s">
        <v>2677</v>
      </c>
      <c r="B314" s="282">
        <f>'Dry_Litterbag Placem_Collection'!A95</f>
        <v>93</v>
      </c>
      <c r="C314" s="282" t="str">
        <f>'Dry_Litterbag Placem_Collection'!B95</f>
        <v>Maswa</v>
      </c>
      <c r="D314" s="282" t="s">
        <v>2677</v>
      </c>
      <c r="E314" s="282" t="s">
        <v>2679</v>
      </c>
      <c r="F314" s="282">
        <v>4</v>
      </c>
      <c r="G314" s="283" t="str">
        <f>'Dry_Litterbag Placem_Collection'!C95</f>
        <v>Dry_W4_T5</v>
      </c>
      <c r="H314" s="284" t="s">
        <v>2559</v>
      </c>
      <c r="I314" s="292" t="s">
        <v>298</v>
      </c>
      <c r="J314" s="282" t="str">
        <f>IF(ISBLANK('Dry_Litterbag Placem_Collection'!K95),"","R"&amp;""&amp;'Dry_Litterbag Placem_Collection'!K95)</f>
        <v>R675</v>
      </c>
      <c r="K314" s="286">
        <f>IFERROR(INDEX('Green_rooibos initial weight'!$C$5:$C$1749,MATCH(J314, 'Green_rooibos initial weight'!$A$5:$A$1749,0)),"")</f>
        <v>2.2069999999999999</v>
      </c>
      <c r="L314" s="286">
        <f t="shared" si="17"/>
        <v>1.9571999999999998</v>
      </c>
      <c r="M314" s="291"/>
      <c r="N314" s="291"/>
      <c r="O314" s="286">
        <f>IF(IFERROR(INDEX('Both teabags AfterDry'!$D$3:$D$900,MATCH(J314,'Both teabags AfterDry'!$A$3:$A$900,0)),"")="","",(IFERROR(INDEX('Both teabags AfterDry'!$D$3:$D$900,MATCH(J314,'Both teabags AfterDry'!$A$3:$A$900,0)),"")))</f>
        <v>2.0310000000000001</v>
      </c>
      <c r="P314" s="286">
        <f t="shared" si="18"/>
        <v>1.8804000000000001</v>
      </c>
      <c r="Q314" s="291"/>
      <c r="R314" s="291"/>
      <c r="S314" s="287">
        <f>'Dry_Litterbag Placem_Collection'!E95</f>
        <v>42937</v>
      </c>
      <c r="T314" s="287">
        <f>IF('Dry_Litterbag Placem_Collection'!G95="","",'Dry_Litterbag Placem_Collection'!G95)</f>
        <v>43006</v>
      </c>
      <c r="U314" s="288">
        <f t="shared" si="16"/>
        <v>69</v>
      </c>
      <c r="V314" s="286">
        <f t="shared" si="19"/>
        <v>7.6799999999999757E-2</v>
      </c>
      <c r="W314" s="289">
        <f>IFERROR(INDEX(Rainfall_Dry!$O$2:$O$217,MATCH(B314, Rainfall_Dry!$A$2:$A$217,0)),"")</f>
        <v>12.563016860999999</v>
      </c>
      <c r="X314" s="270">
        <v>28.145762029394</v>
      </c>
      <c r="Y314" s="270">
        <v>25.085564727199518</v>
      </c>
      <c r="Z314" s="270">
        <v>46.768673243406489</v>
      </c>
      <c r="AA314" s="271" t="s">
        <v>2688</v>
      </c>
      <c r="AB314" s="270">
        <v>6.1716214884179399</v>
      </c>
      <c r="AC314">
        <f>IF('WetLitterbags placem_collection'!AB95="","",'WetLitterbags placem_collection'!AB95)</f>
        <v>6.6</v>
      </c>
      <c r="AD314">
        <f>IF('WetLitterbags placem_collection'!Z95="","",'WetLitterbags placem_collection'!Z95)</f>
        <v>40</v>
      </c>
      <c r="AE314" s="256" t="str">
        <f>IF('WetLitterbags placem_collection'!AA95="","",'WetLitterbags placem_collection'!AA95)</f>
        <v>O</v>
      </c>
      <c r="AF314">
        <f>IF('WetLitterbags placem_collection'!AC95="","",'WetLitterbags placem_collection'!AC95)</f>
        <v>1</v>
      </c>
      <c r="AG314">
        <f>IFERROR(AVERAGE('Dry_Litterbag Placem_Collection'!O95,'Dry_Litterbag Placem_Collection'!R95),"")</f>
        <v>10.45</v>
      </c>
      <c r="AH314" s="290">
        <f>IFERROR(AVERAGE('Dry_Litterbag Placem_Collection'!N95,'Dry_Litterbag Placem_Collection'!Q95),"")</f>
        <v>26.4</v>
      </c>
      <c r="AI314" s="289">
        <f>INDEX(Coordinates!$B$2:$B$197,MATCH(G314,Coordinates!$J$2:$J$197,0))</f>
        <v>-3.2964789680000002</v>
      </c>
      <c r="AJ314" s="289">
        <f>INDEX(Coordinates!$C$2:$C$197,MATCH(G314,Coordinates!$J$2:$J$197,0))</f>
        <v>34.854331000000002</v>
      </c>
      <c r="AK314" s="289" t="str">
        <f>IF(ISNUMBER(SEARCH("C", 'Dry_Litterbag Placem_Collection'!T95)),"YES","")</f>
        <v/>
      </c>
      <c r="AL314" s="289" t="str">
        <f>IF(ISNUMBER(SEARCH("H", 'Dry_Litterbag Placem_Collection'!T95)),"YES","")</f>
        <v>YES</v>
      </c>
      <c r="AM314" s="289" t="str">
        <f>IF(ISNUMBER(SEARCH("R", 'Dry_Litterbag Placem_Collection'!T95)),"YES","")</f>
        <v/>
      </c>
    </row>
    <row r="315" spans="1:39" ht="15" customHeight="1">
      <c r="A315" s="281" t="s">
        <v>2677</v>
      </c>
      <c r="B315" s="282">
        <f>'Dry_Litterbag Placem_Collection'!A96</f>
        <v>94</v>
      </c>
      <c r="C315" s="282" t="str">
        <f>'Dry_Litterbag Placem_Collection'!B96</f>
        <v>Maswa</v>
      </c>
      <c r="D315" s="282" t="s">
        <v>2677</v>
      </c>
      <c r="E315" s="282" t="s">
        <v>2679</v>
      </c>
      <c r="F315" s="282">
        <v>4</v>
      </c>
      <c r="G315" s="283" t="str">
        <f>'Dry_Litterbag Placem_Collection'!C96</f>
        <v>Dry_W4_T6</v>
      </c>
      <c r="H315" s="284" t="s">
        <v>2559</v>
      </c>
      <c r="I315" s="292" t="s">
        <v>298</v>
      </c>
      <c r="J315" s="282" t="str">
        <f>IF(ISBLANK('Dry_Litterbag Placem_Collection'!K96),"","R"&amp;""&amp;'Dry_Litterbag Placem_Collection'!K96)</f>
        <v/>
      </c>
      <c r="K315" s="286" t="str">
        <f>IFERROR(INDEX('Green_rooibos initial weight'!$C$5:$C$1749,MATCH(J315, 'Green_rooibos initial weight'!$A$5:$A$1749,0)),"")</f>
        <v/>
      </c>
      <c r="L315" s="286" t="str">
        <f t="shared" si="17"/>
        <v/>
      </c>
      <c r="M315" s="291"/>
      <c r="N315" s="291"/>
      <c r="O315" s="286" t="str">
        <f>IF(IFERROR(INDEX('Both teabags AfterDry'!$D$3:$D$900,MATCH(J315,'Both teabags AfterDry'!$A$3:$A$900,0)),"")="","",(IFERROR(INDEX('Both teabags AfterDry'!$D$3:$D$900,MATCH(J315,'Both teabags AfterDry'!$A$3:$A$900,0)),"")))</f>
        <v/>
      </c>
      <c r="P315" s="286" t="str">
        <f t="shared" si="18"/>
        <v/>
      </c>
      <c r="Q315" s="291"/>
      <c r="R315" s="291"/>
      <c r="S315" s="287">
        <f>'Dry_Litterbag Placem_Collection'!E96</f>
        <v>0</v>
      </c>
      <c r="T315" s="287" t="str">
        <f>IF('Dry_Litterbag Placem_Collection'!G96="","",'Dry_Litterbag Placem_Collection'!G96)</f>
        <v/>
      </c>
      <c r="U315" s="288" t="str">
        <f t="shared" si="16"/>
        <v/>
      </c>
      <c r="V315" s="286" t="str">
        <f t="shared" si="19"/>
        <v/>
      </c>
      <c r="W315" s="289" t="str">
        <f>IFERROR(INDEX(Rainfall_Dry!$O$2:$O$217,MATCH(B315, Rainfall_Dry!$A$2:$A$217,0)),"")</f>
        <v/>
      </c>
      <c r="X315" s="270">
        <v>28.145762029394</v>
      </c>
      <c r="Y315" s="270">
        <v>25.085564727199518</v>
      </c>
      <c r="Z315" s="270">
        <v>46.768673243406489</v>
      </c>
      <c r="AA315" s="271" t="s">
        <v>2688</v>
      </c>
      <c r="AB315" s="270">
        <v>7.1716214884179399</v>
      </c>
      <c r="AC315" t="str">
        <f>IF('WetLitterbags placem_collection'!AB96="","",'WetLitterbags placem_collection'!AB96)</f>
        <v/>
      </c>
      <c r="AD315" t="str">
        <f>IF('WetLitterbags placem_collection'!Z96="","",'WetLitterbags placem_collection'!Z96)</f>
        <v/>
      </c>
      <c r="AE315" s="256" t="str">
        <f>IF('WetLitterbags placem_collection'!AA96="","",'WetLitterbags placem_collection'!AA96)</f>
        <v/>
      </c>
      <c r="AF315" t="str">
        <f>IF('WetLitterbags placem_collection'!AC96="","",'WetLitterbags placem_collection'!AC96)</f>
        <v/>
      </c>
      <c r="AG315" t="str">
        <f>IFERROR(AVERAGE('Dry_Litterbag Placem_Collection'!O96,'Dry_Litterbag Placem_Collection'!R96),"")</f>
        <v/>
      </c>
      <c r="AH315" s="290" t="str">
        <f>IFERROR(AVERAGE('Dry_Litterbag Placem_Collection'!N96,'Dry_Litterbag Placem_Collection'!Q96),"")</f>
        <v/>
      </c>
      <c r="AI315" s="289">
        <f>INDEX(Coordinates!$B$2:$B$197,MATCH(G315,Coordinates!$J$2:$J$197,0))</f>
        <v>-3.2964649700000002</v>
      </c>
      <c r="AJ315" s="289">
        <f>INDEX(Coordinates!$C$2:$C$197,MATCH(G315,Coordinates!$J$2:$J$197,0))</f>
        <v>34.854340970000003</v>
      </c>
      <c r="AK315" s="289" t="str">
        <f>IF(ISNUMBER(SEARCH("C", 'Dry_Litterbag Placem_Collection'!T96)),"YES","")</f>
        <v/>
      </c>
      <c r="AL315" s="289" t="str">
        <f>IF(ISNUMBER(SEARCH("H", 'Dry_Litterbag Placem_Collection'!T96)),"YES","")</f>
        <v/>
      </c>
      <c r="AM315" s="289" t="str">
        <f>IF(ISNUMBER(SEARCH("R", 'Dry_Litterbag Placem_Collection'!T96)),"YES","")</f>
        <v/>
      </c>
    </row>
    <row r="316" spans="1:39" ht="15" customHeight="1">
      <c r="A316" s="281" t="s">
        <v>2677</v>
      </c>
      <c r="B316" s="282">
        <f>'Dry_Litterbag Placem_Collection'!A97</f>
        <v>95</v>
      </c>
      <c r="C316" s="282" t="str">
        <f>'Dry_Litterbag Placem_Collection'!B97</f>
        <v>Maswa</v>
      </c>
      <c r="D316" s="282" t="s">
        <v>2677</v>
      </c>
      <c r="E316" s="282" t="s">
        <v>2679</v>
      </c>
      <c r="F316" s="282">
        <v>4</v>
      </c>
      <c r="G316" s="283" t="str">
        <f>'Dry_Litterbag Placem_Collection'!C97</f>
        <v>Dry_W4_T7</v>
      </c>
      <c r="H316" s="284" t="s">
        <v>2559</v>
      </c>
      <c r="I316" s="292" t="s">
        <v>298</v>
      </c>
      <c r="J316" s="282" t="str">
        <f>IF(ISBLANK('Dry_Litterbag Placem_Collection'!K97),"","R"&amp;""&amp;'Dry_Litterbag Placem_Collection'!K97)</f>
        <v>R794</v>
      </c>
      <c r="K316" s="286">
        <f>IFERROR(INDEX('Green_rooibos initial weight'!$C$5:$C$1749,MATCH(J316, 'Green_rooibos initial weight'!$A$5:$A$1749,0)),"")</f>
        <v>2.2000000000000002</v>
      </c>
      <c r="L316" s="286">
        <f t="shared" si="17"/>
        <v>1.9502000000000002</v>
      </c>
      <c r="M316" s="291"/>
      <c r="N316" s="291"/>
      <c r="O316" s="286">
        <f>IF(IFERROR(INDEX('Both teabags AfterDry'!$D$3:$D$900,MATCH(J316,'Both teabags AfterDry'!$A$3:$A$900,0)),"")="","",(IFERROR(INDEX('Both teabags AfterDry'!$D$3:$D$900,MATCH(J316,'Both teabags AfterDry'!$A$3:$A$900,0)),"")))</f>
        <v>1.9469000000000001</v>
      </c>
      <c r="P316" s="286">
        <f t="shared" si="18"/>
        <v>1.7963</v>
      </c>
      <c r="Q316" s="291"/>
      <c r="R316" s="291"/>
      <c r="S316" s="287">
        <f>'Dry_Litterbag Placem_Collection'!E97</f>
        <v>42937</v>
      </c>
      <c r="T316" s="287">
        <f>IF('Dry_Litterbag Placem_Collection'!G97="","",'Dry_Litterbag Placem_Collection'!G97)</f>
        <v>43006</v>
      </c>
      <c r="U316" s="288">
        <f t="shared" si="16"/>
        <v>69</v>
      </c>
      <c r="V316" s="286">
        <f t="shared" si="19"/>
        <v>0.15390000000000015</v>
      </c>
      <c r="W316" s="289">
        <f>IFERROR(INDEX(Rainfall_Dry!$O$2:$O$217,MATCH(B316, Rainfall_Dry!$A$2:$A$217,0)),"")</f>
        <v>12.563016860999999</v>
      </c>
      <c r="X316" s="270">
        <v>28.145762029394</v>
      </c>
      <c r="Y316" s="270">
        <v>25.085564727199518</v>
      </c>
      <c r="Z316" s="270">
        <v>46.768673243406489</v>
      </c>
      <c r="AA316" s="271" t="s">
        <v>2688</v>
      </c>
      <c r="AB316" s="270">
        <v>8.1716214884179408</v>
      </c>
      <c r="AC316">
        <f>IF('WetLitterbags placem_collection'!AB97="","",'WetLitterbags placem_collection'!AB97)</f>
        <v>5.4</v>
      </c>
      <c r="AD316">
        <f>IF('WetLitterbags placem_collection'!Z97="","",'WetLitterbags placem_collection'!Z97)</f>
        <v>15.2</v>
      </c>
      <c r="AE316" s="256" t="str">
        <f>IF('WetLitterbags placem_collection'!AA97="","",'WetLitterbags placem_collection'!AA97)</f>
        <v>O</v>
      </c>
      <c r="AF316">
        <f>IF('WetLitterbags placem_collection'!AC97="","",'WetLitterbags placem_collection'!AC97)</f>
        <v>0</v>
      </c>
      <c r="AG316">
        <f>IFERROR(AVERAGE('Dry_Litterbag Placem_Collection'!O97,'Dry_Litterbag Placem_Collection'!R97),"")</f>
        <v>8.75</v>
      </c>
      <c r="AH316" s="290">
        <f>IFERROR(AVERAGE('Dry_Litterbag Placem_Collection'!N97,'Dry_Litterbag Placem_Collection'!Q97),"")</f>
        <v>27.35</v>
      </c>
      <c r="AI316" s="289">
        <f>INDEX(Coordinates!$B$2:$B$197,MATCH(G316,Coordinates!$J$2:$J$197,0))</f>
        <v>-3.296725983</v>
      </c>
      <c r="AJ316" s="289">
        <f>INDEX(Coordinates!$C$2:$C$197,MATCH(G316,Coordinates!$J$2:$J$197,0))</f>
        <v>34.854216000000001</v>
      </c>
      <c r="AK316" s="289" t="str">
        <f>IF(ISNUMBER(SEARCH("C", 'Dry_Litterbag Placem_Collection'!T97)),"YES","")</f>
        <v/>
      </c>
      <c r="AL316" s="289" t="str">
        <f>IF(ISNUMBER(SEARCH("H", 'Dry_Litterbag Placem_Collection'!T97)),"YES","")</f>
        <v/>
      </c>
      <c r="AM316" s="289" t="str">
        <f>IF(ISNUMBER(SEARCH("R", 'Dry_Litterbag Placem_Collection'!T97)),"YES","")</f>
        <v/>
      </c>
    </row>
    <row r="317" spans="1:39" ht="15" customHeight="1">
      <c r="A317" s="281" t="s">
        <v>2677</v>
      </c>
      <c r="B317" s="282">
        <f>'Dry_Litterbag Placem_Collection'!A98</f>
        <v>96</v>
      </c>
      <c r="C317" s="282" t="str">
        <f>'Dry_Litterbag Placem_Collection'!B98</f>
        <v>Maswa</v>
      </c>
      <c r="D317" s="282" t="s">
        <v>2677</v>
      </c>
      <c r="E317" s="282" t="s">
        <v>2679</v>
      </c>
      <c r="F317" s="282">
        <v>4</v>
      </c>
      <c r="G317" s="283" t="str">
        <f>'Dry_Litterbag Placem_Collection'!C98</f>
        <v>Dry_W4_T8</v>
      </c>
      <c r="H317" s="284" t="s">
        <v>2559</v>
      </c>
      <c r="I317" s="292" t="s">
        <v>298</v>
      </c>
      <c r="J317" s="282" t="str">
        <f>IF(ISBLANK('Dry_Litterbag Placem_Collection'!K98),"","R"&amp;""&amp;'Dry_Litterbag Placem_Collection'!K98)</f>
        <v>R737</v>
      </c>
      <c r="K317" s="286">
        <f>IFERROR(INDEX('Green_rooibos initial weight'!$C$5:$C$1749,MATCH(J317, 'Green_rooibos initial weight'!$A$5:$A$1749,0)),"")</f>
        <v>2.222</v>
      </c>
      <c r="L317" s="286">
        <f t="shared" si="17"/>
        <v>1.9722</v>
      </c>
      <c r="M317" s="291"/>
      <c r="N317" s="291"/>
      <c r="O317" s="286">
        <f>IF(IFERROR(INDEX('Both teabags AfterDry'!$D$3:$D$900,MATCH(J317,'Both teabags AfterDry'!$A$3:$A$900,0)),"")="","",(IFERROR(INDEX('Both teabags AfterDry'!$D$3:$D$900,MATCH(J317,'Both teabags AfterDry'!$A$3:$A$900,0)),"")))</f>
        <v>1.9686999999999999</v>
      </c>
      <c r="P317" s="286">
        <f t="shared" si="18"/>
        <v>1.8180999999999998</v>
      </c>
      <c r="Q317" s="291"/>
      <c r="R317" s="291"/>
      <c r="S317" s="287">
        <f>'Dry_Litterbag Placem_Collection'!E98</f>
        <v>42937</v>
      </c>
      <c r="T317" s="287">
        <f>IF('Dry_Litterbag Placem_Collection'!G98="","",'Dry_Litterbag Placem_Collection'!G98)</f>
        <v>43006</v>
      </c>
      <c r="U317" s="288">
        <f t="shared" si="16"/>
        <v>69</v>
      </c>
      <c r="V317" s="286">
        <f t="shared" si="19"/>
        <v>0.15410000000000013</v>
      </c>
      <c r="W317" s="289">
        <f>IFERROR(INDEX(Rainfall_Dry!$O$2:$O$217,MATCH(B317, Rainfall_Dry!$A$2:$A$217,0)),"")</f>
        <v>12.563016860999999</v>
      </c>
      <c r="X317" s="270">
        <v>28.145762029394</v>
      </c>
      <c r="Y317" s="270">
        <v>25.085564727199518</v>
      </c>
      <c r="Z317" s="270">
        <v>46.768673243406489</v>
      </c>
      <c r="AA317" s="271" t="s">
        <v>2688</v>
      </c>
      <c r="AB317" s="270">
        <v>9.1716214884179408</v>
      </c>
      <c r="AC317">
        <f>IF('WetLitterbags placem_collection'!AB98="","",'WetLitterbags placem_collection'!AB98)</f>
        <v>4</v>
      </c>
      <c r="AD317">
        <f>IF('WetLitterbags placem_collection'!Z98="","",'WetLitterbags placem_collection'!Z98)</f>
        <v>34.4</v>
      </c>
      <c r="AE317" s="256" t="str">
        <f>IF('WetLitterbags placem_collection'!AA98="","",'WetLitterbags placem_collection'!AA98)</f>
        <v>O</v>
      </c>
      <c r="AF317">
        <f>IF('WetLitterbags placem_collection'!AC98="","",'WetLitterbags placem_collection'!AC98)</f>
        <v>0</v>
      </c>
      <c r="AG317">
        <f>IFERROR(AVERAGE('Dry_Litterbag Placem_Collection'!O98,'Dry_Litterbag Placem_Collection'!R98),"")</f>
        <v>5.0999999999999996</v>
      </c>
      <c r="AH317" s="290">
        <f>IFERROR(AVERAGE('Dry_Litterbag Placem_Collection'!N98,'Dry_Litterbag Placem_Collection'!Q98),"")</f>
        <v>25.950000000000003</v>
      </c>
      <c r="AI317" s="289">
        <f>INDEX(Coordinates!$B$2:$B$197,MATCH(G317,Coordinates!$J$2:$J$197,0))</f>
        <v>-3.2968360369999998</v>
      </c>
      <c r="AJ317" s="289">
        <f>INDEX(Coordinates!$C$2:$C$197,MATCH(G317,Coordinates!$J$2:$J$197,0))</f>
        <v>34.854462009999999</v>
      </c>
      <c r="AK317" s="289" t="str">
        <f>IF(ISNUMBER(SEARCH("C", 'Dry_Litterbag Placem_Collection'!T98)),"YES","")</f>
        <v/>
      </c>
      <c r="AL317" s="289" t="str">
        <f>IF(ISNUMBER(SEARCH("H", 'Dry_Litterbag Placem_Collection'!T98)),"YES","")</f>
        <v/>
      </c>
      <c r="AM317" s="289" t="str">
        <f>IF(ISNUMBER(SEARCH("R", 'Dry_Litterbag Placem_Collection'!T98)),"YES","")</f>
        <v/>
      </c>
    </row>
    <row r="318" spans="1:39" ht="15" customHeight="1">
      <c r="A318" s="281" t="s">
        <v>2677</v>
      </c>
      <c r="B318" s="282">
        <f>'Dry_Litterbag Placem_Collection'!A99</f>
        <v>97</v>
      </c>
      <c r="C318" s="282" t="str">
        <f>'Dry_Litterbag Placem_Collection'!B99</f>
        <v xml:space="preserve">Mwantimba
</v>
      </c>
      <c r="D318" s="282" t="s">
        <v>2677</v>
      </c>
      <c r="E318" s="282" t="s">
        <v>2678</v>
      </c>
      <c r="F318" s="282">
        <v>1</v>
      </c>
      <c r="G318" s="283" t="str">
        <f>'Dry_Litterbag Placem_Collection'!C99</f>
        <v>Wet_Ag1_T1</v>
      </c>
      <c r="H318" s="284" t="s">
        <v>2559</v>
      </c>
      <c r="I318" s="292" t="s">
        <v>298</v>
      </c>
      <c r="J318" s="282" t="str">
        <f>IF(ISBLANK('Dry_Litterbag Placem_Collection'!K99),"","R"&amp;""&amp;'Dry_Litterbag Placem_Collection'!K99)</f>
        <v>R801</v>
      </c>
      <c r="K318" s="286">
        <f>IFERROR(INDEX('Green_rooibos initial weight'!$C$5:$C$1749,MATCH(J318, 'Green_rooibos initial weight'!$A$5:$A$1749,0)),"")</f>
        <v>2.17</v>
      </c>
      <c r="L318" s="286">
        <f t="shared" si="17"/>
        <v>1.9201999999999999</v>
      </c>
      <c r="M318" s="291"/>
      <c r="N318" s="291"/>
      <c r="O318" s="286" t="str">
        <f>IF(IFERROR(INDEX('Both teabags AfterDry'!$D$3:$D$900,MATCH(J318,'Both teabags AfterDry'!$A$3:$A$900,0)),"")="","",(IFERROR(INDEX('Both teabags AfterDry'!$D$3:$D$900,MATCH(J318,'Both teabags AfterDry'!$A$3:$A$900,0)),"")))</f>
        <v/>
      </c>
      <c r="P318" s="286" t="str">
        <f t="shared" si="18"/>
        <v/>
      </c>
      <c r="Q318" s="291"/>
      <c r="R318" s="291"/>
      <c r="S318" s="287">
        <f>'Dry_Litterbag Placem_Collection'!E99</f>
        <v>42939</v>
      </c>
      <c r="T318" s="287">
        <f>IF('Dry_Litterbag Placem_Collection'!G99="","",'Dry_Litterbag Placem_Collection'!G99)</f>
        <v>43010</v>
      </c>
      <c r="U318" s="288">
        <f t="shared" si="16"/>
        <v>71</v>
      </c>
      <c r="V318" s="286" t="str">
        <f t="shared" si="19"/>
        <v/>
      </c>
      <c r="W318" s="289">
        <f>IFERROR(INDEX(Rainfall_Dry!$O$2:$O$217,MATCH(B318, Rainfall_Dry!$A$2:$A$217,0)),"")</f>
        <v>137.19979645800001</v>
      </c>
      <c r="X318" s="270">
        <v>45.96</v>
      </c>
      <c r="Y318" s="270">
        <v>14.920000000000003</v>
      </c>
      <c r="Z318" s="270">
        <v>39.119999999999997</v>
      </c>
      <c r="AA318" s="271" t="s">
        <v>2691</v>
      </c>
      <c r="AB318" s="270">
        <v>2.0374568753080333</v>
      </c>
      <c r="AC318">
        <f>IF('WetLitterbags placem_collection'!AB99="","",'WetLitterbags placem_collection'!AB99)</f>
        <v>2.4</v>
      </c>
      <c r="AD318">
        <f>IF('WetLitterbags placem_collection'!Z99="","",'WetLitterbags placem_collection'!Z99)</f>
        <v>8.9</v>
      </c>
      <c r="AE318" s="256" t="str">
        <f>IF('WetLitterbags placem_collection'!AA99="","",'WetLitterbags placem_collection'!AA99)</f>
        <v>G</v>
      </c>
      <c r="AF318">
        <f>IF('WetLitterbags placem_collection'!AC99="","",'WetLitterbags placem_collection'!AC99)</f>
        <v>1</v>
      </c>
      <c r="AG318">
        <f>IFERROR(AVERAGE('Dry_Litterbag Placem_Collection'!O99,'Dry_Litterbag Placem_Collection'!R99),"")</f>
        <v>6.6</v>
      </c>
      <c r="AH318" s="290">
        <f>IFERROR(AVERAGE('Dry_Litterbag Placem_Collection'!N99,'Dry_Litterbag Placem_Collection'!Q99),"")</f>
        <v>28.5</v>
      </c>
      <c r="AI318" s="289">
        <f>INDEX(Coordinates!$B$2:$B$197,MATCH(G318,Coordinates!$J$2:$J$197,0))</f>
        <v>-2.3691620310000001</v>
      </c>
      <c r="AJ318" s="289">
        <f>INDEX(Coordinates!$C$2:$C$197,MATCH(G318,Coordinates!$J$2:$J$197,0))</f>
        <v>34.06028104</v>
      </c>
      <c r="AK318" s="289" t="str">
        <f>IF(ISNUMBER(SEARCH("C", 'Dry_Litterbag Placem_Collection'!T99)),"YES","")</f>
        <v>YES</v>
      </c>
      <c r="AL318" s="289" t="str">
        <f>IF(ISNUMBER(SEARCH("H", 'Dry_Litterbag Placem_Collection'!T99)),"YES","")</f>
        <v>YES</v>
      </c>
      <c r="AM318" s="289" t="str">
        <f>IF(ISNUMBER(SEARCH("R", 'Dry_Litterbag Placem_Collection'!T99)),"YES","")</f>
        <v/>
      </c>
    </row>
    <row r="319" spans="1:39" ht="15" customHeight="1">
      <c r="A319" s="281" t="s">
        <v>2677</v>
      </c>
      <c r="B319" s="282">
        <f>'Dry_Litterbag Placem_Collection'!A100</f>
        <v>98</v>
      </c>
      <c r="C319" s="282" t="str">
        <f>'Dry_Litterbag Placem_Collection'!B100</f>
        <v xml:space="preserve">Mwantimba
</v>
      </c>
      <c r="D319" s="282" t="s">
        <v>2677</v>
      </c>
      <c r="E319" s="282" t="s">
        <v>2678</v>
      </c>
      <c r="F319" s="282">
        <v>1</v>
      </c>
      <c r="G319" s="283" t="str">
        <f>'Dry_Litterbag Placem_Collection'!C100</f>
        <v>Wet_Ag1_T2</v>
      </c>
      <c r="H319" s="284" t="s">
        <v>2559</v>
      </c>
      <c r="I319" s="292" t="s">
        <v>298</v>
      </c>
      <c r="J319" s="282" t="str">
        <f>IF(ISBLANK('Dry_Litterbag Placem_Collection'!K100),"","R"&amp;""&amp;'Dry_Litterbag Placem_Collection'!K100)</f>
        <v>R808</v>
      </c>
      <c r="K319" s="286">
        <f>IFERROR(INDEX('Green_rooibos initial weight'!$C$5:$C$1749,MATCH(J319, 'Green_rooibos initial weight'!$A$5:$A$1749,0)),"")</f>
        <v>2.2309999999999999</v>
      </c>
      <c r="L319" s="286">
        <f t="shared" si="17"/>
        <v>1.9811999999999999</v>
      </c>
      <c r="M319" s="291"/>
      <c r="N319" s="291"/>
      <c r="O319" s="286">
        <f>IF(IFERROR(INDEX('Both teabags AfterDry'!$D$3:$D$900,MATCH(J319,'Both teabags AfterDry'!$A$3:$A$900,0)),"")="","",(IFERROR(INDEX('Both teabags AfterDry'!$D$3:$D$900,MATCH(J319,'Both teabags AfterDry'!$A$3:$A$900,0)),"")))</f>
        <v>0</v>
      </c>
      <c r="P319" s="286" t="str">
        <f t="shared" si="18"/>
        <v/>
      </c>
      <c r="Q319" s="291"/>
      <c r="R319" s="291"/>
      <c r="S319" s="287">
        <f>'Dry_Litterbag Placem_Collection'!E100</f>
        <v>42939</v>
      </c>
      <c r="T319" s="287">
        <f>IF('Dry_Litterbag Placem_Collection'!G100="","",'Dry_Litterbag Placem_Collection'!G100)</f>
        <v>43010</v>
      </c>
      <c r="U319" s="288">
        <f t="shared" si="16"/>
        <v>71</v>
      </c>
      <c r="V319" s="286" t="str">
        <f t="shared" si="19"/>
        <v/>
      </c>
      <c r="W319" s="289">
        <f>IFERROR(INDEX(Rainfall_Dry!$O$2:$O$217,MATCH(B319, Rainfall_Dry!$A$2:$A$217,0)),"")</f>
        <v>137.19979645800001</v>
      </c>
      <c r="X319" s="270">
        <v>45.96</v>
      </c>
      <c r="Y319" s="270">
        <v>14.920000000000003</v>
      </c>
      <c r="Z319" s="270">
        <v>39.119999999999997</v>
      </c>
      <c r="AA319" s="271" t="s">
        <v>2691</v>
      </c>
      <c r="AB319" s="270">
        <v>3.0374568753080302</v>
      </c>
      <c r="AC319">
        <f>IF('WetLitterbags placem_collection'!AB100="","",'WetLitterbags placem_collection'!AB100)</f>
        <v>7.8</v>
      </c>
      <c r="AD319">
        <f>IF('WetLitterbags placem_collection'!Z100="","",'WetLitterbags placem_collection'!Z100)</f>
        <v>4.45</v>
      </c>
      <c r="AE319" s="256" t="str">
        <f>IF('WetLitterbags placem_collection'!AA100="","",'WetLitterbags placem_collection'!AA100)</f>
        <v>G</v>
      </c>
      <c r="AF319">
        <f>IF('WetLitterbags placem_collection'!AC100="","",'WetLitterbags placem_collection'!AC100)</f>
        <v>1</v>
      </c>
      <c r="AG319">
        <f>IFERROR(AVERAGE('Dry_Litterbag Placem_Collection'!O100,'Dry_Litterbag Placem_Collection'!R100),"")</f>
        <v>7.25</v>
      </c>
      <c r="AH319" s="290">
        <f>IFERROR(AVERAGE('Dry_Litterbag Placem_Collection'!N100,'Dry_Litterbag Placem_Collection'!Q100),"")</f>
        <v>29.3</v>
      </c>
      <c r="AI319" s="289">
        <f>INDEX(Coordinates!$B$2:$B$197,MATCH(G319,Coordinates!$J$2:$J$197,0))</f>
        <v>-2.3692249790000002</v>
      </c>
      <c r="AJ319" s="289">
        <f>INDEX(Coordinates!$C$2:$C$197,MATCH(G319,Coordinates!$J$2:$J$197,0))</f>
        <v>34.060285989999997</v>
      </c>
      <c r="AK319" s="289" t="str">
        <f>IF(ISNUMBER(SEARCH("C", 'Dry_Litterbag Placem_Collection'!T100)),"YES","")</f>
        <v>YES</v>
      </c>
      <c r="AL319" s="289" t="str">
        <f>IF(ISNUMBER(SEARCH("H", 'Dry_Litterbag Placem_Collection'!T100)),"YES","")</f>
        <v>YES</v>
      </c>
      <c r="AM319" s="289" t="str">
        <f>IF(ISNUMBER(SEARCH("R", 'Dry_Litterbag Placem_Collection'!T100)),"YES","")</f>
        <v/>
      </c>
    </row>
    <row r="320" spans="1:39" ht="15" customHeight="1">
      <c r="A320" s="281" t="s">
        <v>2677</v>
      </c>
      <c r="B320" s="282">
        <f>'Dry_Litterbag Placem_Collection'!A101</f>
        <v>99</v>
      </c>
      <c r="C320" s="282" t="str">
        <f>'Dry_Litterbag Placem_Collection'!B101</f>
        <v xml:space="preserve">Mwantimba
</v>
      </c>
      <c r="D320" s="282" t="s">
        <v>2677</v>
      </c>
      <c r="E320" s="282" t="s">
        <v>2678</v>
      </c>
      <c r="F320" s="282">
        <v>1</v>
      </c>
      <c r="G320" s="283" t="str">
        <f>'Dry_Litterbag Placem_Collection'!C101</f>
        <v>Wet_Ag1_T3</v>
      </c>
      <c r="H320" s="284" t="s">
        <v>2559</v>
      </c>
      <c r="I320" s="292" t="s">
        <v>298</v>
      </c>
      <c r="J320" s="282" t="str">
        <f>IF(ISBLANK('Dry_Litterbag Placem_Collection'!K101),"","R"&amp;""&amp;'Dry_Litterbag Placem_Collection'!K101)</f>
        <v/>
      </c>
      <c r="K320" s="286" t="str">
        <f>IFERROR(INDEX('Green_rooibos initial weight'!$C$5:$C$1749,MATCH(J320, 'Green_rooibos initial weight'!$A$5:$A$1749,0)),"")</f>
        <v/>
      </c>
      <c r="L320" s="286" t="str">
        <f t="shared" si="17"/>
        <v/>
      </c>
      <c r="M320" s="291"/>
      <c r="N320" s="291"/>
      <c r="O320" s="286" t="str">
        <f>IF(IFERROR(INDEX('Both teabags AfterDry'!$D$3:$D$900,MATCH(J320,'Both teabags AfterDry'!$A$3:$A$900,0)),"")="","",(IFERROR(INDEX('Both teabags AfterDry'!$D$3:$D$900,MATCH(J320,'Both teabags AfterDry'!$A$3:$A$900,0)),"")))</f>
        <v/>
      </c>
      <c r="P320" s="286" t="str">
        <f t="shared" si="18"/>
        <v/>
      </c>
      <c r="Q320" s="291"/>
      <c r="R320" s="291"/>
      <c r="S320" s="287">
        <f>'Dry_Litterbag Placem_Collection'!E101</f>
        <v>0</v>
      </c>
      <c r="T320" s="287" t="str">
        <f>IF('Dry_Litterbag Placem_Collection'!G101="","",'Dry_Litterbag Placem_Collection'!G101)</f>
        <v/>
      </c>
      <c r="U320" s="288" t="str">
        <f t="shared" si="16"/>
        <v/>
      </c>
      <c r="V320" s="286" t="str">
        <f t="shared" si="19"/>
        <v/>
      </c>
      <c r="W320" s="289" t="str">
        <f>IFERROR(INDEX(Rainfall_Dry!$O$2:$O$217,MATCH(B320, Rainfall_Dry!$A$2:$A$217,0)),"")</f>
        <v/>
      </c>
      <c r="X320" s="270">
        <v>45.96</v>
      </c>
      <c r="Y320" s="270">
        <v>14.920000000000003</v>
      </c>
      <c r="Z320" s="270">
        <v>39.119999999999997</v>
      </c>
      <c r="AA320" s="271" t="s">
        <v>2691</v>
      </c>
      <c r="AB320" s="270">
        <v>4.0374568753080302</v>
      </c>
      <c r="AC320">
        <f>IF('WetLitterbags placem_collection'!AB101="","",'WetLitterbags placem_collection'!AB101)</f>
        <v>5.0999999999999996</v>
      </c>
      <c r="AD320">
        <f>IF('WetLitterbags placem_collection'!Z101="","",'WetLitterbags placem_collection'!Z101)</f>
        <v>2.2999999999999998</v>
      </c>
      <c r="AE320" s="256" t="str">
        <f>IF('WetLitterbags placem_collection'!AA101="","",'WetLitterbags placem_collection'!AA101)</f>
        <v>G</v>
      </c>
      <c r="AF320">
        <f>IF('WetLitterbags placem_collection'!AC101="","",'WetLitterbags placem_collection'!AC101)</f>
        <v>0</v>
      </c>
      <c r="AG320" t="str">
        <f>IFERROR(AVERAGE('Dry_Litterbag Placem_Collection'!O101,'Dry_Litterbag Placem_Collection'!R101),"")</f>
        <v/>
      </c>
      <c r="AH320" s="290" t="str">
        <f>IFERROR(AVERAGE('Dry_Litterbag Placem_Collection'!N101,'Dry_Litterbag Placem_Collection'!Q101),"")</f>
        <v/>
      </c>
      <c r="AI320" s="289">
        <f>INDEX(Coordinates!$B$2:$B$197,MATCH(G320,Coordinates!$J$2:$J$197,0))</f>
        <v>-2.369284993</v>
      </c>
      <c r="AJ320" s="289">
        <f>INDEX(Coordinates!$C$2:$C$197,MATCH(G320,Coordinates!$J$2:$J$197,0))</f>
        <v>34.06028104</v>
      </c>
      <c r="AK320" s="289" t="str">
        <f>IF(ISNUMBER(SEARCH("C", 'Dry_Litterbag Placem_Collection'!T101)),"YES","")</f>
        <v/>
      </c>
      <c r="AL320" s="289" t="str">
        <f>IF(ISNUMBER(SEARCH("H", 'Dry_Litterbag Placem_Collection'!T101)),"YES","")</f>
        <v/>
      </c>
      <c r="AM320" s="289" t="str">
        <f>IF(ISNUMBER(SEARCH("R", 'Dry_Litterbag Placem_Collection'!T101)),"YES","")</f>
        <v/>
      </c>
    </row>
    <row r="321" spans="1:39" ht="15" customHeight="1">
      <c r="A321" s="281" t="s">
        <v>2677</v>
      </c>
      <c r="B321" s="282">
        <f>'Dry_Litterbag Placem_Collection'!A102</f>
        <v>100</v>
      </c>
      <c r="C321" s="282" t="str">
        <f>'Dry_Litterbag Placem_Collection'!B102</f>
        <v xml:space="preserve">Mwantimba
</v>
      </c>
      <c r="D321" s="282" t="s">
        <v>2677</v>
      </c>
      <c r="E321" s="282" t="s">
        <v>2678</v>
      </c>
      <c r="F321" s="282">
        <v>1</v>
      </c>
      <c r="G321" s="283" t="str">
        <f>'Dry_Litterbag Placem_Collection'!C102</f>
        <v>Wet_Ag1_T4</v>
      </c>
      <c r="H321" s="284" t="s">
        <v>2559</v>
      </c>
      <c r="I321" s="292" t="s">
        <v>298</v>
      </c>
      <c r="J321" s="282" t="str">
        <f>IF(ISBLANK('Dry_Litterbag Placem_Collection'!K102),"","R"&amp;""&amp;'Dry_Litterbag Placem_Collection'!K102)</f>
        <v>R276</v>
      </c>
      <c r="K321" s="286">
        <f>IFERROR(INDEX('Green_rooibos initial weight'!$C$5:$C$1749,MATCH(J321, 'Green_rooibos initial weight'!$A$5:$A$1749,0)),"")</f>
        <v>2.1930000000000001</v>
      </c>
      <c r="L321" s="286">
        <f t="shared" si="17"/>
        <v>1.9432</v>
      </c>
      <c r="M321" s="291"/>
      <c r="N321" s="291"/>
      <c r="O321" s="286">
        <f>IF(IFERROR(INDEX('Both teabags AfterDry'!$D$3:$D$900,MATCH(J321,'Both teabags AfterDry'!$A$3:$A$900,0)),"")="","",(IFERROR(INDEX('Both teabags AfterDry'!$D$3:$D$900,MATCH(J321,'Both teabags AfterDry'!$A$3:$A$900,0)),"")))</f>
        <v>1.4581</v>
      </c>
      <c r="P321" s="286">
        <f t="shared" si="18"/>
        <v>1.3074999999999999</v>
      </c>
      <c r="Q321" s="291"/>
      <c r="R321" s="291"/>
      <c r="S321" s="287">
        <f>'Dry_Litterbag Placem_Collection'!E102</f>
        <v>42939</v>
      </c>
      <c r="T321" s="287">
        <f>IF('Dry_Litterbag Placem_Collection'!G102="","",'Dry_Litterbag Placem_Collection'!G102)</f>
        <v>43010</v>
      </c>
      <c r="U321" s="288">
        <f t="shared" si="16"/>
        <v>71</v>
      </c>
      <c r="V321" s="286">
        <f t="shared" si="19"/>
        <v>0.63570000000000015</v>
      </c>
      <c r="W321" s="289">
        <f>IFERROR(INDEX(Rainfall_Dry!$O$2:$O$217,MATCH(B321, Rainfall_Dry!$A$2:$A$217,0)),"")</f>
        <v>137.19979645800001</v>
      </c>
      <c r="X321" s="270">
        <v>45.96</v>
      </c>
      <c r="Y321" s="270">
        <v>14.920000000000003</v>
      </c>
      <c r="Z321" s="270">
        <v>39.119999999999997</v>
      </c>
      <c r="AA321" s="271" t="s">
        <v>2691</v>
      </c>
      <c r="AB321" s="270">
        <v>5.0374568753080302</v>
      </c>
      <c r="AC321">
        <f>IF('WetLitterbags placem_collection'!AB102="","",'WetLitterbags placem_collection'!AB102)</f>
        <v>1.6</v>
      </c>
      <c r="AD321">
        <f>IF('WetLitterbags placem_collection'!Z102="","",'WetLitterbags placem_collection'!Z102)</f>
        <v>15</v>
      </c>
      <c r="AE321" s="256" t="str">
        <f>IF('WetLitterbags placem_collection'!AA102="","",'WetLitterbags placem_collection'!AA102)</f>
        <v>G</v>
      </c>
      <c r="AF321">
        <f>IF('WetLitterbags placem_collection'!AC102="","",'WetLitterbags placem_collection'!AC102)</f>
        <v>1</v>
      </c>
      <c r="AG321">
        <f>IFERROR(AVERAGE('Dry_Litterbag Placem_Collection'!O102,'Dry_Litterbag Placem_Collection'!R102),"")</f>
        <v>6.75</v>
      </c>
      <c r="AH321" s="290">
        <f>IFERROR(AVERAGE('Dry_Litterbag Placem_Collection'!N102,'Dry_Litterbag Placem_Collection'!Q102),"")</f>
        <v>29.1</v>
      </c>
      <c r="AI321" s="289">
        <f>INDEX(Coordinates!$B$2:$B$197,MATCH(G321,Coordinates!$J$2:$J$197,0))</f>
        <v>-2.3691989950000001</v>
      </c>
      <c r="AJ321" s="289">
        <f>INDEX(Coordinates!$C$2:$C$197,MATCH(G321,Coordinates!$J$2:$J$197,0))</f>
        <v>34.060208029999998</v>
      </c>
      <c r="AK321" s="289" t="str">
        <f>IF(ISNUMBER(SEARCH("C", 'Dry_Litterbag Placem_Collection'!T102)),"YES","")</f>
        <v>YES</v>
      </c>
      <c r="AL321" s="289" t="str">
        <f>IF(ISNUMBER(SEARCH("H", 'Dry_Litterbag Placem_Collection'!T102)),"YES","")</f>
        <v>YES</v>
      </c>
      <c r="AM321" s="289" t="str">
        <f>IF(ISNUMBER(SEARCH("R", 'Dry_Litterbag Placem_Collection'!T102)),"YES","")</f>
        <v/>
      </c>
    </row>
    <row r="322" spans="1:39" ht="15" customHeight="1">
      <c r="A322" s="281" t="s">
        <v>2677</v>
      </c>
      <c r="B322" s="282">
        <f>'Dry_Litterbag Placem_Collection'!A103</f>
        <v>101</v>
      </c>
      <c r="C322" s="282" t="str">
        <f>'Dry_Litterbag Placem_Collection'!B103</f>
        <v xml:space="preserve">Mwantimba
</v>
      </c>
      <c r="D322" s="282" t="s">
        <v>2677</v>
      </c>
      <c r="E322" s="282" t="s">
        <v>2678</v>
      </c>
      <c r="F322" s="282">
        <v>1</v>
      </c>
      <c r="G322" s="283" t="str">
        <f>'Dry_Litterbag Placem_Collection'!C103</f>
        <v>Wet_Ag1_T5</v>
      </c>
      <c r="H322" s="284" t="s">
        <v>2559</v>
      </c>
      <c r="I322" s="292" t="s">
        <v>298</v>
      </c>
      <c r="J322" s="282" t="str">
        <f>IF(ISBLANK('Dry_Litterbag Placem_Collection'!K103),"","R"&amp;""&amp;'Dry_Litterbag Placem_Collection'!K103)</f>
        <v>R624</v>
      </c>
      <c r="K322" s="286">
        <f>IFERROR(INDEX('Green_rooibos initial weight'!$C$5:$C$1749,MATCH(J322, 'Green_rooibos initial weight'!$A$5:$A$1749,0)),"")</f>
        <v>2.0739999999999998</v>
      </c>
      <c r="L322" s="286">
        <f t="shared" si="17"/>
        <v>1.8241999999999998</v>
      </c>
      <c r="M322" s="291"/>
      <c r="N322" s="291"/>
      <c r="O322" s="286" t="str">
        <f>IF(IFERROR(INDEX('Both teabags AfterDry'!$D$3:$D$900,MATCH(J322,'Both teabags AfterDry'!$A$3:$A$900,0)),"")="","",(IFERROR(INDEX('Both teabags AfterDry'!$D$3:$D$900,MATCH(J322,'Both teabags AfterDry'!$A$3:$A$900,0)),"")))</f>
        <v/>
      </c>
      <c r="P322" s="286" t="str">
        <f t="shared" si="18"/>
        <v/>
      </c>
      <c r="Q322" s="291"/>
      <c r="R322" s="291"/>
      <c r="S322" s="287">
        <f>'Dry_Litterbag Placem_Collection'!E103</f>
        <v>42939</v>
      </c>
      <c r="T322" s="287">
        <f>IF('Dry_Litterbag Placem_Collection'!G103="","",'Dry_Litterbag Placem_Collection'!G103)</f>
        <v>43010</v>
      </c>
      <c r="U322" s="288">
        <f t="shared" ref="U322:U385" si="20">IFERROR(T322-S322,"")</f>
        <v>71</v>
      </c>
      <c r="V322" s="286" t="str">
        <f t="shared" si="19"/>
        <v/>
      </c>
      <c r="W322" s="289">
        <f>IFERROR(INDEX(Rainfall_Dry!$O$2:$O$217,MATCH(B322, Rainfall_Dry!$A$2:$A$217,0)),"")</f>
        <v>137.19979645800001</v>
      </c>
      <c r="X322" s="270">
        <v>45.96</v>
      </c>
      <c r="Y322" s="270">
        <v>14.920000000000003</v>
      </c>
      <c r="Z322" s="270">
        <v>39.119999999999997</v>
      </c>
      <c r="AA322" s="271" t="s">
        <v>2691</v>
      </c>
      <c r="AB322" s="270">
        <v>6.0374568753080302</v>
      </c>
      <c r="AC322">
        <f>IF('WetLitterbags placem_collection'!AB103="","",'WetLitterbags placem_collection'!AB103)</f>
        <v>4.3499999999999996</v>
      </c>
      <c r="AD322">
        <f>IF('WetLitterbags placem_collection'!Z103="","",'WetLitterbags placem_collection'!Z103)</f>
        <v>17</v>
      </c>
      <c r="AE322" s="256" t="str">
        <f>IF('WetLitterbags placem_collection'!AA103="","",'WetLitterbags placem_collection'!AA103)</f>
        <v>G</v>
      </c>
      <c r="AF322">
        <f>IF('WetLitterbags placem_collection'!AC103="","",'WetLitterbags placem_collection'!AC103)</f>
        <v>1</v>
      </c>
      <c r="AG322">
        <f>IFERROR(AVERAGE('Dry_Litterbag Placem_Collection'!O103,'Dry_Litterbag Placem_Collection'!R103),"")</f>
        <v>7.75</v>
      </c>
      <c r="AH322" s="290">
        <f>IFERROR(AVERAGE('Dry_Litterbag Placem_Collection'!N103,'Dry_Litterbag Placem_Collection'!Q103),"")</f>
        <v>29.549999999999997</v>
      </c>
      <c r="AI322" s="289">
        <f>INDEX(Coordinates!$B$2:$B$197,MATCH(G322,Coordinates!$J$2:$J$197,0))</f>
        <v>-2.3691900260000001</v>
      </c>
      <c r="AJ322" s="289">
        <f>INDEX(Coordinates!$C$2:$C$197,MATCH(G322,Coordinates!$J$2:$J$197,0))</f>
        <v>34.060177019999998</v>
      </c>
      <c r="AK322" s="289" t="str">
        <f>IF(ISNUMBER(SEARCH("C", 'Dry_Litterbag Placem_Collection'!T103)),"YES","")</f>
        <v>YES</v>
      </c>
      <c r="AL322" s="289" t="str">
        <f>IF(ISNUMBER(SEARCH("H", 'Dry_Litterbag Placem_Collection'!T103)),"YES","")</f>
        <v>YES</v>
      </c>
      <c r="AM322" s="289" t="str">
        <f>IF(ISNUMBER(SEARCH("R", 'Dry_Litterbag Placem_Collection'!T103)),"YES","")</f>
        <v/>
      </c>
    </row>
    <row r="323" spans="1:39" ht="15" customHeight="1">
      <c r="A323" s="281" t="s">
        <v>2677</v>
      </c>
      <c r="B323" s="282">
        <f>'Dry_Litterbag Placem_Collection'!A104</f>
        <v>102</v>
      </c>
      <c r="C323" s="282" t="str">
        <f>'Dry_Litterbag Placem_Collection'!B104</f>
        <v xml:space="preserve">Mwantimba
</v>
      </c>
      <c r="D323" s="282" t="s">
        <v>2677</v>
      </c>
      <c r="E323" s="282" t="s">
        <v>2678</v>
      </c>
      <c r="F323" s="282">
        <v>1</v>
      </c>
      <c r="G323" s="283" t="str">
        <f>'Dry_Litterbag Placem_Collection'!C104</f>
        <v>Wet_Ag1_T6</v>
      </c>
      <c r="H323" s="284" t="s">
        <v>2559</v>
      </c>
      <c r="I323" s="292" t="s">
        <v>298</v>
      </c>
      <c r="J323" s="282" t="str">
        <f>IF(ISBLANK('Dry_Litterbag Placem_Collection'!K104),"","R"&amp;""&amp;'Dry_Litterbag Placem_Collection'!K104)</f>
        <v>R781</v>
      </c>
      <c r="K323" s="286">
        <f>IFERROR(INDEX('Green_rooibos initial weight'!$C$5:$C$1749,MATCH(J323, 'Green_rooibos initial weight'!$A$5:$A$1749,0)),"")</f>
        <v>2.194</v>
      </c>
      <c r="L323" s="286">
        <f t="shared" ref="L323:L386" si="21">IFERROR(K323-($BF$7+$BF$8),"")</f>
        <v>1.9441999999999999</v>
      </c>
      <c r="M323" s="291"/>
      <c r="N323" s="291"/>
      <c r="O323" s="286">
        <f>IF(IFERROR(INDEX('Both teabags AfterDry'!$D$3:$D$900,MATCH(J323,'Both teabags AfterDry'!$A$3:$A$900,0)),"")="","",(IFERROR(INDEX('Both teabags AfterDry'!$D$3:$D$900,MATCH(J323,'Both teabags AfterDry'!$A$3:$A$900,0)),"")))</f>
        <v>1.8687</v>
      </c>
      <c r="P323" s="286">
        <f t="shared" ref="P323:P386" si="22">IFERROR(IF(O323&gt;0,O323-($BF$7),""),"")</f>
        <v>1.7181</v>
      </c>
      <c r="Q323" s="291"/>
      <c r="R323" s="291"/>
      <c r="S323" s="287">
        <f>'Dry_Litterbag Placem_Collection'!E104</f>
        <v>42939</v>
      </c>
      <c r="T323" s="287">
        <f>IF('Dry_Litterbag Placem_Collection'!G104="","",'Dry_Litterbag Placem_Collection'!G104)</f>
        <v>43010</v>
      </c>
      <c r="U323" s="288">
        <f t="shared" si="20"/>
        <v>71</v>
      </c>
      <c r="V323" s="286">
        <f t="shared" ref="V323:V386" si="23">IFERROR(L323-P323,"")</f>
        <v>0.22609999999999997</v>
      </c>
      <c r="W323" s="289">
        <f>IFERROR(INDEX(Rainfall_Dry!$O$2:$O$217,MATCH(B323, Rainfall_Dry!$A$2:$A$217,0)),"")</f>
        <v>137.19979645800001</v>
      </c>
      <c r="X323" s="270">
        <v>45.96</v>
      </c>
      <c r="Y323" s="270">
        <v>14.920000000000003</v>
      </c>
      <c r="Z323" s="270">
        <v>39.119999999999997</v>
      </c>
      <c r="AA323" s="271" t="s">
        <v>2691</v>
      </c>
      <c r="AB323" s="270">
        <v>7.0374568753080302</v>
      </c>
      <c r="AC323">
        <f>IF('WetLitterbags placem_collection'!AB104="","",'WetLitterbags placem_collection'!AB104)</f>
        <v>7.7</v>
      </c>
      <c r="AD323">
        <f>IF('WetLitterbags placem_collection'!Z104="","",'WetLitterbags placem_collection'!Z104)</f>
        <v>21</v>
      </c>
      <c r="AE323" s="256" t="str">
        <f>IF('WetLitterbags placem_collection'!AA104="","",'WetLitterbags placem_collection'!AA104)</f>
        <v>G</v>
      </c>
      <c r="AF323">
        <f>IF('WetLitterbags placem_collection'!AC104="","",'WetLitterbags placem_collection'!AC104)</f>
        <v>1</v>
      </c>
      <c r="AG323">
        <f>IFERROR(AVERAGE('Dry_Litterbag Placem_Collection'!O104,'Dry_Litterbag Placem_Collection'!R104),"")</f>
        <v>7.3000000000000007</v>
      </c>
      <c r="AH323" s="290">
        <f>IFERROR(AVERAGE('Dry_Litterbag Placem_Collection'!N104,'Dry_Litterbag Placem_Collection'!Q104),"")</f>
        <v>29.05</v>
      </c>
      <c r="AI323" s="289">
        <f>INDEX(Coordinates!$B$2:$B$197,MATCH(G323,Coordinates!$J$2:$J$197,0))</f>
        <v>-2.3691350409999998</v>
      </c>
      <c r="AJ323" s="289">
        <f>INDEX(Coordinates!$C$2:$C$197,MATCH(G323,Coordinates!$J$2:$J$197,0))</f>
        <v>34.06018297</v>
      </c>
      <c r="AK323" s="289" t="str">
        <f>IF(ISNUMBER(SEARCH("C", 'Dry_Litterbag Placem_Collection'!T104)),"YES","")</f>
        <v>YES</v>
      </c>
      <c r="AL323" s="289" t="str">
        <f>IF(ISNUMBER(SEARCH("H", 'Dry_Litterbag Placem_Collection'!T104)),"YES","")</f>
        <v>YES</v>
      </c>
      <c r="AM323" s="289" t="str">
        <f>IF(ISNUMBER(SEARCH("R", 'Dry_Litterbag Placem_Collection'!T104)),"YES","")</f>
        <v/>
      </c>
    </row>
    <row r="324" spans="1:39" ht="15" customHeight="1">
      <c r="A324" s="281" t="s">
        <v>2677</v>
      </c>
      <c r="B324" s="282">
        <f>'Dry_Litterbag Placem_Collection'!A105</f>
        <v>103</v>
      </c>
      <c r="C324" s="282" t="str">
        <f>'Dry_Litterbag Placem_Collection'!B105</f>
        <v xml:space="preserve">Mwantimba
</v>
      </c>
      <c r="D324" s="282" t="s">
        <v>2677</v>
      </c>
      <c r="E324" s="282" t="s">
        <v>2678</v>
      </c>
      <c r="F324" s="282">
        <v>1</v>
      </c>
      <c r="G324" s="283" t="str">
        <f>'Dry_Litterbag Placem_Collection'!C105</f>
        <v>Wet_Ag1_T7</v>
      </c>
      <c r="H324" s="284" t="s">
        <v>2559</v>
      </c>
      <c r="I324" s="292" t="s">
        <v>298</v>
      </c>
      <c r="J324" s="282" t="str">
        <f>IF(ISBLANK('Dry_Litterbag Placem_Collection'!K105),"","R"&amp;""&amp;'Dry_Litterbag Placem_Collection'!K105)</f>
        <v>R772</v>
      </c>
      <c r="K324" s="286">
        <f>IFERROR(INDEX('Green_rooibos initial weight'!$C$5:$C$1749,MATCH(J324, 'Green_rooibos initial weight'!$A$5:$A$1749,0)),"")</f>
        <v>2.1909999999999998</v>
      </c>
      <c r="L324" s="286">
        <f t="shared" si="21"/>
        <v>1.9411999999999998</v>
      </c>
      <c r="M324" s="291"/>
      <c r="N324" s="291"/>
      <c r="O324" s="286">
        <f>IF(IFERROR(INDEX('Both teabags AfterDry'!$D$3:$D$900,MATCH(J324,'Both teabags AfterDry'!$A$3:$A$900,0)),"")="","",(IFERROR(INDEX('Both teabags AfterDry'!$D$3:$D$900,MATCH(J324,'Both teabags AfterDry'!$A$3:$A$900,0)),"")))</f>
        <v>1.5579000000000001</v>
      </c>
      <c r="P324" s="286">
        <f t="shared" si="22"/>
        <v>1.4073</v>
      </c>
      <c r="Q324" s="291"/>
      <c r="R324" s="291"/>
      <c r="S324" s="287">
        <f>'Dry_Litterbag Placem_Collection'!E105</f>
        <v>42939</v>
      </c>
      <c r="T324" s="287">
        <f>IF('Dry_Litterbag Placem_Collection'!G105="","",'Dry_Litterbag Placem_Collection'!G105)</f>
        <v>43010</v>
      </c>
      <c r="U324" s="288">
        <f t="shared" si="20"/>
        <v>71</v>
      </c>
      <c r="V324" s="286">
        <f t="shared" si="23"/>
        <v>0.53389999999999982</v>
      </c>
      <c r="W324" s="289">
        <f>IFERROR(INDEX(Rainfall_Dry!$O$2:$O$217,MATCH(B324, Rainfall_Dry!$A$2:$A$217,0)),"")</f>
        <v>137.19979645800001</v>
      </c>
      <c r="X324" s="270">
        <v>45.96</v>
      </c>
      <c r="Y324" s="270">
        <v>14.920000000000003</v>
      </c>
      <c r="Z324" s="270">
        <v>39.119999999999997</v>
      </c>
      <c r="AA324" s="271" t="s">
        <v>2691</v>
      </c>
      <c r="AB324" s="270">
        <v>8.0374568753080293</v>
      </c>
      <c r="AC324">
        <f>IF('WetLitterbags placem_collection'!AB105="","",'WetLitterbags placem_collection'!AB105)</f>
        <v>3.25</v>
      </c>
      <c r="AD324">
        <f>IF('WetLitterbags placem_collection'!Z105="","",'WetLitterbags placem_collection'!Z105)</f>
        <v>16</v>
      </c>
      <c r="AE324" s="256" t="str">
        <f>IF('WetLitterbags placem_collection'!AA105="","",'WetLitterbags placem_collection'!AA105)</f>
        <v>G</v>
      </c>
      <c r="AF324">
        <f>IF('WetLitterbags placem_collection'!AC105="","",'WetLitterbags placem_collection'!AC105)</f>
        <v>1</v>
      </c>
      <c r="AG324">
        <f>IFERROR(AVERAGE('Dry_Litterbag Placem_Collection'!O105,'Dry_Litterbag Placem_Collection'!R105),"")</f>
        <v>30.9</v>
      </c>
      <c r="AH324" s="290">
        <f>IFERROR(AVERAGE('Dry_Litterbag Placem_Collection'!N105,'Dry_Litterbag Placem_Collection'!Q105),"")</f>
        <v>28.799999999999997</v>
      </c>
      <c r="AI324" s="289">
        <f>INDEX(Coordinates!$B$2:$B$197,MATCH(G324,Coordinates!$J$2:$J$197,0))</f>
        <v>-2.3691330289999999</v>
      </c>
      <c r="AJ324" s="289">
        <f>INDEX(Coordinates!$C$2:$C$197,MATCH(G324,Coordinates!$J$2:$J$197,0))</f>
        <v>34.060233009999997</v>
      </c>
      <c r="AK324" s="289" t="str">
        <f>IF(ISNUMBER(SEARCH("C", 'Dry_Litterbag Placem_Collection'!T105)),"YES","")</f>
        <v>YES</v>
      </c>
      <c r="AL324" s="289" t="str">
        <f>IF(ISNUMBER(SEARCH("H", 'Dry_Litterbag Placem_Collection'!T105)),"YES","")</f>
        <v>YES</v>
      </c>
      <c r="AM324" s="289" t="str">
        <f>IF(ISNUMBER(SEARCH("R", 'Dry_Litterbag Placem_Collection'!T105)),"YES","")</f>
        <v/>
      </c>
    </row>
    <row r="325" spans="1:39" ht="15" customHeight="1">
      <c r="A325" s="281" t="s">
        <v>2677</v>
      </c>
      <c r="B325" s="282">
        <f>'Dry_Litterbag Placem_Collection'!A106</f>
        <v>104</v>
      </c>
      <c r="C325" s="282" t="str">
        <f>'Dry_Litterbag Placem_Collection'!B106</f>
        <v xml:space="preserve">Mwantimba
</v>
      </c>
      <c r="D325" s="282" t="s">
        <v>2677</v>
      </c>
      <c r="E325" s="282" t="s">
        <v>2678</v>
      </c>
      <c r="F325" s="282">
        <v>1</v>
      </c>
      <c r="G325" s="283" t="str">
        <f>'Dry_Litterbag Placem_Collection'!C106</f>
        <v>Wet_Ag1_T8</v>
      </c>
      <c r="H325" s="284" t="s">
        <v>2559</v>
      </c>
      <c r="I325" s="292" t="s">
        <v>298</v>
      </c>
      <c r="J325" s="282" t="str">
        <f>IF(ISBLANK('Dry_Litterbag Placem_Collection'!K106),"","R"&amp;""&amp;'Dry_Litterbag Placem_Collection'!K106)</f>
        <v>R744</v>
      </c>
      <c r="K325" s="286">
        <f>IFERROR(INDEX('Green_rooibos initial weight'!$C$5:$C$1749,MATCH(J325, 'Green_rooibos initial weight'!$A$5:$A$1749,0)),"")</f>
        <v>2.2280000000000002</v>
      </c>
      <c r="L325" s="286">
        <f t="shared" si="21"/>
        <v>1.9782000000000002</v>
      </c>
      <c r="M325" s="291"/>
      <c r="N325" s="291"/>
      <c r="O325" s="286" t="str">
        <f>IF(IFERROR(INDEX('Both teabags AfterDry'!$D$3:$D$900,MATCH(J325,'Both teabags AfterDry'!$A$3:$A$900,0)),"")="","",(IFERROR(INDEX('Both teabags AfterDry'!$D$3:$D$900,MATCH(J325,'Both teabags AfterDry'!$A$3:$A$900,0)),"")))</f>
        <v/>
      </c>
      <c r="P325" s="286" t="str">
        <f t="shared" si="22"/>
        <v/>
      </c>
      <c r="Q325" s="291"/>
      <c r="R325" s="291"/>
      <c r="S325" s="287">
        <f>'Dry_Litterbag Placem_Collection'!E106</f>
        <v>42939</v>
      </c>
      <c r="T325" s="287">
        <f>IF('Dry_Litterbag Placem_Collection'!G106="","",'Dry_Litterbag Placem_Collection'!G106)</f>
        <v>43010</v>
      </c>
      <c r="U325" s="288">
        <f t="shared" si="20"/>
        <v>71</v>
      </c>
      <c r="V325" s="286" t="str">
        <f t="shared" si="23"/>
        <v/>
      </c>
      <c r="W325" s="289">
        <f>IFERROR(INDEX(Rainfall_Dry!$O$2:$O$217,MATCH(B325, Rainfall_Dry!$A$2:$A$217,0)),"")</f>
        <v>137.19979645800001</v>
      </c>
      <c r="X325" s="270">
        <v>45.96</v>
      </c>
      <c r="Y325" s="270">
        <v>14.920000000000003</v>
      </c>
      <c r="Z325" s="270">
        <v>39.119999999999997</v>
      </c>
      <c r="AA325" s="271" t="s">
        <v>2691</v>
      </c>
      <c r="AB325" s="270">
        <v>9.0374568753080293</v>
      </c>
      <c r="AC325">
        <f>IF('WetLitterbags placem_collection'!AB106="","",'WetLitterbags placem_collection'!AB106)</f>
        <v>10.5</v>
      </c>
      <c r="AD325">
        <f>IF('WetLitterbags placem_collection'!Z106="","",'WetLitterbags placem_collection'!Z106)</f>
        <v>17</v>
      </c>
      <c r="AE325" s="256" t="str">
        <f>IF('WetLitterbags placem_collection'!AA106="","",'WetLitterbags placem_collection'!AA106)</f>
        <v>G</v>
      </c>
      <c r="AF325">
        <f>IF('WetLitterbags placem_collection'!AC106="","",'WetLitterbags placem_collection'!AC106)</f>
        <v>1</v>
      </c>
      <c r="AG325">
        <f>IFERROR(AVERAGE('Dry_Litterbag Placem_Collection'!O106,'Dry_Litterbag Placem_Collection'!R106),"")</f>
        <v>9.3000000000000007</v>
      </c>
      <c r="AH325" s="290">
        <f>IFERROR(AVERAGE('Dry_Litterbag Placem_Collection'!N106,'Dry_Litterbag Placem_Collection'!Q106),"")</f>
        <v>28.05</v>
      </c>
      <c r="AI325" s="289">
        <f>INDEX(Coordinates!$B$2:$B$197,MATCH(G325,Coordinates!$J$2:$J$197,0))</f>
        <v>-2.3692910280000001</v>
      </c>
      <c r="AJ325" s="289">
        <f>INDEX(Coordinates!$C$2:$C$197,MATCH(G325,Coordinates!$J$2:$J$197,0))</f>
        <v>34.06016202</v>
      </c>
      <c r="AK325" s="289" t="str">
        <f>IF(ISNUMBER(SEARCH("C", 'Dry_Litterbag Placem_Collection'!T106)),"YES","")</f>
        <v>YES</v>
      </c>
      <c r="AL325" s="289" t="str">
        <f>IF(ISNUMBER(SEARCH("H", 'Dry_Litterbag Placem_Collection'!T106)),"YES","")</f>
        <v>YES</v>
      </c>
      <c r="AM325" s="289" t="str">
        <f>IF(ISNUMBER(SEARCH("R", 'Dry_Litterbag Placem_Collection'!T106)),"YES","")</f>
        <v/>
      </c>
    </row>
    <row r="326" spans="1:39" ht="15" customHeight="1">
      <c r="A326" s="281" t="s">
        <v>2677</v>
      </c>
      <c r="B326" s="282">
        <f>'Dry_Litterbag Placem_Collection'!A107</f>
        <v>105</v>
      </c>
      <c r="C326" s="282" t="str">
        <f>'Dry_Litterbag Placem_Collection'!B107</f>
        <v xml:space="preserve">Mwantimba
</v>
      </c>
      <c r="D326" s="282" t="s">
        <v>2677</v>
      </c>
      <c r="E326" s="282" t="s">
        <v>2678</v>
      </c>
      <c r="F326" s="282">
        <v>2</v>
      </c>
      <c r="G326" s="283" t="str">
        <f>'Dry_Litterbag Placem_Collection'!C107</f>
        <v>Wet_Ag2_T1</v>
      </c>
      <c r="H326" s="284" t="s">
        <v>2559</v>
      </c>
      <c r="I326" s="292" t="s">
        <v>298</v>
      </c>
      <c r="J326" s="282" t="str">
        <f>IF(ISBLANK('Dry_Litterbag Placem_Collection'!K107),"","R"&amp;""&amp;'Dry_Litterbag Placem_Collection'!K107)</f>
        <v>R824</v>
      </c>
      <c r="K326" s="286">
        <f>IFERROR(INDEX('Green_rooibos initial weight'!$C$5:$C$1749,MATCH(J326, 'Green_rooibos initial weight'!$A$5:$A$1749,0)),"")</f>
        <v>2.173</v>
      </c>
      <c r="L326" s="286">
        <f t="shared" si="21"/>
        <v>1.9232</v>
      </c>
      <c r="M326" s="291"/>
      <c r="N326" s="291"/>
      <c r="O326" s="286">
        <f>IF(IFERROR(INDEX('Both teabags AfterDry'!$D$3:$D$900,MATCH(J326,'Both teabags AfterDry'!$A$3:$A$900,0)),"")="","",(IFERROR(INDEX('Both teabags AfterDry'!$D$3:$D$900,MATCH(J326,'Both teabags AfterDry'!$A$3:$A$900,0)),"")))</f>
        <v>1.7653000000000001</v>
      </c>
      <c r="P326" s="286">
        <f t="shared" si="22"/>
        <v>1.6147</v>
      </c>
      <c r="Q326" s="291"/>
      <c r="R326" s="291"/>
      <c r="S326" s="287">
        <f>'Dry_Litterbag Placem_Collection'!E107</f>
        <v>42939</v>
      </c>
      <c r="T326" s="287">
        <f>IF('Dry_Litterbag Placem_Collection'!G107="","",'Dry_Litterbag Placem_Collection'!G107)</f>
        <v>43010</v>
      </c>
      <c r="U326" s="288">
        <f t="shared" si="20"/>
        <v>71</v>
      </c>
      <c r="V326" s="286">
        <f t="shared" si="23"/>
        <v>0.3085</v>
      </c>
      <c r="W326" s="289">
        <f>IFERROR(INDEX(Rainfall_Dry!$O$2:$O$217,MATCH(B326, Rainfall_Dry!$A$2:$A$217,0)),"")</f>
        <v>137.19979645800001</v>
      </c>
      <c r="X326" s="270">
        <v>34.344660194174757</v>
      </c>
      <c r="Y326" s="270">
        <v>19.22727272727273</v>
      </c>
      <c r="Z326" s="270">
        <v>46.428067078552509</v>
      </c>
      <c r="AA326" s="271" t="s">
        <v>2688</v>
      </c>
      <c r="AB326" s="270">
        <v>1.7452932479053718</v>
      </c>
      <c r="AC326">
        <f>IF('WetLitterbags placem_collection'!AB107="","",'WetLitterbags placem_collection'!AB107)</f>
        <v>5.5</v>
      </c>
      <c r="AD326">
        <f>IF('WetLitterbags placem_collection'!Z107="","",'WetLitterbags placem_collection'!Z107)</f>
        <v>23.5</v>
      </c>
      <c r="AE326" s="256" t="str">
        <f>IF('WetLitterbags placem_collection'!AA107="","",'WetLitterbags placem_collection'!AA107)</f>
        <v>M</v>
      </c>
      <c r="AF326">
        <f>IF('WetLitterbags placem_collection'!AC107="","",'WetLitterbags placem_collection'!AC107)</f>
        <v>0</v>
      </c>
      <c r="AG326">
        <f>IFERROR(AVERAGE('Dry_Litterbag Placem_Collection'!O107,'Dry_Litterbag Placem_Collection'!R107),"")</f>
        <v>7.5500000000000007</v>
      </c>
      <c r="AH326" s="290">
        <f>IFERROR(AVERAGE('Dry_Litterbag Placem_Collection'!N107,'Dry_Litterbag Placem_Collection'!Q107),"")</f>
        <v>30.549999999999997</v>
      </c>
      <c r="AI326" s="289">
        <f>INDEX(Coordinates!$B$2:$B$197,MATCH(G326,Coordinates!$J$2:$J$197,0))</f>
        <v>-2.3698080240000001</v>
      </c>
      <c r="AJ326" s="289">
        <f>INDEX(Coordinates!$C$2:$C$197,MATCH(G326,Coordinates!$J$2:$J$197,0))</f>
        <v>34.059671010000002</v>
      </c>
      <c r="AK326" s="289" t="str">
        <f>IF(ISNUMBER(SEARCH("C", 'Dry_Litterbag Placem_Collection'!T107)),"YES","")</f>
        <v>YES</v>
      </c>
      <c r="AL326" s="289" t="str">
        <f>IF(ISNUMBER(SEARCH("H", 'Dry_Litterbag Placem_Collection'!T107)),"YES","")</f>
        <v>YES</v>
      </c>
      <c r="AM326" s="289" t="str">
        <f>IF(ISNUMBER(SEARCH("R", 'Dry_Litterbag Placem_Collection'!T107)),"YES","")</f>
        <v/>
      </c>
    </row>
    <row r="327" spans="1:39" ht="15" customHeight="1">
      <c r="A327" s="281" t="s">
        <v>2677</v>
      </c>
      <c r="B327" s="282">
        <f>'Dry_Litterbag Placem_Collection'!A108</f>
        <v>106</v>
      </c>
      <c r="C327" s="282" t="str">
        <f>'Dry_Litterbag Placem_Collection'!B108</f>
        <v xml:space="preserve">Mwantimba
</v>
      </c>
      <c r="D327" s="282" t="s">
        <v>2677</v>
      </c>
      <c r="E327" s="282" t="s">
        <v>2678</v>
      </c>
      <c r="F327" s="282">
        <v>2</v>
      </c>
      <c r="G327" s="283" t="str">
        <f>'Dry_Litterbag Placem_Collection'!C108</f>
        <v>Wet_Ag2_T2</v>
      </c>
      <c r="H327" s="284" t="s">
        <v>2559</v>
      </c>
      <c r="I327" s="292" t="s">
        <v>298</v>
      </c>
      <c r="J327" s="282" t="str">
        <f>IF(ISBLANK('Dry_Litterbag Placem_Collection'!K108),"","R"&amp;""&amp;'Dry_Litterbag Placem_Collection'!K108)</f>
        <v>R790</v>
      </c>
      <c r="K327" s="286">
        <f>IFERROR(INDEX('Green_rooibos initial weight'!$C$5:$C$1749,MATCH(J327, 'Green_rooibos initial weight'!$A$5:$A$1749,0)),"")</f>
        <v>2.266</v>
      </c>
      <c r="L327" s="286">
        <f t="shared" si="21"/>
        <v>2.0162</v>
      </c>
      <c r="M327" s="291"/>
      <c r="N327" s="291"/>
      <c r="O327" s="286">
        <f>IF(IFERROR(INDEX('Both teabags AfterDry'!$D$3:$D$900,MATCH(J327,'Both teabags AfterDry'!$A$3:$A$900,0)),"")="","",(IFERROR(INDEX('Both teabags AfterDry'!$D$3:$D$900,MATCH(J327,'Both teabags AfterDry'!$A$3:$A$900,0)),"")))</f>
        <v>2.2315</v>
      </c>
      <c r="P327" s="286">
        <f t="shared" si="22"/>
        <v>2.0809000000000002</v>
      </c>
      <c r="Q327" s="291"/>
      <c r="R327" s="291"/>
      <c r="S327" s="287">
        <f>'Dry_Litterbag Placem_Collection'!E108</f>
        <v>42939</v>
      </c>
      <c r="T327" s="287">
        <f>IF('Dry_Litterbag Placem_Collection'!G108="","",'Dry_Litterbag Placem_Collection'!G108)</f>
        <v>43010</v>
      </c>
      <c r="U327" s="288">
        <f t="shared" si="20"/>
        <v>71</v>
      </c>
      <c r="V327" s="286">
        <f t="shared" si="23"/>
        <v>-6.4700000000000202E-2</v>
      </c>
      <c r="W327" s="289">
        <f>IFERROR(INDEX(Rainfall_Dry!$O$2:$O$217,MATCH(B327, Rainfall_Dry!$A$2:$A$217,0)),"")</f>
        <v>137.19979645800001</v>
      </c>
      <c r="X327" s="270">
        <v>34.344660194174757</v>
      </c>
      <c r="Y327" s="270">
        <v>19.22727272727273</v>
      </c>
      <c r="Z327" s="270">
        <v>46.428067078552509</v>
      </c>
      <c r="AA327" s="271" t="s">
        <v>2688</v>
      </c>
      <c r="AB327" s="270">
        <v>2.7452932479053702</v>
      </c>
      <c r="AC327">
        <f>IF('WetLitterbags placem_collection'!AB108="","",'WetLitterbags placem_collection'!AB108)</f>
        <v>8.6</v>
      </c>
      <c r="AD327">
        <f>IF('WetLitterbags placem_collection'!Z108="","",'WetLitterbags placem_collection'!Z108)</f>
        <v>17</v>
      </c>
      <c r="AE327" s="256" t="str">
        <f>IF('WetLitterbags placem_collection'!AA108="","",'WetLitterbags placem_collection'!AA108)</f>
        <v>M</v>
      </c>
      <c r="AF327">
        <f>IF('WetLitterbags placem_collection'!AC108="","",'WetLitterbags placem_collection'!AC108)</f>
        <v>0</v>
      </c>
      <c r="AG327">
        <f>IFERROR(AVERAGE('Dry_Litterbag Placem_Collection'!O108,'Dry_Litterbag Placem_Collection'!R108),"")</f>
        <v>6.1</v>
      </c>
      <c r="AH327" s="290">
        <f>IFERROR(AVERAGE('Dry_Litterbag Placem_Collection'!N108,'Dry_Litterbag Placem_Collection'!Q108),"")</f>
        <v>31.3</v>
      </c>
      <c r="AI327" s="289">
        <f>INDEX(Coordinates!$B$2:$B$197,MATCH(G327,Coordinates!$J$2:$J$197,0))</f>
        <v>-2.3697620069999998</v>
      </c>
      <c r="AJ327" s="289">
        <f>INDEX(Coordinates!$C$2:$C$197,MATCH(G327,Coordinates!$J$2:$J$197,0))</f>
        <v>34.059730010000003</v>
      </c>
      <c r="AK327" s="289" t="str">
        <f>IF(ISNUMBER(SEARCH("C", 'Dry_Litterbag Placem_Collection'!T108)),"YES","")</f>
        <v>YES</v>
      </c>
      <c r="AL327" s="289" t="str">
        <f>IF(ISNUMBER(SEARCH("H", 'Dry_Litterbag Placem_Collection'!T108)),"YES","")</f>
        <v>YES</v>
      </c>
      <c r="AM327" s="289" t="str">
        <f>IF(ISNUMBER(SEARCH("R", 'Dry_Litterbag Placem_Collection'!T108)),"YES","")</f>
        <v/>
      </c>
    </row>
    <row r="328" spans="1:39" ht="15" customHeight="1">
      <c r="A328" s="281" t="s">
        <v>2677</v>
      </c>
      <c r="B328" s="282">
        <f>'Dry_Litterbag Placem_Collection'!A109</f>
        <v>107</v>
      </c>
      <c r="C328" s="282" t="str">
        <f>'Dry_Litterbag Placem_Collection'!B109</f>
        <v xml:space="preserve">Mwantimba
</v>
      </c>
      <c r="D328" s="282" t="s">
        <v>2677</v>
      </c>
      <c r="E328" s="282" t="s">
        <v>2678</v>
      </c>
      <c r="F328" s="282">
        <v>2</v>
      </c>
      <c r="G328" s="283" t="str">
        <f>'Dry_Litterbag Placem_Collection'!C109</f>
        <v>Wet_Ag2_T3</v>
      </c>
      <c r="H328" s="284" t="s">
        <v>2559</v>
      </c>
      <c r="I328" s="292" t="s">
        <v>298</v>
      </c>
      <c r="J328" s="282" t="str">
        <f>IF(ISBLANK('Dry_Litterbag Placem_Collection'!K109),"","R"&amp;""&amp;'Dry_Litterbag Placem_Collection'!K109)</f>
        <v>R809</v>
      </c>
      <c r="K328" s="286">
        <f>IFERROR(INDEX('Green_rooibos initial weight'!$C$5:$C$1749,MATCH(J328, 'Green_rooibos initial weight'!$A$5:$A$1749,0)),"")</f>
        <v>2.2210000000000001</v>
      </c>
      <c r="L328" s="286">
        <f t="shared" si="21"/>
        <v>1.9712000000000001</v>
      </c>
      <c r="M328" s="291"/>
      <c r="N328" s="291"/>
      <c r="O328" s="286" t="str">
        <f>IF(IFERROR(INDEX('Both teabags AfterDry'!$D$3:$D$900,MATCH(J328,'Both teabags AfterDry'!$A$3:$A$900,0)),"")="","",(IFERROR(INDEX('Both teabags AfterDry'!$D$3:$D$900,MATCH(J328,'Both teabags AfterDry'!$A$3:$A$900,0)),"")))</f>
        <v/>
      </c>
      <c r="P328" s="286" t="str">
        <f t="shared" si="22"/>
        <v/>
      </c>
      <c r="Q328" s="291"/>
      <c r="R328" s="291"/>
      <c r="S328" s="287">
        <f>'Dry_Litterbag Placem_Collection'!E109</f>
        <v>42939</v>
      </c>
      <c r="T328" s="287">
        <f>IF('Dry_Litterbag Placem_Collection'!G109="","",'Dry_Litterbag Placem_Collection'!G109)</f>
        <v>43010</v>
      </c>
      <c r="U328" s="288">
        <f t="shared" si="20"/>
        <v>71</v>
      </c>
      <c r="V328" s="286" t="str">
        <f t="shared" si="23"/>
        <v/>
      </c>
      <c r="W328" s="289">
        <f>IFERROR(INDEX(Rainfall_Dry!$O$2:$O$217,MATCH(B328, Rainfall_Dry!$A$2:$A$217,0)),"")</f>
        <v>137.19979645800001</v>
      </c>
      <c r="X328" s="270">
        <v>34.344660194174757</v>
      </c>
      <c r="Y328" s="270">
        <v>19.22727272727273</v>
      </c>
      <c r="Z328" s="270">
        <v>46.428067078552509</v>
      </c>
      <c r="AA328" s="271" t="s">
        <v>2688</v>
      </c>
      <c r="AB328" s="270">
        <v>3.7452932479053702</v>
      </c>
      <c r="AC328">
        <f>IF('WetLitterbags placem_collection'!AB109="","",'WetLitterbags placem_collection'!AB109)</f>
        <v>3.85</v>
      </c>
      <c r="AD328">
        <f>IF('WetLitterbags placem_collection'!Z109="","",'WetLitterbags placem_collection'!Z109)</f>
        <v>15.5</v>
      </c>
      <c r="AE328" s="256" t="str">
        <f>IF('WetLitterbags placem_collection'!AA109="","",'WetLitterbags placem_collection'!AA109)</f>
        <v>M</v>
      </c>
      <c r="AF328">
        <f>IF('WetLitterbags placem_collection'!AC109="","",'WetLitterbags placem_collection'!AC109)</f>
        <v>0</v>
      </c>
      <c r="AG328">
        <f>IFERROR(AVERAGE('Dry_Litterbag Placem_Collection'!O109,'Dry_Litterbag Placem_Collection'!R109),"")</f>
        <v>5.3</v>
      </c>
      <c r="AH328" s="290">
        <f>IFERROR(AVERAGE('Dry_Litterbag Placem_Collection'!N109,'Dry_Litterbag Placem_Collection'!Q109),"")</f>
        <v>30.200000000000003</v>
      </c>
      <c r="AI328" s="289">
        <f>INDEX(Coordinates!$B$2:$B$197,MATCH(G328,Coordinates!$J$2:$J$197,0))</f>
        <v>-2.3698409649999999</v>
      </c>
      <c r="AJ328" s="289">
        <f>INDEX(Coordinates!$C$2:$C$197,MATCH(G328,Coordinates!$J$2:$J$197,0))</f>
        <v>34.059814000000003</v>
      </c>
      <c r="AK328" s="289" t="str">
        <f>IF(ISNUMBER(SEARCH("C", 'Dry_Litterbag Placem_Collection'!T109)),"YES","")</f>
        <v>YES</v>
      </c>
      <c r="AL328" s="289" t="str">
        <f>IF(ISNUMBER(SEARCH("H", 'Dry_Litterbag Placem_Collection'!T109)),"YES","")</f>
        <v>YES</v>
      </c>
      <c r="AM328" s="289" t="str">
        <f>IF(ISNUMBER(SEARCH("R", 'Dry_Litterbag Placem_Collection'!T109)),"YES","")</f>
        <v/>
      </c>
    </row>
    <row r="329" spans="1:39" ht="15" customHeight="1">
      <c r="A329" s="281" t="s">
        <v>2677</v>
      </c>
      <c r="B329" s="282">
        <f>'Dry_Litterbag Placem_Collection'!A110</f>
        <v>108</v>
      </c>
      <c r="C329" s="282" t="str">
        <f>'Dry_Litterbag Placem_Collection'!B110</f>
        <v xml:space="preserve">Mwantimba
</v>
      </c>
      <c r="D329" s="282" t="s">
        <v>2677</v>
      </c>
      <c r="E329" s="282" t="s">
        <v>2678</v>
      </c>
      <c r="F329" s="282">
        <v>2</v>
      </c>
      <c r="G329" s="283" t="str">
        <f>'Dry_Litterbag Placem_Collection'!C110</f>
        <v>Wet_Ag2_T4</v>
      </c>
      <c r="H329" s="284" t="s">
        <v>2559</v>
      </c>
      <c r="I329" s="292" t="s">
        <v>298</v>
      </c>
      <c r="J329" s="282" t="str">
        <f>IF(ISBLANK('Dry_Litterbag Placem_Collection'!K110),"","R"&amp;""&amp;'Dry_Litterbag Placem_Collection'!K110)</f>
        <v>R777</v>
      </c>
      <c r="K329" s="286">
        <f>IFERROR(INDEX('Green_rooibos initial weight'!$C$5:$C$1749,MATCH(J329, 'Green_rooibos initial weight'!$A$5:$A$1749,0)),"")</f>
        <v>2.2549999999999999</v>
      </c>
      <c r="L329" s="286">
        <f t="shared" si="21"/>
        <v>2.0051999999999999</v>
      </c>
      <c r="M329" s="291"/>
      <c r="N329" s="291"/>
      <c r="O329" s="286">
        <f>IF(IFERROR(INDEX('Both teabags AfterDry'!$D$3:$D$900,MATCH(J329,'Both teabags AfterDry'!$A$3:$A$900,0)),"")="","",(IFERROR(INDEX('Both teabags AfterDry'!$D$3:$D$900,MATCH(J329,'Both teabags AfterDry'!$A$3:$A$900,0)),"")))</f>
        <v>1.8240000000000001</v>
      </c>
      <c r="P329" s="286">
        <f t="shared" si="22"/>
        <v>1.6734</v>
      </c>
      <c r="Q329" s="291"/>
      <c r="R329" s="291"/>
      <c r="S329" s="287">
        <f>'Dry_Litterbag Placem_Collection'!E110</f>
        <v>42939</v>
      </c>
      <c r="T329" s="287">
        <f>IF('Dry_Litterbag Placem_Collection'!G110="","",'Dry_Litterbag Placem_Collection'!G110)</f>
        <v>43010</v>
      </c>
      <c r="U329" s="288">
        <f t="shared" si="20"/>
        <v>71</v>
      </c>
      <c r="V329" s="286">
        <f t="shared" si="23"/>
        <v>0.33179999999999987</v>
      </c>
      <c r="W329" s="289">
        <f>IFERROR(INDEX(Rainfall_Dry!$O$2:$O$217,MATCH(B329, Rainfall_Dry!$A$2:$A$217,0)),"")</f>
        <v>137.19979645800001</v>
      </c>
      <c r="X329" s="270">
        <v>34.344660194174757</v>
      </c>
      <c r="Y329" s="270">
        <v>19.22727272727273</v>
      </c>
      <c r="Z329" s="270">
        <v>46.428067078552509</v>
      </c>
      <c r="AA329" s="271" t="s">
        <v>2688</v>
      </c>
      <c r="AB329" s="270">
        <v>4.7452932479053702</v>
      </c>
      <c r="AC329">
        <f>IF('WetLitterbags placem_collection'!AB110="","",'WetLitterbags placem_collection'!AB110)</f>
        <v>9.6999999999999993</v>
      </c>
      <c r="AD329">
        <f>IF('WetLitterbags placem_collection'!Z110="","",'WetLitterbags placem_collection'!Z110)</f>
        <v>22.5</v>
      </c>
      <c r="AE329" s="256" t="str">
        <f>IF('WetLitterbags placem_collection'!AA110="","",'WetLitterbags placem_collection'!AA110)</f>
        <v>M</v>
      </c>
      <c r="AF329">
        <f>IF('WetLitterbags placem_collection'!AC110="","",'WetLitterbags placem_collection'!AC110)</f>
        <v>0</v>
      </c>
      <c r="AG329">
        <f>IFERROR(AVERAGE('Dry_Litterbag Placem_Collection'!O110,'Dry_Litterbag Placem_Collection'!R110),"")</f>
        <v>7.65</v>
      </c>
      <c r="AH329" s="290">
        <f>IFERROR(AVERAGE('Dry_Litterbag Placem_Collection'!N110,'Dry_Litterbag Placem_Collection'!Q110),"")</f>
        <v>31.8</v>
      </c>
      <c r="AI329" s="289">
        <f>INDEX(Coordinates!$B$2:$B$197,MATCH(G329,Coordinates!$J$2:$J$197,0))</f>
        <v>-2.3698620030000002</v>
      </c>
      <c r="AJ329" s="289">
        <f>INDEX(Coordinates!$C$2:$C$197,MATCH(G329,Coordinates!$J$2:$J$197,0))</f>
        <v>34.059759020000001</v>
      </c>
      <c r="AK329" s="289" t="str">
        <f>IF(ISNUMBER(SEARCH("C", 'Dry_Litterbag Placem_Collection'!T110)),"YES","")</f>
        <v/>
      </c>
      <c r="AL329" s="289" t="str">
        <f>IF(ISNUMBER(SEARCH("H", 'Dry_Litterbag Placem_Collection'!T110)),"YES","")</f>
        <v/>
      </c>
      <c r="AM329" s="289" t="str">
        <f>IF(ISNUMBER(SEARCH("R", 'Dry_Litterbag Placem_Collection'!T110)),"YES","")</f>
        <v/>
      </c>
    </row>
    <row r="330" spans="1:39" ht="15" customHeight="1">
      <c r="A330" s="281" t="s">
        <v>2677</v>
      </c>
      <c r="B330" s="282">
        <f>'Dry_Litterbag Placem_Collection'!A111</f>
        <v>109</v>
      </c>
      <c r="C330" s="282" t="str">
        <f>'Dry_Litterbag Placem_Collection'!B111</f>
        <v xml:space="preserve">Mwantimba
</v>
      </c>
      <c r="D330" s="282" t="s">
        <v>2677</v>
      </c>
      <c r="E330" s="282" t="s">
        <v>2678</v>
      </c>
      <c r="F330" s="282">
        <v>2</v>
      </c>
      <c r="G330" s="283" t="str">
        <f>'Dry_Litterbag Placem_Collection'!C111</f>
        <v>Wet_Ag2_T5</v>
      </c>
      <c r="H330" s="284" t="s">
        <v>2559</v>
      </c>
      <c r="I330" s="292" t="s">
        <v>298</v>
      </c>
      <c r="J330" s="282" t="str">
        <f>IF(ISBLANK('Dry_Litterbag Placem_Collection'!K111),"","R"&amp;""&amp;'Dry_Litterbag Placem_Collection'!K111)</f>
        <v>R804</v>
      </c>
      <c r="K330" s="286">
        <f>IFERROR(INDEX('Green_rooibos initial weight'!$C$5:$C$1749,MATCH(J330, 'Green_rooibos initial weight'!$A$5:$A$1749,0)),"")</f>
        <v>2.1960000000000002</v>
      </c>
      <c r="L330" s="286">
        <f t="shared" si="21"/>
        <v>1.9462000000000002</v>
      </c>
      <c r="M330" s="291"/>
      <c r="N330" s="291"/>
      <c r="O330" s="286">
        <f>IF(IFERROR(INDEX('Both teabags AfterDry'!$D$3:$D$900,MATCH(J330,'Both teabags AfterDry'!$A$3:$A$900,0)),"")="","",(IFERROR(INDEX('Both teabags AfterDry'!$D$3:$D$900,MATCH(J330,'Both teabags AfterDry'!$A$3:$A$900,0)),"")))</f>
        <v>1.3936999999999999</v>
      </c>
      <c r="P330" s="286">
        <f t="shared" si="22"/>
        <v>1.2430999999999999</v>
      </c>
      <c r="Q330" s="291"/>
      <c r="R330" s="291"/>
      <c r="S330" s="287">
        <f>'Dry_Litterbag Placem_Collection'!E111</f>
        <v>42939</v>
      </c>
      <c r="T330" s="287">
        <f>IF('Dry_Litterbag Placem_Collection'!G111="","",'Dry_Litterbag Placem_Collection'!G111)</f>
        <v>43010</v>
      </c>
      <c r="U330" s="288">
        <f t="shared" si="20"/>
        <v>71</v>
      </c>
      <c r="V330" s="286">
        <f t="shared" si="23"/>
        <v>0.70310000000000028</v>
      </c>
      <c r="W330" s="289">
        <f>IFERROR(INDEX(Rainfall_Dry!$O$2:$O$217,MATCH(B330, Rainfall_Dry!$A$2:$A$217,0)),"")</f>
        <v>137.19979645800001</v>
      </c>
      <c r="X330" s="270">
        <v>34.344660194174757</v>
      </c>
      <c r="Y330" s="270">
        <v>19.22727272727273</v>
      </c>
      <c r="Z330" s="270">
        <v>46.428067078552509</v>
      </c>
      <c r="AA330" s="271" t="s">
        <v>2688</v>
      </c>
      <c r="AB330" s="270">
        <v>5.7452932479053702</v>
      </c>
      <c r="AC330">
        <f>IF('WetLitterbags placem_collection'!AB111="","",'WetLitterbags placem_collection'!AB111)</f>
        <v>10.5</v>
      </c>
      <c r="AD330">
        <f>IF('WetLitterbags placem_collection'!Z111="","",'WetLitterbags placem_collection'!Z111)</f>
        <v>22.5</v>
      </c>
      <c r="AE330" s="256" t="str">
        <f>IF('WetLitterbags placem_collection'!AA111="","",'WetLitterbags placem_collection'!AA111)</f>
        <v>M</v>
      </c>
      <c r="AF330">
        <f>IF('WetLitterbags placem_collection'!AC111="","",'WetLitterbags placem_collection'!AC111)</f>
        <v>0</v>
      </c>
      <c r="AG330">
        <f>IFERROR(AVERAGE('Dry_Litterbag Placem_Collection'!O111,'Dry_Litterbag Placem_Collection'!R111),"")</f>
        <v>7.5</v>
      </c>
      <c r="AH330" s="290">
        <f>IFERROR(AVERAGE('Dry_Litterbag Placem_Collection'!N111,'Dry_Litterbag Placem_Collection'!Q111),"")</f>
        <v>30.65</v>
      </c>
      <c r="AI330" s="289">
        <f>INDEX(Coordinates!$B$2:$B$197,MATCH(G330,Coordinates!$J$2:$J$197,0))</f>
        <v>-2.3698390370000002</v>
      </c>
      <c r="AJ330" s="289">
        <f>INDEX(Coordinates!$C$2:$C$197,MATCH(G330,Coordinates!$J$2:$J$197,0))</f>
        <v>34.059714</v>
      </c>
      <c r="AK330" s="289" t="str">
        <f>IF(ISNUMBER(SEARCH("C", 'Dry_Litterbag Placem_Collection'!T111)),"YES","")</f>
        <v>YES</v>
      </c>
      <c r="AL330" s="289" t="str">
        <f>IF(ISNUMBER(SEARCH("H", 'Dry_Litterbag Placem_Collection'!T111)),"YES","")</f>
        <v>YES</v>
      </c>
      <c r="AM330" s="289" t="str">
        <f>IF(ISNUMBER(SEARCH("R", 'Dry_Litterbag Placem_Collection'!T111)),"YES","")</f>
        <v/>
      </c>
    </row>
    <row r="331" spans="1:39" ht="15" customHeight="1">
      <c r="A331" s="281" t="s">
        <v>2677</v>
      </c>
      <c r="B331" s="282">
        <f>'Dry_Litterbag Placem_Collection'!A112</f>
        <v>110</v>
      </c>
      <c r="C331" s="282" t="str">
        <f>'Dry_Litterbag Placem_Collection'!B112</f>
        <v xml:space="preserve">Mwantimba
</v>
      </c>
      <c r="D331" s="282" t="s">
        <v>2677</v>
      </c>
      <c r="E331" s="282" t="s">
        <v>2678</v>
      </c>
      <c r="F331" s="282">
        <v>2</v>
      </c>
      <c r="G331" s="283" t="str">
        <f>'Dry_Litterbag Placem_Collection'!C112</f>
        <v>Wet_Ag2_T6</v>
      </c>
      <c r="H331" s="284" t="s">
        <v>2559</v>
      </c>
      <c r="I331" s="292" t="s">
        <v>298</v>
      </c>
      <c r="J331" s="282" t="str">
        <f>IF(ISBLANK('Dry_Litterbag Placem_Collection'!K112),"","R"&amp;""&amp;'Dry_Litterbag Placem_Collection'!K112)</f>
        <v>R786</v>
      </c>
      <c r="K331" s="286">
        <f>IFERROR(INDEX('Green_rooibos initial weight'!$C$5:$C$1749,MATCH(J331, 'Green_rooibos initial weight'!$A$5:$A$1749,0)),"")</f>
        <v>2.177</v>
      </c>
      <c r="L331" s="286">
        <f t="shared" si="21"/>
        <v>1.9272</v>
      </c>
      <c r="M331" s="291"/>
      <c r="N331" s="291"/>
      <c r="O331" s="286">
        <f>IF(IFERROR(INDEX('Both teabags AfterDry'!$D$3:$D$900,MATCH(J331,'Both teabags AfterDry'!$A$3:$A$900,0)),"")="","",(IFERROR(INDEX('Both teabags AfterDry'!$D$3:$D$900,MATCH(J331,'Both teabags AfterDry'!$A$3:$A$900,0)),"")))</f>
        <v>1.7806</v>
      </c>
      <c r="P331" s="286">
        <f t="shared" si="22"/>
        <v>1.63</v>
      </c>
      <c r="Q331" s="291"/>
      <c r="R331" s="291"/>
      <c r="S331" s="287">
        <f>'Dry_Litterbag Placem_Collection'!E112</f>
        <v>42939</v>
      </c>
      <c r="T331" s="287">
        <f>IF('Dry_Litterbag Placem_Collection'!G112="","",'Dry_Litterbag Placem_Collection'!G112)</f>
        <v>43010</v>
      </c>
      <c r="U331" s="288">
        <f t="shared" si="20"/>
        <v>71</v>
      </c>
      <c r="V331" s="286">
        <f t="shared" si="23"/>
        <v>0.29720000000000013</v>
      </c>
      <c r="W331" s="289">
        <f>IFERROR(INDEX(Rainfall_Dry!$O$2:$O$217,MATCH(B331, Rainfall_Dry!$A$2:$A$217,0)),"")</f>
        <v>137.19979645800001</v>
      </c>
      <c r="X331" s="270">
        <v>34.344660194174757</v>
      </c>
      <c r="Y331" s="270">
        <v>19.22727272727273</v>
      </c>
      <c r="Z331" s="270">
        <v>46.428067078552509</v>
      </c>
      <c r="AA331" s="271" t="s">
        <v>2688</v>
      </c>
      <c r="AB331" s="270">
        <v>6.7452932479053702</v>
      </c>
      <c r="AC331">
        <f>IF('WetLitterbags placem_collection'!AB112="","",'WetLitterbags placem_collection'!AB112)</f>
        <v>5.75</v>
      </c>
      <c r="AD331">
        <f>IF('WetLitterbags placem_collection'!Z112="","",'WetLitterbags placem_collection'!Z112)</f>
        <v>22.5</v>
      </c>
      <c r="AE331" s="256" t="str">
        <f>IF('WetLitterbags placem_collection'!AA112="","",'WetLitterbags placem_collection'!AA112)</f>
        <v>M</v>
      </c>
      <c r="AF331">
        <f>IF('WetLitterbags placem_collection'!AC112="","",'WetLitterbags placem_collection'!AC112)</f>
        <v>0</v>
      </c>
      <c r="AG331">
        <f>IFERROR(AVERAGE('Dry_Litterbag Placem_Collection'!O112,'Dry_Litterbag Placem_Collection'!R112),"")</f>
        <v>7.3500000000000005</v>
      </c>
      <c r="AH331" s="290">
        <f>IFERROR(AVERAGE('Dry_Litterbag Placem_Collection'!N112,'Dry_Litterbag Placem_Collection'!Q112),"")</f>
        <v>31.150000000000002</v>
      </c>
      <c r="AI331" s="289">
        <f>INDEX(Coordinates!$B$2:$B$197,MATCH(G331,Coordinates!$J$2:$J$197,0))</f>
        <v>-2.3697549659999999</v>
      </c>
      <c r="AJ331" s="289">
        <f>INDEX(Coordinates!$C$2:$C$197,MATCH(G331,Coordinates!$J$2:$J$197,0))</f>
        <v>34.059668989999999</v>
      </c>
      <c r="AK331" s="289" t="str">
        <f>IF(ISNUMBER(SEARCH("C", 'Dry_Litterbag Placem_Collection'!T112)),"YES","")</f>
        <v>YES</v>
      </c>
      <c r="AL331" s="289" t="str">
        <f>IF(ISNUMBER(SEARCH("H", 'Dry_Litterbag Placem_Collection'!T112)),"YES","")</f>
        <v>YES</v>
      </c>
      <c r="AM331" s="289" t="str">
        <f>IF(ISNUMBER(SEARCH("R", 'Dry_Litterbag Placem_Collection'!T112)),"YES","")</f>
        <v/>
      </c>
    </row>
    <row r="332" spans="1:39" ht="15" customHeight="1">
      <c r="A332" s="281" t="s">
        <v>2677</v>
      </c>
      <c r="B332" s="282">
        <f>'Dry_Litterbag Placem_Collection'!A113</f>
        <v>111</v>
      </c>
      <c r="C332" s="282" t="str">
        <f>'Dry_Litterbag Placem_Collection'!B113</f>
        <v xml:space="preserve">Mwantimba
</v>
      </c>
      <c r="D332" s="282" t="s">
        <v>2677</v>
      </c>
      <c r="E332" s="282" t="s">
        <v>2678</v>
      </c>
      <c r="F332" s="282">
        <v>2</v>
      </c>
      <c r="G332" s="283" t="str">
        <f>'Dry_Litterbag Placem_Collection'!C113</f>
        <v>Wet_Ag2_T7</v>
      </c>
      <c r="H332" s="284" t="s">
        <v>2559</v>
      </c>
      <c r="I332" s="292" t="s">
        <v>298</v>
      </c>
      <c r="J332" s="282" t="str">
        <f>IF(ISBLANK('Dry_Litterbag Placem_Collection'!K113),"","R"&amp;""&amp;'Dry_Litterbag Placem_Collection'!K113)</f>
        <v>R835</v>
      </c>
      <c r="K332" s="286">
        <f>IFERROR(INDEX('Green_rooibos initial weight'!$C$5:$C$1749,MATCH(J332, 'Green_rooibos initial weight'!$A$5:$A$1749,0)),"")</f>
        <v>2.15</v>
      </c>
      <c r="L332" s="286">
        <f t="shared" si="21"/>
        <v>1.9001999999999999</v>
      </c>
      <c r="M332" s="291"/>
      <c r="N332" s="291"/>
      <c r="O332" s="286">
        <f>IF(IFERROR(INDEX('Both teabags AfterDry'!$D$3:$D$900,MATCH(J332,'Both teabags AfterDry'!$A$3:$A$900,0)),"")="","",(IFERROR(INDEX('Both teabags AfterDry'!$D$3:$D$900,MATCH(J332,'Both teabags AfterDry'!$A$3:$A$900,0)),"")))</f>
        <v>1.7563</v>
      </c>
      <c r="P332" s="286">
        <f t="shared" si="22"/>
        <v>1.6056999999999999</v>
      </c>
      <c r="Q332" s="291"/>
      <c r="R332" s="291"/>
      <c r="S332" s="287">
        <f>'Dry_Litterbag Placem_Collection'!E113</f>
        <v>42939</v>
      </c>
      <c r="T332" s="287">
        <f>IF('Dry_Litterbag Placem_Collection'!G113="","",'Dry_Litterbag Placem_Collection'!G113)</f>
        <v>43010</v>
      </c>
      <c r="U332" s="288">
        <f t="shared" si="20"/>
        <v>71</v>
      </c>
      <c r="V332" s="286">
        <f t="shared" si="23"/>
        <v>0.29449999999999998</v>
      </c>
      <c r="W332" s="289">
        <f>IFERROR(INDEX(Rainfall_Dry!$O$2:$O$217,MATCH(B332, Rainfall_Dry!$A$2:$A$217,0)),"")</f>
        <v>137.19979645800001</v>
      </c>
      <c r="X332" s="270">
        <v>34.344660194174757</v>
      </c>
      <c r="Y332" s="270">
        <v>19.22727272727273</v>
      </c>
      <c r="Z332" s="270">
        <v>46.428067078552509</v>
      </c>
      <c r="AA332" s="271" t="s">
        <v>2688</v>
      </c>
      <c r="AB332" s="270">
        <v>7.7452932479053702</v>
      </c>
      <c r="AC332">
        <f>IF('WetLitterbags placem_collection'!AB113="","",'WetLitterbags placem_collection'!AB113)</f>
        <v>6.1</v>
      </c>
      <c r="AD332">
        <f>IF('WetLitterbags placem_collection'!Z113="","",'WetLitterbags placem_collection'!Z113)</f>
        <v>26</v>
      </c>
      <c r="AE332" s="256" t="str">
        <f>IF('WetLitterbags placem_collection'!AA113="","",'WetLitterbags placem_collection'!AA113)</f>
        <v>M</v>
      </c>
      <c r="AF332">
        <f>IF('WetLitterbags placem_collection'!AC113="","",'WetLitterbags placem_collection'!AC113)</f>
        <v>0</v>
      </c>
      <c r="AG332">
        <f>IFERROR(AVERAGE('Dry_Litterbag Placem_Collection'!O113,'Dry_Litterbag Placem_Collection'!R113),"")</f>
        <v>8.3000000000000007</v>
      </c>
      <c r="AH332" s="290">
        <f>IFERROR(AVERAGE('Dry_Litterbag Placem_Collection'!N113,'Dry_Litterbag Placem_Collection'!Q113),"")</f>
        <v>29.549999999999997</v>
      </c>
      <c r="AI332" s="289">
        <f>INDEX(Coordinates!$B$2:$B$197,MATCH(G332,Coordinates!$J$2:$J$197,0))</f>
        <v>-2.3697330060000001</v>
      </c>
      <c r="AJ332" s="289">
        <f>INDEX(Coordinates!$C$2:$C$197,MATCH(G332,Coordinates!$J$2:$J$197,0))</f>
        <v>34.059615010000002</v>
      </c>
      <c r="AK332" s="289" t="str">
        <f>IF(ISNUMBER(SEARCH("C", 'Dry_Litterbag Placem_Collection'!T113)),"YES","")</f>
        <v/>
      </c>
      <c r="AL332" s="289" t="str">
        <f>IF(ISNUMBER(SEARCH("H", 'Dry_Litterbag Placem_Collection'!T113)),"YES","")</f>
        <v/>
      </c>
      <c r="AM332" s="289" t="str">
        <f>IF(ISNUMBER(SEARCH("R", 'Dry_Litterbag Placem_Collection'!T113)),"YES","")</f>
        <v/>
      </c>
    </row>
    <row r="333" spans="1:39" ht="15" customHeight="1">
      <c r="A333" s="281" t="s">
        <v>2677</v>
      </c>
      <c r="B333" s="282">
        <f>'Dry_Litterbag Placem_Collection'!A114</f>
        <v>112</v>
      </c>
      <c r="C333" s="282" t="str">
        <f>'Dry_Litterbag Placem_Collection'!B114</f>
        <v xml:space="preserve">Mwantimba
</v>
      </c>
      <c r="D333" s="282" t="s">
        <v>2677</v>
      </c>
      <c r="E333" s="282" t="s">
        <v>2678</v>
      </c>
      <c r="F333" s="282">
        <v>2</v>
      </c>
      <c r="G333" s="283" t="str">
        <f>'Dry_Litterbag Placem_Collection'!C114</f>
        <v>Wet_Ag2_T8</v>
      </c>
      <c r="H333" s="284" t="s">
        <v>2559</v>
      </c>
      <c r="I333" s="292" t="s">
        <v>298</v>
      </c>
      <c r="J333" s="282" t="str">
        <f>IF(ISBLANK('Dry_Litterbag Placem_Collection'!K114),"","R"&amp;""&amp;'Dry_Litterbag Placem_Collection'!K114)</f>
        <v/>
      </c>
      <c r="K333" s="286" t="str">
        <f>IFERROR(INDEX('Green_rooibos initial weight'!$C$5:$C$1749,MATCH(J333, 'Green_rooibos initial weight'!$A$5:$A$1749,0)),"")</f>
        <v/>
      </c>
      <c r="L333" s="286" t="str">
        <f t="shared" si="21"/>
        <v/>
      </c>
      <c r="M333" s="291"/>
      <c r="N333" s="291"/>
      <c r="O333" s="286" t="str">
        <f>IF(IFERROR(INDEX('Both teabags AfterDry'!$D$3:$D$900,MATCH(J333,'Both teabags AfterDry'!$A$3:$A$900,0)),"")="","",(IFERROR(INDEX('Both teabags AfterDry'!$D$3:$D$900,MATCH(J333,'Both teabags AfterDry'!$A$3:$A$900,0)),"")))</f>
        <v/>
      </c>
      <c r="P333" s="286" t="str">
        <f t="shared" si="22"/>
        <v/>
      </c>
      <c r="Q333" s="291"/>
      <c r="R333" s="291"/>
      <c r="S333" s="287">
        <f>'Dry_Litterbag Placem_Collection'!E114</f>
        <v>0</v>
      </c>
      <c r="T333" s="287" t="str">
        <f>IF('Dry_Litterbag Placem_Collection'!G114="","",'Dry_Litterbag Placem_Collection'!G114)</f>
        <v/>
      </c>
      <c r="U333" s="288" t="str">
        <f t="shared" si="20"/>
        <v/>
      </c>
      <c r="V333" s="286" t="str">
        <f t="shared" si="23"/>
        <v/>
      </c>
      <c r="W333" s="289" t="str">
        <f>IFERROR(INDEX(Rainfall_Dry!$O$2:$O$217,MATCH(B333, Rainfall_Dry!$A$2:$A$217,0)),"")</f>
        <v/>
      </c>
      <c r="X333" s="270">
        <v>34.344660194174757</v>
      </c>
      <c r="Y333" s="270">
        <v>19.22727272727273</v>
      </c>
      <c r="Z333" s="270">
        <v>46.428067078552509</v>
      </c>
      <c r="AA333" s="271" t="s">
        <v>2688</v>
      </c>
      <c r="AB333" s="270">
        <v>8.7452932479053693</v>
      </c>
      <c r="AC333">
        <f>IF('WetLitterbags placem_collection'!AB114="","",'WetLitterbags placem_collection'!AB114)</f>
        <v>11.5</v>
      </c>
      <c r="AD333">
        <f>IF('WetLitterbags placem_collection'!Z114="","",'WetLitterbags placem_collection'!Z114)</f>
        <v>15</v>
      </c>
      <c r="AE333" s="256" t="str">
        <f>IF('WetLitterbags placem_collection'!AA114="","",'WetLitterbags placem_collection'!AA114)</f>
        <v>M</v>
      </c>
      <c r="AF333">
        <f>IF('WetLitterbags placem_collection'!AC114="","",'WetLitterbags placem_collection'!AC114)</f>
        <v>0</v>
      </c>
      <c r="AG333" t="str">
        <f>IFERROR(AVERAGE('Dry_Litterbag Placem_Collection'!O114,'Dry_Litterbag Placem_Collection'!R114),"")</f>
        <v/>
      </c>
      <c r="AH333" s="290" t="str">
        <f>IFERROR(AVERAGE('Dry_Litterbag Placem_Collection'!N114,'Dry_Litterbag Placem_Collection'!Q114),"")</f>
        <v/>
      </c>
      <c r="AI333" s="289">
        <f>INDEX(Coordinates!$B$2:$B$197,MATCH(G333,Coordinates!$J$2:$J$197,0))</f>
        <v>-2.36967098</v>
      </c>
      <c r="AJ333" s="289">
        <f>INDEX(Coordinates!$C$2:$C$197,MATCH(G333,Coordinates!$J$2:$J$197,0))</f>
        <v>34.059735959999998</v>
      </c>
      <c r="AK333" s="289" t="str">
        <f>IF(ISNUMBER(SEARCH("C", 'Dry_Litterbag Placem_Collection'!T114)),"YES","")</f>
        <v/>
      </c>
      <c r="AL333" s="289" t="str">
        <f>IF(ISNUMBER(SEARCH("H", 'Dry_Litterbag Placem_Collection'!T114)),"YES","")</f>
        <v/>
      </c>
      <c r="AM333" s="289" t="str">
        <f>IF(ISNUMBER(SEARCH("R", 'Dry_Litterbag Placem_Collection'!T114)),"YES","")</f>
        <v/>
      </c>
    </row>
    <row r="334" spans="1:39" ht="15" customHeight="1">
      <c r="A334" s="281" t="s">
        <v>2677</v>
      </c>
      <c r="B334" s="282">
        <f>'Dry_Litterbag Placem_Collection'!A115</f>
        <v>113</v>
      </c>
      <c r="C334" s="282" t="str">
        <f>'Dry_Litterbag Placem_Collection'!B115</f>
        <v xml:space="preserve">Mwantimba
</v>
      </c>
      <c r="D334" s="282" t="s">
        <v>2677</v>
      </c>
      <c r="E334" s="282" t="s">
        <v>2678</v>
      </c>
      <c r="F334" s="282">
        <v>3</v>
      </c>
      <c r="G334" s="283" t="str">
        <f>'Dry_Litterbag Placem_Collection'!C115</f>
        <v>Wet_Ag3_T1</v>
      </c>
      <c r="H334" s="284" t="s">
        <v>2559</v>
      </c>
      <c r="I334" s="292" t="s">
        <v>298</v>
      </c>
      <c r="J334" s="282" t="str">
        <f>IF(ISBLANK('Dry_Litterbag Placem_Collection'!K115),"","R"&amp;""&amp;'Dry_Litterbag Placem_Collection'!K115)</f>
        <v>R807</v>
      </c>
      <c r="K334" s="286">
        <f>IFERROR(INDEX('Green_rooibos initial weight'!$C$5:$C$1749,MATCH(J334, 'Green_rooibos initial weight'!$A$5:$A$1749,0)),"")</f>
        <v>2.21</v>
      </c>
      <c r="L334" s="286">
        <f t="shared" si="21"/>
        <v>1.9601999999999999</v>
      </c>
      <c r="M334" s="291"/>
      <c r="N334" s="291"/>
      <c r="O334" s="286">
        <f>IF(IFERROR(INDEX('Both teabags AfterDry'!$D$3:$D$900,MATCH(J334,'Both teabags AfterDry'!$A$3:$A$900,0)),"")="","",(IFERROR(INDEX('Both teabags AfterDry'!$D$3:$D$900,MATCH(J334,'Both teabags AfterDry'!$A$3:$A$900,0)),"")))</f>
        <v>1.5793999999999999</v>
      </c>
      <c r="P334" s="286">
        <f t="shared" si="22"/>
        <v>1.4287999999999998</v>
      </c>
      <c r="Q334" s="291"/>
      <c r="R334" s="291"/>
      <c r="S334" s="287">
        <f>'Dry_Litterbag Placem_Collection'!E115</f>
        <v>42939</v>
      </c>
      <c r="T334" s="287">
        <f>IF('Dry_Litterbag Placem_Collection'!G115="","",'Dry_Litterbag Placem_Collection'!G115)</f>
        <v>43008</v>
      </c>
      <c r="U334" s="288">
        <f t="shared" si="20"/>
        <v>69</v>
      </c>
      <c r="V334" s="286">
        <f t="shared" si="23"/>
        <v>0.53140000000000009</v>
      </c>
      <c r="W334" s="289">
        <f>IFERROR(INDEX(Rainfall_Dry!$O$2:$O$217,MATCH(B334, Rainfall_Dry!$A$2:$A$217,0)),"")</f>
        <v>136.27214243</v>
      </c>
      <c r="X334" s="270">
        <v>27.96</v>
      </c>
      <c r="Y334" s="270">
        <v>4.9200000000000017</v>
      </c>
      <c r="Z334" s="270">
        <v>67.12</v>
      </c>
      <c r="AA334" s="271" t="s">
        <v>2688</v>
      </c>
      <c r="AB334" s="270">
        <v>0.88610152784622953</v>
      </c>
      <c r="AC334">
        <f>IF('WetLitterbags placem_collection'!AB115="","",'WetLitterbags placem_collection'!AB115)</f>
        <v>26</v>
      </c>
      <c r="AD334">
        <f>IF('WetLitterbags placem_collection'!Z115="","",'WetLitterbags placem_collection'!Z115)</f>
        <v>88.5</v>
      </c>
      <c r="AE334" s="256" t="str">
        <f>IF('WetLitterbags placem_collection'!AA115="","",'WetLitterbags placem_collection'!AA115)</f>
        <v>G</v>
      </c>
      <c r="AF334">
        <f>IF('WetLitterbags placem_collection'!AC115="","",'WetLitterbags placem_collection'!AC115)</f>
        <v>0</v>
      </c>
      <c r="AG334">
        <f>IFERROR(AVERAGE('Dry_Litterbag Placem_Collection'!O115,'Dry_Litterbag Placem_Collection'!R115),"")</f>
        <v>6.35</v>
      </c>
      <c r="AH334" s="290">
        <f>IFERROR(AVERAGE('Dry_Litterbag Placem_Collection'!N115,'Dry_Litterbag Placem_Collection'!Q115),"")</f>
        <v>28.9</v>
      </c>
      <c r="AI334" s="289">
        <f>INDEX(Coordinates!$B$2:$B$197,MATCH(G334,Coordinates!$J$2:$J$197,0))</f>
        <v>-2.3487199940000001</v>
      </c>
      <c r="AJ334" s="289">
        <f>INDEX(Coordinates!$C$2:$C$197,MATCH(G334,Coordinates!$J$2:$J$197,0))</f>
        <v>34.051391029999998</v>
      </c>
      <c r="AK334" s="289" t="str">
        <f>IF(ISNUMBER(SEARCH("C", 'Dry_Litterbag Placem_Collection'!T115)),"YES","")</f>
        <v/>
      </c>
      <c r="AL334" s="289" t="str">
        <f>IF(ISNUMBER(SEARCH("H", 'Dry_Litterbag Placem_Collection'!T115)),"YES","")</f>
        <v/>
      </c>
      <c r="AM334" s="289" t="str">
        <f>IF(ISNUMBER(SEARCH("R", 'Dry_Litterbag Placem_Collection'!T115)),"YES","")</f>
        <v/>
      </c>
    </row>
    <row r="335" spans="1:39" ht="15" customHeight="1">
      <c r="A335" s="281" t="s">
        <v>2677</v>
      </c>
      <c r="B335" s="282">
        <f>'Dry_Litterbag Placem_Collection'!A116</f>
        <v>114</v>
      </c>
      <c r="C335" s="282" t="str">
        <f>'Dry_Litterbag Placem_Collection'!B116</f>
        <v xml:space="preserve">Mwantimba
</v>
      </c>
      <c r="D335" s="282" t="s">
        <v>2677</v>
      </c>
      <c r="E335" s="282" t="s">
        <v>2678</v>
      </c>
      <c r="F335" s="282">
        <v>3</v>
      </c>
      <c r="G335" s="283" t="str">
        <f>'Dry_Litterbag Placem_Collection'!C116</f>
        <v>Wet_Ag3_T2</v>
      </c>
      <c r="H335" s="284" t="s">
        <v>2559</v>
      </c>
      <c r="I335" s="292" t="s">
        <v>298</v>
      </c>
      <c r="J335" s="282" t="str">
        <f>IF(ISBLANK('Dry_Litterbag Placem_Collection'!K116),"","R"&amp;""&amp;'Dry_Litterbag Placem_Collection'!K116)</f>
        <v>R829</v>
      </c>
      <c r="K335" s="286">
        <f>IFERROR(INDEX('Green_rooibos initial weight'!$C$5:$C$1749,MATCH(J335, 'Green_rooibos initial weight'!$A$5:$A$1749,0)),"")</f>
        <v>2.1880000000000002</v>
      </c>
      <c r="L335" s="286">
        <f t="shared" si="21"/>
        <v>1.9382000000000001</v>
      </c>
      <c r="M335" s="291"/>
      <c r="N335" s="291"/>
      <c r="O335" s="286">
        <f>IF(IFERROR(INDEX('Both teabags AfterDry'!$D$3:$D$900,MATCH(J335,'Both teabags AfterDry'!$A$3:$A$900,0)),"")="","",(IFERROR(INDEX('Both teabags AfterDry'!$D$3:$D$900,MATCH(J335,'Both teabags AfterDry'!$A$3:$A$900,0)),"")))</f>
        <v>1.1127</v>
      </c>
      <c r="P335" s="286">
        <f t="shared" si="22"/>
        <v>0.96209999999999996</v>
      </c>
      <c r="Q335" s="291"/>
      <c r="R335" s="291"/>
      <c r="S335" s="287">
        <f>'Dry_Litterbag Placem_Collection'!E116</f>
        <v>42939</v>
      </c>
      <c r="T335" s="287">
        <f>IF('Dry_Litterbag Placem_Collection'!G116="","",'Dry_Litterbag Placem_Collection'!G116)</f>
        <v>43008</v>
      </c>
      <c r="U335" s="288">
        <f t="shared" si="20"/>
        <v>69</v>
      </c>
      <c r="V335" s="286">
        <f t="shared" si="23"/>
        <v>0.97610000000000019</v>
      </c>
      <c r="W335" s="289">
        <f>IFERROR(INDEX(Rainfall_Dry!$O$2:$O$217,MATCH(B335, Rainfall_Dry!$A$2:$A$217,0)),"")</f>
        <v>136.27214243</v>
      </c>
      <c r="X335" s="270">
        <v>27.96</v>
      </c>
      <c r="Y335" s="270">
        <v>4.9200000000000017</v>
      </c>
      <c r="Z335" s="270">
        <v>67.12</v>
      </c>
      <c r="AA335" s="271" t="s">
        <v>2688</v>
      </c>
      <c r="AB335" s="270">
        <v>1.8861015278462301</v>
      </c>
      <c r="AC335">
        <f>IF('WetLitterbags placem_collection'!AB116="","",'WetLitterbags placem_collection'!AB116)</f>
        <v>16.5</v>
      </c>
      <c r="AD335">
        <f>IF('WetLitterbags placem_collection'!Z116="","",'WetLitterbags placem_collection'!Z116)</f>
        <v>87.5</v>
      </c>
      <c r="AE335" s="256" t="str">
        <f>IF('WetLitterbags placem_collection'!AA116="","",'WetLitterbags placem_collection'!AA116)</f>
        <v>G</v>
      </c>
      <c r="AF335">
        <f>IF('WetLitterbags placem_collection'!AC116="","",'WetLitterbags placem_collection'!AC116)</f>
        <v>0</v>
      </c>
      <c r="AG335">
        <f>IFERROR(AVERAGE('Dry_Litterbag Placem_Collection'!O116,'Dry_Litterbag Placem_Collection'!R116),"")</f>
        <v>12.1</v>
      </c>
      <c r="AH335" s="290">
        <f>IFERROR(AVERAGE('Dry_Litterbag Placem_Collection'!N116,'Dry_Litterbag Placem_Collection'!Q116),"")</f>
        <v>28.1</v>
      </c>
      <c r="AI335" s="289">
        <f>INDEX(Coordinates!$B$2:$B$197,MATCH(G335,Coordinates!$J$2:$J$197,0))</f>
        <v>-2.348716976</v>
      </c>
      <c r="AJ335" s="289">
        <f>INDEX(Coordinates!$C$2:$C$197,MATCH(G335,Coordinates!$J$2:$J$197,0))</f>
        <v>34.051484989999999</v>
      </c>
      <c r="AK335" s="289" t="str">
        <f>IF(ISNUMBER(SEARCH("C", 'Dry_Litterbag Placem_Collection'!T116)),"YES","")</f>
        <v/>
      </c>
      <c r="AL335" s="289" t="str">
        <f>IF(ISNUMBER(SEARCH("H", 'Dry_Litterbag Placem_Collection'!T116)),"YES","")</f>
        <v>YES</v>
      </c>
      <c r="AM335" s="289" t="str">
        <f>IF(ISNUMBER(SEARCH("R", 'Dry_Litterbag Placem_Collection'!T116)),"YES","")</f>
        <v/>
      </c>
    </row>
    <row r="336" spans="1:39" ht="15" customHeight="1">
      <c r="A336" s="281" t="s">
        <v>2677</v>
      </c>
      <c r="B336" s="282">
        <f>'Dry_Litterbag Placem_Collection'!A117</f>
        <v>115</v>
      </c>
      <c r="C336" s="282" t="str">
        <f>'Dry_Litterbag Placem_Collection'!B117</f>
        <v xml:space="preserve">Mwantimba
</v>
      </c>
      <c r="D336" s="282" t="s">
        <v>2677</v>
      </c>
      <c r="E336" s="282" t="s">
        <v>2678</v>
      </c>
      <c r="F336" s="282">
        <v>3</v>
      </c>
      <c r="G336" s="283" t="str">
        <f>'Dry_Litterbag Placem_Collection'!C117</f>
        <v>Wet_Ag3_T3</v>
      </c>
      <c r="H336" s="284" t="s">
        <v>2559</v>
      </c>
      <c r="I336" s="292" t="s">
        <v>298</v>
      </c>
      <c r="J336" s="282" t="str">
        <f>IF(ISBLANK('Dry_Litterbag Placem_Collection'!K117),"","R"&amp;""&amp;'Dry_Litterbag Placem_Collection'!K117)</f>
        <v>R766</v>
      </c>
      <c r="K336" s="286">
        <f>IFERROR(INDEX('Green_rooibos initial weight'!$C$5:$C$1749,MATCH(J336, 'Green_rooibos initial weight'!$A$5:$A$1749,0)),"")</f>
        <v>2.21</v>
      </c>
      <c r="L336" s="286">
        <f t="shared" si="21"/>
        <v>1.9601999999999999</v>
      </c>
      <c r="M336" s="291"/>
      <c r="N336" s="291"/>
      <c r="O336" s="286">
        <f>IF(IFERROR(INDEX('Both teabags AfterDry'!$D$3:$D$900,MATCH(J336,'Both teabags AfterDry'!$A$3:$A$900,0)),"")="","",(IFERROR(INDEX('Both teabags AfterDry'!$D$3:$D$900,MATCH(J336,'Both teabags AfterDry'!$A$3:$A$900,0)),"")))</f>
        <v>1.6694</v>
      </c>
      <c r="P336" s="286">
        <f t="shared" si="22"/>
        <v>1.5187999999999999</v>
      </c>
      <c r="Q336" s="291"/>
      <c r="R336" s="291"/>
      <c r="S336" s="287">
        <f>'Dry_Litterbag Placem_Collection'!E117</f>
        <v>42939</v>
      </c>
      <c r="T336" s="287">
        <f>IF('Dry_Litterbag Placem_Collection'!G117="","",'Dry_Litterbag Placem_Collection'!G117)</f>
        <v>43008</v>
      </c>
      <c r="U336" s="288">
        <f t="shared" si="20"/>
        <v>69</v>
      </c>
      <c r="V336" s="286">
        <f t="shared" si="23"/>
        <v>0.44140000000000001</v>
      </c>
      <c r="W336" s="289">
        <f>IFERROR(INDEX(Rainfall_Dry!$O$2:$O$217,MATCH(B336, Rainfall_Dry!$A$2:$A$217,0)),"")</f>
        <v>136.27214243</v>
      </c>
      <c r="X336" s="270">
        <v>27.96</v>
      </c>
      <c r="Y336" s="270">
        <v>4.9200000000000017</v>
      </c>
      <c r="Z336" s="270">
        <v>67.12</v>
      </c>
      <c r="AA336" s="271" t="s">
        <v>2688</v>
      </c>
      <c r="AB336" s="270">
        <v>2.8861015278462299</v>
      </c>
      <c r="AC336">
        <f>IF('WetLitterbags placem_collection'!AB117="","",'WetLitterbags placem_collection'!AB117)</f>
        <v>19</v>
      </c>
      <c r="AD336">
        <f>IF('WetLitterbags placem_collection'!Z117="","",'WetLitterbags placem_collection'!Z117)</f>
        <v>79.5</v>
      </c>
      <c r="AE336" s="256" t="str">
        <f>IF('WetLitterbags placem_collection'!AA117="","",'WetLitterbags placem_collection'!AA117)</f>
        <v>G</v>
      </c>
      <c r="AF336">
        <f>IF('WetLitterbags placem_collection'!AC117="","",'WetLitterbags placem_collection'!AC117)</f>
        <v>1</v>
      </c>
      <c r="AG336">
        <f>IFERROR(AVERAGE('Dry_Litterbag Placem_Collection'!O117,'Dry_Litterbag Placem_Collection'!R117),"")</f>
        <v>6.9</v>
      </c>
      <c r="AH336" s="290">
        <f>IFERROR(AVERAGE('Dry_Litterbag Placem_Collection'!N117,'Dry_Litterbag Placem_Collection'!Q117),"")</f>
        <v>28.95</v>
      </c>
      <c r="AI336" s="289">
        <f>INDEX(Coordinates!$B$2:$B$197,MATCH(G336,Coordinates!$J$2:$J$197,0))</f>
        <v>-2.3487800079999999</v>
      </c>
      <c r="AJ336" s="289">
        <f>INDEX(Coordinates!$C$2:$C$197,MATCH(G336,Coordinates!$J$2:$J$197,0))</f>
        <v>34.051495969999998</v>
      </c>
      <c r="AK336" s="289" t="str">
        <f>IF(ISNUMBER(SEARCH("C", 'Dry_Litterbag Placem_Collection'!T117)),"YES","")</f>
        <v/>
      </c>
      <c r="AL336" s="289" t="str">
        <f>IF(ISNUMBER(SEARCH("H", 'Dry_Litterbag Placem_Collection'!T117)),"YES","")</f>
        <v>YES</v>
      </c>
      <c r="AM336" s="289" t="str">
        <f>IF(ISNUMBER(SEARCH("R", 'Dry_Litterbag Placem_Collection'!T117)),"YES","")</f>
        <v>YES</v>
      </c>
    </row>
    <row r="337" spans="1:39" ht="15" customHeight="1">
      <c r="A337" s="281" t="s">
        <v>2677</v>
      </c>
      <c r="B337" s="282">
        <f>'Dry_Litterbag Placem_Collection'!A118</f>
        <v>116</v>
      </c>
      <c r="C337" s="282" t="str">
        <f>'Dry_Litterbag Placem_Collection'!B118</f>
        <v xml:space="preserve">Mwantimba
</v>
      </c>
      <c r="D337" s="282" t="s">
        <v>2677</v>
      </c>
      <c r="E337" s="282" t="s">
        <v>2678</v>
      </c>
      <c r="F337" s="282">
        <v>3</v>
      </c>
      <c r="G337" s="283" t="str">
        <f>'Dry_Litterbag Placem_Collection'!C118</f>
        <v>Wet_Ag3_T4</v>
      </c>
      <c r="H337" s="284" t="s">
        <v>2559</v>
      </c>
      <c r="I337" s="292" t="s">
        <v>298</v>
      </c>
      <c r="J337" s="282" t="str">
        <f>IF(ISBLANK('Dry_Litterbag Placem_Collection'!K118),"","R"&amp;""&amp;'Dry_Litterbag Placem_Collection'!K118)</f>
        <v>R757</v>
      </c>
      <c r="K337" s="286">
        <f>IFERROR(INDEX('Green_rooibos initial weight'!$C$5:$C$1749,MATCH(J337, 'Green_rooibos initial weight'!$A$5:$A$1749,0)),"")</f>
        <v>2.2050000000000001</v>
      </c>
      <c r="L337" s="286">
        <f t="shared" si="21"/>
        <v>1.9552</v>
      </c>
      <c r="M337" s="291"/>
      <c r="N337" s="291"/>
      <c r="O337" s="286">
        <f>IF(IFERROR(INDEX('Both teabags AfterDry'!$D$3:$D$900,MATCH(J337,'Both teabags AfterDry'!$A$3:$A$900,0)),"")="","",(IFERROR(INDEX('Both teabags AfterDry'!$D$3:$D$900,MATCH(J337,'Both teabags AfterDry'!$A$3:$A$900,0)),"")))</f>
        <v>1.7337</v>
      </c>
      <c r="P337" s="286">
        <f t="shared" si="22"/>
        <v>1.5831</v>
      </c>
      <c r="Q337" s="291"/>
      <c r="R337" s="291"/>
      <c r="S337" s="287">
        <f>'Dry_Litterbag Placem_Collection'!E118</f>
        <v>42939</v>
      </c>
      <c r="T337" s="287">
        <f>IF('Dry_Litterbag Placem_Collection'!G118="","",'Dry_Litterbag Placem_Collection'!G118)</f>
        <v>43008</v>
      </c>
      <c r="U337" s="288">
        <f t="shared" si="20"/>
        <v>69</v>
      </c>
      <c r="V337" s="286">
        <f t="shared" si="23"/>
        <v>0.3721000000000001</v>
      </c>
      <c r="W337" s="289">
        <f>IFERROR(INDEX(Rainfall_Dry!$O$2:$O$217,MATCH(B337, Rainfall_Dry!$A$2:$A$217,0)),"")</f>
        <v>136.27214243</v>
      </c>
      <c r="X337" s="270">
        <v>27.96</v>
      </c>
      <c r="Y337" s="270">
        <v>4.9200000000000017</v>
      </c>
      <c r="Z337" s="270">
        <v>67.12</v>
      </c>
      <c r="AA337" s="271" t="s">
        <v>2688</v>
      </c>
      <c r="AB337" s="270">
        <v>3.8861015278462299</v>
      </c>
      <c r="AC337">
        <f>IF('WetLitterbags placem_collection'!AB118="","",'WetLitterbags placem_collection'!AB118)</f>
        <v>22.5</v>
      </c>
      <c r="AD337">
        <f>IF('WetLitterbags placem_collection'!Z118="","",'WetLitterbags placem_collection'!Z118)</f>
        <v>76</v>
      </c>
      <c r="AE337" s="256" t="str">
        <f>IF('WetLitterbags placem_collection'!AA118="","",'WetLitterbags placem_collection'!AA118)</f>
        <v>G</v>
      </c>
      <c r="AF337">
        <f>IF('WetLitterbags placem_collection'!AC118="","",'WetLitterbags placem_collection'!AC118)</f>
        <v>1</v>
      </c>
      <c r="AG337">
        <f>IFERROR(AVERAGE('Dry_Litterbag Placem_Collection'!O118,'Dry_Litterbag Placem_Collection'!R118),"")</f>
        <v>8.65</v>
      </c>
      <c r="AH337" s="290">
        <f>IFERROR(AVERAGE('Dry_Litterbag Placem_Collection'!N118,'Dry_Litterbag Placem_Collection'!Q118),"")</f>
        <v>29.799999999999997</v>
      </c>
      <c r="AI337" s="289">
        <f>INDEX(Coordinates!$B$2:$B$197,MATCH(G337,Coordinates!$J$2:$J$197,0))</f>
        <v>-2.3488120270000001</v>
      </c>
      <c r="AJ337" s="289">
        <f>INDEX(Coordinates!$C$2:$C$197,MATCH(G337,Coordinates!$J$2:$J$197,0))</f>
        <v>34.05146697</v>
      </c>
      <c r="AK337" s="289" t="str">
        <f>IF(ISNUMBER(SEARCH("C", 'Dry_Litterbag Placem_Collection'!T118)),"YES","")</f>
        <v/>
      </c>
      <c r="AL337" s="289" t="str">
        <f>IF(ISNUMBER(SEARCH("H", 'Dry_Litterbag Placem_Collection'!T118)),"YES","")</f>
        <v/>
      </c>
      <c r="AM337" s="289" t="str">
        <f>IF(ISNUMBER(SEARCH("R", 'Dry_Litterbag Placem_Collection'!T118)),"YES","")</f>
        <v/>
      </c>
    </row>
    <row r="338" spans="1:39" ht="15" customHeight="1">
      <c r="A338" s="281" t="s">
        <v>2677</v>
      </c>
      <c r="B338" s="282">
        <f>'Dry_Litterbag Placem_Collection'!A119</f>
        <v>117</v>
      </c>
      <c r="C338" s="282" t="str">
        <f>'Dry_Litterbag Placem_Collection'!B119</f>
        <v xml:space="preserve">Mwantimba
</v>
      </c>
      <c r="D338" s="282" t="s">
        <v>2677</v>
      </c>
      <c r="E338" s="282" t="s">
        <v>2678</v>
      </c>
      <c r="F338" s="282">
        <v>3</v>
      </c>
      <c r="G338" s="283" t="str">
        <f>'Dry_Litterbag Placem_Collection'!C119</f>
        <v>Wet_Ag3_T5</v>
      </c>
      <c r="H338" s="284" t="s">
        <v>2559</v>
      </c>
      <c r="I338" s="292" t="s">
        <v>298</v>
      </c>
      <c r="J338" s="282" t="str">
        <f>IF(ISBLANK('Dry_Litterbag Placem_Collection'!K119),"","R"&amp;""&amp;'Dry_Litterbag Placem_Collection'!K119)</f>
        <v>R745</v>
      </c>
      <c r="K338" s="286">
        <f>IFERROR(INDEX('Green_rooibos initial weight'!$C$5:$C$1749,MATCH(J338, 'Green_rooibos initial weight'!$A$5:$A$1749,0)),"")</f>
        <v>2.2909999999999999</v>
      </c>
      <c r="L338" s="286">
        <f t="shared" si="21"/>
        <v>2.0411999999999999</v>
      </c>
      <c r="M338" s="291"/>
      <c r="N338" s="291"/>
      <c r="O338" s="286" t="str">
        <f>IF(IFERROR(INDEX('Both teabags AfterDry'!$D$3:$D$900,MATCH(J338,'Both teabags AfterDry'!$A$3:$A$900,0)),"")="","",(IFERROR(INDEX('Both teabags AfterDry'!$D$3:$D$900,MATCH(J338,'Both teabags AfterDry'!$A$3:$A$900,0)),"")))</f>
        <v/>
      </c>
      <c r="P338" s="286" t="str">
        <f t="shared" si="22"/>
        <v/>
      </c>
      <c r="Q338" s="291"/>
      <c r="R338" s="291"/>
      <c r="S338" s="287">
        <f>'Dry_Litterbag Placem_Collection'!E119</f>
        <v>42939</v>
      </c>
      <c r="T338" s="287">
        <f>IF('Dry_Litterbag Placem_Collection'!G119="","",'Dry_Litterbag Placem_Collection'!G119)</f>
        <v>43008</v>
      </c>
      <c r="U338" s="288">
        <f t="shared" si="20"/>
        <v>69</v>
      </c>
      <c r="V338" s="286" t="str">
        <f t="shared" si="23"/>
        <v/>
      </c>
      <c r="W338" s="289">
        <f>IFERROR(INDEX(Rainfall_Dry!$O$2:$O$217,MATCH(B338, Rainfall_Dry!$A$2:$A$217,0)),"")</f>
        <v>136.27214243</v>
      </c>
      <c r="X338" s="270">
        <v>27.96</v>
      </c>
      <c r="Y338" s="270">
        <v>4.9200000000000017</v>
      </c>
      <c r="Z338" s="270">
        <v>67.12</v>
      </c>
      <c r="AA338" s="271" t="s">
        <v>2688</v>
      </c>
      <c r="AB338" s="270">
        <v>4.8861015278462299</v>
      </c>
      <c r="AC338">
        <f>IF('WetLitterbags placem_collection'!AB119="","",'WetLitterbags placem_collection'!AB119)</f>
        <v>23.5</v>
      </c>
      <c r="AD338">
        <f>IF('WetLitterbags placem_collection'!Z119="","",'WetLitterbags placem_collection'!Z119)</f>
        <v>76</v>
      </c>
      <c r="AE338" s="256" t="str">
        <f>IF('WetLitterbags placem_collection'!AA119="","",'WetLitterbags placem_collection'!AA119)</f>
        <v>G</v>
      </c>
      <c r="AF338">
        <f>IF('WetLitterbags placem_collection'!AC119="","",'WetLitterbags placem_collection'!AC119)</f>
        <v>1</v>
      </c>
      <c r="AG338">
        <f>IFERROR(AVERAGE('Dry_Litterbag Placem_Collection'!O119,'Dry_Litterbag Placem_Collection'!R119),"")</f>
        <v>10.149999999999999</v>
      </c>
      <c r="AH338" s="290">
        <f>IFERROR(AVERAGE('Dry_Litterbag Placem_Collection'!N119,'Dry_Litterbag Placem_Collection'!Q119),"")</f>
        <v>29.05</v>
      </c>
      <c r="AI338" s="289">
        <f>INDEX(Coordinates!$B$2:$B$197,MATCH(G338,Coordinates!$J$2:$J$197,0))</f>
        <v>-2.348814961</v>
      </c>
      <c r="AJ338" s="289">
        <f>INDEX(Coordinates!$C$2:$C$197,MATCH(G338,Coordinates!$J$2:$J$197,0))</f>
        <v>34.051439979999998</v>
      </c>
      <c r="AK338" s="289" t="str">
        <f>IF(ISNUMBER(SEARCH("C", 'Dry_Litterbag Placem_Collection'!T119)),"YES","")</f>
        <v/>
      </c>
      <c r="AL338" s="289" t="str">
        <f>IF(ISNUMBER(SEARCH("H", 'Dry_Litterbag Placem_Collection'!T119)),"YES","")</f>
        <v/>
      </c>
      <c r="AM338" s="289" t="str">
        <f>IF(ISNUMBER(SEARCH("R", 'Dry_Litterbag Placem_Collection'!T119)),"YES","")</f>
        <v/>
      </c>
    </row>
    <row r="339" spans="1:39" ht="15" customHeight="1">
      <c r="A339" s="281" t="s">
        <v>2677</v>
      </c>
      <c r="B339" s="282">
        <f>'Dry_Litterbag Placem_Collection'!A120</f>
        <v>118</v>
      </c>
      <c r="C339" s="282" t="str">
        <f>'Dry_Litterbag Placem_Collection'!B120</f>
        <v xml:space="preserve">Mwantimba
</v>
      </c>
      <c r="D339" s="282" t="s">
        <v>2677</v>
      </c>
      <c r="E339" s="282" t="s">
        <v>2678</v>
      </c>
      <c r="F339" s="282">
        <v>3</v>
      </c>
      <c r="G339" s="283" t="str">
        <f>'Dry_Litterbag Placem_Collection'!C120</f>
        <v>Wet_Ag3_T6</v>
      </c>
      <c r="H339" s="284" t="s">
        <v>2559</v>
      </c>
      <c r="I339" s="292" t="s">
        <v>298</v>
      </c>
      <c r="J339" s="282" t="str">
        <f>IF(ISBLANK('Dry_Litterbag Placem_Collection'!K120),"","R"&amp;""&amp;'Dry_Litterbag Placem_Collection'!K120)</f>
        <v>R791</v>
      </c>
      <c r="K339" s="286">
        <f>IFERROR(INDEX('Green_rooibos initial weight'!$C$5:$C$1749,MATCH(J339, 'Green_rooibos initial weight'!$A$5:$A$1749,0)),"")</f>
        <v>2.1579999999999999</v>
      </c>
      <c r="L339" s="286">
        <f t="shared" si="21"/>
        <v>1.9081999999999999</v>
      </c>
      <c r="M339" s="291"/>
      <c r="N339" s="291"/>
      <c r="O339" s="286">
        <f>IF(IFERROR(INDEX('Both teabags AfterDry'!$D$3:$D$900,MATCH(J339,'Both teabags AfterDry'!$A$3:$A$900,0)),"")="","",(IFERROR(INDEX('Both teabags AfterDry'!$D$3:$D$900,MATCH(J339,'Both teabags AfterDry'!$A$3:$A$900,0)),"")))</f>
        <v>1.629</v>
      </c>
      <c r="P339" s="286">
        <f t="shared" si="22"/>
        <v>1.4783999999999999</v>
      </c>
      <c r="Q339" s="291"/>
      <c r="R339" s="291"/>
      <c r="S339" s="287">
        <f>'Dry_Litterbag Placem_Collection'!E120</f>
        <v>42939</v>
      </c>
      <c r="T339" s="287">
        <f>IF('Dry_Litterbag Placem_Collection'!G120="","",'Dry_Litterbag Placem_Collection'!G120)</f>
        <v>43008</v>
      </c>
      <c r="U339" s="288">
        <f t="shared" si="20"/>
        <v>69</v>
      </c>
      <c r="V339" s="286">
        <f t="shared" si="23"/>
        <v>0.42979999999999996</v>
      </c>
      <c r="W339" s="289">
        <f>IFERROR(INDEX(Rainfall_Dry!$O$2:$O$217,MATCH(B339, Rainfall_Dry!$A$2:$A$217,0)),"")</f>
        <v>136.27214243</v>
      </c>
      <c r="X339" s="270">
        <v>27.96</v>
      </c>
      <c r="Y339" s="270">
        <v>4.9200000000000017</v>
      </c>
      <c r="Z339" s="270">
        <v>67.12</v>
      </c>
      <c r="AA339" s="271" t="s">
        <v>2688</v>
      </c>
      <c r="AB339" s="270">
        <v>5.8861015278462299</v>
      </c>
      <c r="AC339">
        <f>IF('WetLitterbags placem_collection'!AB120="","",'WetLitterbags placem_collection'!AB120)</f>
        <v>17.5</v>
      </c>
      <c r="AD339">
        <f>IF('WetLitterbags placem_collection'!Z120="","",'WetLitterbags placem_collection'!Z120)</f>
        <v>70.5</v>
      </c>
      <c r="AE339" s="256" t="str">
        <f>IF('WetLitterbags placem_collection'!AA120="","",'WetLitterbags placem_collection'!AA120)</f>
        <v>G</v>
      </c>
      <c r="AF339">
        <f>IF('WetLitterbags placem_collection'!AC120="","",'WetLitterbags placem_collection'!AC120)</f>
        <v>1</v>
      </c>
      <c r="AG339">
        <f>IFERROR(AVERAGE('Dry_Litterbag Placem_Collection'!O120,'Dry_Litterbag Placem_Collection'!R120),"")</f>
        <v>7.8000000000000007</v>
      </c>
      <c r="AH339" s="290">
        <f>IFERROR(AVERAGE('Dry_Litterbag Placem_Collection'!N120,'Dry_Litterbag Placem_Collection'!Q120),"")</f>
        <v>28.25</v>
      </c>
      <c r="AI339" s="289">
        <f>INDEX(Coordinates!$B$2:$B$197,MATCH(G339,Coordinates!$J$2:$J$197,0))</f>
        <v>-2.3488729629999998</v>
      </c>
      <c r="AJ339" s="289">
        <f>INDEX(Coordinates!$C$2:$C$197,MATCH(G339,Coordinates!$J$2:$J$197,0))</f>
        <v>34.051454980000003</v>
      </c>
      <c r="AK339" s="289" t="str">
        <f>IF(ISNUMBER(SEARCH("C", 'Dry_Litterbag Placem_Collection'!T120)),"YES","")</f>
        <v/>
      </c>
      <c r="AL339" s="289" t="str">
        <f>IF(ISNUMBER(SEARCH("H", 'Dry_Litterbag Placem_Collection'!T120)),"YES","")</f>
        <v/>
      </c>
      <c r="AM339" s="289" t="str">
        <f>IF(ISNUMBER(SEARCH("R", 'Dry_Litterbag Placem_Collection'!T120)),"YES","")</f>
        <v/>
      </c>
    </row>
    <row r="340" spans="1:39" ht="15" customHeight="1">
      <c r="A340" s="281" t="s">
        <v>2677</v>
      </c>
      <c r="B340" s="282">
        <f>'Dry_Litterbag Placem_Collection'!A121</f>
        <v>119</v>
      </c>
      <c r="C340" s="282" t="str">
        <f>'Dry_Litterbag Placem_Collection'!B121</f>
        <v xml:space="preserve">Mwantimba
</v>
      </c>
      <c r="D340" s="282" t="s">
        <v>2677</v>
      </c>
      <c r="E340" s="282" t="s">
        <v>2678</v>
      </c>
      <c r="F340" s="282">
        <v>3</v>
      </c>
      <c r="G340" s="283" t="str">
        <f>'Dry_Litterbag Placem_Collection'!C121</f>
        <v>Wet_Ag3_T7</v>
      </c>
      <c r="H340" s="284" t="s">
        <v>2559</v>
      </c>
      <c r="I340" s="292" t="s">
        <v>298</v>
      </c>
      <c r="J340" s="282" t="str">
        <f>IF(ISBLANK('Dry_Litterbag Placem_Collection'!K121),"","R"&amp;""&amp;'Dry_Litterbag Placem_Collection'!K121)</f>
        <v>R802</v>
      </c>
      <c r="K340" s="286">
        <f>IFERROR(INDEX('Green_rooibos initial weight'!$C$5:$C$1749,MATCH(J340, 'Green_rooibos initial weight'!$A$5:$A$1749,0)),"")</f>
        <v>2.25</v>
      </c>
      <c r="L340" s="286">
        <f t="shared" si="21"/>
        <v>2.0002</v>
      </c>
      <c r="M340" s="291"/>
      <c r="N340" s="291"/>
      <c r="O340" s="286">
        <f>IF(IFERROR(INDEX('Both teabags AfterDry'!$D$3:$D$900,MATCH(J340,'Both teabags AfterDry'!$A$3:$A$900,0)),"")="","",(IFERROR(INDEX('Both teabags AfterDry'!$D$3:$D$900,MATCH(J340,'Both teabags AfterDry'!$A$3:$A$900,0)),"")))</f>
        <v>1.6778</v>
      </c>
      <c r="P340" s="286">
        <f t="shared" si="22"/>
        <v>1.5271999999999999</v>
      </c>
      <c r="Q340" s="291"/>
      <c r="R340" s="291"/>
      <c r="S340" s="287">
        <f>'Dry_Litterbag Placem_Collection'!E121</f>
        <v>42939</v>
      </c>
      <c r="T340" s="287">
        <f>IF('Dry_Litterbag Placem_Collection'!G121="","",'Dry_Litterbag Placem_Collection'!G121)</f>
        <v>43008</v>
      </c>
      <c r="U340" s="288">
        <f t="shared" si="20"/>
        <v>69</v>
      </c>
      <c r="V340" s="286">
        <f t="shared" si="23"/>
        <v>0.47300000000000009</v>
      </c>
      <c r="W340" s="289">
        <f>IFERROR(INDEX(Rainfall_Dry!$O$2:$O$217,MATCH(B340, Rainfall_Dry!$A$2:$A$217,0)),"")</f>
        <v>136.27214243</v>
      </c>
      <c r="X340" s="270">
        <v>27.96</v>
      </c>
      <c r="Y340" s="270">
        <v>4.9200000000000017</v>
      </c>
      <c r="Z340" s="270">
        <v>67.12</v>
      </c>
      <c r="AA340" s="271" t="s">
        <v>2688</v>
      </c>
      <c r="AB340" s="270">
        <v>6.8861015278462299</v>
      </c>
      <c r="AC340">
        <f>IF('WetLitterbags placem_collection'!AB121="","",'WetLitterbags placem_collection'!AB121)</f>
        <v>18.5</v>
      </c>
      <c r="AD340">
        <f>IF('WetLitterbags placem_collection'!Z121="","",'WetLitterbags placem_collection'!Z121)</f>
        <v>74.5</v>
      </c>
      <c r="AE340" s="256" t="str">
        <f>IF('WetLitterbags placem_collection'!AA121="","",'WetLitterbags placem_collection'!AA121)</f>
        <v>G</v>
      </c>
      <c r="AF340">
        <f>IF('WetLitterbags placem_collection'!AC121="","",'WetLitterbags placem_collection'!AC121)</f>
        <v>1</v>
      </c>
      <c r="AG340">
        <f>IFERROR(AVERAGE('Dry_Litterbag Placem_Collection'!O121,'Dry_Litterbag Placem_Collection'!R121),"")</f>
        <v>10.050000000000001</v>
      </c>
      <c r="AH340" s="290">
        <f>IFERROR(AVERAGE('Dry_Litterbag Placem_Collection'!N121,'Dry_Litterbag Placem_Collection'!Q121),"")</f>
        <v>27.95</v>
      </c>
      <c r="AI340" s="289">
        <f>INDEX(Coordinates!$B$2:$B$197,MATCH(G340,Coordinates!$J$2:$J$197,0))</f>
        <v>-2.3488589659999999</v>
      </c>
      <c r="AJ340" s="289">
        <f>INDEX(Coordinates!$C$2:$C$197,MATCH(G340,Coordinates!$J$2:$J$197,0))</f>
        <v>34.051389010000001</v>
      </c>
      <c r="AK340" s="289" t="str">
        <f>IF(ISNUMBER(SEARCH("C", 'Dry_Litterbag Placem_Collection'!T121)),"YES","")</f>
        <v/>
      </c>
      <c r="AL340" s="289" t="str">
        <f>IF(ISNUMBER(SEARCH("H", 'Dry_Litterbag Placem_Collection'!T121)),"YES","")</f>
        <v/>
      </c>
      <c r="AM340" s="289" t="str">
        <f>IF(ISNUMBER(SEARCH("R", 'Dry_Litterbag Placem_Collection'!T121)),"YES","")</f>
        <v/>
      </c>
    </row>
    <row r="341" spans="1:39" ht="15" customHeight="1">
      <c r="A341" s="281" t="s">
        <v>2677</v>
      </c>
      <c r="B341" s="282">
        <f>'Dry_Litterbag Placem_Collection'!A122</f>
        <v>120</v>
      </c>
      <c r="C341" s="282" t="str">
        <f>'Dry_Litterbag Placem_Collection'!B122</f>
        <v xml:space="preserve">Mwantimba
</v>
      </c>
      <c r="D341" s="282" t="s">
        <v>2677</v>
      </c>
      <c r="E341" s="282" t="s">
        <v>2678</v>
      </c>
      <c r="F341" s="282">
        <v>3</v>
      </c>
      <c r="G341" s="283" t="str">
        <f>'Dry_Litterbag Placem_Collection'!C122</f>
        <v>Wet_Ag3_T8</v>
      </c>
      <c r="H341" s="284" t="s">
        <v>2559</v>
      </c>
      <c r="I341" s="292" t="s">
        <v>298</v>
      </c>
      <c r="J341" s="282" t="str">
        <f>IF(ISBLANK('Dry_Litterbag Placem_Collection'!K122),"","R"&amp;""&amp;'Dry_Litterbag Placem_Collection'!K122)</f>
        <v/>
      </c>
      <c r="K341" s="286" t="str">
        <f>IFERROR(INDEX('Green_rooibos initial weight'!$C$5:$C$1749,MATCH(J341, 'Green_rooibos initial weight'!$A$5:$A$1749,0)),"")</f>
        <v/>
      </c>
      <c r="L341" s="286" t="str">
        <f t="shared" si="21"/>
        <v/>
      </c>
      <c r="M341" s="291"/>
      <c r="N341" s="291"/>
      <c r="O341" s="286" t="str">
        <f>IF(IFERROR(INDEX('Both teabags AfterDry'!$D$3:$D$900,MATCH(J341,'Both teabags AfterDry'!$A$3:$A$900,0)),"")="","",(IFERROR(INDEX('Both teabags AfterDry'!$D$3:$D$900,MATCH(J341,'Both teabags AfterDry'!$A$3:$A$900,0)),"")))</f>
        <v/>
      </c>
      <c r="P341" s="286" t="str">
        <f t="shared" si="22"/>
        <v/>
      </c>
      <c r="Q341" s="291"/>
      <c r="R341" s="291"/>
      <c r="S341" s="287">
        <f>'Dry_Litterbag Placem_Collection'!E122</f>
        <v>0</v>
      </c>
      <c r="T341" s="287" t="str">
        <f>IF('Dry_Litterbag Placem_Collection'!G122="","",'Dry_Litterbag Placem_Collection'!G122)</f>
        <v/>
      </c>
      <c r="U341" s="288" t="str">
        <f t="shared" si="20"/>
        <v/>
      </c>
      <c r="V341" s="286" t="str">
        <f t="shared" si="23"/>
        <v/>
      </c>
      <c r="W341" s="289" t="str">
        <f>IFERROR(INDEX(Rainfall_Dry!$O$2:$O$217,MATCH(B341, Rainfall_Dry!$A$2:$A$217,0)),"")</f>
        <v/>
      </c>
      <c r="X341" s="270">
        <v>27.96</v>
      </c>
      <c r="Y341" s="270">
        <v>4.9200000000000017</v>
      </c>
      <c r="Z341" s="270">
        <v>67.12</v>
      </c>
      <c r="AA341" s="271" t="s">
        <v>2688</v>
      </c>
      <c r="AB341" s="270">
        <v>7.8861015278462299</v>
      </c>
      <c r="AC341">
        <f>IF('WetLitterbags placem_collection'!AB122="","",'WetLitterbags placem_collection'!AB122)</f>
        <v>19</v>
      </c>
      <c r="AD341">
        <f>IF('WetLitterbags placem_collection'!Z122="","",'WetLitterbags placem_collection'!Z122)</f>
        <v>98.5</v>
      </c>
      <c r="AE341" s="256" t="str">
        <f>IF('WetLitterbags placem_collection'!AA122="","",'WetLitterbags placem_collection'!AA122)</f>
        <v>G</v>
      </c>
      <c r="AF341">
        <f>IF('WetLitterbags placem_collection'!AC122="","",'WetLitterbags placem_collection'!AC122)</f>
        <v>0</v>
      </c>
      <c r="AG341" t="str">
        <f>IFERROR(AVERAGE('Dry_Litterbag Placem_Collection'!O122,'Dry_Litterbag Placem_Collection'!R122),"")</f>
        <v/>
      </c>
      <c r="AH341" s="290" t="str">
        <f>IFERROR(AVERAGE('Dry_Litterbag Placem_Collection'!N122,'Dry_Litterbag Placem_Collection'!Q122),"")</f>
        <v/>
      </c>
      <c r="AI341" s="289">
        <f>INDEX(Coordinates!$B$2:$B$197,MATCH(G341,Coordinates!$J$2:$J$197,0))</f>
        <v>-2.3486449760000001</v>
      </c>
      <c r="AJ341" s="289">
        <f>INDEX(Coordinates!$C$2:$C$197,MATCH(G341,Coordinates!$J$2:$J$197,0))</f>
        <v>34.051495969999998</v>
      </c>
      <c r="AK341" s="289" t="str">
        <f>IF(ISNUMBER(SEARCH("C", 'Dry_Litterbag Placem_Collection'!T122)),"YES","")</f>
        <v/>
      </c>
      <c r="AL341" s="289" t="str">
        <f>IF(ISNUMBER(SEARCH("H", 'Dry_Litterbag Placem_Collection'!T122)),"YES","")</f>
        <v/>
      </c>
      <c r="AM341" s="289" t="str">
        <f>IF(ISNUMBER(SEARCH("R", 'Dry_Litterbag Placem_Collection'!T122)),"YES","")</f>
        <v/>
      </c>
    </row>
    <row r="342" spans="1:39" ht="15" customHeight="1">
      <c r="A342" s="281" t="s">
        <v>2677</v>
      </c>
      <c r="B342" s="282">
        <f>'Dry_Litterbag Placem_Collection'!A123</f>
        <v>121</v>
      </c>
      <c r="C342" s="282" t="str">
        <f>'Dry_Litterbag Placem_Collection'!B123</f>
        <v xml:space="preserve">Mwantimba
</v>
      </c>
      <c r="D342" s="282" t="s">
        <v>2677</v>
      </c>
      <c r="E342" s="282" t="s">
        <v>2678</v>
      </c>
      <c r="F342" s="282">
        <v>4</v>
      </c>
      <c r="G342" s="283" t="str">
        <f>'Dry_Litterbag Placem_Collection'!C123</f>
        <v>Wet_Ag4_T1</v>
      </c>
      <c r="H342" s="284" t="s">
        <v>2559</v>
      </c>
      <c r="I342" s="292" t="s">
        <v>298</v>
      </c>
      <c r="J342" s="282" t="str">
        <f>IF(ISBLANK('Dry_Litterbag Placem_Collection'!K123),"","R"&amp;""&amp;'Dry_Litterbag Placem_Collection'!K123)</f>
        <v>R822</v>
      </c>
      <c r="K342" s="286">
        <f>IFERROR(INDEX('Green_rooibos initial weight'!$C$5:$C$1749,MATCH(J342, 'Green_rooibos initial weight'!$A$5:$A$1749,0)),"")</f>
        <v>2.1880000000000002</v>
      </c>
      <c r="L342" s="286">
        <f t="shared" si="21"/>
        <v>1.9382000000000001</v>
      </c>
      <c r="M342" s="291"/>
      <c r="N342" s="291"/>
      <c r="O342" s="286" t="str">
        <f>IF(IFERROR(INDEX('Both teabags AfterDry'!$D$3:$D$900,MATCH(J342,'Both teabags AfterDry'!$A$3:$A$900,0)),"")="","",(IFERROR(INDEX('Both teabags AfterDry'!$D$3:$D$900,MATCH(J342,'Both teabags AfterDry'!$A$3:$A$900,0)),"")))</f>
        <v/>
      </c>
      <c r="P342" s="286" t="str">
        <f t="shared" si="22"/>
        <v/>
      </c>
      <c r="Q342" s="291"/>
      <c r="R342" s="291"/>
      <c r="S342" s="287">
        <f>'Dry_Litterbag Placem_Collection'!E123</f>
        <v>42939</v>
      </c>
      <c r="T342" s="287">
        <f>IF('Dry_Litterbag Placem_Collection'!G123="","",'Dry_Litterbag Placem_Collection'!G123)</f>
        <v>43008</v>
      </c>
      <c r="U342" s="288">
        <f t="shared" si="20"/>
        <v>69</v>
      </c>
      <c r="V342" s="286" t="str">
        <f t="shared" si="23"/>
        <v/>
      </c>
      <c r="W342" s="289">
        <f>IFERROR(INDEX(Rainfall_Dry!$O$2:$O$217,MATCH(B342, Rainfall_Dry!$A$2:$A$217,0)),"")</f>
        <v>136.27214243</v>
      </c>
      <c r="X342" s="270">
        <v>17.96</v>
      </c>
      <c r="Y342" s="270">
        <v>4.9199999999999982</v>
      </c>
      <c r="Z342" s="270">
        <v>77.12</v>
      </c>
      <c r="AA342" s="271" t="s">
        <v>2689</v>
      </c>
      <c r="AB342" s="270">
        <v>2.0220798422868409</v>
      </c>
      <c r="AC342">
        <f>IF('WetLitterbags placem_collection'!AB123="","",'WetLitterbags placem_collection'!AB123)</f>
        <v>9.65</v>
      </c>
      <c r="AD342">
        <f>IF('WetLitterbags placem_collection'!Z123="","",'WetLitterbags placem_collection'!Z123)</f>
        <v>63</v>
      </c>
      <c r="AE342" s="256" t="str">
        <f>IF('WetLitterbags placem_collection'!AA123="","",'WetLitterbags placem_collection'!AA123)</f>
        <v>G</v>
      </c>
      <c r="AF342">
        <f>IF('WetLitterbags placem_collection'!AC123="","",'WetLitterbags placem_collection'!AC123)</f>
        <v>0</v>
      </c>
      <c r="AG342">
        <f>IFERROR(AVERAGE('Dry_Litterbag Placem_Collection'!O123,'Dry_Litterbag Placem_Collection'!R123),"")</f>
        <v>5.5</v>
      </c>
      <c r="AH342" s="290">
        <f>IFERROR(AVERAGE('Dry_Litterbag Placem_Collection'!N123,'Dry_Litterbag Placem_Collection'!Q123),"")</f>
        <v>29.1</v>
      </c>
      <c r="AI342" s="289">
        <f>INDEX(Coordinates!$B$2:$B$197,MATCH(G342,Coordinates!$J$2:$J$197,0))</f>
        <v>-2.3492639789999998</v>
      </c>
      <c r="AJ342" s="289">
        <f>INDEX(Coordinates!$C$2:$C$197,MATCH(G342,Coordinates!$J$2:$J$197,0))</f>
        <v>34.051464029999998</v>
      </c>
      <c r="AK342" s="289" t="str">
        <f>IF(ISNUMBER(SEARCH("C", 'Dry_Litterbag Placem_Collection'!T123)),"YES","")</f>
        <v/>
      </c>
      <c r="AL342" s="289" t="str">
        <f>IF(ISNUMBER(SEARCH("H", 'Dry_Litterbag Placem_Collection'!T123)),"YES","")</f>
        <v/>
      </c>
      <c r="AM342" s="289" t="str">
        <f>IF(ISNUMBER(SEARCH("R", 'Dry_Litterbag Placem_Collection'!T123)),"YES","")</f>
        <v/>
      </c>
    </row>
    <row r="343" spans="1:39" ht="15" customHeight="1">
      <c r="A343" s="281" t="s">
        <v>2677</v>
      </c>
      <c r="B343" s="282">
        <f>'Dry_Litterbag Placem_Collection'!A124</f>
        <v>122</v>
      </c>
      <c r="C343" s="282" t="str">
        <f>'Dry_Litterbag Placem_Collection'!B124</f>
        <v xml:space="preserve">Mwantimba
</v>
      </c>
      <c r="D343" s="282" t="s">
        <v>2677</v>
      </c>
      <c r="E343" s="282" t="s">
        <v>2678</v>
      </c>
      <c r="F343" s="282">
        <v>4</v>
      </c>
      <c r="G343" s="283" t="str">
        <f>'Dry_Litterbag Placem_Collection'!C124</f>
        <v>Wet_Ag4_T2</v>
      </c>
      <c r="H343" s="284" t="s">
        <v>2559</v>
      </c>
      <c r="I343" s="292" t="s">
        <v>298</v>
      </c>
      <c r="J343" s="282" t="str">
        <f>IF(ISBLANK('Dry_Litterbag Placem_Collection'!K124),"","R"&amp;""&amp;'Dry_Litterbag Placem_Collection'!K124)</f>
        <v>R792</v>
      </c>
      <c r="K343" s="286">
        <f>IFERROR(INDEX('Green_rooibos initial weight'!$C$5:$C$1749,MATCH(J343, 'Green_rooibos initial weight'!$A$5:$A$1749,0)),"")</f>
        <v>2.2389999999999999</v>
      </c>
      <c r="L343" s="286">
        <f t="shared" si="21"/>
        <v>1.9891999999999999</v>
      </c>
      <c r="M343" s="291"/>
      <c r="N343" s="291"/>
      <c r="O343" s="286" t="str">
        <f>IF(IFERROR(INDEX('Both teabags AfterDry'!$D$3:$D$900,MATCH(J343,'Both teabags AfterDry'!$A$3:$A$900,0)),"")="","",(IFERROR(INDEX('Both teabags AfterDry'!$D$3:$D$900,MATCH(J343,'Both teabags AfterDry'!$A$3:$A$900,0)),"")))</f>
        <v/>
      </c>
      <c r="P343" s="286" t="str">
        <f t="shared" si="22"/>
        <v/>
      </c>
      <c r="Q343" s="291"/>
      <c r="R343" s="291"/>
      <c r="S343" s="287">
        <f>'Dry_Litterbag Placem_Collection'!E124</f>
        <v>42939</v>
      </c>
      <c r="T343" s="287">
        <f>IF('Dry_Litterbag Placem_Collection'!G124="","",'Dry_Litterbag Placem_Collection'!G124)</f>
        <v>43008</v>
      </c>
      <c r="U343" s="288">
        <f t="shared" si="20"/>
        <v>69</v>
      </c>
      <c r="V343" s="286" t="str">
        <f t="shared" si="23"/>
        <v/>
      </c>
      <c r="W343" s="289">
        <f>IFERROR(INDEX(Rainfall_Dry!$O$2:$O$217,MATCH(B343, Rainfall_Dry!$A$2:$A$217,0)),"")</f>
        <v>136.27214243</v>
      </c>
      <c r="X343" s="270">
        <v>17.96</v>
      </c>
      <c r="Y343" s="270">
        <v>4.9199999999999982</v>
      </c>
      <c r="Z343" s="270">
        <v>77.12</v>
      </c>
      <c r="AA343" s="271" t="s">
        <v>2689</v>
      </c>
      <c r="AB343" s="270">
        <v>3.02207984228684</v>
      </c>
      <c r="AC343">
        <f>IF('WetLitterbags placem_collection'!AB124="","",'WetLitterbags placem_collection'!AB124)</f>
        <v>3.1</v>
      </c>
      <c r="AD343">
        <f>IF('WetLitterbags placem_collection'!Z124="","",'WetLitterbags placem_collection'!Z124)</f>
        <v>53</v>
      </c>
      <c r="AE343" s="256" t="str">
        <f>IF('WetLitterbags placem_collection'!AA124="","",'WetLitterbags placem_collection'!AA124)</f>
        <v>G</v>
      </c>
      <c r="AF343">
        <f>IF('WetLitterbags placem_collection'!AC124="","",'WetLitterbags placem_collection'!AC124)</f>
        <v>0</v>
      </c>
      <c r="AG343">
        <f>IFERROR(AVERAGE('Dry_Litterbag Placem_Collection'!O124,'Dry_Litterbag Placem_Collection'!R124),"")</f>
        <v>9.0500000000000007</v>
      </c>
      <c r="AH343" s="290">
        <f>IFERROR(AVERAGE('Dry_Litterbag Placem_Collection'!N124,'Dry_Litterbag Placem_Collection'!Q124),"")</f>
        <v>28.55</v>
      </c>
      <c r="AI343" s="289">
        <f>INDEX(Coordinates!$B$2:$B$197,MATCH(G343,Coordinates!$J$2:$J$197,0))</f>
        <v>-2.34923196</v>
      </c>
      <c r="AJ343" s="289">
        <f>INDEX(Coordinates!$C$2:$C$197,MATCH(G343,Coordinates!$J$2:$J$197,0))</f>
        <v>34.051422039999999</v>
      </c>
      <c r="AK343" s="289" t="str">
        <f>IF(ISNUMBER(SEARCH("C", 'Dry_Litterbag Placem_Collection'!T124)),"YES","")</f>
        <v>YES</v>
      </c>
      <c r="AL343" s="289" t="str">
        <f>IF(ISNUMBER(SEARCH("H", 'Dry_Litterbag Placem_Collection'!T124)),"YES","")</f>
        <v>YES</v>
      </c>
      <c r="AM343" s="289" t="str">
        <f>IF(ISNUMBER(SEARCH("R", 'Dry_Litterbag Placem_Collection'!T124)),"YES","")</f>
        <v/>
      </c>
    </row>
    <row r="344" spans="1:39" ht="15" customHeight="1">
      <c r="A344" s="281" t="s">
        <v>2677</v>
      </c>
      <c r="B344" s="282">
        <f>'Dry_Litterbag Placem_Collection'!A125</f>
        <v>123</v>
      </c>
      <c r="C344" s="282" t="str">
        <f>'Dry_Litterbag Placem_Collection'!B125</f>
        <v xml:space="preserve">Mwantimba
</v>
      </c>
      <c r="D344" s="282" t="s">
        <v>2677</v>
      </c>
      <c r="E344" s="282" t="s">
        <v>2678</v>
      </c>
      <c r="F344" s="282">
        <v>4</v>
      </c>
      <c r="G344" s="283" t="str">
        <f>'Dry_Litterbag Placem_Collection'!C125</f>
        <v>Wet_Ag4_T3</v>
      </c>
      <c r="H344" s="284" t="s">
        <v>2559</v>
      </c>
      <c r="I344" s="292" t="s">
        <v>298</v>
      </c>
      <c r="J344" s="282" t="str">
        <f>IF(ISBLANK('Dry_Litterbag Placem_Collection'!K125),"","R"&amp;""&amp;'Dry_Litterbag Placem_Collection'!K125)</f>
        <v>R740</v>
      </c>
      <c r="K344" s="286">
        <f>IFERROR(INDEX('Green_rooibos initial weight'!$C$5:$C$1749,MATCH(J344, 'Green_rooibos initial weight'!$A$5:$A$1749,0)),"")</f>
        <v>2.161</v>
      </c>
      <c r="L344" s="286">
        <f t="shared" si="21"/>
        <v>1.9112</v>
      </c>
      <c r="M344" s="291"/>
      <c r="N344" s="291"/>
      <c r="O344" s="286">
        <f>IF(IFERROR(INDEX('Both teabags AfterDry'!$D$3:$D$900,MATCH(J344,'Both teabags AfterDry'!$A$3:$A$900,0)),"")="","",(IFERROR(INDEX('Both teabags AfterDry'!$D$3:$D$900,MATCH(J344,'Both teabags AfterDry'!$A$3:$A$900,0)),"")))</f>
        <v>1.6575</v>
      </c>
      <c r="P344" s="286">
        <f t="shared" si="22"/>
        <v>1.5068999999999999</v>
      </c>
      <c r="Q344" s="291"/>
      <c r="R344" s="291"/>
      <c r="S344" s="287">
        <f>'Dry_Litterbag Placem_Collection'!E125</f>
        <v>42939</v>
      </c>
      <c r="T344" s="287">
        <f>IF('Dry_Litterbag Placem_Collection'!G125="","",'Dry_Litterbag Placem_Collection'!G125)</f>
        <v>43008</v>
      </c>
      <c r="U344" s="288">
        <f t="shared" si="20"/>
        <v>69</v>
      </c>
      <c r="V344" s="286">
        <f t="shared" si="23"/>
        <v>0.4043000000000001</v>
      </c>
      <c r="W344" s="289">
        <f>IFERROR(INDEX(Rainfall_Dry!$O$2:$O$217,MATCH(B344, Rainfall_Dry!$A$2:$A$217,0)),"")</f>
        <v>136.27214243</v>
      </c>
      <c r="X344" s="270">
        <v>17.96</v>
      </c>
      <c r="Y344" s="270">
        <v>4.9199999999999982</v>
      </c>
      <c r="Z344" s="270">
        <v>77.12</v>
      </c>
      <c r="AA344" s="271" t="s">
        <v>2689</v>
      </c>
      <c r="AB344" s="270">
        <v>4.02207984228684</v>
      </c>
      <c r="AC344">
        <f>IF('WetLitterbags placem_collection'!AB125="","",'WetLitterbags placem_collection'!AB125)</f>
        <v>3.9</v>
      </c>
      <c r="AD344">
        <f>IF('WetLitterbags placem_collection'!Z125="","",'WetLitterbags placem_collection'!Z125)</f>
        <v>51</v>
      </c>
      <c r="AE344" s="256" t="str">
        <f>IF('WetLitterbags placem_collection'!AA125="","",'WetLitterbags placem_collection'!AA125)</f>
        <v>G</v>
      </c>
      <c r="AF344">
        <f>IF('WetLitterbags placem_collection'!AC125="","",'WetLitterbags placem_collection'!AC125)</f>
        <v>1</v>
      </c>
      <c r="AG344">
        <f>IFERROR(AVERAGE('Dry_Litterbag Placem_Collection'!O125,'Dry_Litterbag Placem_Collection'!R125),"")</f>
        <v>10.7</v>
      </c>
      <c r="AH344" s="290">
        <f>IFERROR(AVERAGE('Dry_Litterbag Placem_Collection'!N125,'Dry_Litterbag Placem_Collection'!Q125),"")</f>
        <v>27.1</v>
      </c>
      <c r="AI344" s="289">
        <f>INDEX(Coordinates!$B$2:$B$197,MATCH(G344,Coordinates!$J$2:$J$197,0))</f>
        <v>-2.3492390009999999</v>
      </c>
      <c r="AJ344" s="289">
        <f>INDEX(Coordinates!$C$2:$C$197,MATCH(G344,Coordinates!$J$2:$J$197,0))</f>
        <v>34.051304020000003</v>
      </c>
      <c r="AK344" s="289" t="str">
        <f>IF(ISNUMBER(SEARCH("C", 'Dry_Litterbag Placem_Collection'!T125)),"YES","")</f>
        <v/>
      </c>
      <c r="AL344" s="289" t="str">
        <f>IF(ISNUMBER(SEARCH("H", 'Dry_Litterbag Placem_Collection'!T125)),"YES","")</f>
        <v/>
      </c>
      <c r="AM344" s="289" t="str">
        <f>IF(ISNUMBER(SEARCH("R", 'Dry_Litterbag Placem_Collection'!T125)),"YES","")</f>
        <v/>
      </c>
    </row>
    <row r="345" spans="1:39" ht="15" customHeight="1">
      <c r="A345" s="281" t="s">
        <v>2677</v>
      </c>
      <c r="B345" s="282">
        <f>'Dry_Litterbag Placem_Collection'!A126</f>
        <v>124</v>
      </c>
      <c r="C345" s="282" t="str">
        <f>'Dry_Litterbag Placem_Collection'!B126</f>
        <v xml:space="preserve">Mwantimba
</v>
      </c>
      <c r="D345" s="282" t="s">
        <v>2677</v>
      </c>
      <c r="E345" s="282" t="s">
        <v>2678</v>
      </c>
      <c r="F345" s="282">
        <v>4</v>
      </c>
      <c r="G345" s="283" t="str">
        <f>'Dry_Litterbag Placem_Collection'!C126</f>
        <v>Wet_Ag4_T4</v>
      </c>
      <c r="H345" s="284" t="s">
        <v>2559</v>
      </c>
      <c r="I345" s="292" t="s">
        <v>298</v>
      </c>
      <c r="J345" s="282" t="str">
        <f>IF(ISBLANK('Dry_Litterbag Placem_Collection'!K126),"","R"&amp;""&amp;'Dry_Litterbag Placem_Collection'!K126)</f>
        <v>R797</v>
      </c>
      <c r="K345" s="286">
        <f>IFERROR(INDEX('Green_rooibos initial weight'!$C$5:$C$1749,MATCH(J345, 'Green_rooibos initial weight'!$A$5:$A$1749,0)),"")</f>
        <v>2.2130000000000001</v>
      </c>
      <c r="L345" s="286">
        <f t="shared" si="21"/>
        <v>1.9632000000000001</v>
      </c>
      <c r="M345" s="291"/>
      <c r="N345" s="291"/>
      <c r="O345" s="286">
        <f>IF(IFERROR(INDEX('Both teabags AfterDry'!$D$3:$D$900,MATCH(J345,'Both teabags AfterDry'!$A$3:$A$900,0)),"")="","",(IFERROR(INDEX('Both teabags AfterDry'!$D$3:$D$900,MATCH(J345,'Both teabags AfterDry'!$A$3:$A$900,0)),"")))</f>
        <v>1.5708</v>
      </c>
      <c r="P345" s="286">
        <f t="shared" si="22"/>
        <v>1.4201999999999999</v>
      </c>
      <c r="Q345" s="291"/>
      <c r="R345" s="291"/>
      <c r="S345" s="287">
        <f>'Dry_Litterbag Placem_Collection'!E126</f>
        <v>42939</v>
      </c>
      <c r="T345" s="287">
        <f>IF('Dry_Litterbag Placem_Collection'!G126="","",'Dry_Litterbag Placem_Collection'!G126)</f>
        <v>43008</v>
      </c>
      <c r="U345" s="288">
        <f t="shared" si="20"/>
        <v>69</v>
      </c>
      <c r="V345" s="286">
        <f t="shared" si="23"/>
        <v>0.54300000000000015</v>
      </c>
      <c r="W345" s="289">
        <f>IFERROR(INDEX(Rainfall_Dry!$O$2:$O$217,MATCH(B345, Rainfall_Dry!$A$2:$A$217,0)),"")</f>
        <v>136.27214243</v>
      </c>
      <c r="X345" s="270">
        <v>17.96</v>
      </c>
      <c r="Y345" s="270">
        <v>4.9199999999999982</v>
      </c>
      <c r="Z345" s="270">
        <v>77.12</v>
      </c>
      <c r="AA345" s="271" t="s">
        <v>2689</v>
      </c>
      <c r="AB345" s="270">
        <v>5.02207984228684</v>
      </c>
      <c r="AC345">
        <f>IF('WetLitterbags placem_collection'!AB126="","",'WetLitterbags placem_collection'!AB126)</f>
        <v>5.45</v>
      </c>
      <c r="AD345">
        <f>IF('WetLitterbags placem_collection'!Z126="","",'WetLitterbags placem_collection'!Z126)</f>
        <v>47</v>
      </c>
      <c r="AE345" s="256" t="str">
        <f>IF('WetLitterbags placem_collection'!AA126="","",'WetLitterbags placem_collection'!AA126)</f>
        <v>G</v>
      </c>
      <c r="AF345">
        <f>IF('WetLitterbags placem_collection'!AC126="","",'WetLitterbags placem_collection'!AC126)</f>
        <v>1</v>
      </c>
      <c r="AG345">
        <f>IFERROR(AVERAGE('Dry_Litterbag Placem_Collection'!O126,'Dry_Litterbag Placem_Collection'!R126),"")</f>
        <v>9.15</v>
      </c>
      <c r="AH345" s="290">
        <f>IFERROR(AVERAGE('Dry_Litterbag Placem_Collection'!N126,'Dry_Litterbag Placem_Collection'!Q126),"")</f>
        <v>28.05</v>
      </c>
      <c r="AI345" s="289">
        <f>INDEX(Coordinates!$B$2:$B$197,MATCH(G345,Coordinates!$J$2:$J$197,0))</f>
        <v>-2.3492799889999998</v>
      </c>
      <c r="AJ345" s="289">
        <f>INDEX(Coordinates!$C$2:$C$197,MATCH(G345,Coordinates!$J$2:$J$197,0))</f>
        <v>34.051280970000001</v>
      </c>
      <c r="AK345" s="289" t="str">
        <f>IF(ISNUMBER(SEARCH("C", 'Dry_Litterbag Placem_Collection'!T126)),"YES","")</f>
        <v/>
      </c>
      <c r="AL345" s="289" t="str">
        <f>IF(ISNUMBER(SEARCH("H", 'Dry_Litterbag Placem_Collection'!T126)),"YES","")</f>
        <v>YES</v>
      </c>
      <c r="AM345" s="289" t="str">
        <f>IF(ISNUMBER(SEARCH("R", 'Dry_Litterbag Placem_Collection'!T126)),"YES","")</f>
        <v>YES</v>
      </c>
    </row>
    <row r="346" spans="1:39" ht="15" customHeight="1">
      <c r="A346" s="281" t="s">
        <v>2677</v>
      </c>
      <c r="B346" s="282">
        <f>'Dry_Litterbag Placem_Collection'!A127</f>
        <v>125</v>
      </c>
      <c r="C346" s="282" t="str">
        <f>'Dry_Litterbag Placem_Collection'!B127</f>
        <v xml:space="preserve">Mwantimba
</v>
      </c>
      <c r="D346" s="282" t="s">
        <v>2677</v>
      </c>
      <c r="E346" s="282" t="s">
        <v>2678</v>
      </c>
      <c r="F346" s="282">
        <v>4</v>
      </c>
      <c r="G346" s="283" t="str">
        <f>'Dry_Litterbag Placem_Collection'!C127</f>
        <v>Wet_Ag4_T5</v>
      </c>
      <c r="H346" s="284" t="s">
        <v>2559</v>
      </c>
      <c r="I346" s="292" t="s">
        <v>298</v>
      </c>
      <c r="J346" s="282" t="str">
        <f>IF(ISBLANK('Dry_Litterbag Placem_Collection'!K127),"","R"&amp;""&amp;'Dry_Litterbag Placem_Collection'!K127)</f>
        <v>R795</v>
      </c>
      <c r="K346" s="286">
        <f>IFERROR(INDEX('Green_rooibos initial weight'!$C$5:$C$1749,MATCH(J346, 'Green_rooibos initial weight'!$A$5:$A$1749,0)),"")</f>
        <v>2.2170000000000001</v>
      </c>
      <c r="L346" s="286">
        <f t="shared" si="21"/>
        <v>1.9672000000000001</v>
      </c>
      <c r="M346" s="291"/>
      <c r="N346" s="291"/>
      <c r="O346" s="286">
        <f>IF(IFERROR(INDEX('Both teabags AfterDry'!$D$3:$D$900,MATCH(J346,'Both teabags AfterDry'!$A$3:$A$900,0)),"")="","",(IFERROR(INDEX('Both teabags AfterDry'!$D$3:$D$900,MATCH(J346,'Both teabags AfterDry'!$A$3:$A$900,0)),"")))</f>
        <v>0.83220000000000005</v>
      </c>
      <c r="P346" s="286">
        <f t="shared" si="22"/>
        <v>0.68159999999999998</v>
      </c>
      <c r="Q346" s="291"/>
      <c r="R346" s="291"/>
      <c r="S346" s="287">
        <f>'Dry_Litterbag Placem_Collection'!E127</f>
        <v>42939</v>
      </c>
      <c r="T346" s="287">
        <f>IF('Dry_Litterbag Placem_Collection'!G127="","",'Dry_Litterbag Placem_Collection'!G127)</f>
        <v>43008</v>
      </c>
      <c r="U346" s="288">
        <f t="shared" si="20"/>
        <v>69</v>
      </c>
      <c r="V346" s="286">
        <f t="shared" si="23"/>
        <v>1.2856000000000001</v>
      </c>
      <c r="W346" s="289">
        <f>IFERROR(INDEX(Rainfall_Dry!$O$2:$O$217,MATCH(B346, Rainfall_Dry!$A$2:$A$217,0)),"")</f>
        <v>136.27214243</v>
      </c>
      <c r="X346" s="270">
        <v>17.96</v>
      </c>
      <c r="Y346" s="270">
        <v>4.9199999999999982</v>
      </c>
      <c r="Z346" s="270">
        <v>77.12</v>
      </c>
      <c r="AA346" s="271" t="s">
        <v>2689</v>
      </c>
      <c r="AB346" s="270">
        <v>6.02207984228684</v>
      </c>
      <c r="AC346">
        <f>IF('WetLitterbags placem_collection'!AB127="","",'WetLitterbags placem_collection'!AB127)</f>
        <v>9.3000000000000007</v>
      </c>
      <c r="AD346">
        <f>IF('WetLitterbags placem_collection'!Z127="","",'WetLitterbags placem_collection'!Z127)</f>
        <v>43</v>
      </c>
      <c r="AE346" s="256" t="str">
        <f>IF('WetLitterbags placem_collection'!AA127="","",'WetLitterbags placem_collection'!AA127)</f>
        <v>G</v>
      </c>
      <c r="AF346">
        <f>IF('WetLitterbags placem_collection'!AC127="","",'WetLitterbags placem_collection'!AC127)</f>
        <v>1</v>
      </c>
      <c r="AG346">
        <f>IFERROR(AVERAGE('Dry_Litterbag Placem_Collection'!O127,'Dry_Litterbag Placem_Collection'!R127),"")</f>
        <v>10.85</v>
      </c>
      <c r="AH346" s="290">
        <f>IFERROR(AVERAGE('Dry_Litterbag Placem_Collection'!N127,'Dry_Litterbag Placem_Collection'!Q127),"")</f>
        <v>28.05</v>
      </c>
      <c r="AI346" s="289">
        <f>INDEX(Coordinates!$B$2:$B$197,MATCH(G346,Coordinates!$J$2:$J$197,0))</f>
        <v>-2.3493320400000002</v>
      </c>
      <c r="AJ346" s="289">
        <f>INDEX(Coordinates!$C$2:$C$197,MATCH(G346,Coordinates!$J$2:$J$197,0))</f>
        <v>34.051321960000003</v>
      </c>
      <c r="AK346" s="289" t="str">
        <f>IF(ISNUMBER(SEARCH("C", 'Dry_Litterbag Placem_Collection'!T127)),"YES","")</f>
        <v>YES</v>
      </c>
      <c r="AL346" s="289" t="str">
        <f>IF(ISNUMBER(SEARCH("H", 'Dry_Litterbag Placem_Collection'!T127)),"YES","")</f>
        <v>YES</v>
      </c>
      <c r="AM346" s="289" t="str">
        <f>IF(ISNUMBER(SEARCH("R", 'Dry_Litterbag Placem_Collection'!T127)),"YES","")</f>
        <v/>
      </c>
    </row>
    <row r="347" spans="1:39" ht="15" customHeight="1">
      <c r="A347" s="281" t="s">
        <v>2677</v>
      </c>
      <c r="B347" s="282">
        <f>'Dry_Litterbag Placem_Collection'!A128</f>
        <v>126</v>
      </c>
      <c r="C347" s="282" t="str">
        <f>'Dry_Litterbag Placem_Collection'!B128</f>
        <v xml:space="preserve">Mwantimba
</v>
      </c>
      <c r="D347" s="282" t="s">
        <v>2677</v>
      </c>
      <c r="E347" s="282" t="s">
        <v>2678</v>
      </c>
      <c r="F347" s="282">
        <v>4</v>
      </c>
      <c r="G347" s="283" t="str">
        <f>'Dry_Litterbag Placem_Collection'!C128</f>
        <v>Wet_Ag4_T6</v>
      </c>
      <c r="H347" s="284" t="s">
        <v>2559</v>
      </c>
      <c r="I347" s="292" t="s">
        <v>298</v>
      </c>
      <c r="J347" s="282" t="str">
        <f>IF(ISBLANK('Dry_Litterbag Placem_Collection'!K128),"","R"&amp;""&amp;'Dry_Litterbag Placem_Collection'!K128)</f>
        <v/>
      </c>
      <c r="K347" s="286" t="str">
        <f>IFERROR(INDEX('Green_rooibos initial weight'!$C$5:$C$1749,MATCH(J347, 'Green_rooibos initial weight'!$A$5:$A$1749,0)),"")</f>
        <v/>
      </c>
      <c r="L347" s="286" t="str">
        <f t="shared" si="21"/>
        <v/>
      </c>
      <c r="M347" s="291"/>
      <c r="N347" s="291"/>
      <c r="O347" s="286" t="str">
        <f>IF(IFERROR(INDEX('Both teabags AfterDry'!$D$3:$D$900,MATCH(J347,'Both teabags AfterDry'!$A$3:$A$900,0)),"")="","",(IFERROR(INDEX('Both teabags AfterDry'!$D$3:$D$900,MATCH(J347,'Both teabags AfterDry'!$A$3:$A$900,0)),"")))</f>
        <v/>
      </c>
      <c r="P347" s="286" t="str">
        <f t="shared" si="22"/>
        <v/>
      </c>
      <c r="Q347" s="291"/>
      <c r="R347" s="291"/>
      <c r="S347" s="287">
        <f>'Dry_Litterbag Placem_Collection'!E128</f>
        <v>0</v>
      </c>
      <c r="T347" s="287" t="str">
        <f>IF('Dry_Litterbag Placem_Collection'!G128="","",'Dry_Litterbag Placem_Collection'!G128)</f>
        <v/>
      </c>
      <c r="U347" s="288" t="str">
        <f t="shared" si="20"/>
        <v/>
      </c>
      <c r="V347" s="286" t="str">
        <f t="shared" si="23"/>
        <v/>
      </c>
      <c r="W347" s="289" t="str">
        <f>IFERROR(INDEX(Rainfall_Dry!$O$2:$O$217,MATCH(B347, Rainfall_Dry!$A$2:$A$217,0)),"")</f>
        <v/>
      </c>
      <c r="X347" s="270">
        <v>17.96</v>
      </c>
      <c r="Y347" s="270">
        <v>4.9199999999999982</v>
      </c>
      <c r="Z347" s="270">
        <v>77.12</v>
      </c>
      <c r="AA347" s="271" t="s">
        <v>2689</v>
      </c>
      <c r="AB347" s="270">
        <v>7.02207984228684</v>
      </c>
      <c r="AC347">
        <f>IF('WetLitterbags placem_collection'!AB128="","",'WetLitterbags placem_collection'!AB128)</f>
        <v>10.85</v>
      </c>
      <c r="AD347">
        <f>IF('WetLitterbags placem_collection'!Z128="","",'WetLitterbags placem_collection'!Z128)</f>
        <v>40</v>
      </c>
      <c r="AE347" s="256" t="str">
        <f>IF('WetLitterbags placem_collection'!AA128="","",'WetLitterbags placem_collection'!AA128)</f>
        <v>G</v>
      </c>
      <c r="AF347">
        <f>IF('WetLitterbags placem_collection'!AC128="","",'WetLitterbags placem_collection'!AC128)</f>
        <v>1</v>
      </c>
      <c r="AG347" t="str">
        <f>IFERROR(AVERAGE('Dry_Litterbag Placem_Collection'!O128,'Dry_Litterbag Placem_Collection'!R128),"")</f>
        <v/>
      </c>
      <c r="AH347" s="290" t="str">
        <f>IFERROR(AVERAGE('Dry_Litterbag Placem_Collection'!N128,'Dry_Litterbag Placem_Collection'!Q128),"")</f>
        <v/>
      </c>
      <c r="AI347" s="289">
        <f>INDEX(Coordinates!$B$2:$B$197,MATCH(G347,Coordinates!$J$2:$J$197,0))</f>
        <v>-2.3493509829999999</v>
      </c>
      <c r="AJ347" s="289">
        <f>INDEX(Coordinates!$C$2:$C$197,MATCH(G347,Coordinates!$J$2:$J$197,0))</f>
        <v>34.051332019999997</v>
      </c>
      <c r="AK347" s="289" t="str">
        <f>IF(ISNUMBER(SEARCH("C", 'Dry_Litterbag Placem_Collection'!T128)),"YES","")</f>
        <v/>
      </c>
      <c r="AL347" s="289" t="str">
        <f>IF(ISNUMBER(SEARCH("H", 'Dry_Litterbag Placem_Collection'!T128)),"YES","")</f>
        <v/>
      </c>
      <c r="AM347" s="289" t="str">
        <f>IF(ISNUMBER(SEARCH("R", 'Dry_Litterbag Placem_Collection'!T128)),"YES","")</f>
        <v/>
      </c>
    </row>
    <row r="348" spans="1:39" ht="15" customHeight="1">
      <c r="A348" s="281" t="s">
        <v>2677</v>
      </c>
      <c r="B348" s="282">
        <f>'Dry_Litterbag Placem_Collection'!A129</f>
        <v>127</v>
      </c>
      <c r="C348" s="282" t="str">
        <f>'Dry_Litterbag Placem_Collection'!B129</f>
        <v xml:space="preserve">Mwantimba
</v>
      </c>
      <c r="D348" s="282" t="s">
        <v>2677</v>
      </c>
      <c r="E348" s="282" t="s">
        <v>2678</v>
      </c>
      <c r="F348" s="282">
        <v>4</v>
      </c>
      <c r="G348" s="283" t="str">
        <f>'Dry_Litterbag Placem_Collection'!C129</f>
        <v>Wet_Ag4_T7</v>
      </c>
      <c r="H348" s="284" t="s">
        <v>2559</v>
      </c>
      <c r="I348" s="292" t="s">
        <v>298</v>
      </c>
      <c r="J348" s="282" t="str">
        <f>IF(ISBLANK('Dry_Litterbag Placem_Collection'!K129),"","R"&amp;""&amp;'Dry_Litterbag Placem_Collection'!K129)</f>
        <v>R751</v>
      </c>
      <c r="K348" s="286">
        <f>IFERROR(INDEX('Green_rooibos initial weight'!$C$5:$C$1749,MATCH(J348, 'Green_rooibos initial weight'!$A$5:$A$1749,0)),"")</f>
        <v>2.262</v>
      </c>
      <c r="L348" s="286">
        <f t="shared" si="21"/>
        <v>2.0122</v>
      </c>
      <c r="M348" s="291"/>
      <c r="N348" s="291"/>
      <c r="O348" s="286">
        <f>IF(IFERROR(INDEX('Both teabags AfterDry'!$D$3:$D$900,MATCH(J348,'Both teabags AfterDry'!$A$3:$A$900,0)),"")="","",(IFERROR(INDEX('Both teabags AfterDry'!$D$3:$D$900,MATCH(J348,'Both teabags AfterDry'!$A$3:$A$900,0)),"")))</f>
        <v>1.6394</v>
      </c>
      <c r="P348" s="286">
        <f t="shared" si="22"/>
        <v>1.4887999999999999</v>
      </c>
      <c r="Q348" s="291"/>
      <c r="R348" s="291"/>
      <c r="S348" s="287">
        <f>'Dry_Litterbag Placem_Collection'!E129</f>
        <v>42939</v>
      </c>
      <c r="T348" s="287">
        <f>IF('Dry_Litterbag Placem_Collection'!G129="","",'Dry_Litterbag Placem_Collection'!G129)</f>
        <v>43008</v>
      </c>
      <c r="U348" s="288">
        <f t="shared" si="20"/>
        <v>69</v>
      </c>
      <c r="V348" s="286">
        <f t="shared" si="23"/>
        <v>0.52340000000000009</v>
      </c>
      <c r="W348" s="289">
        <f>IFERROR(INDEX(Rainfall_Dry!$O$2:$O$217,MATCH(B348, Rainfall_Dry!$A$2:$A$217,0)),"")</f>
        <v>136.27214243</v>
      </c>
      <c r="X348" s="270">
        <v>17.96</v>
      </c>
      <c r="Y348" s="270">
        <v>4.9199999999999982</v>
      </c>
      <c r="Z348" s="270">
        <v>77.12</v>
      </c>
      <c r="AA348" s="271" t="s">
        <v>2689</v>
      </c>
      <c r="AB348" s="270">
        <v>8.0220798422868391</v>
      </c>
      <c r="AC348">
        <f>IF('WetLitterbags placem_collection'!AB129="","",'WetLitterbags placem_collection'!AB129)</f>
        <v>5.35</v>
      </c>
      <c r="AD348">
        <f>IF('WetLitterbags placem_collection'!Z129="","",'WetLitterbags placem_collection'!Z129)</f>
        <v>58</v>
      </c>
      <c r="AE348" s="256" t="str">
        <f>IF('WetLitterbags placem_collection'!AA129="","",'WetLitterbags placem_collection'!AA129)</f>
        <v>G</v>
      </c>
      <c r="AF348">
        <f>IF('WetLitterbags placem_collection'!AC129="","",'WetLitterbags placem_collection'!AC129)</f>
        <v>1</v>
      </c>
      <c r="AG348">
        <f>IFERROR(AVERAGE('Dry_Litterbag Placem_Collection'!O129,'Dry_Litterbag Placem_Collection'!R129),"")</f>
        <v>9.6999999999999993</v>
      </c>
      <c r="AH348" s="290">
        <f>IFERROR(AVERAGE('Dry_Litterbag Placem_Collection'!N129,'Dry_Litterbag Placem_Collection'!Q129),"")</f>
        <v>28.1</v>
      </c>
      <c r="AI348" s="289">
        <f>INDEX(Coordinates!$B$2:$B$197,MATCH(G348,Coordinates!$J$2:$J$197,0))</f>
        <v>-2.3491850219999999</v>
      </c>
      <c r="AJ348" s="289">
        <f>INDEX(Coordinates!$C$2:$C$197,MATCH(G348,Coordinates!$J$2:$J$197,0))</f>
        <v>34.051264959999997</v>
      </c>
      <c r="AK348" s="289" t="str">
        <f>IF(ISNUMBER(SEARCH("C", 'Dry_Litterbag Placem_Collection'!T129)),"YES","")</f>
        <v/>
      </c>
      <c r="AL348" s="289" t="str">
        <f>IF(ISNUMBER(SEARCH("H", 'Dry_Litterbag Placem_Collection'!T129)),"YES","")</f>
        <v/>
      </c>
      <c r="AM348" s="289" t="str">
        <f>IF(ISNUMBER(SEARCH("R", 'Dry_Litterbag Placem_Collection'!T129)),"YES","")</f>
        <v/>
      </c>
    </row>
    <row r="349" spans="1:39" ht="15" customHeight="1">
      <c r="A349" s="281" t="s">
        <v>2677</v>
      </c>
      <c r="B349" s="282">
        <f>'Dry_Litterbag Placem_Collection'!A130</f>
        <v>128</v>
      </c>
      <c r="C349" s="282" t="str">
        <f>'Dry_Litterbag Placem_Collection'!B130</f>
        <v xml:space="preserve">Mwantimba
</v>
      </c>
      <c r="D349" s="282" t="s">
        <v>2677</v>
      </c>
      <c r="E349" s="282" t="s">
        <v>2678</v>
      </c>
      <c r="F349" s="282">
        <v>4</v>
      </c>
      <c r="G349" s="283" t="str">
        <f>'Dry_Litterbag Placem_Collection'!C130</f>
        <v>Wet_Ag4_T8</v>
      </c>
      <c r="H349" s="284" t="s">
        <v>2559</v>
      </c>
      <c r="I349" s="292" t="s">
        <v>298</v>
      </c>
      <c r="J349" s="282" t="str">
        <f>IF(ISBLANK('Dry_Litterbag Placem_Collection'!K130),"","R"&amp;""&amp;'Dry_Litterbag Placem_Collection'!K130)</f>
        <v>R819</v>
      </c>
      <c r="K349" s="286">
        <f>IFERROR(INDEX('Green_rooibos initial weight'!$C$5:$C$1749,MATCH(J349, 'Green_rooibos initial weight'!$A$5:$A$1749,0)),"")</f>
        <v>2.16</v>
      </c>
      <c r="L349" s="286">
        <f t="shared" si="21"/>
        <v>1.9102000000000001</v>
      </c>
      <c r="M349" s="291"/>
      <c r="N349" s="291"/>
      <c r="O349" s="286">
        <f>IF(IFERROR(INDEX('Both teabags AfterDry'!$D$3:$D$900,MATCH(J349,'Both teabags AfterDry'!$A$3:$A$900,0)),"")="","",(IFERROR(INDEX('Both teabags AfterDry'!$D$3:$D$900,MATCH(J349,'Both teabags AfterDry'!$A$3:$A$900,0)),"")))</f>
        <v>2.8028</v>
      </c>
      <c r="P349" s="286">
        <f t="shared" si="22"/>
        <v>2.6522000000000001</v>
      </c>
      <c r="Q349" s="291"/>
      <c r="R349" s="291"/>
      <c r="S349" s="287">
        <f>'Dry_Litterbag Placem_Collection'!E130</f>
        <v>42939</v>
      </c>
      <c r="T349" s="287">
        <f>IF('Dry_Litterbag Placem_Collection'!G130="","",'Dry_Litterbag Placem_Collection'!G130)</f>
        <v>43008</v>
      </c>
      <c r="U349" s="288">
        <f t="shared" si="20"/>
        <v>69</v>
      </c>
      <c r="V349" s="286">
        <f t="shared" si="23"/>
        <v>-0.74199999999999999</v>
      </c>
      <c r="W349" s="289">
        <f>IFERROR(INDEX(Rainfall_Dry!$O$2:$O$217,MATCH(B349, Rainfall_Dry!$A$2:$A$217,0)),"")</f>
        <v>136.27214243</v>
      </c>
      <c r="X349" s="270">
        <v>17.96</v>
      </c>
      <c r="Y349" s="270">
        <v>4.9199999999999982</v>
      </c>
      <c r="Z349" s="270">
        <v>77.12</v>
      </c>
      <c r="AA349" s="271" t="s">
        <v>2689</v>
      </c>
      <c r="AB349" s="270">
        <v>9.0220798422868391</v>
      </c>
      <c r="AC349">
        <f>IF('WetLitterbags placem_collection'!AB130="","",'WetLitterbags placem_collection'!AB130)</f>
        <v>10.9</v>
      </c>
      <c r="AD349">
        <f>IF('WetLitterbags placem_collection'!Z130="","",'WetLitterbags placem_collection'!Z130)</f>
        <v>44</v>
      </c>
      <c r="AE349" s="256" t="str">
        <f>IF('WetLitterbags placem_collection'!AA130="","",'WetLitterbags placem_collection'!AA130)</f>
        <v>G</v>
      </c>
      <c r="AF349">
        <f>IF('WetLitterbags placem_collection'!AC130="","",'WetLitterbags placem_collection'!AC130)</f>
        <v>0</v>
      </c>
      <c r="AG349">
        <f>IFERROR(AVERAGE('Dry_Litterbag Placem_Collection'!O130,'Dry_Litterbag Placem_Collection'!R130),"")</f>
        <v>8.4499999999999993</v>
      </c>
      <c r="AH349" s="290">
        <f>IFERROR(AVERAGE('Dry_Litterbag Placem_Collection'!N130,'Dry_Litterbag Placem_Collection'!Q130),"")</f>
        <v>161.75</v>
      </c>
      <c r="AI349" s="289">
        <f>INDEX(Coordinates!$B$2:$B$197,MATCH(G349,Coordinates!$J$2:$J$197,0))</f>
        <v>-2.3493099960000001</v>
      </c>
      <c r="AJ349" s="289">
        <f>INDEX(Coordinates!$C$2:$C$197,MATCH(G349,Coordinates!$J$2:$J$197,0))</f>
        <v>34.05141802</v>
      </c>
      <c r="AK349" s="289" t="str">
        <f>IF(ISNUMBER(SEARCH("C", 'Dry_Litterbag Placem_Collection'!T130)),"YES","")</f>
        <v>YES</v>
      </c>
      <c r="AL349" s="289" t="str">
        <f>IF(ISNUMBER(SEARCH("H", 'Dry_Litterbag Placem_Collection'!T130)),"YES","")</f>
        <v>YES</v>
      </c>
      <c r="AM349" s="289" t="str">
        <f>IF(ISNUMBER(SEARCH("R", 'Dry_Litterbag Placem_Collection'!T130)),"YES","")</f>
        <v/>
      </c>
    </row>
    <row r="350" spans="1:39" ht="15" customHeight="1">
      <c r="A350" s="281" t="s">
        <v>2677</v>
      </c>
      <c r="B350" s="282">
        <f>'Dry_Litterbag Placem_Collection'!A131</f>
        <v>129</v>
      </c>
      <c r="C350" s="282" t="str">
        <f>'Dry_Litterbag Placem_Collection'!B131</f>
        <v xml:space="preserve">Mwantimba
</v>
      </c>
      <c r="D350" s="282" t="s">
        <v>2677</v>
      </c>
      <c r="E350" s="282" t="s">
        <v>20</v>
      </c>
      <c r="F350" s="282">
        <v>1</v>
      </c>
      <c r="G350" s="283" t="str">
        <f>'Dry_Litterbag Placem_Collection'!C131</f>
        <v>Wet_P1_T1</v>
      </c>
      <c r="H350" s="284" t="s">
        <v>2559</v>
      </c>
      <c r="I350" s="292" t="s">
        <v>298</v>
      </c>
      <c r="J350" s="282" t="str">
        <f>IF(ISBLANK('Dry_Litterbag Placem_Collection'!K131),"","R"&amp;""&amp;'Dry_Litterbag Placem_Collection'!K131)</f>
        <v>R768</v>
      </c>
      <c r="K350" s="286">
        <f>IFERROR(INDEX('Green_rooibos initial weight'!$C$5:$C$1749,MATCH(J350, 'Green_rooibos initial weight'!$A$5:$A$1749,0)),"")</f>
        <v>2.2120000000000002</v>
      </c>
      <c r="L350" s="286">
        <f t="shared" si="21"/>
        <v>1.9622000000000002</v>
      </c>
      <c r="M350" s="291"/>
      <c r="N350" s="291"/>
      <c r="O350" s="286">
        <f>IF(IFERROR(INDEX('Both teabags AfterDry'!$D$3:$D$900,MATCH(J350,'Both teabags AfterDry'!$A$3:$A$900,0)),"")="","",(IFERROR(INDEX('Both teabags AfterDry'!$D$3:$D$900,MATCH(J350,'Both teabags AfterDry'!$A$3:$A$900,0)),"")))</f>
        <v>0.67179999999999995</v>
      </c>
      <c r="P350" s="286">
        <f t="shared" si="22"/>
        <v>0.52119999999999989</v>
      </c>
      <c r="Q350" s="291"/>
      <c r="R350" s="291"/>
      <c r="S350" s="287">
        <f>'Dry_Litterbag Placem_Collection'!E131</f>
        <v>42939</v>
      </c>
      <c r="T350" s="287">
        <f>IF('Dry_Litterbag Placem_Collection'!G131="","",'Dry_Litterbag Placem_Collection'!G131)</f>
        <v>43008</v>
      </c>
      <c r="U350" s="288">
        <f t="shared" si="20"/>
        <v>69</v>
      </c>
      <c r="V350" s="286">
        <f t="shared" si="23"/>
        <v>1.4410000000000003</v>
      </c>
      <c r="W350" s="289">
        <f>IFERROR(INDEX(Rainfall_Dry!$O$2:$O$217,MATCH(B350, Rainfall_Dry!$A$2:$A$217,0)),"")</f>
        <v>136.27214243</v>
      </c>
      <c r="X350" s="270">
        <v>31.214836424255054</v>
      </c>
      <c r="Y350" s="270">
        <v>11.377370285476141</v>
      </c>
      <c r="Z350" s="270">
        <v>57.407793290268799</v>
      </c>
      <c r="AA350" s="271" t="s">
        <v>2688</v>
      </c>
      <c r="AB350" s="270">
        <v>1.7337604731394776</v>
      </c>
      <c r="AC350">
        <f>IF('WetLitterbags placem_collection'!AB131="","",'WetLitterbags placem_collection'!AB131)</f>
        <v>2.4</v>
      </c>
      <c r="AD350">
        <f>IF('WetLitterbags placem_collection'!Z131="","",'WetLitterbags placem_collection'!Z131)</f>
        <v>2.4</v>
      </c>
      <c r="AE350" s="256" t="str">
        <f>IF('WetLitterbags placem_collection'!AA131="","",'WetLitterbags placem_collection'!AA131)</f>
        <v>O</v>
      </c>
      <c r="AF350">
        <f>IF('WetLitterbags placem_collection'!AC131="","",'WetLitterbags placem_collection'!AC131)</f>
        <v>1</v>
      </c>
      <c r="AG350">
        <f>IFERROR(AVERAGE('Dry_Litterbag Placem_Collection'!O131,'Dry_Litterbag Placem_Collection'!R131),"")</f>
        <v>11.8</v>
      </c>
      <c r="AH350" s="290">
        <f>IFERROR(AVERAGE('Dry_Litterbag Placem_Collection'!N131,'Dry_Litterbag Placem_Collection'!Q131),"")</f>
        <v>29.05</v>
      </c>
      <c r="AI350" s="289">
        <f>INDEX(Coordinates!$B$2:$B$197,MATCH(G350,Coordinates!$J$2:$J$197,0))</f>
        <v>-2.3503360249999998</v>
      </c>
      <c r="AJ350" s="289">
        <f>INDEX(Coordinates!$C$2:$C$197,MATCH(G350,Coordinates!$J$2:$J$197,0))</f>
        <v>34.049662009999999</v>
      </c>
      <c r="AK350" s="289" t="str">
        <f>IF(ISNUMBER(SEARCH("C", 'Dry_Litterbag Placem_Collection'!T131)),"YES","")</f>
        <v>YES</v>
      </c>
      <c r="AL350" s="289" t="str">
        <f>IF(ISNUMBER(SEARCH("H", 'Dry_Litterbag Placem_Collection'!T131)),"YES","")</f>
        <v>YES</v>
      </c>
      <c r="AM350" s="289" t="str">
        <f>IF(ISNUMBER(SEARCH("R", 'Dry_Litterbag Placem_Collection'!T131)),"YES","")</f>
        <v/>
      </c>
    </row>
    <row r="351" spans="1:39" ht="15" customHeight="1">
      <c r="A351" s="281" t="s">
        <v>2677</v>
      </c>
      <c r="B351" s="282">
        <f>'Dry_Litterbag Placem_Collection'!A132</f>
        <v>130</v>
      </c>
      <c r="C351" s="282" t="str">
        <f>'Dry_Litterbag Placem_Collection'!B132</f>
        <v xml:space="preserve">Mwantimba
</v>
      </c>
      <c r="D351" s="282" t="s">
        <v>2677</v>
      </c>
      <c r="E351" s="282" t="s">
        <v>20</v>
      </c>
      <c r="F351" s="282">
        <v>1</v>
      </c>
      <c r="G351" s="283" t="str">
        <f>'Dry_Litterbag Placem_Collection'!C132</f>
        <v>Wet_P1_T2</v>
      </c>
      <c r="H351" s="284" t="s">
        <v>2559</v>
      </c>
      <c r="I351" s="292" t="s">
        <v>298</v>
      </c>
      <c r="J351" s="282" t="str">
        <f>IF(ISBLANK('Dry_Litterbag Placem_Collection'!K132),"","R"&amp;""&amp;'Dry_Litterbag Placem_Collection'!K132)</f>
        <v>R789</v>
      </c>
      <c r="K351" s="286">
        <f>IFERROR(INDEX('Green_rooibos initial weight'!$C$5:$C$1749,MATCH(J351, 'Green_rooibos initial weight'!$A$5:$A$1749,0)),"")</f>
        <v>2.2549999999999999</v>
      </c>
      <c r="L351" s="286">
        <f t="shared" si="21"/>
        <v>2.0051999999999999</v>
      </c>
      <c r="M351" s="291"/>
      <c r="N351" s="291"/>
      <c r="O351" s="286">
        <f>IF(IFERROR(INDEX('Both teabags AfterDry'!$D$3:$D$900,MATCH(J351,'Both teabags AfterDry'!$A$3:$A$900,0)),"")="","",(IFERROR(INDEX('Both teabags AfterDry'!$D$3:$D$900,MATCH(J351,'Both teabags AfterDry'!$A$3:$A$900,0)),"")))</f>
        <v>2.4607999999999999</v>
      </c>
      <c r="P351" s="286">
        <f t="shared" si="22"/>
        <v>2.3102</v>
      </c>
      <c r="Q351" s="291"/>
      <c r="R351" s="291"/>
      <c r="S351" s="287">
        <f>'Dry_Litterbag Placem_Collection'!E132</f>
        <v>42939</v>
      </c>
      <c r="T351" s="287">
        <f>IF('Dry_Litterbag Placem_Collection'!G132="","",'Dry_Litterbag Placem_Collection'!G132)</f>
        <v>43008</v>
      </c>
      <c r="U351" s="288">
        <f t="shared" si="20"/>
        <v>69</v>
      </c>
      <c r="V351" s="286">
        <f t="shared" si="23"/>
        <v>-0.30500000000000016</v>
      </c>
      <c r="W351" s="289">
        <f>IFERROR(INDEX(Rainfall_Dry!$O$2:$O$217,MATCH(B351, Rainfall_Dry!$A$2:$A$217,0)),"")</f>
        <v>136.27214243</v>
      </c>
      <c r="X351" s="270">
        <v>31.214836424255054</v>
      </c>
      <c r="Y351" s="270">
        <v>11.377370285476141</v>
      </c>
      <c r="Z351" s="270">
        <v>57.407793290268799</v>
      </c>
      <c r="AA351" s="271" t="s">
        <v>2688</v>
      </c>
      <c r="AB351" s="270">
        <v>2.7337604731394798</v>
      </c>
      <c r="AC351">
        <f>IF('WetLitterbags placem_collection'!AB132="","",'WetLitterbags placem_collection'!AB132)</f>
        <v>2.1</v>
      </c>
      <c r="AD351">
        <f>IF('WetLitterbags placem_collection'!Z132="","",'WetLitterbags placem_collection'!Z132)</f>
        <v>3.5</v>
      </c>
      <c r="AE351" s="256" t="str">
        <f>IF('WetLitterbags placem_collection'!AA132="","",'WetLitterbags placem_collection'!AA132)</f>
        <v>O</v>
      </c>
      <c r="AF351">
        <f>IF('WetLitterbags placem_collection'!AC132="","",'WetLitterbags placem_collection'!AC132)</f>
        <v>0</v>
      </c>
      <c r="AG351">
        <f>IFERROR(AVERAGE('Dry_Litterbag Placem_Collection'!O132,'Dry_Litterbag Placem_Collection'!R132),"")</f>
        <v>8.9499999999999993</v>
      </c>
      <c r="AH351" s="290">
        <f>IFERROR(AVERAGE('Dry_Litterbag Placem_Collection'!N132,'Dry_Litterbag Placem_Collection'!Q132),"")</f>
        <v>28.55</v>
      </c>
      <c r="AI351" s="289">
        <f>INDEX(Coordinates!$B$2:$B$197,MATCH(G351,Coordinates!$J$2:$J$197,0))</f>
        <v>-2.3503729889999998</v>
      </c>
      <c r="AJ351" s="289">
        <f>INDEX(Coordinates!$C$2:$C$197,MATCH(G351,Coordinates!$J$2:$J$197,0))</f>
        <v>34.049626969999998</v>
      </c>
      <c r="AK351" s="289" t="str">
        <f>IF(ISNUMBER(SEARCH("C", 'Dry_Litterbag Placem_Collection'!T132)),"YES","")</f>
        <v>YES</v>
      </c>
      <c r="AL351" s="289" t="str">
        <f>IF(ISNUMBER(SEARCH("H", 'Dry_Litterbag Placem_Collection'!T132)),"YES","")</f>
        <v>YES</v>
      </c>
      <c r="AM351" s="289" t="str">
        <f>IF(ISNUMBER(SEARCH("R", 'Dry_Litterbag Placem_Collection'!T132)),"YES","")</f>
        <v/>
      </c>
    </row>
    <row r="352" spans="1:39" ht="15" customHeight="1">
      <c r="A352" s="281" t="s">
        <v>2677</v>
      </c>
      <c r="B352" s="282">
        <f>'Dry_Litterbag Placem_Collection'!A133</f>
        <v>131</v>
      </c>
      <c r="C352" s="282" t="str">
        <f>'Dry_Litterbag Placem_Collection'!B133</f>
        <v xml:space="preserve">Mwantimba
</v>
      </c>
      <c r="D352" s="282" t="s">
        <v>2677</v>
      </c>
      <c r="E352" s="282" t="s">
        <v>20</v>
      </c>
      <c r="F352" s="282">
        <v>1</v>
      </c>
      <c r="G352" s="283" t="str">
        <f>'Dry_Litterbag Placem_Collection'!C133</f>
        <v>Wet_P1_T3</v>
      </c>
      <c r="H352" s="284" t="s">
        <v>2559</v>
      </c>
      <c r="I352" s="292" t="s">
        <v>298</v>
      </c>
      <c r="J352" s="282" t="str">
        <f>IF(ISBLANK('Dry_Litterbag Placem_Collection'!K133),"","R"&amp;""&amp;'Dry_Litterbag Placem_Collection'!K133)</f>
        <v>R586</v>
      </c>
      <c r="K352" s="286">
        <f>IFERROR(INDEX('Green_rooibos initial weight'!$C$5:$C$1749,MATCH(J352, 'Green_rooibos initial weight'!$A$5:$A$1749,0)),"")</f>
        <v>2.1520000000000001</v>
      </c>
      <c r="L352" s="286">
        <f t="shared" si="21"/>
        <v>1.9022000000000001</v>
      </c>
      <c r="M352" s="291"/>
      <c r="N352" s="291"/>
      <c r="O352" s="286">
        <f>IF(IFERROR(INDEX('Both teabags AfterDry'!$D$3:$D$900,MATCH(J352,'Both teabags AfterDry'!$A$3:$A$900,0)),"")="","",(IFERROR(INDEX('Both teabags AfterDry'!$D$3:$D$900,MATCH(J352,'Both teabags AfterDry'!$A$3:$A$900,0)),"")))</f>
        <v>2.2069000000000001</v>
      </c>
      <c r="P352" s="286">
        <f t="shared" si="22"/>
        <v>2.0563000000000002</v>
      </c>
      <c r="Q352" s="291"/>
      <c r="R352" s="291"/>
      <c r="S352" s="287">
        <f>'Dry_Litterbag Placem_Collection'!E133</f>
        <v>42939</v>
      </c>
      <c r="T352" s="287">
        <f>IF('Dry_Litterbag Placem_Collection'!G133="","",'Dry_Litterbag Placem_Collection'!G133)</f>
        <v>43008</v>
      </c>
      <c r="U352" s="288">
        <f t="shared" si="20"/>
        <v>69</v>
      </c>
      <c r="V352" s="286">
        <f t="shared" si="23"/>
        <v>-0.15410000000000013</v>
      </c>
      <c r="W352" s="289">
        <f>IFERROR(INDEX(Rainfall_Dry!$O$2:$O$217,MATCH(B352, Rainfall_Dry!$A$2:$A$217,0)),"")</f>
        <v>136.27214243</v>
      </c>
      <c r="X352" s="270">
        <v>31.214836424255054</v>
      </c>
      <c r="Y352" s="270">
        <v>11.377370285476141</v>
      </c>
      <c r="Z352" s="270">
        <v>57.407793290268799</v>
      </c>
      <c r="AA352" s="271" t="s">
        <v>2688</v>
      </c>
      <c r="AB352" s="270">
        <v>3.7337604731394798</v>
      </c>
      <c r="AC352">
        <f>IF('WetLitterbags placem_collection'!AB133="","",'WetLitterbags placem_collection'!AB133)</f>
        <v>4.5</v>
      </c>
      <c r="AD352">
        <f>IF('WetLitterbags placem_collection'!Z133="","",'WetLitterbags placem_collection'!Z133)</f>
        <v>7.5</v>
      </c>
      <c r="AE352" s="256" t="str">
        <f>IF('WetLitterbags placem_collection'!AA133="","",'WetLitterbags placem_collection'!AA133)</f>
        <v>O</v>
      </c>
      <c r="AF352">
        <f>IF('WetLitterbags placem_collection'!AC133="","",'WetLitterbags placem_collection'!AC133)</f>
        <v>0</v>
      </c>
      <c r="AG352">
        <f>IFERROR(AVERAGE('Dry_Litterbag Placem_Collection'!O133,'Dry_Litterbag Placem_Collection'!R133),"")</f>
        <v>8.9499999999999993</v>
      </c>
      <c r="AH352" s="290">
        <f>IFERROR(AVERAGE('Dry_Litterbag Placem_Collection'!N133,'Dry_Litterbag Placem_Collection'!Q133),"")</f>
        <v>28.6</v>
      </c>
      <c r="AI352" s="289">
        <f>INDEX(Coordinates!$B$2:$B$197,MATCH(G352,Coordinates!$J$2:$J$197,0))</f>
        <v>-2.3503259660000002</v>
      </c>
      <c r="AJ352" s="289">
        <f>INDEX(Coordinates!$C$2:$C$197,MATCH(G352,Coordinates!$J$2:$J$197,0))</f>
        <v>34.049616999999998</v>
      </c>
      <c r="AK352" s="289" t="str">
        <f>IF(ISNUMBER(SEARCH("C", 'Dry_Litterbag Placem_Collection'!T133)),"YES","")</f>
        <v>YES</v>
      </c>
      <c r="AL352" s="289" t="str">
        <f>IF(ISNUMBER(SEARCH("H", 'Dry_Litterbag Placem_Collection'!T133)),"YES","")</f>
        <v>YES</v>
      </c>
      <c r="AM352" s="289" t="str">
        <f>IF(ISNUMBER(SEARCH("R", 'Dry_Litterbag Placem_Collection'!T133)),"YES","")</f>
        <v/>
      </c>
    </row>
    <row r="353" spans="1:39" ht="15" customHeight="1">
      <c r="A353" s="281" t="s">
        <v>2677</v>
      </c>
      <c r="B353" s="282">
        <f>'Dry_Litterbag Placem_Collection'!A134</f>
        <v>132</v>
      </c>
      <c r="C353" s="282" t="str">
        <f>'Dry_Litterbag Placem_Collection'!B134</f>
        <v xml:space="preserve">Mwantimba
</v>
      </c>
      <c r="D353" s="282" t="s">
        <v>2677</v>
      </c>
      <c r="E353" s="282" t="s">
        <v>20</v>
      </c>
      <c r="F353" s="282">
        <v>1</v>
      </c>
      <c r="G353" s="283" t="str">
        <f>'Dry_Litterbag Placem_Collection'!C134</f>
        <v>Wet_P1_T4</v>
      </c>
      <c r="H353" s="284" t="s">
        <v>2559</v>
      </c>
      <c r="I353" s="292" t="s">
        <v>298</v>
      </c>
      <c r="J353" s="282" t="str">
        <f>IF(ISBLANK('Dry_Litterbag Placem_Collection'!K134),"","R"&amp;""&amp;'Dry_Litterbag Placem_Collection'!K134)</f>
        <v/>
      </c>
      <c r="K353" s="286" t="str">
        <f>IFERROR(INDEX('Green_rooibos initial weight'!$C$5:$C$1749,MATCH(J353, 'Green_rooibos initial weight'!$A$5:$A$1749,0)),"")</f>
        <v/>
      </c>
      <c r="L353" s="286" t="str">
        <f t="shared" si="21"/>
        <v/>
      </c>
      <c r="M353" s="291"/>
      <c r="N353" s="291"/>
      <c r="O353" s="286" t="str">
        <f>IF(IFERROR(INDEX('Both teabags AfterDry'!$D$3:$D$900,MATCH(J353,'Both teabags AfterDry'!$A$3:$A$900,0)),"")="","",(IFERROR(INDEX('Both teabags AfterDry'!$D$3:$D$900,MATCH(J353,'Both teabags AfterDry'!$A$3:$A$900,0)),"")))</f>
        <v/>
      </c>
      <c r="P353" s="286" t="str">
        <f t="shared" si="22"/>
        <v/>
      </c>
      <c r="Q353" s="291"/>
      <c r="R353" s="291"/>
      <c r="S353" s="287">
        <f>'Dry_Litterbag Placem_Collection'!E134</f>
        <v>0</v>
      </c>
      <c r="T353" s="287" t="str">
        <f>IF('Dry_Litterbag Placem_Collection'!G134="","",'Dry_Litterbag Placem_Collection'!G134)</f>
        <v/>
      </c>
      <c r="U353" s="288" t="str">
        <f t="shared" si="20"/>
        <v/>
      </c>
      <c r="V353" s="286" t="str">
        <f t="shared" si="23"/>
        <v/>
      </c>
      <c r="W353" s="289" t="str">
        <f>IFERROR(INDEX(Rainfall_Dry!$O$2:$O$217,MATCH(B353, Rainfall_Dry!$A$2:$A$217,0)),"")</f>
        <v/>
      </c>
      <c r="X353" s="270">
        <v>31.214836424255054</v>
      </c>
      <c r="Y353" s="270">
        <v>11.377370285476141</v>
      </c>
      <c r="Z353" s="270">
        <v>57.407793290268799</v>
      </c>
      <c r="AA353" s="271" t="s">
        <v>2688</v>
      </c>
      <c r="AB353" s="270">
        <v>4.7337604731394798</v>
      </c>
      <c r="AC353">
        <f>IF('WetLitterbags placem_collection'!AB134="","",'WetLitterbags placem_collection'!AB134)</f>
        <v>0.7</v>
      </c>
      <c r="AD353">
        <f>IF('WetLitterbags placem_collection'!Z134="","",'WetLitterbags placem_collection'!Z134)</f>
        <v>9.8000000000000007</v>
      </c>
      <c r="AE353" s="256" t="str">
        <f>IF('WetLitterbags placem_collection'!AA134="","",'WetLitterbags placem_collection'!AA134)</f>
        <v>G</v>
      </c>
      <c r="AF353">
        <f>IF('WetLitterbags placem_collection'!AC134="","",'WetLitterbags placem_collection'!AC134)</f>
        <v>1</v>
      </c>
      <c r="AG353" t="str">
        <f>IFERROR(AVERAGE('Dry_Litterbag Placem_Collection'!O134,'Dry_Litterbag Placem_Collection'!R134),"")</f>
        <v/>
      </c>
      <c r="AH353" s="290" t="str">
        <f>IFERROR(AVERAGE('Dry_Litterbag Placem_Collection'!N134,'Dry_Litterbag Placem_Collection'!Q134),"")</f>
        <v/>
      </c>
      <c r="AI353" s="289">
        <f>INDEX(Coordinates!$B$2:$B$197,MATCH(G353,Coordinates!$J$2:$J$197,0))</f>
        <v>-2.3504800260000001</v>
      </c>
      <c r="AJ353" s="289">
        <f>INDEX(Coordinates!$C$2:$C$197,MATCH(G353,Coordinates!$J$2:$J$197,0))</f>
        <v>34.049551030000003</v>
      </c>
      <c r="AK353" s="289" t="str">
        <f>IF(ISNUMBER(SEARCH("C", 'Dry_Litterbag Placem_Collection'!T134)),"YES","")</f>
        <v/>
      </c>
      <c r="AL353" s="289" t="str">
        <f>IF(ISNUMBER(SEARCH("H", 'Dry_Litterbag Placem_Collection'!T134)),"YES","")</f>
        <v/>
      </c>
      <c r="AM353" s="289" t="str">
        <f>IF(ISNUMBER(SEARCH("R", 'Dry_Litterbag Placem_Collection'!T134)),"YES","")</f>
        <v/>
      </c>
    </row>
    <row r="354" spans="1:39" ht="15" customHeight="1">
      <c r="A354" s="281" t="s">
        <v>2677</v>
      </c>
      <c r="B354" s="282">
        <f>'Dry_Litterbag Placem_Collection'!A135</f>
        <v>133</v>
      </c>
      <c r="C354" s="282" t="str">
        <f>'Dry_Litterbag Placem_Collection'!B135</f>
        <v xml:space="preserve">Mwantimba
</v>
      </c>
      <c r="D354" s="282" t="s">
        <v>2677</v>
      </c>
      <c r="E354" s="282" t="s">
        <v>20</v>
      </c>
      <c r="F354" s="282">
        <v>1</v>
      </c>
      <c r="G354" s="283" t="str">
        <f>'Dry_Litterbag Placem_Collection'!C135</f>
        <v>Wet_P1_T5</v>
      </c>
      <c r="H354" s="284" t="s">
        <v>2559</v>
      </c>
      <c r="I354" s="292" t="s">
        <v>298</v>
      </c>
      <c r="J354" s="282" t="str">
        <f>IF(ISBLANK('Dry_Litterbag Placem_Collection'!K135),"","R"&amp;""&amp;'Dry_Litterbag Placem_Collection'!K135)</f>
        <v>R817</v>
      </c>
      <c r="K354" s="286">
        <f>IFERROR(INDEX('Green_rooibos initial weight'!$C$5:$C$1749,MATCH(J354, 'Green_rooibos initial weight'!$A$5:$A$1749,0)),"")</f>
        <v>2.1749999999999998</v>
      </c>
      <c r="L354" s="286">
        <f t="shared" si="21"/>
        <v>1.9251999999999998</v>
      </c>
      <c r="M354" s="291"/>
      <c r="N354" s="291"/>
      <c r="O354" s="286" t="str">
        <f>IF(IFERROR(INDEX('Both teabags AfterDry'!$D$3:$D$900,MATCH(J354,'Both teabags AfterDry'!$A$3:$A$900,0)),"")="","",(IFERROR(INDEX('Both teabags AfterDry'!$D$3:$D$900,MATCH(J354,'Both teabags AfterDry'!$A$3:$A$900,0)),"")))</f>
        <v/>
      </c>
      <c r="P354" s="286" t="str">
        <f t="shared" si="22"/>
        <v/>
      </c>
      <c r="Q354" s="291"/>
      <c r="R354" s="291"/>
      <c r="S354" s="287">
        <f>'Dry_Litterbag Placem_Collection'!E135</f>
        <v>42939</v>
      </c>
      <c r="T354" s="287">
        <f>IF('Dry_Litterbag Placem_Collection'!G135="","",'Dry_Litterbag Placem_Collection'!G135)</f>
        <v>43008</v>
      </c>
      <c r="U354" s="288">
        <f t="shared" si="20"/>
        <v>69</v>
      </c>
      <c r="V354" s="286" t="str">
        <f t="shared" si="23"/>
        <v/>
      </c>
      <c r="W354" s="289">
        <f>IFERROR(INDEX(Rainfall_Dry!$O$2:$O$217,MATCH(B354, Rainfall_Dry!$A$2:$A$217,0)),"")</f>
        <v>136.27214243</v>
      </c>
      <c r="X354" s="270">
        <v>31.214836424255054</v>
      </c>
      <c r="Y354" s="270">
        <v>11.377370285476141</v>
      </c>
      <c r="Z354" s="270">
        <v>57.407793290268799</v>
      </c>
      <c r="AA354" s="271" t="s">
        <v>2688</v>
      </c>
      <c r="AB354" s="270">
        <v>5.7337604731394798</v>
      </c>
      <c r="AC354">
        <f>IF('WetLitterbags placem_collection'!AB135="","",'WetLitterbags placem_collection'!AB135)</f>
        <v>2.2000000000000002</v>
      </c>
      <c r="AD354">
        <f>IF('WetLitterbags placem_collection'!Z135="","",'WetLitterbags placem_collection'!Z135)</f>
        <v>10</v>
      </c>
      <c r="AE354" s="256" t="str">
        <f>IF('WetLitterbags placem_collection'!AA135="","",'WetLitterbags placem_collection'!AA135)</f>
        <v>O</v>
      </c>
      <c r="AF354">
        <f>IF('WetLitterbags placem_collection'!AC135="","",'WetLitterbags placem_collection'!AC135)</f>
        <v>1</v>
      </c>
      <c r="AG354">
        <f>IFERROR(AVERAGE('Dry_Litterbag Placem_Collection'!O135,'Dry_Litterbag Placem_Collection'!R135),"")</f>
        <v>8.75</v>
      </c>
      <c r="AH354" s="290">
        <f>IFERROR(AVERAGE('Dry_Litterbag Placem_Collection'!N135,'Dry_Litterbag Placem_Collection'!Q135),"")</f>
        <v>31.3</v>
      </c>
      <c r="AI354" s="289">
        <f>INDEX(Coordinates!$B$2:$B$197,MATCH(G354,Coordinates!$J$2:$J$197,0))</f>
        <v>-2.350474996</v>
      </c>
      <c r="AJ354" s="289">
        <f>INDEX(Coordinates!$C$2:$C$197,MATCH(G354,Coordinates!$J$2:$J$197,0))</f>
        <v>34.049801979999998</v>
      </c>
      <c r="AK354" s="289" t="str">
        <f>IF(ISNUMBER(SEARCH("C", 'Dry_Litterbag Placem_Collection'!T135)),"YES","")</f>
        <v>YES</v>
      </c>
      <c r="AL354" s="289" t="str">
        <f>IF(ISNUMBER(SEARCH("H", 'Dry_Litterbag Placem_Collection'!T135)),"YES","")</f>
        <v/>
      </c>
      <c r="AM354" s="289" t="str">
        <f>IF(ISNUMBER(SEARCH("R", 'Dry_Litterbag Placem_Collection'!T135)),"YES","")</f>
        <v/>
      </c>
    </row>
    <row r="355" spans="1:39" ht="15" customHeight="1">
      <c r="A355" s="281" t="s">
        <v>2677</v>
      </c>
      <c r="B355" s="282">
        <f>'Dry_Litterbag Placem_Collection'!A136</f>
        <v>134</v>
      </c>
      <c r="C355" s="282" t="str">
        <f>'Dry_Litterbag Placem_Collection'!B136</f>
        <v xml:space="preserve">Mwantimba
</v>
      </c>
      <c r="D355" s="282" t="s">
        <v>2677</v>
      </c>
      <c r="E355" s="282" t="s">
        <v>20</v>
      </c>
      <c r="F355" s="282">
        <v>1</v>
      </c>
      <c r="G355" s="283" t="str">
        <f>'Dry_Litterbag Placem_Collection'!C136</f>
        <v>Wet_P1_T6</v>
      </c>
      <c r="H355" s="284" t="s">
        <v>2559</v>
      </c>
      <c r="I355" s="292" t="s">
        <v>298</v>
      </c>
      <c r="J355" s="282" t="str">
        <f>IF(ISBLANK('Dry_Litterbag Placem_Collection'!K136),"","R"&amp;""&amp;'Dry_Litterbag Placem_Collection'!K136)</f>
        <v>R837</v>
      </c>
      <c r="K355" s="286">
        <f>IFERROR(INDEX('Green_rooibos initial weight'!$C$5:$C$1749,MATCH(J355, 'Green_rooibos initial weight'!$A$5:$A$1749,0)),"")</f>
        <v>2.1909999999999998</v>
      </c>
      <c r="L355" s="286">
        <f t="shared" si="21"/>
        <v>1.9411999999999998</v>
      </c>
      <c r="M355" s="291"/>
      <c r="N355" s="291"/>
      <c r="O355" s="286">
        <f>IF(IFERROR(INDEX('Both teabags AfterDry'!$D$3:$D$900,MATCH(J355,'Both teabags AfterDry'!$A$3:$A$900,0)),"")="","",(IFERROR(INDEX('Both teabags AfterDry'!$D$3:$D$900,MATCH(J355,'Both teabags AfterDry'!$A$3:$A$900,0)),"")))</f>
        <v>1.7436</v>
      </c>
      <c r="P355" s="286">
        <f t="shared" si="22"/>
        <v>1.593</v>
      </c>
      <c r="Q355" s="291"/>
      <c r="R355" s="291"/>
      <c r="S355" s="287">
        <f>'Dry_Litterbag Placem_Collection'!E136</f>
        <v>42939</v>
      </c>
      <c r="T355" s="287">
        <f>IF('Dry_Litterbag Placem_Collection'!G136="","",'Dry_Litterbag Placem_Collection'!G136)</f>
        <v>43008</v>
      </c>
      <c r="U355" s="288">
        <f t="shared" si="20"/>
        <v>69</v>
      </c>
      <c r="V355" s="286">
        <f t="shared" si="23"/>
        <v>0.34819999999999984</v>
      </c>
      <c r="W355" s="289">
        <f>IFERROR(INDEX(Rainfall_Dry!$O$2:$O$217,MATCH(B355, Rainfall_Dry!$A$2:$A$217,0)),"")</f>
        <v>136.27214243</v>
      </c>
      <c r="X355" s="270">
        <v>31.214836424255054</v>
      </c>
      <c r="Y355" s="270">
        <v>11.377370285476141</v>
      </c>
      <c r="Z355" s="270">
        <v>57.407793290268799</v>
      </c>
      <c r="AA355" s="271" t="s">
        <v>2688</v>
      </c>
      <c r="AB355" s="270">
        <v>6.7337604731394798</v>
      </c>
      <c r="AC355">
        <f>IF('WetLitterbags placem_collection'!AB136="","",'WetLitterbags placem_collection'!AB136)</f>
        <v>1.1000000000000001</v>
      </c>
      <c r="AD355">
        <f>IF('WetLitterbags placem_collection'!Z136="","",'WetLitterbags placem_collection'!Z136)</f>
        <v>15.4</v>
      </c>
      <c r="AE355" s="256" t="str">
        <f>IF('WetLitterbags placem_collection'!AA136="","",'WetLitterbags placem_collection'!AA136)</f>
        <v>O</v>
      </c>
      <c r="AF355">
        <f>IF('WetLitterbags placem_collection'!AC136="","",'WetLitterbags placem_collection'!AC136)</f>
        <v>1</v>
      </c>
      <c r="AG355">
        <f>IFERROR(AVERAGE('Dry_Litterbag Placem_Collection'!O136,'Dry_Litterbag Placem_Collection'!R136),"")</f>
        <v>6.65</v>
      </c>
      <c r="AH355" s="290">
        <f>IFERROR(AVERAGE('Dry_Litterbag Placem_Collection'!N136,'Dry_Litterbag Placem_Collection'!Q136),"")</f>
        <v>29.200000000000003</v>
      </c>
      <c r="AI355" s="289">
        <f>INDEX(Coordinates!$B$2:$B$197,MATCH(G355,Coordinates!$J$2:$J$197,0))</f>
        <v>-2.3503559730000001</v>
      </c>
      <c r="AJ355" s="289">
        <f>INDEX(Coordinates!$C$2:$C$197,MATCH(G355,Coordinates!$J$2:$J$197,0))</f>
        <v>34.049800980000001</v>
      </c>
      <c r="AK355" s="289" t="str">
        <f>IF(ISNUMBER(SEARCH("C", 'Dry_Litterbag Placem_Collection'!T136)),"YES","")</f>
        <v>YES</v>
      </c>
      <c r="AL355" s="289" t="str">
        <f>IF(ISNUMBER(SEARCH("H", 'Dry_Litterbag Placem_Collection'!T136)),"YES","")</f>
        <v/>
      </c>
      <c r="AM355" s="289" t="str">
        <f>IF(ISNUMBER(SEARCH("R", 'Dry_Litterbag Placem_Collection'!T136)),"YES","")</f>
        <v/>
      </c>
    </row>
    <row r="356" spans="1:39" ht="15" customHeight="1">
      <c r="A356" s="281" t="s">
        <v>2677</v>
      </c>
      <c r="B356" s="282">
        <f>'Dry_Litterbag Placem_Collection'!A137</f>
        <v>135</v>
      </c>
      <c r="C356" s="282" t="str">
        <f>'Dry_Litterbag Placem_Collection'!B137</f>
        <v xml:space="preserve">Mwantimba
</v>
      </c>
      <c r="D356" s="282" t="s">
        <v>2677</v>
      </c>
      <c r="E356" s="282" t="s">
        <v>20</v>
      </c>
      <c r="F356" s="282">
        <v>1</v>
      </c>
      <c r="G356" s="283" t="str">
        <f>'Dry_Litterbag Placem_Collection'!C137</f>
        <v>Wet_P1_T7</v>
      </c>
      <c r="H356" s="284" t="s">
        <v>2559</v>
      </c>
      <c r="I356" s="292" t="s">
        <v>298</v>
      </c>
      <c r="J356" s="282" t="str">
        <f>IF(ISBLANK('Dry_Litterbag Placem_Collection'!K137),"","R"&amp;""&amp;'Dry_Litterbag Placem_Collection'!K137)</f>
        <v>R756</v>
      </c>
      <c r="K356" s="286">
        <f>IFERROR(INDEX('Green_rooibos initial weight'!$C$5:$C$1749,MATCH(J356, 'Green_rooibos initial weight'!$A$5:$A$1749,0)),"")</f>
        <v>2.2690000000000001</v>
      </c>
      <c r="L356" s="286">
        <f t="shared" si="21"/>
        <v>2.0192000000000001</v>
      </c>
      <c r="M356" s="291"/>
      <c r="N356" s="291"/>
      <c r="O356" s="286">
        <f>IF(IFERROR(INDEX('Both teabags AfterDry'!$D$3:$D$900,MATCH(J356,'Both teabags AfterDry'!$A$3:$A$900,0)),"")="","",(IFERROR(INDEX('Both teabags AfterDry'!$D$3:$D$900,MATCH(J356,'Both teabags AfterDry'!$A$3:$A$900,0)),"")))</f>
        <v>2.0406</v>
      </c>
      <c r="P356" s="286">
        <f t="shared" si="22"/>
        <v>1.89</v>
      </c>
      <c r="Q356" s="291"/>
      <c r="R356" s="291"/>
      <c r="S356" s="287">
        <f>'Dry_Litterbag Placem_Collection'!E137</f>
        <v>42939</v>
      </c>
      <c r="T356" s="287">
        <f>IF('Dry_Litterbag Placem_Collection'!G137="","",'Dry_Litterbag Placem_Collection'!G137)</f>
        <v>43008</v>
      </c>
      <c r="U356" s="288">
        <f t="shared" si="20"/>
        <v>69</v>
      </c>
      <c r="V356" s="286">
        <f t="shared" si="23"/>
        <v>0.1292000000000002</v>
      </c>
      <c r="W356" s="289">
        <f>IFERROR(INDEX(Rainfall_Dry!$O$2:$O$217,MATCH(B356, Rainfall_Dry!$A$2:$A$217,0)),"")</f>
        <v>136.27214243</v>
      </c>
      <c r="X356" s="270">
        <v>31.214836424255054</v>
      </c>
      <c r="Y356" s="270">
        <v>11.377370285476141</v>
      </c>
      <c r="Z356" s="270">
        <v>57.407793290268799</v>
      </c>
      <c r="AA356" s="271" t="s">
        <v>2688</v>
      </c>
      <c r="AB356" s="270">
        <v>7.7337604731394798</v>
      </c>
      <c r="AC356">
        <f>IF('WetLitterbags placem_collection'!AB137="","",'WetLitterbags placem_collection'!AB137)</f>
        <v>2.1</v>
      </c>
      <c r="AD356">
        <f>IF('WetLitterbags placem_collection'!Z137="","",'WetLitterbags placem_collection'!Z137)</f>
        <v>5.6</v>
      </c>
      <c r="AE356" s="256" t="str">
        <f>IF('WetLitterbags placem_collection'!AA137="","",'WetLitterbags placem_collection'!AA137)</f>
        <v>O</v>
      </c>
      <c r="AF356">
        <f>IF('WetLitterbags placem_collection'!AC137="","",'WetLitterbags placem_collection'!AC137)</f>
        <v>1</v>
      </c>
      <c r="AG356">
        <f>IFERROR(AVERAGE('Dry_Litterbag Placem_Collection'!O137,'Dry_Litterbag Placem_Collection'!R137),"")</f>
        <v>8.5500000000000007</v>
      </c>
      <c r="AH356" s="290">
        <f>IFERROR(AVERAGE('Dry_Litterbag Placem_Collection'!N137,'Dry_Litterbag Placem_Collection'!Q137),"")</f>
        <v>31.35</v>
      </c>
      <c r="AI356" s="289">
        <f>INDEX(Coordinates!$B$2:$B$197,MATCH(G356,Coordinates!$J$2:$J$197,0))</f>
        <v>-2.3503589909999998</v>
      </c>
      <c r="AJ356" s="289">
        <f>INDEX(Coordinates!$C$2:$C$197,MATCH(G356,Coordinates!$J$2:$J$197,0))</f>
        <v>34.049719000000003</v>
      </c>
      <c r="AK356" s="289" t="str">
        <f>IF(ISNUMBER(SEARCH("C", 'Dry_Litterbag Placem_Collection'!T137)),"YES","")</f>
        <v>YES</v>
      </c>
      <c r="AL356" s="289" t="str">
        <f>IF(ISNUMBER(SEARCH("H", 'Dry_Litterbag Placem_Collection'!T137)),"YES","")</f>
        <v>YES</v>
      </c>
      <c r="AM356" s="289" t="str">
        <f>IF(ISNUMBER(SEARCH("R", 'Dry_Litterbag Placem_Collection'!T137)),"YES","")</f>
        <v/>
      </c>
    </row>
    <row r="357" spans="1:39" ht="15" customHeight="1">
      <c r="A357" s="281" t="s">
        <v>2677</v>
      </c>
      <c r="B357" s="282">
        <f>'Dry_Litterbag Placem_Collection'!A138</f>
        <v>136</v>
      </c>
      <c r="C357" s="282" t="str">
        <f>'Dry_Litterbag Placem_Collection'!B138</f>
        <v xml:space="preserve">Mwantimba
</v>
      </c>
      <c r="D357" s="282" t="s">
        <v>2677</v>
      </c>
      <c r="E357" s="282" t="s">
        <v>20</v>
      </c>
      <c r="F357" s="282">
        <v>1</v>
      </c>
      <c r="G357" s="283" t="str">
        <f>'Dry_Litterbag Placem_Collection'!C138</f>
        <v>Wet_P1_T8</v>
      </c>
      <c r="H357" s="284" t="s">
        <v>2559</v>
      </c>
      <c r="I357" s="292" t="s">
        <v>298</v>
      </c>
      <c r="J357" s="282" t="str">
        <f>IF(ISBLANK('Dry_Litterbag Placem_Collection'!K138),"","R"&amp;""&amp;'Dry_Litterbag Placem_Collection'!K138)</f>
        <v>R184</v>
      </c>
      <c r="K357" s="286">
        <f>IFERROR(INDEX('Green_rooibos initial weight'!$C$5:$C$1749,MATCH(J357, 'Green_rooibos initial weight'!$A$5:$A$1749,0)),"")</f>
        <v>2.202</v>
      </c>
      <c r="L357" s="286">
        <f t="shared" si="21"/>
        <v>1.9521999999999999</v>
      </c>
      <c r="M357" s="291"/>
      <c r="N357" s="291"/>
      <c r="O357" s="286">
        <f>IF(IFERROR(INDEX('Both teabags AfterDry'!$D$3:$D$900,MATCH(J357,'Both teabags AfterDry'!$A$3:$A$900,0)),"")="","",(IFERROR(INDEX('Both teabags AfterDry'!$D$3:$D$900,MATCH(J357,'Both teabags AfterDry'!$A$3:$A$900,0)),"")))</f>
        <v>1.7850999999999999</v>
      </c>
      <c r="P357" s="286">
        <f t="shared" si="22"/>
        <v>1.6344999999999998</v>
      </c>
      <c r="Q357" s="291"/>
      <c r="R357" s="291"/>
      <c r="S357" s="287">
        <f>'Dry_Litterbag Placem_Collection'!E138</f>
        <v>42939</v>
      </c>
      <c r="T357" s="287">
        <f>IF('Dry_Litterbag Placem_Collection'!G138="","",'Dry_Litterbag Placem_Collection'!G138)</f>
        <v>43008</v>
      </c>
      <c r="U357" s="288">
        <f t="shared" si="20"/>
        <v>69</v>
      </c>
      <c r="V357" s="286">
        <f t="shared" si="23"/>
        <v>0.31770000000000009</v>
      </c>
      <c r="W357" s="289">
        <f>IFERROR(INDEX(Rainfall_Dry!$O$2:$O$217,MATCH(B357, Rainfall_Dry!$A$2:$A$217,0)),"")</f>
        <v>136.27214243</v>
      </c>
      <c r="X357" s="270">
        <v>31.214836424255054</v>
      </c>
      <c r="Y357" s="270">
        <v>11.377370285476141</v>
      </c>
      <c r="Z357" s="270">
        <v>57.407793290268799</v>
      </c>
      <c r="AA357" s="271" t="s">
        <v>2688</v>
      </c>
      <c r="AB357" s="270">
        <v>8.7337604731394798</v>
      </c>
      <c r="AC357">
        <f>IF('WetLitterbags placem_collection'!AB138="","",'WetLitterbags placem_collection'!AB138)</f>
        <v>2.2999999999999998</v>
      </c>
      <c r="AD357">
        <f>IF('WetLitterbags placem_collection'!Z138="","",'WetLitterbags placem_collection'!Z138)</f>
        <v>16.3</v>
      </c>
      <c r="AE357" s="256" t="str">
        <f>IF('WetLitterbags placem_collection'!AA138="","",'WetLitterbags placem_collection'!AA138)</f>
        <v>G</v>
      </c>
      <c r="AF357">
        <f>IF('WetLitterbags placem_collection'!AC138="","",'WetLitterbags placem_collection'!AC138)</f>
        <v>1</v>
      </c>
      <c r="AG357">
        <f>IFERROR(AVERAGE('Dry_Litterbag Placem_Collection'!O138,'Dry_Litterbag Placem_Collection'!R138),"")</f>
        <v>5.9</v>
      </c>
      <c r="AH357" s="290">
        <f>IFERROR(AVERAGE('Dry_Litterbag Placem_Collection'!N138,'Dry_Litterbag Placem_Collection'!Q138),"")</f>
        <v>29.9</v>
      </c>
      <c r="AI357" s="289">
        <f>INDEX(Coordinates!$B$2:$B$197,MATCH(G357,Coordinates!$J$2:$J$197,0))</f>
        <v>-2.3502159960000002</v>
      </c>
      <c r="AJ357" s="289">
        <f>INDEX(Coordinates!$C$2:$C$197,MATCH(G357,Coordinates!$J$2:$J$197,0))</f>
        <v>34.049822020000001</v>
      </c>
      <c r="AK357" s="289" t="str">
        <f>IF(ISNUMBER(SEARCH("C", 'Dry_Litterbag Placem_Collection'!T138)),"YES","")</f>
        <v/>
      </c>
      <c r="AL357" s="289" t="str">
        <f>IF(ISNUMBER(SEARCH("H", 'Dry_Litterbag Placem_Collection'!T138)),"YES","")</f>
        <v/>
      </c>
      <c r="AM357" s="289" t="str">
        <f>IF(ISNUMBER(SEARCH("R", 'Dry_Litterbag Placem_Collection'!T138)),"YES","")</f>
        <v/>
      </c>
    </row>
    <row r="358" spans="1:39" ht="15" customHeight="1">
      <c r="A358" s="281" t="s">
        <v>2677</v>
      </c>
      <c r="B358" s="282">
        <f>'Dry_Litterbag Placem_Collection'!A139</f>
        <v>137</v>
      </c>
      <c r="C358" s="282" t="str">
        <f>'Dry_Litterbag Placem_Collection'!B139</f>
        <v xml:space="preserve">Mwantimba
</v>
      </c>
      <c r="D358" s="282" t="s">
        <v>2677</v>
      </c>
      <c r="E358" s="282" t="s">
        <v>20</v>
      </c>
      <c r="F358" s="282">
        <v>2</v>
      </c>
      <c r="G358" s="283" t="str">
        <f>'Dry_Litterbag Placem_Collection'!C139</f>
        <v>Wet_P2_T1</v>
      </c>
      <c r="H358" s="284" t="s">
        <v>2559</v>
      </c>
      <c r="I358" s="292" t="s">
        <v>298</v>
      </c>
      <c r="J358" s="282" t="str">
        <f>IF(ISBLANK('Dry_Litterbag Placem_Collection'!K139),"","R"&amp;""&amp;'Dry_Litterbag Placem_Collection'!K139)</f>
        <v>R746</v>
      </c>
      <c r="K358" s="286">
        <f>IFERROR(INDEX('Green_rooibos initial weight'!$C$5:$C$1749,MATCH(J358, 'Green_rooibos initial weight'!$A$5:$A$1749,0)),"")</f>
        <v>2.2290000000000001</v>
      </c>
      <c r="L358" s="286">
        <f t="shared" si="21"/>
        <v>1.9792000000000001</v>
      </c>
      <c r="M358" s="291"/>
      <c r="N358" s="291"/>
      <c r="O358" s="286">
        <f>IF(IFERROR(INDEX('Both teabags AfterDry'!$D$3:$D$900,MATCH(J358,'Both teabags AfterDry'!$A$3:$A$900,0)),"")="","",(IFERROR(INDEX('Both teabags AfterDry'!$D$3:$D$900,MATCH(J358,'Both teabags AfterDry'!$A$3:$A$900,0)),"")))</f>
        <v>5.0305999999999997</v>
      </c>
      <c r="P358" s="286">
        <f t="shared" si="22"/>
        <v>4.88</v>
      </c>
      <c r="Q358" s="291"/>
      <c r="R358" s="291"/>
      <c r="S358" s="287">
        <f>'Dry_Litterbag Placem_Collection'!E139</f>
        <v>42939</v>
      </c>
      <c r="T358" s="287">
        <f>IF('Dry_Litterbag Placem_Collection'!G139="","",'Dry_Litterbag Placem_Collection'!G139)</f>
        <v>43008</v>
      </c>
      <c r="U358" s="288">
        <f t="shared" si="20"/>
        <v>69</v>
      </c>
      <c r="V358" s="286">
        <f t="shared" si="23"/>
        <v>-2.9007999999999998</v>
      </c>
      <c r="W358" s="289">
        <f>IFERROR(INDEX(Rainfall_Dry!$O$2:$O$217,MATCH(B358, Rainfall_Dry!$A$2:$A$217,0)),"")</f>
        <v>136.27214243</v>
      </c>
      <c r="X358" s="270">
        <v>33.96</v>
      </c>
      <c r="Y358" s="270">
        <v>8.9200000000000017</v>
      </c>
      <c r="Z358" s="270">
        <v>57.12</v>
      </c>
      <c r="AA358" s="271" t="s">
        <v>2688</v>
      </c>
      <c r="AB358" s="270">
        <v>2.072055199605717</v>
      </c>
      <c r="AC358">
        <f>IF('WetLitterbags placem_collection'!AB139="","",'WetLitterbags placem_collection'!AB139)</f>
        <v>1.2</v>
      </c>
      <c r="AD358">
        <f>IF('WetLitterbags placem_collection'!Z139="","",'WetLitterbags placem_collection'!Z139)</f>
        <v>32.4</v>
      </c>
      <c r="AE358" s="256" t="str">
        <f>IF('WetLitterbags placem_collection'!AA139="","",'WetLitterbags placem_collection'!AA139)</f>
        <v>G</v>
      </c>
      <c r="AF358">
        <f>IF('WetLitterbags placem_collection'!AC139="","",'WetLitterbags placem_collection'!AC139)</f>
        <v>1</v>
      </c>
      <c r="AG358">
        <f>IFERROR(AVERAGE('Dry_Litterbag Placem_Collection'!O139,'Dry_Litterbag Placem_Collection'!R139),"")</f>
        <v>8.9</v>
      </c>
      <c r="AH358" s="290">
        <f>IFERROR(AVERAGE('Dry_Litterbag Placem_Collection'!N139,'Dry_Litterbag Placem_Collection'!Q139),"")</f>
        <v>27.55</v>
      </c>
      <c r="AI358" s="289">
        <f>INDEX(Coordinates!$B$2:$B$197,MATCH(G358,Coordinates!$J$2:$J$197,0))</f>
        <v>-2.348596025</v>
      </c>
      <c r="AJ358" s="289">
        <f>INDEX(Coordinates!$C$2:$C$197,MATCH(G358,Coordinates!$J$2:$J$197,0))</f>
        <v>34.050070959999999</v>
      </c>
      <c r="AK358" s="289" t="str">
        <f>IF(ISNUMBER(SEARCH("C", 'Dry_Litterbag Placem_Collection'!T139)),"YES","")</f>
        <v>YES</v>
      </c>
      <c r="AL358" s="289" t="str">
        <f>IF(ISNUMBER(SEARCH("H", 'Dry_Litterbag Placem_Collection'!T139)),"YES","")</f>
        <v>YES</v>
      </c>
      <c r="AM358" s="289" t="str">
        <f>IF(ISNUMBER(SEARCH("R", 'Dry_Litterbag Placem_Collection'!T139)),"YES","")</f>
        <v/>
      </c>
    </row>
    <row r="359" spans="1:39" ht="15" customHeight="1">
      <c r="A359" s="281" t="s">
        <v>2677</v>
      </c>
      <c r="B359" s="282">
        <f>'Dry_Litterbag Placem_Collection'!A140</f>
        <v>138</v>
      </c>
      <c r="C359" s="282" t="str">
        <f>'Dry_Litterbag Placem_Collection'!B140</f>
        <v xml:space="preserve">Mwantimba
</v>
      </c>
      <c r="D359" s="282" t="s">
        <v>2677</v>
      </c>
      <c r="E359" s="282" t="s">
        <v>20</v>
      </c>
      <c r="F359" s="282">
        <v>2</v>
      </c>
      <c r="G359" s="283" t="str">
        <f>'Dry_Litterbag Placem_Collection'!C140</f>
        <v>Wet_P2_T2</v>
      </c>
      <c r="H359" s="284" t="s">
        <v>2559</v>
      </c>
      <c r="I359" s="292" t="s">
        <v>298</v>
      </c>
      <c r="J359" s="282" t="str">
        <f>IF(ISBLANK('Dry_Litterbag Placem_Collection'!K140),"","R"&amp;""&amp;'Dry_Litterbag Placem_Collection'!K140)</f>
        <v>R821</v>
      </c>
      <c r="K359" s="286">
        <f>IFERROR(INDEX('Green_rooibos initial weight'!$C$5:$C$1749,MATCH(J359, 'Green_rooibos initial weight'!$A$5:$A$1749,0)),"")</f>
        <v>2.1680000000000001</v>
      </c>
      <c r="L359" s="286">
        <f t="shared" si="21"/>
        <v>1.9182000000000001</v>
      </c>
      <c r="M359" s="291"/>
      <c r="N359" s="291"/>
      <c r="O359" s="286">
        <f>IF(IFERROR(INDEX('Both teabags AfterDry'!$D$3:$D$900,MATCH(J359,'Both teabags AfterDry'!$A$3:$A$900,0)),"")="","",(IFERROR(INDEX('Both teabags AfterDry'!$D$3:$D$900,MATCH(J359,'Both teabags AfterDry'!$A$3:$A$900,0)),"")))</f>
        <v>0.2059</v>
      </c>
      <c r="P359" s="286">
        <f t="shared" si="22"/>
        <v>5.5299999999999988E-2</v>
      </c>
      <c r="Q359" s="291"/>
      <c r="R359" s="291"/>
      <c r="S359" s="287">
        <f>'Dry_Litterbag Placem_Collection'!E140</f>
        <v>42939</v>
      </c>
      <c r="T359" s="287">
        <f>IF('Dry_Litterbag Placem_Collection'!G140="","",'Dry_Litterbag Placem_Collection'!G140)</f>
        <v>43008</v>
      </c>
      <c r="U359" s="288">
        <f t="shared" si="20"/>
        <v>69</v>
      </c>
      <c r="V359" s="286">
        <f t="shared" si="23"/>
        <v>1.8629000000000002</v>
      </c>
      <c r="W359" s="289">
        <f>IFERROR(INDEX(Rainfall_Dry!$O$2:$O$217,MATCH(B359, Rainfall_Dry!$A$2:$A$217,0)),"")</f>
        <v>136.27214243</v>
      </c>
      <c r="X359" s="270">
        <v>33.96</v>
      </c>
      <c r="Y359" s="270">
        <v>8.9200000000000017</v>
      </c>
      <c r="Z359" s="270">
        <v>57.12</v>
      </c>
      <c r="AA359" s="271" t="s">
        <v>2688</v>
      </c>
      <c r="AB359" s="270">
        <v>3.0720551996057202</v>
      </c>
      <c r="AC359">
        <f>IF('WetLitterbags placem_collection'!AB140="","",'WetLitterbags placem_collection'!AB140)</f>
        <v>2.8</v>
      </c>
      <c r="AD359">
        <f>IF('WetLitterbags placem_collection'!Z140="","",'WetLitterbags placem_collection'!Z140)</f>
        <v>26.4</v>
      </c>
      <c r="AE359" s="256" t="str">
        <f>IF('WetLitterbags placem_collection'!AA140="","",'WetLitterbags placem_collection'!AA140)</f>
        <v>G</v>
      </c>
      <c r="AF359">
        <f>IF('WetLitterbags placem_collection'!AC140="","",'WetLitterbags placem_collection'!AC140)</f>
        <v>1</v>
      </c>
      <c r="AG359">
        <f>IFERROR(AVERAGE('Dry_Litterbag Placem_Collection'!O140,'Dry_Litterbag Placem_Collection'!R140),"")</f>
        <v>7.05</v>
      </c>
      <c r="AH359" s="290">
        <f>IFERROR(AVERAGE('Dry_Litterbag Placem_Collection'!N140,'Dry_Litterbag Placem_Collection'!Q140),"")</f>
        <v>28.799999999999997</v>
      </c>
      <c r="AI359" s="289">
        <f>INDEX(Coordinates!$B$2:$B$197,MATCH(G359,Coordinates!$J$2:$J$197,0))</f>
        <v>-2.3485449790000001</v>
      </c>
      <c r="AJ359" s="289">
        <f>INDEX(Coordinates!$C$2:$C$197,MATCH(G359,Coordinates!$J$2:$J$197,0))</f>
        <v>34.050146980000001</v>
      </c>
      <c r="AK359" s="289" t="str">
        <f>IF(ISNUMBER(SEARCH("C", 'Dry_Litterbag Placem_Collection'!T140)),"YES","")</f>
        <v>YES</v>
      </c>
      <c r="AL359" s="289" t="str">
        <f>IF(ISNUMBER(SEARCH("H", 'Dry_Litterbag Placem_Collection'!T140)),"YES","")</f>
        <v>YES</v>
      </c>
      <c r="AM359" s="289" t="str">
        <f>IF(ISNUMBER(SEARCH("R", 'Dry_Litterbag Placem_Collection'!T140)),"YES","")</f>
        <v/>
      </c>
    </row>
    <row r="360" spans="1:39" ht="15" customHeight="1">
      <c r="A360" s="281" t="s">
        <v>2677</v>
      </c>
      <c r="B360" s="282">
        <f>'Dry_Litterbag Placem_Collection'!A141</f>
        <v>139</v>
      </c>
      <c r="C360" s="282" t="str">
        <f>'Dry_Litterbag Placem_Collection'!B141</f>
        <v xml:space="preserve">Mwantimba
</v>
      </c>
      <c r="D360" s="282" t="s">
        <v>2677</v>
      </c>
      <c r="E360" s="282" t="s">
        <v>20</v>
      </c>
      <c r="F360" s="282">
        <v>2</v>
      </c>
      <c r="G360" s="283" t="str">
        <f>'Dry_Litterbag Placem_Collection'!C141</f>
        <v>Wet_P2_T3</v>
      </c>
      <c r="H360" s="284" t="s">
        <v>2559</v>
      </c>
      <c r="I360" s="292" t="s">
        <v>298</v>
      </c>
      <c r="J360" s="282" t="str">
        <f>IF(ISBLANK('Dry_Litterbag Placem_Collection'!K141),"","R"&amp;""&amp;'Dry_Litterbag Placem_Collection'!K141)</f>
        <v>R813</v>
      </c>
      <c r="K360" s="286">
        <f>IFERROR(INDEX('Green_rooibos initial weight'!$C$5:$C$1749,MATCH(J360, 'Green_rooibos initial weight'!$A$5:$A$1749,0)),"")</f>
        <v>2.2309999999999999</v>
      </c>
      <c r="L360" s="286">
        <f t="shared" si="21"/>
        <v>1.9811999999999999</v>
      </c>
      <c r="M360" s="291"/>
      <c r="N360" s="291"/>
      <c r="O360" s="286">
        <f>IF(IFERROR(INDEX('Both teabags AfterDry'!$D$3:$D$900,MATCH(J360,'Both teabags AfterDry'!$A$3:$A$900,0)),"")="","",(IFERROR(INDEX('Both teabags AfterDry'!$D$3:$D$900,MATCH(J360,'Both teabags AfterDry'!$A$3:$A$900,0)),"")))</f>
        <v>2.1772999999999998</v>
      </c>
      <c r="P360" s="286">
        <f t="shared" si="22"/>
        <v>2.0266999999999999</v>
      </c>
      <c r="Q360" s="291"/>
      <c r="R360" s="291"/>
      <c r="S360" s="287">
        <f>'Dry_Litterbag Placem_Collection'!E141</f>
        <v>42939</v>
      </c>
      <c r="T360" s="287">
        <f>IF('Dry_Litterbag Placem_Collection'!G141="","",'Dry_Litterbag Placem_Collection'!G141)</f>
        <v>43008</v>
      </c>
      <c r="U360" s="288">
        <f t="shared" si="20"/>
        <v>69</v>
      </c>
      <c r="V360" s="286">
        <f t="shared" si="23"/>
        <v>-4.5500000000000096E-2</v>
      </c>
      <c r="W360" s="289">
        <f>IFERROR(INDEX(Rainfall_Dry!$O$2:$O$217,MATCH(B360, Rainfall_Dry!$A$2:$A$217,0)),"")</f>
        <v>136.27214243</v>
      </c>
      <c r="X360" s="270">
        <v>33.96</v>
      </c>
      <c r="Y360" s="270">
        <v>8.9200000000000017</v>
      </c>
      <c r="Z360" s="270">
        <v>57.12</v>
      </c>
      <c r="AA360" s="271" t="s">
        <v>2688</v>
      </c>
      <c r="AB360" s="270">
        <v>4.0720551996057202</v>
      </c>
      <c r="AC360">
        <f>IF('WetLitterbags placem_collection'!AB141="","",'WetLitterbags placem_collection'!AB141)</f>
        <v>5.7</v>
      </c>
      <c r="AD360">
        <f>IF('WetLitterbags placem_collection'!Z141="","",'WetLitterbags placem_collection'!Z141)</f>
        <v>19.399999999999999</v>
      </c>
      <c r="AE360" s="256" t="str">
        <f>IF('WetLitterbags placem_collection'!AA141="","",'WetLitterbags placem_collection'!AA141)</f>
        <v>G</v>
      </c>
      <c r="AF360">
        <f>IF('WetLitterbags placem_collection'!AC141="","",'WetLitterbags placem_collection'!AC141)</f>
        <v>1</v>
      </c>
      <c r="AG360">
        <f>IFERROR(AVERAGE('Dry_Litterbag Placem_Collection'!O141,'Dry_Litterbag Placem_Collection'!R141),"")</f>
        <v>11.200000000000001</v>
      </c>
      <c r="AH360" s="290">
        <f>IFERROR(AVERAGE('Dry_Litterbag Placem_Collection'!N141,'Dry_Litterbag Placem_Collection'!Q141),"")</f>
        <v>28.15</v>
      </c>
      <c r="AI360" s="289">
        <f>INDEX(Coordinates!$B$2:$B$197,MATCH(G360,Coordinates!$J$2:$J$197,0))</f>
        <v>-2.3487209990000002</v>
      </c>
      <c r="AJ360" s="289">
        <f>INDEX(Coordinates!$C$2:$C$197,MATCH(G360,Coordinates!$J$2:$J$197,0))</f>
        <v>34.050128039999997</v>
      </c>
      <c r="AK360" s="289" t="str">
        <f>IF(ISNUMBER(SEARCH("C", 'Dry_Litterbag Placem_Collection'!T141)),"YES","")</f>
        <v>YES</v>
      </c>
      <c r="AL360" s="289" t="str">
        <f>IF(ISNUMBER(SEARCH("H", 'Dry_Litterbag Placem_Collection'!T141)),"YES","")</f>
        <v>YES</v>
      </c>
      <c r="AM360" s="289" t="str">
        <f>IF(ISNUMBER(SEARCH("R", 'Dry_Litterbag Placem_Collection'!T141)),"YES","")</f>
        <v/>
      </c>
    </row>
    <row r="361" spans="1:39" ht="15" customHeight="1">
      <c r="A361" s="281" t="s">
        <v>2677</v>
      </c>
      <c r="B361" s="282">
        <f>'Dry_Litterbag Placem_Collection'!A142</f>
        <v>140</v>
      </c>
      <c r="C361" s="282" t="str">
        <f>'Dry_Litterbag Placem_Collection'!B142</f>
        <v xml:space="preserve">Mwantimba
</v>
      </c>
      <c r="D361" s="282" t="s">
        <v>2677</v>
      </c>
      <c r="E361" s="282" t="s">
        <v>20</v>
      </c>
      <c r="F361" s="282">
        <v>2</v>
      </c>
      <c r="G361" s="283" t="str">
        <f>'Dry_Litterbag Placem_Collection'!C142</f>
        <v>Wet_P2_T4</v>
      </c>
      <c r="H361" s="284" t="s">
        <v>2559</v>
      </c>
      <c r="I361" s="292" t="s">
        <v>298</v>
      </c>
      <c r="J361" s="282" t="str">
        <f>IF(ISBLANK('Dry_Litterbag Placem_Collection'!K142),"","R"&amp;""&amp;'Dry_Litterbag Placem_Collection'!K142)</f>
        <v>R729</v>
      </c>
      <c r="K361" s="286">
        <f>IFERROR(INDEX('Green_rooibos initial weight'!$C$5:$C$1749,MATCH(J361, 'Green_rooibos initial weight'!$A$5:$A$1749,0)),"")</f>
        <v>2.1970000000000001</v>
      </c>
      <c r="L361" s="286">
        <f t="shared" si="21"/>
        <v>1.9472</v>
      </c>
      <c r="M361" s="291"/>
      <c r="N361" s="291"/>
      <c r="O361" s="286">
        <f>IF(IFERROR(INDEX('Both teabags AfterDry'!$D$3:$D$900,MATCH(J361,'Both teabags AfterDry'!$A$3:$A$900,0)),"")="","",(IFERROR(INDEX('Both teabags AfterDry'!$D$3:$D$900,MATCH(J361,'Both teabags AfterDry'!$A$3:$A$900,0)),"")))</f>
        <v>1.7859</v>
      </c>
      <c r="P361" s="286">
        <f t="shared" si="22"/>
        <v>1.6353</v>
      </c>
      <c r="Q361" s="291"/>
      <c r="R361" s="291"/>
      <c r="S361" s="287">
        <f>'Dry_Litterbag Placem_Collection'!E142</f>
        <v>42939</v>
      </c>
      <c r="T361" s="287">
        <f>IF('Dry_Litterbag Placem_Collection'!G142="","",'Dry_Litterbag Placem_Collection'!G142)</f>
        <v>43008</v>
      </c>
      <c r="U361" s="288">
        <f t="shared" si="20"/>
        <v>69</v>
      </c>
      <c r="V361" s="286">
        <f t="shared" si="23"/>
        <v>0.31190000000000007</v>
      </c>
      <c r="W361" s="289">
        <f>IFERROR(INDEX(Rainfall_Dry!$O$2:$O$217,MATCH(B361, Rainfall_Dry!$A$2:$A$217,0)),"")</f>
        <v>136.27214243</v>
      </c>
      <c r="X361" s="270">
        <v>33.96</v>
      </c>
      <c r="Y361" s="270">
        <v>8.9200000000000017</v>
      </c>
      <c r="Z361" s="270">
        <v>57.12</v>
      </c>
      <c r="AA361" s="271" t="s">
        <v>2688</v>
      </c>
      <c r="AB361" s="270">
        <v>5.0720551996057202</v>
      </c>
      <c r="AC361">
        <f>IF('WetLitterbags placem_collection'!AB142="","",'WetLitterbags placem_collection'!AB142)</f>
        <v>1.4</v>
      </c>
      <c r="AD361">
        <f>IF('WetLitterbags placem_collection'!Z142="","",'WetLitterbags placem_collection'!Z142)</f>
        <v>33.4</v>
      </c>
      <c r="AE361" s="256" t="str">
        <f>IF('WetLitterbags placem_collection'!AA142="","",'WetLitterbags placem_collection'!AA142)</f>
        <v>G</v>
      </c>
      <c r="AF361">
        <f>IF('WetLitterbags placem_collection'!AC142="","",'WetLitterbags placem_collection'!AC142)</f>
        <v>1</v>
      </c>
      <c r="AG361">
        <f>IFERROR(AVERAGE('Dry_Litterbag Placem_Collection'!O142,'Dry_Litterbag Placem_Collection'!R142),"")</f>
        <v>7.3000000000000007</v>
      </c>
      <c r="AH361" s="290">
        <f>IFERROR(AVERAGE('Dry_Litterbag Placem_Collection'!N142,'Dry_Litterbag Placem_Collection'!Q142),"")</f>
        <v>28</v>
      </c>
      <c r="AI361" s="289">
        <f>INDEX(Coordinates!$B$2:$B$197,MATCH(G361,Coordinates!$J$2:$J$197,0))</f>
        <v>-2.3486250270000002</v>
      </c>
      <c r="AJ361" s="289">
        <f>INDEX(Coordinates!$C$2:$C$197,MATCH(G361,Coordinates!$J$2:$J$197,0))</f>
        <v>34.050070959999999</v>
      </c>
      <c r="AK361" s="289" t="str">
        <f>IF(ISNUMBER(SEARCH("C", 'Dry_Litterbag Placem_Collection'!T142)),"YES","")</f>
        <v>YES</v>
      </c>
      <c r="AL361" s="289" t="str">
        <f>IF(ISNUMBER(SEARCH("H", 'Dry_Litterbag Placem_Collection'!T142)),"YES","")</f>
        <v>YES</v>
      </c>
      <c r="AM361" s="289" t="str">
        <f>IF(ISNUMBER(SEARCH("R", 'Dry_Litterbag Placem_Collection'!T142)),"YES","")</f>
        <v/>
      </c>
    </row>
    <row r="362" spans="1:39" ht="15" customHeight="1">
      <c r="A362" s="281" t="s">
        <v>2677</v>
      </c>
      <c r="B362" s="282">
        <f>'Dry_Litterbag Placem_Collection'!A143</f>
        <v>141</v>
      </c>
      <c r="C362" s="282" t="str">
        <f>'Dry_Litterbag Placem_Collection'!B143</f>
        <v xml:space="preserve">Mwantimba
</v>
      </c>
      <c r="D362" s="282" t="s">
        <v>2677</v>
      </c>
      <c r="E362" s="282" t="s">
        <v>20</v>
      </c>
      <c r="F362" s="282">
        <v>2</v>
      </c>
      <c r="G362" s="283" t="str">
        <f>'Dry_Litterbag Placem_Collection'!C143</f>
        <v>Wet_P2_T5</v>
      </c>
      <c r="H362" s="284" t="s">
        <v>2559</v>
      </c>
      <c r="I362" s="292" t="s">
        <v>298</v>
      </c>
      <c r="J362" s="282" t="str">
        <f>IF(ISBLANK('Dry_Litterbag Placem_Collection'!K143),"","R"&amp;""&amp;'Dry_Litterbag Placem_Collection'!K143)</f>
        <v/>
      </c>
      <c r="K362" s="286" t="str">
        <f>IFERROR(INDEX('Green_rooibos initial weight'!$C$5:$C$1749,MATCH(J362, 'Green_rooibos initial weight'!$A$5:$A$1749,0)),"")</f>
        <v/>
      </c>
      <c r="L362" s="286" t="str">
        <f t="shared" si="21"/>
        <v/>
      </c>
      <c r="M362" s="291"/>
      <c r="N362" s="291"/>
      <c r="O362" s="286" t="str">
        <f>IF(IFERROR(INDEX('Both teabags AfterDry'!$D$3:$D$900,MATCH(J362,'Both teabags AfterDry'!$A$3:$A$900,0)),"")="","",(IFERROR(INDEX('Both teabags AfterDry'!$D$3:$D$900,MATCH(J362,'Both teabags AfterDry'!$A$3:$A$900,0)),"")))</f>
        <v/>
      </c>
      <c r="P362" s="286" t="str">
        <f t="shared" si="22"/>
        <v/>
      </c>
      <c r="Q362" s="291"/>
      <c r="R362" s="291"/>
      <c r="S362" s="287">
        <f>'Dry_Litterbag Placem_Collection'!E143</f>
        <v>0</v>
      </c>
      <c r="T362" s="287" t="str">
        <f>IF('Dry_Litterbag Placem_Collection'!G143="","",'Dry_Litterbag Placem_Collection'!G143)</f>
        <v/>
      </c>
      <c r="U362" s="288" t="str">
        <f t="shared" si="20"/>
        <v/>
      </c>
      <c r="V362" s="286" t="str">
        <f t="shared" si="23"/>
        <v/>
      </c>
      <c r="W362" s="289" t="str">
        <f>IFERROR(INDEX(Rainfall_Dry!$O$2:$O$217,MATCH(B362, Rainfall_Dry!$A$2:$A$217,0)),"")</f>
        <v/>
      </c>
      <c r="X362" s="270">
        <v>33.96</v>
      </c>
      <c r="Y362" s="270">
        <v>8.9200000000000017</v>
      </c>
      <c r="Z362" s="270">
        <v>57.12</v>
      </c>
      <c r="AA362" s="271" t="s">
        <v>2688</v>
      </c>
      <c r="AB362" s="270">
        <v>6.0720551996057202</v>
      </c>
      <c r="AC362">
        <f>IF('WetLitterbags placem_collection'!AB143="","",'WetLitterbags placem_collection'!AB143)</f>
        <v>1.4</v>
      </c>
      <c r="AD362">
        <f>IF('WetLitterbags placem_collection'!Z143="","",'WetLitterbags placem_collection'!Z143)</f>
        <v>28.4</v>
      </c>
      <c r="AE362" s="256" t="str">
        <f>IF('WetLitterbags placem_collection'!AA143="","",'WetLitterbags placem_collection'!AA143)</f>
        <v>G</v>
      </c>
      <c r="AF362">
        <f>IF('WetLitterbags placem_collection'!AC143="","",'WetLitterbags placem_collection'!AC143)</f>
        <v>1</v>
      </c>
      <c r="AG362" t="str">
        <f>IFERROR(AVERAGE('Dry_Litterbag Placem_Collection'!O143,'Dry_Litterbag Placem_Collection'!R143),"")</f>
        <v/>
      </c>
      <c r="AH362" s="290" t="str">
        <f>IFERROR(AVERAGE('Dry_Litterbag Placem_Collection'!N143,'Dry_Litterbag Placem_Collection'!Q143),"")</f>
        <v/>
      </c>
      <c r="AI362" s="289">
        <f>INDEX(Coordinates!$B$2:$B$197,MATCH(G362,Coordinates!$J$2:$J$197,0))</f>
        <v>-2.3486060000000002</v>
      </c>
      <c r="AJ362" s="289">
        <f>INDEX(Coordinates!$C$2:$C$197,MATCH(G362,Coordinates!$J$2:$J$197,0))</f>
        <v>34.050010020000002</v>
      </c>
      <c r="AK362" s="289" t="str">
        <f>IF(ISNUMBER(SEARCH("C", 'Dry_Litterbag Placem_Collection'!T143)),"YES","")</f>
        <v/>
      </c>
      <c r="AL362" s="289" t="str">
        <f>IF(ISNUMBER(SEARCH("H", 'Dry_Litterbag Placem_Collection'!T143)),"YES","")</f>
        <v/>
      </c>
      <c r="AM362" s="289" t="str">
        <f>IF(ISNUMBER(SEARCH("R", 'Dry_Litterbag Placem_Collection'!T143)),"YES","")</f>
        <v/>
      </c>
    </row>
    <row r="363" spans="1:39" ht="15" customHeight="1">
      <c r="A363" s="281" t="s">
        <v>2677</v>
      </c>
      <c r="B363" s="282">
        <f>'Dry_Litterbag Placem_Collection'!A144</f>
        <v>142</v>
      </c>
      <c r="C363" s="282" t="str">
        <f>'Dry_Litterbag Placem_Collection'!B144</f>
        <v xml:space="preserve">Mwantimba
</v>
      </c>
      <c r="D363" s="282" t="s">
        <v>2677</v>
      </c>
      <c r="E363" s="282" t="s">
        <v>20</v>
      </c>
      <c r="F363" s="282">
        <v>2</v>
      </c>
      <c r="G363" s="283" t="str">
        <f>'Dry_Litterbag Placem_Collection'!C144</f>
        <v>Wet_P2_T6</v>
      </c>
      <c r="H363" s="284" t="s">
        <v>2559</v>
      </c>
      <c r="I363" s="292" t="s">
        <v>298</v>
      </c>
      <c r="J363" s="282" t="str">
        <f>IF(ISBLANK('Dry_Litterbag Placem_Collection'!K144),"","R"&amp;""&amp;'Dry_Litterbag Placem_Collection'!K144)</f>
        <v>R834</v>
      </c>
      <c r="K363" s="286">
        <f>IFERROR(INDEX('Green_rooibos initial weight'!$C$5:$C$1749,MATCH(J363, 'Green_rooibos initial weight'!$A$5:$A$1749,0)),"")</f>
        <v>2.1840000000000002</v>
      </c>
      <c r="L363" s="286">
        <f t="shared" si="21"/>
        <v>1.9342000000000001</v>
      </c>
      <c r="M363" s="291"/>
      <c r="N363" s="291"/>
      <c r="O363" s="286" t="str">
        <f>IF(IFERROR(INDEX('Both teabags AfterDry'!$D$3:$D$900,MATCH(J363,'Both teabags AfterDry'!$A$3:$A$900,0)),"")="","",(IFERROR(INDEX('Both teabags AfterDry'!$D$3:$D$900,MATCH(J363,'Both teabags AfterDry'!$A$3:$A$900,0)),"")))</f>
        <v/>
      </c>
      <c r="P363" s="286" t="str">
        <f t="shared" si="22"/>
        <v/>
      </c>
      <c r="Q363" s="291"/>
      <c r="R363" s="291"/>
      <c r="S363" s="287">
        <f>'Dry_Litterbag Placem_Collection'!E144</f>
        <v>42939</v>
      </c>
      <c r="T363" s="287">
        <f>IF('Dry_Litterbag Placem_Collection'!G144="","",'Dry_Litterbag Placem_Collection'!G144)</f>
        <v>43008</v>
      </c>
      <c r="U363" s="288">
        <f t="shared" si="20"/>
        <v>69</v>
      </c>
      <c r="V363" s="286" t="str">
        <f t="shared" si="23"/>
        <v/>
      </c>
      <c r="W363" s="289">
        <f>IFERROR(INDEX(Rainfall_Dry!$O$2:$O$217,MATCH(B363, Rainfall_Dry!$A$2:$A$217,0)),"")</f>
        <v>136.27214243</v>
      </c>
      <c r="X363" s="270">
        <v>33.96</v>
      </c>
      <c r="Y363" s="270">
        <v>8.9200000000000017</v>
      </c>
      <c r="Z363" s="270">
        <v>57.12</v>
      </c>
      <c r="AA363" s="271" t="s">
        <v>2688</v>
      </c>
      <c r="AB363" s="270">
        <v>7.0720551996057202</v>
      </c>
      <c r="AC363">
        <f>IF('WetLitterbags placem_collection'!AB144="","",'WetLitterbags placem_collection'!AB144)</f>
        <v>1.7</v>
      </c>
      <c r="AD363">
        <f>IF('WetLitterbags placem_collection'!Z144="","",'WetLitterbags placem_collection'!Z144)</f>
        <v>33.799999999999997</v>
      </c>
      <c r="AE363" s="256" t="str">
        <f>IF('WetLitterbags placem_collection'!AA144="","",'WetLitterbags placem_collection'!AA144)</f>
        <v>G</v>
      </c>
      <c r="AF363">
        <f>IF('WetLitterbags placem_collection'!AC144="","",'WetLitterbags placem_collection'!AC144)</f>
        <v>1</v>
      </c>
      <c r="AG363">
        <f>IFERROR(AVERAGE('Dry_Litterbag Placem_Collection'!O144,'Dry_Litterbag Placem_Collection'!R144),"")</f>
        <v>8.4499999999999993</v>
      </c>
      <c r="AH363" s="290">
        <f>IFERROR(AVERAGE('Dry_Litterbag Placem_Collection'!N144,'Dry_Litterbag Placem_Collection'!Q144),"")</f>
        <v>28.4</v>
      </c>
      <c r="AI363" s="289">
        <f>INDEX(Coordinates!$B$2:$B$197,MATCH(G363,Coordinates!$J$2:$J$197,0))</f>
        <v>-2.348618992</v>
      </c>
      <c r="AJ363" s="289">
        <f>INDEX(Coordinates!$C$2:$C$197,MATCH(G363,Coordinates!$J$2:$J$197,0))</f>
        <v>34.049996030000003</v>
      </c>
      <c r="AK363" s="289" t="str">
        <f>IF(ISNUMBER(SEARCH("C", 'Dry_Litterbag Placem_Collection'!T144)),"YES","")</f>
        <v/>
      </c>
      <c r="AL363" s="289" t="str">
        <f>IF(ISNUMBER(SEARCH("H", 'Dry_Litterbag Placem_Collection'!T144)),"YES","")</f>
        <v/>
      </c>
      <c r="AM363" s="289" t="str">
        <f>IF(ISNUMBER(SEARCH("R", 'Dry_Litterbag Placem_Collection'!T144)),"YES","")</f>
        <v/>
      </c>
    </row>
    <row r="364" spans="1:39" ht="15" customHeight="1">
      <c r="A364" s="281" t="s">
        <v>2677</v>
      </c>
      <c r="B364" s="282">
        <f>'Dry_Litterbag Placem_Collection'!A145</f>
        <v>143</v>
      </c>
      <c r="C364" s="282" t="str">
        <f>'Dry_Litterbag Placem_Collection'!B145</f>
        <v xml:space="preserve">Mwantimba
</v>
      </c>
      <c r="D364" s="282" t="s">
        <v>2677</v>
      </c>
      <c r="E364" s="282" t="s">
        <v>20</v>
      </c>
      <c r="F364" s="282">
        <v>2</v>
      </c>
      <c r="G364" s="283" t="str">
        <f>'Dry_Litterbag Placem_Collection'!C145</f>
        <v>Wet_P2_T7</v>
      </c>
      <c r="H364" s="284" t="s">
        <v>2559</v>
      </c>
      <c r="I364" s="292" t="s">
        <v>298</v>
      </c>
      <c r="J364" s="282" t="str">
        <f>IF(ISBLANK('Dry_Litterbag Placem_Collection'!K145),"","R"&amp;""&amp;'Dry_Litterbag Placem_Collection'!K145)</f>
        <v>R774</v>
      </c>
      <c r="K364" s="286">
        <f>IFERROR(INDEX('Green_rooibos initial weight'!$C$5:$C$1749,MATCH(J364, 'Green_rooibos initial weight'!$A$5:$A$1749,0)),"")</f>
        <v>2.1629999999999998</v>
      </c>
      <c r="L364" s="286">
        <f t="shared" si="21"/>
        <v>1.9131999999999998</v>
      </c>
      <c r="M364" s="291"/>
      <c r="N364" s="291"/>
      <c r="O364" s="286">
        <f>IF(IFERROR(INDEX('Both teabags AfterDry'!$D$3:$D$900,MATCH(J364,'Both teabags AfterDry'!$A$3:$A$900,0)),"")="","",(IFERROR(INDEX('Both teabags AfterDry'!$D$3:$D$900,MATCH(J364,'Both teabags AfterDry'!$A$3:$A$900,0)),"")))</f>
        <v>1.5979000000000001</v>
      </c>
      <c r="P364" s="286">
        <f t="shared" si="22"/>
        <v>1.4473</v>
      </c>
      <c r="Q364" s="291"/>
      <c r="R364" s="291"/>
      <c r="S364" s="287">
        <f>'Dry_Litterbag Placem_Collection'!E145</f>
        <v>42939</v>
      </c>
      <c r="T364" s="287">
        <f>IF('Dry_Litterbag Placem_Collection'!G145="","",'Dry_Litterbag Placem_Collection'!G145)</f>
        <v>43008</v>
      </c>
      <c r="U364" s="288">
        <f t="shared" si="20"/>
        <v>69</v>
      </c>
      <c r="V364" s="286">
        <f t="shared" si="23"/>
        <v>0.46589999999999976</v>
      </c>
      <c r="W364" s="289">
        <f>IFERROR(INDEX(Rainfall_Dry!$O$2:$O$217,MATCH(B364, Rainfall_Dry!$A$2:$A$217,0)),"")</f>
        <v>136.27214243</v>
      </c>
      <c r="X364" s="270">
        <v>33.96</v>
      </c>
      <c r="Y364" s="270">
        <v>8.9200000000000017</v>
      </c>
      <c r="Z364" s="270">
        <v>57.12</v>
      </c>
      <c r="AA364" s="271" t="s">
        <v>2688</v>
      </c>
      <c r="AB364" s="270">
        <v>8.0720551996057193</v>
      </c>
      <c r="AC364">
        <f>IF('WetLitterbags placem_collection'!AB145="","",'WetLitterbags placem_collection'!AB145)</f>
        <v>2</v>
      </c>
      <c r="AD364">
        <f>IF('WetLitterbags placem_collection'!Z145="","",'WetLitterbags placem_collection'!Z145)</f>
        <v>23.4</v>
      </c>
      <c r="AE364" s="256" t="str">
        <f>IF('WetLitterbags placem_collection'!AA145="","",'WetLitterbags placem_collection'!AA145)</f>
        <v>G</v>
      </c>
      <c r="AF364">
        <f>IF('WetLitterbags placem_collection'!AC145="","",'WetLitterbags placem_collection'!AC145)</f>
        <v>1</v>
      </c>
      <c r="AG364">
        <f>IFERROR(AVERAGE('Dry_Litterbag Placem_Collection'!O145,'Dry_Litterbag Placem_Collection'!R145),"")</f>
        <v>12.5</v>
      </c>
      <c r="AH364" s="290">
        <f>IFERROR(AVERAGE('Dry_Litterbag Placem_Collection'!N145,'Dry_Litterbag Placem_Collection'!Q145),"")</f>
        <v>28</v>
      </c>
      <c r="AI364" s="289">
        <f>INDEX(Coordinates!$B$2:$B$197,MATCH(G364,Coordinates!$J$2:$J$197,0))</f>
        <v>-2.3484970349999998</v>
      </c>
      <c r="AJ364" s="289">
        <f>INDEX(Coordinates!$C$2:$C$197,MATCH(G364,Coordinates!$J$2:$J$197,0))</f>
        <v>34.049979010000001</v>
      </c>
      <c r="AK364" s="289" t="str">
        <f>IF(ISNUMBER(SEARCH("C", 'Dry_Litterbag Placem_Collection'!T145)),"YES","")</f>
        <v/>
      </c>
      <c r="AL364" s="289" t="str">
        <f>IF(ISNUMBER(SEARCH("H", 'Dry_Litterbag Placem_Collection'!T145)),"YES","")</f>
        <v/>
      </c>
      <c r="AM364" s="289" t="str">
        <f>IF(ISNUMBER(SEARCH("R", 'Dry_Litterbag Placem_Collection'!T145)),"YES","")</f>
        <v/>
      </c>
    </row>
    <row r="365" spans="1:39" ht="15" customHeight="1">
      <c r="A365" s="281" t="s">
        <v>2677</v>
      </c>
      <c r="B365" s="282">
        <f>'Dry_Litterbag Placem_Collection'!A146</f>
        <v>144</v>
      </c>
      <c r="C365" s="282" t="str">
        <f>'Dry_Litterbag Placem_Collection'!B146</f>
        <v xml:space="preserve">Mwantimba
</v>
      </c>
      <c r="D365" s="282" t="s">
        <v>2677</v>
      </c>
      <c r="E365" s="282" t="s">
        <v>20</v>
      </c>
      <c r="F365" s="282">
        <v>2</v>
      </c>
      <c r="G365" s="283" t="str">
        <f>'Dry_Litterbag Placem_Collection'!C146</f>
        <v>Wet_P2_T8</v>
      </c>
      <c r="H365" s="284" t="s">
        <v>2559</v>
      </c>
      <c r="I365" s="292" t="s">
        <v>298</v>
      </c>
      <c r="J365" s="282" t="str">
        <f>IF(ISBLANK('Dry_Litterbag Placem_Collection'!K146),"","R"&amp;""&amp;'Dry_Litterbag Placem_Collection'!K146)</f>
        <v>R779</v>
      </c>
      <c r="K365" s="286">
        <f>IFERROR(INDEX('Green_rooibos initial weight'!$C$5:$C$1749,MATCH(J365, 'Green_rooibos initial weight'!$A$5:$A$1749,0)),"")</f>
        <v>2.16</v>
      </c>
      <c r="L365" s="286">
        <f t="shared" si="21"/>
        <v>1.9102000000000001</v>
      </c>
      <c r="M365" s="291"/>
      <c r="N365" s="291"/>
      <c r="O365" s="286">
        <f>IF(IFERROR(INDEX('Both teabags AfterDry'!$D$3:$D$900,MATCH(J365,'Both teabags AfterDry'!$A$3:$A$900,0)),"")="","",(IFERROR(INDEX('Both teabags AfterDry'!$D$3:$D$900,MATCH(J365,'Both teabags AfterDry'!$A$3:$A$900,0)),"")))</f>
        <v>0.17680000000000001</v>
      </c>
      <c r="P365" s="286">
        <f t="shared" si="22"/>
        <v>2.6200000000000001E-2</v>
      </c>
      <c r="Q365" s="291"/>
      <c r="R365" s="291"/>
      <c r="S365" s="287">
        <f>'Dry_Litterbag Placem_Collection'!E146</f>
        <v>42939</v>
      </c>
      <c r="T365" s="287">
        <f>IF('Dry_Litterbag Placem_Collection'!G146="","",'Dry_Litterbag Placem_Collection'!G146)</f>
        <v>43008</v>
      </c>
      <c r="U365" s="288">
        <f t="shared" si="20"/>
        <v>69</v>
      </c>
      <c r="V365" s="286">
        <f t="shared" si="23"/>
        <v>1.8840000000000001</v>
      </c>
      <c r="W365" s="289">
        <f>IFERROR(INDEX(Rainfall_Dry!$O$2:$O$217,MATCH(B365, Rainfall_Dry!$A$2:$A$217,0)),"")</f>
        <v>136.27214243</v>
      </c>
      <c r="X365" s="270">
        <v>33.96</v>
      </c>
      <c r="Y365" s="270">
        <v>8.9200000000000017</v>
      </c>
      <c r="Z365" s="270">
        <v>57.12</v>
      </c>
      <c r="AA365" s="271" t="s">
        <v>2688</v>
      </c>
      <c r="AB365" s="270">
        <v>9.0720551996057193</v>
      </c>
      <c r="AC365">
        <f>IF('WetLitterbags placem_collection'!AB146="","",'WetLitterbags placem_collection'!AB146)</f>
        <v>2.5</v>
      </c>
      <c r="AD365">
        <f>IF('WetLitterbags placem_collection'!Z146="","",'WetLitterbags placem_collection'!Z146)</f>
        <v>19.8</v>
      </c>
      <c r="AE365" s="256" t="str">
        <f>IF('WetLitterbags placem_collection'!AA146="","",'WetLitterbags placem_collection'!AA146)</f>
        <v>G</v>
      </c>
      <c r="AF365">
        <f>IF('WetLitterbags placem_collection'!AC146="","",'WetLitterbags placem_collection'!AC146)</f>
        <v>1</v>
      </c>
      <c r="AG365">
        <f>IFERROR(AVERAGE('Dry_Litterbag Placem_Collection'!O146,'Dry_Litterbag Placem_Collection'!R146),"")</f>
        <v>9.4499999999999993</v>
      </c>
      <c r="AH365" s="290">
        <f>IFERROR(AVERAGE('Dry_Litterbag Placem_Collection'!N146,'Dry_Litterbag Placem_Collection'!Q146),"")</f>
        <v>29.15</v>
      </c>
      <c r="AI365" s="289">
        <f>INDEX(Coordinates!$B$2:$B$197,MATCH(G365,Coordinates!$J$2:$J$197,0))</f>
        <v>-2.3486560399999998</v>
      </c>
      <c r="AJ365" s="289">
        <f>INDEX(Coordinates!$C$2:$C$197,MATCH(G365,Coordinates!$J$2:$J$197,0))</f>
        <v>34.049895020000001</v>
      </c>
      <c r="AK365" s="289" t="str">
        <f>IF(ISNUMBER(SEARCH("C", 'Dry_Litterbag Placem_Collection'!T146)),"YES","")</f>
        <v>YES</v>
      </c>
      <c r="AL365" s="289" t="str">
        <f>IF(ISNUMBER(SEARCH("H", 'Dry_Litterbag Placem_Collection'!T146)),"YES","")</f>
        <v>YES</v>
      </c>
      <c r="AM365" s="289" t="str">
        <f>IF(ISNUMBER(SEARCH("R", 'Dry_Litterbag Placem_Collection'!T146)),"YES","")</f>
        <v/>
      </c>
    </row>
    <row r="366" spans="1:39" ht="15" customHeight="1">
      <c r="A366" s="281" t="s">
        <v>2677</v>
      </c>
      <c r="B366" s="282">
        <f>'Dry_Litterbag Placem_Collection'!A147</f>
        <v>145</v>
      </c>
      <c r="C366" s="282" t="str">
        <f>'Dry_Litterbag Placem_Collection'!B147</f>
        <v xml:space="preserve">Mwantimba
</v>
      </c>
      <c r="D366" s="282" t="s">
        <v>2677</v>
      </c>
      <c r="E366" s="282" t="s">
        <v>20</v>
      </c>
      <c r="F366" s="282">
        <v>3</v>
      </c>
      <c r="G366" s="283" t="str">
        <f>'Dry_Litterbag Placem_Collection'!C147</f>
        <v>Wet_P3_T1</v>
      </c>
      <c r="H366" s="284" t="s">
        <v>2559</v>
      </c>
      <c r="I366" s="292" t="s">
        <v>298</v>
      </c>
      <c r="J366" s="282" t="str">
        <f>IF(ISBLANK('Dry_Litterbag Placem_Collection'!K147),"","R"&amp;""&amp;'Dry_Litterbag Placem_Collection'!K147)</f>
        <v>R728</v>
      </c>
      <c r="K366" s="286">
        <f>IFERROR(INDEX('Green_rooibos initial weight'!$C$5:$C$1749,MATCH(J366, 'Green_rooibos initial weight'!$A$5:$A$1749,0)),"")</f>
        <v>2.2429999999999999</v>
      </c>
      <c r="L366" s="286">
        <f t="shared" si="21"/>
        <v>1.9931999999999999</v>
      </c>
      <c r="M366" s="291"/>
      <c r="N366" s="291"/>
      <c r="O366" s="286">
        <f>IF(IFERROR(INDEX('Both teabags AfterDry'!$D$3:$D$900,MATCH(J366,'Both teabags AfterDry'!$A$3:$A$900,0)),"")="","",(IFERROR(INDEX('Both teabags AfterDry'!$D$3:$D$900,MATCH(J366,'Both teabags AfterDry'!$A$3:$A$900,0)),"")))</f>
        <v>1.9579</v>
      </c>
      <c r="P366" s="286">
        <f t="shared" si="22"/>
        <v>1.8072999999999999</v>
      </c>
      <c r="Q366" s="291"/>
      <c r="R366" s="291"/>
      <c r="S366" s="287">
        <f>'Dry_Litterbag Placem_Collection'!E147</f>
        <v>42939</v>
      </c>
      <c r="T366" s="287">
        <f>IF('Dry_Litterbag Placem_Collection'!G147="","",'Dry_Litterbag Placem_Collection'!G147)</f>
        <v>43010</v>
      </c>
      <c r="U366" s="288">
        <f t="shared" si="20"/>
        <v>71</v>
      </c>
      <c r="V366" s="286">
        <f t="shared" si="23"/>
        <v>0.18589999999999995</v>
      </c>
      <c r="W366" s="289">
        <f>IFERROR(INDEX(Rainfall_Dry!$O$2:$O$217,MATCH(B366, Rainfall_Dry!$A$2:$A$217,0)),"")</f>
        <v>137.19979645800001</v>
      </c>
      <c r="X366" s="270">
        <v>39.96</v>
      </c>
      <c r="Y366" s="270">
        <v>12.920000000000002</v>
      </c>
      <c r="Z366" s="270">
        <v>47.12</v>
      </c>
      <c r="AA366" s="271" t="s">
        <v>2692</v>
      </c>
      <c r="AB366" s="270">
        <v>1.6549531789058647</v>
      </c>
      <c r="AC366">
        <f>IF('WetLitterbags placem_collection'!AB147="","",'WetLitterbags placem_collection'!AB147)</f>
        <v>3.95</v>
      </c>
      <c r="AD366">
        <f>IF('WetLitterbags placem_collection'!Z147="","",'WetLitterbags placem_collection'!Z147)</f>
        <v>13</v>
      </c>
      <c r="AE366" s="256" t="str">
        <f>IF('WetLitterbags placem_collection'!AA147="","",'WetLitterbags placem_collection'!AA147)</f>
        <v>O</v>
      </c>
      <c r="AF366">
        <f>IF('WetLitterbags placem_collection'!AC147="","",'WetLitterbags placem_collection'!AC147)</f>
        <v>0</v>
      </c>
      <c r="AG366">
        <f>IFERROR(AVERAGE('Dry_Litterbag Placem_Collection'!O147,'Dry_Litterbag Placem_Collection'!R147),"")</f>
        <v>6.35</v>
      </c>
      <c r="AH366" s="290">
        <f>IFERROR(AVERAGE('Dry_Litterbag Placem_Collection'!N147,'Dry_Litterbag Placem_Collection'!Q147),"")</f>
        <v>30</v>
      </c>
      <c r="AI366" s="289">
        <f>INDEX(Coordinates!$B$2:$B$197,MATCH(G366,Coordinates!$J$2:$J$197,0))</f>
        <v>-2.3675269729999999</v>
      </c>
      <c r="AJ366" s="289">
        <f>INDEX(Coordinates!$C$2:$C$197,MATCH(G366,Coordinates!$J$2:$J$197,0))</f>
        <v>34.06035799</v>
      </c>
      <c r="AK366" s="289" t="str">
        <f>IF(ISNUMBER(SEARCH("C", 'Dry_Litterbag Placem_Collection'!T147)),"YES","")</f>
        <v/>
      </c>
      <c r="AL366" s="289" t="str">
        <f>IF(ISNUMBER(SEARCH("H", 'Dry_Litterbag Placem_Collection'!T147)),"YES","")</f>
        <v/>
      </c>
      <c r="AM366" s="289" t="str">
        <f>IF(ISNUMBER(SEARCH("R", 'Dry_Litterbag Placem_Collection'!T147)),"YES","")</f>
        <v/>
      </c>
    </row>
    <row r="367" spans="1:39" ht="15" customHeight="1">
      <c r="A367" s="281" t="s">
        <v>2677</v>
      </c>
      <c r="B367" s="282">
        <f>'Dry_Litterbag Placem_Collection'!A148</f>
        <v>146</v>
      </c>
      <c r="C367" s="282" t="str">
        <f>'Dry_Litterbag Placem_Collection'!B148</f>
        <v xml:space="preserve">Mwantimba
</v>
      </c>
      <c r="D367" s="282" t="s">
        <v>2677</v>
      </c>
      <c r="E367" s="282" t="s">
        <v>20</v>
      </c>
      <c r="F367" s="282">
        <v>3</v>
      </c>
      <c r="G367" s="283" t="str">
        <f>'Dry_Litterbag Placem_Collection'!C148</f>
        <v>Wet_P3_T2</v>
      </c>
      <c r="H367" s="284" t="s">
        <v>2559</v>
      </c>
      <c r="I367" s="292" t="s">
        <v>298</v>
      </c>
      <c r="J367" s="282" t="str">
        <f>IF(ISBLANK('Dry_Litterbag Placem_Collection'!K148),"","R"&amp;""&amp;'Dry_Litterbag Placem_Collection'!K148)</f>
        <v>R13</v>
      </c>
      <c r="K367" s="286">
        <f>IFERROR(INDEX('Green_rooibos initial weight'!$C$5:$C$1749,MATCH(J367, 'Green_rooibos initial weight'!$A$5:$A$1749,0)),"")</f>
        <v>2.2490000000000001</v>
      </c>
      <c r="L367" s="286">
        <f t="shared" si="21"/>
        <v>1.9992000000000001</v>
      </c>
      <c r="M367" s="291"/>
      <c r="N367" s="291"/>
      <c r="O367" s="286">
        <f>IF(IFERROR(INDEX('Both teabags AfterDry'!$D$3:$D$900,MATCH(J367,'Both teabags AfterDry'!$A$3:$A$900,0)),"")="","",(IFERROR(INDEX('Both teabags AfterDry'!$D$3:$D$900,MATCH(J367,'Both teabags AfterDry'!$A$3:$A$900,0)),"")))</f>
        <v>0.68400000000000005</v>
      </c>
      <c r="P367" s="286">
        <f t="shared" si="22"/>
        <v>0.5334000000000001</v>
      </c>
      <c r="Q367" s="291"/>
      <c r="R367" s="291"/>
      <c r="S367" s="287">
        <f>'Dry_Litterbag Placem_Collection'!E148</f>
        <v>42939</v>
      </c>
      <c r="T367" s="287">
        <f>IF('Dry_Litterbag Placem_Collection'!G148="","",'Dry_Litterbag Placem_Collection'!G148)</f>
        <v>43010</v>
      </c>
      <c r="U367" s="288">
        <f t="shared" si="20"/>
        <v>71</v>
      </c>
      <c r="V367" s="286">
        <f t="shared" si="23"/>
        <v>1.4658</v>
      </c>
      <c r="W367" s="289">
        <f>IFERROR(INDEX(Rainfall_Dry!$O$2:$O$217,MATCH(B367, Rainfall_Dry!$A$2:$A$217,0)),"")</f>
        <v>137.19979645800001</v>
      </c>
      <c r="X367" s="270">
        <v>39.96</v>
      </c>
      <c r="Y367" s="270">
        <v>12.920000000000002</v>
      </c>
      <c r="Z367" s="270">
        <v>47.12</v>
      </c>
      <c r="AA367" s="271" t="s">
        <v>2692</v>
      </c>
      <c r="AB367" s="270">
        <v>2.6549531789058598</v>
      </c>
      <c r="AC367">
        <f>IF('WetLitterbags placem_collection'!AB148="","",'WetLitterbags placem_collection'!AB148)</f>
        <v>2.75</v>
      </c>
      <c r="AD367">
        <f>IF('WetLitterbags placem_collection'!Z148="","",'WetLitterbags placem_collection'!Z148)</f>
        <v>17.7</v>
      </c>
      <c r="AE367" s="256" t="str">
        <f>IF('WetLitterbags placem_collection'!AA148="","",'WetLitterbags placem_collection'!AA148)</f>
        <v>O</v>
      </c>
      <c r="AF367">
        <f>IF('WetLitterbags placem_collection'!AC148="","",'WetLitterbags placem_collection'!AC148)</f>
        <v>1</v>
      </c>
      <c r="AG367">
        <f>IFERROR(AVERAGE('Dry_Litterbag Placem_Collection'!O148,'Dry_Litterbag Placem_Collection'!R148),"")</f>
        <v>6.1</v>
      </c>
      <c r="AH367" s="290">
        <f>IFERROR(AVERAGE('Dry_Litterbag Placem_Collection'!N148,'Dry_Litterbag Placem_Collection'!Q148),"")</f>
        <v>31</v>
      </c>
      <c r="AI367" s="289">
        <f>INDEX(Coordinates!$B$2:$B$197,MATCH(G367,Coordinates!$J$2:$J$197,0))</f>
        <v>-2.3675380370000001</v>
      </c>
      <c r="AJ367" s="289">
        <f>INDEX(Coordinates!$C$2:$C$197,MATCH(G367,Coordinates!$J$2:$J$197,0))</f>
        <v>34.060381960000001</v>
      </c>
      <c r="AK367" s="289" t="str">
        <f>IF(ISNUMBER(SEARCH("C", 'Dry_Litterbag Placem_Collection'!T148)),"YES","")</f>
        <v/>
      </c>
      <c r="AL367" s="289" t="str">
        <f>IF(ISNUMBER(SEARCH("H", 'Dry_Litterbag Placem_Collection'!T148)),"YES","")</f>
        <v>YES</v>
      </c>
      <c r="AM367" s="289" t="str">
        <f>IF(ISNUMBER(SEARCH("R", 'Dry_Litterbag Placem_Collection'!T148)),"YES","")</f>
        <v/>
      </c>
    </row>
    <row r="368" spans="1:39" ht="15" customHeight="1">
      <c r="A368" s="281" t="s">
        <v>2677</v>
      </c>
      <c r="B368" s="282">
        <f>'Dry_Litterbag Placem_Collection'!A149</f>
        <v>147</v>
      </c>
      <c r="C368" s="282" t="str">
        <f>'Dry_Litterbag Placem_Collection'!B149</f>
        <v xml:space="preserve">Mwantimba
</v>
      </c>
      <c r="D368" s="282" t="s">
        <v>2677</v>
      </c>
      <c r="E368" s="282" t="s">
        <v>20</v>
      </c>
      <c r="F368" s="282">
        <v>3</v>
      </c>
      <c r="G368" s="283" t="str">
        <f>'Dry_Litterbag Placem_Collection'!C149</f>
        <v>Wet_P3_T3</v>
      </c>
      <c r="H368" s="284" t="s">
        <v>2559</v>
      </c>
      <c r="I368" s="292" t="s">
        <v>298</v>
      </c>
      <c r="J368" s="282" t="str">
        <f>IF(ISBLANK('Dry_Litterbag Placem_Collection'!K149),"","R"&amp;""&amp;'Dry_Litterbag Placem_Collection'!K149)</f>
        <v>R832</v>
      </c>
      <c r="K368" s="286">
        <f>IFERROR(INDEX('Green_rooibos initial weight'!$C$5:$C$1749,MATCH(J368, 'Green_rooibos initial weight'!$A$5:$A$1749,0)),"")</f>
        <v>2.2149999999999999</v>
      </c>
      <c r="L368" s="286">
        <f t="shared" si="21"/>
        <v>1.9651999999999998</v>
      </c>
      <c r="M368" s="291"/>
      <c r="N368" s="291"/>
      <c r="O368" s="286">
        <f>IF(IFERROR(INDEX('Both teabags AfterDry'!$D$3:$D$900,MATCH(J368,'Both teabags AfterDry'!$A$3:$A$900,0)),"")="","",(IFERROR(INDEX('Both teabags AfterDry'!$D$3:$D$900,MATCH(J368,'Both teabags AfterDry'!$A$3:$A$900,0)),"")))</f>
        <v>1.7279</v>
      </c>
      <c r="P368" s="286">
        <f t="shared" si="22"/>
        <v>1.5772999999999999</v>
      </c>
      <c r="Q368" s="291"/>
      <c r="R368" s="291"/>
      <c r="S368" s="287">
        <f>'Dry_Litterbag Placem_Collection'!E149</f>
        <v>42939</v>
      </c>
      <c r="T368" s="287">
        <f>IF('Dry_Litterbag Placem_Collection'!G149="","",'Dry_Litterbag Placem_Collection'!G149)</f>
        <v>43010</v>
      </c>
      <c r="U368" s="288">
        <f t="shared" si="20"/>
        <v>71</v>
      </c>
      <c r="V368" s="286">
        <f t="shared" si="23"/>
        <v>0.38789999999999991</v>
      </c>
      <c r="W368" s="289">
        <f>IFERROR(INDEX(Rainfall_Dry!$O$2:$O$217,MATCH(B368, Rainfall_Dry!$A$2:$A$217,0)),"")</f>
        <v>137.19979645800001</v>
      </c>
      <c r="X368" s="270">
        <v>39.96</v>
      </c>
      <c r="Y368" s="270">
        <v>12.920000000000002</v>
      </c>
      <c r="Z368" s="270">
        <v>47.12</v>
      </c>
      <c r="AA368" s="271" t="s">
        <v>2692</v>
      </c>
      <c r="AB368" s="270">
        <v>3.6549531789058598</v>
      </c>
      <c r="AC368">
        <f>IF('WetLitterbags placem_collection'!AB149="","",'WetLitterbags placem_collection'!AB149)</f>
        <v>3.6</v>
      </c>
      <c r="AD368">
        <f>IF('WetLitterbags placem_collection'!Z149="","",'WetLitterbags placem_collection'!Z149)</f>
        <v>19</v>
      </c>
      <c r="AE368" s="256" t="str">
        <f>IF('WetLitterbags placem_collection'!AA149="","",'WetLitterbags placem_collection'!AA149)</f>
        <v>M</v>
      </c>
      <c r="AF368">
        <f>IF('WetLitterbags placem_collection'!AC149="","",'WetLitterbags placem_collection'!AC149)</f>
        <v>1</v>
      </c>
      <c r="AG368">
        <f>IFERROR(AVERAGE('Dry_Litterbag Placem_Collection'!O149,'Dry_Litterbag Placem_Collection'!R149),"")</f>
        <v>5.6</v>
      </c>
      <c r="AH368" s="290">
        <f>IFERROR(AVERAGE('Dry_Litterbag Placem_Collection'!N149,'Dry_Litterbag Placem_Collection'!Q149),"")</f>
        <v>29.900000000000002</v>
      </c>
      <c r="AI368" s="289">
        <f>INDEX(Coordinates!$B$2:$B$197,MATCH(G368,Coordinates!$J$2:$J$197,0))</f>
        <v>-2.3675780180000001</v>
      </c>
      <c r="AJ368" s="289">
        <f>INDEX(Coordinates!$C$2:$C$197,MATCH(G368,Coordinates!$J$2:$J$197,0))</f>
        <v>34.060323029999999</v>
      </c>
      <c r="AK368" s="289" t="str">
        <f>IF(ISNUMBER(SEARCH("C", 'Dry_Litterbag Placem_Collection'!T149)),"YES","")</f>
        <v/>
      </c>
      <c r="AL368" s="289" t="str">
        <f>IF(ISNUMBER(SEARCH("H", 'Dry_Litterbag Placem_Collection'!T149)),"YES","")</f>
        <v>YES</v>
      </c>
      <c r="AM368" s="289" t="str">
        <f>IF(ISNUMBER(SEARCH("R", 'Dry_Litterbag Placem_Collection'!T149)),"YES","")</f>
        <v/>
      </c>
    </row>
    <row r="369" spans="1:39" ht="15" customHeight="1">
      <c r="A369" s="281" t="s">
        <v>2677</v>
      </c>
      <c r="B369" s="282">
        <f>'Dry_Litterbag Placem_Collection'!A150</f>
        <v>148</v>
      </c>
      <c r="C369" s="282" t="str">
        <f>'Dry_Litterbag Placem_Collection'!B150</f>
        <v xml:space="preserve">Mwantimba
</v>
      </c>
      <c r="D369" s="282" t="s">
        <v>2677</v>
      </c>
      <c r="E369" s="282" t="s">
        <v>20</v>
      </c>
      <c r="F369" s="282">
        <v>3</v>
      </c>
      <c r="G369" s="283" t="str">
        <f>'Dry_Litterbag Placem_Collection'!C150</f>
        <v>Wet_P3_T4</v>
      </c>
      <c r="H369" s="284" t="s">
        <v>2559</v>
      </c>
      <c r="I369" s="292" t="s">
        <v>298</v>
      </c>
      <c r="J369" s="282" t="str">
        <f>IF(ISBLANK('Dry_Litterbag Placem_Collection'!K150),"","R"&amp;""&amp;'Dry_Litterbag Placem_Collection'!K150)</f>
        <v>R823</v>
      </c>
      <c r="K369" s="286">
        <f>IFERROR(INDEX('Green_rooibos initial weight'!$C$5:$C$1749,MATCH(J369, 'Green_rooibos initial weight'!$A$5:$A$1749,0)),"")</f>
        <v>2.214</v>
      </c>
      <c r="L369" s="286">
        <f t="shared" si="21"/>
        <v>1.9641999999999999</v>
      </c>
      <c r="M369" s="291"/>
      <c r="N369" s="291"/>
      <c r="O369" s="286" t="str">
        <f>IF(IFERROR(INDEX('Both teabags AfterDry'!$D$3:$D$900,MATCH(J369,'Both teabags AfterDry'!$A$3:$A$900,0)),"")="","",(IFERROR(INDEX('Both teabags AfterDry'!$D$3:$D$900,MATCH(J369,'Both teabags AfterDry'!$A$3:$A$900,0)),"")))</f>
        <v/>
      </c>
      <c r="P369" s="286" t="str">
        <f t="shared" si="22"/>
        <v/>
      </c>
      <c r="Q369" s="291"/>
      <c r="R369" s="291"/>
      <c r="S369" s="287">
        <f>'Dry_Litterbag Placem_Collection'!E150</f>
        <v>42939</v>
      </c>
      <c r="T369" s="287">
        <f>IF('Dry_Litterbag Placem_Collection'!G150="","",'Dry_Litterbag Placem_Collection'!G150)</f>
        <v>43010</v>
      </c>
      <c r="U369" s="288">
        <f t="shared" si="20"/>
        <v>71</v>
      </c>
      <c r="V369" s="286" t="str">
        <f t="shared" si="23"/>
        <v/>
      </c>
      <c r="W369" s="289">
        <f>IFERROR(INDEX(Rainfall_Dry!$O$2:$O$217,MATCH(B369, Rainfall_Dry!$A$2:$A$217,0)),"")</f>
        <v>137.19979645800001</v>
      </c>
      <c r="X369" s="270">
        <v>39.96</v>
      </c>
      <c r="Y369" s="270">
        <v>12.920000000000002</v>
      </c>
      <c r="Z369" s="270">
        <v>47.12</v>
      </c>
      <c r="AA369" s="271" t="s">
        <v>2692</v>
      </c>
      <c r="AB369" s="270">
        <v>4.6549531789058696</v>
      </c>
      <c r="AC369">
        <f>IF('WetLitterbags placem_collection'!AB150="","",'WetLitterbags placem_collection'!AB150)</f>
        <v>4.9000000000000004</v>
      </c>
      <c r="AD369">
        <f>IF('WetLitterbags placem_collection'!Z150="","",'WetLitterbags placem_collection'!Z150)</f>
        <v>17.489999999999998</v>
      </c>
      <c r="AE369" s="256" t="str">
        <f>IF('WetLitterbags placem_collection'!AA150="","",'WetLitterbags placem_collection'!AA150)</f>
        <v>M</v>
      </c>
      <c r="AF369">
        <f>IF('WetLitterbags placem_collection'!AC150="","",'WetLitterbags placem_collection'!AC150)</f>
        <v>1</v>
      </c>
      <c r="AG369">
        <f>IFERROR(AVERAGE('Dry_Litterbag Placem_Collection'!O150,'Dry_Litterbag Placem_Collection'!R150),"")</f>
        <v>6.5</v>
      </c>
      <c r="AH369" s="290">
        <f>IFERROR(AVERAGE('Dry_Litterbag Placem_Collection'!N150,'Dry_Litterbag Placem_Collection'!Q150),"")</f>
        <v>31.6</v>
      </c>
      <c r="AI369" s="289">
        <f>INDEX(Coordinates!$B$2:$B$197,MATCH(G369,Coordinates!$J$2:$J$197,0))</f>
        <v>-2.3676269689999998</v>
      </c>
      <c r="AJ369" s="289">
        <f>INDEX(Coordinates!$C$2:$C$197,MATCH(G369,Coordinates!$J$2:$J$197,0))</f>
        <v>34.060310960000002</v>
      </c>
      <c r="AK369" s="289" t="str">
        <f>IF(ISNUMBER(SEARCH("C", 'Dry_Litterbag Placem_Collection'!T150)),"YES","")</f>
        <v>YES</v>
      </c>
      <c r="AL369" s="289" t="str">
        <f>IF(ISNUMBER(SEARCH("H", 'Dry_Litterbag Placem_Collection'!T150)),"YES","")</f>
        <v>YES</v>
      </c>
      <c r="AM369" s="289" t="str">
        <f>IF(ISNUMBER(SEARCH("R", 'Dry_Litterbag Placem_Collection'!T150)),"YES","")</f>
        <v/>
      </c>
    </row>
    <row r="370" spans="1:39" ht="15" customHeight="1">
      <c r="A370" s="281" t="s">
        <v>2677</v>
      </c>
      <c r="B370" s="282">
        <f>'Dry_Litterbag Placem_Collection'!A151</f>
        <v>149</v>
      </c>
      <c r="C370" s="282" t="str">
        <f>'Dry_Litterbag Placem_Collection'!B151</f>
        <v xml:space="preserve">Mwantimba
</v>
      </c>
      <c r="D370" s="282" t="s">
        <v>2677</v>
      </c>
      <c r="E370" s="282" t="s">
        <v>20</v>
      </c>
      <c r="F370" s="282">
        <v>3</v>
      </c>
      <c r="G370" s="283" t="str">
        <f>'Dry_Litterbag Placem_Collection'!C151</f>
        <v>Wet_P3_T5</v>
      </c>
      <c r="H370" s="284" t="s">
        <v>2559</v>
      </c>
      <c r="I370" s="292" t="s">
        <v>298</v>
      </c>
      <c r="J370" s="282" t="str">
        <f>IF(ISBLANK('Dry_Litterbag Placem_Collection'!K151),"","R"&amp;""&amp;'Dry_Litterbag Placem_Collection'!K151)</f>
        <v>R703</v>
      </c>
      <c r="K370" s="286">
        <f>IFERROR(INDEX('Green_rooibos initial weight'!$C$5:$C$1749,MATCH(J370, 'Green_rooibos initial weight'!$A$5:$A$1749,0)),"")</f>
        <v>2.1379999999999999</v>
      </c>
      <c r="L370" s="286">
        <f t="shared" si="21"/>
        <v>1.8881999999999999</v>
      </c>
      <c r="M370" s="291"/>
      <c r="N370" s="291"/>
      <c r="O370" s="286">
        <f>IF(IFERROR(INDEX('Both teabags AfterDry'!$D$3:$D$900,MATCH(J370,'Both teabags AfterDry'!$A$3:$A$900,0)),"")="","",(IFERROR(INDEX('Both teabags AfterDry'!$D$3:$D$900,MATCH(J370,'Both teabags AfterDry'!$A$3:$A$900,0)),"")))</f>
        <v>1.9032</v>
      </c>
      <c r="P370" s="286">
        <f t="shared" si="22"/>
        <v>1.7525999999999999</v>
      </c>
      <c r="Q370" s="291"/>
      <c r="R370" s="291"/>
      <c r="S370" s="287">
        <f>'Dry_Litterbag Placem_Collection'!E151</f>
        <v>42939</v>
      </c>
      <c r="T370" s="287">
        <f>IF('Dry_Litterbag Placem_Collection'!G151="","",'Dry_Litterbag Placem_Collection'!G151)</f>
        <v>43010</v>
      </c>
      <c r="U370" s="288">
        <f t="shared" si="20"/>
        <v>71</v>
      </c>
      <c r="V370" s="286">
        <f t="shared" si="23"/>
        <v>0.13559999999999994</v>
      </c>
      <c r="W370" s="289">
        <f>IFERROR(INDEX(Rainfall_Dry!$O$2:$O$217,MATCH(B370, Rainfall_Dry!$A$2:$A$217,0)),"")</f>
        <v>137.19979645800001</v>
      </c>
      <c r="X370" s="270">
        <v>39.96</v>
      </c>
      <c r="Y370" s="270">
        <v>12.920000000000002</v>
      </c>
      <c r="Z370" s="270">
        <v>47.12</v>
      </c>
      <c r="AA370" s="271" t="s">
        <v>2692</v>
      </c>
      <c r="AB370" s="270">
        <v>5.6549531789058696</v>
      </c>
      <c r="AC370">
        <f>IF('WetLitterbags placem_collection'!AB151="","",'WetLitterbags placem_collection'!AB151)</f>
        <v>2.8</v>
      </c>
      <c r="AD370">
        <f>IF('WetLitterbags placem_collection'!Z151="","",'WetLitterbags placem_collection'!Z151)</f>
        <v>13</v>
      </c>
      <c r="AE370" s="256" t="str">
        <f>IF('WetLitterbags placem_collection'!AA151="","",'WetLitterbags placem_collection'!AA151)</f>
        <v>M</v>
      </c>
      <c r="AF370">
        <f>IF('WetLitterbags placem_collection'!AC151="","",'WetLitterbags placem_collection'!AC151)</f>
        <v>1</v>
      </c>
      <c r="AG370">
        <f>IFERROR(AVERAGE('Dry_Litterbag Placem_Collection'!O151,'Dry_Litterbag Placem_Collection'!R151),"")</f>
        <v>6.3000000000000007</v>
      </c>
      <c r="AH370" s="290">
        <f>IFERROR(AVERAGE('Dry_Litterbag Placem_Collection'!N151,'Dry_Litterbag Placem_Collection'!Q151),"")</f>
        <v>31</v>
      </c>
      <c r="AI370" s="289">
        <f>INDEX(Coordinates!$B$2:$B$197,MATCH(G370,Coordinates!$J$2:$J$197,0))</f>
        <v>-2.3677179960000001</v>
      </c>
      <c r="AJ370" s="289">
        <f>INDEX(Coordinates!$C$2:$C$197,MATCH(G370,Coordinates!$J$2:$J$197,0))</f>
        <v>34.060324960000003</v>
      </c>
      <c r="AK370" s="289" t="str">
        <f>IF(ISNUMBER(SEARCH("C", 'Dry_Litterbag Placem_Collection'!T151)),"YES","")</f>
        <v/>
      </c>
      <c r="AL370" s="289" t="str">
        <f>IF(ISNUMBER(SEARCH("H", 'Dry_Litterbag Placem_Collection'!T151)),"YES","")</f>
        <v/>
      </c>
      <c r="AM370" s="289" t="str">
        <f>IF(ISNUMBER(SEARCH("R", 'Dry_Litterbag Placem_Collection'!T151)),"YES","")</f>
        <v/>
      </c>
    </row>
    <row r="371" spans="1:39" ht="15" customHeight="1">
      <c r="A371" s="281" t="s">
        <v>2677</v>
      </c>
      <c r="B371" s="282">
        <f>'Dry_Litterbag Placem_Collection'!A152</f>
        <v>150</v>
      </c>
      <c r="C371" s="282" t="str">
        <f>'Dry_Litterbag Placem_Collection'!B152</f>
        <v xml:space="preserve">Mwantimba
</v>
      </c>
      <c r="D371" s="282" t="s">
        <v>2677</v>
      </c>
      <c r="E371" s="282" t="s">
        <v>20</v>
      </c>
      <c r="F371" s="282">
        <v>3</v>
      </c>
      <c r="G371" s="283" t="str">
        <f>'Dry_Litterbag Placem_Collection'!C152</f>
        <v>Wet_P3_T6</v>
      </c>
      <c r="H371" s="284" t="s">
        <v>2559</v>
      </c>
      <c r="I371" s="292" t="s">
        <v>298</v>
      </c>
      <c r="J371" s="282" t="str">
        <f>IF(ISBLANK('Dry_Litterbag Placem_Collection'!K152),"","R"&amp;""&amp;'Dry_Litterbag Placem_Collection'!K152)</f>
        <v>R668</v>
      </c>
      <c r="K371" s="286">
        <f>IFERROR(INDEX('Green_rooibos initial weight'!$C$5:$C$1749,MATCH(J371, 'Green_rooibos initial weight'!$A$5:$A$1749,0)),"")</f>
        <v>2.1419999999999999</v>
      </c>
      <c r="L371" s="286">
        <f t="shared" si="21"/>
        <v>1.8921999999999999</v>
      </c>
      <c r="M371" s="291"/>
      <c r="N371" s="291"/>
      <c r="O371" s="286" t="str">
        <f>IF(IFERROR(INDEX('Both teabags AfterDry'!$D$3:$D$900,MATCH(J371,'Both teabags AfterDry'!$A$3:$A$900,0)),"")="","",(IFERROR(INDEX('Both teabags AfterDry'!$D$3:$D$900,MATCH(J371,'Both teabags AfterDry'!$A$3:$A$900,0)),"")))</f>
        <v/>
      </c>
      <c r="P371" s="286" t="str">
        <f t="shared" si="22"/>
        <v/>
      </c>
      <c r="Q371" s="291"/>
      <c r="R371" s="291"/>
      <c r="S371" s="287">
        <f>'Dry_Litterbag Placem_Collection'!E152</f>
        <v>42939</v>
      </c>
      <c r="T371" s="287">
        <f>IF('Dry_Litterbag Placem_Collection'!G152="","",'Dry_Litterbag Placem_Collection'!G152)</f>
        <v>43010</v>
      </c>
      <c r="U371" s="288">
        <f t="shared" si="20"/>
        <v>71</v>
      </c>
      <c r="V371" s="286" t="str">
        <f t="shared" si="23"/>
        <v/>
      </c>
      <c r="W371" s="289">
        <f>IFERROR(INDEX(Rainfall_Dry!$O$2:$O$217,MATCH(B371, Rainfall_Dry!$A$2:$A$217,0)),"")</f>
        <v>137.19979645800001</v>
      </c>
      <c r="X371" s="270">
        <v>39.96</v>
      </c>
      <c r="Y371" s="270">
        <v>12.920000000000002</v>
      </c>
      <c r="Z371" s="270">
        <v>47.12</v>
      </c>
      <c r="AA371" s="271" t="s">
        <v>2692</v>
      </c>
      <c r="AB371" s="270">
        <v>6.6549531789058696</v>
      </c>
      <c r="AC371">
        <f>IF('WetLitterbags placem_collection'!AB152="","",'WetLitterbags placem_collection'!AB152)</f>
        <v>2.75</v>
      </c>
      <c r="AD371">
        <f>IF('WetLitterbags placem_collection'!Z152="","",'WetLitterbags placem_collection'!Z152)</f>
        <v>19</v>
      </c>
      <c r="AE371" s="256" t="str">
        <f>IF('WetLitterbags placem_collection'!AA152="","",'WetLitterbags placem_collection'!AA152)</f>
        <v>O</v>
      </c>
      <c r="AF371">
        <f>IF('WetLitterbags placem_collection'!AC152="","",'WetLitterbags placem_collection'!AC152)</f>
        <v>0</v>
      </c>
      <c r="AG371">
        <f>IFERROR(AVERAGE('Dry_Litterbag Placem_Collection'!O152,'Dry_Litterbag Placem_Collection'!R152),"")</f>
        <v>6.1999999999999993</v>
      </c>
      <c r="AH371" s="290">
        <f>IFERROR(AVERAGE('Dry_Litterbag Placem_Collection'!N152,'Dry_Litterbag Placem_Collection'!Q152),"")</f>
        <v>30.8</v>
      </c>
      <c r="AI371" s="289">
        <f>INDEX(Coordinates!$B$2:$B$197,MATCH(G371,Coordinates!$J$2:$J$197,0))</f>
        <v>-2.3675230329999999</v>
      </c>
      <c r="AJ371" s="289">
        <f>INDEX(Coordinates!$C$2:$C$197,MATCH(G371,Coordinates!$J$2:$J$197,0))</f>
        <v>34.060512969999998</v>
      </c>
      <c r="AK371" s="289" t="str">
        <f>IF(ISNUMBER(SEARCH("C", 'Dry_Litterbag Placem_Collection'!T152)),"YES","")</f>
        <v/>
      </c>
      <c r="AL371" s="289" t="str">
        <f>IF(ISNUMBER(SEARCH("H", 'Dry_Litterbag Placem_Collection'!T152)),"YES","")</f>
        <v>YES</v>
      </c>
      <c r="AM371" s="289" t="str">
        <f>IF(ISNUMBER(SEARCH("R", 'Dry_Litterbag Placem_Collection'!T152)),"YES","")</f>
        <v/>
      </c>
    </row>
    <row r="372" spans="1:39" ht="15" customHeight="1">
      <c r="A372" s="281" t="s">
        <v>2677</v>
      </c>
      <c r="B372" s="282">
        <f>'Dry_Litterbag Placem_Collection'!A153</f>
        <v>151</v>
      </c>
      <c r="C372" s="282" t="str">
        <f>'Dry_Litterbag Placem_Collection'!B153</f>
        <v xml:space="preserve">Mwantimba
</v>
      </c>
      <c r="D372" s="282" t="s">
        <v>2677</v>
      </c>
      <c r="E372" s="282" t="s">
        <v>20</v>
      </c>
      <c r="F372" s="282">
        <v>3</v>
      </c>
      <c r="G372" s="283" t="str">
        <f>'Dry_Litterbag Placem_Collection'!C153</f>
        <v>Wet_P3_T7</v>
      </c>
      <c r="H372" s="284" t="s">
        <v>2559</v>
      </c>
      <c r="I372" s="292" t="s">
        <v>298</v>
      </c>
      <c r="J372" s="282" t="str">
        <f>IF(ISBLANK('Dry_Litterbag Placem_Collection'!K153),"","R"&amp;""&amp;'Dry_Litterbag Placem_Collection'!K153)</f>
        <v/>
      </c>
      <c r="K372" s="286" t="str">
        <f>IFERROR(INDEX('Green_rooibos initial weight'!$C$5:$C$1749,MATCH(J372, 'Green_rooibos initial weight'!$A$5:$A$1749,0)),"")</f>
        <v/>
      </c>
      <c r="L372" s="286" t="str">
        <f t="shared" si="21"/>
        <v/>
      </c>
      <c r="M372" s="291"/>
      <c r="N372" s="291"/>
      <c r="O372" s="286" t="str">
        <f>IF(IFERROR(INDEX('Both teabags AfterDry'!$D$3:$D$900,MATCH(J372,'Both teabags AfterDry'!$A$3:$A$900,0)),"")="","",(IFERROR(INDEX('Both teabags AfterDry'!$D$3:$D$900,MATCH(J372,'Both teabags AfterDry'!$A$3:$A$900,0)),"")))</f>
        <v/>
      </c>
      <c r="P372" s="286" t="str">
        <f t="shared" si="22"/>
        <v/>
      </c>
      <c r="Q372" s="291"/>
      <c r="R372" s="291"/>
      <c r="S372" s="287">
        <f>'Dry_Litterbag Placem_Collection'!E153</f>
        <v>0</v>
      </c>
      <c r="T372" s="287" t="str">
        <f>IF('Dry_Litterbag Placem_Collection'!G153="","",'Dry_Litterbag Placem_Collection'!G153)</f>
        <v/>
      </c>
      <c r="U372" s="288" t="str">
        <f t="shared" si="20"/>
        <v/>
      </c>
      <c r="V372" s="286" t="str">
        <f t="shared" si="23"/>
        <v/>
      </c>
      <c r="W372" s="289" t="str">
        <f>IFERROR(INDEX(Rainfall_Dry!$O$2:$O$217,MATCH(B372, Rainfall_Dry!$A$2:$A$217,0)),"")</f>
        <v/>
      </c>
      <c r="X372" s="270">
        <v>39.96</v>
      </c>
      <c r="Y372" s="270">
        <v>12.920000000000002</v>
      </c>
      <c r="Z372" s="270">
        <v>47.12</v>
      </c>
      <c r="AA372" s="271" t="s">
        <v>2692</v>
      </c>
      <c r="AB372" s="270">
        <v>7.6549531789058696</v>
      </c>
      <c r="AC372">
        <f>IF('WetLitterbags placem_collection'!AB153="","",'WetLitterbags placem_collection'!AB153)</f>
        <v>1.4</v>
      </c>
      <c r="AD372">
        <f>IF('WetLitterbags placem_collection'!Z153="","",'WetLitterbags placem_collection'!Z153)</f>
        <v>7.9</v>
      </c>
      <c r="AE372" s="256" t="str">
        <f>IF('WetLitterbags placem_collection'!AA153="","",'WetLitterbags placem_collection'!AA153)</f>
        <v>O</v>
      </c>
      <c r="AF372">
        <f>IF('WetLitterbags placem_collection'!AC153="","",'WetLitterbags placem_collection'!AC153)</f>
        <v>1</v>
      </c>
      <c r="AG372" t="str">
        <f>IFERROR(AVERAGE('Dry_Litterbag Placem_Collection'!O153,'Dry_Litterbag Placem_Collection'!R153),"")</f>
        <v/>
      </c>
      <c r="AH372" s="290" t="str">
        <f>IFERROR(AVERAGE('Dry_Litterbag Placem_Collection'!N153,'Dry_Litterbag Placem_Collection'!Q153),"")</f>
        <v/>
      </c>
      <c r="AI372" s="289">
        <f>INDEX(Coordinates!$B$2:$B$197,MATCH(G372,Coordinates!$J$2:$J$197,0))</f>
        <v>-2.3673460070000001</v>
      </c>
      <c r="AJ372" s="289">
        <f>INDEX(Coordinates!$C$2:$C$197,MATCH(G372,Coordinates!$J$2:$J$197,0))</f>
        <v>34.060310039999997</v>
      </c>
      <c r="AK372" s="289" t="str">
        <f>IF(ISNUMBER(SEARCH("C", 'Dry_Litterbag Placem_Collection'!T153)),"YES","")</f>
        <v/>
      </c>
      <c r="AL372" s="289" t="str">
        <f>IF(ISNUMBER(SEARCH("H", 'Dry_Litterbag Placem_Collection'!T153)),"YES","")</f>
        <v/>
      </c>
      <c r="AM372" s="289" t="str">
        <f>IF(ISNUMBER(SEARCH("R", 'Dry_Litterbag Placem_Collection'!T153)),"YES","")</f>
        <v/>
      </c>
    </row>
    <row r="373" spans="1:39" ht="15" customHeight="1">
      <c r="A373" s="281" t="s">
        <v>2677</v>
      </c>
      <c r="B373" s="282">
        <f>'Dry_Litterbag Placem_Collection'!A154</f>
        <v>152</v>
      </c>
      <c r="C373" s="282" t="str">
        <f>'Dry_Litterbag Placem_Collection'!B154</f>
        <v xml:space="preserve">Mwantimba
</v>
      </c>
      <c r="D373" s="282" t="s">
        <v>2677</v>
      </c>
      <c r="E373" s="282" t="s">
        <v>20</v>
      </c>
      <c r="F373" s="282">
        <v>3</v>
      </c>
      <c r="G373" s="283" t="str">
        <f>'Dry_Litterbag Placem_Collection'!C154</f>
        <v>Wet_P3_T8</v>
      </c>
      <c r="H373" s="284" t="s">
        <v>2559</v>
      </c>
      <c r="I373" s="292" t="s">
        <v>298</v>
      </c>
      <c r="J373" s="282" t="str">
        <f>IF(ISBLANK('Dry_Litterbag Placem_Collection'!K154),"","R"&amp;""&amp;'Dry_Litterbag Placem_Collection'!K154)</f>
        <v>R788</v>
      </c>
      <c r="K373" s="286">
        <f>IFERROR(INDEX('Green_rooibos initial weight'!$C$5:$C$1749,MATCH(J373, 'Green_rooibos initial weight'!$A$5:$A$1749,0)),"")</f>
        <v>2.1869999999999998</v>
      </c>
      <c r="L373" s="286">
        <f t="shared" si="21"/>
        <v>1.9371999999999998</v>
      </c>
      <c r="M373" s="291"/>
      <c r="N373" s="291"/>
      <c r="O373" s="286">
        <f>IF(IFERROR(INDEX('Both teabags AfterDry'!$D$3:$D$900,MATCH(J373,'Both teabags AfterDry'!$A$3:$A$900,0)),"")="","",(IFERROR(INDEX('Both teabags AfterDry'!$D$3:$D$900,MATCH(J373,'Both teabags AfterDry'!$A$3:$A$900,0)),"")))</f>
        <v>0.43190000000000001</v>
      </c>
      <c r="P373" s="286">
        <f t="shared" si="22"/>
        <v>0.28129999999999999</v>
      </c>
      <c r="Q373" s="291"/>
      <c r="R373" s="291"/>
      <c r="S373" s="287">
        <f>'Dry_Litterbag Placem_Collection'!E154</f>
        <v>42939</v>
      </c>
      <c r="T373" s="287">
        <f>IF('Dry_Litterbag Placem_Collection'!G154="","",'Dry_Litterbag Placem_Collection'!G154)</f>
        <v>43010</v>
      </c>
      <c r="U373" s="288">
        <f t="shared" si="20"/>
        <v>71</v>
      </c>
      <c r="V373" s="286">
        <f t="shared" si="23"/>
        <v>1.6558999999999999</v>
      </c>
      <c r="W373" s="289">
        <f>IFERROR(INDEX(Rainfall_Dry!$O$2:$O$217,MATCH(B373, Rainfall_Dry!$A$2:$A$217,0)),"")</f>
        <v>137.19979645800001</v>
      </c>
      <c r="X373" s="270">
        <v>39.96</v>
      </c>
      <c r="Y373" s="270">
        <v>12.920000000000002</v>
      </c>
      <c r="Z373" s="270">
        <v>47.12</v>
      </c>
      <c r="AA373" s="271" t="s">
        <v>2692</v>
      </c>
      <c r="AB373" s="270">
        <v>8.6549531789058705</v>
      </c>
      <c r="AC373">
        <f>IF('WetLitterbags placem_collection'!AB154="","",'WetLitterbags placem_collection'!AB154)</f>
        <v>2.2000000000000002</v>
      </c>
      <c r="AD373">
        <f>IF('WetLitterbags placem_collection'!Z154="","",'WetLitterbags placem_collection'!Z154)</f>
        <v>15</v>
      </c>
      <c r="AE373" s="256" t="str">
        <f>IF('WetLitterbags placem_collection'!AA154="","",'WetLitterbags placem_collection'!AA154)</f>
        <v>M</v>
      </c>
      <c r="AF373">
        <f>IF('WetLitterbags placem_collection'!AC154="","",'WetLitterbags placem_collection'!AC154)</f>
        <v>0</v>
      </c>
      <c r="AG373">
        <f>IFERROR(AVERAGE('Dry_Litterbag Placem_Collection'!O154,'Dry_Litterbag Placem_Collection'!R154),"")</f>
        <v>6.4</v>
      </c>
      <c r="AH373" s="290">
        <f>IFERROR(AVERAGE('Dry_Litterbag Placem_Collection'!N154,'Dry_Litterbag Placem_Collection'!Q154),"")</f>
        <v>28.45</v>
      </c>
      <c r="AI373" s="289">
        <f>INDEX(Coordinates!$B$2:$B$197,MATCH(G373,Coordinates!$J$2:$J$197,0))</f>
        <v>-2.367543988</v>
      </c>
      <c r="AJ373" s="289">
        <f>INDEX(Coordinates!$C$2:$C$197,MATCH(G373,Coordinates!$J$2:$J$197,0))</f>
        <v>34.060168969999999</v>
      </c>
      <c r="AK373" s="289" t="str">
        <f>IF(ISNUMBER(SEARCH("C", 'Dry_Litterbag Placem_Collection'!T154)),"YES","")</f>
        <v/>
      </c>
      <c r="AL373" s="289" t="str">
        <f>IF(ISNUMBER(SEARCH("H", 'Dry_Litterbag Placem_Collection'!T154)),"YES","")</f>
        <v>YES</v>
      </c>
      <c r="AM373" s="289" t="str">
        <f>IF(ISNUMBER(SEARCH("R", 'Dry_Litterbag Placem_Collection'!T154)),"YES","")</f>
        <v/>
      </c>
    </row>
    <row r="374" spans="1:39" ht="15" customHeight="1">
      <c r="A374" s="281" t="s">
        <v>2677</v>
      </c>
      <c r="B374" s="282">
        <f>'Dry_Litterbag Placem_Collection'!A155</f>
        <v>153</v>
      </c>
      <c r="C374" s="282" t="str">
        <f>'Dry_Litterbag Placem_Collection'!B155</f>
        <v xml:space="preserve">Mwantimba
</v>
      </c>
      <c r="D374" s="282" t="s">
        <v>2677</v>
      </c>
      <c r="E374" s="282" t="s">
        <v>20</v>
      </c>
      <c r="F374" s="282">
        <v>4</v>
      </c>
      <c r="G374" s="283" t="str">
        <f>'Dry_Litterbag Placem_Collection'!C155</f>
        <v>Wet_P4_T1</v>
      </c>
      <c r="H374" s="284" t="s">
        <v>2559</v>
      </c>
      <c r="I374" s="292" t="s">
        <v>298</v>
      </c>
      <c r="J374" s="282" t="str">
        <f>IF(ISBLANK('Dry_Litterbag Placem_Collection'!K155),"","R"&amp;""&amp;'Dry_Litterbag Placem_Collection'!K155)</f>
        <v>R735</v>
      </c>
      <c r="K374" s="286">
        <f>IFERROR(INDEX('Green_rooibos initial weight'!$C$5:$C$1749,MATCH(J374, 'Green_rooibos initial weight'!$A$5:$A$1749,0)),"")</f>
        <v>2.12</v>
      </c>
      <c r="L374" s="286">
        <f t="shared" si="21"/>
        <v>1.8702000000000001</v>
      </c>
      <c r="M374" s="291"/>
      <c r="N374" s="291"/>
      <c r="O374" s="286">
        <f>IF(IFERROR(INDEX('Both teabags AfterDry'!$D$3:$D$900,MATCH(J374,'Both teabags AfterDry'!$A$3:$A$900,0)),"")="","",(IFERROR(INDEX('Both teabags AfterDry'!$D$3:$D$900,MATCH(J374,'Both teabags AfterDry'!$A$3:$A$900,0)),"")))</f>
        <v>1.0566</v>
      </c>
      <c r="P374" s="286">
        <f t="shared" si="22"/>
        <v>0.90599999999999992</v>
      </c>
      <c r="Q374" s="291"/>
      <c r="R374" s="291"/>
      <c r="S374" s="287">
        <f>'Dry_Litterbag Placem_Collection'!E155</f>
        <v>42939</v>
      </c>
      <c r="T374" s="287">
        <f>IF('Dry_Litterbag Placem_Collection'!G155="","",'Dry_Litterbag Placem_Collection'!G155)</f>
        <v>43010</v>
      </c>
      <c r="U374" s="288">
        <f t="shared" si="20"/>
        <v>71</v>
      </c>
      <c r="V374" s="286">
        <f t="shared" si="23"/>
        <v>0.96420000000000017</v>
      </c>
      <c r="W374" s="289">
        <f>IFERROR(INDEX(Rainfall_Dry!$O$2:$O$217,MATCH(B374, Rainfall_Dry!$A$2:$A$217,0)),"")</f>
        <v>137.19979645800001</v>
      </c>
      <c r="X374" s="270">
        <v>27.96</v>
      </c>
      <c r="Y374" s="270">
        <v>4.9200000000000017</v>
      </c>
      <c r="Z374" s="270">
        <v>67.12</v>
      </c>
      <c r="AA374" s="271" t="s">
        <v>2688</v>
      </c>
      <c r="AB374" s="270">
        <v>1.0437161163134547</v>
      </c>
      <c r="AC374">
        <f>IF('WetLitterbags placem_collection'!AB155="","",'WetLitterbags placem_collection'!AB155)</f>
        <v>2.1</v>
      </c>
      <c r="AD374">
        <f>IF('WetLitterbags placem_collection'!Z155="","",'WetLitterbags placem_collection'!Z155)</f>
        <v>16.399999999999999</v>
      </c>
      <c r="AE374" s="256" t="str">
        <f>IF('WetLitterbags placem_collection'!AA155="","",'WetLitterbags placem_collection'!AA155)</f>
        <v>G</v>
      </c>
      <c r="AF374">
        <f>IF('WetLitterbags placem_collection'!AC155="","",'WetLitterbags placem_collection'!AC155)</f>
        <v>0</v>
      </c>
      <c r="AG374">
        <f>IFERROR(AVERAGE('Dry_Litterbag Placem_Collection'!O155,'Dry_Litterbag Placem_Collection'!R155),"")</f>
        <v>5.65</v>
      </c>
      <c r="AH374" s="290">
        <f>IFERROR(AVERAGE('Dry_Litterbag Placem_Collection'!N155,'Dry_Litterbag Placem_Collection'!Q155),"")</f>
        <v>31.65</v>
      </c>
      <c r="AI374" s="289">
        <f>INDEX(Coordinates!$B$2:$B$197,MATCH(G374,Coordinates!$J$2:$J$197,0))</f>
        <v>-2.3676780150000001</v>
      </c>
      <c r="AJ374" s="289">
        <f>INDEX(Coordinates!$C$2:$C$197,MATCH(G374,Coordinates!$J$2:$J$197,0))</f>
        <v>34.05937797</v>
      </c>
      <c r="AK374" s="289" t="str">
        <f>IF(ISNUMBER(SEARCH("C", 'Dry_Litterbag Placem_Collection'!T155)),"YES","")</f>
        <v>YES</v>
      </c>
      <c r="AL374" s="289" t="str">
        <f>IF(ISNUMBER(SEARCH("H", 'Dry_Litterbag Placem_Collection'!T155)),"YES","")</f>
        <v>YES</v>
      </c>
      <c r="AM374" s="289" t="str">
        <f>IF(ISNUMBER(SEARCH("R", 'Dry_Litterbag Placem_Collection'!T155)),"YES","")</f>
        <v/>
      </c>
    </row>
    <row r="375" spans="1:39" ht="15" customHeight="1">
      <c r="A375" s="281" t="s">
        <v>2677</v>
      </c>
      <c r="B375" s="282">
        <f>'Dry_Litterbag Placem_Collection'!A156</f>
        <v>154</v>
      </c>
      <c r="C375" s="282" t="str">
        <f>'Dry_Litterbag Placem_Collection'!B156</f>
        <v xml:space="preserve">Mwantimba
</v>
      </c>
      <c r="D375" s="282" t="s">
        <v>2677</v>
      </c>
      <c r="E375" s="282" t="s">
        <v>20</v>
      </c>
      <c r="F375" s="282">
        <v>4</v>
      </c>
      <c r="G375" s="283" t="str">
        <f>'Dry_Litterbag Placem_Collection'!C156</f>
        <v>Wet_P4_T2</v>
      </c>
      <c r="H375" s="284" t="s">
        <v>2559</v>
      </c>
      <c r="I375" s="292" t="s">
        <v>298</v>
      </c>
      <c r="J375" s="282" t="str">
        <f>IF(ISBLANK('Dry_Litterbag Placem_Collection'!K156),"","R"&amp;""&amp;'Dry_Litterbag Placem_Collection'!K156)</f>
        <v>R836</v>
      </c>
      <c r="K375" s="286">
        <f>IFERROR(INDEX('Green_rooibos initial weight'!$C$5:$C$1749,MATCH(J375, 'Green_rooibos initial weight'!$A$5:$A$1749,0)),"")</f>
        <v>2.2000000000000002</v>
      </c>
      <c r="L375" s="286">
        <f t="shared" si="21"/>
        <v>1.9502000000000002</v>
      </c>
      <c r="M375" s="291"/>
      <c r="N375" s="291"/>
      <c r="O375" s="286">
        <f>IF(IFERROR(INDEX('Both teabags AfterDry'!$D$3:$D$900,MATCH(J375,'Both teabags AfterDry'!$A$3:$A$900,0)),"")="","",(IFERROR(INDEX('Both teabags AfterDry'!$D$3:$D$900,MATCH(J375,'Both teabags AfterDry'!$A$3:$A$900,0)),"")))</f>
        <v>0.62509999999999999</v>
      </c>
      <c r="P375" s="286">
        <f t="shared" si="22"/>
        <v>0.47449999999999998</v>
      </c>
      <c r="Q375" s="291"/>
      <c r="R375" s="291"/>
      <c r="S375" s="287">
        <f>'Dry_Litterbag Placem_Collection'!E156</f>
        <v>42939</v>
      </c>
      <c r="T375" s="287">
        <f>IF('Dry_Litterbag Placem_Collection'!G156="","",'Dry_Litterbag Placem_Collection'!G156)</f>
        <v>43010</v>
      </c>
      <c r="U375" s="288">
        <f t="shared" si="20"/>
        <v>71</v>
      </c>
      <c r="V375" s="286">
        <f t="shared" si="23"/>
        <v>1.4757000000000002</v>
      </c>
      <c r="W375" s="289">
        <f>IFERROR(INDEX(Rainfall_Dry!$O$2:$O$217,MATCH(B375, Rainfall_Dry!$A$2:$A$217,0)),"")</f>
        <v>137.19979645800001</v>
      </c>
      <c r="X375" s="270">
        <v>27.96</v>
      </c>
      <c r="Y375" s="270">
        <v>4.9200000000000017</v>
      </c>
      <c r="Z375" s="270">
        <v>67.12</v>
      </c>
      <c r="AA375" s="271" t="s">
        <v>2688</v>
      </c>
      <c r="AB375" s="270">
        <v>2.0437161163134498</v>
      </c>
      <c r="AC375">
        <f>IF('WetLitterbags placem_collection'!AB156="","",'WetLitterbags placem_collection'!AB156)</f>
        <v>2.15</v>
      </c>
      <c r="AD375">
        <f>IF('WetLitterbags placem_collection'!Z156="","",'WetLitterbags placem_collection'!Z156)</f>
        <v>9</v>
      </c>
      <c r="AE375" s="256" t="str">
        <f>IF('WetLitterbags placem_collection'!AA156="","",'WetLitterbags placem_collection'!AA156)</f>
        <v>G</v>
      </c>
      <c r="AF375">
        <f>IF('WetLitterbags placem_collection'!AC156="","",'WetLitterbags placem_collection'!AC156)</f>
        <v>0</v>
      </c>
      <c r="AG375">
        <f>IFERROR(AVERAGE('Dry_Litterbag Placem_Collection'!O156,'Dry_Litterbag Placem_Collection'!R156),"")</f>
        <v>4.05</v>
      </c>
      <c r="AH375" s="290">
        <f>IFERROR(AVERAGE('Dry_Litterbag Placem_Collection'!N156,'Dry_Litterbag Placem_Collection'!Q156),"")</f>
        <v>30.45</v>
      </c>
      <c r="AI375" s="289">
        <f>INDEX(Coordinates!$B$2:$B$197,MATCH(G375,Coordinates!$J$2:$J$197,0))</f>
        <v>-2.3677299820000002</v>
      </c>
      <c r="AJ375" s="289">
        <f>INDEX(Coordinates!$C$2:$C$197,MATCH(G375,Coordinates!$J$2:$J$197,0))</f>
        <v>34.059351990000003</v>
      </c>
      <c r="AK375" s="289" t="str">
        <f>IF(ISNUMBER(SEARCH("C", 'Dry_Litterbag Placem_Collection'!T156)),"YES","")</f>
        <v/>
      </c>
      <c r="AL375" s="289" t="str">
        <f>IF(ISNUMBER(SEARCH("H", 'Dry_Litterbag Placem_Collection'!T156)),"YES","")</f>
        <v>YES</v>
      </c>
      <c r="AM375" s="289" t="str">
        <f>IF(ISNUMBER(SEARCH("R", 'Dry_Litterbag Placem_Collection'!T156)),"YES","")</f>
        <v/>
      </c>
    </row>
    <row r="376" spans="1:39" ht="15" customHeight="1">
      <c r="A376" s="281" t="s">
        <v>2677</v>
      </c>
      <c r="B376" s="282">
        <f>'Dry_Litterbag Placem_Collection'!A157</f>
        <v>155</v>
      </c>
      <c r="C376" s="282" t="str">
        <f>'Dry_Litterbag Placem_Collection'!B157</f>
        <v xml:space="preserve">Mwantimba
</v>
      </c>
      <c r="D376" s="282" t="s">
        <v>2677</v>
      </c>
      <c r="E376" s="282" t="s">
        <v>20</v>
      </c>
      <c r="F376" s="282">
        <v>4</v>
      </c>
      <c r="G376" s="283" t="str">
        <f>'Dry_Litterbag Placem_Collection'!C157</f>
        <v>Wet_P4_T3</v>
      </c>
      <c r="H376" s="284" t="s">
        <v>2559</v>
      </c>
      <c r="I376" s="292" t="s">
        <v>298</v>
      </c>
      <c r="J376" s="282" t="str">
        <f>IF(ISBLANK('Dry_Litterbag Placem_Collection'!K157),"","R"&amp;""&amp;'Dry_Litterbag Placem_Collection'!K157)</f>
        <v>R337</v>
      </c>
      <c r="K376" s="286">
        <f>IFERROR(INDEX('Green_rooibos initial weight'!$C$5:$C$1749,MATCH(J376, 'Green_rooibos initial weight'!$A$5:$A$1749,0)),"")</f>
        <v>2.2309999999999999</v>
      </c>
      <c r="L376" s="286">
        <f t="shared" si="21"/>
        <v>1.9811999999999999</v>
      </c>
      <c r="M376" s="291"/>
      <c r="N376" s="291"/>
      <c r="O376" s="286">
        <f>IF(IFERROR(INDEX('Both teabags AfterDry'!$D$3:$D$900,MATCH(J376,'Both teabags AfterDry'!$A$3:$A$900,0)),"")="","",(IFERROR(INDEX('Both teabags AfterDry'!$D$3:$D$900,MATCH(J376,'Both teabags AfterDry'!$A$3:$A$900,0)),"")))</f>
        <v>1.8893</v>
      </c>
      <c r="P376" s="286">
        <f t="shared" si="22"/>
        <v>1.7386999999999999</v>
      </c>
      <c r="Q376" s="291"/>
      <c r="R376" s="291"/>
      <c r="S376" s="287">
        <f>'Dry_Litterbag Placem_Collection'!E157</f>
        <v>42939</v>
      </c>
      <c r="T376" s="287">
        <f>IF('Dry_Litterbag Placem_Collection'!G157="","",'Dry_Litterbag Placem_Collection'!G157)</f>
        <v>43010</v>
      </c>
      <c r="U376" s="288">
        <f t="shared" si="20"/>
        <v>71</v>
      </c>
      <c r="V376" s="286">
        <f t="shared" si="23"/>
        <v>0.24249999999999994</v>
      </c>
      <c r="W376" s="289">
        <f>IFERROR(INDEX(Rainfall_Dry!$O$2:$O$217,MATCH(B376, Rainfall_Dry!$A$2:$A$217,0)),"")</f>
        <v>137.19979645800001</v>
      </c>
      <c r="X376" s="270">
        <v>27.96</v>
      </c>
      <c r="Y376" s="270">
        <v>4.9200000000000017</v>
      </c>
      <c r="Z376" s="270">
        <v>67.12</v>
      </c>
      <c r="AA376" s="271" t="s">
        <v>2688</v>
      </c>
      <c r="AB376" s="270">
        <v>3.0437161163134498</v>
      </c>
      <c r="AC376">
        <f>IF('WetLitterbags placem_collection'!AB157="","",'WetLitterbags placem_collection'!AB157)</f>
        <v>1.2</v>
      </c>
      <c r="AD376">
        <f>IF('WetLitterbags placem_collection'!Z157="","",'WetLitterbags placem_collection'!Z157)</f>
        <v>11</v>
      </c>
      <c r="AE376" s="256" t="str">
        <f>IF('WetLitterbags placem_collection'!AA157="","",'WetLitterbags placem_collection'!AA157)</f>
        <v>G</v>
      </c>
      <c r="AF376">
        <f>IF('WetLitterbags placem_collection'!AC157="","",'WetLitterbags placem_collection'!AC157)</f>
        <v>0</v>
      </c>
      <c r="AG376">
        <f>IFERROR(AVERAGE('Dry_Litterbag Placem_Collection'!O157,'Dry_Litterbag Placem_Collection'!R157),"")</f>
        <v>5.0999999999999996</v>
      </c>
      <c r="AH376" s="290">
        <f>IFERROR(AVERAGE('Dry_Litterbag Placem_Collection'!N157,'Dry_Litterbag Placem_Collection'!Q157),"")</f>
        <v>29.4</v>
      </c>
      <c r="AI376" s="289">
        <f>INDEX(Coordinates!$B$2:$B$197,MATCH(G376,Coordinates!$J$2:$J$197,0))</f>
        <v>-2.3677119609999999</v>
      </c>
      <c r="AJ376" s="289">
        <f>INDEX(Coordinates!$C$2:$C$197,MATCH(G376,Coordinates!$J$2:$J$197,0))</f>
        <v>34.059339000000001</v>
      </c>
      <c r="AK376" s="289" t="str">
        <f>IF(ISNUMBER(SEARCH("C", 'Dry_Litterbag Placem_Collection'!T157)),"YES","")</f>
        <v>YES</v>
      </c>
      <c r="AL376" s="289" t="str">
        <f>IF(ISNUMBER(SEARCH("H", 'Dry_Litterbag Placem_Collection'!T157)),"YES","")</f>
        <v>YES</v>
      </c>
      <c r="AM376" s="289" t="str">
        <f>IF(ISNUMBER(SEARCH("R", 'Dry_Litterbag Placem_Collection'!T157)),"YES","")</f>
        <v/>
      </c>
    </row>
    <row r="377" spans="1:39" ht="15" customHeight="1">
      <c r="A377" s="281" t="s">
        <v>2677</v>
      </c>
      <c r="B377" s="282">
        <f>'Dry_Litterbag Placem_Collection'!A158</f>
        <v>156</v>
      </c>
      <c r="C377" s="282" t="str">
        <f>'Dry_Litterbag Placem_Collection'!B158</f>
        <v xml:space="preserve">Mwantimba
</v>
      </c>
      <c r="D377" s="282" t="s">
        <v>2677</v>
      </c>
      <c r="E377" s="282" t="s">
        <v>20</v>
      </c>
      <c r="F377" s="282">
        <v>4</v>
      </c>
      <c r="G377" s="283" t="str">
        <f>'Dry_Litterbag Placem_Collection'!C158</f>
        <v>Wet_P4_T4</v>
      </c>
      <c r="H377" s="284" t="s">
        <v>2559</v>
      </c>
      <c r="I377" s="292" t="s">
        <v>298</v>
      </c>
      <c r="J377" s="282" t="str">
        <f>IF(ISBLANK('Dry_Litterbag Placem_Collection'!K158),"","R"&amp;""&amp;'Dry_Litterbag Placem_Collection'!K158)</f>
        <v>R118</v>
      </c>
      <c r="K377" s="286">
        <f>IFERROR(INDEX('Green_rooibos initial weight'!$C$5:$C$1749,MATCH(J377, 'Green_rooibos initial weight'!$A$5:$A$1749,0)),"")</f>
        <v>2.3330000000000002</v>
      </c>
      <c r="L377" s="286">
        <f t="shared" si="21"/>
        <v>2.0832000000000002</v>
      </c>
      <c r="M377" s="291"/>
      <c r="N377" s="291"/>
      <c r="O377" s="286">
        <f>IF(IFERROR(INDEX('Both teabags AfterDry'!$D$3:$D$900,MATCH(J377,'Both teabags AfterDry'!$A$3:$A$900,0)),"")="","",(IFERROR(INDEX('Both teabags AfterDry'!$D$3:$D$900,MATCH(J377,'Both teabags AfterDry'!$A$3:$A$900,0)),"")))</f>
        <v>0.79290000000000005</v>
      </c>
      <c r="P377" s="286">
        <f t="shared" si="22"/>
        <v>0.64230000000000009</v>
      </c>
      <c r="Q377" s="291"/>
      <c r="R377" s="291"/>
      <c r="S377" s="287">
        <f>'Dry_Litterbag Placem_Collection'!E158</f>
        <v>42939</v>
      </c>
      <c r="T377" s="287">
        <f>IF('Dry_Litterbag Placem_Collection'!G158="","",'Dry_Litterbag Placem_Collection'!G158)</f>
        <v>43010</v>
      </c>
      <c r="U377" s="288">
        <f t="shared" si="20"/>
        <v>71</v>
      </c>
      <c r="V377" s="286">
        <f t="shared" si="23"/>
        <v>1.4409000000000001</v>
      </c>
      <c r="W377" s="289">
        <f>IFERROR(INDEX(Rainfall_Dry!$O$2:$O$217,MATCH(B377, Rainfall_Dry!$A$2:$A$217,0)),"")</f>
        <v>137.19979645800001</v>
      </c>
      <c r="X377" s="270">
        <v>27.96</v>
      </c>
      <c r="Y377" s="270">
        <v>4.9200000000000017</v>
      </c>
      <c r="Z377" s="270">
        <v>67.12</v>
      </c>
      <c r="AA377" s="271" t="s">
        <v>2688</v>
      </c>
      <c r="AB377" s="270">
        <v>4.0437161163134503</v>
      </c>
      <c r="AC377">
        <f>IF('WetLitterbags placem_collection'!AB158="","",'WetLitterbags placem_collection'!AB158)</f>
        <v>1.55</v>
      </c>
      <c r="AD377">
        <f>IF('WetLitterbags placem_collection'!Z158="","",'WetLitterbags placem_collection'!Z158)</f>
        <v>9.1</v>
      </c>
      <c r="AE377" s="256" t="str">
        <f>IF('WetLitterbags placem_collection'!AA158="","",'WetLitterbags placem_collection'!AA158)</f>
        <v>O</v>
      </c>
      <c r="AF377">
        <f>IF('WetLitterbags placem_collection'!AC158="","",'WetLitterbags placem_collection'!AC158)</f>
        <v>0</v>
      </c>
      <c r="AG377">
        <f>IFERROR(AVERAGE('Dry_Litterbag Placem_Collection'!O158,'Dry_Litterbag Placem_Collection'!R158),"")</f>
        <v>4.5</v>
      </c>
      <c r="AH377" s="290">
        <f>IFERROR(AVERAGE('Dry_Litterbag Placem_Collection'!N158,'Dry_Litterbag Placem_Collection'!Q158),"")</f>
        <v>30.35</v>
      </c>
      <c r="AI377" s="289">
        <f>INDEX(Coordinates!$B$2:$B$197,MATCH(G377,Coordinates!$J$2:$J$197,0))</f>
        <v>-2.3676950300000001</v>
      </c>
      <c r="AJ377" s="289">
        <f>INDEX(Coordinates!$C$2:$C$197,MATCH(G377,Coordinates!$J$2:$J$197,0))</f>
        <v>34.059499010000003</v>
      </c>
      <c r="AK377" s="289" t="str">
        <f>IF(ISNUMBER(SEARCH("C", 'Dry_Litterbag Placem_Collection'!T158)),"YES","")</f>
        <v>YES</v>
      </c>
      <c r="AL377" s="289" t="str">
        <f>IF(ISNUMBER(SEARCH("H", 'Dry_Litterbag Placem_Collection'!T158)),"YES","")</f>
        <v>YES</v>
      </c>
      <c r="AM377" s="289" t="str">
        <f>IF(ISNUMBER(SEARCH("R", 'Dry_Litterbag Placem_Collection'!T158)),"YES","")</f>
        <v/>
      </c>
    </row>
    <row r="378" spans="1:39" ht="15" customHeight="1">
      <c r="A378" s="281" t="s">
        <v>2677</v>
      </c>
      <c r="B378" s="282">
        <f>'Dry_Litterbag Placem_Collection'!A159</f>
        <v>157</v>
      </c>
      <c r="C378" s="282" t="str">
        <f>'Dry_Litterbag Placem_Collection'!B159</f>
        <v xml:space="preserve">Mwantimba
</v>
      </c>
      <c r="D378" s="282" t="s">
        <v>2677</v>
      </c>
      <c r="E378" s="282" t="s">
        <v>20</v>
      </c>
      <c r="F378" s="282">
        <v>4</v>
      </c>
      <c r="G378" s="283" t="str">
        <f>'Dry_Litterbag Placem_Collection'!C159</f>
        <v>Wet_P4_T5</v>
      </c>
      <c r="H378" s="284" t="s">
        <v>2559</v>
      </c>
      <c r="I378" s="292" t="s">
        <v>298</v>
      </c>
      <c r="J378" s="282" t="str">
        <f>IF(ISBLANK('Dry_Litterbag Placem_Collection'!K159),"","R"&amp;""&amp;'Dry_Litterbag Placem_Collection'!K159)</f>
        <v>R478</v>
      </c>
      <c r="K378" s="286">
        <f>IFERROR(INDEX('Green_rooibos initial weight'!$C$5:$C$1749,MATCH(J378, 'Green_rooibos initial weight'!$A$5:$A$1749,0)),"")</f>
        <v>2.1640000000000001</v>
      </c>
      <c r="L378" s="286">
        <f t="shared" si="21"/>
        <v>1.9142000000000001</v>
      </c>
      <c r="M378" s="291"/>
      <c r="N378" s="291"/>
      <c r="O378" s="286" t="str">
        <f>IF(IFERROR(INDEX('Both teabags AfterDry'!$D$3:$D$900,MATCH(J378,'Both teabags AfterDry'!$A$3:$A$900,0)),"")="","",(IFERROR(INDEX('Both teabags AfterDry'!$D$3:$D$900,MATCH(J378,'Both teabags AfterDry'!$A$3:$A$900,0)),"")))</f>
        <v/>
      </c>
      <c r="P378" s="286" t="str">
        <f t="shared" si="22"/>
        <v/>
      </c>
      <c r="Q378" s="291"/>
      <c r="R378" s="291"/>
      <c r="S378" s="287">
        <f>'Dry_Litterbag Placem_Collection'!E159</f>
        <v>42939</v>
      </c>
      <c r="T378" s="287">
        <f>IF('Dry_Litterbag Placem_Collection'!G159="","",'Dry_Litterbag Placem_Collection'!G159)</f>
        <v>43010</v>
      </c>
      <c r="U378" s="288">
        <f t="shared" si="20"/>
        <v>71</v>
      </c>
      <c r="V378" s="286" t="str">
        <f t="shared" si="23"/>
        <v/>
      </c>
      <c r="W378" s="289">
        <f>IFERROR(INDEX(Rainfall_Dry!$O$2:$O$217,MATCH(B378, Rainfall_Dry!$A$2:$A$217,0)),"")</f>
        <v>137.19979645800001</v>
      </c>
      <c r="X378" s="270">
        <v>27.96</v>
      </c>
      <c r="Y378" s="270">
        <v>4.9200000000000017</v>
      </c>
      <c r="Z378" s="270">
        <v>67.12</v>
      </c>
      <c r="AA378" s="271" t="s">
        <v>2688</v>
      </c>
      <c r="AB378" s="270">
        <v>5.0437161163134503</v>
      </c>
      <c r="AC378">
        <f>IF('WetLitterbags placem_collection'!AB159="","",'WetLitterbags placem_collection'!AB159)</f>
        <v>2.2999999999999998</v>
      </c>
      <c r="AD378">
        <f>IF('WetLitterbags placem_collection'!Z159="","",'WetLitterbags placem_collection'!Z159)</f>
        <v>7.7</v>
      </c>
      <c r="AE378" s="256" t="str">
        <f>IF('WetLitterbags placem_collection'!AA159="","",'WetLitterbags placem_collection'!AA159)</f>
        <v>O</v>
      </c>
      <c r="AF378">
        <f>IF('WetLitterbags placem_collection'!AC159="","",'WetLitterbags placem_collection'!AC159)</f>
        <v>0</v>
      </c>
      <c r="AG378">
        <f>IFERROR(AVERAGE('Dry_Litterbag Placem_Collection'!O159,'Dry_Litterbag Placem_Collection'!R159),"")</f>
        <v>5.65</v>
      </c>
      <c r="AH378" s="290">
        <f>IFERROR(AVERAGE('Dry_Litterbag Placem_Collection'!N159,'Dry_Litterbag Placem_Collection'!Q159),"")</f>
        <v>29.85</v>
      </c>
      <c r="AI378" s="289">
        <f>INDEX(Coordinates!$B$2:$B$197,MATCH(G378,Coordinates!$J$2:$J$197,0))</f>
        <v>-2.3678019830000001</v>
      </c>
      <c r="AJ378" s="289">
        <f>INDEX(Coordinates!$C$2:$C$197,MATCH(G378,Coordinates!$J$2:$J$197,0))</f>
        <v>34.059521969999999</v>
      </c>
      <c r="AK378" s="289" t="str">
        <f>IF(ISNUMBER(SEARCH("C", 'Dry_Litterbag Placem_Collection'!T159)),"YES","")</f>
        <v>YES</v>
      </c>
      <c r="AL378" s="289" t="str">
        <f>IF(ISNUMBER(SEARCH("H", 'Dry_Litterbag Placem_Collection'!T159)),"YES","")</f>
        <v/>
      </c>
      <c r="AM378" s="289" t="str">
        <f>IF(ISNUMBER(SEARCH("R", 'Dry_Litterbag Placem_Collection'!T159)),"YES","")</f>
        <v>YES</v>
      </c>
    </row>
    <row r="379" spans="1:39" ht="15" customHeight="1">
      <c r="A379" s="281" t="s">
        <v>2677</v>
      </c>
      <c r="B379" s="282">
        <f>'Dry_Litterbag Placem_Collection'!A160</f>
        <v>158</v>
      </c>
      <c r="C379" s="282" t="str">
        <f>'Dry_Litterbag Placem_Collection'!B160</f>
        <v xml:space="preserve">Mwantimba
</v>
      </c>
      <c r="D379" s="282" t="s">
        <v>2677</v>
      </c>
      <c r="E379" s="282" t="s">
        <v>20</v>
      </c>
      <c r="F379" s="282">
        <v>4</v>
      </c>
      <c r="G379" s="283" t="str">
        <f>'Dry_Litterbag Placem_Collection'!C160</f>
        <v>Wet_P4_T6</v>
      </c>
      <c r="H379" s="284" t="s">
        <v>2559</v>
      </c>
      <c r="I379" s="292" t="s">
        <v>298</v>
      </c>
      <c r="J379" s="282" t="str">
        <f>IF(ISBLANK('Dry_Litterbag Placem_Collection'!K160),"","R"&amp;""&amp;'Dry_Litterbag Placem_Collection'!K160)</f>
        <v>R773</v>
      </c>
      <c r="K379" s="286">
        <f>IFERROR(INDEX('Green_rooibos initial weight'!$C$5:$C$1749,MATCH(J379, 'Green_rooibos initial weight'!$A$5:$A$1749,0)),"")</f>
        <v>2.2320000000000002</v>
      </c>
      <c r="L379" s="286">
        <f t="shared" si="21"/>
        <v>1.9822000000000002</v>
      </c>
      <c r="M379" s="291"/>
      <c r="N379" s="291"/>
      <c r="O379" s="286">
        <f>IF(IFERROR(INDEX('Both teabags AfterDry'!$D$3:$D$900,MATCH(J379,'Both teabags AfterDry'!$A$3:$A$900,0)),"")="","",(IFERROR(INDEX('Both teabags AfterDry'!$D$3:$D$900,MATCH(J379,'Both teabags AfterDry'!$A$3:$A$900,0)),"")))</f>
        <v>1.3551</v>
      </c>
      <c r="P379" s="286">
        <f t="shared" si="22"/>
        <v>1.2044999999999999</v>
      </c>
      <c r="Q379" s="291"/>
      <c r="R379" s="291"/>
      <c r="S379" s="287">
        <f>'Dry_Litterbag Placem_Collection'!E160</f>
        <v>42939</v>
      </c>
      <c r="T379" s="287">
        <f>IF('Dry_Litterbag Placem_Collection'!G160="","",'Dry_Litterbag Placem_Collection'!G160)</f>
        <v>43010</v>
      </c>
      <c r="U379" s="288">
        <f t="shared" si="20"/>
        <v>71</v>
      </c>
      <c r="V379" s="286">
        <f t="shared" si="23"/>
        <v>0.77770000000000028</v>
      </c>
      <c r="W379" s="289">
        <f>IFERROR(INDEX(Rainfall_Dry!$O$2:$O$217,MATCH(B379, Rainfall_Dry!$A$2:$A$217,0)),"")</f>
        <v>137.19979645800001</v>
      </c>
      <c r="X379" s="270">
        <v>27.96</v>
      </c>
      <c r="Y379" s="270">
        <v>4.9200000000000017</v>
      </c>
      <c r="Z379" s="270">
        <v>67.12</v>
      </c>
      <c r="AA379" s="271" t="s">
        <v>2688</v>
      </c>
      <c r="AB379" s="270">
        <v>6.0437161163134503</v>
      </c>
      <c r="AC379">
        <f>IF('WetLitterbags placem_collection'!AB160="","",'WetLitterbags placem_collection'!AB160)</f>
        <v>1.9</v>
      </c>
      <c r="AD379">
        <f>IF('WetLitterbags placem_collection'!Z160="","",'WetLitterbags placem_collection'!Z160)</f>
        <v>4.3</v>
      </c>
      <c r="AE379" s="256" t="str">
        <f>IF('WetLitterbags placem_collection'!AA160="","",'WetLitterbags placem_collection'!AA160)</f>
        <v>O</v>
      </c>
      <c r="AF379">
        <f>IF('WetLitterbags placem_collection'!AC160="","",'WetLitterbags placem_collection'!AC160)</f>
        <v>0</v>
      </c>
      <c r="AG379">
        <f>IFERROR(AVERAGE('Dry_Litterbag Placem_Collection'!O160,'Dry_Litterbag Placem_Collection'!R160),"")</f>
        <v>5.95</v>
      </c>
      <c r="AH379" s="290">
        <f>IFERROR(AVERAGE('Dry_Litterbag Placem_Collection'!N160,'Dry_Litterbag Placem_Collection'!Q160),"")</f>
        <v>31.8</v>
      </c>
      <c r="AI379" s="289">
        <f>INDEX(Coordinates!$B$2:$B$197,MATCH(G379,Coordinates!$J$2:$J$197,0))</f>
        <v>-2.3679270410000002</v>
      </c>
      <c r="AJ379" s="289">
        <f>INDEX(Coordinates!$C$2:$C$197,MATCH(G379,Coordinates!$J$2:$J$197,0))</f>
        <v>34.059300020000002</v>
      </c>
      <c r="AK379" s="289" t="str">
        <f>IF(ISNUMBER(SEARCH("C", 'Dry_Litterbag Placem_Collection'!T160)),"YES","")</f>
        <v>YES</v>
      </c>
      <c r="AL379" s="289" t="str">
        <f>IF(ISNUMBER(SEARCH("H", 'Dry_Litterbag Placem_Collection'!T160)),"YES","")</f>
        <v>YES</v>
      </c>
      <c r="AM379" s="289" t="str">
        <f>IF(ISNUMBER(SEARCH("R", 'Dry_Litterbag Placem_Collection'!T160)),"YES","")</f>
        <v/>
      </c>
    </row>
    <row r="380" spans="1:39" ht="15" customHeight="1">
      <c r="A380" s="281" t="s">
        <v>2677</v>
      </c>
      <c r="B380" s="282">
        <f>'Dry_Litterbag Placem_Collection'!A161</f>
        <v>159</v>
      </c>
      <c r="C380" s="282" t="str">
        <f>'Dry_Litterbag Placem_Collection'!B161</f>
        <v xml:space="preserve">Mwantimba
</v>
      </c>
      <c r="D380" s="282" t="s">
        <v>2677</v>
      </c>
      <c r="E380" s="282" t="s">
        <v>20</v>
      </c>
      <c r="F380" s="282">
        <v>4</v>
      </c>
      <c r="G380" s="283" t="str">
        <f>'Dry_Litterbag Placem_Collection'!C161</f>
        <v>Wet_P4_T7</v>
      </c>
      <c r="H380" s="284" t="s">
        <v>2559</v>
      </c>
      <c r="I380" s="292" t="s">
        <v>298</v>
      </c>
      <c r="J380" s="282" t="str">
        <f>IF(ISBLANK('Dry_Litterbag Placem_Collection'!K161),"","R"&amp;""&amp;'Dry_Litterbag Placem_Collection'!K161)</f>
        <v/>
      </c>
      <c r="K380" s="286" t="str">
        <f>IFERROR(INDEX('Green_rooibos initial weight'!$C$5:$C$1749,MATCH(J380, 'Green_rooibos initial weight'!$A$5:$A$1749,0)),"")</f>
        <v/>
      </c>
      <c r="L380" s="286" t="str">
        <f t="shared" si="21"/>
        <v/>
      </c>
      <c r="M380" s="291"/>
      <c r="N380" s="291"/>
      <c r="O380" s="286" t="str">
        <f>IF(IFERROR(INDEX('Both teabags AfterDry'!$D$3:$D$900,MATCH(J380,'Both teabags AfterDry'!$A$3:$A$900,0)),"")="","",(IFERROR(INDEX('Both teabags AfterDry'!$D$3:$D$900,MATCH(J380,'Both teabags AfterDry'!$A$3:$A$900,0)),"")))</f>
        <v/>
      </c>
      <c r="P380" s="286" t="str">
        <f t="shared" si="22"/>
        <v/>
      </c>
      <c r="Q380" s="291"/>
      <c r="R380" s="291"/>
      <c r="S380" s="287">
        <f>'Dry_Litterbag Placem_Collection'!E161</f>
        <v>0</v>
      </c>
      <c r="T380" s="287" t="str">
        <f>IF('Dry_Litterbag Placem_Collection'!G161="","",'Dry_Litterbag Placem_Collection'!G161)</f>
        <v/>
      </c>
      <c r="U380" s="288" t="str">
        <f t="shared" si="20"/>
        <v/>
      </c>
      <c r="V380" s="286" t="str">
        <f t="shared" si="23"/>
        <v/>
      </c>
      <c r="W380" s="289" t="str">
        <f>IFERROR(INDEX(Rainfall_Dry!$O$2:$O$217,MATCH(B380, Rainfall_Dry!$A$2:$A$217,0)),"")</f>
        <v/>
      </c>
      <c r="X380" s="270">
        <v>27.96</v>
      </c>
      <c r="Y380" s="270">
        <v>4.9200000000000017</v>
      </c>
      <c r="Z380" s="270">
        <v>67.12</v>
      </c>
      <c r="AA380" s="271" t="s">
        <v>2688</v>
      </c>
      <c r="AB380" s="270">
        <v>7.0437161163134503</v>
      </c>
      <c r="AC380">
        <f>IF('WetLitterbags placem_collection'!AB161="","",'WetLitterbags placem_collection'!AB161)</f>
        <v>2.65</v>
      </c>
      <c r="AD380">
        <f>IF('WetLitterbags placem_collection'!Z161="","",'WetLitterbags placem_collection'!Z161)</f>
        <v>0</v>
      </c>
      <c r="AE380" s="256" t="str">
        <f>IF('WetLitterbags placem_collection'!AA161="","",'WetLitterbags placem_collection'!AA161)</f>
        <v>G</v>
      </c>
      <c r="AF380">
        <f>IF('WetLitterbags placem_collection'!AC161="","",'WetLitterbags placem_collection'!AC161)</f>
        <v>1</v>
      </c>
      <c r="AG380" t="str">
        <f>IFERROR(AVERAGE('Dry_Litterbag Placem_Collection'!O161,'Dry_Litterbag Placem_Collection'!R161),"")</f>
        <v/>
      </c>
      <c r="AH380" s="290" t="str">
        <f>IFERROR(AVERAGE('Dry_Litterbag Placem_Collection'!N161,'Dry_Litterbag Placem_Collection'!Q161),"")</f>
        <v/>
      </c>
      <c r="AI380" s="289">
        <f>INDEX(Coordinates!$B$2:$B$197,MATCH(G380,Coordinates!$J$2:$J$197,0))</f>
        <v>-2.3676829599999998</v>
      </c>
      <c r="AJ380" s="289">
        <f>INDEX(Coordinates!$C$2:$C$197,MATCH(G380,Coordinates!$J$2:$J$197,0))</f>
        <v>34.059236990000002</v>
      </c>
      <c r="AK380" s="289" t="str">
        <f>IF(ISNUMBER(SEARCH("C", 'Dry_Litterbag Placem_Collection'!T161)),"YES","")</f>
        <v/>
      </c>
      <c r="AL380" s="289" t="str">
        <f>IF(ISNUMBER(SEARCH("H", 'Dry_Litterbag Placem_Collection'!T161)),"YES","")</f>
        <v/>
      </c>
      <c r="AM380" s="289" t="str">
        <f>IF(ISNUMBER(SEARCH("R", 'Dry_Litterbag Placem_Collection'!T161)),"YES","")</f>
        <v/>
      </c>
    </row>
    <row r="381" spans="1:39" ht="15" customHeight="1">
      <c r="A381" s="281" t="s">
        <v>2677</v>
      </c>
      <c r="B381" s="282">
        <f>'Dry_Litterbag Placem_Collection'!A162</f>
        <v>160</v>
      </c>
      <c r="C381" s="282" t="str">
        <f>'Dry_Litterbag Placem_Collection'!B162</f>
        <v xml:space="preserve">Mwantimba
</v>
      </c>
      <c r="D381" s="282" t="s">
        <v>2677</v>
      </c>
      <c r="E381" s="282" t="s">
        <v>20</v>
      </c>
      <c r="F381" s="282">
        <v>4</v>
      </c>
      <c r="G381" s="283" t="str">
        <f>'Dry_Litterbag Placem_Collection'!C162</f>
        <v>Wet_P4_T8</v>
      </c>
      <c r="H381" s="284" t="s">
        <v>2559</v>
      </c>
      <c r="I381" s="292" t="s">
        <v>298</v>
      </c>
      <c r="J381" s="282" t="str">
        <f>IF(ISBLANK('Dry_Litterbag Placem_Collection'!K162),"","R"&amp;""&amp;'Dry_Litterbag Placem_Collection'!K162)</f>
        <v>R401</v>
      </c>
      <c r="K381" s="286">
        <f>IFERROR(INDEX('Green_rooibos initial weight'!$C$5:$C$1749,MATCH(J381, 'Green_rooibos initial weight'!$A$5:$A$1749,0)),"")</f>
        <v>2.214</v>
      </c>
      <c r="L381" s="286">
        <f t="shared" si="21"/>
        <v>1.9641999999999999</v>
      </c>
      <c r="M381" s="291"/>
      <c r="N381" s="291"/>
      <c r="O381" s="286">
        <f>IF(IFERROR(INDEX('Both teabags AfterDry'!$D$3:$D$900,MATCH(J381,'Both teabags AfterDry'!$A$3:$A$900,0)),"")="","",(IFERROR(INDEX('Both teabags AfterDry'!$D$3:$D$900,MATCH(J381,'Both teabags AfterDry'!$A$3:$A$900,0)),"")))</f>
        <v>1.7884</v>
      </c>
      <c r="P381" s="286">
        <f t="shared" si="22"/>
        <v>1.6377999999999999</v>
      </c>
      <c r="Q381" s="291"/>
      <c r="R381" s="291"/>
      <c r="S381" s="287">
        <f>'Dry_Litterbag Placem_Collection'!E162</f>
        <v>42939</v>
      </c>
      <c r="T381" s="287">
        <f>IF('Dry_Litterbag Placem_Collection'!G162="","",'Dry_Litterbag Placem_Collection'!G162)</f>
        <v>43010</v>
      </c>
      <c r="U381" s="288">
        <f t="shared" si="20"/>
        <v>71</v>
      </c>
      <c r="V381" s="286">
        <f t="shared" si="23"/>
        <v>0.32640000000000002</v>
      </c>
      <c r="W381" s="289">
        <f>IFERROR(INDEX(Rainfall_Dry!$O$2:$O$217,MATCH(B381, Rainfall_Dry!$A$2:$A$217,0)),"")</f>
        <v>137.19979645800001</v>
      </c>
      <c r="X381" s="270">
        <v>27.96</v>
      </c>
      <c r="Y381" s="270">
        <v>4.9200000000000017</v>
      </c>
      <c r="Z381" s="270">
        <v>67.12</v>
      </c>
      <c r="AA381" s="271" t="s">
        <v>2688</v>
      </c>
      <c r="AB381" s="270">
        <v>8.0437161163134494</v>
      </c>
      <c r="AC381">
        <f>IF('WetLitterbags placem_collection'!AB162="","",'WetLitterbags placem_collection'!AB162)</f>
        <v>0.8</v>
      </c>
      <c r="AD381">
        <f>IF('WetLitterbags placem_collection'!Z162="","",'WetLitterbags placem_collection'!Z162)</f>
        <v>10.8</v>
      </c>
      <c r="AE381" s="256" t="str">
        <f>IF('WetLitterbags placem_collection'!AA162="","",'WetLitterbags placem_collection'!AA162)</f>
        <v>O</v>
      </c>
      <c r="AF381">
        <f>IF('WetLitterbags placem_collection'!AC162="","",'WetLitterbags placem_collection'!AC162)</f>
        <v>0</v>
      </c>
      <c r="AG381">
        <f>IFERROR(AVERAGE('Dry_Litterbag Placem_Collection'!O162,'Dry_Litterbag Placem_Collection'!R162),"")</f>
        <v>6.25</v>
      </c>
      <c r="AH381" s="290">
        <f>IFERROR(AVERAGE('Dry_Litterbag Placem_Collection'!N162,'Dry_Litterbag Placem_Collection'!Q162),"")</f>
        <v>29.200000000000003</v>
      </c>
      <c r="AI381" s="289">
        <f>INDEX(Coordinates!$B$2:$B$197,MATCH(G381,Coordinates!$J$2:$J$197,0))</f>
        <v>-2.367547005</v>
      </c>
      <c r="AJ381" s="289">
        <f>INDEX(Coordinates!$C$2:$C$197,MATCH(G381,Coordinates!$J$2:$J$197,0))</f>
        <v>34.059494989999997</v>
      </c>
      <c r="AK381" s="289" t="str">
        <f>IF(ISNUMBER(SEARCH("C", 'Dry_Litterbag Placem_Collection'!T162)),"YES","")</f>
        <v/>
      </c>
      <c r="AL381" s="289" t="str">
        <f>IF(ISNUMBER(SEARCH("H", 'Dry_Litterbag Placem_Collection'!T162)),"YES","")</f>
        <v>YES</v>
      </c>
      <c r="AM381" s="289" t="str">
        <f>IF(ISNUMBER(SEARCH("R", 'Dry_Litterbag Placem_Collection'!T162)),"YES","")</f>
        <v/>
      </c>
    </row>
    <row r="382" spans="1:39" ht="15" customHeight="1">
      <c r="A382" s="281" t="s">
        <v>2677</v>
      </c>
      <c r="B382" s="282">
        <f>'Dry_Litterbag Placem_Collection'!A163</f>
        <v>161</v>
      </c>
      <c r="C382" s="282" t="str">
        <f>'Dry_Litterbag Placem_Collection'!B163</f>
        <v>Handajega</v>
      </c>
      <c r="D382" s="282" t="s">
        <v>2677</v>
      </c>
      <c r="E382" s="282" t="s">
        <v>2679</v>
      </c>
      <c r="F382" s="282">
        <v>1</v>
      </c>
      <c r="G382" s="283" t="str">
        <f>'Dry_Litterbag Placem_Collection'!C163</f>
        <v>Wet_W1_T1</v>
      </c>
      <c r="H382" s="284" t="s">
        <v>2559</v>
      </c>
      <c r="I382" s="292" t="s">
        <v>298</v>
      </c>
      <c r="J382" s="282" t="str">
        <f>IF(ISBLANK('Dry_Litterbag Placem_Collection'!K163),"","R"&amp;""&amp;'Dry_Litterbag Placem_Collection'!K163)</f>
        <v>R673</v>
      </c>
      <c r="K382" s="286">
        <f>IFERROR(INDEX('Green_rooibos initial weight'!$C$5:$C$1749,MATCH(J382, 'Green_rooibos initial weight'!$A$5:$A$1749,0)),"")</f>
        <v>2.121</v>
      </c>
      <c r="L382" s="286">
        <f t="shared" si="21"/>
        <v>1.8712</v>
      </c>
      <c r="M382" s="291"/>
      <c r="N382" s="291"/>
      <c r="O382" s="286">
        <f>IF(IFERROR(INDEX('Both teabags AfterDry'!$D$3:$D$900,MATCH(J382,'Both teabags AfterDry'!$A$3:$A$900,0)),"")="","",(IFERROR(INDEX('Both teabags AfterDry'!$D$3:$D$900,MATCH(J382,'Both teabags AfterDry'!$A$3:$A$900,0)),"")))</f>
        <v>1.1623000000000001</v>
      </c>
      <c r="P382" s="286">
        <f t="shared" si="22"/>
        <v>1.0117</v>
      </c>
      <c r="Q382" s="291"/>
      <c r="R382" s="291"/>
      <c r="S382" s="287">
        <f>'Dry_Litterbag Placem_Collection'!E163</f>
        <v>42940</v>
      </c>
      <c r="T382" s="287">
        <f>IF('Dry_Litterbag Placem_Collection'!G163="","",'Dry_Litterbag Placem_Collection'!G163)</f>
        <v>43009</v>
      </c>
      <c r="U382" s="288">
        <f t="shared" si="20"/>
        <v>69</v>
      </c>
      <c r="V382" s="286">
        <f t="shared" si="23"/>
        <v>0.85949999999999993</v>
      </c>
      <c r="W382" s="289">
        <f>IFERROR(INDEX(Rainfall_Dry!$O$2:$O$217,MATCH(B382, Rainfall_Dry!$A$2:$A$217,0)),"")</f>
        <v>162.634207253</v>
      </c>
      <c r="X382" s="270">
        <v>21.96</v>
      </c>
      <c r="Y382" s="270">
        <v>4.9199999999999982</v>
      </c>
      <c r="Z382" s="270">
        <v>73.12</v>
      </c>
      <c r="AA382" s="271" t="s">
        <v>2688</v>
      </c>
      <c r="AB382" s="270">
        <v>1.2416954164613114</v>
      </c>
      <c r="AC382">
        <f>IF('WetLitterbags placem_collection'!AB163="","",'WetLitterbags placem_collection'!AB163)</f>
        <v>7.6</v>
      </c>
      <c r="AD382">
        <f>IF('WetLitterbags placem_collection'!Z163="","",'WetLitterbags placem_collection'!Z163)</f>
        <v>35.799999999999997</v>
      </c>
      <c r="AE382" s="256" t="str">
        <f>IF('WetLitterbags placem_collection'!AA163="","",'WetLitterbags placem_collection'!AA163)</f>
        <v>M</v>
      </c>
      <c r="AF382">
        <f>IF('WetLitterbags placem_collection'!AC163="","",'WetLitterbags placem_collection'!AC163)</f>
        <v>0</v>
      </c>
      <c r="AG382">
        <f>IFERROR(AVERAGE('Dry_Litterbag Placem_Collection'!O163,'Dry_Litterbag Placem_Collection'!R163),"")</f>
        <v>5.65</v>
      </c>
      <c r="AH382" s="290">
        <f>IFERROR(AVERAGE('Dry_Litterbag Placem_Collection'!N163,'Dry_Litterbag Placem_Collection'!Q163),"")</f>
        <v>31.7</v>
      </c>
      <c r="AI382" s="289">
        <f>INDEX(Coordinates!$B$2:$B$197,MATCH(G382,Coordinates!$J$2:$J$197,0))</f>
        <v>-2.272751033</v>
      </c>
      <c r="AJ382" s="289">
        <f>INDEX(Coordinates!$C$2:$C$197,MATCH(G382,Coordinates!$J$2:$J$197,0))</f>
        <v>34.023176030000002</v>
      </c>
      <c r="AK382" s="289" t="str">
        <f>IF(ISNUMBER(SEARCH("C", 'Dry_Litterbag Placem_Collection'!T163)),"YES","")</f>
        <v/>
      </c>
      <c r="AL382" s="289" t="str">
        <f>IF(ISNUMBER(SEARCH("H", 'Dry_Litterbag Placem_Collection'!T163)),"YES","")</f>
        <v>YES</v>
      </c>
      <c r="AM382" s="289" t="str">
        <f>IF(ISNUMBER(SEARCH("R", 'Dry_Litterbag Placem_Collection'!T163)),"YES","")</f>
        <v/>
      </c>
    </row>
    <row r="383" spans="1:39" ht="15" customHeight="1">
      <c r="A383" s="281" t="s">
        <v>2677</v>
      </c>
      <c r="B383" s="282">
        <f>'Dry_Litterbag Placem_Collection'!A164</f>
        <v>162</v>
      </c>
      <c r="C383" s="282" t="str">
        <f>'Dry_Litterbag Placem_Collection'!B164</f>
        <v>Handajega</v>
      </c>
      <c r="D383" s="282" t="s">
        <v>2677</v>
      </c>
      <c r="E383" s="282" t="s">
        <v>2679</v>
      </c>
      <c r="F383" s="282">
        <v>1</v>
      </c>
      <c r="G383" s="283" t="str">
        <f>'Dry_Litterbag Placem_Collection'!C164</f>
        <v>Wet_W1_T2</v>
      </c>
      <c r="H383" s="284" t="s">
        <v>2559</v>
      </c>
      <c r="I383" s="292" t="s">
        <v>298</v>
      </c>
      <c r="J383" s="282" t="str">
        <f>IF(ISBLANK('Dry_Litterbag Placem_Collection'!K164),"","R"&amp;""&amp;'Dry_Litterbag Placem_Collection'!K164)</f>
        <v>R814</v>
      </c>
      <c r="K383" s="286">
        <f>IFERROR(INDEX('Green_rooibos initial weight'!$C$5:$C$1749,MATCH(J383, 'Green_rooibos initial weight'!$A$5:$A$1749,0)),"")</f>
        <v>2.2210000000000001</v>
      </c>
      <c r="L383" s="286">
        <f t="shared" si="21"/>
        <v>1.9712000000000001</v>
      </c>
      <c r="M383" s="291"/>
      <c r="N383" s="291"/>
      <c r="O383" s="286">
        <f>IF(IFERROR(INDEX('Both teabags AfterDry'!$D$3:$D$900,MATCH(J383,'Both teabags AfterDry'!$A$3:$A$900,0)),"")="","",(IFERROR(INDEX('Both teabags AfterDry'!$D$3:$D$900,MATCH(J383,'Both teabags AfterDry'!$A$3:$A$900,0)),"")))</f>
        <v>2.4714999999999998</v>
      </c>
      <c r="P383" s="286">
        <f t="shared" si="22"/>
        <v>2.3209</v>
      </c>
      <c r="Q383" s="291"/>
      <c r="R383" s="291"/>
      <c r="S383" s="287">
        <f>'Dry_Litterbag Placem_Collection'!E164</f>
        <v>42940</v>
      </c>
      <c r="T383" s="287">
        <f>IF('Dry_Litterbag Placem_Collection'!G164="","",'Dry_Litterbag Placem_Collection'!G164)</f>
        <v>43009</v>
      </c>
      <c r="U383" s="288">
        <f t="shared" si="20"/>
        <v>69</v>
      </c>
      <c r="V383" s="286">
        <f t="shared" si="23"/>
        <v>-0.3496999999999999</v>
      </c>
      <c r="W383" s="289">
        <f>IFERROR(INDEX(Rainfall_Dry!$O$2:$O$217,MATCH(B383, Rainfall_Dry!$A$2:$A$217,0)),"")</f>
        <v>162.634207253</v>
      </c>
      <c r="X383" s="270">
        <v>21.96</v>
      </c>
      <c r="Y383" s="270">
        <v>4.9199999999999982</v>
      </c>
      <c r="Z383" s="270">
        <v>73.12</v>
      </c>
      <c r="AA383" s="271" t="s">
        <v>2688</v>
      </c>
      <c r="AB383" s="270">
        <v>2.2416954164613099</v>
      </c>
      <c r="AC383">
        <f>IF('WetLitterbags placem_collection'!AB164="","",'WetLitterbags placem_collection'!AB164)</f>
        <v>4.0999999999999996</v>
      </c>
      <c r="AD383">
        <f>IF('WetLitterbags placem_collection'!Z164="","",'WetLitterbags placem_collection'!Z164)</f>
        <v>31.4</v>
      </c>
      <c r="AE383" s="256" t="str">
        <f>IF('WetLitterbags placem_collection'!AA164="","",'WetLitterbags placem_collection'!AA164)</f>
        <v>M</v>
      </c>
      <c r="AF383">
        <f>IF('WetLitterbags placem_collection'!AC164="","",'WetLitterbags placem_collection'!AC164)</f>
        <v>0</v>
      </c>
      <c r="AG383">
        <f>IFERROR(AVERAGE('Dry_Litterbag Placem_Collection'!O164,'Dry_Litterbag Placem_Collection'!R164),"")</f>
        <v>4.4499999999999993</v>
      </c>
      <c r="AH383" s="290">
        <f>IFERROR(AVERAGE('Dry_Litterbag Placem_Collection'!N164,'Dry_Litterbag Placem_Collection'!Q164),"")</f>
        <v>31.650000000000002</v>
      </c>
      <c r="AI383" s="289">
        <f>INDEX(Coordinates!$B$2:$B$197,MATCH(G383,Coordinates!$J$2:$J$197,0))</f>
        <v>-2.2727060219999999</v>
      </c>
      <c r="AJ383" s="289">
        <f>INDEX(Coordinates!$C$2:$C$197,MATCH(G383,Coordinates!$J$2:$J$197,0))</f>
        <v>34.023162030000002</v>
      </c>
      <c r="AK383" s="289" t="str">
        <f>IF(ISNUMBER(SEARCH("C", 'Dry_Litterbag Placem_Collection'!T164)),"YES","")</f>
        <v>YES</v>
      </c>
      <c r="AL383" s="289" t="str">
        <f>IF(ISNUMBER(SEARCH("H", 'Dry_Litterbag Placem_Collection'!T164)),"YES","")</f>
        <v>YES</v>
      </c>
      <c r="AM383" s="289" t="str">
        <f>IF(ISNUMBER(SEARCH("R", 'Dry_Litterbag Placem_Collection'!T164)),"YES","")</f>
        <v/>
      </c>
    </row>
    <row r="384" spans="1:39" ht="15" customHeight="1">
      <c r="A384" s="281" t="s">
        <v>2677</v>
      </c>
      <c r="B384" s="282">
        <f>'Dry_Litterbag Placem_Collection'!A165</f>
        <v>163</v>
      </c>
      <c r="C384" s="282" t="str">
        <f>'Dry_Litterbag Placem_Collection'!B165</f>
        <v>Handajega</v>
      </c>
      <c r="D384" s="282" t="s">
        <v>2677</v>
      </c>
      <c r="E384" s="282" t="s">
        <v>2679</v>
      </c>
      <c r="F384" s="282">
        <v>1</v>
      </c>
      <c r="G384" s="283" t="str">
        <f>'Dry_Litterbag Placem_Collection'!C165</f>
        <v>Wet_W1_T3</v>
      </c>
      <c r="H384" s="284" t="s">
        <v>2559</v>
      </c>
      <c r="I384" s="292" t="s">
        <v>298</v>
      </c>
      <c r="J384" s="282" t="str">
        <f>IF(ISBLANK('Dry_Litterbag Placem_Collection'!K165),"","R"&amp;""&amp;'Dry_Litterbag Placem_Collection'!K165)</f>
        <v>R615</v>
      </c>
      <c r="K384" s="286">
        <f>IFERROR(INDEX('Green_rooibos initial weight'!$C$5:$C$1749,MATCH(J384, 'Green_rooibos initial weight'!$A$5:$A$1749,0)),"")</f>
        <v>2.157</v>
      </c>
      <c r="L384" s="286">
        <f t="shared" si="21"/>
        <v>1.9072</v>
      </c>
      <c r="M384" s="291"/>
      <c r="N384" s="291"/>
      <c r="O384" s="286">
        <f>IF(IFERROR(INDEX('Both teabags AfterDry'!$D$3:$D$900,MATCH(J384,'Both teabags AfterDry'!$A$3:$A$900,0)),"")="","",(IFERROR(INDEX('Both teabags AfterDry'!$D$3:$D$900,MATCH(J384,'Both teabags AfterDry'!$A$3:$A$900,0)),"")))</f>
        <v>1.4872000000000001</v>
      </c>
      <c r="P384" s="286">
        <f t="shared" si="22"/>
        <v>1.3366</v>
      </c>
      <c r="Q384" s="291"/>
      <c r="R384" s="291"/>
      <c r="S384" s="287">
        <f>'Dry_Litterbag Placem_Collection'!E165</f>
        <v>42940</v>
      </c>
      <c r="T384" s="287">
        <f>IF('Dry_Litterbag Placem_Collection'!G165="","",'Dry_Litterbag Placem_Collection'!G165)</f>
        <v>43009</v>
      </c>
      <c r="U384" s="288">
        <f t="shared" si="20"/>
        <v>69</v>
      </c>
      <c r="V384" s="286">
        <f t="shared" si="23"/>
        <v>0.5706</v>
      </c>
      <c r="W384" s="289">
        <f>IFERROR(INDEX(Rainfall_Dry!$O$2:$O$217,MATCH(B384, Rainfall_Dry!$A$2:$A$217,0)),"")</f>
        <v>162.634207253</v>
      </c>
      <c r="X384" s="270">
        <v>21.96</v>
      </c>
      <c r="Y384" s="270">
        <v>4.9199999999999982</v>
      </c>
      <c r="Z384" s="270">
        <v>73.12</v>
      </c>
      <c r="AA384" s="271" t="s">
        <v>2688</v>
      </c>
      <c r="AB384" s="270">
        <v>3.2416954164613099</v>
      </c>
      <c r="AC384">
        <f>IF('WetLitterbags placem_collection'!AB165="","",'WetLitterbags placem_collection'!AB165)</f>
        <v>7.8</v>
      </c>
      <c r="AD384">
        <f>IF('WetLitterbags placem_collection'!Z165="","",'WetLitterbags placem_collection'!Z165)</f>
        <v>28.8</v>
      </c>
      <c r="AE384" s="256" t="str">
        <f>IF('WetLitterbags placem_collection'!AA165="","",'WetLitterbags placem_collection'!AA165)</f>
        <v>M</v>
      </c>
      <c r="AF384">
        <f>IF('WetLitterbags placem_collection'!AC165="","",'WetLitterbags placem_collection'!AC165)</f>
        <v>0</v>
      </c>
      <c r="AG384">
        <f>IFERROR(AVERAGE('Dry_Litterbag Placem_Collection'!O165,'Dry_Litterbag Placem_Collection'!R165),"")</f>
        <v>4.45</v>
      </c>
      <c r="AH384" s="290">
        <f>IFERROR(AVERAGE('Dry_Litterbag Placem_Collection'!N165,'Dry_Litterbag Placem_Collection'!Q165),"")</f>
        <v>32.75</v>
      </c>
      <c r="AI384" s="289">
        <f>INDEX(Coordinates!$B$2:$B$197,MATCH(G384,Coordinates!$J$2:$J$197,0))</f>
        <v>-2.2726719919999998</v>
      </c>
      <c r="AJ384" s="289">
        <f>INDEX(Coordinates!$C$2:$C$197,MATCH(G384,Coordinates!$J$2:$J$197,0))</f>
        <v>34.023210980000002</v>
      </c>
      <c r="AK384" s="289" t="str">
        <f>IF(ISNUMBER(SEARCH("C", 'Dry_Litterbag Placem_Collection'!T165)),"YES","")</f>
        <v/>
      </c>
      <c r="AL384" s="289" t="str">
        <f>IF(ISNUMBER(SEARCH("H", 'Dry_Litterbag Placem_Collection'!T165)),"YES","")</f>
        <v>YES</v>
      </c>
      <c r="AM384" s="289" t="str">
        <f>IF(ISNUMBER(SEARCH("R", 'Dry_Litterbag Placem_Collection'!T165)),"YES","")</f>
        <v/>
      </c>
    </row>
    <row r="385" spans="1:39" ht="15" customHeight="1">
      <c r="A385" s="281" t="s">
        <v>2677</v>
      </c>
      <c r="B385" s="282">
        <f>'Dry_Litterbag Placem_Collection'!A166</f>
        <v>164</v>
      </c>
      <c r="C385" s="282" t="str">
        <f>'Dry_Litterbag Placem_Collection'!B166</f>
        <v>Handajega</v>
      </c>
      <c r="D385" s="282" t="s">
        <v>2677</v>
      </c>
      <c r="E385" s="282" t="s">
        <v>2679</v>
      </c>
      <c r="F385" s="282">
        <v>1</v>
      </c>
      <c r="G385" s="283" t="str">
        <f>'Dry_Litterbag Placem_Collection'!C166</f>
        <v>Wet_W1_T4</v>
      </c>
      <c r="H385" s="284" t="s">
        <v>2559</v>
      </c>
      <c r="I385" s="292" t="s">
        <v>298</v>
      </c>
      <c r="J385" s="282" t="str">
        <f>IF(ISBLANK('Dry_Litterbag Placem_Collection'!K166),"","R"&amp;""&amp;'Dry_Litterbag Placem_Collection'!K166)</f>
        <v>R514</v>
      </c>
      <c r="K385" s="286">
        <f>IFERROR(INDEX('Green_rooibos initial weight'!$C$5:$C$1749,MATCH(J385, 'Green_rooibos initial weight'!$A$5:$A$1749,0)),"")</f>
        <v>2.1059999999999999</v>
      </c>
      <c r="L385" s="286">
        <f t="shared" si="21"/>
        <v>1.8561999999999999</v>
      </c>
      <c r="M385" s="291"/>
      <c r="N385" s="291"/>
      <c r="O385" s="286">
        <f>IF(IFERROR(INDEX('Both teabags AfterDry'!$D$3:$D$900,MATCH(J385,'Both teabags AfterDry'!$A$3:$A$900,0)),"")="","",(IFERROR(INDEX('Both teabags AfterDry'!$D$3:$D$900,MATCH(J385,'Both teabags AfterDry'!$A$3:$A$900,0)),"")))</f>
        <v>1.8293999999999999</v>
      </c>
      <c r="P385" s="286">
        <f t="shared" si="22"/>
        <v>1.6787999999999998</v>
      </c>
      <c r="Q385" s="291"/>
      <c r="R385" s="291"/>
      <c r="S385" s="287">
        <f>'Dry_Litterbag Placem_Collection'!E166</f>
        <v>42940</v>
      </c>
      <c r="T385" s="287">
        <f>IF('Dry_Litterbag Placem_Collection'!G166="","",'Dry_Litterbag Placem_Collection'!G166)</f>
        <v>43009</v>
      </c>
      <c r="U385" s="288">
        <f t="shared" si="20"/>
        <v>69</v>
      </c>
      <c r="V385" s="286">
        <f t="shared" si="23"/>
        <v>0.1774</v>
      </c>
      <c r="W385" s="289">
        <f>IFERROR(INDEX(Rainfall_Dry!$O$2:$O$217,MATCH(B385, Rainfall_Dry!$A$2:$A$217,0)),"")</f>
        <v>162.634207253</v>
      </c>
      <c r="X385" s="270">
        <v>21.96</v>
      </c>
      <c r="Y385" s="270">
        <v>4.9199999999999982</v>
      </c>
      <c r="Z385" s="270">
        <v>73.12</v>
      </c>
      <c r="AA385" s="271" t="s">
        <v>2688</v>
      </c>
      <c r="AB385" s="270">
        <v>4.2416954164613099</v>
      </c>
      <c r="AC385">
        <f>IF('WetLitterbags placem_collection'!AB166="","",'WetLitterbags placem_collection'!AB166)</f>
        <v>9.5</v>
      </c>
      <c r="AD385">
        <f>IF('WetLitterbags placem_collection'!Z166="","",'WetLitterbags placem_collection'!Z166)</f>
        <v>20.8</v>
      </c>
      <c r="AE385" s="256" t="str">
        <f>IF('WetLitterbags placem_collection'!AA166="","",'WetLitterbags placem_collection'!AA166)</f>
        <v>M</v>
      </c>
      <c r="AF385">
        <f>IF('WetLitterbags placem_collection'!AC166="","",'WetLitterbags placem_collection'!AC166)</f>
        <v>0</v>
      </c>
      <c r="AG385">
        <f>IFERROR(AVERAGE('Dry_Litterbag Placem_Collection'!O166,'Dry_Litterbag Placem_Collection'!R166),"")</f>
        <v>5.0500000000000007</v>
      </c>
      <c r="AH385" s="290">
        <f>IFERROR(AVERAGE('Dry_Litterbag Placem_Collection'!N166,'Dry_Litterbag Placem_Collection'!Q166),"")</f>
        <v>31.3</v>
      </c>
      <c r="AI385" s="289">
        <f>INDEX(Coordinates!$B$2:$B$197,MATCH(G385,Coordinates!$J$2:$J$197,0))</f>
        <v>-2.2726180130000002</v>
      </c>
      <c r="AJ385" s="289">
        <f>INDEX(Coordinates!$C$2:$C$197,MATCH(G385,Coordinates!$J$2:$J$197,0))</f>
        <v>34.023212999999998</v>
      </c>
      <c r="AK385" s="289" t="str">
        <f>IF(ISNUMBER(SEARCH("C", 'Dry_Litterbag Placem_Collection'!T166)),"YES","")</f>
        <v/>
      </c>
      <c r="AL385" s="289" t="str">
        <f>IF(ISNUMBER(SEARCH("H", 'Dry_Litterbag Placem_Collection'!T166)),"YES","")</f>
        <v/>
      </c>
      <c r="AM385" s="289" t="str">
        <f>IF(ISNUMBER(SEARCH("R", 'Dry_Litterbag Placem_Collection'!T166)),"YES","")</f>
        <v/>
      </c>
    </row>
    <row r="386" spans="1:39" ht="15" customHeight="1">
      <c r="A386" s="281" t="s">
        <v>2677</v>
      </c>
      <c r="B386" s="282">
        <f>'Dry_Litterbag Placem_Collection'!A167</f>
        <v>165</v>
      </c>
      <c r="C386" s="282" t="str">
        <f>'Dry_Litterbag Placem_Collection'!B167</f>
        <v>Handajega</v>
      </c>
      <c r="D386" s="282" t="s">
        <v>2677</v>
      </c>
      <c r="E386" s="282" t="s">
        <v>2679</v>
      </c>
      <c r="F386" s="282">
        <v>1</v>
      </c>
      <c r="G386" s="283" t="str">
        <f>'Dry_Litterbag Placem_Collection'!C167</f>
        <v>Wet_W1_T5</v>
      </c>
      <c r="H386" s="284" t="s">
        <v>2559</v>
      </c>
      <c r="I386" s="292" t="s">
        <v>298</v>
      </c>
      <c r="J386" s="282" t="str">
        <f>IF(ISBLANK('Dry_Litterbag Placem_Collection'!K167),"","R"&amp;""&amp;'Dry_Litterbag Placem_Collection'!K167)</f>
        <v>R127</v>
      </c>
      <c r="K386" s="286">
        <f>IFERROR(INDEX('Green_rooibos initial weight'!$C$5:$C$1749,MATCH(J386, 'Green_rooibos initial weight'!$A$5:$A$1749,0)),"")</f>
        <v>2.1869999999999998</v>
      </c>
      <c r="L386" s="286">
        <f t="shared" si="21"/>
        <v>1.9371999999999998</v>
      </c>
      <c r="M386" s="291"/>
      <c r="N386" s="291"/>
      <c r="O386" s="286">
        <f>IF(IFERROR(INDEX('Both teabags AfterDry'!$D$3:$D$900,MATCH(J386,'Both teabags AfterDry'!$A$3:$A$900,0)),"")="","",(IFERROR(INDEX('Both teabags AfterDry'!$D$3:$D$900,MATCH(J386,'Both teabags AfterDry'!$A$3:$A$900,0)),"")))</f>
        <v>1.7946</v>
      </c>
      <c r="P386" s="286">
        <f t="shared" si="22"/>
        <v>1.6439999999999999</v>
      </c>
      <c r="Q386" s="291"/>
      <c r="R386" s="291"/>
      <c r="S386" s="287">
        <f>'Dry_Litterbag Placem_Collection'!E167</f>
        <v>42940</v>
      </c>
      <c r="T386" s="287">
        <f>IF('Dry_Litterbag Placem_Collection'!G167="","",'Dry_Litterbag Placem_Collection'!G167)</f>
        <v>43009</v>
      </c>
      <c r="U386" s="288">
        <f t="shared" ref="U386:U449" si="24">IFERROR(T386-S386,"")</f>
        <v>69</v>
      </c>
      <c r="V386" s="286">
        <f t="shared" si="23"/>
        <v>0.29319999999999991</v>
      </c>
      <c r="W386" s="289">
        <f>IFERROR(INDEX(Rainfall_Dry!$O$2:$O$217,MATCH(B386, Rainfall_Dry!$A$2:$A$217,0)),"")</f>
        <v>162.634207253</v>
      </c>
      <c r="X386" s="270">
        <v>21.96</v>
      </c>
      <c r="Y386" s="270">
        <v>4.9199999999999982</v>
      </c>
      <c r="Z386" s="270">
        <v>73.12</v>
      </c>
      <c r="AA386" s="271" t="s">
        <v>2688</v>
      </c>
      <c r="AB386" s="270">
        <v>5.2416954164613099</v>
      </c>
      <c r="AC386">
        <f>IF('WetLitterbags placem_collection'!AB167="","",'WetLitterbags placem_collection'!AB167)</f>
        <v>10.4</v>
      </c>
      <c r="AD386">
        <f>IF('WetLitterbags placem_collection'!Z167="","",'WetLitterbags placem_collection'!Z167)</f>
        <v>13.8</v>
      </c>
      <c r="AE386" s="256" t="str">
        <f>IF('WetLitterbags placem_collection'!AA167="","",'WetLitterbags placem_collection'!AA167)</f>
        <v>M</v>
      </c>
      <c r="AF386">
        <f>IF('WetLitterbags placem_collection'!AC167="","",'WetLitterbags placem_collection'!AC167)</f>
        <v>0</v>
      </c>
      <c r="AG386">
        <f>IFERROR(AVERAGE('Dry_Litterbag Placem_Collection'!O167,'Dry_Litterbag Placem_Collection'!R167),"")</f>
        <v>5.3000000000000007</v>
      </c>
      <c r="AH386" s="290">
        <f>IFERROR(AVERAGE('Dry_Litterbag Placem_Collection'!N167,'Dry_Litterbag Placem_Collection'!Q167),"")</f>
        <v>32.049999999999997</v>
      </c>
      <c r="AI386" s="289">
        <f>INDEX(Coordinates!$B$2:$B$197,MATCH(G386,Coordinates!$J$2:$J$197,0))</f>
        <v>-2.2724750170000001</v>
      </c>
      <c r="AJ386" s="289">
        <f>INDEX(Coordinates!$C$2:$C$197,MATCH(G386,Coordinates!$J$2:$J$197,0))</f>
        <v>34.02334501</v>
      </c>
      <c r="AK386" s="289" t="str">
        <f>IF(ISNUMBER(SEARCH("C", 'Dry_Litterbag Placem_Collection'!T167)),"YES","")</f>
        <v/>
      </c>
      <c r="AL386" s="289" t="str">
        <f>IF(ISNUMBER(SEARCH("H", 'Dry_Litterbag Placem_Collection'!T167)),"YES","")</f>
        <v/>
      </c>
      <c r="AM386" s="289" t="str">
        <f>IF(ISNUMBER(SEARCH("R", 'Dry_Litterbag Placem_Collection'!T167)),"YES","")</f>
        <v/>
      </c>
    </row>
    <row r="387" spans="1:39" ht="15" customHeight="1">
      <c r="A387" s="281" t="s">
        <v>2677</v>
      </c>
      <c r="B387" s="282">
        <f>'Dry_Litterbag Placem_Collection'!A168</f>
        <v>166</v>
      </c>
      <c r="C387" s="282" t="str">
        <f>'Dry_Litterbag Placem_Collection'!B168</f>
        <v>Handajega</v>
      </c>
      <c r="D387" s="282" t="s">
        <v>2677</v>
      </c>
      <c r="E387" s="282" t="s">
        <v>2679</v>
      </c>
      <c r="F387" s="282">
        <v>1</v>
      </c>
      <c r="G387" s="283" t="str">
        <f>'Dry_Litterbag Placem_Collection'!C168</f>
        <v>Wet_W1_T6</v>
      </c>
      <c r="H387" s="284" t="s">
        <v>2559</v>
      </c>
      <c r="I387" s="292" t="s">
        <v>298</v>
      </c>
      <c r="J387" s="282" t="str">
        <f>IF(ISBLANK('Dry_Litterbag Placem_Collection'!K168),"","R"&amp;""&amp;'Dry_Litterbag Placem_Collection'!K168)</f>
        <v>R752</v>
      </c>
      <c r="K387" s="286">
        <f>IFERROR(INDEX('Green_rooibos initial weight'!$C$5:$C$1749,MATCH(J387, 'Green_rooibos initial weight'!$A$5:$A$1749,0)),"")</f>
        <v>2.1970000000000001</v>
      </c>
      <c r="L387" s="286">
        <f t="shared" ref="L387:L450" si="25">IFERROR(K387-($BF$7+$BF$8),"")</f>
        <v>1.9472</v>
      </c>
      <c r="M387" s="291"/>
      <c r="N387" s="291"/>
      <c r="O387" s="286">
        <f>IF(IFERROR(INDEX('Both teabags AfterDry'!$D$3:$D$900,MATCH(J387,'Both teabags AfterDry'!$A$3:$A$900,0)),"")="","",(IFERROR(INDEX('Both teabags AfterDry'!$D$3:$D$900,MATCH(J387,'Both teabags AfterDry'!$A$3:$A$900,0)),"")))</f>
        <v>1.6897</v>
      </c>
      <c r="P387" s="286">
        <f t="shared" ref="P387:P450" si="26">IFERROR(IF(O387&gt;0,O387-($BF$7),""),"")</f>
        <v>1.5390999999999999</v>
      </c>
      <c r="Q387" s="291"/>
      <c r="R387" s="291"/>
      <c r="S387" s="287">
        <f>'Dry_Litterbag Placem_Collection'!E168</f>
        <v>42940</v>
      </c>
      <c r="T387" s="287">
        <f>IF('Dry_Litterbag Placem_Collection'!G168="","",'Dry_Litterbag Placem_Collection'!G168)</f>
        <v>43009</v>
      </c>
      <c r="U387" s="288">
        <f t="shared" si="24"/>
        <v>69</v>
      </c>
      <c r="V387" s="286">
        <f t="shared" ref="V387:V450" si="27">IFERROR(L387-P387,"")</f>
        <v>0.40810000000000013</v>
      </c>
      <c r="W387" s="289">
        <f>IFERROR(INDEX(Rainfall_Dry!$O$2:$O$217,MATCH(B387, Rainfall_Dry!$A$2:$A$217,0)),"")</f>
        <v>162.634207253</v>
      </c>
      <c r="X387" s="270">
        <v>21.96</v>
      </c>
      <c r="Y387" s="270">
        <v>4.9199999999999982</v>
      </c>
      <c r="Z387" s="270">
        <v>73.12</v>
      </c>
      <c r="AA387" s="271" t="s">
        <v>2688</v>
      </c>
      <c r="AB387" s="270">
        <v>6.2416954164613099</v>
      </c>
      <c r="AC387">
        <f>IF('WetLitterbags placem_collection'!AB168="","",'WetLitterbags placem_collection'!AB168)</f>
        <v>2.1</v>
      </c>
      <c r="AD387">
        <f>IF('WetLitterbags placem_collection'!Z168="","",'WetLitterbags placem_collection'!Z168)</f>
        <v>4.7</v>
      </c>
      <c r="AE387" s="256" t="str">
        <f>IF('WetLitterbags placem_collection'!AA168="","",'WetLitterbags placem_collection'!AA168)</f>
        <v>M</v>
      </c>
      <c r="AF387">
        <f>IF('WetLitterbags placem_collection'!AC168="","",'WetLitterbags placem_collection'!AC168)</f>
        <v>0</v>
      </c>
      <c r="AG387">
        <f>IFERROR(AVERAGE('Dry_Litterbag Placem_Collection'!O168,'Dry_Litterbag Placem_Collection'!R168),"")</f>
        <v>5.15</v>
      </c>
      <c r="AH387" s="290">
        <f>IFERROR(AVERAGE('Dry_Litterbag Placem_Collection'!N168,'Dry_Litterbag Placem_Collection'!Q168),"")</f>
        <v>33.25</v>
      </c>
      <c r="AI387" s="289">
        <f>INDEX(Coordinates!$B$2:$B$197,MATCH(G387,Coordinates!$J$2:$J$197,0))</f>
        <v>-2.2725490289999999</v>
      </c>
      <c r="AJ387" s="289">
        <f>INDEX(Coordinates!$C$2:$C$197,MATCH(G387,Coordinates!$J$2:$J$197,0))</f>
        <v>34.022886020000001</v>
      </c>
      <c r="AK387" s="289" t="str">
        <f>IF(ISNUMBER(SEARCH("C", 'Dry_Litterbag Placem_Collection'!T168)),"YES","")</f>
        <v/>
      </c>
      <c r="AL387" s="289" t="str">
        <f>IF(ISNUMBER(SEARCH("H", 'Dry_Litterbag Placem_Collection'!T168)),"YES","")</f>
        <v/>
      </c>
      <c r="AM387" s="289" t="str">
        <f>IF(ISNUMBER(SEARCH("R", 'Dry_Litterbag Placem_Collection'!T168)),"YES","")</f>
        <v/>
      </c>
    </row>
    <row r="388" spans="1:39" ht="15" customHeight="1">
      <c r="A388" s="281" t="s">
        <v>2677</v>
      </c>
      <c r="B388" s="282">
        <f>'Dry_Litterbag Placem_Collection'!A169</f>
        <v>167</v>
      </c>
      <c r="C388" s="282" t="str">
        <f>'Dry_Litterbag Placem_Collection'!B169</f>
        <v>Handajega</v>
      </c>
      <c r="D388" s="282" t="s">
        <v>2677</v>
      </c>
      <c r="E388" s="282" t="s">
        <v>2679</v>
      </c>
      <c r="F388" s="282">
        <v>1</v>
      </c>
      <c r="G388" s="283" t="str">
        <f>'Dry_Litterbag Placem_Collection'!C169</f>
        <v>Wet_W1_T7</v>
      </c>
      <c r="H388" s="284" t="s">
        <v>2559</v>
      </c>
      <c r="I388" s="292" t="s">
        <v>298</v>
      </c>
      <c r="J388" s="282" t="str">
        <f>IF(ISBLANK('Dry_Litterbag Placem_Collection'!K169),"","R"&amp;""&amp;'Dry_Litterbag Placem_Collection'!K169)</f>
        <v/>
      </c>
      <c r="K388" s="286" t="str">
        <f>IFERROR(INDEX('Green_rooibos initial weight'!$C$5:$C$1749,MATCH(J388, 'Green_rooibos initial weight'!$A$5:$A$1749,0)),"")</f>
        <v/>
      </c>
      <c r="L388" s="286" t="str">
        <f t="shared" si="25"/>
        <v/>
      </c>
      <c r="M388" s="291"/>
      <c r="N388" s="291"/>
      <c r="O388" s="286" t="str">
        <f>IF(IFERROR(INDEX('Both teabags AfterDry'!$D$3:$D$900,MATCH(J388,'Both teabags AfterDry'!$A$3:$A$900,0)),"")="","",(IFERROR(INDEX('Both teabags AfterDry'!$D$3:$D$900,MATCH(J388,'Both teabags AfterDry'!$A$3:$A$900,0)),"")))</f>
        <v/>
      </c>
      <c r="P388" s="286" t="str">
        <f t="shared" si="26"/>
        <v/>
      </c>
      <c r="Q388" s="291"/>
      <c r="R388" s="291"/>
      <c r="S388" s="287">
        <f>'Dry_Litterbag Placem_Collection'!E169</f>
        <v>0</v>
      </c>
      <c r="T388" s="287" t="str">
        <f>IF('Dry_Litterbag Placem_Collection'!G169="","",'Dry_Litterbag Placem_Collection'!G169)</f>
        <v/>
      </c>
      <c r="U388" s="288" t="str">
        <f t="shared" si="24"/>
        <v/>
      </c>
      <c r="V388" s="286" t="str">
        <f t="shared" si="27"/>
        <v/>
      </c>
      <c r="W388" s="289" t="str">
        <f>IFERROR(INDEX(Rainfall_Dry!$O$2:$O$217,MATCH(B388, Rainfall_Dry!$A$2:$A$217,0)),"")</f>
        <v/>
      </c>
      <c r="X388" s="270">
        <v>21.96</v>
      </c>
      <c r="Y388" s="270">
        <v>4.9199999999999982</v>
      </c>
      <c r="Z388" s="270">
        <v>73.12</v>
      </c>
      <c r="AA388" s="271" t="s">
        <v>2688</v>
      </c>
      <c r="AB388" s="270">
        <v>7.2416954164613099</v>
      </c>
      <c r="AC388">
        <f>IF('WetLitterbags placem_collection'!AB169="","",'WetLitterbags placem_collection'!AB169)</f>
        <v>5.6</v>
      </c>
      <c r="AD388">
        <f>IF('WetLitterbags placem_collection'!Z169="","",'WetLitterbags placem_collection'!Z169)</f>
        <v>4.2</v>
      </c>
      <c r="AE388" s="256" t="str">
        <f>IF('WetLitterbags placem_collection'!AA169="","",'WetLitterbags placem_collection'!AA169)</f>
        <v>M</v>
      </c>
      <c r="AF388">
        <f>IF('WetLitterbags placem_collection'!AC169="","",'WetLitterbags placem_collection'!AC169)</f>
        <v>1</v>
      </c>
      <c r="AG388" t="str">
        <f>IFERROR(AVERAGE('Dry_Litterbag Placem_Collection'!O169,'Dry_Litterbag Placem_Collection'!R169),"")</f>
        <v/>
      </c>
      <c r="AH388" s="290" t="str">
        <f>IFERROR(AVERAGE('Dry_Litterbag Placem_Collection'!N169,'Dry_Litterbag Placem_Collection'!Q169),"")</f>
        <v/>
      </c>
      <c r="AI388" s="289">
        <f>INDEX(Coordinates!$B$2:$B$197,MATCH(G388,Coordinates!$J$2:$J$197,0))</f>
        <v>-2.2729950310000002</v>
      </c>
      <c r="AJ388" s="289">
        <f>INDEX(Coordinates!$C$2:$C$197,MATCH(G388,Coordinates!$J$2:$J$197,0))</f>
        <v>34.022923990000002</v>
      </c>
      <c r="AK388" s="289" t="str">
        <f>IF(ISNUMBER(SEARCH("C", 'Dry_Litterbag Placem_Collection'!T169)),"YES","")</f>
        <v/>
      </c>
      <c r="AL388" s="289" t="str">
        <f>IF(ISNUMBER(SEARCH("H", 'Dry_Litterbag Placem_Collection'!T169)),"YES","")</f>
        <v/>
      </c>
      <c r="AM388" s="289" t="str">
        <f>IF(ISNUMBER(SEARCH("R", 'Dry_Litterbag Placem_Collection'!T169)),"YES","")</f>
        <v/>
      </c>
    </row>
    <row r="389" spans="1:39" ht="15" customHeight="1">
      <c r="A389" s="281" t="s">
        <v>2677</v>
      </c>
      <c r="B389" s="282">
        <f>'Dry_Litterbag Placem_Collection'!A170</f>
        <v>168</v>
      </c>
      <c r="C389" s="282" t="str">
        <f>'Dry_Litterbag Placem_Collection'!B170</f>
        <v>Handajega</v>
      </c>
      <c r="D389" s="282" t="s">
        <v>2677</v>
      </c>
      <c r="E389" s="282" t="s">
        <v>2679</v>
      </c>
      <c r="F389" s="282">
        <v>1</v>
      </c>
      <c r="G389" s="283" t="str">
        <f>'Dry_Litterbag Placem_Collection'!C170</f>
        <v>Wet_W1_T8</v>
      </c>
      <c r="H389" s="284" t="s">
        <v>2559</v>
      </c>
      <c r="I389" s="292" t="s">
        <v>298</v>
      </c>
      <c r="J389" s="282" t="str">
        <f>IF(ISBLANK('Dry_Litterbag Placem_Collection'!K170),"","R"&amp;""&amp;'Dry_Litterbag Placem_Collection'!K170)</f>
        <v>R690</v>
      </c>
      <c r="K389" s="286">
        <f>IFERROR(INDEX('Green_rooibos initial weight'!$C$5:$C$1749,MATCH(J389, 'Green_rooibos initial weight'!$A$5:$A$1749,0)),"")</f>
        <v>2.141</v>
      </c>
      <c r="L389" s="286">
        <f t="shared" si="25"/>
        <v>1.8912</v>
      </c>
      <c r="M389" s="291"/>
      <c r="N389" s="291"/>
      <c r="O389" s="286" t="str">
        <f>IF(IFERROR(INDEX('Both teabags AfterDry'!$D$3:$D$900,MATCH(J389,'Both teabags AfterDry'!$A$3:$A$900,0)),"")="","",(IFERROR(INDEX('Both teabags AfterDry'!$D$3:$D$900,MATCH(J389,'Both teabags AfterDry'!$A$3:$A$900,0)),"")))</f>
        <v/>
      </c>
      <c r="P389" s="286" t="str">
        <f t="shared" si="26"/>
        <v/>
      </c>
      <c r="Q389" s="291"/>
      <c r="R389" s="291"/>
      <c r="S389" s="287">
        <f>'Dry_Litterbag Placem_Collection'!E170</f>
        <v>42940</v>
      </c>
      <c r="T389" s="287">
        <f>IF('Dry_Litterbag Placem_Collection'!G170="","",'Dry_Litterbag Placem_Collection'!G170)</f>
        <v>43009</v>
      </c>
      <c r="U389" s="288">
        <f t="shared" si="24"/>
        <v>69</v>
      </c>
      <c r="V389" s="286" t="str">
        <f t="shared" si="27"/>
        <v/>
      </c>
      <c r="W389" s="289">
        <f>IFERROR(INDEX(Rainfall_Dry!$O$2:$O$217,MATCH(B389, Rainfall_Dry!$A$2:$A$217,0)),"")</f>
        <v>162.634207253</v>
      </c>
      <c r="X389" s="270">
        <v>21.96</v>
      </c>
      <c r="Y389" s="270">
        <v>4.9199999999999982</v>
      </c>
      <c r="Z389" s="270">
        <v>73.12</v>
      </c>
      <c r="AA389" s="271" t="s">
        <v>2688</v>
      </c>
      <c r="AB389" s="270">
        <v>8.2416954164613099</v>
      </c>
      <c r="AC389">
        <f>IF('WetLitterbags placem_collection'!AB170="","",'WetLitterbags placem_collection'!AB170)</f>
        <v>2.4</v>
      </c>
      <c r="AD389">
        <f>IF('WetLitterbags placem_collection'!Z170="","",'WetLitterbags placem_collection'!Z170)</f>
        <v>46</v>
      </c>
      <c r="AE389" s="256" t="str">
        <f>IF('WetLitterbags placem_collection'!AA170="","",'WetLitterbags placem_collection'!AA170)</f>
        <v>M</v>
      </c>
      <c r="AF389">
        <f>IF('WetLitterbags placem_collection'!AC170="","",'WetLitterbags placem_collection'!AC170)</f>
        <v>0</v>
      </c>
      <c r="AG389">
        <f>IFERROR(AVERAGE('Dry_Litterbag Placem_Collection'!O170,'Dry_Litterbag Placem_Collection'!R170),"")</f>
        <v>4.0999999999999996</v>
      </c>
      <c r="AH389" s="290">
        <f>IFERROR(AVERAGE('Dry_Litterbag Placem_Collection'!N170,'Dry_Litterbag Placem_Collection'!Q170),"")</f>
        <v>30.15</v>
      </c>
      <c r="AI389" s="289">
        <f>INDEX(Coordinates!$B$2:$B$197,MATCH(G389,Coordinates!$J$2:$J$197,0))</f>
        <v>-2.2729129719999999</v>
      </c>
      <c r="AJ389" s="289">
        <f>INDEX(Coordinates!$C$2:$C$197,MATCH(G389,Coordinates!$J$2:$J$197,0))</f>
        <v>34.023350039999997</v>
      </c>
      <c r="AK389" s="289" t="str">
        <f>IF(ISNUMBER(SEARCH("C", 'Dry_Litterbag Placem_Collection'!T170)),"YES","")</f>
        <v/>
      </c>
      <c r="AL389" s="289" t="str">
        <f>IF(ISNUMBER(SEARCH("H", 'Dry_Litterbag Placem_Collection'!T170)),"YES","")</f>
        <v>YES</v>
      </c>
      <c r="AM389" s="289" t="str">
        <f>IF(ISNUMBER(SEARCH("R", 'Dry_Litterbag Placem_Collection'!T170)),"YES","")</f>
        <v/>
      </c>
    </row>
    <row r="390" spans="1:39" ht="15" customHeight="1">
      <c r="A390" s="281" t="s">
        <v>2677</v>
      </c>
      <c r="B390" s="282">
        <f>'Dry_Litterbag Placem_Collection'!A171</f>
        <v>169</v>
      </c>
      <c r="C390" s="282" t="str">
        <f>'Dry_Litterbag Placem_Collection'!B171</f>
        <v>Handajega</v>
      </c>
      <c r="D390" s="282" t="s">
        <v>2677</v>
      </c>
      <c r="E390" s="282" t="s">
        <v>2679</v>
      </c>
      <c r="F390" s="282">
        <v>2</v>
      </c>
      <c r="G390" s="283" t="str">
        <f>'Dry_Litterbag Placem_Collection'!C171</f>
        <v>Wet_W2_T1</v>
      </c>
      <c r="H390" s="284" t="s">
        <v>2559</v>
      </c>
      <c r="I390" s="292" t="s">
        <v>298</v>
      </c>
      <c r="J390" s="282" t="str">
        <f>IF(ISBLANK('Dry_Litterbag Placem_Collection'!K171),"","R"&amp;""&amp;'Dry_Litterbag Placem_Collection'!K171)</f>
        <v>R684</v>
      </c>
      <c r="K390" s="286">
        <f>IFERROR(INDEX('Green_rooibos initial weight'!$C$5:$C$1749,MATCH(J390, 'Green_rooibos initial weight'!$A$5:$A$1749,0)),"")</f>
        <v>2.1139999999999999</v>
      </c>
      <c r="L390" s="286">
        <f t="shared" si="25"/>
        <v>1.8641999999999999</v>
      </c>
      <c r="M390" s="291"/>
      <c r="N390" s="291"/>
      <c r="O390" s="286">
        <f>IF(IFERROR(INDEX('Both teabags AfterDry'!$D$3:$D$900,MATCH(J390,'Both teabags AfterDry'!$A$3:$A$900,0)),"")="","",(IFERROR(INDEX('Both teabags AfterDry'!$D$3:$D$900,MATCH(J390,'Both teabags AfterDry'!$A$3:$A$900,0)),"")))</f>
        <v>1.8154999999999999</v>
      </c>
      <c r="P390" s="286">
        <f t="shared" si="26"/>
        <v>1.6648999999999998</v>
      </c>
      <c r="Q390" s="291"/>
      <c r="R390" s="291"/>
      <c r="S390" s="287">
        <f>'Dry_Litterbag Placem_Collection'!E171</f>
        <v>42940</v>
      </c>
      <c r="T390" s="287">
        <f>IF('Dry_Litterbag Placem_Collection'!G171="","",'Dry_Litterbag Placem_Collection'!G171)</f>
        <v>43009</v>
      </c>
      <c r="U390" s="288">
        <f t="shared" si="24"/>
        <v>69</v>
      </c>
      <c r="V390" s="286">
        <f t="shared" si="27"/>
        <v>0.19930000000000003</v>
      </c>
      <c r="W390" s="289">
        <f>IFERROR(INDEX(Rainfall_Dry!$O$2:$O$217,MATCH(B390, Rainfall_Dry!$A$2:$A$217,0)),"")</f>
        <v>162.634207253</v>
      </c>
      <c r="X390" s="270">
        <v>23.96</v>
      </c>
      <c r="Y390" s="270">
        <v>4.9199999999999982</v>
      </c>
      <c r="Z390" s="270">
        <v>71.12</v>
      </c>
      <c r="AA390" s="271" t="s">
        <v>2688</v>
      </c>
      <c r="AB390" s="270">
        <v>3.30913750616067</v>
      </c>
      <c r="AC390">
        <f>IF('WetLitterbags placem_collection'!AB171="","",'WetLitterbags placem_collection'!AB171)</f>
        <v>8.1999999999999993</v>
      </c>
      <c r="AD390">
        <f>IF('WetLitterbags placem_collection'!Z171="","",'WetLitterbags placem_collection'!Z171)</f>
        <v>11.4</v>
      </c>
      <c r="AE390" s="256" t="str">
        <f>IF('WetLitterbags placem_collection'!AA171="","",'WetLitterbags placem_collection'!AA171)</f>
        <v>O</v>
      </c>
      <c r="AF390">
        <f>IF('WetLitterbags placem_collection'!AC171="","",'WetLitterbags placem_collection'!AC171)</f>
        <v>1</v>
      </c>
      <c r="AG390">
        <f>IFERROR(AVERAGE('Dry_Litterbag Placem_Collection'!O171,'Dry_Litterbag Placem_Collection'!R171),"")</f>
        <v>6.65</v>
      </c>
      <c r="AH390" s="290">
        <f>IFERROR(AVERAGE('Dry_Litterbag Placem_Collection'!N171,'Dry_Litterbag Placem_Collection'!Q171),"")</f>
        <v>35.049999999999997</v>
      </c>
      <c r="AI390" s="289">
        <f>INDEX(Coordinates!$B$2:$B$197,MATCH(G390,Coordinates!$J$2:$J$197,0))</f>
        <v>-2.2784290180000002</v>
      </c>
      <c r="AJ390" s="289">
        <f>INDEX(Coordinates!$C$2:$C$197,MATCH(G390,Coordinates!$J$2:$J$197,0))</f>
        <v>34.024240030000001</v>
      </c>
      <c r="AK390" s="289" t="str">
        <f>IF(ISNUMBER(SEARCH("C", 'Dry_Litterbag Placem_Collection'!T171)),"YES","")</f>
        <v>YES</v>
      </c>
      <c r="AL390" s="289" t="str">
        <f>IF(ISNUMBER(SEARCH("H", 'Dry_Litterbag Placem_Collection'!T171)),"YES","")</f>
        <v/>
      </c>
      <c r="AM390" s="289" t="str">
        <f>IF(ISNUMBER(SEARCH("R", 'Dry_Litterbag Placem_Collection'!T171)),"YES","")</f>
        <v/>
      </c>
    </row>
    <row r="391" spans="1:39" ht="15" customHeight="1">
      <c r="A391" s="281" t="s">
        <v>2677</v>
      </c>
      <c r="B391" s="282">
        <f>'Dry_Litterbag Placem_Collection'!A172</f>
        <v>170</v>
      </c>
      <c r="C391" s="282" t="str">
        <f>'Dry_Litterbag Placem_Collection'!B172</f>
        <v>Handajega</v>
      </c>
      <c r="D391" s="282" t="s">
        <v>2677</v>
      </c>
      <c r="E391" s="282" t="s">
        <v>2679</v>
      </c>
      <c r="F391" s="282">
        <v>2</v>
      </c>
      <c r="G391" s="283" t="str">
        <f>'Dry_Litterbag Placem_Collection'!C172</f>
        <v>Wet_W2_T2</v>
      </c>
      <c r="H391" s="284" t="s">
        <v>2559</v>
      </c>
      <c r="I391" s="292" t="s">
        <v>298</v>
      </c>
      <c r="J391" s="282" t="str">
        <f>IF(ISBLANK('Dry_Litterbag Placem_Collection'!K172),"","R"&amp;""&amp;'Dry_Litterbag Placem_Collection'!K172)</f>
        <v>R694</v>
      </c>
      <c r="K391" s="286">
        <f>IFERROR(INDEX('Green_rooibos initial weight'!$C$5:$C$1749,MATCH(J391, 'Green_rooibos initial weight'!$A$5:$A$1749,0)),"")</f>
        <v>2.23</v>
      </c>
      <c r="L391" s="286">
        <f t="shared" si="25"/>
        <v>1.9802</v>
      </c>
      <c r="M391" s="291"/>
      <c r="N391" s="291"/>
      <c r="O391" s="286">
        <f>IF(IFERROR(INDEX('Both teabags AfterDry'!$D$3:$D$900,MATCH(J391,'Both teabags AfterDry'!$A$3:$A$900,0)),"")="","",(IFERROR(INDEX('Both teabags AfterDry'!$D$3:$D$900,MATCH(J391,'Both teabags AfterDry'!$A$3:$A$900,0)),"")))</f>
        <v>1.7605</v>
      </c>
      <c r="P391" s="286">
        <f t="shared" si="26"/>
        <v>1.6098999999999999</v>
      </c>
      <c r="Q391" s="291"/>
      <c r="R391" s="291"/>
      <c r="S391" s="287">
        <f>'Dry_Litterbag Placem_Collection'!E172</f>
        <v>42940</v>
      </c>
      <c r="T391" s="287">
        <f>IF('Dry_Litterbag Placem_Collection'!G172="","",'Dry_Litterbag Placem_Collection'!G172)</f>
        <v>43009</v>
      </c>
      <c r="U391" s="288">
        <f t="shared" si="24"/>
        <v>69</v>
      </c>
      <c r="V391" s="286">
        <f t="shared" si="27"/>
        <v>0.37030000000000007</v>
      </c>
      <c r="W391" s="289">
        <f>IFERROR(INDEX(Rainfall_Dry!$O$2:$O$217,MATCH(B391, Rainfall_Dry!$A$2:$A$217,0)),"")</f>
        <v>162.634207253</v>
      </c>
      <c r="X391" s="270">
        <v>23.96</v>
      </c>
      <c r="Y391" s="270">
        <v>4.9199999999999982</v>
      </c>
      <c r="Z391" s="270">
        <v>71.12</v>
      </c>
      <c r="AA391" s="271" t="s">
        <v>2688</v>
      </c>
      <c r="AB391" s="270">
        <v>4.3091375061606696</v>
      </c>
      <c r="AC391">
        <f>IF('WetLitterbags placem_collection'!AB172="","",'WetLitterbags placem_collection'!AB172)</f>
        <v>7.7</v>
      </c>
      <c r="AD391">
        <f>IF('WetLitterbags placem_collection'!Z172="","",'WetLitterbags placem_collection'!Z172)</f>
        <v>15.8</v>
      </c>
      <c r="AE391" s="256" t="str">
        <f>IF('WetLitterbags placem_collection'!AA172="","",'WetLitterbags placem_collection'!AA172)</f>
        <v>O</v>
      </c>
      <c r="AF391">
        <f>IF('WetLitterbags placem_collection'!AC172="","",'WetLitterbags placem_collection'!AC172)</f>
        <v>1</v>
      </c>
      <c r="AG391">
        <f>IFERROR(AVERAGE('Dry_Litterbag Placem_Collection'!O172,'Dry_Litterbag Placem_Collection'!R172),"")</f>
        <v>6.1</v>
      </c>
      <c r="AH391" s="290">
        <f>IFERROR(AVERAGE('Dry_Litterbag Placem_Collection'!N172,'Dry_Litterbag Placem_Collection'!Q172),"")</f>
        <v>33.950000000000003</v>
      </c>
      <c r="AI391" s="289">
        <f>INDEX(Coordinates!$B$2:$B$197,MATCH(G391,Coordinates!$J$2:$J$197,0))</f>
        <v>-2.2784629650000001</v>
      </c>
      <c r="AJ391" s="289">
        <f>INDEX(Coordinates!$C$2:$C$197,MATCH(G391,Coordinates!$J$2:$J$197,0))</f>
        <v>34.024177999999999</v>
      </c>
      <c r="AK391" s="289" t="str">
        <f>IF(ISNUMBER(SEARCH("C", 'Dry_Litterbag Placem_Collection'!T172)),"YES","")</f>
        <v/>
      </c>
      <c r="AL391" s="289" t="str">
        <f>IF(ISNUMBER(SEARCH("H", 'Dry_Litterbag Placem_Collection'!T172)),"YES","")</f>
        <v/>
      </c>
      <c r="AM391" s="289" t="str">
        <f>IF(ISNUMBER(SEARCH("R", 'Dry_Litterbag Placem_Collection'!T172)),"YES","")</f>
        <v>YES</v>
      </c>
    </row>
    <row r="392" spans="1:39" ht="15" customHeight="1">
      <c r="A392" s="281" t="s">
        <v>2677</v>
      </c>
      <c r="B392" s="282">
        <f>'Dry_Litterbag Placem_Collection'!A173</f>
        <v>171</v>
      </c>
      <c r="C392" s="282" t="str">
        <f>'Dry_Litterbag Placem_Collection'!B173</f>
        <v>Handajega</v>
      </c>
      <c r="D392" s="282" t="s">
        <v>2677</v>
      </c>
      <c r="E392" s="282" t="s">
        <v>2679</v>
      </c>
      <c r="F392" s="282">
        <v>2</v>
      </c>
      <c r="G392" s="283" t="str">
        <f>'Dry_Litterbag Placem_Collection'!C173</f>
        <v>Wet_W2_T3</v>
      </c>
      <c r="H392" s="284" t="s">
        <v>2559</v>
      </c>
      <c r="I392" s="292" t="s">
        <v>298</v>
      </c>
      <c r="J392" s="282" t="str">
        <f>IF(ISBLANK('Dry_Litterbag Placem_Collection'!K173),"","R"&amp;""&amp;'Dry_Litterbag Placem_Collection'!K173)</f>
        <v>R655</v>
      </c>
      <c r="K392" s="286">
        <f>IFERROR(INDEX('Green_rooibos initial weight'!$C$5:$C$1749,MATCH(J392, 'Green_rooibos initial weight'!$A$5:$A$1749,0)),"")</f>
        <v>2.1779999999999999</v>
      </c>
      <c r="L392" s="286">
        <f t="shared" si="25"/>
        <v>1.9281999999999999</v>
      </c>
      <c r="M392" s="291"/>
      <c r="N392" s="291"/>
      <c r="O392" s="286">
        <f>IF(IFERROR(INDEX('Both teabags AfterDry'!$D$3:$D$900,MATCH(J392,'Both teabags AfterDry'!$A$3:$A$900,0)),"")="","",(IFERROR(INDEX('Both teabags AfterDry'!$D$3:$D$900,MATCH(J392,'Both teabags AfterDry'!$A$3:$A$900,0)),"")))</f>
        <v>3.7545000000000002</v>
      </c>
      <c r="P392" s="286">
        <f t="shared" si="26"/>
        <v>3.6039000000000003</v>
      </c>
      <c r="Q392" s="291"/>
      <c r="R392" s="291"/>
      <c r="S392" s="287">
        <f>'Dry_Litterbag Placem_Collection'!E173</f>
        <v>42940</v>
      </c>
      <c r="T392" s="287">
        <f>IF('Dry_Litterbag Placem_Collection'!G173="","",'Dry_Litterbag Placem_Collection'!G173)</f>
        <v>43009</v>
      </c>
      <c r="U392" s="288">
        <f t="shared" si="24"/>
        <v>69</v>
      </c>
      <c r="V392" s="286">
        <f t="shared" si="27"/>
        <v>-1.6757000000000004</v>
      </c>
      <c r="W392" s="289">
        <f>IFERROR(INDEX(Rainfall_Dry!$O$2:$O$217,MATCH(B392, Rainfall_Dry!$A$2:$A$217,0)),"")</f>
        <v>162.634207253</v>
      </c>
      <c r="X392" s="270">
        <v>23.96</v>
      </c>
      <c r="Y392" s="270">
        <v>4.9199999999999982</v>
      </c>
      <c r="Z392" s="270">
        <v>71.12</v>
      </c>
      <c r="AA392" s="271" t="s">
        <v>2688</v>
      </c>
      <c r="AB392" s="270">
        <v>5.3091375061606696</v>
      </c>
      <c r="AC392">
        <f>IF('WetLitterbags placem_collection'!AB173="","",'WetLitterbags placem_collection'!AB173)</f>
        <v>13.4</v>
      </c>
      <c r="AD392">
        <f>IF('WetLitterbags placem_collection'!Z173="","",'WetLitterbags placem_collection'!Z173)</f>
        <v>7.6</v>
      </c>
      <c r="AE392" s="256" t="str">
        <f>IF('WetLitterbags placem_collection'!AA173="","",'WetLitterbags placem_collection'!AA173)</f>
        <v>O</v>
      </c>
      <c r="AF392">
        <f>IF('WetLitterbags placem_collection'!AC173="","",'WetLitterbags placem_collection'!AC173)</f>
        <v>1</v>
      </c>
      <c r="AG392">
        <f>IFERROR(AVERAGE('Dry_Litterbag Placem_Collection'!O173,'Dry_Litterbag Placem_Collection'!R173),"")</f>
        <v>5.6</v>
      </c>
      <c r="AH392" s="290">
        <f>IFERROR(AVERAGE('Dry_Litterbag Placem_Collection'!N173,'Dry_Litterbag Placem_Collection'!Q173),"")</f>
        <v>33</v>
      </c>
      <c r="AI392" s="289">
        <f>INDEX(Coordinates!$B$2:$B$197,MATCH(G392,Coordinates!$J$2:$J$197,0))</f>
        <v>-2.2785389889999998</v>
      </c>
      <c r="AJ392" s="289">
        <f>INDEX(Coordinates!$C$2:$C$197,MATCH(G392,Coordinates!$J$2:$J$197,0))</f>
        <v>34.024371039999998</v>
      </c>
      <c r="AK392" s="289" t="str">
        <f>IF(ISNUMBER(SEARCH("C", 'Dry_Litterbag Placem_Collection'!T173)),"YES","")</f>
        <v/>
      </c>
      <c r="AL392" s="289" t="str">
        <f>IF(ISNUMBER(SEARCH("H", 'Dry_Litterbag Placem_Collection'!T173)),"YES","")</f>
        <v>YES</v>
      </c>
      <c r="AM392" s="289" t="str">
        <f>IF(ISNUMBER(SEARCH("R", 'Dry_Litterbag Placem_Collection'!T173)),"YES","")</f>
        <v>YES</v>
      </c>
    </row>
    <row r="393" spans="1:39" ht="15" customHeight="1">
      <c r="A393" s="281" t="s">
        <v>2677</v>
      </c>
      <c r="B393" s="282">
        <f>'Dry_Litterbag Placem_Collection'!A174</f>
        <v>172</v>
      </c>
      <c r="C393" s="282" t="str">
        <f>'Dry_Litterbag Placem_Collection'!B174</f>
        <v>Handajega</v>
      </c>
      <c r="D393" s="282" t="s">
        <v>2677</v>
      </c>
      <c r="E393" s="282" t="s">
        <v>2679</v>
      </c>
      <c r="F393" s="282">
        <v>2</v>
      </c>
      <c r="G393" s="283" t="str">
        <f>'Dry_Litterbag Placem_Collection'!C174</f>
        <v>Wet_W2_T4</v>
      </c>
      <c r="H393" s="284" t="s">
        <v>2559</v>
      </c>
      <c r="I393" s="292" t="s">
        <v>298</v>
      </c>
      <c r="J393" s="282" t="str">
        <f>IF(ISBLANK('Dry_Litterbag Placem_Collection'!K174),"","R"&amp;""&amp;'Dry_Litterbag Placem_Collection'!K174)</f>
        <v/>
      </c>
      <c r="K393" s="286" t="str">
        <f>IFERROR(INDEX('Green_rooibos initial weight'!$C$5:$C$1749,MATCH(J393, 'Green_rooibos initial weight'!$A$5:$A$1749,0)),"")</f>
        <v/>
      </c>
      <c r="L393" s="286" t="str">
        <f t="shared" si="25"/>
        <v/>
      </c>
      <c r="M393" s="291"/>
      <c r="N393" s="291"/>
      <c r="O393" s="286" t="str">
        <f>IF(IFERROR(INDEX('Both teabags AfterDry'!$D$3:$D$900,MATCH(J393,'Both teabags AfterDry'!$A$3:$A$900,0)),"")="","",(IFERROR(INDEX('Both teabags AfterDry'!$D$3:$D$900,MATCH(J393,'Both teabags AfterDry'!$A$3:$A$900,0)),"")))</f>
        <v/>
      </c>
      <c r="P393" s="286" t="str">
        <f t="shared" si="26"/>
        <v/>
      </c>
      <c r="Q393" s="291"/>
      <c r="R393" s="291"/>
      <c r="S393" s="287">
        <f>'Dry_Litterbag Placem_Collection'!E174</f>
        <v>0</v>
      </c>
      <c r="T393" s="287" t="str">
        <f>IF('Dry_Litterbag Placem_Collection'!G174="","",'Dry_Litterbag Placem_Collection'!G174)</f>
        <v/>
      </c>
      <c r="U393" s="288" t="str">
        <f t="shared" si="24"/>
        <v/>
      </c>
      <c r="V393" s="286" t="str">
        <f t="shared" si="27"/>
        <v/>
      </c>
      <c r="W393" s="289" t="str">
        <f>IFERROR(INDEX(Rainfall_Dry!$O$2:$O$217,MATCH(B393, Rainfall_Dry!$A$2:$A$217,0)),"")</f>
        <v/>
      </c>
      <c r="X393" s="270">
        <v>23.96</v>
      </c>
      <c r="Y393" s="270">
        <v>4.9199999999999982</v>
      </c>
      <c r="Z393" s="270">
        <v>71.12</v>
      </c>
      <c r="AA393" s="271" t="s">
        <v>2688</v>
      </c>
      <c r="AB393" s="270">
        <v>6.3091375061606696</v>
      </c>
      <c r="AC393">
        <f>IF('WetLitterbags placem_collection'!AB174="","",'WetLitterbags placem_collection'!AB174)</f>
        <v>3.3</v>
      </c>
      <c r="AD393">
        <f>IF('WetLitterbags placem_collection'!Z174="","",'WetLitterbags placem_collection'!Z174)</f>
        <v>28.4</v>
      </c>
      <c r="AE393" s="256" t="str">
        <f>IF('WetLitterbags placem_collection'!AA174="","",'WetLitterbags placem_collection'!AA174)</f>
        <v>G</v>
      </c>
      <c r="AF393">
        <f>IF('WetLitterbags placem_collection'!AC174="","",'WetLitterbags placem_collection'!AC174)</f>
        <v>1</v>
      </c>
      <c r="AG393" t="str">
        <f>IFERROR(AVERAGE('Dry_Litterbag Placem_Collection'!O174,'Dry_Litterbag Placem_Collection'!R174),"")</f>
        <v/>
      </c>
      <c r="AH393" s="290" t="str">
        <f>IFERROR(AVERAGE('Dry_Litterbag Placem_Collection'!N174,'Dry_Litterbag Placem_Collection'!Q174),"")</f>
        <v/>
      </c>
      <c r="AI393" s="289">
        <f>INDEX(Coordinates!$B$2:$B$197,MATCH(G393,Coordinates!$J$2:$J$197,0))</f>
        <v>-2.2781410160000002</v>
      </c>
      <c r="AJ393" s="289">
        <f>INDEX(Coordinates!$C$2:$C$197,MATCH(G393,Coordinates!$J$2:$J$197,0))</f>
        <v>34.024136009999999</v>
      </c>
      <c r="AK393" s="289" t="str">
        <f>IF(ISNUMBER(SEARCH("C", 'Dry_Litterbag Placem_Collection'!T174)),"YES","")</f>
        <v/>
      </c>
      <c r="AL393" s="289" t="str">
        <f>IF(ISNUMBER(SEARCH("H", 'Dry_Litterbag Placem_Collection'!T174)),"YES","")</f>
        <v/>
      </c>
      <c r="AM393" s="289" t="str">
        <f>IF(ISNUMBER(SEARCH("R", 'Dry_Litterbag Placem_Collection'!T174)),"YES","")</f>
        <v/>
      </c>
    </row>
    <row r="394" spans="1:39" ht="15" customHeight="1">
      <c r="A394" s="281" t="s">
        <v>2677</v>
      </c>
      <c r="B394" s="282">
        <f>'Dry_Litterbag Placem_Collection'!A175</f>
        <v>173</v>
      </c>
      <c r="C394" s="282" t="str">
        <f>'Dry_Litterbag Placem_Collection'!B175</f>
        <v>Handajega</v>
      </c>
      <c r="D394" s="282" t="s">
        <v>2677</v>
      </c>
      <c r="E394" s="282" t="s">
        <v>2679</v>
      </c>
      <c r="F394" s="282">
        <v>2</v>
      </c>
      <c r="G394" s="283" t="str">
        <f>'Dry_Litterbag Placem_Collection'!C175</f>
        <v>Wet_W2_T5</v>
      </c>
      <c r="H394" s="284" t="s">
        <v>2559</v>
      </c>
      <c r="I394" s="292" t="s">
        <v>298</v>
      </c>
      <c r="J394" s="282" t="str">
        <f>IF(ISBLANK('Dry_Litterbag Placem_Collection'!K175),"","R"&amp;""&amp;'Dry_Litterbag Placem_Collection'!K175)</f>
        <v>R405</v>
      </c>
      <c r="K394" s="286">
        <f>IFERROR(INDEX('Green_rooibos initial weight'!$C$5:$C$1749,MATCH(J394, 'Green_rooibos initial weight'!$A$5:$A$1749,0)),"")</f>
        <v>2.2400000000000002</v>
      </c>
      <c r="L394" s="286">
        <f t="shared" si="25"/>
        <v>1.9902000000000002</v>
      </c>
      <c r="M394" s="291"/>
      <c r="N394" s="291"/>
      <c r="O394" s="286" t="str">
        <f>IF(IFERROR(INDEX('Both teabags AfterDry'!$D$3:$D$900,MATCH(J394,'Both teabags AfterDry'!$A$3:$A$900,0)),"")="","",(IFERROR(INDEX('Both teabags AfterDry'!$D$3:$D$900,MATCH(J394,'Both teabags AfterDry'!$A$3:$A$900,0)),"")))</f>
        <v/>
      </c>
      <c r="P394" s="286" t="str">
        <f t="shared" si="26"/>
        <v/>
      </c>
      <c r="Q394" s="291"/>
      <c r="R394" s="291"/>
      <c r="S394" s="287">
        <f>'Dry_Litterbag Placem_Collection'!E175</f>
        <v>42940</v>
      </c>
      <c r="T394" s="287">
        <f>IF('Dry_Litterbag Placem_Collection'!G175="","",'Dry_Litterbag Placem_Collection'!G175)</f>
        <v>43009</v>
      </c>
      <c r="U394" s="288">
        <f t="shared" si="24"/>
        <v>69</v>
      </c>
      <c r="V394" s="286" t="str">
        <f t="shared" si="27"/>
        <v/>
      </c>
      <c r="W394" s="289">
        <f>IFERROR(INDEX(Rainfall_Dry!$O$2:$O$217,MATCH(B394, Rainfall_Dry!$A$2:$A$217,0)),"")</f>
        <v>162.634207253</v>
      </c>
      <c r="X394" s="270">
        <v>23.96</v>
      </c>
      <c r="Y394" s="270">
        <v>4.9199999999999982</v>
      </c>
      <c r="Z394" s="270">
        <v>71.12</v>
      </c>
      <c r="AA394" s="271" t="s">
        <v>2688</v>
      </c>
      <c r="AB394" s="270">
        <v>7.3091375061606696</v>
      </c>
      <c r="AC394">
        <f>IF('WetLitterbags placem_collection'!AB175="","",'WetLitterbags placem_collection'!AB175)</f>
        <v>15.4</v>
      </c>
      <c r="AD394">
        <f>IF('WetLitterbags placem_collection'!Z175="","",'WetLitterbags placem_collection'!Z175)</f>
        <v>12.4</v>
      </c>
      <c r="AE394" s="256" t="str">
        <f>IF('WetLitterbags placem_collection'!AA175="","",'WetLitterbags placem_collection'!AA175)</f>
        <v>O</v>
      </c>
      <c r="AF394">
        <f>IF('WetLitterbags placem_collection'!AC175="","",'WetLitterbags placem_collection'!AC175)</f>
        <v>0</v>
      </c>
      <c r="AG394">
        <f>IFERROR(AVERAGE('Dry_Litterbag Placem_Collection'!O175,'Dry_Litterbag Placem_Collection'!R175),"")</f>
        <v>6.3</v>
      </c>
      <c r="AH394" s="290">
        <f>IFERROR(AVERAGE('Dry_Litterbag Placem_Collection'!N175,'Dry_Litterbag Placem_Collection'!Q175),"")</f>
        <v>34.049999999999997</v>
      </c>
      <c r="AI394" s="289">
        <f>INDEX(Coordinates!$B$2:$B$197,MATCH(G394,Coordinates!$J$2:$J$197,0))</f>
        <v>-2.27856799</v>
      </c>
      <c r="AJ394" s="289">
        <f>INDEX(Coordinates!$C$2:$C$197,MATCH(G394,Coordinates!$J$2:$J$197,0))</f>
        <v>34.023969970000003</v>
      </c>
      <c r="AK394" s="289" t="str">
        <f>IF(ISNUMBER(SEARCH("C", 'Dry_Litterbag Placem_Collection'!T175)),"YES","")</f>
        <v/>
      </c>
      <c r="AL394" s="289" t="str">
        <f>IF(ISNUMBER(SEARCH("H", 'Dry_Litterbag Placem_Collection'!T175)),"YES","")</f>
        <v>YES</v>
      </c>
      <c r="AM394" s="289" t="str">
        <f>IF(ISNUMBER(SEARCH("R", 'Dry_Litterbag Placem_Collection'!T175)),"YES","")</f>
        <v>YES</v>
      </c>
    </row>
    <row r="395" spans="1:39" ht="15" customHeight="1">
      <c r="A395" s="281" t="s">
        <v>2677</v>
      </c>
      <c r="B395" s="282">
        <f>'Dry_Litterbag Placem_Collection'!A176</f>
        <v>174</v>
      </c>
      <c r="C395" s="282" t="str">
        <f>'Dry_Litterbag Placem_Collection'!B176</f>
        <v>Handajega</v>
      </c>
      <c r="D395" s="282" t="s">
        <v>2677</v>
      </c>
      <c r="E395" s="282" t="s">
        <v>2679</v>
      </c>
      <c r="F395" s="282">
        <v>2</v>
      </c>
      <c r="G395" s="283" t="str">
        <f>'Dry_Litterbag Placem_Collection'!C176</f>
        <v>Wet_W2_T6</v>
      </c>
      <c r="H395" s="284" t="s">
        <v>2559</v>
      </c>
      <c r="I395" s="292" t="s">
        <v>298</v>
      </c>
      <c r="J395" s="282" t="str">
        <f>IF(ISBLANK('Dry_Litterbag Placem_Collection'!K176),"","R"&amp;""&amp;'Dry_Litterbag Placem_Collection'!K176)</f>
        <v>R736</v>
      </c>
      <c r="K395" s="286">
        <f>IFERROR(INDEX('Green_rooibos initial weight'!$C$5:$C$1749,MATCH(J395, 'Green_rooibos initial weight'!$A$5:$A$1749,0)),"")</f>
        <v>2.2189999999999999</v>
      </c>
      <c r="L395" s="286">
        <f t="shared" si="25"/>
        <v>1.9691999999999998</v>
      </c>
      <c r="M395" s="291"/>
      <c r="N395" s="291"/>
      <c r="O395" s="286">
        <f>IF(IFERROR(INDEX('Both teabags AfterDry'!$D$3:$D$900,MATCH(J395,'Both teabags AfterDry'!$A$3:$A$900,0)),"")="","",(IFERROR(INDEX('Both teabags AfterDry'!$D$3:$D$900,MATCH(J395,'Both teabags AfterDry'!$A$3:$A$900,0)),"")))</f>
        <v>1.6238999999999999</v>
      </c>
      <c r="P395" s="286">
        <f t="shared" si="26"/>
        <v>1.4732999999999998</v>
      </c>
      <c r="Q395" s="291"/>
      <c r="R395" s="291"/>
      <c r="S395" s="287">
        <f>'Dry_Litterbag Placem_Collection'!E176</f>
        <v>42940</v>
      </c>
      <c r="T395" s="287">
        <f>IF('Dry_Litterbag Placem_Collection'!G176="","",'Dry_Litterbag Placem_Collection'!G176)</f>
        <v>43009</v>
      </c>
      <c r="U395" s="288">
        <f t="shared" si="24"/>
        <v>69</v>
      </c>
      <c r="V395" s="286">
        <f t="shared" si="27"/>
        <v>0.49590000000000001</v>
      </c>
      <c r="W395" s="289">
        <f>IFERROR(INDEX(Rainfall_Dry!$O$2:$O$217,MATCH(B395, Rainfall_Dry!$A$2:$A$217,0)),"")</f>
        <v>162.634207253</v>
      </c>
      <c r="X395" s="270">
        <v>23.96</v>
      </c>
      <c r="Y395" s="270">
        <v>4.9199999999999982</v>
      </c>
      <c r="Z395" s="270">
        <v>71.12</v>
      </c>
      <c r="AA395" s="271" t="s">
        <v>2688</v>
      </c>
      <c r="AB395" s="270">
        <v>8.3091375061606705</v>
      </c>
      <c r="AC395">
        <f>IF('WetLitterbags placem_collection'!AB176="","",'WetLitterbags placem_collection'!AB176)</f>
        <v>7.4</v>
      </c>
      <c r="AD395">
        <f>IF('WetLitterbags placem_collection'!Z176="","",'WetLitterbags placem_collection'!Z176)</f>
        <v>7.4</v>
      </c>
      <c r="AE395" s="256" t="str">
        <f>IF('WetLitterbags placem_collection'!AA176="","",'WetLitterbags placem_collection'!AA176)</f>
        <v>O</v>
      </c>
      <c r="AF395">
        <f>IF('WetLitterbags placem_collection'!AC176="","",'WetLitterbags placem_collection'!AC176)</f>
        <v>0</v>
      </c>
      <c r="AG395">
        <f>IFERROR(AVERAGE('Dry_Litterbag Placem_Collection'!O176,'Dry_Litterbag Placem_Collection'!R176),"")</f>
        <v>5.9</v>
      </c>
      <c r="AH395" s="290">
        <f>IFERROR(AVERAGE('Dry_Litterbag Placem_Collection'!N176,'Dry_Litterbag Placem_Collection'!Q176),"")</f>
        <v>33.200000000000003</v>
      </c>
      <c r="AI395" s="289">
        <f>INDEX(Coordinates!$B$2:$B$197,MATCH(G395,Coordinates!$J$2:$J$197,0))</f>
        <v>-2.2786809780000001</v>
      </c>
      <c r="AJ395" s="289">
        <f>INDEX(Coordinates!$C$2:$C$197,MATCH(G395,Coordinates!$J$2:$J$197,0))</f>
        <v>34.02434899</v>
      </c>
      <c r="AK395" s="289" t="str">
        <f>IF(ISNUMBER(SEARCH("C", 'Dry_Litterbag Placem_Collection'!T176)),"YES","")</f>
        <v/>
      </c>
      <c r="AL395" s="289" t="str">
        <f>IF(ISNUMBER(SEARCH("H", 'Dry_Litterbag Placem_Collection'!T176)),"YES","")</f>
        <v/>
      </c>
      <c r="AM395" s="289" t="str">
        <f>IF(ISNUMBER(SEARCH("R", 'Dry_Litterbag Placem_Collection'!T176)),"YES","")</f>
        <v>YES</v>
      </c>
    </row>
    <row r="396" spans="1:39" ht="15" customHeight="1">
      <c r="A396" s="281" t="s">
        <v>2677</v>
      </c>
      <c r="B396" s="282">
        <f>'Dry_Litterbag Placem_Collection'!A177</f>
        <v>175</v>
      </c>
      <c r="C396" s="282" t="str">
        <f>'Dry_Litterbag Placem_Collection'!B177</f>
        <v>Handajega</v>
      </c>
      <c r="D396" s="282" t="s">
        <v>2677</v>
      </c>
      <c r="E396" s="282" t="s">
        <v>2679</v>
      </c>
      <c r="F396" s="282">
        <v>2</v>
      </c>
      <c r="G396" s="283" t="str">
        <f>'Dry_Litterbag Placem_Collection'!C177</f>
        <v>Wet_W2_T7</v>
      </c>
      <c r="H396" s="284" t="s">
        <v>2559</v>
      </c>
      <c r="I396" s="292" t="s">
        <v>298</v>
      </c>
      <c r="J396" s="282" t="str">
        <f>IF(ISBLANK('Dry_Litterbag Placem_Collection'!K177),"","R"&amp;""&amp;'Dry_Litterbag Placem_Collection'!K177)</f>
        <v>R338</v>
      </c>
      <c r="K396" s="286">
        <f>IFERROR(INDEX('Green_rooibos initial weight'!$C$5:$C$1749,MATCH(J396, 'Green_rooibos initial weight'!$A$5:$A$1749,0)),"")</f>
        <v>2.1709999999999998</v>
      </c>
      <c r="L396" s="286">
        <f t="shared" si="25"/>
        <v>1.9211999999999998</v>
      </c>
      <c r="M396" s="291"/>
      <c r="N396" s="291"/>
      <c r="O396" s="286">
        <f>IF(IFERROR(INDEX('Both teabags AfterDry'!$D$3:$D$900,MATCH(J396,'Both teabags AfterDry'!$A$3:$A$900,0)),"")="","",(IFERROR(INDEX('Both teabags AfterDry'!$D$3:$D$900,MATCH(J396,'Both teabags AfterDry'!$A$3:$A$900,0)),"")))</f>
        <v>1.8117000000000001</v>
      </c>
      <c r="P396" s="286">
        <f t="shared" si="26"/>
        <v>1.6611</v>
      </c>
      <c r="Q396" s="291"/>
      <c r="R396" s="291"/>
      <c r="S396" s="287">
        <f>'Dry_Litterbag Placem_Collection'!E177</f>
        <v>42940</v>
      </c>
      <c r="T396" s="287">
        <f>IF('Dry_Litterbag Placem_Collection'!G177="","",'Dry_Litterbag Placem_Collection'!G177)</f>
        <v>43009</v>
      </c>
      <c r="U396" s="288">
        <f t="shared" si="24"/>
        <v>69</v>
      </c>
      <c r="V396" s="286">
        <f t="shared" si="27"/>
        <v>0.26009999999999978</v>
      </c>
      <c r="W396" s="289">
        <f>IFERROR(INDEX(Rainfall_Dry!$O$2:$O$217,MATCH(B396, Rainfall_Dry!$A$2:$A$217,0)),"")</f>
        <v>162.634207253</v>
      </c>
      <c r="X396" s="270">
        <v>23.96</v>
      </c>
      <c r="Y396" s="270">
        <v>4.9199999999999982</v>
      </c>
      <c r="Z396" s="270">
        <v>71.12</v>
      </c>
      <c r="AA396" s="271" t="s">
        <v>2688</v>
      </c>
      <c r="AB396" s="270">
        <v>9.3091375061606705</v>
      </c>
      <c r="AC396">
        <f>IF('WetLitterbags placem_collection'!AB177="","",'WetLitterbags placem_collection'!AB177)</f>
        <v>15.4</v>
      </c>
      <c r="AD396">
        <f>IF('WetLitterbags placem_collection'!Z177="","",'WetLitterbags placem_collection'!Z177)</f>
        <v>9.8000000000000007</v>
      </c>
      <c r="AE396" s="256" t="str">
        <f>IF('WetLitterbags placem_collection'!AA177="","",'WetLitterbags placem_collection'!AA177)</f>
        <v>O</v>
      </c>
      <c r="AF396">
        <f>IF('WetLitterbags placem_collection'!AC177="","",'WetLitterbags placem_collection'!AC177)</f>
        <v>1</v>
      </c>
      <c r="AG396">
        <f>IFERROR(AVERAGE('Dry_Litterbag Placem_Collection'!O177,'Dry_Litterbag Placem_Collection'!R177),"")</f>
        <v>5.9499999999999993</v>
      </c>
      <c r="AH396" s="290">
        <f>IFERROR(AVERAGE('Dry_Litterbag Placem_Collection'!N177,'Dry_Litterbag Placem_Collection'!Q177),"")</f>
        <v>34.049999999999997</v>
      </c>
      <c r="AI396" s="289">
        <f>INDEX(Coordinates!$B$2:$B$197,MATCH(G396,Coordinates!$J$2:$J$197,0))</f>
        <v>-2.2784219779999999</v>
      </c>
      <c r="AJ396" s="289">
        <f>INDEX(Coordinates!$C$2:$C$197,MATCH(G396,Coordinates!$J$2:$J$197,0))</f>
        <v>34.024374979999997</v>
      </c>
      <c r="AK396" s="289" t="str">
        <f>IF(ISNUMBER(SEARCH("C", 'Dry_Litterbag Placem_Collection'!T177)),"YES","")</f>
        <v/>
      </c>
      <c r="AL396" s="289" t="str">
        <f>IF(ISNUMBER(SEARCH("H", 'Dry_Litterbag Placem_Collection'!T177)),"YES","")</f>
        <v/>
      </c>
      <c r="AM396" s="289" t="str">
        <f>IF(ISNUMBER(SEARCH("R", 'Dry_Litterbag Placem_Collection'!T177)),"YES","")</f>
        <v/>
      </c>
    </row>
    <row r="397" spans="1:39" ht="15" customHeight="1">
      <c r="A397" s="281" t="s">
        <v>2677</v>
      </c>
      <c r="B397" s="282">
        <f>'Dry_Litterbag Placem_Collection'!A178</f>
        <v>176</v>
      </c>
      <c r="C397" s="282" t="str">
        <f>'Dry_Litterbag Placem_Collection'!B178</f>
        <v>Handajega</v>
      </c>
      <c r="D397" s="282" t="s">
        <v>2677</v>
      </c>
      <c r="E397" s="282" t="s">
        <v>2679</v>
      </c>
      <c r="F397" s="282">
        <v>2</v>
      </c>
      <c r="G397" s="283" t="str">
        <f>'Dry_Litterbag Placem_Collection'!C178</f>
        <v>Wet_W2_T8</v>
      </c>
      <c r="H397" s="284" t="s">
        <v>2559</v>
      </c>
      <c r="I397" s="292" t="s">
        <v>298</v>
      </c>
      <c r="J397" s="282" t="str">
        <f>IF(ISBLANK('Dry_Litterbag Placem_Collection'!K178),"","R"&amp;""&amp;'Dry_Litterbag Placem_Collection'!K178)</f>
        <v>R52</v>
      </c>
      <c r="K397" s="286">
        <f>IFERROR(INDEX('Green_rooibos initial weight'!$C$5:$C$1749,MATCH(J397, 'Green_rooibos initial weight'!$A$5:$A$1749,0)),"")</f>
        <v>2.1629999999999998</v>
      </c>
      <c r="L397" s="286">
        <f t="shared" si="25"/>
        <v>1.9131999999999998</v>
      </c>
      <c r="M397" s="291"/>
      <c r="N397" s="291"/>
      <c r="O397" s="286" t="str">
        <f>IF(IFERROR(INDEX('Both teabags AfterDry'!$D$3:$D$900,MATCH(J397,'Both teabags AfterDry'!$A$3:$A$900,0)),"")="","",(IFERROR(INDEX('Both teabags AfterDry'!$D$3:$D$900,MATCH(J397,'Both teabags AfterDry'!$A$3:$A$900,0)),"")))</f>
        <v/>
      </c>
      <c r="P397" s="286" t="str">
        <f t="shared" si="26"/>
        <v/>
      </c>
      <c r="Q397" s="291"/>
      <c r="R397" s="291"/>
      <c r="S397" s="287">
        <f>'Dry_Litterbag Placem_Collection'!E178</f>
        <v>42940</v>
      </c>
      <c r="T397" s="287">
        <f>IF('Dry_Litterbag Placem_Collection'!G178="","",'Dry_Litterbag Placem_Collection'!G178)</f>
        <v>43009</v>
      </c>
      <c r="U397" s="288">
        <f t="shared" si="24"/>
        <v>69</v>
      </c>
      <c r="V397" s="286" t="str">
        <f t="shared" si="27"/>
        <v/>
      </c>
      <c r="W397" s="289">
        <f>IFERROR(INDEX(Rainfall_Dry!$O$2:$O$217,MATCH(B397, Rainfall_Dry!$A$2:$A$217,0)),"")</f>
        <v>162.634207253</v>
      </c>
      <c r="X397" s="270">
        <v>23.96</v>
      </c>
      <c r="Y397" s="270">
        <v>4.9199999999999982</v>
      </c>
      <c r="Z397" s="270">
        <v>71.12</v>
      </c>
      <c r="AA397" s="271" t="s">
        <v>2688</v>
      </c>
      <c r="AB397" s="270">
        <v>10.309137506160701</v>
      </c>
      <c r="AC397">
        <f>IF('WetLitterbags placem_collection'!AB178="","",'WetLitterbags placem_collection'!AB178)</f>
        <v>6.8</v>
      </c>
      <c r="AD397">
        <f>IF('WetLitterbags placem_collection'!Z178="","",'WetLitterbags placem_collection'!Z178)</f>
        <v>6.9</v>
      </c>
      <c r="AE397" s="256" t="str">
        <f>IF('WetLitterbags placem_collection'!AA178="","",'WetLitterbags placem_collection'!AA178)</f>
        <v>O</v>
      </c>
      <c r="AF397">
        <f>IF('WetLitterbags placem_collection'!AC178="","",'WetLitterbags placem_collection'!AC178)</f>
        <v>0</v>
      </c>
      <c r="AG397">
        <f>IFERROR(AVERAGE('Dry_Litterbag Placem_Collection'!O178,'Dry_Litterbag Placem_Collection'!R178),"")</f>
        <v>4.5999999999999996</v>
      </c>
      <c r="AH397" s="290">
        <f>IFERROR(AVERAGE('Dry_Litterbag Placem_Collection'!N178,'Dry_Litterbag Placem_Collection'!Q178),"")</f>
        <v>34.5</v>
      </c>
      <c r="AI397" s="289">
        <f>INDEX(Coordinates!$B$2:$B$197,MATCH(G397,Coordinates!$J$2:$J$197,0))</f>
        <v>-2.2782909679999999</v>
      </c>
      <c r="AJ397" s="289">
        <f>INDEX(Coordinates!$C$2:$C$197,MATCH(G397,Coordinates!$J$2:$J$197,0))</f>
        <v>34.024574970000003</v>
      </c>
      <c r="AK397" s="289" t="str">
        <f>IF(ISNUMBER(SEARCH("C", 'Dry_Litterbag Placem_Collection'!T178)),"YES","")</f>
        <v/>
      </c>
      <c r="AL397" s="289" t="str">
        <f>IF(ISNUMBER(SEARCH("H", 'Dry_Litterbag Placem_Collection'!T178)),"YES","")</f>
        <v>YES</v>
      </c>
      <c r="AM397" s="289" t="str">
        <f>IF(ISNUMBER(SEARCH("R", 'Dry_Litterbag Placem_Collection'!T178)),"YES","")</f>
        <v>YES</v>
      </c>
    </row>
    <row r="398" spans="1:39" ht="15" customHeight="1">
      <c r="A398" s="281" t="s">
        <v>2677</v>
      </c>
      <c r="B398" s="282">
        <f>'Dry_Litterbag Placem_Collection'!A179</f>
        <v>177</v>
      </c>
      <c r="C398" s="282" t="str">
        <f>'Dry_Litterbag Placem_Collection'!B179</f>
        <v>Handajega</v>
      </c>
      <c r="D398" s="282" t="s">
        <v>2677</v>
      </c>
      <c r="E398" s="282" t="s">
        <v>2679</v>
      </c>
      <c r="F398" s="282">
        <v>3</v>
      </c>
      <c r="G398" s="283" t="str">
        <f>'Dry_Litterbag Placem_Collection'!C179</f>
        <v>Wet_W3_T1</v>
      </c>
      <c r="H398" s="284" t="s">
        <v>2559</v>
      </c>
      <c r="I398" s="292" t="s">
        <v>298</v>
      </c>
      <c r="J398" s="282" t="str">
        <f>IF(ISBLANK('Dry_Litterbag Placem_Collection'!K179),"","R"&amp;""&amp;'Dry_Litterbag Placem_Collection'!K179)</f>
        <v>R750</v>
      </c>
      <c r="K398" s="286">
        <f>IFERROR(INDEX('Green_rooibos initial weight'!$C$5:$C$1749,MATCH(J398, 'Green_rooibos initial weight'!$A$5:$A$1749,0)),"")</f>
        <v>2.2029999999999998</v>
      </c>
      <c r="L398" s="286">
        <f t="shared" si="25"/>
        <v>1.9531999999999998</v>
      </c>
      <c r="M398" s="291"/>
      <c r="N398" s="291"/>
      <c r="O398" s="286" t="str">
        <f>IF(IFERROR(INDEX('Both teabags AfterDry'!$D$3:$D$900,MATCH(J398,'Both teabags AfterDry'!$A$3:$A$900,0)),"")="","",(IFERROR(INDEX('Both teabags AfterDry'!$D$3:$D$900,MATCH(J398,'Both teabags AfterDry'!$A$3:$A$900,0)),"")))</f>
        <v/>
      </c>
      <c r="P398" s="286" t="str">
        <f t="shared" si="26"/>
        <v/>
      </c>
      <c r="Q398" s="291"/>
      <c r="R398" s="291"/>
      <c r="S398" s="287">
        <f>'Dry_Litterbag Placem_Collection'!E179</f>
        <v>42940</v>
      </c>
      <c r="T398" s="287">
        <f>IF('Dry_Litterbag Placem_Collection'!G179="","",'Dry_Litterbag Placem_Collection'!G179)</f>
        <v>43009</v>
      </c>
      <c r="U398" s="288">
        <f t="shared" si="24"/>
        <v>69</v>
      </c>
      <c r="V398" s="286" t="str">
        <f t="shared" si="27"/>
        <v/>
      </c>
      <c r="W398" s="289">
        <f>IFERROR(INDEX(Rainfall_Dry!$O$2:$O$217,MATCH(B398, Rainfall_Dry!$A$2:$A$217,0)),"")</f>
        <v>162.634207253</v>
      </c>
      <c r="X398" s="270">
        <v>25.96</v>
      </c>
      <c r="Y398" s="270">
        <v>8.9200000000000017</v>
      </c>
      <c r="Z398" s="270">
        <v>65.12</v>
      </c>
      <c r="AA398" s="271" t="s">
        <v>2688</v>
      </c>
      <c r="AB398" s="270">
        <v>1.614588467225234</v>
      </c>
      <c r="AC398">
        <f>IF('WetLitterbags placem_collection'!AB179="","",'WetLitterbags placem_collection'!AB179)</f>
        <v>17.8</v>
      </c>
      <c r="AD398">
        <f>IF('WetLitterbags placem_collection'!Z179="","",'WetLitterbags placem_collection'!Z179)</f>
        <v>25.8</v>
      </c>
      <c r="AE398" s="256" t="str">
        <f>IF('WetLitterbags placem_collection'!AA179="","",'WetLitterbags placem_collection'!AA179)</f>
        <v>O</v>
      </c>
      <c r="AF398">
        <f>IF('WetLitterbags placem_collection'!AC179="","",'WetLitterbags placem_collection'!AC179)</f>
        <v>0</v>
      </c>
      <c r="AG398">
        <f>IFERROR(AVERAGE('Dry_Litterbag Placem_Collection'!O179,'Dry_Litterbag Placem_Collection'!R179),"")</f>
        <v>4.6999999999999993</v>
      </c>
      <c r="AH398" s="290">
        <f>IFERROR(AVERAGE('Dry_Litterbag Placem_Collection'!N179,'Dry_Litterbag Placem_Collection'!Q179),"")</f>
        <v>34.150000000000006</v>
      </c>
      <c r="AI398" s="289">
        <f>INDEX(Coordinates!$B$2:$B$197,MATCH(G398,Coordinates!$J$2:$J$197,0))</f>
        <v>-2.277740026</v>
      </c>
      <c r="AJ398" s="289">
        <f>INDEX(Coordinates!$C$2:$C$197,MATCH(G398,Coordinates!$J$2:$J$197,0))</f>
        <v>34.027640990000002</v>
      </c>
      <c r="AK398" s="289" t="str">
        <f>IF(ISNUMBER(SEARCH("C", 'Dry_Litterbag Placem_Collection'!T179)),"YES","")</f>
        <v>YES</v>
      </c>
      <c r="AL398" s="289" t="str">
        <f>IF(ISNUMBER(SEARCH("H", 'Dry_Litterbag Placem_Collection'!T179)),"YES","")</f>
        <v>YES</v>
      </c>
      <c r="AM398" s="289" t="str">
        <f>IF(ISNUMBER(SEARCH("R", 'Dry_Litterbag Placem_Collection'!T179)),"YES","")</f>
        <v>YES</v>
      </c>
    </row>
    <row r="399" spans="1:39" ht="15" customHeight="1">
      <c r="A399" s="281" t="s">
        <v>2677</v>
      </c>
      <c r="B399" s="282">
        <f>'Dry_Litterbag Placem_Collection'!A180</f>
        <v>178</v>
      </c>
      <c r="C399" s="282" t="str">
        <f>'Dry_Litterbag Placem_Collection'!B180</f>
        <v>Handajega</v>
      </c>
      <c r="D399" s="282" t="s">
        <v>2677</v>
      </c>
      <c r="E399" s="282" t="s">
        <v>2679</v>
      </c>
      <c r="F399" s="282">
        <v>3</v>
      </c>
      <c r="G399" s="283" t="str">
        <f>'Dry_Litterbag Placem_Collection'!C180</f>
        <v>Wet_W3_T2</v>
      </c>
      <c r="H399" s="284" t="s">
        <v>2559</v>
      </c>
      <c r="I399" s="292" t="s">
        <v>298</v>
      </c>
      <c r="J399" s="282" t="str">
        <f>IF(ISBLANK('Dry_Litterbag Placem_Collection'!K180),"","R"&amp;""&amp;'Dry_Litterbag Placem_Collection'!K180)</f>
        <v>R612</v>
      </c>
      <c r="K399" s="286">
        <f>IFERROR(INDEX('Green_rooibos initial weight'!$C$5:$C$1749,MATCH(J399, 'Green_rooibos initial weight'!$A$5:$A$1749,0)),"")</f>
        <v>2.11</v>
      </c>
      <c r="L399" s="286">
        <f t="shared" si="25"/>
        <v>1.8601999999999999</v>
      </c>
      <c r="M399" s="291"/>
      <c r="N399" s="291"/>
      <c r="O399" s="286" t="str">
        <f>IF(IFERROR(INDEX('Both teabags AfterDry'!$D$3:$D$900,MATCH(J399,'Both teabags AfterDry'!$A$3:$A$900,0)),"")="","",(IFERROR(INDEX('Both teabags AfterDry'!$D$3:$D$900,MATCH(J399,'Both teabags AfterDry'!$A$3:$A$900,0)),"")))</f>
        <v/>
      </c>
      <c r="P399" s="286" t="str">
        <f t="shared" si="26"/>
        <v/>
      </c>
      <c r="Q399" s="291"/>
      <c r="R399" s="291"/>
      <c r="S399" s="287">
        <f>'Dry_Litterbag Placem_Collection'!E180</f>
        <v>42940</v>
      </c>
      <c r="T399" s="287">
        <f>IF('Dry_Litterbag Placem_Collection'!G180="","",'Dry_Litterbag Placem_Collection'!G180)</f>
        <v>43009</v>
      </c>
      <c r="U399" s="288">
        <f t="shared" si="24"/>
        <v>69</v>
      </c>
      <c r="V399" s="286" t="str">
        <f t="shared" si="27"/>
        <v/>
      </c>
      <c r="W399" s="289">
        <f>IFERROR(INDEX(Rainfall_Dry!$O$2:$O$217,MATCH(B399, Rainfall_Dry!$A$2:$A$217,0)),"")</f>
        <v>162.634207253</v>
      </c>
      <c r="X399" s="270">
        <v>25.96</v>
      </c>
      <c r="Y399" s="270">
        <v>8.9200000000000017</v>
      </c>
      <c r="Z399" s="270">
        <v>65.12</v>
      </c>
      <c r="AA399" s="271" t="s">
        <v>2688</v>
      </c>
      <c r="AB399" s="270">
        <v>2.61458846722523</v>
      </c>
      <c r="AC399">
        <f>IF('WetLitterbags placem_collection'!AB180="","",'WetLitterbags placem_collection'!AB180)</f>
        <v>15.4</v>
      </c>
      <c r="AD399">
        <f>IF('WetLitterbags placem_collection'!Z180="","",'WetLitterbags placem_collection'!Z180)</f>
        <v>18.8</v>
      </c>
      <c r="AE399" s="256" t="str">
        <f>IF('WetLitterbags placem_collection'!AA180="","",'WetLitterbags placem_collection'!AA180)</f>
        <v>O</v>
      </c>
      <c r="AF399">
        <f>IF('WetLitterbags placem_collection'!AC180="","",'WetLitterbags placem_collection'!AC180)</f>
        <v>1</v>
      </c>
      <c r="AG399">
        <f>IFERROR(AVERAGE('Dry_Litterbag Placem_Collection'!O180,'Dry_Litterbag Placem_Collection'!R180),"")</f>
        <v>4.5</v>
      </c>
      <c r="AH399" s="290">
        <f>IFERROR(AVERAGE('Dry_Litterbag Placem_Collection'!N180,'Dry_Litterbag Placem_Collection'!Q180),"")</f>
        <v>35.799999999999997</v>
      </c>
      <c r="AI399" s="289">
        <f>INDEX(Coordinates!$B$2:$B$197,MATCH(G399,Coordinates!$J$2:$J$197,0))</f>
        <v>-2.2777889760000001</v>
      </c>
      <c r="AJ399" s="289">
        <f>INDEX(Coordinates!$C$2:$C$197,MATCH(G399,Coordinates!$J$2:$J$197,0))</f>
        <v>34.027664960000003</v>
      </c>
      <c r="AK399" s="289" t="str">
        <f>IF(ISNUMBER(SEARCH("C", 'Dry_Litterbag Placem_Collection'!T180)),"YES","")</f>
        <v>YES</v>
      </c>
      <c r="AL399" s="289" t="str">
        <f>IF(ISNUMBER(SEARCH("H", 'Dry_Litterbag Placem_Collection'!T180)),"YES","")</f>
        <v>YES</v>
      </c>
      <c r="AM399" s="289" t="str">
        <f>IF(ISNUMBER(SEARCH("R", 'Dry_Litterbag Placem_Collection'!T180)),"YES","")</f>
        <v/>
      </c>
    </row>
    <row r="400" spans="1:39" ht="15" customHeight="1">
      <c r="A400" s="281" t="s">
        <v>2677</v>
      </c>
      <c r="B400" s="282">
        <f>'Dry_Litterbag Placem_Collection'!A181</f>
        <v>179</v>
      </c>
      <c r="C400" s="282" t="str">
        <f>'Dry_Litterbag Placem_Collection'!B181</f>
        <v>Handajega</v>
      </c>
      <c r="D400" s="282" t="s">
        <v>2677</v>
      </c>
      <c r="E400" s="282" t="s">
        <v>2679</v>
      </c>
      <c r="F400" s="282">
        <v>3</v>
      </c>
      <c r="G400" s="283" t="str">
        <f>'Dry_Litterbag Placem_Collection'!C181</f>
        <v>Wet_W3_T3</v>
      </c>
      <c r="H400" s="284" t="s">
        <v>2559</v>
      </c>
      <c r="I400" s="292" t="s">
        <v>298</v>
      </c>
      <c r="J400" s="282" t="str">
        <f>IF(ISBLANK('Dry_Litterbag Placem_Collection'!K181),"","R"&amp;""&amp;'Dry_Litterbag Placem_Collection'!K181)</f>
        <v>R491</v>
      </c>
      <c r="K400" s="286">
        <f>IFERROR(INDEX('Green_rooibos initial weight'!$C$5:$C$1749,MATCH(J400, 'Green_rooibos initial weight'!$A$5:$A$1749,0)),"")</f>
        <v>2.2690000000000001</v>
      </c>
      <c r="L400" s="286">
        <f t="shared" si="25"/>
        <v>2.0192000000000001</v>
      </c>
      <c r="M400" s="291"/>
      <c r="N400" s="291"/>
      <c r="O400" s="286">
        <f>IF(IFERROR(INDEX('Both teabags AfterDry'!$D$3:$D$900,MATCH(J400,'Both teabags AfterDry'!$A$3:$A$900,0)),"")="","",(IFERROR(INDEX('Both teabags AfterDry'!$D$3:$D$900,MATCH(J400,'Both teabags AfterDry'!$A$3:$A$900,0)),"")))</f>
        <v>2.0198</v>
      </c>
      <c r="P400" s="286">
        <f t="shared" si="26"/>
        <v>1.8692</v>
      </c>
      <c r="Q400" s="291"/>
      <c r="R400" s="291"/>
      <c r="S400" s="287">
        <f>'Dry_Litterbag Placem_Collection'!E181</f>
        <v>42940</v>
      </c>
      <c r="T400" s="287">
        <f>IF('Dry_Litterbag Placem_Collection'!G181="","",'Dry_Litterbag Placem_Collection'!G181)</f>
        <v>43009</v>
      </c>
      <c r="U400" s="288">
        <f t="shared" si="24"/>
        <v>69</v>
      </c>
      <c r="V400" s="286">
        <f t="shared" si="27"/>
        <v>0.15000000000000013</v>
      </c>
      <c r="W400" s="289">
        <f>IFERROR(INDEX(Rainfall_Dry!$O$2:$O$217,MATCH(B400, Rainfall_Dry!$A$2:$A$217,0)),"")</f>
        <v>162.634207253</v>
      </c>
      <c r="X400" s="270">
        <v>25.96</v>
      </c>
      <c r="Y400" s="270">
        <v>8.9200000000000017</v>
      </c>
      <c r="Z400" s="270">
        <v>65.12</v>
      </c>
      <c r="AA400" s="271" t="s">
        <v>2688</v>
      </c>
      <c r="AB400" s="270">
        <v>3.61458846722523</v>
      </c>
      <c r="AC400">
        <f>IF('WetLitterbags placem_collection'!AB181="","",'WetLitterbags placem_collection'!AB181)</f>
        <v>11.8</v>
      </c>
      <c r="AD400">
        <f>IF('WetLitterbags placem_collection'!Z181="","",'WetLitterbags placem_collection'!Z181)</f>
        <v>15.4</v>
      </c>
      <c r="AE400" s="256" t="str">
        <f>IF('WetLitterbags placem_collection'!AA181="","",'WetLitterbags placem_collection'!AA181)</f>
        <v>O</v>
      </c>
      <c r="AF400">
        <f>IF('WetLitterbags placem_collection'!AC181="","",'WetLitterbags placem_collection'!AC181)</f>
        <v>1</v>
      </c>
      <c r="AG400">
        <f>IFERROR(AVERAGE('Dry_Litterbag Placem_Collection'!O181,'Dry_Litterbag Placem_Collection'!R181),"")</f>
        <v>5.8</v>
      </c>
      <c r="AH400" s="290">
        <f>IFERROR(AVERAGE('Dry_Litterbag Placem_Collection'!N181,'Dry_Litterbag Placem_Collection'!Q181),"")</f>
        <v>34.75</v>
      </c>
      <c r="AI400" s="289">
        <f>INDEX(Coordinates!$B$2:$B$197,MATCH(G400,Coordinates!$J$2:$J$197,0))</f>
        <v>-2.2778579589999999</v>
      </c>
      <c r="AJ400" s="289">
        <f>INDEX(Coordinates!$C$2:$C$197,MATCH(G400,Coordinates!$J$2:$J$197,0))</f>
        <v>34.027682980000002</v>
      </c>
      <c r="AK400" s="289" t="str">
        <f>IF(ISNUMBER(SEARCH("C", 'Dry_Litterbag Placem_Collection'!T181)),"YES","")</f>
        <v/>
      </c>
      <c r="AL400" s="289" t="str">
        <f>IF(ISNUMBER(SEARCH("H", 'Dry_Litterbag Placem_Collection'!T181)),"YES","")</f>
        <v/>
      </c>
      <c r="AM400" s="289" t="str">
        <f>IF(ISNUMBER(SEARCH("R", 'Dry_Litterbag Placem_Collection'!T181)),"YES","")</f>
        <v>YES</v>
      </c>
    </row>
    <row r="401" spans="1:39" ht="15" customHeight="1">
      <c r="A401" s="281" t="s">
        <v>2677</v>
      </c>
      <c r="B401" s="282">
        <f>'Dry_Litterbag Placem_Collection'!A182</f>
        <v>180</v>
      </c>
      <c r="C401" s="282" t="str">
        <f>'Dry_Litterbag Placem_Collection'!B182</f>
        <v>Handajega</v>
      </c>
      <c r="D401" s="282" t="s">
        <v>2677</v>
      </c>
      <c r="E401" s="282" t="s">
        <v>2679</v>
      </c>
      <c r="F401" s="282">
        <v>3</v>
      </c>
      <c r="G401" s="283" t="str">
        <f>'Dry_Litterbag Placem_Collection'!C182</f>
        <v>Wet_W3_T4</v>
      </c>
      <c r="H401" s="284" t="s">
        <v>2559</v>
      </c>
      <c r="I401" s="292" t="s">
        <v>298</v>
      </c>
      <c r="J401" s="282" t="str">
        <f>IF(ISBLANK('Dry_Litterbag Placem_Collection'!K182),"","R"&amp;""&amp;'Dry_Litterbag Placem_Collection'!K182)</f>
        <v>R325</v>
      </c>
      <c r="K401" s="286">
        <f>IFERROR(INDEX('Green_rooibos initial weight'!$C$5:$C$1749,MATCH(J401, 'Green_rooibos initial weight'!$A$5:$A$1749,0)),"")</f>
        <v>2.2069999999999999</v>
      </c>
      <c r="L401" s="286">
        <f t="shared" si="25"/>
        <v>1.9571999999999998</v>
      </c>
      <c r="M401" s="291"/>
      <c r="N401" s="291"/>
      <c r="O401" s="286">
        <f>IF(IFERROR(INDEX('Both teabags AfterDry'!$D$3:$D$900,MATCH(J401,'Both teabags AfterDry'!$A$3:$A$900,0)),"")="","",(IFERROR(INDEX('Both teabags AfterDry'!$D$3:$D$900,MATCH(J401,'Both teabags AfterDry'!$A$3:$A$900,0)),"")))</f>
        <v>1.6720999999999999</v>
      </c>
      <c r="P401" s="286">
        <f t="shared" si="26"/>
        <v>1.5214999999999999</v>
      </c>
      <c r="Q401" s="291"/>
      <c r="R401" s="291"/>
      <c r="S401" s="287">
        <f>'Dry_Litterbag Placem_Collection'!E182</f>
        <v>42940</v>
      </c>
      <c r="T401" s="287">
        <f>IF('Dry_Litterbag Placem_Collection'!G182="","",'Dry_Litterbag Placem_Collection'!G182)</f>
        <v>43009</v>
      </c>
      <c r="U401" s="288">
        <f t="shared" si="24"/>
        <v>69</v>
      </c>
      <c r="V401" s="286">
        <f t="shared" si="27"/>
        <v>0.43569999999999998</v>
      </c>
      <c r="W401" s="289">
        <f>IFERROR(INDEX(Rainfall_Dry!$O$2:$O$217,MATCH(B401, Rainfall_Dry!$A$2:$A$217,0)),"")</f>
        <v>162.634207253</v>
      </c>
      <c r="X401" s="270">
        <v>25.96</v>
      </c>
      <c r="Y401" s="270">
        <v>8.9200000000000017</v>
      </c>
      <c r="Z401" s="270">
        <v>65.12</v>
      </c>
      <c r="AA401" s="271" t="s">
        <v>2688</v>
      </c>
      <c r="AB401" s="270">
        <v>4.6145884672252304</v>
      </c>
      <c r="AC401">
        <f>IF('WetLitterbags placem_collection'!AB182="","",'WetLitterbags placem_collection'!AB182)</f>
        <v>8.3000000000000007</v>
      </c>
      <c r="AD401">
        <f>IF('WetLitterbags placem_collection'!Z182="","",'WetLitterbags placem_collection'!Z182)</f>
        <v>35</v>
      </c>
      <c r="AE401" s="256" t="str">
        <f>IF('WetLitterbags placem_collection'!AA182="","",'WetLitterbags placem_collection'!AA182)</f>
        <v>O</v>
      </c>
      <c r="AF401">
        <f>IF('WetLitterbags placem_collection'!AC182="","",'WetLitterbags placem_collection'!AC182)</f>
        <v>0</v>
      </c>
      <c r="AG401">
        <f>IFERROR(AVERAGE('Dry_Litterbag Placem_Collection'!O182,'Dry_Litterbag Placem_Collection'!R182),"")</f>
        <v>5.3</v>
      </c>
      <c r="AH401" s="290">
        <f>IFERROR(AVERAGE('Dry_Litterbag Placem_Collection'!N182,'Dry_Litterbag Placem_Collection'!Q182),"")</f>
        <v>31</v>
      </c>
      <c r="AI401" s="289">
        <f>INDEX(Coordinates!$B$2:$B$197,MATCH(G401,Coordinates!$J$2:$J$197,0))</f>
        <v>-2.2780199809999999</v>
      </c>
      <c r="AJ401" s="289">
        <f>INDEX(Coordinates!$C$2:$C$197,MATCH(G401,Coordinates!$J$2:$J$197,0))</f>
        <v>34.027705019999999</v>
      </c>
      <c r="AK401" s="289" t="str">
        <f>IF(ISNUMBER(SEARCH("C", 'Dry_Litterbag Placem_Collection'!T182)),"YES","")</f>
        <v/>
      </c>
      <c r="AL401" s="289" t="str">
        <f>IF(ISNUMBER(SEARCH("H", 'Dry_Litterbag Placem_Collection'!T182)),"YES","")</f>
        <v/>
      </c>
      <c r="AM401" s="289" t="str">
        <f>IF(ISNUMBER(SEARCH("R", 'Dry_Litterbag Placem_Collection'!T182)),"YES","")</f>
        <v/>
      </c>
    </row>
    <row r="402" spans="1:39" ht="15" customHeight="1">
      <c r="A402" s="281" t="s">
        <v>2677</v>
      </c>
      <c r="B402" s="282">
        <f>'Dry_Litterbag Placem_Collection'!A183</f>
        <v>181</v>
      </c>
      <c r="C402" s="282" t="str">
        <f>'Dry_Litterbag Placem_Collection'!B183</f>
        <v>Handajega</v>
      </c>
      <c r="D402" s="282" t="s">
        <v>2677</v>
      </c>
      <c r="E402" s="282" t="s">
        <v>2679</v>
      </c>
      <c r="F402" s="282">
        <v>3</v>
      </c>
      <c r="G402" s="283" t="str">
        <f>'Dry_Litterbag Placem_Collection'!C183</f>
        <v>Wet_W3_T5</v>
      </c>
      <c r="H402" s="284" t="s">
        <v>2559</v>
      </c>
      <c r="I402" s="292" t="s">
        <v>298</v>
      </c>
      <c r="J402" s="282" t="str">
        <f>IF(ISBLANK('Dry_Litterbag Placem_Collection'!K183),"","R"&amp;""&amp;'Dry_Litterbag Placem_Collection'!K183)</f>
        <v>R116</v>
      </c>
      <c r="K402" s="286">
        <f>IFERROR(INDEX('Green_rooibos initial weight'!$C$5:$C$1749,MATCH(J402, 'Green_rooibos initial weight'!$A$5:$A$1749,0)),"")</f>
        <v>2.2909999999999999</v>
      </c>
      <c r="L402" s="286">
        <f t="shared" si="25"/>
        <v>2.0411999999999999</v>
      </c>
      <c r="M402" s="291"/>
      <c r="N402" s="291"/>
      <c r="O402" s="286">
        <f>IF(IFERROR(INDEX('Both teabags AfterDry'!$D$3:$D$900,MATCH(J402,'Both teabags AfterDry'!$A$3:$A$900,0)),"")="","",(IFERROR(INDEX('Both teabags AfterDry'!$D$3:$D$900,MATCH(J402,'Both teabags AfterDry'!$A$3:$A$900,0)),"")))</f>
        <v>2.0322</v>
      </c>
      <c r="P402" s="286">
        <f t="shared" si="26"/>
        <v>1.8815999999999999</v>
      </c>
      <c r="Q402" s="291"/>
      <c r="R402" s="291"/>
      <c r="S402" s="287">
        <f>'Dry_Litterbag Placem_Collection'!E183</f>
        <v>42940</v>
      </c>
      <c r="T402" s="287">
        <f>IF('Dry_Litterbag Placem_Collection'!G183="","",'Dry_Litterbag Placem_Collection'!G183)</f>
        <v>43009</v>
      </c>
      <c r="U402" s="288">
        <f t="shared" si="24"/>
        <v>69</v>
      </c>
      <c r="V402" s="286">
        <f t="shared" si="27"/>
        <v>0.15959999999999996</v>
      </c>
      <c r="W402" s="289">
        <f>IFERROR(INDEX(Rainfall_Dry!$O$2:$O$217,MATCH(B402, Rainfall_Dry!$A$2:$A$217,0)),"")</f>
        <v>162.634207253</v>
      </c>
      <c r="X402" s="270">
        <v>25.96</v>
      </c>
      <c r="Y402" s="270">
        <v>8.9200000000000017</v>
      </c>
      <c r="Z402" s="270">
        <v>65.12</v>
      </c>
      <c r="AA402" s="271" t="s">
        <v>2688</v>
      </c>
      <c r="AB402" s="270">
        <v>5.6145884672252304</v>
      </c>
      <c r="AC402">
        <f>IF('WetLitterbags placem_collection'!AB183="","",'WetLitterbags placem_collection'!AB183)</f>
        <v>11.4</v>
      </c>
      <c r="AD402">
        <f>IF('WetLitterbags placem_collection'!Z183="","",'WetLitterbags placem_collection'!Z183)</f>
        <v>15.8</v>
      </c>
      <c r="AE402" s="256" t="str">
        <f>IF('WetLitterbags placem_collection'!AA183="","",'WetLitterbags placem_collection'!AA183)</f>
        <v>O</v>
      </c>
      <c r="AF402">
        <f>IF('WetLitterbags placem_collection'!AC183="","",'WetLitterbags placem_collection'!AC183)</f>
        <v>1</v>
      </c>
      <c r="AG402">
        <f>IFERROR(AVERAGE('Dry_Litterbag Placem_Collection'!O183,'Dry_Litterbag Placem_Collection'!R183),"")</f>
        <v>4.3000000000000007</v>
      </c>
      <c r="AH402" s="290">
        <f>IFERROR(AVERAGE('Dry_Litterbag Placem_Collection'!N183,'Dry_Litterbag Placem_Collection'!Q183),"")</f>
        <v>35.099999999999994</v>
      </c>
      <c r="AI402" s="289">
        <f>INDEX(Coordinates!$B$2:$B$197,MATCH(G402,Coordinates!$J$2:$J$197,0))</f>
        <v>-2.2777329850000001</v>
      </c>
      <c r="AJ402" s="289">
        <f>INDEX(Coordinates!$C$2:$C$197,MATCH(G402,Coordinates!$J$2:$J$197,0))</f>
        <v>34.027422970000003</v>
      </c>
      <c r="AK402" s="289" t="str">
        <f>IF(ISNUMBER(SEARCH("C", 'Dry_Litterbag Placem_Collection'!T183)),"YES","")</f>
        <v/>
      </c>
      <c r="AL402" s="289" t="str">
        <f>IF(ISNUMBER(SEARCH("H", 'Dry_Litterbag Placem_Collection'!T183)),"YES","")</f>
        <v/>
      </c>
      <c r="AM402" s="289" t="str">
        <f>IF(ISNUMBER(SEARCH("R", 'Dry_Litterbag Placem_Collection'!T183)),"YES","")</f>
        <v>YES</v>
      </c>
    </row>
    <row r="403" spans="1:39" ht="15" customHeight="1">
      <c r="A403" s="281" t="s">
        <v>2677</v>
      </c>
      <c r="B403" s="282">
        <f>'Dry_Litterbag Placem_Collection'!A184</f>
        <v>182</v>
      </c>
      <c r="C403" s="282" t="str">
        <f>'Dry_Litterbag Placem_Collection'!B184</f>
        <v>Handajega</v>
      </c>
      <c r="D403" s="282" t="s">
        <v>2677</v>
      </c>
      <c r="E403" s="282" t="s">
        <v>2679</v>
      </c>
      <c r="F403" s="282">
        <v>3</v>
      </c>
      <c r="G403" s="283" t="str">
        <f>'Dry_Litterbag Placem_Collection'!C184</f>
        <v>Wet_W3_T6</v>
      </c>
      <c r="H403" s="284" t="s">
        <v>2559</v>
      </c>
      <c r="I403" s="292" t="s">
        <v>298</v>
      </c>
      <c r="J403" s="282" t="str">
        <f>IF(ISBLANK('Dry_Litterbag Placem_Collection'!K184),"","R"&amp;""&amp;'Dry_Litterbag Placem_Collection'!K184)</f>
        <v>R613</v>
      </c>
      <c r="K403" s="286">
        <f>IFERROR(INDEX('Green_rooibos initial weight'!$C$5:$C$1749,MATCH(J403, 'Green_rooibos initial weight'!$A$5:$A$1749,0)),"")</f>
        <v>2.1680000000000001</v>
      </c>
      <c r="L403" s="286">
        <f t="shared" si="25"/>
        <v>1.9182000000000001</v>
      </c>
      <c r="M403" s="291"/>
      <c r="N403" s="291"/>
      <c r="O403" s="286">
        <f>IF(IFERROR(INDEX('Both teabags AfterDry'!$D$3:$D$900,MATCH(J403,'Both teabags AfterDry'!$A$3:$A$900,0)),"")="","",(IFERROR(INDEX('Both teabags AfterDry'!$D$3:$D$900,MATCH(J403,'Both teabags AfterDry'!$A$3:$A$900,0)),"")))</f>
        <v>1.7827</v>
      </c>
      <c r="P403" s="286">
        <f t="shared" si="26"/>
        <v>1.6320999999999999</v>
      </c>
      <c r="Q403" s="291"/>
      <c r="R403" s="291"/>
      <c r="S403" s="287">
        <f>'Dry_Litterbag Placem_Collection'!E184</f>
        <v>42940</v>
      </c>
      <c r="T403" s="287">
        <f>IF('Dry_Litterbag Placem_Collection'!G184="","",'Dry_Litterbag Placem_Collection'!G184)</f>
        <v>43009</v>
      </c>
      <c r="U403" s="288">
        <f t="shared" si="24"/>
        <v>69</v>
      </c>
      <c r="V403" s="286">
        <f t="shared" si="27"/>
        <v>0.28610000000000024</v>
      </c>
      <c r="W403" s="289">
        <f>IFERROR(INDEX(Rainfall_Dry!$O$2:$O$217,MATCH(B403, Rainfall_Dry!$A$2:$A$217,0)),"")</f>
        <v>162.634207253</v>
      </c>
      <c r="X403" s="270">
        <v>25.96</v>
      </c>
      <c r="Y403" s="270">
        <v>8.9200000000000017</v>
      </c>
      <c r="Z403" s="270">
        <v>65.12</v>
      </c>
      <c r="AA403" s="271" t="s">
        <v>2688</v>
      </c>
      <c r="AB403" s="270">
        <v>6.6145884672252304</v>
      </c>
      <c r="AC403">
        <f>IF('WetLitterbags placem_collection'!AB184="","",'WetLitterbags placem_collection'!AB184)</f>
        <v>8.8000000000000007</v>
      </c>
      <c r="AD403">
        <f>IF('WetLitterbags placem_collection'!Z184="","",'WetLitterbags placem_collection'!Z184)</f>
        <v>15.8</v>
      </c>
      <c r="AE403" s="256" t="str">
        <f>IF('WetLitterbags placem_collection'!AA184="","",'WetLitterbags placem_collection'!AA184)</f>
        <v>O</v>
      </c>
      <c r="AF403">
        <f>IF('WetLitterbags placem_collection'!AC184="","",'WetLitterbags placem_collection'!AC184)</f>
        <v>1</v>
      </c>
      <c r="AG403">
        <f>IFERROR(AVERAGE('Dry_Litterbag Placem_Collection'!O184,'Dry_Litterbag Placem_Collection'!R184),"")</f>
        <v>6.55</v>
      </c>
      <c r="AH403" s="290">
        <f>IFERROR(AVERAGE('Dry_Litterbag Placem_Collection'!N184,'Dry_Litterbag Placem_Collection'!Q184),"")</f>
        <v>36.400000000000006</v>
      </c>
      <c r="AI403" s="289">
        <f>INDEX(Coordinates!$B$2:$B$197,MATCH(G403,Coordinates!$J$2:$J$197,0))</f>
        <v>-2.2777009659999998</v>
      </c>
      <c r="AJ403" s="289">
        <f>INDEX(Coordinates!$C$2:$C$197,MATCH(G403,Coordinates!$J$2:$J$197,0))</f>
        <v>34.027393969999999</v>
      </c>
      <c r="AK403" s="289" t="str">
        <f>IF(ISNUMBER(SEARCH("C", 'Dry_Litterbag Placem_Collection'!T184)),"YES","")</f>
        <v>YES</v>
      </c>
      <c r="AL403" s="289" t="str">
        <f>IF(ISNUMBER(SEARCH("H", 'Dry_Litterbag Placem_Collection'!T184)),"YES","")</f>
        <v>YES</v>
      </c>
      <c r="AM403" s="289" t="str">
        <f>IF(ISNUMBER(SEARCH("R", 'Dry_Litterbag Placem_Collection'!T184)),"YES","")</f>
        <v>YES</v>
      </c>
    </row>
    <row r="404" spans="1:39" ht="15" customHeight="1">
      <c r="A404" s="281" t="s">
        <v>2677</v>
      </c>
      <c r="B404" s="282">
        <f>'Dry_Litterbag Placem_Collection'!A185</f>
        <v>183</v>
      </c>
      <c r="C404" s="282" t="str">
        <f>'Dry_Litterbag Placem_Collection'!B185</f>
        <v>Handajega</v>
      </c>
      <c r="D404" s="282" t="s">
        <v>2677</v>
      </c>
      <c r="E404" s="282" t="s">
        <v>2679</v>
      </c>
      <c r="F404" s="282">
        <v>3</v>
      </c>
      <c r="G404" s="283" t="str">
        <f>'Dry_Litterbag Placem_Collection'!C185</f>
        <v>Wet_W3_T7</v>
      </c>
      <c r="H404" s="284" t="s">
        <v>2559</v>
      </c>
      <c r="I404" s="292" t="s">
        <v>298</v>
      </c>
      <c r="J404" s="282" t="str">
        <f>IF(ISBLANK('Dry_Litterbag Placem_Collection'!K185),"","R"&amp;""&amp;'Dry_Litterbag Placem_Collection'!K185)</f>
        <v/>
      </c>
      <c r="K404" s="286" t="str">
        <f>IFERROR(INDEX('Green_rooibos initial weight'!$C$5:$C$1749,MATCH(J404, 'Green_rooibos initial weight'!$A$5:$A$1749,0)),"")</f>
        <v/>
      </c>
      <c r="L404" s="286" t="str">
        <f t="shared" si="25"/>
        <v/>
      </c>
      <c r="M404" s="291"/>
      <c r="N404" s="291"/>
      <c r="O404" s="286" t="str">
        <f>IF(IFERROR(INDEX('Both teabags AfterDry'!$D$3:$D$900,MATCH(J404,'Both teabags AfterDry'!$A$3:$A$900,0)),"")="","",(IFERROR(INDEX('Both teabags AfterDry'!$D$3:$D$900,MATCH(J404,'Both teabags AfterDry'!$A$3:$A$900,0)),"")))</f>
        <v/>
      </c>
      <c r="P404" s="286" t="str">
        <f t="shared" si="26"/>
        <v/>
      </c>
      <c r="Q404" s="291"/>
      <c r="R404" s="291"/>
      <c r="S404" s="287">
        <f>'Dry_Litterbag Placem_Collection'!E185</f>
        <v>0</v>
      </c>
      <c r="T404" s="287" t="str">
        <f>IF('Dry_Litterbag Placem_Collection'!G185="","",'Dry_Litterbag Placem_Collection'!G185)</f>
        <v/>
      </c>
      <c r="U404" s="288" t="str">
        <f t="shared" si="24"/>
        <v/>
      </c>
      <c r="V404" s="286" t="str">
        <f t="shared" si="27"/>
        <v/>
      </c>
      <c r="W404" s="289" t="str">
        <f>IFERROR(INDEX(Rainfall_Dry!$O$2:$O$217,MATCH(B404, Rainfall_Dry!$A$2:$A$217,0)),"")</f>
        <v/>
      </c>
      <c r="X404" s="270">
        <v>25.96</v>
      </c>
      <c r="Y404" s="270">
        <v>8.9200000000000017</v>
      </c>
      <c r="Z404" s="270">
        <v>65.12</v>
      </c>
      <c r="AA404" s="271" t="s">
        <v>2688</v>
      </c>
      <c r="AB404" s="270">
        <v>7.6145884672252304</v>
      </c>
      <c r="AC404">
        <f>IF('WetLitterbags placem_collection'!AB185="","",'WetLitterbags placem_collection'!AB185)</f>
        <v>11.4</v>
      </c>
      <c r="AD404">
        <f>IF('WetLitterbags placem_collection'!Z185="","",'WetLitterbags placem_collection'!Z185)</f>
        <v>35.799999999999997</v>
      </c>
      <c r="AE404" s="256" t="str">
        <f>IF('WetLitterbags placem_collection'!AA185="","",'WetLitterbags placem_collection'!AA185)</f>
        <v>G</v>
      </c>
      <c r="AF404">
        <f>IF('WetLitterbags placem_collection'!AC185="","",'WetLitterbags placem_collection'!AC185)</f>
        <v>1</v>
      </c>
      <c r="AG404" t="str">
        <f>IFERROR(AVERAGE('Dry_Litterbag Placem_Collection'!O185,'Dry_Litterbag Placem_Collection'!R185),"")</f>
        <v/>
      </c>
      <c r="AH404" s="290" t="str">
        <f>IFERROR(AVERAGE('Dry_Litterbag Placem_Collection'!N185,'Dry_Litterbag Placem_Collection'!Q185),"")</f>
        <v/>
      </c>
      <c r="AI404" s="289">
        <f>INDEX(Coordinates!$B$2:$B$197,MATCH(G404,Coordinates!$J$2:$J$197,0))</f>
        <v>-2.2777790019999999</v>
      </c>
      <c r="AJ404" s="289">
        <f>INDEX(Coordinates!$C$2:$C$197,MATCH(G404,Coordinates!$J$2:$J$197,0))</f>
        <v>34.028066029999998</v>
      </c>
      <c r="AK404" s="289" t="str">
        <f>IF(ISNUMBER(SEARCH("C", 'Dry_Litterbag Placem_Collection'!T185)),"YES","")</f>
        <v/>
      </c>
      <c r="AL404" s="289" t="str">
        <f>IF(ISNUMBER(SEARCH("H", 'Dry_Litterbag Placem_Collection'!T185)),"YES","")</f>
        <v/>
      </c>
      <c r="AM404" s="289" t="str">
        <f>IF(ISNUMBER(SEARCH("R", 'Dry_Litterbag Placem_Collection'!T185)),"YES","")</f>
        <v/>
      </c>
    </row>
    <row r="405" spans="1:39" ht="15" customHeight="1">
      <c r="A405" s="281" t="s">
        <v>2677</v>
      </c>
      <c r="B405" s="282">
        <f>'Dry_Litterbag Placem_Collection'!A186</f>
        <v>184</v>
      </c>
      <c r="C405" s="282" t="str">
        <f>'Dry_Litterbag Placem_Collection'!B186</f>
        <v>Handajega</v>
      </c>
      <c r="D405" s="282" t="s">
        <v>2677</v>
      </c>
      <c r="E405" s="282" t="s">
        <v>2679</v>
      </c>
      <c r="F405" s="282">
        <v>3</v>
      </c>
      <c r="G405" s="283" t="str">
        <f>'Dry_Litterbag Placem_Collection'!C186</f>
        <v>Wet_W3_T8</v>
      </c>
      <c r="H405" s="284" t="s">
        <v>2559</v>
      </c>
      <c r="I405" s="292" t="s">
        <v>298</v>
      </c>
      <c r="J405" s="282" t="str">
        <f>IF(ISBLANK('Dry_Litterbag Placem_Collection'!K186),"","R"&amp;""&amp;'Dry_Litterbag Placem_Collection'!K186)</f>
        <v>R179</v>
      </c>
      <c r="K405" s="286">
        <f>IFERROR(INDEX('Green_rooibos initial weight'!$C$5:$C$1749,MATCH(J405, 'Green_rooibos initial weight'!$A$5:$A$1749,0)),"")</f>
        <v>2.177</v>
      </c>
      <c r="L405" s="286">
        <f t="shared" si="25"/>
        <v>1.9272</v>
      </c>
      <c r="M405" s="291"/>
      <c r="N405" s="291"/>
      <c r="O405" s="286">
        <f>IF(IFERROR(INDEX('Both teabags AfterDry'!$D$3:$D$900,MATCH(J405,'Both teabags AfterDry'!$A$3:$A$900,0)),"")="","",(IFERROR(INDEX('Both teabags AfterDry'!$D$3:$D$900,MATCH(J405,'Both teabags AfterDry'!$A$3:$A$900,0)),"")))</f>
        <v>1.7174</v>
      </c>
      <c r="P405" s="286">
        <f t="shared" si="26"/>
        <v>1.5668</v>
      </c>
      <c r="Q405" s="291"/>
      <c r="R405" s="291"/>
      <c r="S405" s="287">
        <f>'Dry_Litterbag Placem_Collection'!E186</f>
        <v>42940</v>
      </c>
      <c r="T405" s="287">
        <f>IF('Dry_Litterbag Placem_Collection'!G186="","",'Dry_Litterbag Placem_Collection'!G186)</f>
        <v>43009</v>
      </c>
      <c r="U405" s="288">
        <f t="shared" si="24"/>
        <v>69</v>
      </c>
      <c r="V405" s="286">
        <f t="shared" si="27"/>
        <v>0.36040000000000005</v>
      </c>
      <c r="W405" s="289">
        <f>IFERROR(INDEX(Rainfall_Dry!$O$2:$O$217,MATCH(B405, Rainfall_Dry!$A$2:$A$217,0)),"")</f>
        <v>162.634207253</v>
      </c>
      <c r="X405" s="270">
        <v>25.96</v>
      </c>
      <c r="Y405" s="270">
        <v>8.9200000000000017</v>
      </c>
      <c r="Z405" s="270">
        <v>65.12</v>
      </c>
      <c r="AA405" s="271" t="s">
        <v>2688</v>
      </c>
      <c r="AB405" s="270">
        <v>8.6145884672252304</v>
      </c>
      <c r="AC405">
        <f>IF('WetLitterbags placem_collection'!AB186="","",'WetLitterbags placem_collection'!AB186)</f>
        <v>3.7</v>
      </c>
      <c r="AD405">
        <f>IF('WetLitterbags placem_collection'!Z186="","",'WetLitterbags placem_collection'!Z186)</f>
        <v>16.399999999999999</v>
      </c>
      <c r="AE405" s="256" t="str">
        <f>IF('WetLitterbags placem_collection'!AA186="","",'WetLitterbags placem_collection'!AA186)</f>
        <v>O</v>
      </c>
      <c r="AF405">
        <f>IF('WetLitterbags placem_collection'!AC186="","",'WetLitterbags placem_collection'!AC186)</f>
        <v>0</v>
      </c>
      <c r="AG405">
        <f>IFERROR(AVERAGE('Dry_Litterbag Placem_Collection'!O186,'Dry_Litterbag Placem_Collection'!R186),"")</f>
        <v>4.3</v>
      </c>
      <c r="AH405" s="290">
        <f>IFERROR(AVERAGE('Dry_Litterbag Placem_Collection'!N186,'Dry_Litterbag Placem_Collection'!Q186),"")</f>
        <v>28.05</v>
      </c>
      <c r="AI405" s="289">
        <f>INDEX(Coordinates!$B$2:$B$197,MATCH(G405,Coordinates!$J$2:$J$197,0))</f>
        <v>-2.2775169829999999</v>
      </c>
      <c r="AJ405" s="289">
        <f>INDEX(Coordinates!$C$2:$C$197,MATCH(G405,Coordinates!$J$2:$J$197,0))</f>
        <v>34.027766970000002</v>
      </c>
      <c r="AK405" s="289" t="str">
        <f>IF(ISNUMBER(SEARCH("C", 'Dry_Litterbag Placem_Collection'!T186)),"YES","")</f>
        <v/>
      </c>
      <c r="AL405" s="289" t="str">
        <f>IF(ISNUMBER(SEARCH("H", 'Dry_Litterbag Placem_Collection'!T186)),"YES","")</f>
        <v/>
      </c>
      <c r="AM405" s="289" t="str">
        <f>IF(ISNUMBER(SEARCH("R", 'Dry_Litterbag Placem_Collection'!T186)),"YES","")</f>
        <v>YES</v>
      </c>
    </row>
    <row r="406" spans="1:39" ht="15" customHeight="1">
      <c r="A406" s="281" t="s">
        <v>2677</v>
      </c>
      <c r="B406" s="282">
        <f>'Dry_Litterbag Placem_Collection'!A187</f>
        <v>185</v>
      </c>
      <c r="C406" s="282" t="str">
        <f>'Dry_Litterbag Placem_Collection'!B187</f>
        <v>Handajega</v>
      </c>
      <c r="D406" s="282" t="s">
        <v>2677</v>
      </c>
      <c r="E406" s="282" t="s">
        <v>2679</v>
      </c>
      <c r="F406" s="282">
        <v>4</v>
      </c>
      <c r="G406" s="283" t="str">
        <f>'Dry_Litterbag Placem_Collection'!C187</f>
        <v>Wet_W4_T1</v>
      </c>
      <c r="H406" s="284" t="s">
        <v>2559</v>
      </c>
      <c r="I406" s="292" t="s">
        <v>298</v>
      </c>
      <c r="J406" s="282" t="str">
        <f>IF(ISBLANK('Dry_Litterbag Placem_Collection'!K187),"","R"&amp;""&amp;'Dry_Litterbag Placem_Collection'!K187)</f>
        <v>R300</v>
      </c>
      <c r="K406" s="286">
        <f>IFERROR(INDEX('Green_rooibos initial weight'!$C$5:$C$1749,MATCH(J406, 'Green_rooibos initial weight'!$A$5:$A$1749,0)),"")</f>
        <v>2.2330000000000001</v>
      </c>
      <c r="L406" s="286">
        <f t="shared" si="25"/>
        <v>1.9832000000000001</v>
      </c>
      <c r="M406" s="291"/>
      <c r="N406" s="291"/>
      <c r="O406" s="286" t="str">
        <f>IF(IFERROR(INDEX('Both teabags AfterDry'!$D$3:$D$900,MATCH(J406,'Both teabags AfterDry'!$A$3:$A$900,0)),"")="","",(IFERROR(INDEX('Both teabags AfterDry'!$D$3:$D$900,MATCH(J406,'Both teabags AfterDry'!$A$3:$A$900,0)),"")))</f>
        <v/>
      </c>
      <c r="P406" s="286" t="str">
        <f t="shared" si="26"/>
        <v/>
      </c>
      <c r="Q406" s="291"/>
      <c r="R406" s="291"/>
      <c r="S406" s="287">
        <f>'Dry_Litterbag Placem_Collection'!E187</f>
        <v>42940</v>
      </c>
      <c r="T406" s="287">
        <f>IF('Dry_Litterbag Placem_Collection'!G187="","",'Dry_Litterbag Placem_Collection'!G187)</f>
        <v>43009</v>
      </c>
      <c r="U406" s="288">
        <f t="shared" si="24"/>
        <v>69</v>
      </c>
      <c r="V406" s="286" t="str">
        <f t="shared" si="27"/>
        <v/>
      </c>
      <c r="W406" s="289">
        <f>IFERROR(INDEX(Rainfall_Dry!$O$2:$O$217,MATCH(B406, Rainfall_Dry!$A$2:$A$217,0)),"")</f>
        <v>162.634207253</v>
      </c>
      <c r="X406" s="270">
        <v>25.96</v>
      </c>
      <c r="Y406" s="270">
        <v>8.9200000000000017</v>
      </c>
      <c r="Z406" s="270">
        <v>65.12</v>
      </c>
      <c r="AA406" s="271" t="s">
        <v>2688</v>
      </c>
      <c r="AB406" s="270">
        <v>1.6991621488417901</v>
      </c>
      <c r="AC406">
        <f>IF('WetLitterbags placem_collection'!AB187="","",'WetLitterbags placem_collection'!AB187)</f>
        <v>9.8000000000000007</v>
      </c>
      <c r="AD406">
        <f>IF('WetLitterbags placem_collection'!Z187="","",'WetLitterbags placem_collection'!Z187)</f>
        <v>29.4</v>
      </c>
      <c r="AE406" s="256" t="str">
        <f>IF('WetLitterbags placem_collection'!AA187="","",'WetLitterbags placem_collection'!AA187)</f>
        <v>O</v>
      </c>
      <c r="AF406">
        <f>IF('WetLitterbags placem_collection'!AC187="","",'WetLitterbags placem_collection'!AC187)</f>
        <v>0</v>
      </c>
      <c r="AG406">
        <f>IFERROR(AVERAGE('Dry_Litterbag Placem_Collection'!O187,'Dry_Litterbag Placem_Collection'!R187),"")</f>
        <v>4.9000000000000004</v>
      </c>
      <c r="AH406" s="290">
        <f>IFERROR(AVERAGE('Dry_Litterbag Placem_Collection'!N187,'Dry_Litterbag Placem_Collection'!Q187),"")</f>
        <v>35</v>
      </c>
      <c r="AI406" s="289">
        <f>INDEX(Coordinates!$B$2:$B$197,MATCH(G406,Coordinates!$J$2:$J$197,0))</f>
        <v>-2.2787330300000002</v>
      </c>
      <c r="AJ406" s="289">
        <f>INDEX(Coordinates!$C$2:$C$197,MATCH(G406,Coordinates!$J$2:$J$197,0))</f>
        <v>34.032136029999997</v>
      </c>
      <c r="AK406" s="289" t="str">
        <f>IF(ISNUMBER(SEARCH("C", 'Dry_Litterbag Placem_Collection'!T187)),"YES","")</f>
        <v/>
      </c>
      <c r="AL406" s="289" t="str">
        <f>IF(ISNUMBER(SEARCH("H", 'Dry_Litterbag Placem_Collection'!T187)),"YES","")</f>
        <v>YES</v>
      </c>
      <c r="AM406" s="289" t="str">
        <f>IF(ISNUMBER(SEARCH("R", 'Dry_Litterbag Placem_Collection'!T187)),"YES","")</f>
        <v/>
      </c>
    </row>
    <row r="407" spans="1:39" ht="15" customHeight="1">
      <c r="A407" s="281" t="s">
        <v>2677</v>
      </c>
      <c r="B407" s="282">
        <f>'Dry_Litterbag Placem_Collection'!A188</f>
        <v>186</v>
      </c>
      <c r="C407" s="282" t="str">
        <f>'Dry_Litterbag Placem_Collection'!B188</f>
        <v>Handajega</v>
      </c>
      <c r="D407" s="282" t="s">
        <v>2677</v>
      </c>
      <c r="E407" s="282" t="s">
        <v>2679</v>
      </c>
      <c r="F407" s="282">
        <v>4</v>
      </c>
      <c r="G407" s="283" t="str">
        <f>'Dry_Litterbag Placem_Collection'!C188</f>
        <v>Wet_W4_T2</v>
      </c>
      <c r="H407" s="284" t="s">
        <v>2559</v>
      </c>
      <c r="I407" s="292" t="s">
        <v>298</v>
      </c>
      <c r="J407" s="282" t="str">
        <f>IF(ISBLANK('Dry_Litterbag Placem_Collection'!K188),"","R"&amp;""&amp;'Dry_Litterbag Placem_Collection'!K188)</f>
        <v>R717</v>
      </c>
      <c r="K407" s="286">
        <f>IFERROR(INDEX('Green_rooibos initial weight'!$C$5:$C$1749,MATCH(J407, 'Green_rooibos initial weight'!$A$5:$A$1749,0)),"")</f>
        <v>2.1619999999999999</v>
      </c>
      <c r="L407" s="286">
        <f t="shared" si="25"/>
        <v>1.9121999999999999</v>
      </c>
      <c r="M407" s="291"/>
      <c r="N407" s="291"/>
      <c r="O407" s="286">
        <f>IF(IFERROR(INDEX('Both teabags AfterDry'!$D$3:$D$900,MATCH(J407,'Both teabags AfterDry'!$A$3:$A$900,0)),"")="","",(IFERROR(INDEX('Both teabags AfterDry'!$D$3:$D$900,MATCH(J407,'Both teabags AfterDry'!$A$3:$A$900,0)),"")))</f>
        <v>1.7592000000000001</v>
      </c>
      <c r="P407" s="286">
        <f t="shared" si="26"/>
        <v>1.6086</v>
      </c>
      <c r="Q407" s="291"/>
      <c r="R407" s="291"/>
      <c r="S407" s="287">
        <f>'Dry_Litterbag Placem_Collection'!E188</f>
        <v>42940</v>
      </c>
      <c r="T407" s="287">
        <f>IF('Dry_Litterbag Placem_Collection'!G188="","",'Dry_Litterbag Placem_Collection'!G188)</f>
        <v>43009</v>
      </c>
      <c r="U407" s="288">
        <f t="shared" si="24"/>
        <v>69</v>
      </c>
      <c r="V407" s="286">
        <f t="shared" si="27"/>
        <v>0.30359999999999987</v>
      </c>
      <c r="W407" s="289">
        <f>IFERROR(INDEX(Rainfall_Dry!$O$2:$O$217,MATCH(B407, Rainfall_Dry!$A$2:$A$217,0)),"")</f>
        <v>162.634207253</v>
      </c>
      <c r="X407" s="270">
        <v>25.96</v>
      </c>
      <c r="Y407" s="270">
        <v>8.9200000000000017</v>
      </c>
      <c r="Z407" s="270">
        <v>65.12</v>
      </c>
      <c r="AA407" s="271" t="s">
        <v>2688</v>
      </c>
      <c r="AB407" s="270">
        <v>2.6991621488417898</v>
      </c>
      <c r="AC407">
        <f>IF('WetLitterbags placem_collection'!AB188="","",'WetLitterbags placem_collection'!AB188)</f>
        <v>11.4</v>
      </c>
      <c r="AD407">
        <f>IF('WetLitterbags placem_collection'!Z188="","",'WetLitterbags placem_collection'!Z188)</f>
        <v>45.4</v>
      </c>
      <c r="AE407" s="256" t="str">
        <f>IF('WetLitterbags placem_collection'!AA188="","",'WetLitterbags placem_collection'!AA188)</f>
        <v>O</v>
      </c>
      <c r="AF407">
        <f>IF('WetLitterbags placem_collection'!AC188="","",'WetLitterbags placem_collection'!AC188)</f>
        <v>0</v>
      </c>
      <c r="AG407">
        <f>IFERROR(AVERAGE('Dry_Litterbag Placem_Collection'!O188,'Dry_Litterbag Placem_Collection'!R188),"")</f>
        <v>7.55</v>
      </c>
      <c r="AH407" s="290">
        <f>IFERROR(AVERAGE('Dry_Litterbag Placem_Collection'!N188,'Dry_Litterbag Placem_Collection'!Q188),"")</f>
        <v>35.299999999999997</v>
      </c>
      <c r="AI407" s="289">
        <f>INDEX(Coordinates!$B$2:$B$197,MATCH(G407,Coordinates!$J$2:$J$197,0))</f>
        <v>-2.278763037</v>
      </c>
      <c r="AJ407" s="289">
        <f>INDEX(Coordinates!$C$2:$C$197,MATCH(G407,Coordinates!$J$2:$J$197,0))</f>
        <v>34.031974009999999</v>
      </c>
      <c r="AK407" s="289" t="str">
        <f>IF(ISNUMBER(SEARCH("C", 'Dry_Litterbag Placem_Collection'!T188)),"YES","")</f>
        <v>YES</v>
      </c>
      <c r="AL407" s="289" t="str">
        <f>IF(ISNUMBER(SEARCH("H", 'Dry_Litterbag Placem_Collection'!T188)),"YES","")</f>
        <v>YES</v>
      </c>
      <c r="AM407" s="289" t="str">
        <f>IF(ISNUMBER(SEARCH("R", 'Dry_Litterbag Placem_Collection'!T188)),"YES","")</f>
        <v/>
      </c>
    </row>
    <row r="408" spans="1:39" ht="15" customHeight="1">
      <c r="A408" s="281" t="s">
        <v>2677</v>
      </c>
      <c r="B408" s="282">
        <f>'Dry_Litterbag Placem_Collection'!A189</f>
        <v>187</v>
      </c>
      <c r="C408" s="282" t="str">
        <f>'Dry_Litterbag Placem_Collection'!B189</f>
        <v>Handajega</v>
      </c>
      <c r="D408" s="282" t="s">
        <v>2677</v>
      </c>
      <c r="E408" s="282" t="s">
        <v>2679</v>
      </c>
      <c r="F408" s="282">
        <v>4</v>
      </c>
      <c r="G408" s="283" t="str">
        <f>'Dry_Litterbag Placem_Collection'!C189</f>
        <v>Wet_W4_T3</v>
      </c>
      <c r="H408" s="284" t="s">
        <v>2559</v>
      </c>
      <c r="I408" s="292" t="s">
        <v>298</v>
      </c>
      <c r="J408" s="282" t="str">
        <f>IF(ISBLANK('Dry_Litterbag Placem_Collection'!K189),"","R"&amp;""&amp;'Dry_Litterbag Placem_Collection'!K189)</f>
        <v>R759</v>
      </c>
      <c r="K408" s="286">
        <f>IFERROR(INDEX('Green_rooibos initial weight'!$C$5:$C$1749,MATCH(J408, 'Green_rooibos initial weight'!$A$5:$A$1749,0)),"")</f>
        <v>2.2469999999999999</v>
      </c>
      <c r="L408" s="286">
        <f t="shared" si="25"/>
        <v>1.9971999999999999</v>
      </c>
      <c r="M408" s="291"/>
      <c r="N408" s="291"/>
      <c r="O408" s="286">
        <f>IF(IFERROR(INDEX('Both teabags AfterDry'!$D$3:$D$900,MATCH(J408,'Both teabags AfterDry'!$A$3:$A$900,0)),"")="","",(IFERROR(INDEX('Both teabags AfterDry'!$D$3:$D$900,MATCH(J408,'Both teabags AfterDry'!$A$3:$A$900,0)),"")))</f>
        <v>1.7075</v>
      </c>
      <c r="P408" s="286">
        <f t="shared" si="26"/>
        <v>1.5569</v>
      </c>
      <c r="Q408" s="291"/>
      <c r="R408" s="291"/>
      <c r="S408" s="287">
        <f>'Dry_Litterbag Placem_Collection'!E189</f>
        <v>42940</v>
      </c>
      <c r="T408" s="287">
        <f>IF('Dry_Litterbag Placem_Collection'!G189="","",'Dry_Litterbag Placem_Collection'!G189)</f>
        <v>43009</v>
      </c>
      <c r="U408" s="288">
        <f t="shared" si="24"/>
        <v>69</v>
      </c>
      <c r="V408" s="286">
        <f t="shared" si="27"/>
        <v>0.44029999999999991</v>
      </c>
      <c r="W408" s="289">
        <f>IFERROR(INDEX(Rainfall_Dry!$O$2:$O$217,MATCH(B408, Rainfall_Dry!$A$2:$A$217,0)),"")</f>
        <v>162.634207253</v>
      </c>
      <c r="X408" s="270">
        <v>25.96</v>
      </c>
      <c r="Y408" s="270">
        <v>8.9200000000000017</v>
      </c>
      <c r="Z408" s="270">
        <v>65.12</v>
      </c>
      <c r="AA408" s="271" t="s">
        <v>2688</v>
      </c>
      <c r="AB408" s="270">
        <v>3.6991621488417898</v>
      </c>
      <c r="AC408">
        <f>IF('WetLitterbags placem_collection'!AB189="","",'WetLitterbags placem_collection'!AB189)</f>
        <v>0.6</v>
      </c>
      <c r="AD408">
        <f>IF('WetLitterbags placem_collection'!Z189="","",'WetLitterbags placem_collection'!Z189)</f>
        <v>39.4</v>
      </c>
      <c r="AE408" s="256" t="str">
        <f>IF('WetLitterbags placem_collection'!AA189="","",'WetLitterbags placem_collection'!AA189)</f>
        <v>O</v>
      </c>
      <c r="AF408">
        <f>IF('WetLitterbags placem_collection'!AC189="","",'WetLitterbags placem_collection'!AC189)</f>
        <v>1</v>
      </c>
      <c r="AG408">
        <f>IFERROR(AVERAGE('Dry_Litterbag Placem_Collection'!O189,'Dry_Litterbag Placem_Collection'!R189),"")</f>
        <v>5.05</v>
      </c>
      <c r="AH408" s="290">
        <f>IFERROR(AVERAGE('Dry_Litterbag Placem_Collection'!N189,'Dry_Litterbag Placem_Collection'!Q189),"")</f>
        <v>35.150000000000006</v>
      </c>
      <c r="AI408" s="289">
        <f>INDEX(Coordinates!$B$2:$B$197,MATCH(G408,Coordinates!$J$2:$J$197,0))</f>
        <v>-2.2785890289999999</v>
      </c>
      <c r="AJ408" s="289">
        <f>INDEX(Coordinates!$C$2:$C$197,MATCH(G408,Coordinates!$J$2:$J$197,0))</f>
        <v>34.031841999999997</v>
      </c>
      <c r="AK408" s="289" t="str">
        <f>IF(ISNUMBER(SEARCH("C", 'Dry_Litterbag Placem_Collection'!T189)),"YES","")</f>
        <v/>
      </c>
      <c r="AL408" s="289" t="str">
        <f>IF(ISNUMBER(SEARCH("H", 'Dry_Litterbag Placem_Collection'!T189)),"YES","")</f>
        <v/>
      </c>
      <c r="AM408" s="289" t="str">
        <f>IF(ISNUMBER(SEARCH("R", 'Dry_Litterbag Placem_Collection'!T189)),"YES","")</f>
        <v/>
      </c>
    </row>
    <row r="409" spans="1:39" ht="15" customHeight="1">
      <c r="A409" s="281" t="s">
        <v>2677</v>
      </c>
      <c r="B409" s="282">
        <f>'Dry_Litterbag Placem_Collection'!A190</f>
        <v>188</v>
      </c>
      <c r="C409" s="282" t="str">
        <f>'Dry_Litterbag Placem_Collection'!B190</f>
        <v>Handajega</v>
      </c>
      <c r="D409" s="282" t="s">
        <v>2677</v>
      </c>
      <c r="E409" s="282" t="s">
        <v>2679</v>
      </c>
      <c r="F409" s="282">
        <v>4</v>
      </c>
      <c r="G409" s="283" t="str">
        <f>'Dry_Litterbag Placem_Collection'!C190</f>
        <v>Wet_W4_T4</v>
      </c>
      <c r="H409" s="284" t="s">
        <v>2559</v>
      </c>
      <c r="I409" s="292" t="s">
        <v>298</v>
      </c>
      <c r="J409" s="282" t="str">
        <f>IF(ISBLANK('Dry_Litterbag Placem_Collection'!K190),"","R"&amp;""&amp;'Dry_Litterbag Placem_Collection'!K190)</f>
        <v>R357</v>
      </c>
      <c r="K409" s="286">
        <f>IFERROR(INDEX('Green_rooibos initial weight'!$C$5:$C$1749,MATCH(J409, 'Green_rooibos initial weight'!$A$5:$A$1749,0)),"")</f>
        <v>2.2090000000000001</v>
      </c>
      <c r="L409" s="286">
        <f t="shared" si="25"/>
        <v>1.9592000000000001</v>
      </c>
      <c r="M409" s="291"/>
      <c r="N409" s="291"/>
      <c r="O409" s="286" t="str">
        <f>IF(IFERROR(INDEX('Both teabags AfterDry'!$D$3:$D$900,MATCH(J409,'Both teabags AfterDry'!$A$3:$A$900,0)),"")="","",(IFERROR(INDEX('Both teabags AfterDry'!$D$3:$D$900,MATCH(J409,'Both teabags AfterDry'!$A$3:$A$900,0)),"")))</f>
        <v/>
      </c>
      <c r="P409" s="286" t="str">
        <f t="shared" si="26"/>
        <v/>
      </c>
      <c r="Q409" s="291"/>
      <c r="R409" s="291"/>
      <c r="S409" s="287">
        <f>'Dry_Litterbag Placem_Collection'!E190</f>
        <v>42940</v>
      </c>
      <c r="T409" s="287">
        <f>IF('Dry_Litterbag Placem_Collection'!G190="","",'Dry_Litterbag Placem_Collection'!G190)</f>
        <v>43009</v>
      </c>
      <c r="U409" s="288">
        <f t="shared" si="24"/>
        <v>69</v>
      </c>
      <c r="V409" s="286" t="str">
        <f t="shared" si="27"/>
        <v/>
      </c>
      <c r="W409" s="289">
        <f>IFERROR(INDEX(Rainfall_Dry!$O$2:$O$217,MATCH(B409, Rainfall_Dry!$A$2:$A$217,0)),"")</f>
        <v>162.634207253</v>
      </c>
      <c r="X409" s="270">
        <v>25.96</v>
      </c>
      <c r="Y409" s="270">
        <v>8.9200000000000017</v>
      </c>
      <c r="Z409" s="270">
        <v>65.12</v>
      </c>
      <c r="AA409" s="271" t="s">
        <v>2688</v>
      </c>
      <c r="AB409" s="270">
        <v>4.6991621488417898</v>
      </c>
      <c r="AC409">
        <f>IF('WetLitterbags placem_collection'!AB190="","",'WetLitterbags placem_collection'!AB190)</f>
        <v>2.2999999999999998</v>
      </c>
      <c r="AD409">
        <f>IF('WetLitterbags placem_collection'!Z190="","",'WetLitterbags placem_collection'!Z190)</f>
        <v>14.4</v>
      </c>
      <c r="AE409" s="256" t="str">
        <f>IF('WetLitterbags placem_collection'!AA190="","",'WetLitterbags placem_collection'!AA190)</f>
        <v>O</v>
      </c>
      <c r="AF409">
        <f>IF('WetLitterbags placem_collection'!AC190="","",'WetLitterbags placem_collection'!AC190)</f>
        <v>0</v>
      </c>
      <c r="AG409">
        <f>IFERROR(AVERAGE('Dry_Litterbag Placem_Collection'!O190,'Dry_Litterbag Placem_Collection'!R190),"")</f>
        <v>7.35</v>
      </c>
      <c r="AH409" s="290">
        <f>IFERROR(AVERAGE('Dry_Litterbag Placem_Collection'!N190,'Dry_Litterbag Placem_Collection'!Q190),"")</f>
        <v>34.150000000000006</v>
      </c>
      <c r="AI409" s="289">
        <f>INDEX(Coordinates!$B$2:$B$197,MATCH(G409,Coordinates!$J$2:$J$197,0))</f>
        <v>-2.278422983</v>
      </c>
      <c r="AJ409" s="289">
        <f>INDEX(Coordinates!$C$2:$C$197,MATCH(G409,Coordinates!$J$2:$J$197,0))</f>
        <v>34.032261009999999</v>
      </c>
      <c r="AK409" s="289" t="str">
        <f>IF(ISNUMBER(SEARCH("C", 'Dry_Litterbag Placem_Collection'!T190)),"YES","")</f>
        <v>YES</v>
      </c>
      <c r="AL409" s="289" t="str">
        <f>IF(ISNUMBER(SEARCH("H", 'Dry_Litterbag Placem_Collection'!T190)),"YES","")</f>
        <v>YES</v>
      </c>
      <c r="AM409" s="289" t="str">
        <f>IF(ISNUMBER(SEARCH("R", 'Dry_Litterbag Placem_Collection'!T190)),"YES","")</f>
        <v>YES</v>
      </c>
    </row>
    <row r="410" spans="1:39" ht="15" customHeight="1">
      <c r="A410" s="281" t="s">
        <v>2677</v>
      </c>
      <c r="B410" s="282">
        <f>'Dry_Litterbag Placem_Collection'!A191</f>
        <v>189</v>
      </c>
      <c r="C410" s="282" t="str">
        <f>'Dry_Litterbag Placem_Collection'!B191</f>
        <v>Handajega</v>
      </c>
      <c r="D410" s="282" t="s">
        <v>2677</v>
      </c>
      <c r="E410" s="282" t="s">
        <v>2679</v>
      </c>
      <c r="F410" s="282">
        <v>4</v>
      </c>
      <c r="G410" s="283" t="str">
        <f>'Dry_Litterbag Placem_Collection'!C191</f>
        <v>Wet_W4_T5</v>
      </c>
      <c r="H410" s="284" t="s">
        <v>2559</v>
      </c>
      <c r="I410" s="292" t="s">
        <v>298</v>
      </c>
      <c r="J410" s="282" t="str">
        <f>IF(ISBLANK('Dry_Litterbag Placem_Collection'!K191),"","R"&amp;""&amp;'Dry_Litterbag Placem_Collection'!K191)</f>
        <v>R18</v>
      </c>
      <c r="K410" s="286">
        <f>IFERROR(INDEX('Green_rooibos initial weight'!$C$5:$C$1749,MATCH(J410, 'Green_rooibos initial weight'!$A$5:$A$1749,0)),"")</f>
        <v>2.2519999999999998</v>
      </c>
      <c r="L410" s="286">
        <f t="shared" si="25"/>
        <v>2.0021999999999998</v>
      </c>
      <c r="M410" s="291"/>
      <c r="N410" s="291"/>
      <c r="O410" s="286" t="str">
        <f>IF(IFERROR(INDEX('Both teabags AfterDry'!$D$3:$D$900,MATCH(J410,'Both teabags AfterDry'!$A$3:$A$900,0)),"")="","",(IFERROR(INDEX('Both teabags AfterDry'!$D$3:$D$900,MATCH(J410,'Both teabags AfterDry'!$A$3:$A$900,0)),"")))</f>
        <v/>
      </c>
      <c r="P410" s="286" t="str">
        <f t="shared" si="26"/>
        <v/>
      </c>
      <c r="Q410" s="291"/>
      <c r="R410" s="291"/>
      <c r="S410" s="287">
        <f>'Dry_Litterbag Placem_Collection'!E191</f>
        <v>42940</v>
      </c>
      <c r="T410" s="287">
        <f>IF('Dry_Litterbag Placem_Collection'!G191="","",'Dry_Litterbag Placem_Collection'!G191)</f>
        <v>43009</v>
      </c>
      <c r="U410" s="288">
        <f t="shared" si="24"/>
        <v>69</v>
      </c>
      <c r="V410" s="286" t="str">
        <f t="shared" si="27"/>
        <v/>
      </c>
      <c r="W410" s="289">
        <f>IFERROR(INDEX(Rainfall_Dry!$O$2:$O$217,MATCH(B410, Rainfall_Dry!$A$2:$A$217,0)),"")</f>
        <v>162.634207253</v>
      </c>
      <c r="X410" s="270">
        <v>25.96</v>
      </c>
      <c r="Y410" s="270">
        <v>8.9200000000000017</v>
      </c>
      <c r="Z410" s="270">
        <v>65.12</v>
      </c>
      <c r="AA410" s="271" t="s">
        <v>2688</v>
      </c>
      <c r="AB410" s="270">
        <v>5.6991621488417898</v>
      </c>
      <c r="AC410">
        <f>IF('WetLitterbags placem_collection'!AB191="","",'WetLitterbags placem_collection'!AB191)</f>
        <v>0.6</v>
      </c>
      <c r="AD410">
        <f>IF('WetLitterbags placem_collection'!Z191="","",'WetLitterbags placem_collection'!Z191)</f>
        <v>7</v>
      </c>
      <c r="AE410" s="256" t="str">
        <f>IF('WetLitterbags placem_collection'!AA191="","",'WetLitterbags placem_collection'!AA191)</f>
        <v>O</v>
      </c>
      <c r="AF410">
        <f>IF('WetLitterbags placem_collection'!AC191="","",'WetLitterbags placem_collection'!AC191)</f>
        <v>1</v>
      </c>
      <c r="AG410">
        <f>IFERROR(AVERAGE('Dry_Litterbag Placem_Collection'!O191,'Dry_Litterbag Placem_Collection'!R191),"")</f>
        <v>5.5</v>
      </c>
      <c r="AH410" s="290">
        <f>IFERROR(AVERAGE('Dry_Litterbag Placem_Collection'!N191,'Dry_Litterbag Placem_Collection'!Q191),"")</f>
        <v>33</v>
      </c>
      <c r="AI410" s="289">
        <f>INDEX(Coordinates!$B$2:$B$197,MATCH(G410,Coordinates!$J$2:$J$197,0))</f>
        <v>-2.2787580080000001</v>
      </c>
      <c r="AJ410" s="289">
        <f>INDEX(Coordinates!$C$2:$C$197,MATCH(G410,Coordinates!$J$2:$J$197,0))</f>
        <v>34.032463010000001</v>
      </c>
      <c r="AK410" s="289" t="str">
        <f>IF(ISNUMBER(SEARCH("C", 'Dry_Litterbag Placem_Collection'!T191)),"YES","")</f>
        <v/>
      </c>
      <c r="AL410" s="289" t="str">
        <f>IF(ISNUMBER(SEARCH("H", 'Dry_Litterbag Placem_Collection'!T191)),"YES","")</f>
        <v>YES</v>
      </c>
      <c r="AM410" s="289" t="str">
        <f>IF(ISNUMBER(SEARCH("R", 'Dry_Litterbag Placem_Collection'!T191)),"YES","")</f>
        <v>YES</v>
      </c>
    </row>
    <row r="411" spans="1:39" ht="15" customHeight="1">
      <c r="A411" s="281" t="s">
        <v>2677</v>
      </c>
      <c r="B411" s="282">
        <f>'Dry_Litterbag Placem_Collection'!A192</f>
        <v>190</v>
      </c>
      <c r="C411" s="282" t="str">
        <f>'Dry_Litterbag Placem_Collection'!B192</f>
        <v>Handajega</v>
      </c>
      <c r="D411" s="282" t="s">
        <v>2677</v>
      </c>
      <c r="E411" s="282" t="s">
        <v>2679</v>
      </c>
      <c r="F411" s="282">
        <v>4</v>
      </c>
      <c r="G411" s="283" t="str">
        <f>'Dry_Litterbag Placem_Collection'!C192</f>
        <v>Wet_W4_T6</v>
      </c>
      <c r="H411" s="284" t="s">
        <v>2559</v>
      </c>
      <c r="I411" s="292" t="s">
        <v>298</v>
      </c>
      <c r="J411" s="282" t="str">
        <f>IF(ISBLANK('Dry_Litterbag Placem_Collection'!K192),"","R"&amp;""&amp;'Dry_Litterbag Placem_Collection'!K192)</f>
        <v>R397</v>
      </c>
      <c r="K411" s="286">
        <f>IFERROR(INDEX('Green_rooibos initial weight'!$C$5:$C$1749,MATCH(J411, 'Green_rooibos initial weight'!$A$5:$A$1749,0)),"")</f>
        <v>2.1970000000000001</v>
      </c>
      <c r="L411" s="286">
        <f t="shared" si="25"/>
        <v>1.9472</v>
      </c>
      <c r="M411" s="291"/>
      <c r="N411" s="291"/>
      <c r="O411" s="286">
        <f>IF(IFERROR(INDEX('Both teabags AfterDry'!$D$3:$D$900,MATCH(J411,'Both teabags AfterDry'!$A$3:$A$900,0)),"")="","",(IFERROR(INDEX('Both teabags AfterDry'!$D$3:$D$900,MATCH(J411,'Both teabags AfterDry'!$A$3:$A$900,0)),"")))</f>
        <v>1.7444999999999999</v>
      </c>
      <c r="P411" s="286">
        <f t="shared" si="26"/>
        <v>1.5938999999999999</v>
      </c>
      <c r="Q411" s="291"/>
      <c r="R411" s="291"/>
      <c r="S411" s="287">
        <f>'Dry_Litterbag Placem_Collection'!E192</f>
        <v>42940</v>
      </c>
      <c r="T411" s="287">
        <f>IF('Dry_Litterbag Placem_Collection'!G192="","",'Dry_Litterbag Placem_Collection'!G192)</f>
        <v>43009</v>
      </c>
      <c r="U411" s="288">
        <f t="shared" si="24"/>
        <v>69</v>
      </c>
      <c r="V411" s="286">
        <f t="shared" si="27"/>
        <v>0.35330000000000017</v>
      </c>
      <c r="W411" s="289">
        <f>IFERROR(INDEX(Rainfall_Dry!$O$2:$O$217,MATCH(B411, Rainfall_Dry!$A$2:$A$217,0)),"")</f>
        <v>162.634207253</v>
      </c>
      <c r="X411" s="270">
        <v>25.96</v>
      </c>
      <c r="Y411" s="270">
        <v>8.9200000000000017</v>
      </c>
      <c r="Z411" s="270">
        <v>65.12</v>
      </c>
      <c r="AA411" s="271" t="s">
        <v>2688</v>
      </c>
      <c r="AB411" s="270">
        <v>6.6991621488417898</v>
      </c>
      <c r="AC411">
        <f>IF('WetLitterbags placem_collection'!AB192="","",'WetLitterbags placem_collection'!AB192)</f>
        <v>9.5</v>
      </c>
      <c r="AD411">
        <f>IF('WetLitterbags placem_collection'!Z192="","",'WetLitterbags placem_collection'!Z192)</f>
        <v>17.399999999999999</v>
      </c>
      <c r="AE411" s="256" t="str">
        <f>IF('WetLitterbags placem_collection'!AA192="","",'WetLitterbags placem_collection'!AA192)</f>
        <v>O</v>
      </c>
      <c r="AF411">
        <f>IF('WetLitterbags placem_collection'!AC192="","",'WetLitterbags placem_collection'!AC192)</f>
        <v>0</v>
      </c>
      <c r="AG411">
        <f>IFERROR(AVERAGE('Dry_Litterbag Placem_Collection'!O192,'Dry_Litterbag Placem_Collection'!R192),"")</f>
        <v>5.0500000000000007</v>
      </c>
      <c r="AH411" s="290">
        <f>IFERROR(AVERAGE('Dry_Litterbag Placem_Collection'!N192,'Dry_Litterbag Placem_Collection'!Q192),"")</f>
        <v>36.049999999999997</v>
      </c>
      <c r="AI411" s="289">
        <f>INDEX(Coordinates!$B$2:$B$197,MATCH(G411,Coordinates!$J$2:$J$197,0))</f>
        <v>-2.2787559960000001</v>
      </c>
      <c r="AJ411" s="289">
        <f>INDEX(Coordinates!$C$2:$C$197,MATCH(G411,Coordinates!$J$2:$J$197,0))</f>
        <v>34.032268969999997</v>
      </c>
      <c r="AK411" s="289" t="str">
        <f>IF(ISNUMBER(SEARCH("C", 'Dry_Litterbag Placem_Collection'!T192)),"YES","")</f>
        <v/>
      </c>
      <c r="AL411" s="289" t="str">
        <f>IF(ISNUMBER(SEARCH("H", 'Dry_Litterbag Placem_Collection'!T192)),"YES","")</f>
        <v/>
      </c>
      <c r="AM411" s="289" t="str">
        <f>IF(ISNUMBER(SEARCH("R", 'Dry_Litterbag Placem_Collection'!T192)),"YES","")</f>
        <v/>
      </c>
    </row>
    <row r="412" spans="1:39" ht="15" customHeight="1">
      <c r="A412" s="281" t="s">
        <v>2677</v>
      </c>
      <c r="B412" s="282">
        <f>'Dry_Litterbag Placem_Collection'!A193</f>
        <v>191</v>
      </c>
      <c r="C412" s="282" t="str">
        <f>'Dry_Litterbag Placem_Collection'!B193</f>
        <v>Handajega</v>
      </c>
      <c r="D412" s="282" t="s">
        <v>2677</v>
      </c>
      <c r="E412" s="282" t="s">
        <v>2679</v>
      </c>
      <c r="F412" s="282">
        <v>4</v>
      </c>
      <c r="G412" s="283" t="str">
        <f>'Dry_Litterbag Placem_Collection'!C193</f>
        <v>Wet_W4_T7</v>
      </c>
      <c r="H412" s="284" t="s">
        <v>2559</v>
      </c>
      <c r="I412" s="292" t="s">
        <v>298</v>
      </c>
      <c r="J412" s="282" t="str">
        <f>IF(ISBLANK('Dry_Litterbag Placem_Collection'!K193),"","R"&amp;""&amp;'Dry_Litterbag Placem_Collection'!K193)</f>
        <v>R715</v>
      </c>
      <c r="K412" s="286">
        <f>IFERROR(INDEX('Green_rooibos initial weight'!$C$5:$C$1749,MATCH(J412, 'Green_rooibos initial weight'!$A$5:$A$1749,0)),"")</f>
        <v>2.161</v>
      </c>
      <c r="L412" s="286">
        <f t="shared" si="25"/>
        <v>1.9112</v>
      </c>
      <c r="M412" s="291"/>
      <c r="N412" s="291"/>
      <c r="O412" s="286">
        <f>IF(IFERROR(INDEX('Both teabags AfterDry'!$D$3:$D$900,MATCH(J412,'Both teabags AfterDry'!$A$3:$A$900,0)),"")="","",(IFERROR(INDEX('Both teabags AfterDry'!$D$3:$D$900,MATCH(J412,'Both teabags AfterDry'!$A$3:$A$900,0)),"")))</f>
        <v>1.9014</v>
      </c>
      <c r="P412" s="286">
        <f t="shared" si="26"/>
        <v>1.7507999999999999</v>
      </c>
      <c r="Q412" s="291"/>
      <c r="R412" s="291"/>
      <c r="S412" s="287">
        <f>'Dry_Litterbag Placem_Collection'!E193</f>
        <v>42940</v>
      </c>
      <c r="T412" s="287">
        <f>IF('Dry_Litterbag Placem_Collection'!G193="","",'Dry_Litterbag Placem_Collection'!G193)</f>
        <v>43009</v>
      </c>
      <c r="U412" s="288">
        <f t="shared" si="24"/>
        <v>69</v>
      </c>
      <c r="V412" s="286">
        <f t="shared" si="27"/>
        <v>0.1604000000000001</v>
      </c>
      <c r="W412" s="289">
        <f>IFERROR(INDEX(Rainfall_Dry!$O$2:$O$217,MATCH(B412, Rainfall_Dry!$A$2:$A$217,0)),"")</f>
        <v>162.634207253</v>
      </c>
      <c r="X412" s="270">
        <v>25.96</v>
      </c>
      <c r="Y412" s="270">
        <v>8.9200000000000017</v>
      </c>
      <c r="Z412" s="270">
        <v>65.12</v>
      </c>
      <c r="AA412" s="271" t="s">
        <v>2688</v>
      </c>
      <c r="AB412" s="270">
        <v>7.6991621488417898</v>
      </c>
      <c r="AC412">
        <f>IF('WetLitterbags placem_collection'!AB193="","",'WetLitterbags placem_collection'!AB193)</f>
        <v>12.4</v>
      </c>
      <c r="AD412">
        <f>IF('WetLitterbags placem_collection'!Z193="","",'WetLitterbags placem_collection'!Z193)</f>
        <v>29.8</v>
      </c>
      <c r="AE412" s="256" t="str">
        <f>IF('WetLitterbags placem_collection'!AA193="","",'WetLitterbags placem_collection'!AA193)</f>
        <v>O</v>
      </c>
      <c r="AF412">
        <f>IF('WetLitterbags placem_collection'!AC193="","",'WetLitterbags placem_collection'!AC193)</f>
        <v>0</v>
      </c>
      <c r="AG412">
        <f>IFERROR(AVERAGE('Dry_Litterbag Placem_Collection'!O193,'Dry_Litterbag Placem_Collection'!R193),"")</f>
        <v>6.45</v>
      </c>
      <c r="AH412" s="290">
        <f>IFERROR(AVERAGE('Dry_Litterbag Placem_Collection'!N193,'Dry_Litterbag Placem_Collection'!Q193),"")</f>
        <v>36.349999999999994</v>
      </c>
      <c r="AI412" s="289">
        <f>INDEX(Coordinates!$B$2:$B$197,MATCH(G412,Coordinates!$J$2:$J$197,0))</f>
        <v>-2.278704029</v>
      </c>
      <c r="AJ412" s="289">
        <f>INDEX(Coordinates!$C$2:$C$197,MATCH(G412,Coordinates!$J$2:$J$197,0))</f>
        <v>34.032182970000001</v>
      </c>
      <c r="AK412" s="289" t="str">
        <f>IF(ISNUMBER(SEARCH("C", 'Dry_Litterbag Placem_Collection'!T193)),"YES","")</f>
        <v/>
      </c>
      <c r="AL412" s="289" t="str">
        <f>IF(ISNUMBER(SEARCH("H", 'Dry_Litterbag Placem_Collection'!T193)),"YES","")</f>
        <v/>
      </c>
      <c r="AM412" s="289" t="str">
        <f>IF(ISNUMBER(SEARCH("R", 'Dry_Litterbag Placem_Collection'!T193)),"YES","")</f>
        <v/>
      </c>
    </row>
    <row r="413" spans="1:39" ht="15" customHeight="1">
      <c r="A413" s="281" t="s">
        <v>2677</v>
      </c>
      <c r="B413" s="282">
        <f>'Dry_Litterbag Placem_Collection'!A194</f>
        <v>192</v>
      </c>
      <c r="C413" s="282" t="str">
        <f>'Dry_Litterbag Placem_Collection'!B194</f>
        <v>Handajega</v>
      </c>
      <c r="D413" s="282" t="s">
        <v>2677</v>
      </c>
      <c r="E413" s="282" t="s">
        <v>2679</v>
      </c>
      <c r="F413" s="282">
        <v>4</v>
      </c>
      <c r="G413" s="283" t="str">
        <f>'Dry_Litterbag Placem_Collection'!C194</f>
        <v>Wet_W4_T8</v>
      </c>
      <c r="H413" s="284" t="s">
        <v>2559</v>
      </c>
      <c r="I413" s="292" t="s">
        <v>298</v>
      </c>
      <c r="J413" s="282" t="str">
        <f>IF(ISBLANK('Dry_Litterbag Placem_Collection'!K194),"","R"&amp;""&amp;'Dry_Litterbag Placem_Collection'!K194)</f>
        <v/>
      </c>
      <c r="K413" s="286" t="str">
        <f>IFERROR(INDEX('Green_rooibos initial weight'!$C$5:$C$1749,MATCH(J413, 'Green_rooibos initial weight'!$A$5:$A$1749,0)),"")</f>
        <v/>
      </c>
      <c r="L413" s="286" t="str">
        <f t="shared" si="25"/>
        <v/>
      </c>
      <c r="M413" s="291"/>
      <c r="N413" s="291"/>
      <c r="O413" s="286" t="str">
        <f>IF(IFERROR(INDEX('Both teabags AfterDry'!$D$3:$D$900,MATCH(J413,'Both teabags AfterDry'!$A$3:$A$900,0)),"")="","",(IFERROR(INDEX('Both teabags AfterDry'!$D$3:$D$900,MATCH(J413,'Both teabags AfterDry'!$A$3:$A$900,0)),"")))</f>
        <v/>
      </c>
      <c r="P413" s="286" t="str">
        <f t="shared" si="26"/>
        <v/>
      </c>
      <c r="Q413" s="291"/>
      <c r="R413" s="291"/>
      <c r="S413" s="287">
        <f>'Dry_Litterbag Placem_Collection'!E194</f>
        <v>0</v>
      </c>
      <c r="T413" s="287" t="str">
        <f>IF('Dry_Litterbag Placem_Collection'!G194="","",'Dry_Litterbag Placem_Collection'!G194)</f>
        <v/>
      </c>
      <c r="U413" s="288" t="str">
        <f t="shared" si="24"/>
        <v/>
      </c>
      <c r="V413" s="286" t="str">
        <f t="shared" si="27"/>
        <v/>
      </c>
      <c r="W413" s="289" t="str">
        <f>IFERROR(INDEX(Rainfall_Dry!$O$2:$O$217,MATCH(B413, Rainfall_Dry!$A$2:$A$217,0)),"")</f>
        <v/>
      </c>
      <c r="X413" s="270">
        <v>25.96</v>
      </c>
      <c r="Y413" s="270">
        <v>8.9200000000000017</v>
      </c>
      <c r="Z413" s="270">
        <v>65.12</v>
      </c>
      <c r="AA413" s="271" t="s">
        <v>2688</v>
      </c>
      <c r="AB413" s="270">
        <v>8.6991621488417898</v>
      </c>
      <c r="AC413">
        <f>IF('WetLitterbags placem_collection'!AB194="","",'WetLitterbags placem_collection'!AB194)</f>
        <v>3.6</v>
      </c>
      <c r="AD413">
        <f>IF('WetLitterbags placem_collection'!Z194="","",'WetLitterbags placem_collection'!Z194)</f>
        <v>37.799999999999997</v>
      </c>
      <c r="AE413" s="256" t="str">
        <f>IF('WetLitterbags placem_collection'!AA194="","",'WetLitterbags placem_collection'!AA194)</f>
        <v>O</v>
      </c>
      <c r="AF413">
        <f>IF('WetLitterbags placem_collection'!AC194="","",'WetLitterbags placem_collection'!AC194)</f>
        <v>0</v>
      </c>
      <c r="AG413" t="str">
        <f>IFERROR(AVERAGE('Dry_Litterbag Placem_Collection'!O194,'Dry_Litterbag Placem_Collection'!R194),"")</f>
        <v/>
      </c>
      <c r="AH413" s="290" t="str">
        <f>IFERROR(AVERAGE('Dry_Litterbag Placem_Collection'!N194,'Dry_Litterbag Placem_Collection'!Q194),"")</f>
        <v/>
      </c>
      <c r="AI413" s="289">
        <f>INDEX(Coordinates!$B$2:$B$197,MATCH(G413,Coordinates!$J$2:$J$197,0))</f>
        <v>-2.2789770269999998</v>
      </c>
      <c r="AJ413" s="289">
        <f>INDEX(Coordinates!$C$2:$C$197,MATCH(G413,Coordinates!$J$2:$J$197,0))</f>
        <v>34.032051039999999</v>
      </c>
      <c r="AK413" s="289" t="str">
        <f>IF(ISNUMBER(SEARCH("C", 'Dry_Litterbag Placem_Collection'!T194)),"YES","")</f>
        <v/>
      </c>
      <c r="AL413" s="289" t="str">
        <f>IF(ISNUMBER(SEARCH("H", 'Dry_Litterbag Placem_Collection'!T194)),"YES","")</f>
        <v/>
      </c>
      <c r="AM413" s="289" t="str">
        <f>IF(ISNUMBER(SEARCH("R", 'Dry_Litterbag Placem_Collection'!T194)),"YES","")</f>
        <v/>
      </c>
    </row>
    <row r="414" spans="1:39" ht="15" customHeight="1">
      <c r="A414" s="281" t="s">
        <v>2677</v>
      </c>
      <c r="B414" s="282">
        <f>'Dry_Litterbag Placem_Collection'!A195</f>
        <v>193</v>
      </c>
      <c r="C414" s="282" t="str">
        <f>'Dry_Litterbag Placem_Collection'!B195</f>
        <v>Makao</v>
      </c>
      <c r="D414" s="282" t="s">
        <v>2677</v>
      </c>
      <c r="E414" s="282" t="s">
        <v>2527</v>
      </c>
      <c r="F414" s="282">
        <v>4</v>
      </c>
      <c r="G414" s="283" t="str">
        <f>'Dry_Litterbag Placem_Collection'!C195</f>
        <v>Dry_Ag1_CG4</v>
      </c>
      <c r="H414" s="284" t="s">
        <v>2559</v>
      </c>
      <c r="I414" s="292" t="s">
        <v>298</v>
      </c>
      <c r="J414" s="282" t="str">
        <f>IF(ISBLANK('Dry_Litterbag Placem_Collection'!K195),"","R"&amp;""&amp;'Dry_Litterbag Placem_Collection'!K195)</f>
        <v>R695</v>
      </c>
      <c r="K414" s="286">
        <f>IFERROR(INDEX('Green_rooibos initial weight'!$C$5:$C$1749,MATCH(J414, 'Green_rooibos initial weight'!$A$5:$A$1749,0)),"")</f>
        <v>2.1789999999999998</v>
      </c>
      <c r="L414" s="286">
        <f t="shared" si="25"/>
        <v>1.9291999999999998</v>
      </c>
      <c r="M414" s="291"/>
      <c r="N414" s="291"/>
      <c r="O414" s="286">
        <f>IF(IFERROR(INDEX('Both teabags AfterDry'!$D$3:$D$900,MATCH(J414,'Both teabags AfterDry'!$A$3:$A$900,0)),"")="","",(IFERROR(INDEX('Both teabags AfterDry'!$D$3:$D$900,MATCH(J414,'Both teabags AfterDry'!$A$3:$A$900,0)),"")))</f>
        <v>1.42</v>
      </c>
      <c r="P414" s="286">
        <f t="shared" si="26"/>
        <v>1.2693999999999999</v>
      </c>
      <c r="Q414" s="291"/>
      <c r="R414" s="291"/>
      <c r="S414" s="287">
        <f>'Dry_Litterbag Placem_Collection'!E195</f>
        <v>42942</v>
      </c>
      <c r="T414" s="287">
        <f>IF('Dry_Litterbag Placem_Collection'!G195="","",'Dry_Litterbag Placem_Collection'!G195)</f>
        <v>43004</v>
      </c>
      <c r="U414" s="288">
        <f t="shared" si="24"/>
        <v>62</v>
      </c>
      <c r="V414" s="286">
        <f t="shared" si="27"/>
        <v>0.65979999999999994</v>
      </c>
      <c r="W414" s="289">
        <f>IFERROR(INDEX(Rainfall_Dry!$O$2:$O$217,MATCH(B414, Rainfall_Dry!$A$2:$A$217,0)),"")</f>
        <v>171.84818423999999</v>
      </c>
      <c r="X414" s="270">
        <v>12.565665055683967</v>
      </c>
      <c r="Y414" s="270">
        <v>0.9665896196679955</v>
      </c>
      <c r="Z414" s="270">
        <v>86.467745324648035</v>
      </c>
      <c r="AA414" s="271" t="s">
        <v>2690</v>
      </c>
      <c r="AB414" s="270">
        <v>1.0225726959093147</v>
      </c>
      <c r="AC414">
        <f>IF('WetLitterbags placem_collection'!AB195="","",'WetLitterbags placem_collection'!AB195)</f>
        <v>15.2</v>
      </c>
      <c r="AD414">
        <f>IF('WetLitterbags placem_collection'!Z195="","",'WetLitterbags placem_collection'!Z195)</f>
        <v>12.2</v>
      </c>
      <c r="AE414" s="256" t="str">
        <f>IF('WetLitterbags placem_collection'!AA195="","",'WetLitterbags placem_collection'!AA195)</f>
        <v>O</v>
      </c>
      <c r="AF414">
        <f>IF('WetLitterbags placem_collection'!AC195="","",'WetLitterbags placem_collection'!AC195)</f>
        <v>1</v>
      </c>
      <c r="AG414">
        <f>IFERROR(AVERAGE('Dry_Litterbag Placem_Collection'!O195,'Dry_Litterbag Placem_Collection'!R195),"")</f>
        <v>5.0999999999999996</v>
      </c>
      <c r="AH414" s="290">
        <f>IFERROR(AVERAGE('Dry_Litterbag Placem_Collection'!N195,'Dry_Litterbag Placem_Collection'!Q195),"")</f>
        <v>28.799999999999997</v>
      </c>
      <c r="AI414">
        <v>-2.4396949910000001</v>
      </c>
      <c r="AJ414">
        <v>34.838574029999997</v>
      </c>
      <c r="AK414" s="289" t="str">
        <f>IF(ISNUMBER(SEARCH("C", 'Dry_Litterbag Placem_Collection'!T195)),"YES","")</f>
        <v/>
      </c>
      <c r="AL414" s="289" t="str">
        <f>IF(ISNUMBER(SEARCH("H", 'Dry_Litterbag Placem_Collection'!T195)),"YES","")</f>
        <v/>
      </c>
      <c r="AM414" s="289" t="str">
        <f>IF(ISNUMBER(SEARCH("R", 'Dry_Litterbag Placem_Collection'!T195)),"YES","")</f>
        <v/>
      </c>
    </row>
    <row r="415" spans="1:39" ht="15" customHeight="1">
      <c r="A415" s="281" t="s">
        <v>2677</v>
      </c>
      <c r="B415" s="282">
        <f>'Dry_Litterbag Placem_Collection'!A196</f>
        <v>194</v>
      </c>
      <c r="C415" s="282" t="str">
        <f>'Dry_Litterbag Placem_Collection'!B196</f>
        <v>Makao</v>
      </c>
      <c r="D415" s="282" t="s">
        <v>2677</v>
      </c>
      <c r="E415" s="282" t="s">
        <v>2527</v>
      </c>
      <c r="F415" s="282">
        <v>3</v>
      </c>
      <c r="G415" s="283" t="str">
        <f>'Dry_Litterbag Placem_Collection'!C196</f>
        <v>Dry_Ag2_CG3</v>
      </c>
      <c r="H415" s="284" t="s">
        <v>2559</v>
      </c>
      <c r="I415" s="292" t="s">
        <v>298</v>
      </c>
      <c r="J415" s="282" t="str">
        <f>IF(ISBLANK('Dry_Litterbag Placem_Collection'!K196),"","R"&amp;""&amp;'Dry_Litterbag Placem_Collection'!K196)</f>
        <v>R653</v>
      </c>
      <c r="K415" s="286">
        <f>IFERROR(INDEX('Green_rooibos initial weight'!$C$5:$C$1749,MATCH(J415, 'Green_rooibos initial weight'!$A$5:$A$1749,0)),"")</f>
        <v>2.1989999999999998</v>
      </c>
      <c r="L415" s="286">
        <f t="shared" si="25"/>
        <v>1.9491999999999998</v>
      </c>
      <c r="M415" s="291"/>
      <c r="N415" s="291"/>
      <c r="O415" s="286">
        <f>IF(IFERROR(INDEX('Both teabags AfterDry'!$D$3:$D$900,MATCH(J415,'Both teabags AfterDry'!$A$3:$A$900,0)),"")="","",(IFERROR(INDEX('Both teabags AfterDry'!$D$3:$D$900,MATCH(J415,'Both teabags AfterDry'!$A$3:$A$900,0)),"")))</f>
        <v>1.613</v>
      </c>
      <c r="P415" s="286">
        <f t="shared" si="26"/>
        <v>1.4623999999999999</v>
      </c>
      <c r="Q415" s="291"/>
      <c r="R415" s="291"/>
      <c r="S415" s="287">
        <f>'Dry_Litterbag Placem_Collection'!E196</f>
        <v>42942</v>
      </c>
      <c r="T415" s="287">
        <f>IF('Dry_Litterbag Placem_Collection'!G196="","",'Dry_Litterbag Placem_Collection'!G196)</f>
        <v>43004</v>
      </c>
      <c r="U415" s="288">
        <f t="shared" si="24"/>
        <v>62</v>
      </c>
      <c r="V415" s="286">
        <f t="shared" si="27"/>
        <v>0.4867999999999999</v>
      </c>
      <c r="W415" s="289">
        <f>IFERROR(INDEX(Rainfall_Dry!$O$2:$O$217,MATCH(B415, Rainfall_Dry!$A$2:$A$217,0)),"")</f>
        <v>171.84818423999999</v>
      </c>
      <c r="X415" s="270">
        <v>21.13063730679653</v>
      </c>
      <c r="Y415" s="270">
        <v>3.0912555579081076</v>
      </c>
      <c r="Z415" s="270">
        <v>75.778107135295357</v>
      </c>
      <c r="AA415" s="271" t="s">
        <v>2688</v>
      </c>
      <c r="AB415" s="270">
        <v>0.46131099063578063</v>
      </c>
      <c r="AC415">
        <f>IF('WetLitterbags placem_collection'!AB196="","",'WetLitterbags placem_collection'!AB196)</f>
        <v>7.9</v>
      </c>
      <c r="AD415">
        <f>IF('WetLitterbags placem_collection'!Z196="","",'WetLitterbags placem_collection'!Z196)</f>
        <v>7.9</v>
      </c>
      <c r="AE415" s="256" t="str">
        <f>IF('WetLitterbags placem_collection'!AA196="","",'WetLitterbags placem_collection'!AA196)</f>
        <v>O</v>
      </c>
      <c r="AF415">
        <f>IF('WetLitterbags placem_collection'!AC196="","",'WetLitterbags placem_collection'!AC196)</f>
        <v>1</v>
      </c>
      <c r="AG415">
        <f>IFERROR(AVERAGE('Dry_Litterbag Placem_Collection'!O196,'Dry_Litterbag Placem_Collection'!R196),"")</f>
        <v>5.4</v>
      </c>
      <c r="AH415" s="290">
        <f>IFERROR(AVERAGE('Dry_Litterbag Placem_Collection'!N196,'Dry_Litterbag Placem_Collection'!Q196),"")</f>
        <v>30.849999999999998</v>
      </c>
      <c r="AI415">
        <v>-2.4395990190000001</v>
      </c>
      <c r="AJ415">
        <v>34.838418959999998</v>
      </c>
      <c r="AK415" s="289" t="str">
        <f>IF(ISNUMBER(SEARCH("C", 'Dry_Litterbag Placem_Collection'!T196)),"YES","")</f>
        <v/>
      </c>
      <c r="AL415" s="289" t="str">
        <f>IF(ISNUMBER(SEARCH("H", 'Dry_Litterbag Placem_Collection'!T196)),"YES","")</f>
        <v/>
      </c>
      <c r="AM415" s="289" t="str">
        <f>IF(ISNUMBER(SEARCH("R", 'Dry_Litterbag Placem_Collection'!T196)),"YES","")</f>
        <v>YES</v>
      </c>
    </row>
    <row r="416" spans="1:39" ht="15" customHeight="1">
      <c r="A416" s="281" t="s">
        <v>2677</v>
      </c>
      <c r="B416" s="282">
        <f>'Dry_Litterbag Placem_Collection'!A197</f>
        <v>195</v>
      </c>
      <c r="C416" s="282" t="str">
        <f>'Dry_Litterbag Placem_Collection'!B197</f>
        <v>Makao</v>
      </c>
      <c r="D416" s="282" t="s">
        <v>2677</v>
      </c>
      <c r="E416" s="282" t="s">
        <v>2527</v>
      </c>
      <c r="F416" s="282">
        <v>2</v>
      </c>
      <c r="G416" s="283" t="str">
        <f>'Dry_Litterbag Placem_Collection'!C197</f>
        <v>Dry_Ag3_CG2</v>
      </c>
      <c r="H416" s="284" t="s">
        <v>2559</v>
      </c>
      <c r="I416" s="292" t="s">
        <v>298</v>
      </c>
      <c r="J416" s="282" t="str">
        <f>IF(ISBLANK('Dry_Litterbag Placem_Collection'!K197),"","R"&amp;""&amp;'Dry_Litterbag Placem_Collection'!K197)</f>
        <v>R389</v>
      </c>
      <c r="K416" s="286">
        <f>IFERROR(INDEX('Green_rooibos initial weight'!$C$5:$C$1749,MATCH(J416, 'Green_rooibos initial weight'!$A$5:$A$1749,0)),"")</f>
        <v>2.2349999999999999</v>
      </c>
      <c r="L416" s="286">
        <f t="shared" si="25"/>
        <v>1.9851999999999999</v>
      </c>
      <c r="M416" s="291"/>
      <c r="N416" s="291"/>
      <c r="O416" s="286">
        <f>IF(IFERROR(INDEX('Both teabags AfterDry'!$D$3:$D$900,MATCH(J416,'Both teabags AfterDry'!$A$3:$A$900,0)),"")="","",(IFERROR(INDEX('Both teabags AfterDry'!$D$3:$D$900,MATCH(J416,'Both teabags AfterDry'!$A$3:$A$900,0)),"")))</f>
        <v>0.78200000000000003</v>
      </c>
      <c r="P416" s="286">
        <f t="shared" si="26"/>
        <v>0.63139999999999996</v>
      </c>
      <c r="Q416" s="291"/>
      <c r="R416" s="291"/>
      <c r="S416" s="287">
        <f>'Dry_Litterbag Placem_Collection'!E197</f>
        <v>42942</v>
      </c>
      <c r="T416" s="287">
        <f>IF('Dry_Litterbag Placem_Collection'!G197="","",'Dry_Litterbag Placem_Collection'!G197)</f>
        <v>43004</v>
      </c>
      <c r="U416" s="288">
        <f t="shared" si="24"/>
        <v>62</v>
      </c>
      <c r="V416" s="286">
        <f t="shared" si="27"/>
        <v>1.3537999999999999</v>
      </c>
      <c r="W416" s="289">
        <f>IFERROR(INDEX(Rainfall_Dry!$O$2:$O$217,MATCH(B416, Rainfall_Dry!$A$2:$A$217,0)),"")</f>
        <v>171.84818423999999</v>
      </c>
      <c r="X416" s="270">
        <v>54.080969906906262</v>
      </c>
      <c r="Y416" s="270">
        <v>21.264484651351896</v>
      </c>
      <c r="Z416" s="270">
        <v>24.654545441741845</v>
      </c>
      <c r="AA416" s="271" t="s">
        <v>2691</v>
      </c>
      <c r="AB416" s="270">
        <v>1.8433218334154755</v>
      </c>
      <c r="AC416">
        <f>IF('WetLitterbags placem_collection'!AB197="","",'WetLitterbags placem_collection'!AB197)</f>
        <v>5.13</v>
      </c>
      <c r="AD416">
        <f>IF('WetLitterbags placem_collection'!Z197="","",'WetLitterbags placem_collection'!Z197)</f>
        <v>5.13</v>
      </c>
      <c r="AE416" s="256" t="str">
        <f>IF('WetLitterbags placem_collection'!AA197="","",'WetLitterbags placem_collection'!AA197)</f>
        <v>O</v>
      </c>
      <c r="AF416">
        <f>IF('WetLitterbags placem_collection'!AC197="","",'WetLitterbags placem_collection'!AC197)</f>
        <v>1</v>
      </c>
      <c r="AG416">
        <f>IFERROR(AVERAGE('Dry_Litterbag Placem_Collection'!O197,'Dry_Litterbag Placem_Collection'!R197),"")</f>
        <v>11.4</v>
      </c>
      <c r="AH416" s="290">
        <f>IFERROR(AVERAGE('Dry_Litterbag Placem_Collection'!N197,'Dry_Litterbag Placem_Collection'!Q197),"")</f>
        <v>28.1</v>
      </c>
      <c r="AI416">
        <v>-2.4396450349999999</v>
      </c>
      <c r="AJ416">
        <v>34.83836599</v>
      </c>
      <c r="AK416" s="289" t="str">
        <f>IF(ISNUMBER(SEARCH("C", 'Dry_Litterbag Placem_Collection'!T197)),"YES","")</f>
        <v/>
      </c>
      <c r="AL416" s="289" t="str">
        <f>IF(ISNUMBER(SEARCH("H", 'Dry_Litterbag Placem_Collection'!T197)),"YES","")</f>
        <v/>
      </c>
      <c r="AM416" s="289" t="str">
        <f>IF(ISNUMBER(SEARCH("R", 'Dry_Litterbag Placem_Collection'!T197)),"YES","")</f>
        <v>YES</v>
      </c>
    </row>
    <row r="417" spans="1:39" ht="15" customHeight="1">
      <c r="A417" s="281" t="s">
        <v>2677</v>
      </c>
      <c r="B417" s="282">
        <f>'Dry_Litterbag Placem_Collection'!A198</f>
        <v>196</v>
      </c>
      <c r="C417" s="282" t="str">
        <f>'Dry_Litterbag Placem_Collection'!B198</f>
        <v>Makao</v>
      </c>
      <c r="D417" s="282" t="s">
        <v>2677</v>
      </c>
      <c r="E417" s="282" t="s">
        <v>2527</v>
      </c>
      <c r="F417" s="282">
        <v>1</v>
      </c>
      <c r="G417" s="283" t="str">
        <f>'Dry_Litterbag Placem_Collection'!C198</f>
        <v>Dry_Ag4_CG1</v>
      </c>
      <c r="H417" s="284" t="s">
        <v>2559</v>
      </c>
      <c r="I417" s="292" t="s">
        <v>298</v>
      </c>
      <c r="J417" s="282" t="str">
        <f>IF(ISBLANK('Dry_Litterbag Placem_Collection'!K198),"","R"&amp;""&amp;'Dry_Litterbag Placem_Collection'!K198)</f>
        <v>R455</v>
      </c>
      <c r="K417" s="286">
        <f>IFERROR(INDEX('Green_rooibos initial weight'!$C$5:$C$1749,MATCH(J417, 'Green_rooibos initial weight'!$A$5:$A$1749,0)),"")</f>
        <v>2.1850000000000001</v>
      </c>
      <c r="L417" s="286">
        <f t="shared" si="25"/>
        <v>1.9352</v>
      </c>
      <c r="M417" s="291"/>
      <c r="N417" s="291"/>
      <c r="O417" s="286">
        <f>IF(IFERROR(INDEX('Both teabags AfterDry'!$D$3:$D$900,MATCH(J417,'Both teabags AfterDry'!$A$3:$A$900,0)),"")="","",(IFERROR(INDEX('Both teabags AfterDry'!$D$3:$D$900,MATCH(J417,'Both teabags AfterDry'!$A$3:$A$900,0)),"")))</f>
        <v>0.19900000000000001</v>
      </c>
      <c r="P417" s="286">
        <f t="shared" si="26"/>
        <v>4.8399999999999999E-2</v>
      </c>
      <c r="Q417" s="291"/>
      <c r="R417" s="291"/>
      <c r="S417" s="287">
        <f>'Dry_Litterbag Placem_Collection'!E198</f>
        <v>42942</v>
      </c>
      <c r="T417" s="287">
        <f>IF('Dry_Litterbag Placem_Collection'!G198="","",'Dry_Litterbag Placem_Collection'!G198)</f>
        <v>43004</v>
      </c>
      <c r="U417" s="288">
        <f t="shared" si="24"/>
        <v>62</v>
      </c>
      <c r="V417" s="286">
        <f t="shared" si="27"/>
        <v>1.8868</v>
      </c>
      <c r="W417" s="289">
        <f>IFERROR(INDEX(Rainfall_Dry!$O$2:$O$217,MATCH(B417, Rainfall_Dry!$A$2:$A$217,0)),"")</f>
        <v>171.84818423999999</v>
      </c>
      <c r="X417" s="270">
        <v>51.960000000000008</v>
      </c>
      <c r="Y417" s="270">
        <v>18.919999999999995</v>
      </c>
      <c r="Z417" s="270">
        <v>29.120000000000005</v>
      </c>
      <c r="AA417" s="271" t="s">
        <v>2691</v>
      </c>
      <c r="AB417" s="270">
        <v>1.85293247905372</v>
      </c>
      <c r="AC417">
        <f>IF('WetLitterbags placem_collection'!AB198="","",'WetLitterbags placem_collection'!AB198)</f>
        <v>13.8</v>
      </c>
      <c r="AD417">
        <f>IF('WetLitterbags placem_collection'!Z198="","",'WetLitterbags placem_collection'!Z198)</f>
        <v>17.399999999999999</v>
      </c>
      <c r="AE417" s="256" t="str">
        <f>IF('WetLitterbags placem_collection'!AA198="","",'WetLitterbags placem_collection'!AA198)</f>
        <v>O</v>
      </c>
      <c r="AF417">
        <f>IF('WetLitterbags placem_collection'!AC198="","",'WetLitterbags placem_collection'!AC198)</f>
        <v>1</v>
      </c>
      <c r="AG417">
        <f>IFERROR(AVERAGE('Dry_Litterbag Placem_Collection'!O198,'Dry_Litterbag Placem_Collection'!R198),"")</f>
        <v>12.45</v>
      </c>
      <c r="AH417" s="290">
        <f>IFERROR(AVERAGE('Dry_Litterbag Placem_Collection'!N198,'Dry_Litterbag Placem_Collection'!Q198),"")</f>
        <v>26.65</v>
      </c>
      <c r="AI417">
        <v>-2.439403972</v>
      </c>
      <c r="AJ417">
        <v>34.838404959999998</v>
      </c>
      <c r="AK417" s="289" t="str">
        <f>IF(ISNUMBER(SEARCH("C", 'Dry_Litterbag Placem_Collection'!T198)),"YES","")</f>
        <v/>
      </c>
      <c r="AL417" s="289" t="str">
        <f>IF(ISNUMBER(SEARCH("H", 'Dry_Litterbag Placem_Collection'!T198)),"YES","")</f>
        <v>YES</v>
      </c>
      <c r="AM417" s="289" t="str">
        <f>IF(ISNUMBER(SEARCH("R", 'Dry_Litterbag Placem_Collection'!T198)),"YES","")</f>
        <v/>
      </c>
    </row>
    <row r="418" spans="1:39" ht="15" customHeight="1">
      <c r="A418" s="281" t="s">
        <v>2677</v>
      </c>
      <c r="B418" s="282">
        <f>'Dry_Litterbag Placem_Collection'!A199</f>
        <v>197</v>
      </c>
      <c r="C418" s="282" t="str">
        <f>'Dry_Litterbag Placem_Collection'!B199</f>
        <v>Makao</v>
      </c>
      <c r="D418" s="282" t="s">
        <v>2677</v>
      </c>
      <c r="E418" s="282" t="s">
        <v>2527</v>
      </c>
      <c r="F418" s="282">
        <v>2</v>
      </c>
      <c r="G418" s="283" t="str">
        <f>'Dry_Litterbag Placem_Collection'!C199</f>
        <v>Dry_P1_CG2</v>
      </c>
      <c r="H418" s="284" t="s">
        <v>2559</v>
      </c>
      <c r="I418" s="292" t="s">
        <v>298</v>
      </c>
      <c r="J418" s="282" t="str">
        <f>IF(ISBLANK('Dry_Litterbag Placem_Collection'!K199),"","R"&amp;""&amp;'Dry_Litterbag Placem_Collection'!K199)</f>
        <v>R692</v>
      </c>
      <c r="K418" s="286">
        <f>IFERROR(INDEX('Green_rooibos initial weight'!$C$5:$C$1749,MATCH(J418, 'Green_rooibos initial weight'!$A$5:$A$1749,0)),"")</f>
        <v>2.1419999999999999</v>
      </c>
      <c r="L418" s="286">
        <f t="shared" si="25"/>
        <v>1.8921999999999999</v>
      </c>
      <c r="M418" s="291"/>
      <c r="N418" s="291"/>
      <c r="O418" s="286">
        <f>IF(IFERROR(INDEX('Both teabags AfterDry'!$D$3:$D$900,MATCH(J418,'Both teabags AfterDry'!$A$3:$A$900,0)),"")="","",(IFERROR(INDEX('Both teabags AfterDry'!$D$3:$D$900,MATCH(J418,'Both teabags AfterDry'!$A$3:$A$900,0)),"")))</f>
        <v>1.6160000000000001</v>
      </c>
      <c r="P418" s="286">
        <f t="shared" si="26"/>
        <v>1.4654</v>
      </c>
      <c r="Q418" s="291"/>
      <c r="R418" s="291"/>
      <c r="S418" s="287">
        <f>'Dry_Litterbag Placem_Collection'!E199</f>
        <v>42942</v>
      </c>
      <c r="T418" s="287">
        <f>IF('Dry_Litterbag Placem_Collection'!G199="","",'Dry_Litterbag Placem_Collection'!G199)</f>
        <v>43004</v>
      </c>
      <c r="U418" s="288">
        <f t="shared" si="24"/>
        <v>62</v>
      </c>
      <c r="V418" s="286">
        <f t="shared" si="27"/>
        <v>0.42679999999999985</v>
      </c>
      <c r="W418" s="289">
        <f>IFERROR(INDEX(Rainfall_Dry!$O$2:$O$217,MATCH(B418, Rainfall_Dry!$A$2:$A$217,0)),"")</f>
        <v>171.84818423999999</v>
      </c>
      <c r="X418" s="270">
        <v>23.96</v>
      </c>
      <c r="Y418" s="270">
        <v>0.91999999999999804</v>
      </c>
      <c r="Z418" s="270">
        <v>75.12</v>
      </c>
      <c r="AA418" s="271" t="s">
        <v>2688</v>
      </c>
      <c r="AB418" s="270">
        <v>1.2493839329719072</v>
      </c>
      <c r="AC418">
        <f>IF('WetLitterbags placem_collection'!AB199="","",'WetLitterbags placem_collection'!AB199)</f>
        <v>5.13</v>
      </c>
      <c r="AD418">
        <f>IF('WetLitterbags placem_collection'!Z199="","",'WetLitterbags placem_collection'!Z199)</f>
        <v>5.13</v>
      </c>
      <c r="AE418" s="256" t="str">
        <f>IF('WetLitterbags placem_collection'!AA199="","",'WetLitterbags placem_collection'!AA199)</f>
        <v>O</v>
      </c>
      <c r="AF418">
        <f>IF('WetLitterbags placem_collection'!AC199="","",'WetLitterbags placem_collection'!AC199)</f>
        <v>1</v>
      </c>
      <c r="AG418">
        <f>IFERROR(AVERAGE('Dry_Litterbag Placem_Collection'!O199,'Dry_Litterbag Placem_Collection'!R199),"")</f>
        <v>6.3000000000000007</v>
      </c>
      <c r="AH418" s="290">
        <f>IFERROR(AVERAGE('Dry_Litterbag Placem_Collection'!N199,'Dry_Litterbag Placem_Collection'!Q199),"")</f>
        <v>29.05</v>
      </c>
      <c r="AI418">
        <v>-2.4396450349999999</v>
      </c>
      <c r="AJ418">
        <v>34.83836599</v>
      </c>
      <c r="AK418" s="289" t="str">
        <f>IF(ISNUMBER(SEARCH("C", 'Dry_Litterbag Placem_Collection'!T199)),"YES","")</f>
        <v/>
      </c>
      <c r="AL418" s="289" t="str">
        <f>IF(ISNUMBER(SEARCH("H", 'Dry_Litterbag Placem_Collection'!T199)),"YES","")</f>
        <v/>
      </c>
      <c r="AM418" s="289" t="str">
        <f>IF(ISNUMBER(SEARCH("R", 'Dry_Litterbag Placem_Collection'!T199)),"YES","")</f>
        <v>YES</v>
      </c>
    </row>
    <row r="419" spans="1:39" ht="15" customHeight="1">
      <c r="A419" s="281" t="s">
        <v>2677</v>
      </c>
      <c r="B419" s="282">
        <f>'Dry_Litterbag Placem_Collection'!A200</f>
        <v>198</v>
      </c>
      <c r="C419" s="282" t="str">
        <f>'Dry_Litterbag Placem_Collection'!B200</f>
        <v>Makao</v>
      </c>
      <c r="D419" s="282" t="s">
        <v>2677</v>
      </c>
      <c r="E419" s="282" t="s">
        <v>2527</v>
      </c>
      <c r="F419" s="282">
        <v>3</v>
      </c>
      <c r="G419" s="283" t="str">
        <f>'Dry_Litterbag Placem_Collection'!C200</f>
        <v>Dry_P2_CG3</v>
      </c>
      <c r="H419" s="284" t="s">
        <v>2559</v>
      </c>
      <c r="I419" s="292" t="s">
        <v>298</v>
      </c>
      <c r="J419" s="282" t="str">
        <f>IF(ISBLANK('Dry_Litterbag Placem_Collection'!K200),"","R"&amp;""&amp;'Dry_Litterbag Placem_Collection'!K200)</f>
        <v>R352</v>
      </c>
      <c r="K419" s="286">
        <f>IFERROR(INDEX('Green_rooibos initial weight'!$C$5:$C$1749,MATCH(J419, 'Green_rooibos initial weight'!$A$5:$A$1749,0)),"")</f>
        <v>2.2789999999999999</v>
      </c>
      <c r="L419" s="286">
        <f t="shared" si="25"/>
        <v>2.0291999999999999</v>
      </c>
      <c r="M419" s="291"/>
      <c r="N419" s="291"/>
      <c r="O419" s="286">
        <f>IF(IFERROR(INDEX('Both teabags AfterDry'!$D$3:$D$900,MATCH(J419,'Both teabags AfterDry'!$A$3:$A$900,0)),"")="","",(IFERROR(INDEX('Both teabags AfterDry'!$D$3:$D$900,MATCH(J419,'Both teabags AfterDry'!$A$3:$A$900,0)),"")))</f>
        <v>1.615</v>
      </c>
      <c r="P419" s="286">
        <f t="shared" si="26"/>
        <v>1.4643999999999999</v>
      </c>
      <c r="Q419" s="291"/>
      <c r="R419" s="291"/>
      <c r="S419" s="287">
        <f>'Dry_Litterbag Placem_Collection'!E200</f>
        <v>42942</v>
      </c>
      <c r="T419" s="287">
        <f>IF('Dry_Litterbag Placem_Collection'!G200="","",'Dry_Litterbag Placem_Collection'!G200)</f>
        <v>43004</v>
      </c>
      <c r="U419" s="288">
        <f t="shared" si="24"/>
        <v>62</v>
      </c>
      <c r="V419" s="286">
        <f t="shared" si="27"/>
        <v>0.56479999999999997</v>
      </c>
      <c r="W419" s="289">
        <f>IFERROR(INDEX(Rainfall_Dry!$O$2:$O$217,MATCH(B419, Rainfall_Dry!$A$2:$A$217,0)),"")</f>
        <v>171.84818423999999</v>
      </c>
      <c r="X419" s="270">
        <v>19.96</v>
      </c>
      <c r="Y419" s="270">
        <v>4.9199999999999982</v>
      </c>
      <c r="Z419" s="270">
        <v>75.12</v>
      </c>
      <c r="AA419" s="271" t="s">
        <v>2689</v>
      </c>
      <c r="AB419" s="270">
        <v>1.641498275012321</v>
      </c>
      <c r="AC419">
        <f>IF('WetLitterbags placem_collection'!AB200="","",'WetLitterbags placem_collection'!AB200)</f>
        <v>7.9</v>
      </c>
      <c r="AD419">
        <f>IF('WetLitterbags placem_collection'!Z200="","",'WetLitterbags placem_collection'!Z200)</f>
        <v>7.9</v>
      </c>
      <c r="AE419" s="256" t="str">
        <f>IF('WetLitterbags placem_collection'!AA200="","",'WetLitterbags placem_collection'!AA200)</f>
        <v>O</v>
      </c>
      <c r="AF419">
        <f>IF('WetLitterbags placem_collection'!AC200="","",'WetLitterbags placem_collection'!AC200)</f>
        <v>1</v>
      </c>
      <c r="AG419">
        <f>IFERROR(AVERAGE('Dry_Litterbag Placem_Collection'!O200,'Dry_Litterbag Placem_Collection'!R200),"")</f>
        <v>4.8499999999999996</v>
      </c>
      <c r="AH419" s="290">
        <f>IFERROR(AVERAGE('Dry_Litterbag Placem_Collection'!N200,'Dry_Litterbag Placem_Collection'!Q200),"")</f>
        <v>30.25</v>
      </c>
      <c r="AI419">
        <v>-2.4395990190000001</v>
      </c>
      <c r="AJ419">
        <v>34.838418959999998</v>
      </c>
      <c r="AK419" s="289" t="str">
        <f>IF(ISNUMBER(SEARCH("C", 'Dry_Litterbag Placem_Collection'!T200)),"YES","")</f>
        <v/>
      </c>
      <c r="AL419" s="289" t="str">
        <f>IF(ISNUMBER(SEARCH("H", 'Dry_Litterbag Placem_Collection'!T200)),"YES","")</f>
        <v>YES</v>
      </c>
      <c r="AM419" s="289" t="str">
        <f>IF(ISNUMBER(SEARCH("R", 'Dry_Litterbag Placem_Collection'!T200)),"YES","")</f>
        <v>YES</v>
      </c>
    </row>
    <row r="420" spans="1:39" ht="15" customHeight="1">
      <c r="A420" s="281" t="s">
        <v>2677</v>
      </c>
      <c r="B420" s="282">
        <f>'Dry_Litterbag Placem_Collection'!A201</f>
        <v>199</v>
      </c>
      <c r="C420" s="282" t="str">
        <f>'Dry_Litterbag Placem_Collection'!B201</f>
        <v>Makao</v>
      </c>
      <c r="D420" s="282" t="s">
        <v>2677</v>
      </c>
      <c r="E420" s="282" t="s">
        <v>2527</v>
      </c>
      <c r="F420" s="282">
        <v>1</v>
      </c>
      <c r="G420" s="283" t="str">
        <f>'Dry_Litterbag Placem_Collection'!C201</f>
        <v>Dry_P3_CG1</v>
      </c>
      <c r="H420" s="284" t="s">
        <v>2559</v>
      </c>
      <c r="I420" s="292" t="s">
        <v>298</v>
      </c>
      <c r="J420" s="282" t="str">
        <f>IF(ISBLANK('Dry_Litterbag Placem_Collection'!K201),"","R"&amp;""&amp;'Dry_Litterbag Placem_Collection'!K201)</f>
        <v>R327</v>
      </c>
      <c r="K420" s="286">
        <f>IFERROR(INDEX('Green_rooibos initial weight'!$C$5:$C$1749,MATCH(J420, 'Green_rooibos initial weight'!$A$5:$A$1749,0)),"")</f>
        <v>2.2229999999999999</v>
      </c>
      <c r="L420" s="286">
        <f t="shared" si="25"/>
        <v>1.9731999999999998</v>
      </c>
      <c r="M420" s="291"/>
      <c r="N420" s="291"/>
      <c r="O420" s="286">
        <f>IF(IFERROR(INDEX('Both teabags AfterDry'!$D$3:$D$900,MATCH(J420,'Both teabags AfterDry'!$A$3:$A$900,0)),"")="","",(IFERROR(INDEX('Both teabags AfterDry'!$D$3:$D$900,MATCH(J420,'Both teabags AfterDry'!$A$3:$A$900,0)),"")))</f>
        <v>1.5642</v>
      </c>
      <c r="P420" s="286">
        <f t="shared" si="26"/>
        <v>1.4136</v>
      </c>
      <c r="Q420" s="291"/>
      <c r="R420" s="291"/>
      <c r="S420" s="287">
        <f>'Dry_Litterbag Placem_Collection'!E201</f>
        <v>42942</v>
      </c>
      <c r="T420" s="287">
        <f>IF('Dry_Litterbag Placem_Collection'!G201="","",'Dry_Litterbag Placem_Collection'!G201)</f>
        <v>43004</v>
      </c>
      <c r="U420" s="288">
        <f t="shared" si="24"/>
        <v>62</v>
      </c>
      <c r="V420" s="286">
        <f t="shared" si="27"/>
        <v>0.55959999999999988</v>
      </c>
      <c r="W420" s="289">
        <f>IFERROR(INDEX(Rainfall_Dry!$O$2:$O$217,MATCH(B420, Rainfall_Dry!$A$2:$A$217,0)),"")</f>
        <v>171.84818423999999</v>
      </c>
      <c r="X420" s="270">
        <v>21.96</v>
      </c>
      <c r="Y420" s="270">
        <v>8.9199999999999982</v>
      </c>
      <c r="Z420" s="270">
        <v>69.12</v>
      </c>
      <c r="AA420" s="271" t="s">
        <v>2688</v>
      </c>
      <c r="AB420" s="270">
        <v>1.7491375061606702</v>
      </c>
      <c r="AC420">
        <f>IF('WetLitterbags placem_collection'!AB201="","",'WetLitterbags placem_collection'!AB201)</f>
        <v>13.8</v>
      </c>
      <c r="AD420">
        <f>IF('WetLitterbags placem_collection'!Z201="","",'WetLitterbags placem_collection'!Z201)</f>
        <v>17.399999999999999</v>
      </c>
      <c r="AE420" s="256" t="str">
        <f>IF('WetLitterbags placem_collection'!AA201="","",'WetLitterbags placem_collection'!AA201)</f>
        <v>O</v>
      </c>
      <c r="AF420">
        <f>IF('WetLitterbags placem_collection'!AC201="","",'WetLitterbags placem_collection'!AC201)</f>
        <v>1</v>
      </c>
      <c r="AG420">
        <f>IFERROR(AVERAGE('Dry_Litterbag Placem_Collection'!O201,'Dry_Litterbag Placem_Collection'!R201),"")</f>
        <v>6.1999999999999993</v>
      </c>
      <c r="AH420" s="290">
        <f>IFERROR(AVERAGE('Dry_Litterbag Placem_Collection'!N201,'Dry_Litterbag Placem_Collection'!Q201),"")</f>
        <v>27.200000000000003</v>
      </c>
      <c r="AI420">
        <v>-2.439403972</v>
      </c>
      <c r="AJ420">
        <v>34.838404959999998</v>
      </c>
      <c r="AK420" s="289" t="str">
        <f>IF(ISNUMBER(SEARCH("C", 'Dry_Litterbag Placem_Collection'!T201)),"YES","")</f>
        <v/>
      </c>
      <c r="AL420" s="289" t="str">
        <f>IF(ISNUMBER(SEARCH("H", 'Dry_Litterbag Placem_Collection'!T201)),"YES","")</f>
        <v>YES</v>
      </c>
      <c r="AM420" s="289" t="str">
        <f>IF(ISNUMBER(SEARCH("R", 'Dry_Litterbag Placem_Collection'!T201)),"YES","")</f>
        <v/>
      </c>
    </row>
    <row r="421" spans="1:39" ht="15" customHeight="1">
      <c r="A421" s="281" t="s">
        <v>2677</v>
      </c>
      <c r="B421" s="282">
        <f>'Dry_Litterbag Placem_Collection'!A202</f>
        <v>200</v>
      </c>
      <c r="C421" s="282" t="str">
        <f>'Dry_Litterbag Placem_Collection'!B202</f>
        <v>Makao</v>
      </c>
      <c r="D421" s="282" t="s">
        <v>2677</v>
      </c>
      <c r="E421" s="282" t="s">
        <v>2527</v>
      </c>
      <c r="F421" s="282">
        <v>4</v>
      </c>
      <c r="G421" s="283" t="str">
        <f>'Dry_Litterbag Placem_Collection'!C202</f>
        <v>Dry_P4_CG4</v>
      </c>
      <c r="H421" s="284" t="s">
        <v>2559</v>
      </c>
      <c r="I421" s="292" t="s">
        <v>298</v>
      </c>
      <c r="J421" s="282" t="str">
        <f>IF(ISBLANK('Dry_Litterbag Placem_Collection'!K202),"","R"&amp;""&amp;'Dry_Litterbag Placem_Collection'!K202)</f>
        <v>R75</v>
      </c>
      <c r="K421" s="286">
        <f>IFERROR(INDEX('Green_rooibos initial weight'!$C$5:$C$1749,MATCH(J421, 'Green_rooibos initial weight'!$A$5:$A$1749,0)),"")</f>
        <v>2.1819999999999999</v>
      </c>
      <c r="L421" s="286">
        <f t="shared" si="25"/>
        <v>1.9321999999999999</v>
      </c>
      <c r="M421" s="291"/>
      <c r="N421" s="291"/>
      <c r="O421" s="286">
        <f>IF(IFERROR(INDEX('Both teabags AfterDry'!$D$3:$D$900,MATCH(J421,'Both teabags AfterDry'!$A$3:$A$900,0)),"")="","",(IFERROR(INDEX('Both teabags AfterDry'!$D$3:$D$900,MATCH(J421,'Both teabags AfterDry'!$A$3:$A$900,0)),"")))</f>
        <v>0.1565</v>
      </c>
      <c r="P421" s="286">
        <f t="shared" si="26"/>
        <v>5.8999999999999886E-3</v>
      </c>
      <c r="Q421" s="291"/>
      <c r="R421" s="291"/>
      <c r="S421" s="287">
        <f>'Dry_Litterbag Placem_Collection'!E202</f>
        <v>42942</v>
      </c>
      <c r="T421" s="287">
        <f>IF('Dry_Litterbag Placem_Collection'!G202="","",'Dry_Litterbag Placem_Collection'!G202)</f>
        <v>43004</v>
      </c>
      <c r="U421" s="288">
        <f t="shared" si="24"/>
        <v>62</v>
      </c>
      <c r="V421" s="286">
        <f t="shared" si="27"/>
        <v>1.9262999999999999</v>
      </c>
      <c r="W421" s="289">
        <f>IFERROR(INDEX(Rainfall_Dry!$O$2:$O$217,MATCH(B421, Rainfall_Dry!$A$2:$A$217,0)),"")</f>
        <v>171.84818423999999</v>
      </c>
      <c r="X421" s="270">
        <v>25.96</v>
      </c>
      <c r="Y421" s="270">
        <v>6.9200000000000008</v>
      </c>
      <c r="Z421" s="270">
        <v>67.12</v>
      </c>
      <c r="AA421" s="271" t="s">
        <v>2688</v>
      </c>
      <c r="AB421" s="270">
        <v>1.7568260226712666</v>
      </c>
      <c r="AC421">
        <f>IF('WetLitterbags placem_collection'!AB202="","",'WetLitterbags placem_collection'!AB202)</f>
        <v>15.2</v>
      </c>
      <c r="AD421">
        <f>IF('WetLitterbags placem_collection'!Z202="","",'WetLitterbags placem_collection'!Z202)</f>
        <v>12.2</v>
      </c>
      <c r="AE421" s="256" t="str">
        <f>IF('WetLitterbags placem_collection'!AA202="","",'WetLitterbags placem_collection'!AA202)</f>
        <v>O</v>
      </c>
      <c r="AF421">
        <f>IF('WetLitterbags placem_collection'!AC202="","",'WetLitterbags placem_collection'!AC202)</f>
        <v>1</v>
      </c>
      <c r="AG421">
        <f>IFERROR(AVERAGE('Dry_Litterbag Placem_Collection'!O202,'Dry_Litterbag Placem_Collection'!R202),"")</f>
        <v>7</v>
      </c>
      <c r="AH421" s="290">
        <f>IFERROR(AVERAGE('Dry_Litterbag Placem_Collection'!N202,'Dry_Litterbag Placem_Collection'!Q202),"")</f>
        <v>32.9</v>
      </c>
      <c r="AI421">
        <v>-2.4396949910000001</v>
      </c>
      <c r="AJ421">
        <v>34.838574029999997</v>
      </c>
      <c r="AK421" s="289" t="str">
        <f>IF(ISNUMBER(SEARCH("C", 'Dry_Litterbag Placem_Collection'!T202)),"YES","")</f>
        <v/>
      </c>
      <c r="AL421" s="289" t="str">
        <f>IF(ISNUMBER(SEARCH("H", 'Dry_Litterbag Placem_Collection'!T202)),"YES","")</f>
        <v>YES</v>
      </c>
      <c r="AM421" s="289" t="str">
        <f>IF(ISNUMBER(SEARCH("R", 'Dry_Litterbag Placem_Collection'!T202)),"YES","")</f>
        <v>YES</v>
      </c>
    </row>
    <row r="422" spans="1:39" ht="15" customHeight="1">
      <c r="A422" s="281" t="s">
        <v>2677</v>
      </c>
      <c r="B422" s="282">
        <f>'Dry_Litterbag Placem_Collection'!A203</f>
        <v>201</v>
      </c>
      <c r="C422" s="282" t="str">
        <f>'Dry_Litterbag Placem_Collection'!B203</f>
        <v>Maswa</v>
      </c>
      <c r="D422" s="282" t="s">
        <v>2677</v>
      </c>
      <c r="E422" s="282" t="s">
        <v>2527</v>
      </c>
      <c r="F422" s="282">
        <v>4</v>
      </c>
      <c r="G422" s="283" t="str">
        <f>'Dry_Litterbag Placem_Collection'!C203</f>
        <v>Dry_W3_CG4</v>
      </c>
      <c r="H422" s="284" t="s">
        <v>2559</v>
      </c>
      <c r="I422" s="292" t="s">
        <v>298</v>
      </c>
      <c r="J422" s="282" t="str">
        <f>IF(ISBLANK('Dry_Litterbag Placem_Collection'!K203),"","R"&amp;""&amp;'Dry_Litterbag Placem_Collection'!K203)</f>
        <v>R36</v>
      </c>
      <c r="K422" s="286">
        <f>IFERROR(INDEX('Green_rooibos initial weight'!$C$5:$C$1749,MATCH(J422, 'Green_rooibos initial weight'!$A$5:$A$1749,0)),"")</f>
        <v>2.298</v>
      </c>
      <c r="L422" s="286">
        <f t="shared" si="25"/>
        <v>2.0482</v>
      </c>
      <c r="M422" s="291"/>
      <c r="N422" s="291"/>
      <c r="O422" s="286">
        <f>IF(IFERROR(INDEX('Both teabags AfterDry'!$D$3:$D$900,MATCH(J422,'Both teabags AfterDry'!$A$3:$A$900,0)),"")="","",(IFERROR(INDEX('Both teabags AfterDry'!$D$3:$D$900,MATCH(J422,'Both teabags AfterDry'!$A$3:$A$900,0)),"")))</f>
        <v>1.968</v>
      </c>
      <c r="P422" s="286">
        <f t="shared" si="26"/>
        <v>1.8173999999999999</v>
      </c>
      <c r="Q422" s="291"/>
      <c r="R422" s="291"/>
      <c r="S422" s="287">
        <f>'Dry_Litterbag Placem_Collection'!E203</f>
        <v>42942</v>
      </c>
      <c r="T422" s="287">
        <f>IF('Dry_Litterbag Placem_Collection'!G203="","",'Dry_Litterbag Placem_Collection'!G203)</f>
        <v>43004</v>
      </c>
      <c r="U422" s="288">
        <f t="shared" si="24"/>
        <v>62</v>
      </c>
      <c r="V422" s="286">
        <f t="shared" si="27"/>
        <v>0.23080000000000012</v>
      </c>
      <c r="W422" s="289">
        <f>IFERROR(INDEX(Rainfall_Dry!$O$2:$O$217,MATCH(B422, Rainfall_Dry!$A$2:$A$217,0)),"")</f>
        <v>171.84818423999999</v>
      </c>
      <c r="X422" s="270">
        <v>38.691629007962128</v>
      </c>
      <c r="Y422" s="270">
        <v>26.81299763288143</v>
      </c>
      <c r="Z422" s="270">
        <v>34.495373359156439</v>
      </c>
      <c r="AA422" s="271" t="s">
        <v>2693</v>
      </c>
      <c r="AB422" s="270">
        <v>2.5483587974371611</v>
      </c>
      <c r="AC422">
        <f>IF('WetLitterbags placem_collection'!AB203="","",'WetLitterbags placem_collection'!AB203)</f>
        <v>15.2</v>
      </c>
      <c r="AD422">
        <f>IF('WetLitterbags placem_collection'!Z203="","",'WetLitterbags placem_collection'!Z203)</f>
        <v>12.2</v>
      </c>
      <c r="AE422" s="256" t="str">
        <f>IF('WetLitterbags placem_collection'!AA203="","",'WetLitterbags placem_collection'!AA203)</f>
        <v>O</v>
      </c>
      <c r="AF422">
        <f>IF('WetLitterbags placem_collection'!AC203="","",'WetLitterbags placem_collection'!AC203)</f>
        <v>1</v>
      </c>
      <c r="AG422">
        <f>IFERROR(AVERAGE('Dry_Litterbag Placem_Collection'!O203,'Dry_Litterbag Placem_Collection'!R203),"")</f>
        <v>8.9</v>
      </c>
      <c r="AH422" s="290">
        <f>IFERROR(AVERAGE('Dry_Litterbag Placem_Collection'!N203,'Dry_Litterbag Placem_Collection'!Q203),"")</f>
        <v>29.15</v>
      </c>
      <c r="AI422">
        <v>-2.4396949910000001</v>
      </c>
      <c r="AJ422">
        <v>34.838574029999997</v>
      </c>
      <c r="AK422" s="289" t="str">
        <f>IF(ISNUMBER(SEARCH("C", 'Dry_Litterbag Placem_Collection'!T203)),"YES","")</f>
        <v>YES</v>
      </c>
      <c r="AL422" s="289" t="str">
        <f>IF(ISNUMBER(SEARCH("H", 'Dry_Litterbag Placem_Collection'!T203)),"YES","")</f>
        <v>YES</v>
      </c>
      <c r="AM422" s="289" t="str">
        <f>IF(ISNUMBER(SEARCH("R", 'Dry_Litterbag Placem_Collection'!T203)),"YES","")</f>
        <v>YES</v>
      </c>
    </row>
    <row r="423" spans="1:39" ht="15" customHeight="1">
      <c r="A423" s="281" t="s">
        <v>2677</v>
      </c>
      <c r="B423" s="282">
        <f>'Dry_Litterbag Placem_Collection'!A204</f>
        <v>202</v>
      </c>
      <c r="C423" s="282" t="str">
        <f>'Dry_Litterbag Placem_Collection'!B204</f>
        <v>Maswa</v>
      </c>
      <c r="D423" s="282" t="s">
        <v>2677</v>
      </c>
      <c r="E423" s="282" t="s">
        <v>2527</v>
      </c>
      <c r="F423" s="282">
        <v>1</v>
      </c>
      <c r="G423" s="283" t="str">
        <f>'Dry_Litterbag Placem_Collection'!C204</f>
        <v>Dry_W2_CG1</v>
      </c>
      <c r="H423" s="284" t="s">
        <v>2559</v>
      </c>
      <c r="I423" s="292" t="s">
        <v>298</v>
      </c>
      <c r="J423" s="282" t="str">
        <f>IF(ISBLANK('Dry_Litterbag Placem_Collection'!K204),"","R"&amp;""&amp;'Dry_Litterbag Placem_Collection'!K204)</f>
        <v>R676</v>
      </c>
      <c r="K423" s="286">
        <f>IFERROR(INDEX('Green_rooibos initial weight'!$C$5:$C$1749,MATCH(J423, 'Green_rooibos initial weight'!$A$5:$A$1749,0)),"")</f>
        <v>2.1459999999999999</v>
      </c>
      <c r="L423" s="286">
        <f t="shared" si="25"/>
        <v>1.8961999999999999</v>
      </c>
      <c r="M423" s="291"/>
      <c r="N423" s="291"/>
      <c r="O423" s="286">
        <f>IF(IFERROR(INDEX('Both teabags AfterDry'!$D$3:$D$900,MATCH(J423,'Both teabags AfterDry'!$A$3:$A$900,0)),"")="","",(IFERROR(INDEX('Both teabags AfterDry'!$D$3:$D$900,MATCH(J423,'Both teabags AfterDry'!$A$3:$A$900,0)),"")))</f>
        <v>1.6712</v>
      </c>
      <c r="P423" s="286">
        <f t="shared" si="26"/>
        <v>1.5206</v>
      </c>
      <c r="Q423" s="291"/>
      <c r="R423" s="291"/>
      <c r="S423" s="287">
        <f>'Dry_Litterbag Placem_Collection'!E204</f>
        <v>42942</v>
      </c>
      <c r="T423" s="287">
        <f>IF('Dry_Litterbag Placem_Collection'!G204="","",'Dry_Litterbag Placem_Collection'!G204)</f>
        <v>43004</v>
      </c>
      <c r="U423" s="288">
        <f t="shared" si="24"/>
        <v>62</v>
      </c>
      <c r="V423" s="286">
        <f t="shared" si="27"/>
        <v>0.37559999999999993</v>
      </c>
      <c r="W423" s="289">
        <f>IFERROR(INDEX(Rainfall_Dry!$O$2:$O$217,MATCH(B423, Rainfall_Dry!$A$2:$A$217,0)),"")</f>
        <v>171.84818423999999</v>
      </c>
      <c r="X423" s="270">
        <v>45.272914521112256</v>
      </c>
      <c r="Y423" s="270">
        <v>23.604531410916575</v>
      </c>
      <c r="Z423" s="270">
        <v>31.122554067971166</v>
      </c>
      <c r="AA423" s="271" t="s">
        <v>2691</v>
      </c>
      <c r="AB423" s="270">
        <v>2.0547560374568752</v>
      </c>
      <c r="AC423">
        <f>IF('WetLitterbags placem_collection'!AB204="","",'WetLitterbags placem_collection'!AB204)</f>
        <v>13.8</v>
      </c>
      <c r="AD423">
        <f>IF('WetLitterbags placem_collection'!Z204="","",'WetLitterbags placem_collection'!Z204)</f>
        <v>17.399999999999999</v>
      </c>
      <c r="AE423" s="256" t="str">
        <f>IF('WetLitterbags placem_collection'!AA204="","",'WetLitterbags placem_collection'!AA204)</f>
        <v>O</v>
      </c>
      <c r="AF423">
        <f>IF('WetLitterbags placem_collection'!AC204="","",'WetLitterbags placem_collection'!AC204)</f>
        <v>1</v>
      </c>
      <c r="AG423">
        <f>IFERROR(AVERAGE('Dry_Litterbag Placem_Collection'!O204,'Dry_Litterbag Placem_Collection'!R204),"")</f>
        <v>6.3</v>
      </c>
      <c r="AH423" s="290">
        <f>IFERROR(AVERAGE('Dry_Litterbag Placem_Collection'!N204,'Dry_Litterbag Placem_Collection'!Q204),"")</f>
        <v>28.85</v>
      </c>
      <c r="AI423">
        <v>-2.439403972</v>
      </c>
      <c r="AJ423">
        <v>34.838404959999998</v>
      </c>
      <c r="AK423" s="289" t="str">
        <f>IF(ISNUMBER(SEARCH("C", 'Dry_Litterbag Placem_Collection'!T204)),"YES","")</f>
        <v/>
      </c>
      <c r="AL423" s="289" t="str">
        <f>IF(ISNUMBER(SEARCH("H", 'Dry_Litterbag Placem_Collection'!T204)),"YES","")</f>
        <v>YES</v>
      </c>
      <c r="AM423" s="289" t="str">
        <f>IF(ISNUMBER(SEARCH("R", 'Dry_Litterbag Placem_Collection'!T204)),"YES","")</f>
        <v>YES</v>
      </c>
    </row>
    <row r="424" spans="1:39" ht="15" customHeight="1">
      <c r="A424" s="281" t="s">
        <v>2677</v>
      </c>
      <c r="B424" s="282">
        <f>'Dry_Litterbag Placem_Collection'!A205</f>
        <v>203</v>
      </c>
      <c r="C424" s="282" t="str">
        <f>'Dry_Litterbag Placem_Collection'!B205</f>
        <v>Maswa</v>
      </c>
      <c r="D424" s="282" t="s">
        <v>2677</v>
      </c>
      <c r="E424" s="282" t="s">
        <v>2527</v>
      </c>
      <c r="F424" s="282">
        <v>2</v>
      </c>
      <c r="G424" s="283" t="str">
        <f>'Dry_Litterbag Placem_Collection'!C205</f>
        <v>Dry_W1_CG2</v>
      </c>
      <c r="H424" s="284" t="s">
        <v>2559</v>
      </c>
      <c r="I424" s="292" t="s">
        <v>298</v>
      </c>
      <c r="J424" s="282" t="str">
        <f>IF(ISBLANK('Dry_Litterbag Placem_Collection'!K205),"","R"&amp;""&amp;'Dry_Litterbag Placem_Collection'!K205)</f>
        <v>R685</v>
      </c>
      <c r="K424" s="286">
        <f>IFERROR(INDEX('Green_rooibos initial weight'!$C$5:$C$1749,MATCH(J424, 'Green_rooibos initial weight'!$A$5:$A$1749,0)),"")</f>
        <v>2.1629999999999998</v>
      </c>
      <c r="L424" s="286">
        <f t="shared" si="25"/>
        <v>1.9131999999999998</v>
      </c>
      <c r="M424" s="291"/>
      <c r="N424" s="291"/>
      <c r="O424" s="286">
        <f>IF(IFERROR(INDEX('Both teabags AfterDry'!$D$3:$D$900,MATCH(J424,'Both teabags AfterDry'!$A$3:$A$900,0)),"")="","",(IFERROR(INDEX('Both teabags AfterDry'!$D$3:$D$900,MATCH(J424,'Both teabags AfterDry'!$A$3:$A$900,0)),"")))</f>
        <v>1.7919</v>
      </c>
      <c r="P424" s="286">
        <f t="shared" si="26"/>
        <v>1.6413</v>
      </c>
      <c r="Q424" s="291"/>
      <c r="R424" s="291"/>
      <c r="S424" s="287">
        <f>'Dry_Litterbag Placem_Collection'!E205</f>
        <v>42942</v>
      </c>
      <c r="T424" s="287">
        <f>IF('Dry_Litterbag Placem_Collection'!G205="","",'Dry_Litterbag Placem_Collection'!G205)</f>
        <v>43004</v>
      </c>
      <c r="U424" s="288">
        <f t="shared" si="24"/>
        <v>62</v>
      </c>
      <c r="V424" s="286">
        <f t="shared" si="27"/>
        <v>0.27189999999999981</v>
      </c>
      <c r="W424" s="289">
        <f>IFERROR(INDEX(Rainfall_Dry!$O$2:$O$217,MATCH(B424, Rainfall_Dry!$A$2:$A$217,0)),"")</f>
        <v>171.84818423999999</v>
      </c>
      <c r="X424" s="270">
        <v>47.96</v>
      </c>
      <c r="Y424" s="270">
        <v>22.919999999999995</v>
      </c>
      <c r="Z424" s="270">
        <v>29.120000000000012</v>
      </c>
      <c r="AA424" s="271" t="s">
        <v>2691</v>
      </c>
      <c r="AB424" s="270">
        <v>2.8831936914736325</v>
      </c>
      <c r="AC424">
        <f>IF('WetLitterbags placem_collection'!AB205="","",'WetLitterbags placem_collection'!AB205)</f>
        <v>5.13</v>
      </c>
      <c r="AD424">
        <f>IF('WetLitterbags placem_collection'!Z205="","",'WetLitterbags placem_collection'!Z205)</f>
        <v>5.13</v>
      </c>
      <c r="AE424" s="256" t="str">
        <f>IF('WetLitterbags placem_collection'!AA205="","",'WetLitterbags placem_collection'!AA205)</f>
        <v>O</v>
      </c>
      <c r="AF424">
        <f>IF('WetLitterbags placem_collection'!AC205="","",'WetLitterbags placem_collection'!AC205)</f>
        <v>1</v>
      </c>
      <c r="AG424">
        <f>IFERROR(AVERAGE('Dry_Litterbag Placem_Collection'!O205,'Dry_Litterbag Placem_Collection'!R205),"")</f>
        <v>10.100000000000001</v>
      </c>
      <c r="AH424" s="290">
        <f>IFERROR(AVERAGE('Dry_Litterbag Placem_Collection'!N205,'Dry_Litterbag Placem_Collection'!Q205),"")</f>
        <v>28.299999999999997</v>
      </c>
      <c r="AI424">
        <v>-2.4396450349999999</v>
      </c>
      <c r="AJ424">
        <v>34.83836599</v>
      </c>
      <c r="AK424" s="289" t="str">
        <f>IF(ISNUMBER(SEARCH("C", 'Dry_Litterbag Placem_Collection'!T205)),"YES","")</f>
        <v/>
      </c>
      <c r="AL424" s="289" t="str">
        <f>IF(ISNUMBER(SEARCH("H", 'Dry_Litterbag Placem_Collection'!T205)),"YES","")</f>
        <v/>
      </c>
      <c r="AM424" s="289" t="str">
        <f>IF(ISNUMBER(SEARCH("R", 'Dry_Litterbag Placem_Collection'!T205)),"YES","")</f>
        <v>YES</v>
      </c>
    </row>
    <row r="425" spans="1:39" ht="15" customHeight="1">
      <c r="A425" s="281" t="s">
        <v>2677</v>
      </c>
      <c r="B425" s="282">
        <f>'Dry_Litterbag Placem_Collection'!A206</f>
        <v>204</v>
      </c>
      <c r="C425" s="282" t="str">
        <f>'Dry_Litterbag Placem_Collection'!B206</f>
        <v>Maswa</v>
      </c>
      <c r="D425" s="282" t="s">
        <v>2677</v>
      </c>
      <c r="E425" s="282" t="s">
        <v>2527</v>
      </c>
      <c r="F425" s="282">
        <v>3</v>
      </c>
      <c r="G425" s="283" t="str">
        <f>'Dry_Litterbag Placem_Collection'!C206</f>
        <v>Dry_W4_CG3</v>
      </c>
      <c r="H425" s="284" t="s">
        <v>2559</v>
      </c>
      <c r="I425" s="292" t="s">
        <v>298</v>
      </c>
      <c r="J425" s="282" t="str">
        <f>IF(ISBLANK('Dry_Litterbag Placem_Collection'!K206),"","R"&amp;""&amp;'Dry_Litterbag Placem_Collection'!K206)</f>
        <v>R254</v>
      </c>
      <c r="K425" s="286">
        <f>IFERROR(INDEX('Green_rooibos initial weight'!$C$5:$C$1749,MATCH(J425, 'Green_rooibos initial weight'!$A$5:$A$1749,0)),"")</f>
        <v>2.266</v>
      </c>
      <c r="L425" s="286">
        <f t="shared" si="25"/>
        <v>2.0162</v>
      </c>
      <c r="M425" s="291"/>
      <c r="N425" s="291"/>
      <c r="O425" s="286">
        <f>IF(IFERROR(INDEX('Both teabags AfterDry'!$D$3:$D$900,MATCH(J425,'Both teabags AfterDry'!$A$3:$A$900,0)),"")="","",(IFERROR(INDEX('Both teabags AfterDry'!$D$3:$D$900,MATCH(J425,'Both teabags AfterDry'!$A$3:$A$900,0)),"")))</f>
        <v>1.8010999999999999</v>
      </c>
      <c r="P425" s="286">
        <f t="shared" si="26"/>
        <v>1.6504999999999999</v>
      </c>
      <c r="Q425" s="291"/>
      <c r="R425" s="291"/>
      <c r="S425" s="287">
        <f>'Dry_Litterbag Placem_Collection'!E206</f>
        <v>42942</v>
      </c>
      <c r="T425" s="287">
        <f>IF('Dry_Litterbag Placem_Collection'!G206="","",'Dry_Litterbag Placem_Collection'!G206)</f>
        <v>43004</v>
      </c>
      <c r="U425" s="288">
        <f t="shared" si="24"/>
        <v>62</v>
      </c>
      <c r="V425" s="286">
        <f t="shared" si="27"/>
        <v>0.36570000000000014</v>
      </c>
      <c r="W425" s="289">
        <f>IFERROR(INDEX(Rainfall_Dry!$O$2:$O$217,MATCH(B425, Rainfall_Dry!$A$2:$A$217,0)),"")</f>
        <v>171.84818423999999</v>
      </c>
      <c r="X425" s="270">
        <v>28.145762029394</v>
      </c>
      <c r="Y425" s="270">
        <v>25.085564727199518</v>
      </c>
      <c r="Z425" s="270">
        <v>46.768673243406489</v>
      </c>
      <c r="AA425" s="271" t="s">
        <v>2688</v>
      </c>
      <c r="AB425" s="270">
        <v>2.1716214884179394</v>
      </c>
      <c r="AC425">
        <f>IF('WetLitterbags placem_collection'!AB206="","",'WetLitterbags placem_collection'!AB206)</f>
        <v>7.9</v>
      </c>
      <c r="AD425">
        <f>IF('WetLitterbags placem_collection'!Z206="","",'WetLitterbags placem_collection'!Z206)</f>
        <v>7.9</v>
      </c>
      <c r="AE425" s="256" t="str">
        <f>IF('WetLitterbags placem_collection'!AA206="","",'WetLitterbags placem_collection'!AA206)</f>
        <v>O</v>
      </c>
      <c r="AF425">
        <f>IF('WetLitterbags placem_collection'!AC206="","",'WetLitterbags placem_collection'!AC206)</f>
        <v>1</v>
      </c>
      <c r="AG425">
        <f>IFERROR(AVERAGE('Dry_Litterbag Placem_Collection'!O206,'Dry_Litterbag Placem_Collection'!R206),"")</f>
        <v>8.3500000000000014</v>
      </c>
      <c r="AH425" s="290">
        <f>IFERROR(AVERAGE('Dry_Litterbag Placem_Collection'!N206,'Dry_Litterbag Placem_Collection'!Q206),"")</f>
        <v>27.299999999999997</v>
      </c>
      <c r="AI425">
        <v>-2.4395990190000001</v>
      </c>
      <c r="AJ425">
        <v>34.838418959999998</v>
      </c>
      <c r="AK425" s="289" t="str">
        <f>IF(ISNUMBER(SEARCH("C", 'Dry_Litterbag Placem_Collection'!T206)),"YES","")</f>
        <v/>
      </c>
      <c r="AL425" s="289" t="str">
        <f>IF(ISNUMBER(SEARCH("H", 'Dry_Litterbag Placem_Collection'!T206)),"YES","")</f>
        <v>YES</v>
      </c>
      <c r="AM425" s="289" t="str">
        <f>IF(ISNUMBER(SEARCH("R", 'Dry_Litterbag Placem_Collection'!T206)),"YES","")</f>
        <v>YES</v>
      </c>
    </row>
    <row r="426" spans="1:39" ht="15" customHeight="1">
      <c r="A426" s="281" t="s">
        <v>2677</v>
      </c>
      <c r="B426" s="282">
        <f>'Dry_Litterbag Placem_Collection'!A207</f>
        <v>205</v>
      </c>
      <c r="C426" s="282" t="str">
        <f>'Dry_Litterbag Placem_Collection'!B207</f>
        <v xml:space="preserve">Mwantimba
</v>
      </c>
      <c r="D426" s="282" t="s">
        <v>2677</v>
      </c>
      <c r="E426" s="282" t="s">
        <v>2527</v>
      </c>
      <c r="F426" s="282">
        <v>2</v>
      </c>
      <c r="G426" s="283" t="str">
        <f>'Dry_Litterbag Placem_Collection'!C207</f>
        <v>Wet_Ag1_CG2</v>
      </c>
      <c r="H426" s="284" t="s">
        <v>2559</v>
      </c>
      <c r="I426" s="292" t="s">
        <v>298</v>
      </c>
      <c r="J426" s="282" t="str">
        <f>IF(ISBLANK('Dry_Litterbag Placem_Collection'!K207),"","R"&amp;""&amp;'Dry_Litterbag Placem_Collection'!K207)</f>
        <v>R348</v>
      </c>
      <c r="K426" s="286">
        <f>IFERROR(INDEX('Green_rooibos initial weight'!$C$5:$C$1749,MATCH(J426, 'Green_rooibos initial weight'!$A$5:$A$1749,0)),"")</f>
        <v>2.31</v>
      </c>
      <c r="L426" s="286">
        <f t="shared" si="25"/>
        <v>2.0602</v>
      </c>
      <c r="M426" s="291"/>
      <c r="N426" s="291"/>
      <c r="O426" s="286">
        <f>IF(IFERROR(INDEX('Both teabags AfterDry'!$D$3:$D$900,MATCH(J426,'Both teabags AfterDry'!$A$3:$A$900,0)),"")="","",(IFERROR(INDEX('Both teabags AfterDry'!$D$3:$D$900,MATCH(J426,'Both teabags AfterDry'!$A$3:$A$900,0)),"")))</f>
        <v>1.7168000000000001</v>
      </c>
      <c r="P426" s="286">
        <f t="shared" si="26"/>
        <v>1.5662</v>
      </c>
      <c r="Q426" s="291"/>
      <c r="R426" s="291"/>
      <c r="S426" s="287">
        <f>'Dry_Litterbag Placem_Collection'!E207</f>
        <v>42942</v>
      </c>
      <c r="T426" s="287">
        <f>IF('Dry_Litterbag Placem_Collection'!G207="","",'Dry_Litterbag Placem_Collection'!G207)</f>
        <v>43004</v>
      </c>
      <c r="U426" s="288">
        <f t="shared" si="24"/>
        <v>62</v>
      </c>
      <c r="V426" s="286">
        <f t="shared" si="27"/>
        <v>0.49399999999999999</v>
      </c>
      <c r="W426" s="289">
        <f>IFERROR(INDEX(Rainfall_Dry!$O$2:$O$217,MATCH(B426, Rainfall_Dry!$A$2:$A$217,0)),"")</f>
        <v>171.84818423999999</v>
      </c>
      <c r="X426" s="270">
        <v>45.96</v>
      </c>
      <c r="Y426" s="270">
        <v>14.920000000000003</v>
      </c>
      <c r="Z426" s="270">
        <v>39.119999999999997</v>
      </c>
      <c r="AA426" s="271" t="s">
        <v>2691</v>
      </c>
      <c r="AB426" s="270">
        <v>2.0374568753080333</v>
      </c>
      <c r="AC426">
        <f>IF('WetLitterbags placem_collection'!AB207="","",'WetLitterbags placem_collection'!AB207)</f>
        <v>5.13</v>
      </c>
      <c r="AD426">
        <f>IF('WetLitterbags placem_collection'!Z207="","",'WetLitterbags placem_collection'!Z207)</f>
        <v>5.13</v>
      </c>
      <c r="AE426" s="256" t="str">
        <f>IF('WetLitterbags placem_collection'!AA207="","",'WetLitterbags placem_collection'!AA207)</f>
        <v>O</v>
      </c>
      <c r="AF426">
        <f>IF('WetLitterbags placem_collection'!AC207="","",'WetLitterbags placem_collection'!AC207)</f>
        <v>1</v>
      </c>
      <c r="AG426">
        <f>IFERROR(AVERAGE('Dry_Litterbag Placem_Collection'!O207,'Dry_Litterbag Placem_Collection'!R207),"")</f>
        <v>7.9499999999999993</v>
      </c>
      <c r="AH426" s="290">
        <f>IFERROR(AVERAGE('Dry_Litterbag Placem_Collection'!N207,'Dry_Litterbag Placem_Collection'!Q207),"")</f>
        <v>29.05</v>
      </c>
      <c r="AI426">
        <v>-2.4396450349999999</v>
      </c>
      <c r="AJ426">
        <v>34.83836599</v>
      </c>
      <c r="AK426" s="289" t="str">
        <f>IF(ISNUMBER(SEARCH("C", 'Dry_Litterbag Placem_Collection'!T207)),"YES","")</f>
        <v/>
      </c>
      <c r="AL426" s="289" t="str">
        <f>IF(ISNUMBER(SEARCH("H", 'Dry_Litterbag Placem_Collection'!T207)),"YES","")</f>
        <v>YES</v>
      </c>
      <c r="AM426" s="289" t="str">
        <f>IF(ISNUMBER(SEARCH("R", 'Dry_Litterbag Placem_Collection'!T207)),"YES","")</f>
        <v>YES</v>
      </c>
    </row>
    <row r="427" spans="1:39" ht="15" customHeight="1">
      <c r="A427" s="281" t="s">
        <v>2677</v>
      </c>
      <c r="B427" s="282">
        <f>'Dry_Litterbag Placem_Collection'!A208</f>
        <v>206</v>
      </c>
      <c r="C427" s="282" t="str">
        <f>'Dry_Litterbag Placem_Collection'!B208</f>
        <v xml:space="preserve">Mwantimba
</v>
      </c>
      <c r="D427" s="282" t="s">
        <v>2677</v>
      </c>
      <c r="E427" s="282" t="s">
        <v>2527</v>
      </c>
      <c r="F427" s="282">
        <v>1</v>
      </c>
      <c r="G427" s="283" t="str">
        <f>'Dry_Litterbag Placem_Collection'!C208</f>
        <v>Wet_Ag2_CG1</v>
      </c>
      <c r="H427" s="284" t="s">
        <v>2559</v>
      </c>
      <c r="I427" s="292" t="s">
        <v>298</v>
      </c>
      <c r="J427" s="282" t="str">
        <f>IF(ISBLANK('Dry_Litterbag Placem_Collection'!K208),"","R"&amp;""&amp;'Dry_Litterbag Placem_Collection'!K208)</f>
        <v>R686</v>
      </c>
      <c r="K427" s="286">
        <f>IFERROR(INDEX('Green_rooibos initial weight'!$C$5:$C$1749,MATCH(J427, 'Green_rooibos initial weight'!$A$5:$A$1749,0)),"")</f>
        <v>2.1890000000000001</v>
      </c>
      <c r="L427" s="286">
        <f t="shared" si="25"/>
        <v>1.9392</v>
      </c>
      <c r="M427" s="291"/>
      <c r="N427" s="291"/>
      <c r="O427" s="286">
        <f>IF(IFERROR(INDEX('Both teabags AfterDry'!$D$3:$D$900,MATCH(J427,'Both teabags AfterDry'!$A$3:$A$900,0)),"")="","",(IFERROR(INDEX('Both teabags AfterDry'!$D$3:$D$900,MATCH(J427,'Both teabags AfterDry'!$A$3:$A$900,0)),"")))</f>
        <v>3.4599000000000002</v>
      </c>
      <c r="P427" s="286">
        <f t="shared" si="26"/>
        <v>3.3093000000000004</v>
      </c>
      <c r="Q427" s="291"/>
      <c r="R427" s="291"/>
      <c r="S427" s="287">
        <f>'Dry_Litterbag Placem_Collection'!E208</f>
        <v>42942</v>
      </c>
      <c r="T427" s="287">
        <f>IF('Dry_Litterbag Placem_Collection'!G208="","",'Dry_Litterbag Placem_Collection'!G208)</f>
        <v>43004</v>
      </c>
      <c r="U427" s="288">
        <f t="shared" si="24"/>
        <v>62</v>
      </c>
      <c r="V427" s="286">
        <f t="shared" si="27"/>
        <v>-1.3701000000000003</v>
      </c>
      <c r="W427" s="289">
        <f>IFERROR(INDEX(Rainfall_Dry!$O$2:$O$217,MATCH(B427, Rainfall_Dry!$A$2:$A$217,0)),"")</f>
        <v>171.84818423999999</v>
      </c>
      <c r="X427" s="270">
        <v>34.344660194174757</v>
      </c>
      <c r="Y427" s="270">
        <v>19.22727272727273</v>
      </c>
      <c r="Z427" s="270">
        <v>46.428067078552509</v>
      </c>
      <c r="AA427" s="271" t="s">
        <v>2688</v>
      </c>
      <c r="AB427" s="270">
        <v>1.7452932479053718</v>
      </c>
      <c r="AC427">
        <f>IF('WetLitterbags placem_collection'!AB208="","",'WetLitterbags placem_collection'!AB208)</f>
        <v>13.8</v>
      </c>
      <c r="AD427">
        <f>IF('WetLitterbags placem_collection'!Z208="","",'WetLitterbags placem_collection'!Z208)</f>
        <v>17.399999999999999</v>
      </c>
      <c r="AE427" s="256" t="str">
        <f>IF('WetLitterbags placem_collection'!AA208="","",'WetLitterbags placem_collection'!AA208)</f>
        <v>O</v>
      </c>
      <c r="AF427">
        <f>IF('WetLitterbags placem_collection'!AC208="","",'WetLitterbags placem_collection'!AC208)</f>
        <v>1</v>
      </c>
      <c r="AG427">
        <f>IFERROR(AVERAGE('Dry_Litterbag Placem_Collection'!O208,'Dry_Litterbag Placem_Collection'!R208),"")</f>
        <v>6.4</v>
      </c>
      <c r="AH427" s="290">
        <f>IFERROR(AVERAGE('Dry_Litterbag Placem_Collection'!N208,'Dry_Litterbag Placem_Collection'!Q208),"")</f>
        <v>27.799999999999997</v>
      </c>
      <c r="AI427">
        <v>-2.439403972</v>
      </c>
      <c r="AJ427">
        <v>34.838404959999998</v>
      </c>
      <c r="AK427" s="289" t="str">
        <f>IF(ISNUMBER(SEARCH("C", 'Dry_Litterbag Placem_Collection'!T208)),"YES","")</f>
        <v/>
      </c>
      <c r="AL427" s="289" t="str">
        <f>IF(ISNUMBER(SEARCH("H", 'Dry_Litterbag Placem_Collection'!T208)),"YES","")</f>
        <v>YES</v>
      </c>
      <c r="AM427" s="289" t="str">
        <f>IF(ISNUMBER(SEARCH("R", 'Dry_Litterbag Placem_Collection'!T208)),"YES","")</f>
        <v>YES</v>
      </c>
    </row>
    <row r="428" spans="1:39" ht="15" customHeight="1">
      <c r="A428" s="281" t="s">
        <v>2677</v>
      </c>
      <c r="B428" s="282">
        <f>'Dry_Litterbag Placem_Collection'!A209</f>
        <v>207</v>
      </c>
      <c r="C428" s="282" t="str">
        <f>'Dry_Litterbag Placem_Collection'!B209</f>
        <v xml:space="preserve">Mwantimba
</v>
      </c>
      <c r="D428" s="282" t="s">
        <v>2677</v>
      </c>
      <c r="E428" s="282" t="s">
        <v>2527</v>
      </c>
      <c r="F428" s="282">
        <v>4</v>
      </c>
      <c r="G428" s="283" t="str">
        <f>'Dry_Litterbag Placem_Collection'!C209</f>
        <v>Wet_Ag3_CG4</v>
      </c>
      <c r="H428" s="284" t="s">
        <v>2559</v>
      </c>
      <c r="I428" s="292" t="s">
        <v>298</v>
      </c>
      <c r="J428" s="282" t="str">
        <f>IF(ISBLANK('Dry_Litterbag Placem_Collection'!K209),"","R"&amp;""&amp;'Dry_Litterbag Placem_Collection'!K209)</f>
        <v>R551</v>
      </c>
      <c r="K428" s="286">
        <f>IFERROR(INDEX('Green_rooibos initial weight'!$C$5:$C$1749,MATCH(J428, 'Green_rooibos initial weight'!$A$5:$A$1749,0)),"")</f>
        <v>2.1739999999999999</v>
      </c>
      <c r="L428" s="286">
        <f t="shared" si="25"/>
        <v>1.9241999999999999</v>
      </c>
      <c r="M428" s="291"/>
      <c r="N428" s="291"/>
      <c r="O428" s="286">
        <f>IF(IFERROR(INDEX('Both teabags AfterDry'!$D$3:$D$900,MATCH(J428,'Both teabags AfterDry'!$A$3:$A$900,0)),"")="","",(IFERROR(INDEX('Both teabags AfterDry'!$D$3:$D$900,MATCH(J428,'Both teabags AfterDry'!$A$3:$A$900,0)),"")))</f>
        <v>8.3109999999999999</v>
      </c>
      <c r="P428" s="286">
        <f t="shared" si="26"/>
        <v>8.1603999999999992</v>
      </c>
      <c r="Q428" s="291"/>
      <c r="R428" s="291"/>
      <c r="S428" s="287">
        <f>'Dry_Litterbag Placem_Collection'!E209</f>
        <v>42942</v>
      </c>
      <c r="T428" s="287">
        <f>IF('Dry_Litterbag Placem_Collection'!G209="","",'Dry_Litterbag Placem_Collection'!G209)</f>
        <v>43004</v>
      </c>
      <c r="U428" s="288">
        <f t="shared" si="24"/>
        <v>62</v>
      </c>
      <c r="V428" s="286">
        <f t="shared" si="27"/>
        <v>-6.2361999999999993</v>
      </c>
      <c r="W428" s="289">
        <f>IFERROR(INDEX(Rainfall_Dry!$O$2:$O$217,MATCH(B428, Rainfall_Dry!$A$2:$A$217,0)),"")</f>
        <v>171.84818423999999</v>
      </c>
      <c r="X428" s="270">
        <v>27.96</v>
      </c>
      <c r="Y428" s="270">
        <v>4.9200000000000017</v>
      </c>
      <c r="Z428" s="270">
        <v>67.12</v>
      </c>
      <c r="AA428" s="271" t="s">
        <v>2688</v>
      </c>
      <c r="AB428" s="270">
        <v>0.88610152784622953</v>
      </c>
      <c r="AC428">
        <f>IF('WetLitterbags placem_collection'!AB209="","",'WetLitterbags placem_collection'!AB209)</f>
        <v>15.2</v>
      </c>
      <c r="AD428">
        <f>IF('WetLitterbags placem_collection'!Z209="","",'WetLitterbags placem_collection'!Z209)</f>
        <v>12.2</v>
      </c>
      <c r="AE428" s="256" t="str">
        <f>IF('WetLitterbags placem_collection'!AA209="","",'WetLitterbags placem_collection'!AA209)</f>
        <v>O</v>
      </c>
      <c r="AF428">
        <f>IF('WetLitterbags placem_collection'!AC209="","",'WetLitterbags placem_collection'!AC209)</f>
        <v>1</v>
      </c>
      <c r="AG428">
        <f>IFERROR(AVERAGE('Dry_Litterbag Placem_Collection'!O209,'Dry_Litterbag Placem_Collection'!R209),"")</f>
        <v>4.3</v>
      </c>
      <c r="AH428" s="290">
        <f>IFERROR(AVERAGE('Dry_Litterbag Placem_Collection'!N209,'Dry_Litterbag Placem_Collection'!Q209),"")</f>
        <v>29.6</v>
      </c>
      <c r="AI428">
        <v>-2.4396949910000001</v>
      </c>
      <c r="AJ428">
        <v>34.838574029999997</v>
      </c>
      <c r="AK428" s="289" t="str">
        <f>IF(ISNUMBER(SEARCH("C", 'Dry_Litterbag Placem_Collection'!T209)),"YES","")</f>
        <v/>
      </c>
      <c r="AL428" s="289" t="str">
        <f>IF(ISNUMBER(SEARCH("H", 'Dry_Litterbag Placem_Collection'!T209)),"YES","")</f>
        <v/>
      </c>
      <c r="AM428" s="289" t="str">
        <f>IF(ISNUMBER(SEARCH("R", 'Dry_Litterbag Placem_Collection'!T209)),"YES","")</f>
        <v>YES</v>
      </c>
    </row>
    <row r="429" spans="1:39" ht="15" customHeight="1">
      <c r="A429" s="281" t="s">
        <v>2677</v>
      </c>
      <c r="B429" s="282">
        <f>'Dry_Litterbag Placem_Collection'!A210</f>
        <v>208</v>
      </c>
      <c r="C429" s="282" t="str">
        <f>'Dry_Litterbag Placem_Collection'!B210</f>
        <v xml:space="preserve">Mwantimba
</v>
      </c>
      <c r="D429" s="282" t="s">
        <v>2677</v>
      </c>
      <c r="E429" s="282" t="s">
        <v>2527</v>
      </c>
      <c r="F429" s="282">
        <v>3</v>
      </c>
      <c r="G429" s="283" t="str">
        <f>'Dry_Litterbag Placem_Collection'!C210</f>
        <v>Wet_Ag4_CG3</v>
      </c>
      <c r="H429" s="284" t="s">
        <v>2559</v>
      </c>
      <c r="I429" s="292" t="s">
        <v>298</v>
      </c>
      <c r="J429" s="282" t="str">
        <f>IF(ISBLANK('Dry_Litterbag Placem_Collection'!K210),"","R"&amp;""&amp;'Dry_Litterbag Placem_Collection'!K210)</f>
        <v>R516</v>
      </c>
      <c r="K429" s="286">
        <f>IFERROR(INDEX('Green_rooibos initial weight'!$C$5:$C$1749,MATCH(J429, 'Green_rooibos initial weight'!$A$5:$A$1749,0)),"")</f>
        <v>2.141</v>
      </c>
      <c r="L429" s="286">
        <f t="shared" si="25"/>
        <v>1.8912</v>
      </c>
      <c r="M429" s="291"/>
      <c r="N429" s="291"/>
      <c r="O429" s="286">
        <f>IF(IFERROR(INDEX('Both teabags AfterDry'!$D$3:$D$900,MATCH(J429,'Both teabags AfterDry'!$A$3:$A$900,0)),"")="","",(IFERROR(INDEX('Both teabags AfterDry'!$D$3:$D$900,MATCH(J429,'Both teabags AfterDry'!$A$3:$A$900,0)),"")))</f>
        <v>1.7749999999999999</v>
      </c>
      <c r="P429" s="286">
        <f t="shared" si="26"/>
        <v>1.6243999999999998</v>
      </c>
      <c r="Q429" s="291"/>
      <c r="R429" s="291"/>
      <c r="S429" s="287">
        <f>'Dry_Litterbag Placem_Collection'!E210</f>
        <v>42942</v>
      </c>
      <c r="T429" s="287">
        <f>IF('Dry_Litterbag Placem_Collection'!G210="","",'Dry_Litterbag Placem_Collection'!G210)</f>
        <v>43004</v>
      </c>
      <c r="U429" s="288">
        <f t="shared" si="24"/>
        <v>62</v>
      </c>
      <c r="V429" s="286">
        <f t="shared" si="27"/>
        <v>0.26680000000000015</v>
      </c>
      <c r="W429" s="289">
        <f>IFERROR(INDEX(Rainfall_Dry!$O$2:$O$217,MATCH(B429, Rainfall_Dry!$A$2:$A$217,0)),"")</f>
        <v>171.84818423999999</v>
      </c>
      <c r="X429" s="270">
        <v>17.96</v>
      </c>
      <c r="Y429" s="270">
        <v>4.9199999999999982</v>
      </c>
      <c r="Z429" s="270">
        <v>77.12</v>
      </c>
      <c r="AA429" s="271" t="s">
        <v>2689</v>
      </c>
      <c r="AB429" s="270">
        <v>2.0220798422868409</v>
      </c>
      <c r="AC429">
        <f>IF('WetLitterbags placem_collection'!AB210="","",'WetLitterbags placem_collection'!AB210)</f>
        <v>7.9</v>
      </c>
      <c r="AD429">
        <f>IF('WetLitterbags placem_collection'!Z210="","",'WetLitterbags placem_collection'!Z210)</f>
        <v>7.9</v>
      </c>
      <c r="AE429" s="256" t="str">
        <f>IF('WetLitterbags placem_collection'!AA210="","",'WetLitterbags placem_collection'!AA210)</f>
        <v>O</v>
      </c>
      <c r="AF429">
        <f>IF('WetLitterbags placem_collection'!AC210="","",'WetLitterbags placem_collection'!AC210)</f>
        <v>1</v>
      </c>
      <c r="AG429">
        <f>IFERROR(AVERAGE('Dry_Litterbag Placem_Collection'!O210,'Dry_Litterbag Placem_Collection'!R210),"")</f>
        <v>6.2</v>
      </c>
      <c r="AH429" s="290">
        <f>IFERROR(AVERAGE('Dry_Litterbag Placem_Collection'!N210,'Dry_Litterbag Placem_Collection'!Q210),"")</f>
        <v>29.1</v>
      </c>
      <c r="AI429">
        <v>-2.4395990190000001</v>
      </c>
      <c r="AJ429">
        <v>34.838418959999998</v>
      </c>
      <c r="AK429" s="289" t="str">
        <f>IF(ISNUMBER(SEARCH("C", 'Dry_Litterbag Placem_Collection'!T210)),"YES","")</f>
        <v>YES</v>
      </c>
      <c r="AL429" s="289" t="str">
        <f>IF(ISNUMBER(SEARCH("H", 'Dry_Litterbag Placem_Collection'!T210)),"YES","")</f>
        <v/>
      </c>
      <c r="AM429" s="289" t="str">
        <f>IF(ISNUMBER(SEARCH("R", 'Dry_Litterbag Placem_Collection'!T210)),"YES","")</f>
        <v/>
      </c>
    </row>
    <row r="430" spans="1:39" ht="15" customHeight="1">
      <c r="A430" s="281" t="s">
        <v>2677</v>
      </c>
      <c r="B430" s="282">
        <f>'Dry_Litterbag Placem_Collection'!A211</f>
        <v>209</v>
      </c>
      <c r="C430" s="282" t="str">
        <f>'Dry_Litterbag Placem_Collection'!B211</f>
        <v xml:space="preserve">Mwantimba
</v>
      </c>
      <c r="D430" s="282" t="s">
        <v>2677</v>
      </c>
      <c r="E430" s="282" t="s">
        <v>2527</v>
      </c>
      <c r="F430" s="282">
        <v>2</v>
      </c>
      <c r="G430" s="283" t="str">
        <f>'Dry_Litterbag Placem_Collection'!C211</f>
        <v>Wet_P1_CG2</v>
      </c>
      <c r="H430" s="284" t="s">
        <v>2559</v>
      </c>
      <c r="I430" s="292" t="s">
        <v>298</v>
      </c>
      <c r="J430" s="282" t="str">
        <f>IF(ISBLANK('Dry_Litterbag Placem_Collection'!K211),"","R"&amp;""&amp;'Dry_Litterbag Placem_Collection'!K211)</f>
        <v>R678</v>
      </c>
      <c r="K430" s="286">
        <f>IFERROR(INDEX('Green_rooibos initial weight'!$C$5:$C$1749,MATCH(J430, 'Green_rooibos initial weight'!$A$5:$A$1749,0)),"")</f>
        <v>2.1320000000000001</v>
      </c>
      <c r="L430" s="286">
        <f t="shared" si="25"/>
        <v>1.8822000000000001</v>
      </c>
      <c r="M430" s="291"/>
      <c r="N430" s="291"/>
      <c r="O430" s="286">
        <f>IF(IFERROR(INDEX('Both teabags AfterDry'!$D$3:$D$900,MATCH(J430,'Both teabags AfterDry'!$A$3:$A$900,0)),"")="","",(IFERROR(INDEX('Both teabags AfterDry'!$D$3:$D$900,MATCH(J430,'Both teabags AfterDry'!$A$3:$A$900,0)),"")))</f>
        <v>1.6856</v>
      </c>
      <c r="P430" s="286">
        <f t="shared" si="26"/>
        <v>1.5349999999999999</v>
      </c>
      <c r="Q430" s="291"/>
      <c r="R430" s="291"/>
      <c r="S430" s="287">
        <f>'Dry_Litterbag Placem_Collection'!E211</f>
        <v>42942</v>
      </c>
      <c r="T430" s="287">
        <f>IF('Dry_Litterbag Placem_Collection'!G211="","",'Dry_Litterbag Placem_Collection'!G211)</f>
        <v>43004</v>
      </c>
      <c r="U430" s="288">
        <f t="shared" si="24"/>
        <v>62</v>
      </c>
      <c r="V430" s="286">
        <f t="shared" si="27"/>
        <v>0.34720000000000018</v>
      </c>
      <c r="W430" s="289">
        <f>IFERROR(INDEX(Rainfall_Dry!$O$2:$O$217,MATCH(B430, Rainfall_Dry!$A$2:$A$217,0)),"")</f>
        <v>171.84818423999999</v>
      </c>
      <c r="X430" s="270">
        <v>31.214836424255054</v>
      </c>
      <c r="Y430" s="270">
        <v>11.377370285476141</v>
      </c>
      <c r="Z430" s="270">
        <v>57.407793290268799</v>
      </c>
      <c r="AA430" s="271" t="s">
        <v>2688</v>
      </c>
      <c r="AB430" s="270">
        <v>1.7337604731394776</v>
      </c>
      <c r="AC430">
        <f>IF('WetLitterbags placem_collection'!AB211="","",'WetLitterbags placem_collection'!AB211)</f>
        <v>5.13</v>
      </c>
      <c r="AD430">
        <f>IF('WetLitterbags placem_collection'!Z211="","",'WetLitterbags placem_collection'!Z211)</f>
        <v>5.13</v>
      </c>
      <c r="AE430" s="256" t="str">
        <f>IF('WetLitterbags placem_collection'!AA211="","",'WetLitterbags placem_collection'!AA211)</f>
        <v>O</v>
      </c>
      <c r="AF430">
        <f>IF('WetLitterbags placem_collection'!AC211="","",'WetLitterbags placem_collection'!AC211)</f>
        <v>1</v>
      </c>
      <c r="AG430">
        <f>IFERROR(AVERAGE('Dry_Litterbag Placem_Collection'!O211,'Dry_Litterbag Placem_Collection'!R211),"")</f>
        <v>8.6000000000000014</v>
      </c>
      <c r="AH430" s="290">
        <f>IFERROR(AVERAGE('Dry_Litterbag Placem_Collection'!N211,'Dry_Litterbag Placem_Collection'!Q211),"")</f>
        <v>29.6</v>
      </c>
      <c r="AI430">
        <v>-2.4396450349999999</v>
      </c>
      <c r="AJ430">
        <v>34.83836599</v>
      </c>
      <c r="AK430" s="289" t="str">
        <f>IF(ISNUMBER(SEARCH("C", 'Dry_Litterbag Placem_Collection'!T211)),"YES","")</f>
        <v/>
      </c>
      <c r="AL430" s="289" t="str">
        <f>IF(ISNUMBER(SEARCH("H", 'Dry_Litterbag Placem_Collection'!T211)),"YES","")</f>
        <v/>
      </c>
      <c r="AM430" s="289" t="str">
        <f>IF(ISNUMBER(SEARCH("R", 'Dry_Litterbag Placem_Collection'!T211)),"YES","")</f>
        <v/>
      </c>
    </row>
    <row r="431" spans="1:39" ht="15" customHeight="1">
      <c r="A431" s="281" t="s">
        <v>2677</v>
      </c>
      <c r="B431" s="282">
        <f>'Dry_Litterbag Placem_Collection'!A212</f>
        <v>210</v>
      </c>
      <c r="C431" s="282" t="str">
        <f>'Dry_Litterbag Placem_Collection'!B212</f>
        <v xml:space="preserve">Mwantimba
</v>
      </c>
      <c r="D431" s="282" t="s">
        <v>2677</v>
      </c>
      <c r="E431" s="282" t="s">
        <v>2527</v>
      </c>
      <c r="F431" s="282">
        <v>4</v>
      </c>
      <c r="G431" s="283" t="str">
        <f>'Dry_Litterbag Placem_Collection'!C212</f>
        <v>Wet_P2_CG4</v>
      </c>
      <c r="H431" s="284" t="s">
        <v>2559</v>
      </c>
      <c r="I431" s="292" t="s">
        <v>298</v>
      </c>
      <c r="J431" s="282" t="str">
        <f>IF(ISBLANK('Dry_Litterbag Placem_Collection'!K212),"","R"&amp;""&amp;'Dry_Litterbag Placem_Collection'!K212)</f>
        <v>R335</v>
      </c>
      <c r="K431" s="286">
        <f>IFERROR(INDEX('Green_rooibos initial weight'!$C$5:$C$1749,MATCH(J431, 'Green_rooibos initial weight'!$A$5:$A$1749,0)),"")</f>
        <v>2.1629999999999998</v>
      </c>
      <c r="L431" s="286">
        <f t="shared" si="25"/>
        <v>1.9131999999999998</v>
      </c>
      <c r="M431" s="291"/>
      <c r="N431" s="291"/>
      <c r="O431" s="286">
        <f>IF(IFERROR(INDEX('Both teabags AfterDry'!$D$3:$D$900,MATCH(J431,'Both teabags AfterDry'!$A$3:$A$900,0)),"")="","",(IFERROR(INDEX('Both teabags AfterDry'!$D$3:$D$900,MATCH(J431,'Both teabags AfterDry'!$A$3:$A$900,0)),"")))</f>
        <v>1.716</v>
      </c>
      <c r="P431" s="286">
        <f t="shared" si="26"/>
        <v>1.5653999999999999</v>
      </c>
      <c r="Q431" s="291"/>
      <c r="R431" s="291"/>
      <c r="S431" s="287">
        <f>'Dry_Litterbag Placem_Collection'!E212</f>
        <v>42942</v>
      </c>
      <c r="T431" s="287">
        <f>IF('Dry_Litterbag Placem_Collection'!G212="","",'Dry_Litterbag Placem_Collection'!G212)</f>
        <v>43004</v>
      </c>
      <c r="U431" s="288">
        <f t="shared" si="24"/>
        <v>62</v>
      </c>
      <c r="V431" s="286">
        <f t="shared" si="27"/>
        <v>0.34779999999999989</v>
      </c>
      <c r="W431" s="289">
        <f>IFERROR(INDEX(Rainfall_Dry!$O$2:$O$217,MATCH(B431, Rainfall_Dry!$A$2:$A$217,0)),"")</f>
        <v>171.84818423999999</v>
      </c>
      <c r="X431" s="270">
        <v>33.96</v>
      </c>
      <c r="Y431" s="270">
        <v>8.9200000000000017</v>
      </c>
      <c r="Z431" s="270">
        <v>57.12</v>
      </c>
      <c r="AA431" s="271" t="s">
        <v>2688</v>
      </c>
      <c r="AB431" s="270">
        <v>2.072055199605717</v>
      </c>
      <c r="AC431">
        <f>IF('WetLitterbags placem_collection'!AB212="","",'WetLitterbags placem_collection'!AB212)</f>
        <v>15.2</v>
      </c>
      <c r="AD431">
        <f>IF('WetLitterbags placem_collection'!Z212="","",'WetLitterbags placem_collection'!Z212)</f>
        <v>12.2</v>
      </c>
      <c r="AE431" s="256" t="str">
        <f>IF('WetLitterbags placem_collection'!AA212="","",'WetLitterbags placem_collection'!AA212)</f>
        <v>O</v>
      </c>
      <c r="AF431">
        <f>IF('WetLitterbags placem_collection'!AC212="","",'WetLitterbags placem_collection'!AC212)</f>
        <v>1</v>
      </c>
      <c r="AG431">
        <f>IFERROR(AVERAGE('Dry_Litterbag Placem_Collection'!O212,'Dry_Litterbag Placem_Collection'!R212),"")</f>
        <v>6.1</v>
      </c>
      <c r="AH431" s="290">
        <f>IFERROR(AVERAGE('Dry_Litterbag Placem_Collection'!N212,'Dry_Litterbag Placem_Collection'!Q212),"")</f>
        <v>27.5</v>
      </c>
      <c r="AI431">
        <v>-2.4396949910000001</v>
      </c>
      <c r="AJ431">
        <v>34.838574029999997</v>
      </c>
      <c r="AK431" s="289" t="str">
        <f>IF(ISNUMBER(SEARCH("C", 'Dry_Litterbag Placem_Collection'!T212)),"YES","")</f>
        <v>YES</v>
      </c>
      <c r="AL431" s="289" t="str">
        <f>IF(ISNUMBER(SEARCH("H", 'Dry_Litterbag Placem_Collection'!T212)),"YES","")</f>
        <v>YES</v>
      </c>
      <c r="AM431" s="289" t="str">
        <f>IF(ISNUMBER(SEARCH("R", 'Dry_Litterbag Placem_Collection'!T212)),"YES","")</f>
        <v/>
      </c>
    </row>
    <row r="432" spans="1:39" ht="15" customHeight="1">
      <c r="A432" s="281" t="s">
        <v>2677</v>
      </c>
      <c r="B432" s="282">
        <f>'Dry_Litterbag Placem_Collection'!A213</f>
        <v>211</v>
      </c>
      <c r="C432" s="282" t="str">
        <f>'Dry_Litterbag Placem_Collection'!B213</f>
        <v xml:space="preserve">Mwantimba
</v>
      </c>
      <c r="D432" s="282" t="s">
        <v>2677</v>
      </c>
      <c r="E432" s="282" t="s">
        <v>2527</v>
      </c>
      <c r="F432" s="282">
        <v>1</v>
      </c>
      <c r="G432" s="283" t="str">
        <f>'Dry_Litterbag Placem_Collection'!C213</f>
        <v>Wet_P3_CG1</v>
      </c>
      <c r="H432" s="284" t="s">
        <v>2559</v>
      </c>
      <c r="I432" s="292" t="s">
        <v>298</v>
      </c>
      <c r="J432" s="282" t="str">
        <f>IF(ISBLANK('Dry_Litterbag Placem_Collection'!K213),"","R"&amp;""&amp;'Dry_Litterbag Placem_Collection'!K213)</f>
        <v>R249</v>
      </c>
      <c r="K432" s="286">
        <f>IFERROR(INDEX('Green_rooibos initial weight'!$C$5:$C$1749,MATCH(J432, 'Green_rooibos initial weight'!$A$5:$A$1749,0)),"")</f>
        <v>2.294</v>
      </c>
      <c r="L432" s="286">
        <f t="shared" si="25"/>
        <v>2.0442</v>
      </c>
      <c r="M432" s="291"/>
      <c r="N432" s="291"/>
      <c r="O432" s="286">
        <f>IF(IFERROR(INDEX('Both teabags AfterDry'!$D$3:$D$900,MATCH(J432,'Both teabags AfterDry'!$A$3:$A$900,0)),"")="","",(IFERROR(INDEX('Both teabags AfterDry'!$D$3:$D$900,MATCH(J432,'Both teabags AfterDry'!$A$3:$A$900,0)),"")))</f>
        <v>1.1160000000000001</v>
      </c>
      <c r="P432" s="286">
        <f t="shared" si="26"/>
        <v>0.96540000000000004</v>
      </c>
      <c r="Q432" s="291"/>
      <c r="R432" s="291"/>
      <c r="S432" s="287">
        <f>'Dry_Litterbag Placem_Collection'!E213</f>
        <v>42942</v>
      </c>
      <c r="T432" s="287">
        <f>IF('Dry_Litterbag Placem_Collection'!G213="","",'Dry_Litterbag Placem_Collection'!G213)</f>
        <v>43004</v>
      </c>
      <c r="U432" s="288">
        <f t="shared" si="24"/>
        <v>62</v>
      </c>
      <c r="V432" s="286">
        <f t="shared" si="27"/>
        <v>1.0788</v>
      </c>
      <c r="W432" s="289">
        <f>IFERROR(INDEX(Rainfall_Dry!$O$2:$O$217,MATCH(B432, Rainfall_Dry!$A$2:$A$217,0)),"")</f>
        <v>171.84818423999999</v>
      </c>
      <c r="X432" s="270">
        <v>39.96</v>
      </c>
      <c r="Y432" s="270">
        <v>12.920000000000002</v>
      </c>
      <c r="Z432" s="270">
        <v>47.12</v>
      </c>
      <c r="AA432" s="271" t="s">
        <v>2692</v>
      </c>
      <c r="AB432" s="270">
        <v>1.6549531789058647</v>
      </c>
      <c r="AC432">
        <f>IF('WetLitterbags placem_collection'!AB213="","",'WetLitterbags placem_collection'!AB213)</f>
        <v>13.8</v>
      </c>
      <c r="AD432">
        <f>IF('WetLitterbags placem_collection'!Z213="","",'WetLitterbags placem_collection'!Z213)</f>
        <v>17.399999999999999</v>
      </c>
      <c r="AE432" s="256" t="str">
        <f>IF('WetLitterbags placem_collection'!AA213="","",'WetLitterbags placem_collection'!AA213)</f>
        <v>O</v>
      </c>
      <c r="AF432">
        <f>IF('WetLitterbags placem_collection'!AC213="","",'WetLitterbags placem_collection'!AC213)</f>
        <v>1</v>
      </c>
      <c r="AG432">
        <f>IFERROR(AVERAGE('Dry_Litterbag Placem_Collection'!O213,'Dry_Litterbag Placem_Collection'!R213),"")</f>
        <v>7.55</v>
      </c>
      <c r="AH432" s="290">
        <f>IFERROR(AVERAGE('Dry_Litterbag Placem_Collection'!N213,'Dry_Litterbag Placem_Collection'!Q213),"")</f>
        <v>28</v>
      </c>
      <c r="AI432">
        <v>-2.439403972</v>
      </c>
      <c r="AJ432">
        <v>34.838404959999998</v>
      </c>
      <c r="AK432" s="289" t="str">
        <f>IF(ISNUMBER(SEARCH("C", 'Dry_Litterbag Placem_Collection'!T213)),"YES","")</f>
        <v>YES</v>
      </c>
      <c r="AL432" s="289" t="str">
        <f>IF(ISNUMBER(SEARCH("H", 'Dry_Litterbag Placem_Collection'!T213)),"YES","")</f>
        <v>YES</v>
      </c>
      <c r="AM432" s="289" t="str">
        <f>IF(ISNUMBER(SEARCH("R", 'Dry_Litterbag Placem_Collection'!T213)),"YES","")</f>
        <v>YES</v>
      </c>
    </row>
    <row r="433" spans="1:39" ht="15" customHeight="1">
      <c r="A433" s="281" t="s">
        <v>2677</v>
      </c>
      <c r="B433" s="282">
        <f>'Dry_Litterbag Placem_Collection'!A214</f>
        <v>215</v>
      </c>
      <c r="C433" s="282" t="str">
        <f>'Dry_Litterbag Placem_Collection'!B214</f>
        <v xml:space="preserve">Mwantimba
</v>
      </c>
      <c r="D433" s="282" t="s">
        <v>2677</v>
      </c>
      <c r="E433" s="282" t="s">
        <v>2527</v>
      </c>
      <c r="F433" s="282">
        <v>3</v>
      </c>
      <c r="G433" s="283" t="str">
        <f>'Dry_Litterbag Placem_Collection'!C214</f>
        <v>Wet_W3_CG1</v>
      </c>
      <c r="H433" s="284" t="s">
        <v>2559</v>
      </c>
      <c r="I433" s="292" t="s">
        <v>298</v>
      </c>
      <c r="J433" s="282" t="str">
        <f>IF(ISBLANK('Dry_Litterbag Placem_Collection'!K214),"","R"&amp;""&amp;'Dry_Litterbag Placem_Collection'!K214)</f>
        <v>R627</v>
      </c>
      <c r="K433" s="286">
        <f>IFERROR(INDEX('Green_rooibos initial weight'!$C$5:$C$1749,MATCH(J433, 'Green_rooibos initial weight'!$A$5:$A$1749,0)),"")</f>
        <v>2.1429999999999998</v>
      </c>
      <c r="L433" s="286">
        <f t="shared" si="25"/>
        <v>1.8931999999999998</v>
      </c>
      <c r="M433" s="291"/>
      <c r="N433" s="291"/>
      <c r="O433" s="286">
        <f>IF(IFERROR(INDEX('Both teabags AfterDry'!$D$3:$D$900,MATCH(J433,'Both teabags AfterDry'!$A$3:$A$900,0)),"")="","",(IFERROR(INDEX('Both teabags AfterDry'!$D$3:$D$900,MATCH(J433,'Both teabags AfterDry'!$A$3:$A$900,0)),"")))</f>
        <v>1.7356</v>
      </c>
      <c r="P433" s="286">
        <f t="shared" si="26"/>
        <v>1.585</v>
      </c>
      <c r="Q433" s="291"/>
      <c r="R433" s="291"/>
      <c r="S433" s="287">
        <f>'Dry_Litterbag Placem_Collection'!E214</f>
        <v>42942</v>
      </c>
      <c r="T433" s="287">
        <f>IF('Dry_Litterbag Placem_Collection'!G214="","",'Dry_Litterbag Placem_Collection'!G214)</f>
        <v>43004</v>
      </c>
      <c r="U433" s="288">
        <f t="shared" si="24"/>
        <v>62</v>
      </c>
      <c r="V433" s="286">
        <f t="shared" si="27"/>
        <v>0.30819999999999981</v>
      </c>
      <c r="W433" s="289" t="str">
        <f>IFERROR(INDEX(Rainfall_Dry!$O$2:$O$217,MATCH(B433, Rainfall_Dry!$A$2:$A$217,0)),"")</f>
        <v/>
      </c>
      <c r="X433" s="270">
        <v>27.96</v>
      </c>
      <c r="Y433" s="270">
        <v>4.9200000000000017</v>
      </c>
      <c r="Z433" s="270">
        <v>67.12</v>
      </c>
      <c r="AA433" s="271" t="s">
        <v>2688</v>
      </c>
      <c r="AB433" s="270">
        <v>1.0437161163134547</v>
      </c>
      <c r="AC433">
        <f>IF('WetLitterbags placem_collection'!AB214="","",'WetLitterbags placem_collection'!AB214)</f>
        <v>7.9</v>
      </c>
      <c r="AD433">
        <f>IF('WetLitterbags placem_collection'!Z214="","",'WetLitterbags placem_collection'!Z214)</f>
        <v>7.9</v>
      </c>
      <c r="AE433" s="256" t="str">
        <f>IF('WetLitterbags placem_collection'!AA214="","",'WetLitterbags placem_collection'!AA214)</f>
        <v>O</v>
      </c>
      <c r="AF433">
        <f>IF('WetLitterbags placem_collection'!AC214="","",'WetLitterbags placem_collection'!AC214)</f>
        <v>1</v>
      </c>
      <c r="AG433">
        <f>IFERROR(AVERAGE('Dry_Litterbag Placem_Collection'!O214,'Dry_Litterbag Placem_Collection'!R214),"")</f>
        <v>4.3</v>
      </c>
      <c r="AH433" s="290">
        <f>IFERROR(AVERAGE('Dry_Litterbag Placem_Collection'!N214,'Dry_Litterbag Placem_Collection'!Q214),"")</f>
        <v>28.75</v>
      </c>
      <c r="AI433">
        <v>-2.4395990190000001</v>
      </c>
      <c r="AJ433">
        <v>34.838418959999998</v>
      </c>
      <c r="AK433" s="289" t="str">
        <f>IF(ISNUMBER(SEARCH("C", 'Dry_Litterbag Placem_Collection'!T214)),"YES","")</f>
        <v/>
      </c>
      <c r="AL433" s="289" t="str">
        <f>IF(ISNUMBER(SEARCH("H", 'Dry_Litterbag Placem_Collection'!T214)),"YES","")</f>
        <v/>
      </c>
      <c r="AM433" s="289" t="str">
        <f>IF(ISNUMBER(SEARCH("R", 'Dry_Litterbag Placem_Collection'!T214)),"YES","")</f>
        <v>YES</v>
      </c>
    </row>
    <row r="434" spans="1:39" ht="15" customHeight="1">
      <c r="A434" s="281" t="s">
        <v>2677</v>
      </c>
      <c r="B434" s="282">
        <f>'Dry_Litterbag Placem_Collection'!A215</f>
        <v>212</v>
      </c>
      <c r="C434" s="282" t="str">
        <f>'Dry_Litterbag Placem_Collection'!B215</f>
        <v xml:space="preserve">Mwantimba
</v>
      </c>
      <c r="D434" s="282" t="s">
        <v>2677</v>
      </c>
      <c r="E434" s="282" t="s">
        <v>2527</v>
      </c>
      <c r="F434" s="282">
        <v>4</v>
      </c>
      <c r="G434" s="283" t="str">
        <f>'Dry_Litterbag Placem_Collection'!C215</f>
        <v>Wet_P4_CG3</v>
      </c>
      <c r="H434" s="284" t="s">
        <v>2559</v>
      </c>
      <c r="I434" s="292" t="s">
        <v>298</v>
      </c>
      <c r="J434" s="282" t="str">
        <f>IF(ISBLANK('Dry_Litterbag Placem_Collection'!K215),"","R"&amp;""&amp;'Dry_Litterbag Placem_Collection'!K215)</f>
        <v>R803</v>
      </c>
      <c r="K434" s="286">
        <f>IFERROR(INDEX('Green_rooibos initial weight'!$C$5:$C$1749,MATCH(J434, 'Green_rooibos initial weight'!$A$5:$A$1749,0)),"")</f>
        <v>2.1930000000000001</v>
      </c>
      <c r="L434" s="286">
        <f t="shared" si="25"/>
        <v>1.9432</v>
      </c>
      <c r="M434" s="291"/>
      <c r="N434" s="291"/>
      <c r="O434" s="286">
        <f>IF(IFERROR(INDEX('Both teabags AfterDry'!$D$3:$D$900,MATCH(J434,'Both teabags AfterDry'!$A$3:$A$900,0)),"")="","",(IFERROR(INDEX('Both teabags AfterDry'!$D$3:$D$900,MATCH(J434,'Both teabags AfterDry'!$A$3:$A$900,0)),"")))</f>
        <v>0.78500000000000003</v>
      </c>
      <c r="P434" s="286">
        <f t="shared" si="26"/>
        <v>0.63440000000000007</v>
      </c>
      <c r="Q434" s="291"/>
      <c r="R434" s="291"/>
      <c r="S434" s="287">
        <f>'Dry_Litterbag Placem_Collection'!E215</f>
        <v>42942</v>
      </c>
      <c r="T434" s="287">
        <f>IF('Dry_Litterbag Placem_Collection'!G215="","",'Dry_Litterbag Placem_Collection'!G215)</f>
        <v>43004</v>
      </c>
      <c r="U434" s="288">
        <f t="shared" si="24"/>
        <v>62</v>
      </c>
      <c r="V434" s="286">
        <f t="shared" si="27"/>
        <v>1.3088</v>
      </c>
      <c r="W434" s="289">
        <f>IFERROR(INDEX(Rainfall_Dry!$O$2:$O$217,MATCH(B434, Rainfall_Dry!$A$2:$A$217,0)),"")</f>
        <v>171.84818423999999</v>
      </c>
      <c r="X434" s="270">
        <v>21.96</v>
      </c>
      <c r="Y434" s="270">
        <v>4.9199999999999982</v>
      </c>
      <c r="Z434" s="270">
        <v>73.12</v>
      </c>
      <c r="AA434" s="271" t="s">
        <v>2688</v>
      </c>
      <c r="AB434" s="270">
        <v>1.2416954164613114</v>
      </c>
      <c r="AC434">
        <f>IF('WetLitterbags placem_collection'!AB215="","",'WetLitterbags placem_collection'!AB215)</f>
        <v>15.2</v>
      </c>
      <c r="AD434">
        <f>IF('WetLitterbags placem_collection'!Z215="","",'WetLitterbags placem_collection'!Z215)</f>
        <v>12.2</v>
      </c>
      <c r="AE434" s="256" t="str">
        <f>IF('WetLitterbags placem_collection'!AA215="","",'WetLitterbags placem_collection'!AA215)</f>
        <v>O</v>
      </c>
      <c r="AF434">
        <f>IF('WetLitterbags placem_collection'!AC215="","",'WetLitterbags placem_collection'!AC215)</f>
        <v>1</v>
      </c>
      <c r="AG434">
        <f>IFERROR(AVERAGE('Dry_Litterbag Placem_Collection'!O215,'Dry_Litterbag Placem_Collection'!R215),"")</f>
        <v>8.1499999999999986</v>
      </c>
      <c r="AH434" s="290">
        <f>IFERROR(AVERAGE('Dry_Litterbag Placem_Collection'!N215,'Dry_Litterbag Placem_Collection'!Q215),"")</f>
        <v>28.25</v>
      </c>
      <c r="AI434">
        <v>-2.4396949910000001</v>
      </c>
      <c r="AJ434">
        <v>34.838574029999997</v>
      </c>
      <c r="AK434" s="289" t="str">
        <f>IF(ISNUMBER(SEARCH("C", 'Dry_Litterbag Placem_Collection'!T215)),"YES","")</f>
        <v/>
      </c>
      <c r="AL434" s="289" t="str">
        <f>IF(ISNUMBER(SEARCH("H", 'Dry_Litterbag Placem_Collection'!T215)),"YES","")</f>
        <v>YES</v>
      </c>
      <c r="AM434" s="289" t="str">
        <f>IF(ISNUMBER(SEARCH("R", 'Dry_Litterbag Placem_Collection'!T215)),"YES","")</f>
        <v>YES</v>
      </c>
    </row>
    <row r="435" spans="1:39" ht="15" customHeight="1">
      <c r="A435" s="281" t="s">
        <v>2677</v>
      </c>
      <c r="B435" s="282">
        <f>'Dry_Litterbag Placem_Collection'!A216</f>
        <v>213</v>
      </c>
      <c r="C435" s="282" t="str">
        <f>'Dry_Litterbag Placem_Collection'!B216</f>
        <v>Handajega</v>
      </c>
      <c r="D435" s="282" t="s">
        <v>2677</v>
      </c>
      <c r="E435" s="282" t="s">
        <v>2527</v>
      </c>
      <c r="F435" s="282">
        <v>3</v>
      </c>
      <c r="G435" s="283" t="str">
        <f>'Dry_Litterbag Placem_Collection'!C216</f>
        <v>Wet_W1_CG4</v>
      </c>
      <c r="H435" s="284" t="s">
        <v>2559</v>
      </c>
      <c r="I435" s="292" t="s">
        <v>298</v>
      </c>
      <c r="J435" s="282" t="str">
        <f>IF(ISBLANK('Dry_Litterbag Placem_Collection'!K216),"","R"&amp;""&amp;'Dry_Litterbag Placem_Collection'!K216)</f>
        <v>R321</v>
      </c>
      <c r="K435" s="286">
        <f>IFERROR(INDEX('Green_rooibos initial weight'!$C$5:$C$1749,MATCH(J435, 'Green_rooibos initial weight'!$A$5:$A$1749,0)),"")</f>
        <v>2.1859999999999999</v>
      </c>
      <c r="L435" s="286">
        <f t="shared" si="25"/>
        <v>1.9361999999999999</v>
      </c>
      <c r="M435" s="291"/>
      <c r="N435" s="291"/>
      <c r="O435" s="286">
        <f>IF(IFERROR(INDEX('Both teabags AfterDry'!$D$3:$D$900,MATCH(J435,'Both teabags AfterDry'!$A$3:$A$900,0)),"")="","",(IFERROR(INDEX('Both teabags AfterDry'!$D$3:$D$900,MATCH(J435,'Both teabags AfterDry'!$A$3:$A$900,0)),"")))</f>
        <v>1.6859999999999999</v>
      </c>
      <c r="P435" s="286">
        <f t="shared" si="26"/>
        <v>1.5353999999999999</v>
      </c>
      <c r="Q435" s="291"/>
      <c r="R435" s="291"/>
      <c r="S435" s="287">
        <f>'Dry_Litterbag Placem_Collection'!E216</f>
        <v>42942</v>
      </c>
      <c r="T435" s="287">
        <f>IF('Dry_Litterbag Placem_Collection'!G216="","",'Dry_Litterbag Placem_Collection'!G216)</f>
        <v>43004</v>
      </c>
      <c r="U435" s="288">
        <f t="shared" si="24"/>
        <v>62</v>
      </c>
      <c r="V435" s="286">
        <f t="shared" si="27"/>
        <v>0.40080000000000005</v>
      </c>
      <c r="W435" s="289">
        <f>IFERROR(INDEX(Rainfall_Dry!$O$2:$O$217,MATCH(B435, Rainfall_Dry!$A$2:$A$217,0)),"")</f>
        <v>171.84818423999999</v>
      </c>
      <c r="X435" s="270">
        <v>23.96</v>
      </c>
      <c r="Y435" s="270">
        <v>4.9199999999999982</v>
      </c>
      <c r="Z435" s="270">
        <v>71.12</v>
      </c>
      <c r="AA435" s="271" t="s">
        <v>2688</v>
      </c>
      <c r="AB435" s="270">
        <v>3.30913750616067</v>
      </c>
      <c r="AC435">
        <f>IF('WetLitterbags placem_collection'!AB216="","",'WetLitterbags placem_collection'!AB216)</f>
        <v>7.9</v>
      </c>
      <c r="AD435">
        <f>IF('WetLitterbags placem_collection'!Z216="","",'WetLitterbags placem_collection'!Z216)</f>
        <v>7.9</v>
      </c>
      <c r="AE435" s="256" t="str">
        <f>IF('WetLitterbags placem_collection'!AA216="","",'WetLitterbags placem_collection'!AA216)</f>
        <v>O</v>
      </c>
      <c r="AF435">
        <f>IF('WetLitterbags placem_collection'!AC216="","",'WetLitterbags placem_collection'!AC216)</f>
        <v>1</v>
      </c>
      <c r="AG435">
        <f>IFERROR(AVERAGE('Dry_Litterbag Placem_Collection'!O216,'Dry_Litterbag Placem_Collection'!R216),"")</f>
        <v>4.3499999999999996</v>
      </c>
      <c r="AH435" s="290">
        <f>IFERROR(AVERAGE('Dry_Litterbag Placem_Collection'!N216,'Dry_Litterbag Placem_Collection'!Q216),"")</f>
        <v>29.1</v>
      </c>
      <c r="AI435">
        <v>-2.4396949910000001</v>
      </c>
      <c r="AJ435">
        <v>34.838574029999997</v>
      </c>
      <c r="AK435" s="289" t="str">
        <f>IF(ISNUMBER(SEARCH("C", 'Dry_Litterbag Placem_Collection'!T216)),"YES","")</f>
        <v/>
      </c>
      <c r="AL435" s="289" t="str">
        <f>IF(ISNUMBER(SEARCH("H", 'Dry_Litterbag Placem_Collection'!T216)),"YES","")</f>
        <v/>
      </c>
      <c r="AM435" s="289" t="str">
        <f>IF(ISNUMBER(SEARCH("R", 'Dry_Litterbag Placem_Collection'!T216)),"YES","")</f>
        <v>YES</v>
      </c>
    </row>
    <row r="436" spans="1:39" ht="15" customHeight="1">
      <c r="A436" s="281" t="s">
        <v>2677</v>
      </c>
      <c r="B436" s="282">
        <f>'Dry_Litterbag Placem_Collection'!A217</f>
        <v>214</v>
      </c>
      <c r="C436" s="282" t="str">
        <f>'Dry_Litterbag Placem_Collection'!B217</f>
        <v>Handajega</v>
      </c>
      <c r="D436" s="282" t="s">
        <v>2677</v>
      </c>
      <c r="E436" s="282" t="s">
        <v>2527</v>
      </c>
      <c r="F436" s="282">
        <v>1</v>
      </c>
      <c r="G436" s="283" t="str">
        <f>'Dry_Litterbag Placem_Collection'!C217</f>
        <v>Wet_W2_CG3</v>
      </c>
      <c r="H436" s="284" t="s">
        <v>2559</v>
      </c>
      <c r="I436" s="292" t="s">
        <v>298</v>
      </c>
      <c r="J436" s="282" t="str">
        <f>IF(ISBLANK('Dry_Litterbag Placem_Collection'!K217),"","R"&amp;""&amp;'Dry_Litterbag Placem_Collection'!K217)</f>
        <v>R677</v>
      </c>
      <c r="K436" s="286">
        <f>IFERROR(INDEX('Green_rooibos initial weight'!$C$5:$C$1749,MATCH(J436, 'Green_rooibos initial weight'!$A$5:$A$1749,0)),"")</f>
        <v>2.1240000000000001</v>
      </c>
      <c r="L436" s="286">
        <f t="shared" si="25"/>
        <v>1.8742000000000001</v>
      </c>
      <c r="M436" s="291"/>
      <c r="N436" s="291"/>
      <c r="O436" s="286">
        <f>IF(IFERROR(INDEX('Both teabags AfterDry'!$D$3:$D$900,MATCH(J436,'Both teabags AfterDry'!$A$3:$A$900,0)),"")="","",(IFERROR(INDEX('Both teabags AfterDry'!$D$3:$D$900,MATCH(J436,'Both teabags AfterDry'!$A$3:$A$900,0)),"")))</f>
        <v>1.7569999999999999</v>
      </c>
      <c r="P436" s="286">
        <f t="shared" si="26"/>
        <v>1.6063999999999998</v>
      </c>
      <c r="Q436" s="291"/>
      <c r="R436" s="291"/>
      <c r="S436" s="287">
        <f>'Dry_Litterbag Placem_Collection'!E217</f>
        <v>42942</v>
      </c>
      <c r="T436" s="287">
        <f>IF('Dry_Litterbag Placem_Collection'!G217="","",'Dry_Litterbag Placem_Collection'!G217)</f>
        <v>43004</v>
      </c>
      <c r="U436" s="288">
        <f t="shared" si="24"/>
        <v>62</v>
      </c>
      <c r="V436" s="286">
        <f t="shared" si="27"/>
        <v>0.26780000000000026</v>
      </c>
      <c r="W436" s="289">
        <f>IFERROR(INDEX(Rainfall_Dry!$O$2:$O$217,MATCH(B436, Rainfall_Dry!$A$2:$A$217,0)),"")</f>
        <v>171.84818423999999</v>
      </c>
      <c r="X436" s="270">
        <v>25.96</v>
      </c>
      <c r="Y436" s="270">
        <v>8.9200000000000017</v>
      </c>
      <c r="Z436" s="270">
        <v>65.12</v>
      </c>
      <c r="AA436" s="271" t="s">
        <v>2688</v>
      </c>
      <c r="AB436" s="270">
        <v>1.614588467225234</v>
      </c>
      <c r="AC436">
        <f>IF('WetLitterbags placem_collection'!AB217="","",'WetLitterbags placem_collection'!AB217)</f>
        <v>13.8</v>
      </c>
      <c r="AD436">
        <f>IF('WetLitterbags placem_collection'!Z217="","",'WetLitterbags placem_collection'!Z217)</f>
        <v>17.399999999999999</v>
      </c>
      <c r="AE436" s="256" t="str">
        <f>IF('WetLitterbags placem_collection'!AA217="","",'WetLitterbags placem_collection'!AA217)</f>
        <v>O</v>
      </c>
      <c r="AF436">
        <f>IF('WetLitterbags placem_collection'!AC217="","",'WetLitterbags placem_collection'!AC217)</f>
        <v>1</v>
      </c>
      <c r="AG436">
        <f>IFERROR(AVERAGE('Dry_Litterbag Placem_Collection'!O217,'Dry_Litterbag Placem_Collection'!R217),"")</f>
        <v>6.3</v>
      </c>
      <c r="AH436" s="290">
        <f>IFERROR(AVERAGE('Dry_Litterbag Placem_Collection'!N217,'Dry_Litterbag Placem_Collection'!Q217),"")</f>
        <v>29.8</v>
      </c>
      <c r="AI436">
        <v>-2.439403972</v>
      </c>
      <c r="AJ436">
        <v>34.838404959999998</v>
      </c>
      <c r="AK436" s="289" t="str">
        <f>IF(ISNUMBER(SEARCH("C", 'Dry_Litterbag Placem_Collection'!T217)),"YES","")</f>
        <v/>
      </c>
      <c r="AL436" s="289" t="str">
        <f>IF(ISNUMBER(SEARCH("H", 'Dry_Litterbag Placem_Collection'!T217)),"YES","")</f>
        <v>YES</v>
      </c>
      <c r="AM436" s="289" t="str">
        <f>IF(ISNUMBER(SEARCH("R", 'Dry_Litterbag Placem_Collection'!T217)),"YES","")</f>
        <v>YES</v>
      </c>
    </row>
    <row r="437" spans="1:39" ht="15" customHeight="1">
      <c r="A437" s="281" t="s">
        <v>2677</v>
      </c>
      <c r="B437" s="282">
        <f>'Dry_Litterbag Placem_Collection'!A218</f>
        <v>216</v>
      </c>
      <c r="C437" s="282" t="str">
        <f>'Dry_Litterbag Placem_Collection'!B218</f>
        <v>Handajega</v>
      </c>
      <c r="D437" s="282" t="s">
        <v>2677</v>
      </c>
      <c r="E437" s="282" t="s">
        <v>2527</v>
      </c>
      <c r="F437" s="282">
        <v>2</v>
      </c>
      <c r="G437" s="283" t="str">
        <f>'Dry_Litterbag Placem_Collection'!C218</f>
        <v>Wet_W4_CG2</v>
      </c>
      <c r="H437" s="284" t="s">
        <v>2559</v>
      </c>
      <c r="I437" s="292" t="s">
        <v>298</v>
      </c>
      <c r="J437" s="282" t="str">
        <f>IF(ISBLANK('Dry_Litterbag Placem_Collection'!K218),"","R"&amp;""&amp;'Dry_Litterbag Placem_Collection'!K218)</f>
        <v>R379</v>
      </c>
      <c r="K437" s="286">
        <f>IFERROR(INDEX('Green_rooibos initial weight'!$C$5:$C$1749,MATCH(J437, 'Green_rooibos initial weight'!$A$5:$A$1749,0)),"")</f>
        <v>2.246</v>
      </c>
      <c r="L437" s="286">
        <f t="shared" si="25"/>
        <v>1.9962</v>
      </c>
      <c r="M437" s="291"/>
      <c r="N437" s="291"/>
      <c r="O437" s="286">
        <f>IF(IFERROR(INDEX('Both teabags AfterDry'!$D$3:$D$900,MATCH(J437,'Both teabags AfterDry'!$A$3:$A$900,0)),"")="","",(IFERROR(INDEX('Both teabags AfterDry'!$D$3:$D$900,MATCH(J437,'Both teabags AfterDry'!$A$3:$A$900,0)),"")))</f>
        <v>1.736</v>
      </c>
      <c r="P437" s="286">
        <f t="shared" si="26"/>
        <v>1.5853999999999999</v>
      </c>
      <c r="Q437" s="291"/>
      <c r="R437" s="291"/>
      <c r="S437" s="287">
        <f>'Dry_Litterbag Placem_Collection'!E218</f>
        <v>42942</v>
      </c>
      <c r="T437" s="287">
        <f>IF('Dry_Litterbag Placem_Collection'!G218="","",'Dry_Litterbag Placem_Collection'!G218)</f>
        <v>43004</v>
      </c>
      <c r="U437" s="288">
        <f t="shared" si="24"/>
        <v>62</v>
      </c>
      <c r="V437" s="286">
        <f t="shared" si="27"/>
        <v>0.41080000000000005</v>
      </c>
      <c r="W437" s="289">
        <f>IFERROR(INDEX(Rainfall_Dry!$O$2:$O$217,MATCH(B437, Rainfall_Dry!$A$2:$A$217,0)),"")</f>
        <v>171.84818423999999</v>
      </c>
      <c r="X437" s="270">
        <v>25.96</v>
      </c>
      <c r="Y437" s="270">
        <v>8.9200000000000017</v>
      </c>
      <c r="Z437" s="270">
        <v>65.12</v>
      </c>
      <c r="AA437" s="271" t="s">
        <v>2688</v>
      </c>
      <c r="AB437" s="270">
        <v>1.6991621488417901</v>
      </c>
      <c r="AC437">
        <f>IF('WetLitterbags placem_collection'!AB218="","",'WetLitterbags placem_collection'!AB218)</f>
        <v>5.13</v>
      </c>
      <c r="AD437">
        <f>IF('WetLitterbags placem_collection'!Z218="","",'WetLitterbags placem_collection'!Z218)</f>
        <v>5.13</v>
      </c>
      <c r="AE437" s="256" t="str">
        <f>IF('WetLitterbags placem_collection'!AA218="","",'WetLitterbags placem_collection'!AA218)</f>
        <v>O</v>
      </c>
      <c r="AF437">
        <f>IF('WetLitterbags placem_collection'!AC218="","",'WetLitterbags placem_collection'!AC218)</f>
        <v>1</v>
      </c>
      <c r="AG437">
        <f>IFERROR(AVERAGE('Dry_Litterbag Placem_Collection'!O218,'Dry_Litterbag Placem_Collection'!R218),"")</f>
        <v>7.0500000000000007</v>
      </c>
      <c r="AH437" s="290">
        <f>IFERROR(AVERAGE('Dry_Litterbag Placem_Collection'!N218,'Dry_Litterbag Placem_Collection'!Q218),"")</f>
        <v>29.85</v>
      </c>
      <c r="AI437">
        <v>-2.4396450349999999</v>
      </c>
      <c r="AJ437">
        <v>34.83836599</v>
      </c>
      <c r="AK437" s="289" t="str">
        <f>IF(ISNUMBER(SEARCH("C", 'Dry_Litterbag Placem_Collection'!T218)),"YES","")</f>
        <v/>
      </c>
      <c r="AL437" s="289" t="str">
        <f>IF(ISNUMBER(SEARCH("H", 'Dry_Litterbag Placem_Collection'!T218)),"YES","")</f>
        <v/>
      </c>
      <c r="AM437" s="289" t="str">
        <f>IF(ISNUMBER(SEARCH("R", 'Dry_Litterbag Placem_Collection'!T218)),"YES","")</f>
        <v/>
      </c>
    </row>
    <row r="438" spans="1:39" ht="15" customHeight="1">
      <c r="A438" s="281" t="s">
        <v>2677</v>
      </c>
      <c r="B438" s="282">
        <f>'Dry_Litterbag Placem_Collection'!A219</f>
        <v>217</v>
      </c>
      <c r="C438" s="282" t="str">
        <f>'Dry_Litterbag Placem_Collection'!B219</f>
        <v>Seronera</v>
      </c>
      <c r="D438" s="282" t="s">
        <v>2677</v>
      </c>
      <c r="E438" s="282" t="s">
        <v>2527</v>
      </c>
      <c r="F438" s="282">
        <v>1</v>
      </c>
      <c r="G438" s="283" t="str">
        <f>'Dry_Litterbag Placem_Collection'!C219</f>
        <v>Local1_CG1</v>
      </c>
      <c r="H438" s="284" t="s">
        <v>2559</v>
      </c>
      <c r="I438" s="292" t="s">
        <v>298</v>
      </c>
      <c r="J438" s="282" t="str">
        <f>IF(ISBLANK('Dry_Litterbag Placem_Collection'!K219),"","R"&amp;""&amp;'Dry_Litterbag Placem_Collection'!K219)</f>
        <v>R771</v>
      </c>
      <c r="K438" s="286">
        <f>IFERROR(INDEX('Green_rooibos initial weight'!$C$5:$C$1749,MATCH(J438, 'Green_rooibos initial weight'!$A$5:$A$1749,0)),"")</f>
        <v>2.2309999999999999</v>
      </c>
      <c r="L438" s="286">
        <f t="shared" si="25"/>
        <v>1.9811999999999999</v>
      </c>
      <c r="M438" s="291"/>
      <c r="N438" s="291"/>
      <c r="O438" s="286">
        <f>IF(IFERROR(INDEX('Both teabags AfterDry'!$D$3:$D$900,MATCH(J438,'Both teabags AfterDry'!$A$3:$A$900,0)),"")="","",(IFERROR(INDEX('Both teabags AfterDry'!$D$3:$D$900,MATCH(J438,'Both teabags AfterDry'!$A$3:$A$900,0)),"")))</f>
        <v>1.0895999999999999</v>
      </c>
      <c r="P438" s="286">
        <f t="shared" si="26"/>
        <v>0.93899999999999983</v>
      </c>
      <c r="Q438" s="291"/>
      <c r="R438" s="291"/>
      <c r="S438" s="287">
        <f>'Dry_Litterbag Placem_Collection'!E219</f>
        <v>42942</v>
      </c>
      <c r="T438" s="287">
        <f>IF('Dry_Litterbag Placem_Collection'!G219="","",'Dry_Litterbag Placem_Collection'!G219)</f>
        <v>43004</v>
      </c>
      <c r="U438" s="288">
        <f t="shared" si="24"/>
        <v>62</v>
      </c>
      <c r="V438" s="286">
        <f t="shared" si="27"/>
        <v>1.0422</v>
      </c>
      <c r="W438" s="289">
        <f>IFERROR(INDEX(Rainfall_Dry!$O$2:$O$217,MATCH(B438, Rainfall_Dry!$A$2:$A$217,0)),"")</f>
        <v>171.84818423999999</v>
      </c>
      <c r="X438" s="270">
        <v>29.076539101497506</v>
      </c>
      <c r="Y438" s="270">
        <v>7.1963394342762079</v>
      </c>
      <c r="Z438" s="270">
        <v>63.727121464226286</v>
      </c>
      <c r="AA438" s="270" t="s">
        <v>2688</v>
      </c>
      <c r="AB438" s="270">
        <v>1.0994578610152781</v>
      </c>
      <c r="AC438">
        <f>IF('WetLitterbags placem_collection'!AB219="","",'WetLitterbags placem_collection'!AB219)</f>
        <v>13.8</v>
      </c>
      <c r="AD438">
        <f>IF('WetLitterbags placem_collection'!Z219="","",'WetLitterbags placem_collection'!Z219)</f>
        <v>17.399999999999999</v>
      </c>
      <c r="AE438" s="256" t="str">
        <f>IF('WetLitterbags placem_collection'!AA219="","",'WetLitterbags placem_collection'!AA219)</f>
        <v>O</v>
      </c>
      <c r="AF438">
        <f>IF('WetLitterbags placem_collection'!AC219="","",'WetLitterbags placem_collection'!AC219)</f>
        <v>1</v>
      </c>
      <c r="AG438">
        <f>IFERROR(AVERAGE('Dry_Litterbag Placem_Collection'!O219,'Dry_Litterbag Placem_Collection'!R219),"")</f>
        <v>7.1999999999999993</v>
      </c>
      <c r="AH438" s="290">
        <f>IFERROR(AVERAGE('Dry_Litterbag Placem_Collection'!N219,'Dry_Litterbag Placem_Collection'!Q219),"")</f>
        <v>31.25</v>
      </c>
      <c r="AI438">
        <v>-2.439403972</v>
      </c>
      <c r="AJ438">
        <v>34.838404959999998</v>
      </c>
      <c r="AK438" s="289" t="str">
        <f>IF(ISNUMBER(SEARCH("C", 'Dry_Litterbag Placem_Collection'!T219)),"YES","")</f>
        <v/>
      </c>
      <c r="AL438" s="289" t="str">
        <f>IF(ISNUMBER(SEARCH("H", 'Dry_Litterbag Placem_Collection'!T219)),"YES","")</f>
        <v>YES</v>
      </c>
      <c r="AM438" s="289" t="str">
        <f>IF(ISNUMBER(SEARCH("R", 'Dry_Litterbag Placem_Collection'!T219)),"YES","")</f>
        <v>YES</v>
      </c>
    </row>
    <row r="439" spans="1:39" ht="15" customHeight="1">
      <c r="A439" s="281" t="s">
        <v>2677</v>
      </c>
      <c r="B439" s="282">
        <f>'Dry_Litterbag Placem_Collection'!A220</f>
        <v>218</v>
      </c>
      <c r="C439" s="282" t="str">
        <f>'Dry_Litterbag Placem_Collection'!B220</f>
        <v>Seronera</v>
      </c>
      <c r="D439" s="282" t="s">
        <v>2677</v>
      </c>
      <c r="E439" s="282" t="s">
        <v>2527</v>
      </c>
      <c r="F439" s="282">
        <v>2</v>
      </c>
      <c r="G439" s="283" t="str">
        <f>'Dry_Litterbag Placem_Collection'!C220</f>
        <v>Local2_CG2</v>
      </c>
      <c r="H439" s="284" t="s">
        <v>2559</v>
      </c>
      <c r="I439" s="292" t="s">
        <v>298</v>
      </c>
      <c r="J439" s="282" t="str">
        <f>IF(ISBLANK('Dry_Litterbag Placem_Collection'!K220),"","R"&amp;""&amp;'Dry_Litterbag Placem_Collection'!K220)</f>
        <v>R680</v>
      </c>
      <c r="K439" s="286">
        <f>IFERROR(INDEX('Green_rooibos initial weight'!$C$5:$C$1749,MATCH(J439, 'Green_rooibos initial weight'!$A$5:$A$1749,0)),"")</f>
        <v>2.1080000000000001</v>
      </c>
      <c r="L439" s="286">
        <f t="shared" si="25"/>
        <v>1.8582000000000001</v>
      </c>
      <c r="M439" s="291"/>
      <c r="N439" s="291"/>
      <c r="O439" s="286">
        <f>IF(IFERROR(INDEX('Both teabags AfterDry'!$D$3:$D$900,MATCH(J439,'Both teabags AfterDry'!$A$3:$A$900,0)),"")="","",(IFERROR(INDEX('Both teabags AfterDry'!$D$3:$D$900,MATCH(J439,'Both teabags AfterDry'!$A$3:$A$900,0)),"")))</f>
        <v>0.17100000000000001</v>
      </c>
      <c r="P439" s="286">
        <f t="shared" si="26"/>
        <v>2.0400000000000001E-2</v>
      </c>
      <c r="Q439" s="291"/>
      <c r="R439" s="291"/>
      <c r="S439" s="287">
        <f>'Dry_Litterbag Placem_Collection'!E220</f>
        <v>42942</v>
      </c>
      <c r="T439" s="287">
        <f>IF('Dry_Litterbag Placem_Collection'!G220="","",'Dry_Litterbag Placem_Collection'!G220)</f>
        <v>43004</v>
      </c>
      <c r="U439" s="288">
        <f t="shared" si="24"/>
        <v>62</v>
      </c>
      <c r="V439" s="286">
        <f t="shared" si="27"/>
        <v>1.8378000000000001</v>
      </c>
      <c r="W439" s="289">
        <f>IFERROR(INDEX(Rainfall_Dry!$O$2:$O$217,MATCH(B439, Rainfall_Dry!$A$2:$A$217,0)),"")</f>
        <v>171.84818423999999</v>
      </c>
      <c r="X439" s="270">
        <v>21.072635135135137</v>
      </c>
      <c r="Y439" s="270">
        <v>7.3057432432432412</v>
      </c>
      <c r="Z439" s="270">
        <v>71.621621621621614</v>
      </c>
      <c r="AA439" s="270" t="s">
        <v>2688</v>
      </c>
      <c r="AB439" s="270">
        <v>1.4512074913750617</v>
      </c>
      <c r="AC439">
        <f>IF('WetLitterbags placem_collection'!AB220="","",'WetLitterbags placem_collection'!AB220)</f>
        <v>5.13</v>
      </c>
      <c r="AD439">
        <f>IF('WetLitterbags placem_collection'!Z220="","",'WetLitterbags placem_collection'!Z220)</f>
        <v>5.13</v>
      </c>
      <c r="AE439" s="256" t="str">
        <f>IF('WetLitterbags placem_collection'!AA220="","",'WetLitterbags placem_collection'!AA220)</f>
        <v>O</v>
      </c>
      <c r="AF439">
        <f>IF('WetLitterbags placem_collection'!AC220="","",'WetLitterbags placem_collection'!AC220)</f>
        <v>1</v>
      </c>
      <c r="AG439">
        <f>IFERROR(AVERAGE('Dry_Litterbag Placem_Collection'!O220,'Dry_Litterbag Placem_Collection'!R220),"")</f>
        <v>6.45</v>
      </c>
      <c r="AH439" s="290">
        <f>IFERROR(AVERAGE('Dry_Litterbag Placem_Collection'!N220,'Dry_Litterbag Placem_Collection'!Q220),"")</f>
        <v>29.15</v>
      </c>
      <c r="AI439">
        <v>-2.4396450349999999</v>
      </c>
      <c r="AJ439">
        <v>34.83836599</v>
      </c>
      <c r="AK439" s="289" t="str">
        <f>IF(ISNUMBER(SEARCH("C", 'Dry_Litterbag Placem_Collection'!T220)),"YES","")</f>
        <v/>
      </c>
      <c r="AL439" s="289" t="str">
        <f>IF(ISNUMBER(SEARCH("H", 'Dry_Litterbag Placem_Collection'!T220)),"YES","")</f>
        <v>YES</v>
      </c>
      <c r="AM439" s="289" t="str">
        <f>IF(ISNUMBER(SEARCH("R", 'Dry_Litterbag Placem_Collection'!T220)),"YES","")</f>
        <v>YES</v>
      </c>
    </row>
    <row r="440" spans="1:39" ht="15" customHeight="1">
      <c r="A440" s="281" t="s">
        <v>2677</v>
      </c>
      <c r="B440" s="282">
        <f>'Dry_Litterbag Placem_Collection'!A221</f>
        <v>219</v>
      </c>
      <c r="C440" s="282" t="str">
        <f>'Dry_Litterbag Placem_Collection'!B221</f>
        <v>Seronera</v>
      </c>
      <c r="D440" s="282" t="s">
        <v>2677</v>
      </c>
      <c r="E440" s="282" t="s">
        <v>2527</v>
      </c>
      <c r="F440" s="282">
        <v>3</v>
      </c>
      <c r="G440" s="283" t="str">
        <f>'Dry_Litterbag Placem_Collection'!C221</f>
        <v>Local3_CG3</v>
      </c>
      <c r="H440" s="284" t="s">
        <v>2559</v>
      </c>
      <c r="I440" s="292" t="s">
        <v>298</v>
      </c>
      <c r="J440" s="282" t="str">
        <f>IF(ISBLANK('Dry_Litterbag Placem_Collection'!K221),"","R"&amp;""&amp;'Dry_Litterbag Placem_Collection'!K221)</f>
        <v>R178</v>
      </c>
      <c r="K440" s="286">
        <f>IFERROR(INDEX('Green_rooibos initial weight'!$C$5:$C$1749,MATCH(J440, 'Green_rooibos initial weight'!$A$5:$A$1749,0)),"")</f>
        <v>2.222</v>
      </c>
      <c r="L440" s="286">
        <f t="shared" si="25"/>
        <v>1.9722</v>
      </c>
      <c r="M440" s="291"/>
      <c r="N440" s="291"/>
      <c r="O440" s="286">
        <f>IF(IFERROR(INDEX('Both teabags AfterDry'!$D$3:$D$900,MATCH(J440,'Both teabags AfterDry'!$A$3:$A$900,0)),"")="","",(IFERROR(INDEX('Both teabags AfterDry'!$D$3:$D$900,MATCH(J440,'Both teabags AfterDry'!$A$3:$A$900,0)),"")))</f>
        <v>1.8229</v>
      </c>
      <c r="P440" s="286">
        <f t="shared" si="26"/>
        <v>1.6722999999999999</v>
      </c>
      <c r="Q440" s="291"/>
      <c r="R440" s="291"/>
      <c r="S440" s="287">
        <f>'Dry_Litterbag Placem_Collection'!E221</f>
        <v>42942</v>
      </c>
      <c r="T440" s="287">
        <f>IF('Dry_Litterbag Placem_Collection'!G221="","",'Dry_Litterbag Placem_Collection'!G221)</f>
        <v>43004</v>
      </c>
      <c r="U440" s="288">
        <f t="shared" si="24"/>
        <v>62</v>
      </c>
      <c r="V440" s="286">
        <f t="shared" si="27"/>
        <v>0.29990000000000006</v>
      </c>
      <c r="W440" s="289">
        <f>IFERROR(INDEX(Rainfall_Dry!$O$2:$O$217,MATCH(B440, Rainfall_Dry!$A$2:$A$217,0)),"")</f>
        <v>171.84818423999999</v>
      </c>
      <c r="X440" s="270">
        <v>21.96</v>
      </c>
      <c r="Y440" s="270">
        <v>4.9199999999999982</v>
      </c>
      <c r="Z440" s="270">
        <v>73.12</v>
      </c>
      <c r="AA440" s="270" t="s">
        <v>2688</v>
      </c>
      <c r="AB440" s="270">
        <v>1.4012321340561851</v>
      </c>
      <c r="AC440">
        <f>IF('WetLitterbags placem_collection'!AB221="","",'WetLitterbags placem_collection'!AB221)</f>
        <v>7.9</v>
      </c>
      <c r="AD440">
        <f>IF('WetLitterbags placem_collection'!Z221="","",'WetLitterbags placem_collection'!Z221)</f>
        <v>7.9</v>
      </c>
      <c r="AE440" s="256" t="str">
        <f>IF('WetLitterbags placem_collection'!AA221="","",'WetLitterbags placem_collection'!AA221)</f>
        <v>O</v>
      </c>
      <c r="AF440">
        <f>IF('WetLitterbags placem_collection'!AC221="","",'WetLitterbags placem_collection'!AC221)</f>
        <v>1</v>
      </c>
      <c r="AG440">
        <f>IFERROR(AVERAGE('Dry_Litterbag Placem_Collection'!O221,'Dry_Litterbag Placem_Collection'!R221),"")</f>
        <v>5.75</v>
      </c>
      <c r="AH440" s="290">
        <f>IFERROR(AVERAGE('Dry_Litterbag Placem_Collection'!N221,'Dry_Litterbag Placem_Collection'!Q221),"")</f>
        <v>32.75</v>
      </c>
      <c r="AI440">
        <v>-2.4395990190000001</v>
      </c>
      <c r="AJ440">
        <v>34.838418959999998</v>
      </c>
      <c r="AK440" s="289" t="str">
        <f>IF(ISNUMBER(SEARCH("C", 'Dry_Litterbag Placem_Collection'!T221)),"YES","")</f>
        <v/>
      </c>
      <c r="AL440" s="289" t="str">
        <f>IF(ISNUMBER(SEARCH("H", 'Dry_Litterbag Placem_Collection'!T221)),"YES","")</f>
        <v/>
      </c>
      <c r="AM440" s="289" t="str">
        <f>IF(ISNUMBER(SEARCH("R", 'Dry_Litterbag Placem_Collection'!T221)),"YES","")</f>
        <v>YES</v>
      </c>
    </row>
    <row r="441" spans="1:39" ht="15" customHeight="1">
      <c r="A441" s="281" t="s">
        <v>2677</v>
      </c>
      <c r="B441" s="282">
        <f>'Dry_Litterbag Placem_Collection'!A222</f>
        <v>220</v>
      </c>
      <c r="C441" s="282" t="str">
        <f>'Dry_Litterbag Placem_Collection'!B222</f>
        <v>Seronera</v>
      </c>
      <c r="D441" s="282" t="s">
        <v>2677</v>
      </c>
      <c r="E441" s="282" t="s">
        <v>2527</v>
      </c>
      <c r="F441" s="282">
        <v>4</v>
      </c>
      <c r="G441" s="283" t="str">
        <f>'Dry_Litterbag Placem_Collection'!C222</f>
        <v>Local4_CG4</v>
      </c>
      <c r="H441" s="284" t="s">
        <v>2559</v>
      </c>
      <c r="I441" s="292" t="s">
        <v>298</v>
      </c>
      <c r="J441" s="282" t="str">
        <f>IF(ISBLANK('Dry_Litterbag Placem_Collection'!K222),"","R"&amp;""&amp;'Dry_Litterbag Placem_Collection'!K222)</f>
        <v>R194</v>
      </c>
      <c r="K441" s="286">
        <f>IFERROR(INDEX('Green_rooibos initial weight'!$C$5:$C$1749,MATCH(J441, 'Green_rooibos initial weight'!$A$5:$A$1749,0)),"")</f>
        <v>2.149</v>
      </c>
      <c r="L441" s="286">
        <f t="shared" si="25"/>
        <v>1.8992</v>
      </c>
      <c r="M441" s="291"/>
      <c r="N441" s="291"/>
      <c r="O441" s="286" t="str">
        <f>IF(IFERROR(INDEX('Both teabags AfterDry'!$D$3:$D$900,MATCH(J441,'Both teabags AfterDry'!$A$3:$A$900,0)),"")="","",(IFERROR(INDEX('Both teabags AfterDry'!$D$3:$D$900,MATCH(J441,'Both teabags AfterDry'!$A$3:$A$900,0)),"")))</f>
        <v/>
      </c>
      <c r="P441" s="286" t="str">
        <f t="shared" si="26"/>
        <v/>
      </c>
      <c r="Q441" s="291"/>
      <c r="R441" s="291"/>
      <c r="S441" s="287">
        <f>'Dry_Litterbag Placem_Collection'!E222</f>
        <v>42942</v>
      </c>
      <c r="T441" s="287">
        <f>IF('Dry_Litterbag Placem_Collection'!G222="","",'Dry_Litterbag Placem_Collection'!G222)</f>
        <v>43004</v>
      </c>
      <c r="U441" s="288">
        <f t="shared" si="24"/>
        <v>62</v>
      </c>
      <c r="V441" s="286" t="str">
        <f t="shared" si="27"/>
        <v/>
      </c>
      <c r="W441" s="289">
        <f>IFERROR(INDEX(Rainfall_Dry!$O$2:$O$217,MATCH(B441, Rainfall_Dry!$A$2:$A$217,0)),"")</f>
        <v>171.84818423999999</v>
      </c>
      <c r="X441" s="270">
        <v>15.960000000000003</v>
      </c>
      <c r="Y441" s="270">
        <v>6.9199999999999982</v>
      </c>
      <c r="Z441" s="270">
        <v>77.11999999999999</v>
      </c>
      <c r="AA441" s="270" t="s">
        <v>2689</v>
      </c>
      <c r="AB441" s="270">
        <v>0.60547067520946207</v>
      </c>
      <c r="AC441">
        <f>IF('WetLitterbags placem_collection'!AB222="","",'WetLitterbags placem_collection'!AB222)</f>
        <v>15.2</v>
      </c>
      <c r="AD441">
        <f>IF('WetLitterbags placem_collection'!Z222="","",'WetLitterbags placem_collection'!Z222)</f>
        <v>12.2</v>
      </c>
      <c r="AE441" s="256" t="str">
        <f>IF('WetLitterbags placem_collection'!AA222="","",'WetLitterbags placem_collection'!AA222)</f>
        <v>O</v>
      </c>
      <c r="AF441">
        <f>IF('WetLitterbags placem_collection'!AC222="","",'WetLitterbags placem_collection'!AC222)</f>
        <v>1</v>
      </c>
      <c r="AG441">
        <f>IFERROR(AVERAGE('Dry_Litterbag Placem_Collection'!O222,'Dry_Litterbag Placem_Collection'!R222),"")</f>
        <v>5.3</v>
      </c>
      <c r="AH441" s="290">
        <f>IFERROR(AVERAGE('Dry_Litterbag Placem_Collection'!N222,'Dry_Litterbag Placem_Collection'!Q222),"")</f>
        <v>33.65</v>
      </c>
      <c r="AI441">
        <v>-2.4396949910000001</v>
      </c>
      <c r="AJ441">
        <v>34.838574029999997</v>
      </c>
      <c r="AK441" s="289" t="str">
        <f>IF(ISNUMBER(SEARCH("C", 'Dry_Litterbag Placem_Collection'!T222)),"YES","")</f>
        <v>YES</v>
      </c>
      <c r="AL441" s="289" t="str">
        <f>IF(ISNUMBER(SEARCH("H", 'Dry_Litterbag Placem_Collection'!T222)),"YES","")</f>
        <v>YES</v>
      </c>
      <c r="AM441" s="289" t="str">
        <f>IF(ISNUMBER(SEARCH("R", 'Dry_Litterbag Placem_Collection'!T222)),"YES","")</f>
        <v>YES</v>
      </c>
    </row>
    <row r="442" spans="1:39" ht="15" customHeight="1">
      <c r="A442" s="281" t="s">
        <v>2677</v>
      </c>
      <c r="B442" s="282">
        <f>'Dry_Litterbag Placem_Collection'!A3</f>
        <v>1</v>
      </c>
      <c r="C442" s="282" t="str">
        <f>'Dry_Litterbag Placem_Collection'!B3</f>
        <v>Makao</v>
      </c>
      <c r="D442" s="282" t="s">
        <v>2677</v>
      </c>
      <c r="E442" s="282" t="s">
        <v>2678</v>
      </c>
      <c r="F442" s="282">
        <v>1</v>
      </c>
      <c r="G442" s="283" t="str">
        <f>'Dry_Litterbag Placem_Collection'!C3</f>
        <v>Dry_Ag1_T1</v>
      </c>
      <c r="H442" s="293" t="s">
        <v>3672</v>
      </c>
      <c r="I442" s="285" t="s">
        <v>1147</v>
      </c>
      <c r="J442" s="282" t="str">
        <f>IF(ISBLANK('Dry_Litterbag Placem_Collection'!L3),"","G"&amp;""&amp;'Dry_Litterbag Placem_Collection'!L3)</f>
        <v>G377</v>
      </c>
      <c r="K442" s="286">
        <f>IFERROR(INDEX('Green_rooibos initial weight'!$C$5:$C$1749,MATCH(J442, 'Green_rooibos initial weight'!$A$5:$A$1749,0)),"")</f>
        <v>2.1030000000000002</v>
      </c>
      <c r="L442" s="286">
        <f t="shared" si="25"/>
        <v>1.8532000000000002</v>
      </c>
      <c r="M442" s="291"/>
      <c r="N442" s="291"/>
      <c r="O442" s="286">
        <f>IF(IFERROR(INDEX('Both teabags AfterDry'!$D$3:$D$900,MATCH(J442,'Both teabags AfterDry'!$A$3:$A$900,0)),"")="","",(IFERROR(INDEX('Both teabags AfterDry'!$D$3:$D$900,MATCH(J442,'Both teabags AfterDry'!$A$3:$A$900,0)),"")))</f>
        <v>1.3894</v>
      </c>
      <c r="P442" s="286">
        <f t="shared" si="26"/>
        <v>1.2387999999999999</v>
      </c>
      <c r="Q442" s="291"/>
      <c r="R442" s="291"/>
      <c r="S442" s="287">
        <f>'Dry_Litterbag Placem_Collection'!E3</f>
        <v>42938</v>
      </c>
      <c r="T442" s="287">
        <f>IF('Dry_Litterbag Placem_Collection'!G3="","",'Dry_Litterbag Placem_Collection'!G3)</f>
        <v>43007</v>
      </c>
      <c r="U442" s="288">
        <f t="shared" si="24"/>
        <v>69</v>
      </c>
      <c r="V442" s="286">
        <f t="shared" si="27"/>
        <v>0.61440000000000028</v>
      </c>
      <c r="W442" s="289">
        <f>IFERROR(INDEX(Rainfall_Dry!$O$2:$O$217,MATCH(B442, Rainfall_Dry!$A$2:$A$217,0)),"")</f>
        <v>6.900000125</v>
      </c>
      <c r="X442" s="270">
        <v>12.565665055683967</v>
      </c>
      <c r="Y442" s="270">
        <v>0.9665896196679955</v>
      </c>
      <c r="Z442" s="270">
        <v>86.467745324648035</v>
      </c>
      <c r="AA442" s="271" t="s">
        <v>2690</v>
      </c>
      <c r="AB442" s="270">
        <v>1.0225726959093147</v>
      </c>
      <c r="AC442">
        <f>IF('WetLitterbags placem_collection'!AB3="","",'WetLitterbags placem_collection'!AB3)</f>
        <v>26.4</v>
      </c>
      <c r="AD442">
        <f>IF('WetLitterbags placem_collection'!Z3="","",'WetLitterbags placem_collection'!Z3)</f>
        <v>41</v>
      </c>
      <c r="AE442" s="256" t="str">
        <f>IF('WetLitterbags placem_collection'!AA3="","",'WetLitterbags placem_collection'!AA3)</f>
        <v>M</v>
      </c>
      <c r="AF442">
        <f>IF('WetLitterbags placem_collection'!AC3="","",'WetLitterbags placem_collection'!AC3)</f>
        <v>1</v>
      </c>
      <c r="AG442">
        <f>IFERROR(AVERAGE('Dry_Litterbag Placem_Collection'!O3,'Dry_Litterbag Placem_Collection'!R3),"")</f>
        <v>3.8</v>
      </c>
      <c r="AH442" s="290">
        <f>IFERROR(AVERAGE('Dry_Litterbag Placem_Collection'!N3,'Dry_Litterbag Placem_Collection'!Q3),"")</f>
        <v>26.9</v>
      </c>
      <c r="AI442" s="289">
        <f>INDEX(Coordinates!$B$2:$B$197,MATCH(G442,Coordinates!$J$2:$J$197,0))</f>
        <v>-3.3978609999999998</v>
      </c>
      <c r="AJ442" s="289">
        <f>INDEX(Coordinates!$C$2:$C$197,MATCH(G442,Coordinates!$J$2:$J$197,0))</f>
        <v>34.837608000000003</v>
      </c>
      <c r="AK442" s="289" t="str">
        <f>IF(ISNUMBER(SEARCH("C", 'Dry_Litterbag Placem_Collection'!U3)),"YES","")</f>
        <v/>
      </c>
      <c r="AL442" s="289" t="str">
        <f>IF(ISNUMBER(SEARCH("H", 'Dry_Litterbag Placem_Collection'!U3)),"YES","")</f>
        <v/>
      </c>
      <c r="AM442" s="289" t="str">
        <f>IF(ISNUMBER(SEARCH("R", 'Dry_Litterbag Placem_Collection'!U3)),"YES","")</f>
        <v>YES</v>
      </c>
    </row>
    <row r="443" spans="1:39" ht="15" customHeight="1">
      <c r="A443" s="281" t="s">
        <v>2677</v>
      </c>
      <c r="B443" s="282">
        <f>'Dry_Litterbag Placem_Collection'!A4</f>
        <v>2</v>
      </c>
      <c r="C443" s="282" t="str">
        <f>'Dry_Litterbag Placem_Collection'!B4</f>
        <v>Makao</v>
      </c>
      <c r="D443" s="282" t="s">
        <v>2677</v>
      </c>
      <c r="E443" s="282" t="s">
        <v>2678</v>
      </c>
      <c r="F443" s="282">
        <v>1</v>
      </c>
      <c r="G443" s="283" t="str">
        <f>'Dry_Litterbag Placem_Collection'!C4</f>
        <v>Dry_Ag1_T2</v>
      </c>
      <c r="H443" s="293" t="s">
        <v>3672</v>
      </c>
      <c r="I443" s="285" t="s">
        <v>1147</v>
      </c>
      <c r="J443" s="282" t="str">
        <f>IF(ISBLANK('Dry_Litterbag Placem_Collection'!L4),"","G"&amp;""&amp;'Dry_Litterbag Placem_Collection'!L4)</f>
        <v/>
      </c>
      <c r="K443" s="286" t="str">
        <f>IFERROR(INDEX('Green_rooibos initial weight'!$C$5:$C$1749,MATCH(J443, 'Green_rooibos initial weight'!$A$5:$A$1749,0)),"")</f>
        <v/>
      </c>
      <c r="L443" s="286" t="str">
        <f t="shared" si="25"/>
        <v/>
      </c>
      <c r="M443" s="291"/>
      <c r="N443" s="291"/>
      <c r="O443" s="286" t="str">
        <f>IF(IFERROR(INDEX('Both teabags AfterDry'!$D$3:$D$900,MATCH(J443,'Both teabags AfterDry'!$A$3:$A$900,0)),"")="","",(IFERROR(INDEX('Both teabags AfterDry'!$D$3:$D$900,MATCH(J443,'Both teabags AfterDry'!$A$3:$A$900,0)),"")))</f>
        <v/>
      </c>
      <c r="P443" s="286" t="str">
        <f t="shared" si="26"/>
        <v/>
      </c>
      <c r="Q443" s="291"/>
      <c r="R443" s="291"/>
      <c r="S443" s="287">
        <f>'Dry_Litterbag Placem_Collection'!E4</f>
        <v>0</v>
      </c>
      <c r="T443" s="287" t="str">
        <f>IF('Dry_Litterbag Placem_Collection'!G4="","",'Dry_Litterbag Placem_Collection'!G4)</f>
        <v/>
      </c>
      <c r="U443" s="288" t="str">
        <f t="shared" si="24"/>
        <v/>
      </c>
      <c r="V443" s="286" t="str">
        <f t="shared" si="27"/>
        <v/>
      </c>
      <c r="W443" s="289" t="str">
        <f>IFERROR(INDEX(Rainfall_Dry!$O$2:$O$217,MATCH(B443, Rainfall_Dry!$A$2:$A$217,0)),"")</f>
        <v/>
      </c>
      <c r="X443" s="270">
        <v>12.565665055683967</v>
      </c>
      <c r="Y443" s="270">
        <v>0.9665896196679955</v>
      </c>
      <c r="Z443" s="270">
        <v>86.467745324648035</v>
      </c>
      <c r="AA443" s="271" t="s">
        <v>2690</v>
      </c>
      <c r="AB443" s="270">
        <v>2.02257269590931</v>
      </c>
      <c r="AC443">
        <f>IF('WetLitterbags placem_collection'!AB4="","",'WetLitterbags placem_collection'!AB4)</f>
        <v>22.4</v>
      </c>
      <c r="AD443">
        <f>IF('WetLitterbags placem_collection'!Z4="","",'WetLitterbags placem_collection'!Z4)</f>
        <v>39.799999999999997</v>
      </c>
      <c r="AE443" s="256" t="str">
        <f>IF('WetLitterbags placem_collection'!AA4="","",'WetLitterbags placem_collection'!AA4)</f>
        <v>M</v>
      </c>
      <c r="AF443">
        <f>IF('WetLitterbags placem_collection'!AC4="","",'WetLitterbags placem_collection'!AC4)</f>
        <v>1</v>
      </c>
      <c r="AG443" t="str">
        <f>IFERROR(AVERAGE('Dry_Litterbag Placem_Collection'!O4,'Dry_Litterbag Placem_Collection'!R4),"")</f>
        <v/>
      </c>
      <c r="AH443" s="290" t="str">
        <f>IFERROR(AVERAGE('Dry_Litterbag Placem_Collection'!N4,'Dry_Litterbag Placem_Collection'!Q4),"")</f>
        <v/>
      </c>
      <c r="AI443" s="289">
        <f>INDEX(Coordinates!$B$2:$B$197,MATCH(G443,Coordinates!$J$2:$J$197,0))</f>
        <v>-3.397879042</v>
      </c>
      <c r="AJ443" s="289">
        <f>INDEX(Coordinates!$C$2:$C$197,MATCH(G443,Coordinates!$J$2:$J$197,0))</f>
        <v>34.837536010000001</v>
      </c>
      <c r="AK443" s="289" t="str">
        <f>IF(ISNUMBER(SEARCH("C", 'Dry_Litterbag Placem_Collection'!U4)),"YES","")</f>
        <v/>
      </c>
      <c r="AL443" s="289" t="str">
        <f>IF(ISNUMBER(SEARCH("H", 'Dry_Litterbag Placem_Collection'!U4)),"YES","")</f>
        <v/>
      </c>
      <c r="AM443" s="289" t="str">
        <f>IF(ISNUMBER(SEARCH("R", 'Dry_Litterbag Placem_Collection'!U4)),"YES","")</f>
        <v/>
      </c>
    </row>
    <row r="444" spans="1:39" ht="15" customHeight="1">
      <c r="A444" s="281" t="s">
        <v>2677</v>
      </c>
      <c r="B444" s="282">
        <f>'Dry_Litterbag Placem_Collection'!A5</f>
        <v>3</v>
      </c>
      <c r="C444" s="282" t="str">
        <f>'Dry_Litterbag Placem_Collection'!B5</f>
        <v>Makao</v>
      </c>
      <c r="D444" s="282" t="s">
        <v>2677</v>
      </c>
      <c r="E444" s="282" t="s">
        <v>2678</v>
      </c>
      <c r="F444" s="282">
        <v>1</v>
      </c>
      <c r="G444" s="283" t="str">
        <f>'Dry_Litterbag Placem_Collection'!C5</f>
        <v>Dry_Ag1_T3</v>
      </c>
      <c r="H444" s="293" t="s">
        <v>3672</v>
      </c>
      <c r="I444" s="285" t="s">
        <v>1147</v>
      </c>
      <c r="J444" s="282" t="str">
        <f>IF(ISBLANK('Dry_Litterbag Placem_Collection'!L5),"","G"&amp;""&amp;'Dry_Litterbag Placem_Collection'!L5)</f>
        <v>G44</v>
      </c>
      <c r="K444" s="286">
        <f>IFERROR(INDEX('Green_rooibos initial weight'!$C$5:$C$1749,MATCH(J444, 'Green_rooibos initial weight'!$A$5:$A$1749,0)),"")</f>
        <v>2.0680000000000001</v>
      </c>
      <c r="L444" s="286">
        <f t="shared" si="25"/>
        <v>1.8182</v>
      </c>
      <c r="M444" s="291"/>
      <c r="N444" s="291"/>
      <c r="O444" s="286">
        <f>IF(IFERROR(INDEX('Both teabags AfterDry'!$D$3:$D$900,MATCH(J444,'Both teabags AfterDry'!$A$3:$A$900,0)),"")="","",(IFERROR(INDEX('Both teabags AfterDry'!$D$3:$D$900,MATCH(J444,'Both teabags AfterDry'!$A$3:$A$900,0)),"")))</f>
        <v>1.5553999999999999</v>
      </c>
      <c r="P444" s="286">
        <f t="shared" si="26"/>
        <v>1.4047999999999998</v>
      </c>
      <c r="Q444" s="291"/>
      <c r="R444" s="291"/>
      <c r="S444" s="287">
        <f>'Dry_Litterbag Placem_Collection'!E5</f>
        <v>42938</v>
      </c>
      <c r="T444" s="287">
        <f>IF('Dry_Litterbag Placem_Collection'!G5="","",'Dry_Litterbag Placem_Collection'!G5)</f>
        <v>43007</v>
      </c>
      <c r="U444" s="288">
        <f t="shared" si="24"/>
        <v>69</v>
      </c>
      <c r="V444" s="286">
        <f t="shared" si="27"/>
        <v>0.41340000000000021</v>
      </c>
      <c r="W444" s="289">
        <f>IFERROR(INDEX(Rainfall_Dry!$O$2:$O$217,MATCH(B444, Rainfall_Dry!$A$2:$A$217,0)),"")</f>
        <v>6.900000125</v>
      </c>
      <c r="X444" s="270">
        <v>12.565665055683967</v>
      </c>
      <c r="Y444" s="270">
        <v>0.9665896196679955</v>
      </c>
      <c r="Z444" s="270">
        <v>86.467745324648035</v>
      </c>
      <c r="AA444" s="271" t="s">
        <v>2690</v>
      </c>
      <c r="AB444" s="270">
        <v>3.02257269590931</v>
      </c>
      <c r="AC444" t="str">
        <f>IF('WetLitterbags placem_collection'!AB5="","",'WetLitterbags placem_collection'!AB5)</f>
        <v/>
      </c>
      <c r="AD444" t="str">
        <f>IF('WetLitterbags placem_collection'!Z5="","",'WetLitterbags placem_collection'!Z5)</f>
        <v/>
      </c>
      <c r="AE444" s="256" t="str">
        <f>IF('WetLitterbags placem_collection'!AA5="","",'WetLitterbags placem_collection'!AA5)</f>
        <v/>
      </c>
      <c r="AF444" t="str">
        <f>IF('WetLitterbags placem_collection'!AC5="","",'WetLitterbags placem_collection'!AC5)</f>
        <v/>
      </c>
      <c r="AG444">
        <f>IFERROR(AVERAGE('Dry_Litterbag Placem_Collection'!O5,'Dry_Litterbag Placem_Collection'!R5),"")</f>
        <v>3.3</v>
      </c>
      <c r="AH444" s="290">
        <f>IFERROR(AVERAGE('Dry_Litterbag Placem_Collection'!N5,'Dry_Litterbag Placem_Collection'!Q5),"")</f>
        <v>25</v>
      </c>
      <c r="AI444" s="289">
        <f>INDEX(Coordinates!$B$2:$B$197,MATCH(G444,Coordinates!$J$2:$J$197,0))</f>
        <v>-3.3978739999999998</v>
      </c>
      <c r="AJ444" s="289">
        <f>INDEX(Coordinates!$C$2:$C$197,MATCH(G444,Coordinates!$J$2:$J$197,0))</f>
        <v>34.837578999999998</v>
      </c>
      <c r="AK444" s="289" t="str">
        <f>IF(ISNUMBER(SEARCH("C", 'Dry_Litterbag Placem_Collection'!U5)),"YES","")</f>
        <v/>
      </c>
      <c r="AL444" s="289" t="str">
        <f>IF(ISNUMBER(SEARCH("H", 'Dry_Litterbag Placem_Collection'!U5)),"YES","")</f>
        <v/>
      </c>
      <c r="AM444" s="289" t="str">
        <f>IF(ISNUMBER(SEARCH("R", 'Dry_Litterbag Placem_Collection'!U5)),"YES","")</f>
        <v>YES</v>
      </c>
    </row>
    <row r="445" spans="1:39" ht="15" customHeight="1">
      <c r="A445" s="281" t="s">
        <v>2677</v>
      </c>
      <c r="B445" s="282">
        <f>'Dry_Litterbag Placem_Collection'!A6</f>
        <v>4</v>
      </c>
      <c r="C445" s="282" t="str">
        <f>'Dry_Litterbag Placem_Collection'!B6</f>
        <v>Makao</v>
      </c>
      <c r="D445" s="282" t="s">
        <v>2677</v>
      </c>
      <c r="E445" s="282" t="s">
        <v>2678</v>
      </c>
      <c r="F445" s="282">
        <v>1</v>
      </c>
      <c r="G445" s="283" t="str">
        <f>'Dry_Litterbag Placem_Collection'!C6</f>
        <v>Dry_Ag1_T4</v>
      </c>
      <c r="H445" s="293" t="s">
        <v>3672</v>
      </c>
      <c r="I445" s="285" t="s">
        <v>1147</v>
      </c>
      <c r="J445" s="282" t="str">
        <f>IF(ISBLANK('Dry_Litterbag Placem_Collection'!L6),"","G"&amp;""&amp;'Dry_Litterbag Placem_Collection'!L6)</f>
        <v>G357</v>
      </c>
      <c r="K445" s="286">
        <f>IFERROR(INDEX('Green_rooibos initial weight'!$C$5:$C$1749,MATCH(J445, 'Green_rooibos initial weight'!$A$5:$A$1749,0)),"")</f>
        <v>1.996</v>
      </c>
      <c r="L445" s="286">
        <f t="shared" si="25"/>
        <v>1.7462</v>
      </c>
      <c r="M445" s="291"/>
      <c r="N445" s="291"/>
      <c r="O445" s="286">
        <f>IF(IFERROR(INDEX('Both teabags AfterDry'!$D$3:$D$900,MATCH(J445,'Both teabags AfterDry'!$A$3:$A$900,0)),"")="","",(IFERROR(INDEX('Both teabags AfterDry'!$D$3:$D$900,MATCH(J445,'Both teabags AfterDry'!$A$3:$A$900,0)),"")))</f>
        <v>1.6417999999999999</v>
      </c>
      <c r="P445" s="286">
        <f t="shared" si="26"/>
        <v>1.4911999999999999</v>
      </c>
      <c r="Q445" s="291"/>
      <c r="R445" s="291"/>
      <c r="S445" s="287">
        <f>'Dry_Litterbag Placem_Collection'!E6</f>
        <v>42938</v>
      </c>
      <c r="T445" s="287">
        <f>IF('Dry_Litterbag Placem_Collection'!G6="","",'Dry_Litterbag Placem_Collection'!G6)</f>
        <v>43007</v>
      </c>
      <c r="U445" s="288">
        <f t="shared" si="24"/>
        <v>69</v>
      </c>
      <c r="V445" s="286">
        <f t="shared" si="27"/>
        <v>0.25500000000000012</v>
      </c>
      <c r="W445" s="289">
        <f>IFERROR(INDEX(Rainfall_Dry!$O$2:$O$217,MATCH(B445, Rainfall_Dry!$A$2:$A$217,0)),"")</f>
        <v>6.900000125</v>
      </c>
      <c r="X445" s="270">
        <v>12.565665055683967</v>
      </c>
      <c r="Y445" s="270">
        <v>0.9665896196679955</v>
      </c>
      <c r="Z445" s="270">
        <v>86.467745324648035</v>
      </c>
      <c r="AA445" s="271" t="s">
        <v>2690</v>
      </c>
      <c r="AB445" s="270">
        <v>4.02257269590931</v>
      </c>
      <c r="AC445" t="str">
        <f>IF('WetLitterbags placem_collection'!AB6="","",'WetLitterbags placem_collection'!AB6)</f>
        <v/>
      </c>
      <c r="AD445" t="str">
        <f>IF('WetLitterbags placem_collection'!Z6="","",'WetLitterbags placem_collection'!Z6)</f>
        <v/>
      </c>
      <c r="AE445" s="256" t="str">
        <f>IF('WetLitterbags placem_collection'!AA6="","",'WetLitterbags placem_collection'!AA6)</f>
        <v/>
      </c>
      <c r="AF445" t="str">
        <f>IF('WetLitterbags placem_collection'!AC6="","",'WetLitterbags placem_collection'!AC6)</f>
        <v/>
      </c>
      <c r="AG445">
        <f>IFERROR(AVERAGE('Dry_Litterbag Placem_Collection'!O6,'Dry_Litterbag Placem_Collection'!R6),"")</f>
        <v>2.25</v>
      </c>
      <c r="AH445" s="290">
        <f>IFERROR(AVERAGE('Dry_Litterbag Placem_Collection'!N6,'Dry_Litterbag Placem_Collection'!Q6),"")</f>
        <v>27.35</v>
      </c>
      <c r="AI445" s="289">
        <f>INDEX(Coordinates!$B$2:$B$197,MATCH(G445,Coordinates!$J$2:$J$197,0))</f>
        <v>-3.3977780399999999</v>
      </c>
      <c r="AJ445" s="289">
        <f>INDEX(Coordinates!$C$2:$C$197,MATCH(G445,Coordinates!$J$2:$J$197,0))</f>
        <v>34.83751204</v>
      </c>
      <c r="AK445" s="289" t="str">
        <f>IF(ISNUMBER(SEARCH("C", 'Dry_Litterbag Placem_Collection'!U6)),"YES","")</f>
        <v/>
      </c>
      <c r="AL445" s="289" t="str">
        <f>IF(ISNUMBER(SEARCH("H", 'Dry_Litterbag Placem_Collection'!U6)),"YES","")</f>
        <v/>
      </c>
      <c r="AM445" s="289" t="str">
        <f>IF(ISNUMBER(SEARCH("R", 'Dry_Litterbag Placem_Collection'!U6)),"YES","")</f>
        <v/>
      </c>
    </row>
    <row r="446" spans="1:39" ht="15" customHeight="1">
      <c r="A446" s="281" t="s">
        <v>2677</v>
      </c>
      <c r="B446" s="282">
        <f>'Dry_Litterbag Placem_Collection'!A7</f>
        <v>5</v>
      </c>
      <c r="C446" s="282" t="str">
        <f>'Dry_Litterbag Placem_Collection'!B7</f>
        <v>Makao</v>
      </c>
      <c r="D446" s="282" t="s">
        <v>2677</v>
      </c>
      <c r="E446" s="282" t="s">
        <v>2678</v>
      </c>
      <c r="F446" s="282">
        <v>1</v>
      </c>
      <c r="G446" s="283" t="str">
        <f>'Dry_Litterbag Placem_Collection'!C7</f>
        <v>Dry_Ag1_T5</v>
      </c>
      <c r="H446" s="293" t="s">
        <v>3672</v>
      </c>
      <c r="I446" s="285" t="s">
        <v>1147</v>
      </c>
      <c r="J446" s="282" t="str">
        <f>IF(ISBLANK('Dry_Litterbag Placem_Collection'!L7),"","G"&amp;""&amp;'Dry_Litterbag Placem_Collection'!L7)</f>
        <v>G734</v>
      </c>
      <c r="K446" s="286">
        <f>IFERROR(INDEX('Green_rooibos initial weight'!$C$5:$C$1749,MATCH(J446, 'Green_rooibos initial weight'!$A$5:$A$1749,0)),"")</f>
        <v>1.9870000000000001</v>
      </c>
      <c r="L446" s="286">
        <f t="shared" si="25"/>
        <v>1.7372000000000001</v>
      </c>
      <c r="M446" s="291"/>
      <c r="N446" s="291"/>
      <c r="O446" s="286" t="str">
        <f>IF(IFERROR(INDEX('Both teabags AfterDry'!$D$3:$D$900,MATCH(J446,'Both teabags AfterDry'!$A$3:$A$900,0)),"")="","",(IFERROR(INDEX('Both teabags AfterDry'!$D$3:$D$900,MATCH(J446,'Both teabags AfterDry'!$A$3:$A$900,0)),"")))</f>
        <v/>
      </c>
      <c r="P446" s="286" t="str">
        <f t="shared" si="26"/>
        <v/>
      </c>
      <c r="Q446" s="291"/>
      <c r="R446" s="291"/>
      <c r="S446" s="287">
        <f>'Dry_Litterbag Placem_Collection'!E7</f>
        <v>42938</v>
      </c>
      <c r="T446" s="287" t="str">
        <f>IF('Dry_Litterbag Placem_Collection'!G7="","",'Dry_Litterbag Placem_Collection'!G7)</f>
        <v/>
      </c>
      <c r="U446" s="288" t="str">
        <f t="shared" si="24"/>
        <v/>
      </c>
      <c r="V446" s="286" t="str">
        <f t="shared" si="27"/>
        <v/>
      </c>
      <c r="W446" s="289" t="str">
        <f>IFERROR(INDEX(Rainfall_Dry!$O$2:$O$217,MATCH(B446, Rainfall_Dry!$A$2:$A$217,0)),"")</f>
        <v/>
      </c>
      <c r="X446" s="270">
        <v>12.565665055683967</v>
      </c>
      <c r="Y446" s="270">
        <v>0.9665896196679955</v>
      </c>
      <c r="Z446" s="270">
        <v>86.467745324648035</v>
      </c>
      <c r="AA446" s="271" t="s">
        <v>2690</v>
      </c>
      <c r="AB446" s="270">
        <v>5.02257269590931</v>
      </c>
      <c r="AC446">
        <f>IF('WetLitterbags placem_collection'!AB7="","",'WetLitterbags placem_collection'!AB7)</f>
        <v>28.4</v>
      </c>
      <c r="AD446">
        <f>IF('WetLitterbags placem_collection'!Z7="","",'WetLitterbags placem_collection'!Z7)</f>
        <v>36.4</v>
      </c>
      <c r="AE446" s="256" t="str">
        <f>IF('WetLitterbags placem_collection'!AA7="","",'WetLitterbags placem_collection'!AA7)</f>
        <v>M</v>
      </c>
      <c r="AF446">
        <f>IF('WetLitterbags placem_collection'!AC7="","",'WetLitterbags placem_collection'!AC7)</f>
        <v>1</v>
      </c>
      <c r="AG446">
        <f>IFERROR(AVERAGE('Dry_Litterbag Placem_Collection'!O7,'Dry_Litterbag Placem_Collection'!R7),"")</f>
        <v>3.2</v>
      </c>
      <c r="AH446" s="290">
        <f>IFERROR(AVERAGE('Dry_Litterbag Placem_Collection'!N7,'Dry_Litterbag Placem_Collection'!Q7),"")</f>
        <v>26.7</v>
      </c>
      <c r="AI446" s="289">
        <f>INDEX(Coordinates!$B$2:$B$197,MATCH(G446,Coordinates!$J$2:$J$197,0))</f>
        <v>-3.3978020120000001</v>
      </c>
      <c r="AJ446" s="289">
        <f>INDEX(Coordinates!$C$2:$C$197,MATCH(G446,Coordinates!$J$2:$J$197,0))</f>
        <v>34.83751204</v>
      </c>
      <c r="AK446" s="289" t="str">
        <f>IF(ISNUMBER(SEARCH("C", 'Dry_Litterbag Placem_Collection'!U7)),"YES","")</f>
        <v/>
      </c>
      <c r="AL446" s="289" t="str">
        <f>IF(ISNUMBER(SEARCH("H", 'Dry_Litterbag Placem_Collection'!U7)),"YES","")</f>
        <v/>
      </c>
      <c r="AM446" s="289" t="str">
        <f>IF(ISNUMBER(SEARCH("R", 'Dry_Litterbag Placem_Collection'!U7)),"YES","")</f>
        <v/>
      </c>
    </row>
    <row r="447" spans="1:39" ht="15" customHeight="1">
      <c r="A447" s="281" t="s">
        <v>2677</v>
      </c>
      <c r="B447" s="282">
        <f>'Dry_Litterbag Placem_Collection'!A8</f>
        <v>6</v>
      </c>
      <c r="C447" s="282" t="str">
        <f>'Dry_Litterbag Placem_Collection'!B8</f>
        <v>Makao</v>
      </c>
      <c r="D447" s="282" t="s">
        <v>2677</v>
      </c>
      <c r="E447" s="282" t="s">
        <v>2678</v>
      </c>
      <c r="F447" s="282">
        <v>1</v>
      </c>
      <c r="G447" s="283" t="str">
        <f>'Dry_Litterbag Placem_Collection'!C8</f>
        <v>Dry_Ag1_T6</v>
      </c>
      <c r="H447" s="293" t="s">
        <v>3672</v>
      </c>
      <c r="I447" s="285" t="s">
        <v>1147</v>
      </c>
      <c r="J447" s="282" t="str">
        <f>IF(ISBLANK('Dry_Litterbag Placem_Collection'!L8),"","G"&amp;""&amp;'Dry_Litterbag Placem_Collection'!L8)</f>
        <v>G164</v>
      </c>
      <c r="K447" s="286">
        <f>IFERROR(INDEX('Green_rooibos initial weight'!$C$5:$C$1749,MATCH(J447, 'Green_rooibos initial weight'!$A$5:$A$1749,0)),"")</f>
        <v>1.994</v>
      </c>
      <c r="L447" s="286">
        <f t="shared" si="25"/>
        <v>1.7442</v>
      </c>
      <c r="M447" s="291"/>
      <c r="N447" s="291"/>
      <c r="O447" s="286" t="str">
        <f>IF(IFERROR(INDEX('Both teabags AfterDry'!$D$3:$D$900,MATCH(J447,'Both teabags AfterDry'!$A$3:$A$900,0)),"")="","",(IFERROR(INDEX('Both teabags AfterDry'!$D$3:$D$900,MATCH(J447,'Both teabags AfterDry'!$A$3:$A$900,0)),"")))</f>
        <v/>
      </c>
      <c r="P447" s="286" t="str">
        <f t="shared" si="26"/>
        <v/>
      </c>
      <c r="Q447" s="291"/>
      <c r="R447" s="291"/>
      <c r="S447" s="287">
        <f>'Dry_Litterbag Placem_Collection'!E8</f>
        <v>42938</v>
      </c>
      <c r="T447" s="287">
        <f>IF('Dry_Litterbag Placem_Collection'!G8="","",'Dry_Litterbag Placem_Collection'!G8)</f>
        <v>43007</v>
      </c>
      <c r="U447" s="288">
        <f t="shared" si="24"/>
        <v>69</v>
      </c>
      <c r="V447" s="286" t="str">
        <f t="shared" si="27"/>
        <v/>
      </c>
      <c r="W447" s="289">
        <f>IFERROR(INDEX(Rainfall_Dry!$O$2:$O$217,MATCH(B447, Rainfall_Dry!$A$2:$A$217,0)),"")</f>
        <v>6.900000125</v>
      </c>
      <c r="X447" s="270">
        <v>12.565665055683967</v>
      </c>
      <c r="Y447" s="270">
        <v>0.9665896196679955</v>
      </c>
      <c r="Z447" s="270">
        <v>86.467745324648035</v>
      </c>
      <c r="AA447" s="271" t="s">
        <v>2690</v>
      </c>
      <c r="AB447" s="270">
        <v>6.02257269590931</v>
      </c>
      <c r="AC447">
        <f>IF('WetLitterbags placem_collection'!AB8="","",'WetLitterbags placem_collection'!AB8)</f>
        <v>32.4</v>
      </c>
      <c r="AD447">
        <f>IF('WetLitterbags placem_collection'!Z8="","",'WetLitterbags placem_collection'!Z8)</f>
        <v>31</v>
      </c>
      <c r="AE447" s="256" t="str">
        <f>IF('WetLitterbags placem_collection'!AA8="","",'WetLitterbags placem_collection'!AA8)</f>
        <v>M</v>
      </c>
      <c r="AF447">
        <f>IF('WetLitterbags placem_collection'!AC8="","",'WetLitterbags placem_collection'!AC8)</f>
        <v>1</v>
      </c>
      <c r="AG447">
        <f>IFERROR(AVERAGE('Dry_Litterbag Placem_Collection'!O8,'Dry_Litterbag Placem_Collection'!R8),"")</f>
        <v>5.35</v>
      </c>
      <c r="AH447" s="290">
        <f>IFERROR(AVERAGE('Dry_Litterbag Placem_Collection'!N8,'Dry_Litterbag Placem_Collection'!Q8),"")</f>
        <v>26.6</v>
      </c>
      <c r="AI447" s="289">
        <f>INDEX(Coordinates!$B$2:$B$197,MATCH(G447,Coordinates!$J$2:$J$197,0))</f>
        <v>-3.3977389800000002</v>
      </c>
      <c r="AJ447" s="289">
        <f>INDEX(Coordinates!$C$2:$C$197,MATCH(G447,Coordinates!$J$2:$J$197,0))</f>
        <v>34.837501979999999</v>
      </c>
      <c r="AK447" s="289" t="str">
        <f>IF(ISNUMBER(SEARCH("C", 'Dry_Litterbag Placem_Collection'!U8)),"YES","")</f>
        <v/>
      </c>
      <c r="AL447" s="289" t="str">
        <f>IF(ISNUMBER(SEARCH("H", 'Dry_Litterbag Placem_Collection'!U8)),"YES","")</f>
        <v/>
      </c>
      <c r="AM447" s="289" t="str">
        <f>IF(ISNUMBER(SEARCH("R", 'Dry_Litterbag Placem_Collection'!U8)),"YES","")</f>
        <v/>
      </c>
    </row>
    <row r="448" spans="1:39" ht="15" customHeight="1">
      <c r="A448" s="281" t="s">
        <v>2677</v>
      </c>
      <c r="B448" s="282">
        <f>'Dry_Litterbag Placem_Collection'!A9</f>
        <v>7</v>
      </c>
      <c r="C448" s="282" t="str">
        <f>'Dry_Litterbag Placem_Collection'!B9</f>
        <v>Makao</v>
      </c>
      <c r="D448" s="282" t="s">
        <v>2677</v>
      </c>
      <c r="E448" s="282" t="s">
        <v>2678</v>
      </c>
      <c r="F448" s="282">
        <v>1</v>
      </c>
      <c r="G448" s="283" t="str">
        <f>'Dry_Litterbag Placem_Collection'!C9</f>
        <v>Dry_Ag1_T7</v>
      </c>
      <c r="H448" s="293" t="s">
        <v>3672</v>
      </c>
      <c r="I448" s="285" t="s">
        <v>1147</v>
      </c>
      <c r="J448" s="282" t="str">
        <f>IF(ISBLANK('Dry_Litterbag Placem_Collection'!L9),"","G"&amp;""&amp;'Dry_Litterbag Placem_Collection'!L9)</f>
        <v>G776</v>
      </c>
      <c r="K448" s="286">
        <f>IFERROR(INDEX('Green_rooibos initial weight'!$C$5:$C$1749,MATCH(J448, 'Green_rooibos initial weight'!$A$5:$A$1749,0)),"")</f>
        <v>1.9790000000000001</v>
      </c>
      <c r="L448" s="286">
        <f t="shared" si="25"/>
        <v>1.7292000000000001</v>
      </c>
      <c r="M448" s="291"/>
      <c r="N448" s="291"/>
      <c r="O448" s="286">
        <f>IF(IFERROR(INDEX('Both teabags AfterDry'!$D$3:$D$900,MATCH(J448,'Both teabags AfterDry'!$A$3:$A$900,0)),"")="","",(IFERROR(INDEX('Both teabags AfterDry'!$D$3:$D$900,MATCH(J448,'Both teabags AfterDry'!$A$3:$A$900,0)),"")))</f>
        <v>1.8093999999999999</v>
      </c>
      <c r="P448" s="286">
        <f t="shared" si="26"/>
        <v>1.6587999999999998</v>
      </c>
      <c r="Q448" s="291"/>
      <c r="R448" s="291"/>
      <c r="S448" s="287">
        <f>'Dry_Litterbag Placem_Collection'!E9</f>
        <v>42938</v>
      </c>
      <c r="T448" s="287">
        <f>IF('Dry_Litterbag Placem_Collection'!G9="","",'Dry_Litterbag Placem_Collection'!G9)</f>
        <v>43007</v>
      </c>
      <c r="U448" s="288">
        <f t="shared" si="24"/>
        <v>69</v>
      </c>
      <c r="V448" s="286">
        <f t="shared" si="27"/>
        <v>7.040000000000024E-2</v>
      </c>
      <c r="W448" s="289">
        <f>IFERROR(INDEX(Rainfall_Dry!$O$2:$O$217,MATCH(B448, Rainfall_Dry!$A$2:$A$217,0)),"")</f>
        <v>6.900000125</v>
      </c>
      <c r="X448" s="270">
        <v>12.565665055683967</v>
      </c>
      <c r="Y448" s="270">
        <v>0.9665896196679955</v>
      </c>
      <c r="Z448" s="270">
        <v>86.467745324648035</v>
      </c>
      <c r="AA448" s="271" t="s">
        <v>2690</v>
      </c>
      <c r="AB448" s="270">
        <v>7.02257269590931</v>
      </c>
      <c r="AC448">
        <f>IF('WetLitterbags placem_collection'!AB9="","",'WetLitterbags placem_collection'!AB9)</f>
        <v>36</v>
      </c>
      <c r="AD448">
        <f>IF('WetLitterbags placem_collection'!Z9="","",'WetLitterbags placem_collection'!Z9)</f>
        <v>43.4</v>
      </c>
      <c r="AE448" s="256" t="str">
        <f>IF('WetLitterbags placem_collection'!AA9="","",'WetLitterbags placem_collection'!AA9)</f>
        <v>M</v>
      </c>
      <c r="AF448">
        <f>IF('WetLitterbags placem_collection'!AC9="","",'WetLitterbags placem_collection'!AC9)</f>
        <v>1</v>
      </c>
      <c r="AG448">
        <f>IFERROR(AVERAGE('Dry_Litterbag Placem_Collection'!O9,'Dry_Litterbag Placem_Collection'!R9),"")</f>
        <v>2.95</v>
      </c>
      <c r="AH448" s="290">
        <f>IFERROR(AVERAGE('Dry_Litterbag Placem_Collection'!N9,'Dry_Litterbag Placem_Collection'!Q9),"")</f>
        <v>24.75</v>
      </c>
      <c r="AI448" s="289">
        <f>INDEX(Coordinates!$B$2:$B$197,MATCH(G448,Coordinates!$J$2:$J$197,0))</f>
        <v>-3.3977630360000002</v>
      </c>
      <c r="AJ448" s="289">
        <f>INDEX(Coordinates!$C$2:$C$197,MATCH(G448,Coordinates!$J$2:$J$197,0))</f>
        <v>34.837600969999997</v>
      </c>
      <c r="AK448" s="289" t="str">
        <f>IF(ISNUMBER(SEARCH("C", 'Dry_Litterbag Placem_Collection'!U9)),"YES","")</f>
        <v/>
      </c>
      <c r="AL448" s="289" t="str">
        <f>IF(ISNUMBER(SEARCH("H", 'Dry_Litterbag Placem_Collection'!U9)),"YES","")</f>
        <v/>
      </c>
      <c r="AM448" s="289" t="str">
        <f>IF(ISNUMBER(SEARCH("R", 'Dry_Litterbag Placem_Collection'!U9)),"YES","")</f>
        <v/>
      </c>
    </row>
    <row r="449" spans="1:39" ht="15" customHeight="1">
      <c r="A449" s="281" t="s">
        <v>2677</v>
      </c>
      <c r="B449" s="282">
        <f>'Dry_Litterbag Placem_Collection'!A10</f>
        <v>8</v>
      </c>
      <c r="C449" s="282" t="str">
        <f>'Dry_Litterbag Placem_Collection'!B10</f>
        <v>Makao</v>
      </c>
      <c r="D449" s="282" t="s">
        <v>2677</v>
      </c>
      <c r="E449" s="282" t="s">
        <v>2678</v>
      </c>
      <c r="F449" s="282">
        <v>1</v>
      </c>
      <c r="G449" s="283" t="str">
        <f>'Dry_Litterbag Placem_Collection'!C10</f>
        <v>Dry_Ag1_T8</v>
      </c>
      <c r="H449" s="293" t="s">
        <v>3672</v>
      </c>
      <c r="I449" s="285" t="s">
        <v>1147</v>
      </c>
      <c r="J449" s="282" t="str">
        <f>IF(ISBLANK('Dry_Litterbag Placem_Collection'!L10),"","G"&amp;""&amp;'Dry_Litterbag Placem_Collection'!L10)</f>
        <v>G23</v>
      </c>
      <c r="K449" s="286">
        <f>IFERROR(INDEX('Green_rooibos initial weight'!$C$5:$C$1749,MATCH(J449, 'Green_rooibos initial weight'!$A$5:$A$1749,0)),"")</f>
        <v>2.0750000000000002</v>
      </c>
      <c r="L449" s="286">
        <f t="shared" si="25"/>
        <v>1.8252000000000002</v>
      </c>
      <c r="M449" s="291"/>
      <c r="N449" s="291"/>
      <c r="O449" s="286">
        <f>IF(IFERROR(INDEX('Both teabags AfterDry'!$D$3:$D$900,MATCH(J449,'Both teabags AfterDry'!$A$3:$A$900,0)),"")="","",(IFERROR(INDEX('Both teabags AfterDry'!$D$3:$D$900,MATCH(J449,'Both teabags AfterDry'!$A$3:$A$900,0)),"")))</f>
        <v>0.94159999999999999</v>
      </c>
      <c r="P449" s="286">
        <f t="shared" si="26"/>
        <v>0.79099999999999993</v>
      </c>
      <c r="Q449" s="291"/>
      <c r="R449" s="291"/>
      <c r="S449" s="287">
        <f>'Dry_Litterbag Placem_Collection'!E10</f>
        <v>42938</v>
      </c>
      <c r="T449" s="287">
        <f>IF('Dry_Litterbag Placem_Collection'!G10="","",'Dry_Litterbag Placem_Collection'!G10)</f>
        <v>43007</v>
      </c>
      <c r="U449" s="288">
        <f t="shared" si="24"/>
        <v>69</v>
      </c>
      <c r="V449" s="286">
        <f t="shared" si="27"/>
        <v>1.0342000000000002</v>
      </c>
      <c r="W449" s="289">
        <f>IFERROR(INDEX(Rainfall_Dry!$O$2:$O$217,MATCH(B449, Rainfall_Dry!$A$2:$A$217,0)),"")</f>
        <v>6.900000125</v>
      </c>
      <c r="X449" s="270">
        <v>12.565665055683967</v>
      </c>
      <c r="Y449" s="270">
        <v>0.9665896196679955</v>
      </c>
      <c r="Z449" s="270">
        <v>86.467745324648035</v>
      </c>
      <c r="AA449" s="271" t="s">
        <v>2690</v>
      </c>
      <c r="AB449" s="270">
        <v>8.0225726959093109</v>
      </c>
      <c r="AC449">
        <f>IF('WetLitterbags placem_collection'!AB10="","",'WetLitterbags placem_collection'!AB10)</f>
        <v>36</v>
      </c>
      <c r="AD449">
        <f>IF('WetLitterbags placem_collection'!Z10="","",'WetLitterbags placem_collection'!Z10)</f>
        <v>38.4</v>
      </c>
      <c r="AE449" s="256" t="str">
        <f>IF('WetLitterbags placem_collection'!AA10="","",'WetLitterbags placem_collection'!AA10)</f>
        <v>M</v>
      </c>
      <c r="AF449" t="str">
        <f>IF('WetLitterbags placem_collection'!AC10="","",'WetLitterbags placem_collection'!AC10)</f>
        <v/>
      </c>
      <c r="AG449">
        <f>IFERROR(AVERAGE('Dry_Litterbag Placem_Collection'!O10,'Dry_Litterbag Placem_Collection'!R10),"")</f>
        <v>2.5999999999999996</v>
      </c>
      <c r="AH449" s="290">
        <f>IFERROR(AVERAGE('Dry_Litterbag Placem_Collection'!N10,'Dry_Litterbag Placem_Collection'!Q10),"")</f>
        <v>26</v>
      </c>
      <c r="AI449" s="289">
        <f>INDEX(Coordinates!$B$2:$B$197,MATCH(G449,Coordinates!$J$2:$J$197,0))</f>
        <v>-3.3977320230000001</v>
      </c>
      <c r="AJ449" s="289">
        <f>INDEX(Coordinates!$C$2:$C$197,MATCH(G449,Coordinates!$J$2:$J$197,0))</f>
        <v>34.837561989999998</v>
      </c>
      <c r="AK449" s="289" t="str">
        <f>IF(ISNUMBER(SEARCH("C", 'Dry_Litterbag Placem_Collection'!U10)),"YES","")</f>
        <v/>
      </c>
      <c r="AL449" s="289" t="str">
        <f>IF(ISNUMBER(SEARCH("H", 'Dry_Litterbag Placem_Collection'!U10)),"YES","")</f>
        <v/>
      </c>
      <c r="AM449" s="289" t="str">
        <f>IF(ISNUMBER(SEARCH("R", 'Dry_Litterbag Placem_Collection'!U10)),"YES","")</f>
        <v>YES</v>
      </c>
    </row>
    <row r="450" spans="1:39" ht="15" customHeight="1">
      <c r="A450" s="281" t="s">
        <v>2677</v>
      </c>
      <c r="B450" s="282">
        <f>'Dry_Litterbag Placem_Collection'!A11</f>
        <v>9</v>
      </c>
      <c r="C450" s="282" t="str">
        <f>'Dry_Litterbag Placem_Collection'!B11</f>
        <v>Makao</v>
      </c>
      <c r="D450" s="282" t="s">
        <v>2677</v>
      </c>
      <c r="E450" s="282" t="s">
        <v>2678</v>
      </c>
      <c r="F450" s="282">
        <v>2</v>
      </c>
      <c r="G450" s="283" t="str">
        <f>'Dry_Litterbag Placem_Collection'!C11</f>
        <v>Dry_Ag2_T1</v>
      </c>
      <c r="H450" s="293" t="s">
        <v>3672</v>
      </c>
      <c r="I450" s="285" t="s">
        <v>1147</v>
      </c>
      <c r="J450" s="282" t="str">
        <f>IF(ISBLANK('Dry_Litterbag Placem_Collection'!L11),"","G"&amp;""&amp;'Dry_Litterbag Placem_Collection'!L11)</f>
        <v>G570</v>
      </c>
      <c r="K450" s="286">
        <f>IFERROR(INDEX('Green_rooibos initial weight'!$C$5:$C$1749,MATCH(J450, 'Green_rooibos initial weight'!$A$5:$A$1749,0)),"")</f>
        <v>2.1040000000000001</v>
      </c>
      <c r="L450" s="286">
        <f t="shared" si="25"/>
        <v>1.8542000000000001</v>
      </c>
      <c r="M450" s="291"/>
      <c r="N450" s="291"/>
      <c r="O450" s="286">
        <f>IF(IFERROR(INDEX('Both teabags AfterDry'!$D$3:$D$900,MATCH(J450,'Both teabags AfterDry'!$A$3:$A$900,0)),"")="","",(IFERROR(INDEX('Both teabags AfterDry'!$D$3:$D$900,MATCH(J450,'Both teabags AfterDry'!$A$3:$A$900,0)),"")))</f>
        <v>1.9100999999999999</v>
      </c>
      <c r="P450" s="286">
        <f t="shared" si="26"/>
        <v>1.7594999999999998</v>
      </c>
      <c r="Q450" s="291"/>
      <c r="R450" s="291"/>
      <c r="S450" s="287">
        <f>'Dry_Litterbag Placem_Collection'!E11</f>
        <v>42938</v>
      </c>
      <c r="T450" s="287">
        <f>IF('Dry_Litterbag Placem_Collection'!G11="","",'Dry_Litterbag Placem_Collection'!G11)</f>
        <v>43007</v>
      </c>
      <c r="U450" s="288">
        <f t="shared" ref="U450:U513" si="28">IFERROR(T450-S450,"")</f>
        <v>69</v>
      </c>
      <c r="V450" s="286">
        <f t="shared" si="27"/>
        <v>9.4700000000000228E-2</v>
      </c>
      <c r="W450" s="289">
        <f>IFERROR(INDEX(Rainfall_Dry!$O$2:$O$217,MATCH(B450, Rainfall_Dry!$A$2:$A$217,0)),"")</f>
        <v>6.900000125</v>
      </c>
      <c r="X450" s="270">
        <v>21.13063730679653</v>
      </c>
      <c r="Y450" s="270">
        <v>3.0912555579081076</v>
      </c>
      <c r="Z450" s="270">
        <v>75.778107135295357</v>
      </c>
      <c r="AA450" s="271" t="s">
        <v>2688</v>
      </c>
      <c r="AB450" s="270">
        <v>0.46131099063578063</v>
      </c>
      <c r="AC450">
        <f>IF('WetLitterbags placem_collection'!AB11="","",'WetLitterbags placem_collection'!AB11)</f>
        <v>10.8</v>
      </c>
      <c r="AD450">
        <f>IF('WetLitterbags placem_collection'!Z11="","",'WetLitterbags placem_collection'!Z11)</f>
        <v>28.4</v>
      </c>
      <c r="AE450" s="256" t="str">
        <f>IF('WetLitterbags placem_collection'!AA11="","",'WetLitterbags placem_collection'!AA11)</f>
        <v>M</v>
      </c>
      <c r="AF450">
        <f>IF('WetLitterbags placem_collection'!AC11="","",'WetLitterbags placem_collection'!AC11)</f>
        <v>0</v>
      </c>
      <c r="AG450">
        <f>IFERROR(AVERAGE('Dry_Litterbag Placem_Collection'!O11,'Dry_Litterbag Placem_Collection'!R11),"")</f>
        <v>3.3</v>
      </c>
      <c r="AH450" s="290">
        <f>IFERROR(AVERAGE('Dry_Litterbag Placem_Collection'!N11,'Dry_Litterbag Placem_Collection'!Q11),"")</f>
        <v>26.15</v>
      </c>
      <c r="AI450" s="289">
        <f>INDEX(Coordinates!$B$2:$B$197,MATCH(G450,Coordinates!$J$2:$J$197,0))</f>
        <v>-3.3978290019999999</v>
      </c>
      <c r="AJ450" s="289">
        <f>INDEX(Coordinates!$C$2:$C$197,MATCH(G450,Coordinates!$J$2:$J$197,0))</f>
        <v>34.837011969999999</v>
      </c>
      <c r="AK450" s="289" t="str">
        <f>IF(ISNUMBER(SEARCH("C", 'Dry_Litterbag Placem_Collection'!U11)),"YES","")</f>
        <v/>
      </c>
      <c r="AL450" s="289" t="str">
        <f>IF(ISNUMBER(SEARCH("H", 'Dry_Litterbag Placem_Collection'!U11)),"YES","")</f>
        <v/>
      </c>
      <c r="AM450" s="289" t="str">
        <f>IF(ISNUMBER(SEARCH("R", 'Dry_Litterbag Placem_Collection'!U11)),"YES","")</f>
        <v/>
      </c>
    </row>
    <row r="451" spans="1:39" ht="15" customHeight="1">
      <c r="A451" s="281" t="s">
        <v>2677</v>
      </c>
      <c r="B451" s="282">
        <f>'Dry_Litterbag Placem_Collection'!A12</f>
        <v>10</v>
      </c>
      <c r="C451" s="282" t="str">
        <f>'Dry_Litterbag Placem_Collection'!B12</f>
        <v>Makao</v>
      </c>
      <c r="D451" s="282" t="s">
        <v>2677</v>
      </c>
      <c r="E451" s="282" t="s">
        <v>2678</v>
      </c>
      <c r="F451" s="282">
        <v>2</v>
      </c>
      <c r="G451" s="283" t="str">
        <f>'Dry_Litterbag Placem_Collection'!C12</f>
        <v>Dry_Ag2_T2</v>
      </c>
      <c r="H451" s="293" t="s">
        <v>3672</v>
      </c>
      <c r="I451" s="285" t="s">
        <v>1147</v>
      </c>
      <c r="J451" s="282" t="str">
        <f>IF(ISBLANK('Dry_Litterbag Placem_Collection'!L12),"","G"&amp;""&amp;'Dry_Litterbag Placem_Collection'!L12)</f>
        <v>G642</v>
      </c>
      <c r="K451" s="286">
        <f>IFERROR(INDEX('Green_rooibos initial weight'!$C$5:$C$1749,MATCH(J451, 'Green_rooibos initial weight'!$A$5:$A$1749,0)),"")</f>
        <v>2.1269999999999998</v>
      </c>
      <c r="L451" s="286">
        <f t="shared" ref="L451:L514" si="29">IFERROR(K451-($BF$7+$BF$8),"")</f>
        <v>1.8771999999999998</v>
      </c>
      <c r="M451" s="291"/>
      <c r="N451" s="291"/>
      <c r="O451" s="286" t="str">
        <f>IF(IFERROR(INDEX('Both teabags AfterDry'!$D$3:$D$900,MATCH(J451,'Both teabags AfterDry'!$A$3:$A$900,0)),"")="","",(IFERROR(INDEX('Both teabags AfterDry'!$D$3:$D$900,MATCH(J451,'Both teabags AfterDry'!$A$3:$A$900,0)),"")))</f>
        <v/>
      </c>
      <c r="P451" s="286" t="str">
        <f t="shared" ref="P451:P514" si="30">IFERROR(IF(O451&gt;0,O451-($BF$7),""),"")</f>
        <v/>
      </c>
      <c r="Q451" s="291"/>
      <c r="R451" s="291"/>
      <c r="S451" s="287">
        <f>'Dry_Litterbag Placem_Collection'!E12</f>
        <v>42938</v>
      </c>
      <c r="T451" s="287" t="str">
        <f>IF('Dry_Litterbag Placem_Collection'!G12="","",'Dry_Litterbag Placem_Collection'!G12)</f>
        <v/>
      </c>
      <c r="U451" s="288" t="str">
        <f t="shared" si="28"/>
        <v/>
      </c>
      <c r="V451" s="286" t="str">
        <f t="shared" ref="V451:V514" si="31">IFERROR(L451-P451,"")</f>
        <v/>
      </c>
      <c r="W451" s="289" t="str">
        <f>IFERROR(INDEX(Rainfall_Dry!$O$2:$O$217,MATCH(B451, Rainfall_Dry!$A$2:$A$217,0)),"")</f>
        <v/>
      </c>
      <c r="X451" s="270">
        <v>21.13063730679653</v>
      </c>
      <c r="Y451" s="270">
        <v>3.0912555579081076</v>
      </c>
      <c r="Z451" s="270">
        <v>75.778107135295357</v>
      </c>
      <c r="AA451" s="271" t="s">
        <v>2688</v>
      </c>
      <c r="AB451" s="270">
        <v>1.46131099063578</v>
      </c>
      <c r="AC451">
        <f>IF('WetLitterbags placem_collection'!AB12="","",'WetLitterbags placem_collection'!AB12)</f>
        <v>16.8</v>
      </c>
      <c r="AD451">
        <f>IF('WetLitterbags placem_collection'!Z12="","",'WetLitterbags placem_collection'!Z12)</f>
        <v>30</v>
      </c>
      <c r="AE451" s="256" t="str">
        <f>IF('WetLitterbags placem_collection'!AA12="","",'WetLitterbags placem_collection'!AA12)</f>
        <v>M</v>
      </c>
      <c r="AF451">
        <f>IF('WetLitterbags placem_collection'!AC12="","",'WetLitterbags placem_collection'!AC12)</f>
        <v>0</v>
      </c>
      <c r="AG451">
        <f>IFERROR(AVERAGE('Dry_Litterbag Placem_Collection'!O12,'Dry_Litterbag Placem_Collection'!R12),"")</f>
        <v>1.5</v>
      </c>
      <c r="AH451" s="290">
        <f>IFERROR(AVERAGE('Dry_Litterbag Placem_Collection'!N12,'Dry_Litterbag Placem_Collection'!Q12),"")</f>
        <v>26.1</v>
      </c>
      <c r="AI451" s="289">
        <f>INDEX(Coordinates!$B$2:$B$197,MATCH(G451,Coordinates!$J$2:$J$197,0))</f>
        <v>-3.3978119869999999</v>
      </c>
      <c r="AJ451" s="289">
        <f>INDEX(Coordinates!$C$2:$C$197,MATCH(G451,Coordinates!$J$2:$J$197,0))</f>
        <v>34.836968980000002</v>
      </c>
      <c r="AK451" s="289" t="str">
        <f>IF(ISNUMBER(SEARCH("C", 'Dry_Litterbag Placem_Collection'!U12)),"YES","")</f>
        <v/>
      </c>
      <c r="AL451" s="289" t="str">
        <f>IF(ISNUMBER(SEARCH("H", 'Dry_Litterbag Placem_Collection'!U12)),"YES","")</f>
        <v/>
      </c>
      <c r="AM451" s="289" t="str">
        <f>IF(ISNUMBER(SEARCH("R", 'Dry_Litterbag Placem_Collection'!U12)),"YES","")</f>
        <v/>
      </c>
    </row>
    <row r="452" spans="1:39" ht="15" customHeight="1">
      <c r="A452" s="281" t="s">
        <v>2677</v>
      </c>
      <c r="B452" s="282">
        <f>'Dry_Litterbag Placem_Collection'!A13</f>
        <v>11</v>
      </c>
      <c r="C452" s="282" t="str">
        <f>'Dry_Litterbag Placem_Collection'!B13</f>
        <v>Makao</v>
      </c>
      <c r="D452" s="282" t="s">
        <v>2677</v>
      </c>
      <c r="E452" s="282" t="s">
        <v>2678</v>
      </c>
      <c r="F452" s="282">
        <v>2</v>
      </c>
      <c r="G452" s="283" t="str">
        <f>'Dry_Litterbag Placem_Collection'!C13</f>
        <v>Dry_Ag2_T3</v>
      </c>
      <c r="H452" s="293" t="s">
        <v>3672</v>
      </c>
      <c r="I452" s="285" t="s">
        <v>1147</v>
      </c>
      <c r="J452" s="282" t="str">
        <f>IF(ISBLANK('Dry_Litterbag Placem_Collection'!L13),"","G"&amp;""&amp;'Dry_Litterbag Placem_Collection'!L13)</f>
        <v>G663</v>
      </c>
      <c r="K452" s="286">
        <f>IFERROR(INDEX('Green_rooibos initial weight'!$C$5:$C$1749,MATCH(J452, 'Green_rooibos initial weight'!$A$5:$A$1749,0)),"")</f>
        <v>2.0760000000000001</v>
      </c>
      <c r="L452" s="286">
        <f t="shared" si="29"/>
        <v>1.8262</v>
      </c>
      <c r="M452" s="291"/>
      <c r="N452" s="291"/>
      <c r="O452" s="286">
        <f>IF(IFERROR(INDEX('Both teabags AfterDry'!$D$3:$D$900,MATCH(J452,'Both teabags AfterDry'!$A$3:$A$900,0)),"")="","",(IFERROR(INDEX('Both teabags AfterDry'!$D$3:$D$900,MATCH(J452,'Both teabags AfterDry'!$A$3:$A$900,0)),"")))</f>
        <v>1.6718</v>
      </c>
      <c r="P452" s="286">
        <f t="shared" si="30"/>
        <v>1.5211999999999999</v>
      </c>
      <c r="Q452" s="291"/>
      <c r="R452" s="291"/>
      <c r="S452" s="287">
        <f>'Dry_Litterbag Placem_Collection'!E13</f>
        <v>42938</v>
      </c>
      <c r="T452" s="287">
        <f>IF('Dry_Litterbag Placem_Collection'!G13="","",'Dry_Litterbag Placem_Collection'!G13)</f>
        <v>43007</v>
      </c>
      <c r="U452" s="288">
        <f t="shared" si="28"/>
        <v>69</v>
      </c>
      <c r="V452" s="286">
        <f t="shared" si="31"/>
        <v>0.30500000000000016</v>
      </c>
      <c r="W452" s="289">
        <f>IFERROR(INDEX(Rainfall_Dry!$O$2:$O$217,MATCH(B452, Rainfall_Dry!$A$2:$A$217,0)),"")</f>
        <v>6.900000125</v>
      </c>
      <c r="X452" s="270">
        <v>21.13063730679653</v>
      </c>
      <c r="Y452" s="270">
        <v>3.0912555579081076</v>
      </c>
      <c r="Z452" s="270">
        <v>75.778107135295357</v>
      </c>
      <c r="AA452" s="271" t="s">
        <v>2688</v>
      </c>
      <c r="AB452" s="270">
        <v>2.4613109906357802</v>
      </c>
      <c r="AC452">
        <f>IF('WetLitterbags placem_collection'!AB13="","",'WetLitterbags placem_collection'!AB13)</f>
        <v>11.4</v>
      </c>
      <c r="AD452">
        <f>IF('WetLitterbags placem_collection'!Z13="","",'WetLitterbags placem_collection'!Z13)</f>
        <v>24.4</v>
      </c>
      <c r="AE452" s="256" t="str">
        <f>IF('WetLitterbags placem_collection'!AA13="","",'WetLitterbags placem_collection'!AA13)</f>
        <v>M</v>
      </c>
      <c r="AF452">
        <f>IF('WetLitterbags placem_collection'!AC13="","",'WetLitterbags placem_collection'!AC13)</f>
        <v>0</v>
      </c>
      <c r="AG452">
        <f>IFERROR(AVERAGE('Dry_Litterbag Placem_Collection'!O13,'Dry_Litterbag Placem_Collection'!R13),"")</f>
        <v>5.3</v>
      </c>
      <c r="AH452" s="290">
        <f>IFERROR(AVERAGE('Dry_Litterbag Placem_Collection'!N13,'Dry_Litterbag Placem_Collection'!Q13),"")</f>
        <v>26.450000000000003</v>
      </c>
      <c r="AI452" s="289">
        <f>INDEX(Coordinates!$B$2:$B$197,MATCH(G452,Coordinates!$J$2:$J$197,0))</f>
        <v>-3.3977929599999999</v>
      </c>
      <c r="AJ452" s="289">
        <f>INDEX(Coordinates!$C$2:$C$197,MATCH(G452,Coordinates!$J$2:$J$197,0))</f>
        <v>34.837102999999999</v>
      </c>
      <c r="AK452" s="289" t="str">
        <f>IF(ISNUMBER(SEARCH("C", 'Dry_Litterbag Placem_Collection'!U13)),"YES","")</f>
        <v/>
      </c>
      <c r="AL452" s="289" t="str">
        <f>IF(ISNUMBER(SEARCH("H", 'Dry_Litterbag Placem_Collection'!U13)),"YES","")</f>
        <v/>
      </c>
      <c r="AM452" s="289" t="str">
        <f>IF(ISNUMBER(SEARCH("R", 'Dry_Litterbag Placem_Collection'!U13)),"YES","")</f>
        <v/>
      </c>
    </row>
    <row r="453" spans="1:39" ht="15" customHeight="1">
      <c r="A453" s="281" t="s">
        <v>2677</v>
      </c>
      <c r="B453" s="282">
        <f>'Dry_Litterbag Placem_Collection'!A14</f>
        <v>12</v>
      </c>
      <c r="C453" s="282" t="str">
        <f>'Dry_Litterbag Placem_Collection'!B14</f>
        <v>Makao</v>
      </c>
      <c r="D453" s="282" t="s">
        <v>2677</v>
      </c>
      <c r="E453" s="282" t="s">
        <v>2678</v>
      </c>
      <c r="F453" s="282">
        <v>2</v>
      </c>
      <c r="G453" s="283" t="str">
        <f>'Dry_Litterbag Placem_Collection'!C14</f>
        <v>Dry_Ag2_T4</v>
      </c>
      <c r="H453" s="293" t="s">
        <v>3672</v>
      </c>
      <c r="I453" s="285" t="s">
        <v>1147</v>
      </c>
      <c r="J453" s="282" t="str">
        <f>IF(ISBLANK('Dry_Litterbag Placem_Collection'!L14),"","G"&amp;""&amp;'Dry_Litterbag Placem_Collection'!L14)</f>
        <v/>
      </c>
      <c r="K453" s="286" t="str">
        <f>IFERROR(INDEX('Green_rooibos initial weight'!$C$5:$C$1749,MATCH(J453, 'Green_rooibos initial weight'!$A$5:$A$1749,0)),"")</f>
        <v/>
      </c>
      <c r="L453" s="286" t="str">
        <f t="shared" si="29"/>
        <v/>
      </c>
      <c r="M453" s="291"/>
      <c r="N453" s="291"/>
      <c r="O453" s="286" t="str">
        <f>IF(IFERROR(INDEX('Both teabags AfterDry'!$D$3:$D$900,MATCH(J453,'Both teabags AfterDry'!$A$3:$A$900,0)),"")="","",(IFERROR(INDEX('Both teabags AfterDry'!$D$3:$D$900,MATCH(J453,'Both teabags AfterDry'!$A$3:$A$900,0)),"")))</f>
        <v/>
      </c>
      <c r="P453" s="286" t="str">
        <f t="shared" si="30"/>
        <v/>
      </c>
      <c r="Q453" s="291"/>
      <c r="R453" s="291"/>
      <c r="S453" s="287">
        <f>'Dry_Litterbag Placem_Collection'!E14</f>
        <v>0</v>
      </c>
      <c r="T453" s="287" t="str">
        <f>IF('Dry_Litterbag Placem_Collection'!G14="","",'Dry_Litterbag Placem_Collection'!G14)</f>
        <v/>
      </c>
      <c r="U453" s="288" t="str">
        <f t="shared" si="28"/>
        <v/>
      </c>
      <c r="V453" s="286" t="str">
        <f t="shared" si="31"/>
        <v/>
      </c>
      <c r="W453" s="289" t="str">
        <f>IFERROR(INDEX(Rainfall_Dry!$O$2:$O$217,MATCH(B453, Rainfall_Dry!$A$2:$A$217,0)),"")</f>
        <v/>
      </c>
      <c r="X453" s="270">
        <v>21.13063730679653</v>
      </c>
      <c r="Y453" s="270">
        <v>3.0912555579081076</v>
      </c>
      <c r="Z453" s="270">
        <v>75.778107135295357</v>
      </c>
      <c r="AA453" s="271" t="s">
        <v>2688</v>
      </c>
      <c r="AB453" s="270">
        <v>3.4613109906357802</v>
      </c>
      <c r="AC453" t="str">
        <f>IF('WetLitterbags placem_collection'!AB14="","",'WetLitterbags placem_collection'!AB14)</f>
        <v/>
      </c>
      <c r="AD453" t="str">
        <f>IF('WetLitterbags placem_collection'!Z14="","",'WetLitterbags placem_collection'!Z14)</f>
        <v/>
      </c>
      <c r="AE453" s="256" t="str">
        <f>IF('WetLitterbags placem_collection'!AA14="","",'WetLitterbags placem_collection'!AA14)</f>
        <v/>
      </c>
      <c r="AF453" t="str">
        <f>IF('WetLitterbags placem_collection'!AC14="","",'WetLitterbags placem_collection'!AC14)</f>
        <v/>
      </c>
      <c r="AG453" t="str">
        <f>IFERROR(AVERAGE('Dry_Litterbag Placem_Collection'!O14,'Dry_Litterbag Placem_Collection'!R14),"")</f>
        <v/>
      </c>
      <c r="AH453" s="290" t="str">
        <f>IFERROR(AVERAGE('Dry_Litterbag Placem_Collection'!N14,'Dry_Litterbag Placem_Collection'!Q14),"")</f>
        <v/>
      </c>
      <c r="AI453" s="289">
        <f>INDEX(Coordinates!$B$2:$B$197,MATCH(G453,Coordinates!$J$2:$J$197,0))</f>
        <v>-3.3979050260000001</v>
      </c>
      <c r="AJ453" s="289">
        <f>INDEX(Coordinates!$C$2:$C$197,MATCH(G453,Coordinates!$J$2:$J$197,0))</f>
        <v>34.837123030000001</v>
      </c>
      <c r="AK453" s="289" t="str">
        <f>IF(ISNUMBER(SEARCH("C", 'Dry_Litterbag Placem_Collection'!U14)),"YES","")</f>
        <v/>
      </c>
      <c r="AL453" s="289" t="str">
        <f>IF(ISNUMBER(SEARCH("H", 'Dry_Litterbag Placem_Collection'!U14)),"YES","")</f>
        <v/>
      </c>
      <c r="AM453" s="289" t="str">
        <f>IF(ISNUMBER(SEARCH("R", 'Dry_Litterbag Placem_Collection'!U14)),"YES","")</f>
        <v/>
      </c>
    </row>
    <row r="454" spans="1:39" ht="15" customHeight="1">
      <c r="A454" s="281" t="s">
        <v>2677</v>
      </c>
      <c r="B454" s="282">
        <f>'Dry_Litterbag Placem_Collection'!A15</f>
        <v>13</v>
      </c>
      <c r="C454" s="282" t="str">
        <f>'Dry_Litterbag Placem_Collection'!B15</f>
        <v>Makao</v>
      </c>
      <c r="D454" s="282" t="s">
        <v>2677</v>
      </c>
      <c r="E454" s="282" t="s">
        <v>2678</v>
      </c>
      <c r="F454" s="282">
        <v>2</v>
      </c>
      <c r="G454" s="283" t="str">
        <f>'Dry_Litterbag Placem_Collection'!C15</f>
        <v>Dry_Ag2_T5</v>
      </c>
      <c r="H454" s="293" t="s">
        <v>3672</v>
      </c>
      <c r="I454" s="285" t="s">
        <v>1147</v>
      </c>
      <c r="J454" s="282" t="str">
        <f>IF(ISBLANK('Dry_Litterbag Placem_Collection'!L15),"","G"&amp;""&amp;'Dry_Litterbag Placem_Collection'!L15)</f>
        <v>G874</v>
      </c>
      <c r="K454" s="286">
        <f>IFERROR(INDEX('Green_rooibos initial weight'!$C$5:$C$1749,MATCH(J454, 'Green_rooibos initial weight'!$A$5:$A$1749,0)),"")</f>
        <v>2.032</v>
      </c>
      <c r="L454" s="286">
        <f t="shared" si="29"/>
        <v>1.7822</v>
      </c>
      <c r="M454" s="291"/>
      <c r="N454" s="291"/>
      <c r="O454" s="286">
        <f>IF(IFERROR(INDEX('Both teabags AfterDry'!$D$3:$D$900,MATCH(J454,'Both teabags AfterDry'!$A$3:$A$900,0)),"")="","",(IFERROR(INDEX('Both teabags AfterDry'!$D$3:$D$900,MATCH(J454,'Both teabags AfterDry'!$A$3:$A$900,0)),"")))</f>
        <v>1.361</v>
      </c>
      <c r="P454" s="286">
        <f t="shared" si="30"/>
        <v>1.2103999999999999</v>
      </c>
      <c r="Q454" s="291"/>
      <c r="R454" s="291"/>
      <c r="S454" s="287">
        <f>'Dry_Litterbag Placem_Collection'!E15</f>
        <v>42938</v>
      </c>
      <c r="T454" s="287">
        <f>IF('Dry_Litterbag Placem_Collection'!G15="","",'Dry_Litterbag Placem_Collection'!G15)</f>
        <v>43007</v>
      </c>
      <c r="U454" s="288">
        <f t="shared" si="28"/>
        <v>69</v>
      </c>
      <c r="V454" s="286">
        <f t="shared" si="31"/>
        <v>0.57180000000000009</v>
      </c>
      <c r="W454" s="289">
        <f>IFERROR(INDEX(Rainfall_Dry!$O$2:$O$217,MATCH(B454, Rainfall_Dry!$A$2:$A$217,0)),"")</f>
        <v>6.900000125</v>
      </c>
      <c r="X454" s="270">
        <v>21.13063730679653</v>
      </c>
      <c r="Y454" s="270">
        <v>3.0912555579081076</v>
      </c>
      <c r="Z454" s="270">
        <v>75.778107135295357</v>
      </c>
      <c r="AA454" s="271" t="s">
        <v>2688</v>
      </c>
      <c r="AB454" s="270">
        <v>4.4613109906357797</v>
      </c>
      <c r="AC454">
        <f>IF('WetLitterbags placem_collection'!AB15="","",'WetLitterbags placem_collection'!AB15)</f>
        <v>11.4</v>
      </c>
      <c r="AD454">
        <f>IF('WetLitterbags placem_collection'!Z15="","",'WetLitterbags placem_collection'!Z15)</f>
        <v>31</v>
      </c>
      <c r="AE454" s="256" t="str">
        <f>IF('WetLitterbags placem_collection'!AA15="","",'WetLitterbags placem_collection'!AA15)</f>
        <v>M</v>
      </c>
      <c r="AF454">
        <f>IF('WetLitterbags placem_collection'!AC15="","",'WetLitterbags placem_collection'!AC15)</f>
        <v>0</v>
      </c>
      <c r="AG454">
        <f>IFERROR(AVERAGE('Dry_Litterbag Placem_Collection'!O15,'Dry_Litterbag Placem_Collection'!R15),"")</f>
        <v>4.8</v>
      </c>
      <c r="AH454" s="290">
        <f>IFERROR(AVERAGE('Dry_Litterbag Placem_Collection'!N15,'Dry_Litterbag Placem_Collection'!Q15),"")</f>
        <v>26.1</v>
      </c>
      <c r="AI454" s="289">
        <f>INDEX(Coordinates!$B$2:$B$197,MATCH(G454,Coordinates!$J$2:$J$197,0))</f>
        <v>-3.3979040199999999</v>
      </c>
      <c r="AJ454" s="289">
        <f>INDEX(Coordinates!$C$2:$C$197,MATCH(G454,Coordinates!$J$2:$J$197,0))</f>
        <v>34.837027980000002</v>
      </c>
      <c r="AK454" s="289" t="str">
        <f>IF(ISNUMBER(SEARCH("C", 'Dry_Litterbag Placem_Collection'!U15)),"YES","")</f>
        <v/>
      </c>
      <c r="AL454" s="289" t="str">
        <f>IF(ISNUMBER(SEARCH("H", 'Dry_Litterbag Placem_Collection'!U15)),"YES","")</f>
        <v/>
      </c>
      <c r="AM454" s="289" t="str">
        <f>IF(ISNUMBER(SEARCH("R", 'Dry_Litterbag Placem_Collection'!U15)),"YES","")</f>
        <v/>
      </c>
    </row>
    <row r="455" spans="1:39" ht="15" customHeight="1">
      <c r="A455" s="281" t="s">
        <v>2677</v>
      </c>
      <c r="B455" s="282">
        <f>'Dry_Litterbag Placem_Collection'!A16</f>
        <v>14</v>
      </c>
      <c r="C455" s="282" t="str">
        <f>'Dry_Litterbag Placem_Collection'!B16</f>
        <v>Makao</v>
      </c>
      <c r="D455" s="282" t="s">
        <v>2677</v>
      </c>
      <c r="E455" s="282" t="s">
        <v>2678</v>
      </c>
      <c r="F455" s="282">
        <v>2</v>
      </c>
      <c r="G455" s="283" t="str">
        <f>'Dry_Litterbag Placem_Collection'!C16</f>
        <v>Dry_Ag2_T6</v>
      </c>
      <c r="H455" s="293" t="s">
        <v>3672</v>
      </c>
      <c r="I455" s="285" t="s">
        <v>1147</v>
      </c>
      <c r="J455" s="282" t="str">
        <f>IF(ISBLANK('Dry_Litterbag Placem_Collection'!L16),"","G"&amp;""&amp;'Dry_Litterbag Placem_Collection'!L16)</f>
        <v>G219</v>
      </c>
      <c r="K455" s="286">
        <f>IFERROR(INDEX('Green_rooibos initial weight'!$C$5:$C$1749,MATCH(J455, 'Green_rooibos initial weight'!$A$5:$A$1749,0)),"")</f>
        <v>2.0110000000000001</v>
      </c>
      <c r="L455" s="286">
        <f t="shared" si="29"/>
        <v>1.7612000000000001</v>
      </c>
      <c r="M455" s="291"/>
      <c r="N455" s="291"/>
      <c r="O455" s="286">
        <f>IF(IFERROR(INDEX('Both teabags AfterDry'!$D$3:$D$900,MATCH(J455,'Both teabags AfterDry'!$A$3:$A$900,0)),"")="","",(IFERROR(INDEX('Both teabags AfterDry'!$D$3:$D$900,MATCH(J455,'Both teabags AfterDry'!$A$3:$A$900,0)),"")))</f>
        <v>0.76939999999999997</v>
      </c>
      <c r="P455" s="286">
        <f t="shared" si="30"/>
        <v>0.61880000000000002</v>
      </c>
      <c r="Q455" s="291"/>
      <c r="R455" s="291"/>
      <c r="S455" s="287">
        <f>'Dry_Litterbag Placem_Collection'!E16</f>
        <v>42938</v>
      </c>
      <c r="T455" s="287">
        <f>IF('Dry_Litterbag Placem_Collection'!G16="","",'Dry_Litterbag Placem_Collection'!G16)</f>
        <v>43007</v>
      </c>
      <c r="U455" s="288">
        <f t="shared" si="28"/>
        <v>69</v>
      </c>
      <c r="V455" s="286">
        <f t="shared" si="31"/>
        <v>1.1424000000000001</v>
      </c>
      <c r="W455" s="289">
        <f>IFERROR(INDEX(Rainfall_Dry!$O$2:$O$217,MATCH(B455, Rainfall_Dry!$A$2:$A$217,0)),"")</f>
        <v>6.900000125</v>
      </c>
      <c r="X455" s="270">
        <v>21.13063730679653</v>
      </c>
      <c r="Y455" s="270">
        <v>3.0912555579081076</v>
      </c>
      <c r="Z455" s="270">
        <v>75.778107135295357</v>
      </c>
      <c r="AA455" s="271" t="s">
        <v>2688</v>
      </c>
      <c r="AB455" s="270">
        <v>5.4613109906357797</v>
      </c>
      <c r="AC455">
        <f>IF('WetLitterbags placem_collection'!AB16="","",'WetLitterbags placem_collection'!AB16)</f>
        <v>28.4</v>
      </c>
      <c r="AD455">
        <f>IF('WetLitterbags placem_collection'!Z16="","",'WetLitterbags placem_collection'!Z16)</f>
        <v>42.4</v>
      </c>
      <c r="AE455" s="256" t="str">
        <f>IF('WetLitterbags placem_collection'!AA16="","",'WetLitterbags placem_collection'!AA16)</f>
        <v>M</v>
      </c>
      <c r="AF455">
        <f>IF('WetLitterbags placem_collection'!AC16="","",'WetLitterbags placem_collection'!AC16)</f>
        <v>0</v>
      </c>
      <c r="AG455">
        <f>IFERROR(AVERAGE('Dry_Litterbag Placem_Collection'!O16,'Dry_Litterbag Placem_Collection'!R16),"")</f>
        <v>3.4</v>
      </c>
      <c r="AH455" s="290">
        <f>IFERROR(AVERAGE('Dry_Litterbag Placem_Collection'!N16,'Dry_Litterbag Placem_Collection'!Q16),"")</f>
        <v>25.55</v>
      </c>
      <c r="AI455" s="289">
        <f>INDEX(Coordinates!$B$2:$B$197,MATCH(G455,Coordinates!$J$2:$J$197,0))</f>
        <v>-3.397854986</v>
      </c>
      <c r="AJ455" s="289">
        <f>INDEX(Coordinates!$C$2:$C$197,MATCH(G455,Coordinates!$J$2:$J$197,0))</f>
        <v>34.836874010000002</v>
      </c>
      <c r="AK455" s="289" t="str">
        <f>IF(ISNUMBER(SEARCH("C", 'Dry_Litterbag Placem_Collection'!U16)),"YES","")</f>
        <v/>
      </c>
      <c r="AL455" s="289" t="str">
        <f>IF(ISNUMBER(SEARCH("H", 'Dry_Litterbag Placem_Collection'!U16)),"YES","")</f>
        <v/>
      </c>
      <c r="AM455" s="289" t="str">
        <f>IF(ISNUMBER(SEARCH("R", 'Dry_Litterbag Placem_Collection'!U16)),"YES","")</f>
        <v>YES</v>
      </c>
    </row>
    <row r="456" spans="1:39" ht="15" customHeight="1">
      <c r="A456" s="281" t="s">
        <v>2677</v>
      </c>
      <c r="B456" s="282">
        <f>'Dry_Litterbag Placem_Collection'!A17</f>
        <v>15</v>
      </c>
      <c r="C456" s="282" t="str">
        <f>'Dry_Litterbag Placem_Collection'!B17</f>
        <v>Makao</v>
      </c>
      <c r="D456" s="282" t="s">
        <v>2677</v>
      </c>
      <c r="E456" s="282" t="s">
        <v>2678</v>
      </c>
      <c r="F456" s="282">
        <v>2</v>
      </c>
      <c r="G456" s="283" t="str">
        <f>'Dry_Litterbag Placem_Collection'!C17</f>
        <v>Dry_Ag2_T7</v>
      </c>
      <c r="H456" s="293" t="s">
        <v>3672</v>
      </c>
      <c r="I456" s="285" t="s">
        <v>1147</v>
      </c>
      <c r="J456" s="282" t="str">
        <f>IF(ISBLANK('Dry_Litterbag Placem_Collection'!L17),"","G"&amp;""&amp;'Dry_Litterbag Placem_Collection'!L17)</f>
        <v>G630</v>
      </c>
      <c r="K456" s="286">
        <f>IFERROR(INDEX('Green_rooibos initial weight'!$C$5:$C$1749,MATCH(J456, 'Green_rooibos initial weight'!$A$5:$A$1749,0)),"")</f>
        <v>2.12</v>
      </c>
      <c r="L456" s="286">
        <f t="shared" si="29"/>
        <v>1.8702000000000001</v>
      </c>
      <c r="M456" s="291"/>
      <c r="N456" s="291"/>
      <c r="O456" s="286">
        <f>IF(IFERROR(INDEX('Both teabags AfterDry'!$D$3:$D$900,MATCH(J456,'Both teabags AfterDry'!$A$3:$A$900,0)),"")="","",(IFERROR(INDEX('Both teabags AfterDry'!$D$3:$D$900,MATCH(J456,'Both teabags AfterDry'!$A$3:$A$900,0)),"")))</f>
        <v>1.8631</v>
      </c>
      <c r="P456" s="286">
        <f t="shared" si="30"/>
        <v>1.7124999999999999</v>
      </c>
      <c r="Q456" s="291"/>
      <c r="R456" s="291"/>
      <c r="S456" s="287">
        <f>'Dry_Litterbag Placem_Collection'!E17</f>
        <v>42938</v>
      </c>
      <c r="T456" s="287">
        <f>IF('Dry_Litterbag Placem_Collection'!G17="","",'Dry_Litterbag Placem_Collection'!G17)</f>
        <v>43007</v>
      </c>
      <c r="U456" s="288">
        <f t="shared" si="28"/>
        <v>69</v>
      </c>
      <c r="V456" s="286">
        <f t="shared" si="31"/>
        <v>0.15770000000000017</v>
      </c>
      <c r="W456" s="289">
        <f>IFERROR(INDEX(Rainfall_Dry!$O$2:$O$217,MATCH(B456, Rainfall_Dry!$A$2:$A$217,0)),"")</f>
        <v>6.900000125</v>
      </c>
      <c r="X456" s="270">
        <v>21.13063730679653</v>
      </c>
      <c r="Y456" s="270">
        <v>3.0912555579081076</v>
      </c>
      <c r="Z456" s="270">
        <v>75.778107135295357</v>
      </c>
      <c r="AA456" s="271" t="s">
        <v>2688</v>
      </c>
      <c r="AB456" s="270">
        <v>6.4613109906357797</v>
      </c>
      <c r="AC456">
        <f>IF('WetLitterbags placem_collection'!AB17="","",'WetLitterbags placem_collection'!AB17)</f>
        <v>15.8</v>
      </c>
      <c r="AD456">
        <f>IF('WetLitterbags placem_collection'!Z17="","",'WetLitterbags placem_collection'!Z17)</f>
        <v>30.4</v>
      </c>
      <c r="AE456" s="256" t="str">
        <f>IF('WetLitterbags placem_collection'!AA17="","",'WetLitterbags placem_collection'!AA17)</f>
        <v>M</v>
      </c>
      <c r="AF456">
        <f>IF('WetLitterbags placem_collection'!AC17="","",'WetLitterbags placem_collection'!AC17)</f>
        <v>0</v>
      </c>
      <c r="AG456">
        <f>IFERROR(AVERAGE('Dry_Litterbag Placem_Collection'!O17,'Dry_Litterbag Placem_Collection'!R17),"")</f>
        <v>3.0999999999999996</v>
      </c>
      <c r="AH456" s="290">
        <f>IFERROR(AVERAGE('Dry_Litterbag Placem_Collection'!N17,'Dry_Litterbag Placem_Collection'!Q17),"")</f>
        <v>28</v>
      </c>
      <c r="AI456" s="289">
        <f>INDEX(Coordinates!$B$2:$B$197,MATCH(G456,Coordinates!$J$2:$J$197,0))</f>
        <v>-3.3978060349999999</v>
      </c>
      <c r="AJ456" s="289">
        <f>INDEX(Coordinates!$C$2:$C$197,MATCH(G456,Coordinates!$J$2:$J$197,0))</f>
        <v>34.837023960000003</v>
      </c>
      <c r="AK456" s="289" t="str">
        <f>IF(ISNUMBER(SEARCH("C", 'Dry_Litterbag Placem_Collection'!U17)),"YES","")</f>
        <v/>
      </c>
      <c r="AL456" s="289" t="str">
        <f>IF(ISNUMBER(SEARCH("H", 'Dry_Litterbag Placem_Collection'!U17)),"YES","")</f>
        <v/>
      </c>
      <c r="AM456" s="289" t="str">
        <f>IF(ISNUMBER(SEARCH("R", 'Dry_Litterbag Placem_Collection'!U17)),"YES","")</f>
        <v/>
      </c>
    </row>
    <row r="457" spans="1:39" ht="15" customHeight="1">
      <c r="A457" s="281" t="s">
        <v>2677</v>
      </c>
      <c r="B457" s="282">
        <f>'Dry_Litterbag Placem_Collection'!A18</f>
        <v>16</v>
      </c>
      <c r="C457" s="282" t="str">
        <f>'Dry_Litterbag Placem_Collection'!B18</f>
        <v>Makao</v>
      </c>
      <c r="D457" s="282" t="s">
        <v>2677</v>
      </c>
      <c r="E457" s="282" t="s">
        <v>2678</v>
      </c>
      <c r="F457" s="282">
        <v>2</v>
      </c>
      <c r="G457" s="283" t="str">
        <f>'Dry_Litterbag Placem_Collection'!C18</f>
        <v>Dry_Ag2_T8</v>
      </c>
      <c r="H457" s="293" t="s">
        <v>3672</v>
      </c>
      <c r="I457" s="285" t="s">
        <v>1147</v>
      </c>
      <c r="J457" s="282" t="str">
        <f>IF(ISBLANK('Dry_Litterbag Placem_Collection'!L18),"","G"&amp;""&amp;'Dry_Litterbag Placem_Collection'!L18)</f>
        <v>G662</v>
      </c>
      <c r="K457" s="286">
        <f>IFERROR(INDEX('Green_rooibos initial weight'!$C$5:$C$1749,MATCH(J457, 'Green_rooibos initial weight'!$A$5:$A$1749,0)),"")</f>
        <v>2.1349999999999998</v>
      </c>
      <c r="L457" s="286">
        <f t="shared" si="29"/>
        <v>1.8851999999999998</v>
      </c>
      <c r="M457" s="291"/>
      <c r="N457" s="291"/>
      <c r="O457" s="286" t="str">
        <f>IF(IFERROR(INDEX('Both teabags AfterDry'!$D$3:$D$900,MATCH(J457,'Both teabags AfterDry'!$A$3:$A$900,0)),"")="","",(IFERROR(INDEX('Both teabags AfterDry'!$D$3:$D$900,MATCH(J457,'Both teabags AfterDry'!$A$3:$A$900,0)),"")))</f>
        <v/>
      </c>
      <c r="P457" s="286" t="str">
        <f t="shared" si="30"/>
        <v/>
      </c>
      <c r="Q457" s="291"/>
      <c r="R457" s="291"/>
      <c r="S457" s="287">
        <f>'Dry_Litterbag Placem_Collection'!E18</f>
        <v>42938</v>
      </c>
      <c r="T457" s="287">
        <f>IF('Dry_Litterbag Placem_Collection'!G18="","",'Dry_Litterbag Placem_Collection'!G18)</f>
        <v>43007</v>
      </c>
      <c r="U457" s="288">
        <f t="shared" si="28"/>
        <v>69</v>
      </c>
      <c r="V457" s="286" t="str">
        <f t="shared" si="31"/>
        <v/>
      </c>
      <c r="W457" s="289">
        <f>IFERROR(INDEX(Rainfall_Dry!$O$2:$O$217,MATCH(B457, Rainfall_Dry!$A$2:$A$217,0)),"")</f>
        <v>6.900000125</v>
      </c>
      <c r="X457" s="270">
        <v>21.13063730679653</v>
      </c>
      <c r="Y457" s="270">
        <v>3.0912555579081076</v>
      </c>
      <c r="Z457" s="270">
        <v>75.778107135295357</v>
      </c>
      <c r="AA457" s="271" t="s">
        <v>2688</v>
      </c>
      <c r="AB457" s="270">
        <v>7.4613109906357797</v>
      </c>
      <c r="AC457">
        <f>IF('WetLitterbags placem_collection'!AB18="","",'WetLitterbags placem_collection'!AB18)</f>
        <v>8</v>
      </c>
      <c r="AD457">
        <f>IF('WetLitterbags placem_collection'!Z18="","",'WetLitterbags placem_collection'!Z18)</f>
        <v>12.4</v>
      </c>
      <c r="AE457" s="256" t="str">
        <f>IF('WetLitterbags placem_collection'!AA18="","",'WetLitterbags placem_collection'!AA18)</f>
        <v>M</v>
      </c>
      <c r="AF457">
        <f>IF('WetLitterbags placem_collection'!AC18="","",'WetLitterbags placem_collection'!AC18)</f>
        <v>0</v>
      </c>
      <c r="AG457">
        <f>IFERROR(AVERAGE('Dry_Litterbag Placem_Collection'!O18,'Dry_Litterbag Placem_Collection'!R18),"")</f>
        <v>9.1999999999999993</v>
      </c>
      <c r="AH457" s="290">
        <f>IFERROR(AVERAGE('Dry_Litterbag Placem_Collection'!N18,'Dry_Litterbag Placem_Collection'!Q18),"")</f>
        <v>27.049999999999997</v>
      </c>
      <c r="AI457" s="289">
        <f>INDEX(Coordinates!$B$2:$B$197,MATCH(G457,Coordinates!$J$2:$J$197,0))</f>
        <v>-3.3977669760000002</v>
      </c>
      <c r="AJ457" s="289">
        <f>INDEX(Coordinates!$C$2:$C$197,MATCH(G457,Coordinates!$J$2:$J$197,0))</f>
        <v>34.837181039999997</v>
      </c>
      <c r="AK457" s="289" t="str">
        <f>IF(ISNUMBER(SEARCH("C", 'Dry_Litterbag Placem_Collection'!U18)),"YES","")</f>
        <v/>
      </c>
      <c r="AL457" s="289" t="str">
        <f>IF(ISNUMBER(SEARCH("H", 'Dry_Litterbag Placem_Collection'!U18)),"YES","")</f>
        <v/>
      </c>
      <c r="AM457" s="289" t="str">
        <f>IF(ISNUMBER(SEARCH("R", 'Dry_Litterbag Placem_Collection'!U18)),"YES","")</f>
        <v>YES</v>
      </c>
    </row>
    <row r="458" spans="1:39" ht="15" customHeight="1">
      <c r="A458" s="281" t="s">
        <v>2677</v>
      </c>
      <c r="B458" s="282">
        <f>'Dry_Litterbag Placem_Collection'!A19</f>
        <v>17</v>
      </c>
      <c r="C458" s="282" t="str">
        <f>'Dry_Litterbag Placem_Collection'!B19</f>
        <v>Makao</v>
      </c>
      <c r="D458" s="282" t="s">
        <v>2677</v>
      </c>
      <c r="E458" s="282" t="s">
        <v>2678</v>
      </c>
      <c r="F458" s="282">
        <v>3</v>
      </c>
      <c r="G458" s="283" t="str">
        <f>'Dry_Litterbag Placem_Collection'!C19</f>
        <v>Dry_Ag3_T1</v>
      </c>
      <c r="H458" s="293" t="s">
        <v>3672</v>
      </c>
      <c r="I458" s="285" t="s">
        <v>1147</v>
      </c>
      <c r="J458" s="282" t="str">
        <f>IF(ISBLANK('Dry_Litterbag Placem_Collection'!L19),"","G"&amp;""&amp;'Dry_Litterbag Placem_Collection'!L19)</f>
        <v>G349</v>
      </c>
      <c r="K458" s="286">
        <f>IFERROR(INDEX('Green_rooibos initial weight'!$C$5:$C$1749,MATCH(J458, 'Green_rooibos initial weight'!$A$5:$A$1749,0)),"")</f>
        <v>1.9450000000000001</v>
      </c>
      <c r="L458" s="286">
        <f t="shared" si="29"/>
        <v>1.6952</v>
      </c>
      <c r="M458" s="291"/>
      <c r="N458" s="291"/>
      <c r="O458" s="286">
        <f>IF(IFERROR(INDEX('Both teabags AfterDry'!$D$3:$D$900,MATCH(J458,'Both teabags AfterDry'!$A$3:$A$900,0)),"")="","",(IFERROR(INDEX('Both teabags AfterDry'!$D$3:$D$900,MATCH(J458,'Both teabags AfterDry'!$A$3:$A$900,0)),"")))</f>
        <v>1.7968</v>
      </c>
      <c r="P458" s="286">
        <f t="shared" si="30"/>
        <v>1.6461999999999999</v>
      </c>
      <c r="Q458" s="291"/>
      <c r="R458" s="291"/>
      <c r="S458" s="287">
        <f>'Dry_Litterbag Placem_Collection'!E19</f>
        <v>42936</v>
      </c>
      <c r="T458" s="287">
        <f>IF('Dry_Litterbag Placem_Collection'!G19="","",'Dry_Litterbag Placem_Collection'!G19)</f>
        <v>43007</v>
      </c>
      <c r="U458" s="288">
        <f t="shared" si="28"/>
        <v>71</v>
      </c>
      <c r="V458" s="286">
        <f t="shared" si="31"/>
        <v>4.9000000000000155E-2</v>
      </c>
      <c r="W458" s="289">
        <f>IFERROR(INDEX(Rainfall_Dry!$O$2:$O$217,MATCH(B458, Rainfall_Dry!$A$2:$A$217,0)),"")</f>
        <v>6.900000125</v>
      </c>
      <c r="X458" s="270">
        <v>54.080969906906262</v>
      </c>
      <c r="Y458" s="270">
        <v>21.264484651351896</v>
      </c>
      <c r="Z458" s="270">
        <v>24.654545441741845</v>
      </c>
      <c r="AA458" s="271" t="s">
        <v>2691</v>
      </c>
      <c r="AB458" s="270">
        <v>1.8433218334154755</v>
      </c>
      <c r="AC458" t="str">
        <f>IF('WetLitterbags placem_collection'!AB19="","",'WetLitterbags placem_collection'!AB19)</f>
        <v/>
      </c>
      <c r="AD458" t="str">
        <f>IF('WetLitterbags placem_collection'!Z19="","",'WetLitterbags placem_collection'!Z19)</f>
        <v/>
      </c>
      <c r="AE458" s="256" t="str">
        <f>IF('WetLitterbags placem_collection'!AA19="","",'WetLitterbags placem_collection'!AA19)</f>
        <v/>
      </c>
      <c r="AF458" t="str">
        <f>IF('WetLitterbags placem_collection'!AC19="","",'WetLitterbags placem_collection'!AC19)</f>
        <v/>
      </c>
      <c r="AG458">
        <f>IFERROR(AVERAGE('Dry_Litterbag Placem_Collection'!O19,'Dry_Litterbag Placem_Collection'!R19),"")</f>
        <v>12.9</v>
      </c>
      <c r="AH458" s="290">
        <f>IFERROR(AVERAGE('Dry_Litterbag Placem_Collection'!N19,'Dry_Litterbag Placem_Collection'!Q19),"")</f>
        <v>26.2</v>
      </c>
      <c r="AI458" s="289">
        <f>INDEX(Coordinates!$B$2:$B$197,MATCH(G458,Coordinates!$J$2:$J$197,0))</f>
        <v>-3.3854090330000002</v>
      </c>
      <c r="AJ458" s="289">
        <f>INDEX(Coordinates!$C$2:$C$197,MATCH(G458,Coordinates!$J$2:$J$197,0))</f>
        <v>34.818901029999999</v>
      </c>
      <c r="AK458" s="289" t="str">
        <f>IF(ISNUMBER(SEARCH("C", 'Dry_Litterbag Placem_Collection'!U19)),"YES","")</f>
        <v/>
      </c>
      <c r="AL458" s="289" t="str">
        <f>IF(ISNUMBER(SEARCH("H", 'Dry_Litterbag Placem_Collection'!U19)),"YES","")</f>
        <v/>
      </c>
      <c r="AM458" s="289" t="str">
        <f>IF(ISNUMBER(SEARCH("R", 'Dry_Litterbag Placem_Collection'!U19)),"YES","")</f>
        <v/>
      </c>
    </row>
    <row r="459" spans="1:39" ht="15" customHeight="1">
      <c r="A459" s="281" t="s">
        <v>2677</v>
      </c>
      <c r="B459" s="282">
        <f>'Dry_Litterbag Placem_Collection'!A20</f>
        <v>18</v>
      </c>
      <c r="C459" s="282" t="str">
        <f>'Dry_Litterbag Placem_Collection'!B20</f>
        <v>Makao</v>
      </c>
      <c r="D459" s="282" t="s">
        <v>2677</v>
      </c>
      <c r="E459" s="282" t="s">
        <v>2678</v>
      </c>
      <c r="F459" s="282">
        <v>3</v>
      </c>
      <c r="G459" s="283" t="str">
        <f>'Dry_Litterbag Placem_Collection'!C20</f>
        <v>Dry_Ag3_T2</v>
      </c>
      <c r="H459" s="293" t="s">
        <v>3672</v>
      </c>
      <c r="I459" s="285" t="s">
        <v>1147</v>
      </c>
      <c r="J459" s="282" t="str">
        <f>IF(ISBLANK('Dry_Litterbag Placem_Collection'!L20),"","G"&amp;""&amp;'Dry_Litterbag Placem_Collection'!L20)</f>
        <v>G113</v>
      </c>
      <c r="K459" s="286">
        <f>IFERROR(INDEX('Green_rooibos initial weight'!$C$5:$C$1749,MATCH(J459, 'Green_rooibos initial weight'!$A$5:$A$1749,0)),"")</f>
        <v>2.0539999999999998</v>
      </c>
      <c r="L459" s="286">
        <f t="shared" si="29"/>
        <v>1.8041999999999998</v>
      </c>
      <c r="M459" s="291"/>
      <c r="N459" s="291"/>
      <c r="O459" s="286">
        <f>IF(IFERROR(INDEX('Both teabags AfterDry'!$D$3:$D$900,MATCH(J459,'Both teabags AfterDry'!$A$3:$A$900,0)),"")="","",(IFERROR(INDEX('Both teabags AfterDry'!$D$3:$D$900,MATCH(J459,'Both teabags AfterDry'!$A$3:$A$900,0)),"")))</f>
        <v>1.8204</v>
      </c>
      <c r="P459" s="286">
        <f t="shared" si="30"/>
        <v>1.6698</v>
      </c>
      <c r="Q459" s="291"/>
      <c r="R459" s="291"/>
      <c r="S459" s="287">
        <f>'Dry_Litterbag Placem_Collection'!E20</f>
        <v>42936</v>
      </c>
      <c r="T459" s="287">
        <f>IF('Dry_Litterbag Placem_Collection'!G20="","",'Dry_Litterbag Placem_Collection'!G20)</f>
        <v>43007</v>
      </c>
      <c r="U459" s="288">
        <f t="shared" si="28"/>
        <v>71</v>
      </c>
      <c r="V459" s="286">
        <f t="shared" si="31"/>
        <v>0.13439999999999985</v>
      </c>
      <c r="W459" s="289">
        <f>IFERROR(INDEX(Rainfall_Dry!$O$2:$O$217,MATCH(B459, Rainfall_Dry!$A$2:$A$217,0)),"")</f>
        <v>6.900000125</v>
      </c>
      <c r="X459" s="270">
        <v>54.080969906906262</v>
      </c>
      <c r="Y459" s="270">
        <v>21.264484651351896</v>
      </c>
      <c r="Z459" s="270">
        <v>24.654545441741845</v>
      </c>
      <c r="AA459" s="271" t="s">
        <v>2691</v>
      </c>
      <c r="AB459" s="270">
        <v>2.8433218334154802</v>
      </c>
      <c r="AC459" t="str">
        <f>IF('WetLitterbags placem_collection'!AB20="","",'WetLitterbags placem_collection'!AB20)</f>
        <v/>
      </c>
      <c r="AD459" t="str">
        <f>IF('WetLitterbags placem_collection'!Z20="","",'WetLitterbags placem_collection'!Z20)</f>
        <v/>
      </c>
      <c r="AE459" s="256" t="str">
        <f>IF('WetLitterbags placem_collection'!AA20="","",'WetLitterbags placem_collection'!AA20)</f>
        <v/>
      </c>
      <c r="AF459" t="str">
        <f>IF('WetLitterbags placem_collection'!AC20="","",'WetLitterbags placem_collection'!AC20)</f>
        <v/>
      </c>
      <c r="AG459">
        <f>IFERROR(AVERAGE('Dry_Litterbag Placem_Collection'!O20,'Dry_Litterbag Placem_Collection'!R20),"")</f>
        <v>11.15</v>
      </c>
      <c r="AH459" s="290">
        <f>IFERROR(AVERAGE('Dry_Litterbag Placem_Collection'!N20,'Dry_Litterbag Placem_Collection'!Q20),"")</f>
        <v>26.1</v>
      </c>
      <c r="AI459" s="289">
        <f>INDEX(Coordinates!$B$2:$B$197,MATCH(G459,Coordinates!$J$2:$J$197,0))</f>
        <v>-3.385375002</v>
      </c>
      <c r="AJ459" s="289">
        <f>INDEX(Coordinates!$C$2:$C$197,MATCH(G459,Coordinates!$J$2:$J$197,0))</f>
        <v>34.818939999999998</v>
      </c>
      <c r="AK459" s="289" t="str">
        <f>IF(ISNUMBER(SEARCH("C", 'Dry_Litterbag Placem_Collection'!U20)),"YES","")</f>
        <v/>
      </c>
      <c r="AL459" s="289" t="str">
        <f>IF(ISNUMBER(SEARCH("H", 'Dry_Litterbag Placem_Collection'!U20)),"YES","")</f>
        <v/>
      </c>
      <c r="AM459" s="289" t="str">
        <f>IF(ISNUMBER(SEARCH("R", 'Dry_Litterbag Placem_Collection'!U20)),"YES","")</f>
        <v/>
      </c>
    </row>
    <row r="460" spans="1:39" ht="15" customHeight="1">
      <c r="A460" s="281" t="s">
        <v>2677</v>
      </c>
      <c r="B460" s="282">
        <f>'Dry_Litterbag Placem_Collection'!A21</f>
        <v>19</v>
      </c>
      <c r="C460" s="282" t="str">
        <f>'Dry_Litterbag Placem_Collection'!B21</f>
        <v>Makao</v>
      </c>
      <c r="D460" s="282" t="s">
        <v>2677</v>
      </c>
      <c r="E460" s="282" t="s">
        <v>2678</v>
      </c>
      <c r="F460" s="282">
        <v>3</v>
      </c>
      <c r="G460" s="283" t="str">
        <f>'Dry_Litterbag Placem_Collection'!C21</f>
        <v>Dry_Ag3_T3</v>
      </c>
      <c r="H460" s="293" t="s">
        <v>3672</v>
      </c>
      <c r="I460" s="285" t="s">
        <v>1147</v>
      </c>
      <c r="J460" s="282" t="str">
        <f>IF(ISBLANK('Dry_Litterbag Placem_Collection'!L21),"","G"&amp;""&amp;'Dry_Litterbag Placem_Collection'!L21)</f>
        <v>G394</v>
      </c>
      <c r="K460" s="286">
        <f>IFERROR(INDEX('Green_rooibos initial weight'!$C$5:$C$1749,MATCH(J460, 'Green_rooibos initial weight'!$A$5:$A$1749,0)),"")</f>
        <v>2.056</v>
      </c>
      <c r="L460" s="286">
        <f t="shared" si="29"/>
        <v>1.8062</v>
      </c>
      <c r="M460" s="291"/>
      <c r="N460" s="291"/>
      <c r="O460" s="286">
        <f>IF(IFERROR(INDEX('Both teabags AfterDry'!$D$3:$D$900,MATCH(J460,'Both teabags AfterDry'!$A$3:$A$900,0)),"")="","",(IFERROR(INDEX('Both teabags AfterDry'!$D$3:$D$900,MATCH(J460,'Both teabags AfterDry'!$A$3:$A$900,0)),"")))</f>
        <v>1.8532999999999999</v>
      </c>
      <c r="P460" s="286">
        <f t="shared" si="30"/>
        <v>1.7026999999999999</v>
      </c>
      <c r="Q460" s="291"/>
      <c r="R460" s="291"/>
      <c r="S460" s="287">
        <f>'Dry_Litterbag Placem_Collection'!E21</f>
        <v>42936</v>
      </c>
      <c r="T460" s="287">
        <f>IF('Dry_Litterbag Placem_Collection'!G21="","",'Dry_Litterbag Placem_Collection'!G21)</f>
        <v>43007</v>
      </c>
      <c r="U460" s="288">
        <f t="shared" si="28"/>
        <v>71</v>
      </c>
      <c r="V460" s="286">
        <f t="shared" si="31"/>
        <v>0.10350000000000015</v>
      </c>
      <c r="W460" s="289">
        <f>IFERROR(INDEX(Rainfall_Dry!$O$2:$O$217,MATCH(B460, Rainfall_Dry!$A$2:$A$217,0)),"")</f>
        <v>6.900000125</v>
      </c>
      <c r="X460" s="270">
        <v>54.080969906906262</v>
      </c>
      <c r="Y460" s="270">
        <v>21.264484651351896</v>
      </c>
      <c r="Z460" s="270">
        <v>24.654545441741845</v>
      </c>
      <c r="AA460" s="271" t="s">
        <v>2691</v>
      </c>
      <c r="AB460" s="270">
        <v>3.8433218334154802</v>
      </c>
      <c r="AC460" t="str">
        <f>IF('WetLitterbags placem_collection'!AB21="","",'WetLitterbags placem_collection'!AB21)</f>
        <v/>
      </c>
      <c r="AD460" t="str">
        <f>IF('WetLitterbags placem_collection'!Z21="","",'WetLitterbags placem_collection'!Z21)</f>
        <v/>
      </c>
      <c r="AE460" s="256" t="str">
        <f>IF('WetLitterbags placem_collection'!AA21="","",'WetLitterbags placem_collection'!AA21)</f>
        <v/>
      </c>
      <c r="AF460" t="str">
        <f>IF('WetLitterbags placem_collection'!AC21="","",'WetLitterbags placem_collection'!AC21)</f>
        <v/>
      </c>
      <c r="AG460">
        <f>IFERROR(AVERAGE('Dry_Litterbag Placem_Collection'!O21,'Dry_Litterbag Placem_Collection'!R21),"")</f>
        <v>15.75</v>
      </c>
      <c r="AH460" s="290">
        <f>IFERROR(AVERAGE('Dry_Litterbag Placem_Collection'!N21,'Dry_Litterbag Placem_Collection'!Q21),"")</f>
        <v>25.700000000000003</v>
      </c>
      <c r="AI460" s="289">
        <f>INDEX(Coordinates!$B$2:$B$197,MATCH(G460,Coordinates!$J$2:$J$197,0))</f>
        <v>-3.3853589930000001</v>
      </c>
      <c r="AJ460" s="289">
        <f>INDEX(Coordinates!$C$2:$C$197,MATCH(G460,Coordinates!$J$2:$J$197,0))</f>
        <v>34.818991969999999</v>
      </c>
      <c r="AK460" s="289" t="str">
        <f>IF(ISNUMBER(SEARCH("C", 'Dry_Litterbag Placem_Collection'!U21)),"YES","")</f>
        <v/>
      </c>
      <c r="AL460" s="289" t="str">
        <f>IF(ISNUMBER(SEARCH("H", 'Dry_Litterbag Placem_Collection'!U21)),"YES","")</f>
        <v/>
      </c>
      <c r="AM460" s="289" t="str">
        <f>IF(ISNUMBER(SEARCH("R", 'Dry_Litterbag Placem_Collection'!U21)),"YES","")</f>
        <v/>
      </c>
    </row>
    <row r="461" spans="1:39" ht="15" customHeight="1">
      <c r="A461" s="281" t="s">
        <v>2677</v>
      </c>
      <c r="B461" s="282">
        <f>'Dry_Litterbag Placem_Collection'!A22</f>
        <v>20</v>
      </c>
      <c r="C461" s="282" t="str">
        <f>'Dry_Litterbag Placem_Collection'!B22</f>
        <v>Makao</v>
      </c>
      <c r="D461" s="282" t="s">
        <v>2677</v>
      </c>
      <c r="E461" s="282" t="s">
        <v>2678</v>
      </c>
      <c r="F461" s="282">
        <v>3</v>
      </c>
      <c r="G461" s="283" t="str">
        <f>'Dry_Litterbag Placem_Collection'!C22</f>
        <v>Dry_Ag3_T4</v>
      </c>
      <c r="H461" s="293" t="s">
        <v>3672</v>
      </c>
      <c r="I461" s="285" t="s">
        <v>1147</v>
      </c>
      <c r="J461" s="282" t="str">
        <f>IF(ISBLANK('Dry_Litterbag Placem_Collection'!L22),"","G"&amp;""&amp;'Dry_Litterbag Placem_Collection'!L22)</f>
        <v>G79</v>
      </c>
      <c r="K461" s="286">
        <f>IFERROR(INDEX('Green_rooibos initial weight'!$C$5:$C$1749,MATCH(J461, 'Green_rooibos initial weight'!$A$5:$A$1749,0)),"")</f>
        <v>2.1120000000000001</v>
      </c>
      <c r="L461" s="286">
        <f t="shared" si="29"/>
        <v>1.8622000000000001</v>
      </c>
      <c r="M461" s="291"/>
      <c r="N461" s="291"/>
      <c r="O461" s="286">
        <f>IF(IFERROR(INDEX('Both teabags AfterDry'!$D$3:$D$900,MATCH(J461,'Both teabags AfterDry'!$A$3:$A$900,0)),"")="","",(IFERROR(INDEX('Both teabags AfterDry'!$D$3:$D$900,MATCH(J461,'Both teabags AfterDry'!$A$3:$A$900,0)),"")))</f>
        <v>1.8559000000000001</v>
      </c>
      <c r="P461" s="286">
        <f t="shared" si="30"/>
        <v>1.7053</v>
      </c>
      <c r="Q461" s="291"/>
      <c r="R461" s="291"/>
      <c r="S461" s="287">
        <f>'Dry_Litterbag Placem_Collection'!E22</f>
        <v>42936</v>
      </c>
      <c r="T461" s="287">
        <f>IF('Dry_Litterbag Placem_Collection'!G22="","",'Dry_Litterbag Placem_Collection'!G22)</f>
        <v>43007</v>
      </c>
      <c r="U461" s="288">
        <f t="shared" si="28"/>
        <v>71</v>
      </c>
      <c r="V461" s="286">
        <f t="shared" si="31"/>
        <v>0.15690000000000004</v>
      </c>
      <c r="W461" s="289">
        <f>IFERROR(INDEX(Rainfall_Dry!$O$2:$O$217,MATCH(B461, Rainfall_Dry!$A$2:$A$217,0)),"")</f>
        <v>6.900000125</v>
      </c>
      <c r="X461" s="270">
        <v>54.080969906906262</v>
      </c>
      <c r="Y461" s="270">
        <v>21.264484651351896</v>
      </c>
      <c r="Z461" s="270">
        <v>24.654545441741845</v>
      </c>
      <c r="AA461" s="271" t="s">
        <v>2691</v>
      </c>
      <c r="AB461" s="270">
        <v>4.8433218334154802</v>
      </c>
      <c r="AC461" t="str">
        <f>IF('WetLitterbags placem_collection'!AB22="","",'WetLitterbags placem_collection'!AB22)</f>
        <v/>
      </c>
      <c r="AD461" t="str">
        <f>IF('WetLitterbags placem_collection'!Z22="","",'WetLitterbags placem_collection'!Z22)</f>
        <v/>
      </c>
      <c r="AE461" s="256" t="str">
        <f>IF('WetLitterbags placem_collection'!AA22="","",'WetLitterbags placem_collection'!AA22)</f>
        <v/>
      </c>
      <c r="AF461" t="str">
        <f>IF('WetLitterbags placem_collection'!AC22="","",'WetLitterbags placem_collection'!AC22)</f>
        <v/>
      </c>
      <c r="AG461">
        <f>IFERROR(AVERAGE('Dry_Litterbag Placem_Collection'!O22,'Dry_Litterbag Placem_Collection'!R22),"")</f>
        <v>16</v>
      </c>
      <c r="AH461" s="290">
        <f>IFERROR(AVERAGE('Dry_Litterbag Placem_Collection'!N22,'Dry_Litterbag Placem_Collection'!Q22),"")</f>
        <v>26.3</v>
      </c>
      <c r="AI461" s="289">
        <f>INDEX(Coordinates!$B$2:$B$197,MATCH(G461,Coordinates!$J$2:$J$197,0))</f>
        <v>-3.3853969629999998</v>
      </c>
      <c r="AJ461" s="289">
        <f>INDEX(Coordinates!$C$2:$C$197,MATCH(G461,Coordinates!$J$2:$J$197,0))</f>
        <v>34.818977969999999</v>
      </c>
      <c r="AK461" s="289" t="str">
        <f>IF(ISNUMBER(SEARCH("C", 'Dry_Litterbag Placem_Collection'!U22)),"YES","")</f>
        <v/>
      </c>
      <c r="AL461" s="289" t="str">
        <f>IF(ISNUMBER(SEARCH("H", 'Dry_Litterbag Placem_Collection'!U22)),"YES","")</f>
        <v/>
      </c>
      <c r="AM461" s="289" t="str">
        <f>IF(ISNUMBER(SEARCH("R", 'Dry_Litterbag Placem_Collection'!U22)),"YES","")</f>
        <v/>
      </c>
    </row>
    <row r="462" spans="1:39" ht="15" customHeight="1">
      <c r="A462" s="281" t="s">
        <v>2677</v>
      </c>
      <c r="B462" s="282">
        <f>'Dry_Litterbag Placem_Collection'!A23</f>
        <v>21</v>
      </c>
      <c r="C462" s="282" t="str">
        <f>'Dry_Litterbag Placem_Collection'!B23</f>
        <v>Makao</v>
      </c>
      <c r="D462" s="282" t="s">
        <v>2677</v>
      </c>
      <c r="E462" s="282" t="s">
        <v>2678</v>
      </c>
      <c r="F462" s="282">
        <v>3</v>
      </c>
      <c r="G462" s="283" t="str">
        <f>'Dry_Litterbag Placem_Collection'!C23</f>
        <v>Dry_Ag3_T5</v>
      </c>
      <c r="H462" s="293" t="s">
        <v>3672</v>
      </c>
      <c r="I462" s="285" t="s">
        <v>1147</v>
      </c>
      <c r="J462" s="282" t="str">
        <f>IF(ISBLANK('Dry_Litterbag Placem_Collection'!L23),"","G"&amp;""&amp;'Dry_Litterbag Placem_Collection'!L23)</f>
        <v>G488</v>
      </c>
      <c r="K462" s="286">
        <f>IFERROR(INDEX('Green_rooibos initial weight'!$C$5:$C$1749,MATCH(J462, 'Green_rooibos initial weight'!$A$5:$A$1749,0)),"")</f>
        <v>1.9910000000000001</v>
      </c>
      <c r="L462" s="286">
        <f t="shared" si="29"/>
        <v>1.7412000000000001</v>
      </c>
      <c r="M462" s="291"/>
      <c r="N462" s="291"/>
      <c r="O462" s="286" t="str">
        <f>IF(IFERROR(INDEX('Both teabags AfterDry'!$D$3:$D$900,MATCH(J462,'Both teabags AfterDry'!$A$3:$A$900,0)),"")="","",(IFERROR(INDEX('Both teabags AfterDry'!$D$3:$D$900,MATCH(J462,'Both teabags AfterDry'!$A$3:$A$900,0)),"")))</f>
        <v/>
      </c>
      <c r="P462" s="286" t="str">
        <f t="shared" si="30"/>
        <v/>
      </c>
      <c r="Q462" s="291"/>
      <c r="R462" s="291"/>
      <c r="S462" s="287">
        <f>'Dry_Litterbag Placem_Collection'!E23</f>
        <v>42936</v>
      </c>
      <c r="T462" s="287">
        <f>IF('Dry_Litterbag Placem_Collection'!G23="","",'Dry_Litterbag Placem_Collection'!G23)</f>
        <v>43007</v>
      </c>
      <c r="U462" s="288">
        <f t="shared" si="28"/>
        <v>71</v>
      </c>
      <c r="V462" s="286" t="str">
        <f t="shared" si="31"/>
        <v/>
      </c>
      <c r="W462" s="289">
        <f>IFERROR(INDEX(Rainfall_Dry!$O$2:$O$217,MATCH(B462, Rainfall_Dry!$A$2:$A$217,0)),"")</f>
        <v>6.900000125</v>
      </c>
      <c r="X462" s="270">
        <v>54.080969906906262</v>
      </c>
      <c r="Y462" s="270">
        <v>21.264484651351896</v>
      </c>
      <c r="Z462" s="270">
        <v>24.654545441741845</v>
      </c>
      <c r="AA462" s="271" t="s">
        <v>2691</v>
      </c>
      <c r="AB462" s="270">
        <v>5.8433218334154802</v>
      </c>
      <c r="AC462" t="str">
        <f>IF('WetLitterbags placem_collection'!AB23="","",'WetLitterbags placem_collection'!AB23)</f>
        <v/>
      </c>
      <c r="AD462" t="str">
        <f>IF('WetLitterbags placem_collection'!Z23="","",'WetLitterbags placem_collection'!Z23)</f>
        <v/>
      </c>
      <c r="AE462" s="256" t="str">
        <f>IF('WetLitterbags placem_collection'!AA23="","",'WetLitterbags placem_collection'!AA23)</f>
        <v/>
      </c>
      <c r="AF462" t="str">
        <f>IF('WetLitterbags placem_collection'!AC23="","",'WetLitterbags placem_collection'!AC23)</f>
        <v/>
      </c>
      <c r="AG462">
        <f>IFERROR(AVERAGE('Dry_Litterbag Placem_Collection'!O23,'Dry_Litterbag Placem_Collection'!R23),"")</f>
        <v>13.2</v>
      </c>
      <c r="AH462" s="290">
        <f>IFERROR(AVERAGE('Dry_Litterbag Placem_Collection'!N23,'Dry_Litterbag Placem_Collection'!Q23),"")</f>
        <v>26.1</v>
      </c>
      <c r="AI462" s="289">
        <f>INDEX(Coordinates!$B$2:$B$197,MATCH(G462,Coordinates!$J$2:$J$197,0))</f>
        <v>-3.3854019919999998</v>
      </c>
      <c r="AJ462" s="289">
        <f>INDEX(Coordinates!$C$2:$C$197,MATCH(G462,Coordinates!$J$2:$J$197,0))</f>
        <v>34.81894604</v>
      </c>
      <c r="AK462" s="289" t="str">
        <f>IF(ISNUMBER(SEARCH("C", 'Dry_Litterbag Placem_Collection'!U23)),"YES","")</f>
        <v/>
      </c>
      <c r="AL462" s="289" t="str">
        <f>IF(ISNUMBER(SEARCH("H", 'Dry_Litterbag Placem_Collection'!U23)),"YES","")</f>
        <v/>
      </c>
      <c r="AM462" s="289" t="str">
        <f>IF(ISNUMBER(SEARCH("R", 'Dry_Litterbag Placem_Collection'!U23)),"YES","")</f>
        <v/>
      </c>
    </row>
    <row r="463" spans="1:39" ht="15" customHeight="1">
      <c r="A463" s="281" t="s">
        <v>2677</v>
      </c>
      <c r="B463" s="282">
        <f>'Dry_Litterbag Placem_Collection'!A24</f>
        <v>22</v>
      </c>
      <c r="C463" s="282" t="str">
        <f>'Dry_Litterbag Placem_Collection'!B24</f>
        <v>Makao</v>
      </c>
      <c r="D463" s="282" t="s">
        <v>2677</v>
      </c>
      <c r="E463" s="282" t="s">
        <v>2678</v>
      </c>
      <c r="F463" s="282">
        <v>3</v>
      </c>
      <c r="G463" s="283" t="str">
        <f>'Dry_Litterbag Placem_Collection'!C24</f>
        <v>Dry_Ag3_T6</v>
      </c>
      <c r="H463" s="293" t="s">
        <v>3672</v>
      </c>
      <c r="I463" s="285" t="s">
        <v>1147</v>
      </c>
      <c r="J463" s="282" t="str">
        <f>IF(ISBLANK('Dry_Litterbag Placem_Collection'!L24),"","G"&amp;""&amp;'Dry_Litterbag Placem_Collection'!L24)</f>
        <v>G750</v>
      </c>
      <c r="K463" s="286">
        <f>IFERROR(INDEX('Green_rooibos initial weight'!$C$5:$C$1749,MATCH(J463, 'Green_rooibos initial weight'!$A$5:$A$1749,0)),"")</f>
        <v>1.966</v>
      </c>
      <c r="L463" s="286">
        <f t="shared" si="29"/>
        <v>1.7161999999999999</v>
      </c>
      <c r="M463" s="291"/>
      <c r="N463" s="291"/>
      <c r="O463" s="286">
        <f>IF(IFERROR(INDEX('Both teabags AfterDry'!$D$3:$D$900,MATCH(J463,'Both teabags AfterDry'!$A$3:$A$900,0)),"")="","",(IFERROR(INDEX('Both teabags AfterDry'!$D$3:$D$900,MATCH(J463,'Both teabags AfterDry'!$A$3:$A$900,0)),"")))</f>
        <v>1.3833</v>
      </c>
      <c r="P463" s="286">
        <f t="shared" si="30"/>
        <v>1.2326999999999999</v>
      </c>
      <c r="Q463" s="291"/>
      <c r="R463" s="291"/>
      <c r="S463" s="287">
        <f>'Dry_Litterbag Placem_Collection'!E24</f>
        <v>42936</v>
      </c>
      <c r="T463" s="287">
        <f>IF('Dry_Litterbag Placem_Collection'!G24="","",'Dry_Litterbag Placem_Collection'!G24)</f>
        <v>43007</v>
      </c>
      <c r="U463" s="288">
        <f t="shared" si="28"/>
        <v>71</v>
      </c>
      <c r="V463" s="286">
        <f t="shared" si="31"/>
        <v>0.48350000000000004</v>
      </c>
      <c r="W463" s="289">
        <f>IFERROR(INDEX(Rainfall_Dry!$O$2:$O$217,MATCH(B463, Rainfall_Dry!$A$2:$A$217,0)),"")</f>
        <v>6.900000125</v>
      </c>
      <c r="X463" s="270">
        <v>54.080969906906262</v>
      </c>
      <c r="Y463" s="270">
        <v>21.264484651351896</v>
      </c>
      <c r="Z463" s="270">
        <v>24.654545441741845</v>
      </c>
      <c r="AA463" s="271" t="s">
        <v>2691</v>
      </c>
      <c r="AB463" s="270">
        <v>6.8433218334154802</v>
      </c>
      <c r="AC463" t="str">
        <f>IF('WetLitterbags placem_collection'!AB24="","",'WetLitterbags placem_collection'!AB24)</f>
        <v/>
      </c>
      <c r="AD463" t="str">
        <f>IF('WetLitterbags placem_collection'!Z24="","",'WetLitterbags placem_collection'!Z24)</f>
        <v/>
      </c>
      <c r="AE463" s="256" t="str">
        <f>IF('WetLitterbags placem_collection'!AA24="","",'WetLitterbags placem_collection'!AA24)</f>
        <v/>
      </c>
      <c r="AF463" t="str">
        <f>IF('WetLitterbags placem_collection'!AC24="","",'WetLitterbags placem_collection'!AC24)</f>
        <v/>
      </c>
      <c r="AG463">
        <f>IFERROR(AVERAGE('Dry_Litterbag Placem_Collection'!O24,'Dry_Litterbag Placem_Collection'!R24),"")</f>
        <v>19.05</v>
      </c>
      <c r="AH463" s="290">
        <f>IFERROR(AVERAGE('Dry_Litterbag Placem_Collection'!N24,'Dry_Litterbag Placem_Collection'!Q24),"")</f>
        <v>25.75</v>
      </c>
      <c r="AI463" s="289">
        <f>INDEX(Coordinates!$B$2:$B$197,MATCH(G463,Coordinates!$J$2:$J$197,0))</f>
        <v>-3.3854470029999999</v>
      </c>
      <c r="AJ463" s="289">
        <f>INDEX(Coordinates!$C$2:$C$197,MATCH(G463,Coordinates!$J$2:$J$197,0))</f>
        <v>34.818946959999998</v>
      </c>
      <c r="AK463" s="289" t="str">
        <f>IF(ISNUMBER(SEARCH("C", 'Dry_Litterbag Placem_Collection'!U24)),"YES","")</f>
        <v/>
      </c>
      <c r="AL463" s="289" t="str">
        <f>IF(ISNUMBER(SEARCH("H", 'Dry_Litterbag Placem_Collection'!U24)),"YES","")</f>
        <v/>
      </c>
      <c r="AM463" s="289" t="str">
        <f>IF(ISNUMBER(SEARCH("R", 'Dry_Litterbag Placem_Collection'!U24)),"YES","")</f>
        <v/>
      </c>
    </row>
    <row r="464" spans="1:39" ht="15" customHeight="1">
      <c r="A464" s="281" t="s">
        <v>2677</v>
      </c>
      <c r="B464" s="282">
        <f>'Dry_Litterbag Placem_Collection'!A25</f>
        <v>23</v>
      </c>
      <c r="C464" s="282" t="str">
        <f>'Dry_Litterbag Placem_Collection'!B25</f>
        <v>Makao</v>
      </c>
      <c r="D464" s="282" t="s">
        <v>2677</v>
      </c>
      <c r="E464" s="282" t="s">
        <v>2678</v>
      </c>
      <c r="F464" s="282">
        <v>3</v>
      </c>
      <c r="G464" s="283" t="str">
        <f>'Dry_Litterbag Placem_Collection'!C25</f>
        <v>Dry_Ag3_T7</v>
      </c>
      <c r="H464" s="293" t="s">
        <v>3672</v>
      </c>
      <c r="I464" s="285" t="s">
        <v>1147</v>
      </c>
      <c r="J464" s="282" t="str">
        <f>IF(ISBLANK('Dry_Litterbag Placem_Collection'!L25),"","G"&amp;""&amp;'Dry_Litterbag Placem_Collection'!L25)</f>
        <v/>
      </c>
      <c r="K464" s="286" t="str">
        <f>IFERROR(INDEX('Green_rooibos initial weight'!$C$5:$C$1749,MATCH(J464, 'Green_rooibos initial weight'!$A$5:$A$1749,0)),"")</f>
        <v/>
      </c>
      <c r="L464" s="286" t="str">
        <f t="shared" si="29"/>
        <v/>
      </c>
      <c r="M464" s="291"/>
      <c r="N464" s="291"/>
      <c r="O464" s="286" t="str">
        <f>IF(IFERROR(INDEX('Both teabags AfterDry'!$D$3:$D$900,MATCH(J464,'Both teabags AfterDry'!$A$3:$A$900,0)),"")="","",(IFERROR(INDEX('Both teabags AfterDry'!$D$3:$D$900,MATCH(J464,'Both teabags AfterDry'!$A$3:$A$900,0)),"")))</f>
        <v/>
      </c>
      <c r="P464" s="286" t="str">
        <f t="shared" si="30"/>
        <v/>
      </c>
      <c r="Q464" s="291"/>
      <c r="R464" s="291"/>
      <c r="S464" s="287">
        <f>'Dry_Litterbag Placem_Collection'!E25</f>
        <v>0</v>
      </c>
      <c r="T464" s="287" t="str">
        <f>IF('Dry_Litterbag Placem_Collection'!G25="","",'Dry_Litterbag Placem_Collection'!G25)</f>
        <v/>
      </c>
      <c r="U464" s="288" t="str">
        <f t="shared" si="28"/>
        <v/>
      </c>
      <c r="V464" s="286" t="str">
        <f t="shared" si="31"/>
        <v/>
      </c>
      <c r="W464" s="289" t="str">
        <f>IFERROR(INDEX(Rainfall_Dry!$O$2:$O$217,MATCH(B464, Rainfall_Dry!$A$2:$A$217,0)),"")</f>
        <v/>
      </c>
      <c r="X464" s="270">
        <v>54.080969906906262</v>
      </c>
      <c r="Y464" s="270">
        <v>21.264484651351896</v>
      </c>
      <c r="Z464" s="270">
        <v>24.654545441741845</v>
      </c>
      <c r="AA464" s="271" t="s">
        <v>2691</v>
      </c>
      <c r="AB464" s="270">
        <v>7.8433218334154802</v>
      </c>
      <c r="AC464" t="str">
        <f>IF('WetLitterbags placem_collection'!AB25="","",'WetLitterbags placem_collection'!AB25)</f>
        <v/>
      </c>
      <c r="AD464" t="str">
        <f>IF('WetLitterbags placem_collection'!Z25="","",'WetLitterbags placem_collection'!Z25)</f>
        <v/>
      </c>
      <c r="AE464" s="256" t="str">
        <f>IF('WetLitterbags placem_collection'!AA25="","",'WetLitterbags placem_collection'!AA25)</f>
        <v/>
      </c>
      <c r="AF464" t="str">
        <f>IF('WetLitterbags placem_collection'!AC25="","",'WetLitterbags placem_collection'!AC25)</f>
        <v/>
      </c>
      <c r="AG464" t="str">
        <f>IFERROR(AVERAGE('Dry_Litterbag Placem_Collection'!O25,'Dry_Litterbag Placem_Collection'!R25),"")</f>
        <v/>
      </c>
      <c r="AH464" s="290" t="str">
        <f>IFERROR(AVERAGE('Dry_Litterbag Placem_Collection'!N25,'Dry_Litterbag Placem_Collection'!Q25),"")</f>
        <v/>
      </c>
      <c r="AI464" s="289">
        <f>INDEX(Coordinates!$B$2:$B$197,MATCH(G464,Coordinates!$J$2:$J$197,0))</f>
        <v>-3.3854200130000001</v>
      </c>
      <c r="AJ464" s="289">
        <f>INDEX(Coordinates!$C$2:$C$197,MATCH(G464,Coordinates!$J$2:$J$197,0))</f>
        <v>34.818856019999998</v>
      </c>
      <c r="AK464" s="289" t="str">
        <f>IF(ISNUMBER(SEARCH("C", 'Dry_Litterbag Placem_Collection'!U25)),"YES","")</f>
        <v/>
      </c>
      <c r="AL464" s="289" t="str">
        <f>IF(ISNUMBER(SEARCH("H", 'Dry_Litterbag Placem_Collection'!U25)),"YES","")</f>
        <v/>
      </c>
      <c r="AM464" s="289" t="str">
        <f>IF(ISNUMBER(SEARCH("R", 'Dry_Litterbag Placem_Collection'!U25)),"YES","")</f>
        <v/>
      </c>
    </row>
    <row r="465" spans="1:39" ht="15" customHeight="1">
      <c r="A465" s="281" t="s">
        <v>2677</v>
      </c>
      <c r="B465" s="282">
        <f>'Dry_Litterbag Placem_Collection'!A26</f>
        <v>24</v>
      </c>
      <c r="C465" s="282" t="str">
        <f>'Dry_Litterbag Placem_Collection'!B26</f>
        <v>Makao</v>
      </c>
      <c r="D465" s="282" t="s">
        <v>2677</v>
      </c>
      <c r="E465" s="282" t="s">
        <v>2678</v>
      </c>
      <c r="F465" s="282">
        <v>3</v>
      </c>
      <c r="G465" s="283" t="str">
        <f>'Dry_Litterbag Placem_Collection'!C26</f>
        <v>Dry_Ag3_T8</v>
      </c>
      <c r="H465" s="293" t="s">
        <v>3672</v>
      </c>
      <c r="I465" s="285" t="s">
        <v>1147</v>
      </c>
      <c r="J465" s="282" t="str">
        <f>IF(ISBLANK('Dry_Litterbag Placem_Collection'!L26),"","G"&amp;""&amp;'Dry_Litterbag Placem_Collection'!L26)</f>
        <v>G562</v>
      </c>
      <c r="K465" s="286">
        <f>IFERROR(INDEX('Green_rooibos initial weight'!$C$5:$C$1749,MATCH(J465, 'Green_rooibos initial weight'!$A$5:$A$1749,0)),"")</f>
        <v>2.1419999999999999</v>
      </c>
      <c r="L465" s="286">
        <f t="shared" si="29"/>
        <v>1.8921999999999999</v>
      </c>
      <c r="M465" s="291"/>
      <c r="N465" s="291"/>
      <c r="O465" s="286">
        <f>IF(IFERROR(INDEX('Both teabags AfterDry'!$D$3:$D$900,MATCH(J465,'Both teabags AfterDry'!$A$3:$A$900,0)),"")="","",(IFERROR(INDEX('Both teabags AfterDry'!$D$3:$D$900,MATCH(J465,'Both teabags AfterDry'!$A$3:$A$900,0)),"")))</f>
        <v>1.8862000000000001</v>
      </c>
      <c r="P465" s="286">
        <f t="shared" si="30"/>
        <v>1.7356</v>
      </c>
      <c r="Q465" s="291"/>
      <c r="R465" s="291"/>
      <c r="S465" s="287">
        <f>'Dry_Litterbag Placem_Collection'!E26</f>
        <v>42936</v>
      </c>
      <c r="T465" s="287">
        <f>IF('Dry_Litterbag Placem_Collection'!G26="","",'Dry_Litterbag Placem_Collection'!G26)</f>
        <v>43007</v>
      </c>
      <c r="U465" s="288">
        <f t="shared" si="28"/>
        <v>71</v>
      </c>
      <c r="V465" s="286">
        <f t="shared" si="31"/>
        <v>0.15659999999999985</v>
      </c>
      <c r="W465" s="289">
        <f>IFERROR(INDEX(Rainfall_Dry!$O$2:$O$217,MATCH(B465, Rainfall_Dry!$A$2:$A$217,0)),"")</f>
        <v>6.900000125</v>
      </c>
      <c r="X465" s="270">
        <v>54.080969906906262</v>
      </c>
      <c r="Y465" s="270">
        <v>21.264484651351896</v>
      </c>
      <c r="Z465" s="270">
        <v>24.654545441741845</v>
      </c>
      <c r="AA465" s="271" t="s">
        <v>2691</v>
      </c>
      <c r="AB465" s="270">
        <v>8.8433218334154695</v>
      </c>
      <c r="AC465" t="str">
        <f>IF('WetLitterbags placem_collection'!AB26="","",'WetLitterbags placem_collection'!AB26)</f>
        <v/>
      </c>
      <c r="AD465" t="str">
        <f>IF('WetLitterbags placem_collection'!Z26="","",'WetLitterbags placem_collection'!Z26)</f>
        <v/>
      </c>
      <c r="AE465" s="256" t="str">
        <f>IF('WetLitterbags placem_collection'!AA26="","",'WetLitterbags placem_collection'!AA26)</f>
        <v/>
      </c>
      <c r="AF465" t="str">
        <f>IF('WetLitterbags placem_collection'!AC26="","",'WetLitterbags placem_collection'!AC26)</f>
        <v/>
      </c>
      <c r="AG465">
        <f>IFERROR(AVERAGE('Dry_Litterbag Placem_Collection'!O26,'Dry_Litterbag Placem_Collection'!R26),"")</f>
        <v>15.6</v>
      </c>
      <c r="AH465" s="290">
        <f>IFERROR(AVERAGE('Dry_Litterbag Placem_Collection'!N26,'Dry_Litterbag Placem_Collection'!Q26),"")</f>
        <v>25.5</v>
      </c>
      <c r="AI465" s="289">
        <f>INDEX(Coordinates!$B$2:$B$197,MATCH(G465,Coordinates!$J$2:$J$197,0))</f>
        <v>-3.3853829649999998</v>
      </c>
      <c r="AJ465" s="289">
        <f>INDEX(Coordinates!$C$2:$C$197,MATCH(G465,Coordinates!$J$2:$J$197,0))</f>
        <v>34.818877980000003</v>
      </c>
      <c r="AK465" s="289" t="str">
        <f>IF(ISNUMBER(SEARCH("C", 'Dry_Litterbag Placem_Collection'!U26)),"YES","")</f>
        <v/>
      </c>
      <c r="AL465" s="289" t="str">
        <f>IF(ISNUMBER(SEARCH("H", 'Dry_Litterbag Placem_Collection'!U26)),"YES","")</f>
        <v/>
      </c>
      <c r="AM465" s="289" t="str">
        <f>IF(ISNUMBER(SEARCH("R", 'Dry_Litterbag Placem_Collection'!U26)),"YES","")</f>
        <v/>
      </c>
    </row>
    <row r="466" spans="1:39" ht="15" customHeight="1">
      <c r="A466" s="281" t="s">
        <v>2677</v>
      </c>
      <c r="B466" s="282">
        <f>'Dry_Litterbag Placem_Collection'!A27</f>
        <v>25</v>
      </c>
      <c r="C466" s="282" t="str">
        <f>'Dry_Litterbag Placem_Collection'!B27</f>
        <v>Makao</v>
      </c>
      <c r="D466" s="282" t="s">
        <v>2677</v>
      </c>
      <c r="E466" s="282" t="s">
        <v>2678</v>
      </c>
      <c r="F466" s="282">
        <v>4</v>
      </c>
      <c r="G466" s="283" t="str">
        <f>'Dry_Litterbag Placem_Collection'!C27</f>
        <v>Dry_Ag4_T1</v>
      </c>
      <c r="H466" s="293" t="s">
        <v>3672</v>
      </c>
      <c r="I466" s="285" t="s">
        <v>1147</v>
      </c>
      <c r="J466" s="282" t="str">
        <f>IF(ISBLANK('Dry_Litterbag Placem_Collection'!L27),"","G"&amp;""&amp;'Dry_Litterbag Placem_Collection'!L27)</f>
        <v>G156</v>
      </c>
      <c r="K466" s="286">
        <f>IFERROR(INDEX('Green_rooibos initial weight'!$C$5:$C$1749,MATCH(J466, 'Green_rooibos initial weight'!$A$5:$A$1749,0)),"")</f>
        <v>1.944</v>
      </c>
      <c r="L466" s="286">
        <f t="shared" si="29"/>
        <v>1.6941999999999999</v>
      </c>
      <c r="M466" s="291"/>
      <c r="N466" s="291"/>
      <c r="O466" s="286">
        <f>IF(IFERROR(INDEX('Both teabags AfterDry'!$D$3:$D$900,MATCH(J466,'Both teabags AfterDry'!$A$3:$A$900,0)),"")="","",(IFERROR(INDEX('Both teabags AfterDry'!$D$3:$D$900,MATCH(J466,'Both teabags AfterDry'!$A$3:$A$900,0)),"")))</f>
        <v>1.8079000000000001</v>
      </c>
      <c r="P466" s="286">
        <f t="shared" si="30"/>
        <v>1.6573</v>
      </c>
      <c r="Q466" s="291"/>
      <c r="R466" s="291"/>
      <c r="S466" s="287">
        <f>'Dry_Litterbag Placem_Collection'!E27</f>
        <v>42936</v>
      </c>
      <c r="T466" s="287">
        <f>IF('Dry_Litterbag Placem_Collection'!G27="","",'Dry_Litterbag Placem_Collection'!G27)</f>
        <v>43007</v>
      </c>
      <c r="U466" s="288">
        <f t="shared" si="28"/>
        <v>71</v>
      </c>
      <c r="V466" s="286">
        <f t="shared" si="31"/>
        <v>3.6899999999999933E-2</v>
      </c>
      <c r="W466" s="289">
        <f>IFERROR(INDEX(Rainfall_Dry!$O$2:$O$217,MATCH(B466, Rainfall_Dry!$A$2:$A$217,0)),"")</f>
        <v>6.900000125</v>
      </c>
      <c r="X466" s="270">
        <v>51.960000000000008</v>
      </c>
      <c r="Y466" s="270">
        <v>18.919999999999995</v>
      </c>
      <c r="Z466" s="270">
        <v>29.120000000000005</v>
      </c>
      <c r="AA466" s="271" t="s">
        <v>2691</v>
      </c>
      <c r="AB466" s="270">
        <v>1.85293247905372</v>
      </c>
      <c r="AC466" t="str">
        <f>IF('WetLitterbags placem_collection'!AB27="","",'WetLitterbags placem_collection'!AB27)</f>
        <v/>
      </c>
      <c r="AD466" t="str">
        <f>IF('WetLitterbags placem_collection'!Z27="","",'WetLitterbags placem_collection'!Z27)</f>
        <v/>
      </c>
      <c r="AE466" s="256" t="str">
        <f>IF('WetLitterbags placem_collection'!AA27="","",'WetLitterbags placem_collection'!AA27)</f>
        <v/>
      </c>
      <c r="AF466" t="str">
        <f>IF('WetLitterbags placem_collection'!AC27="","",'WetLitterbags placem_collection'!AC27)</f>
        <v/>
      </c>
      <c r="AG466">
        <f>IFERROR(AVERAGE('Dry_Litterbag Placem_Collection'!O27,'Dry_Litterbag Placem_Collection'!R27),"")</f>
        <v>9.85</v>
      </c>
      <c r="AH466" s="290">
        <f>IFERROR(AVERAGE('Dry_Litterbag Placem_Collection'!N27,'Dry_Litterbag Placem_Collection'!Q27),"")</f>
        <v>25.4</v>
      </c>
      <c r="AI466" s="289">
        <f>INDEX(Coordinates!$B$2:$B$197,MATCH(G466,Coordinates!$J$2:$J$197,0))</f>
        <v>-3.3849129919999998</v>
      </c>
      <c r="AJ466" s="289">
        <f>INDEX(Coordinates!$C$2:$C$197,MATCH(G466,Coordinates!$J$2:$J$197,0))</f>
        <v>34.818899020000003</v>
      </c>
      <c r="AK466" s="289" t="str">
        <f>IF(ISNUMBER(SEARCH("C", 'Dry_Litterbag Placem_Collection'!U27)),"YES","")</f>
        <v/>
      </c>
      <c r="AL466" s="289" t="str">
        <f>IF(ISNUMBER(SEARCH("H", 'Dry_Litterbag Placem_Collection'!U27)),"YES","")</f>
        <v/>
      </c>
      <c r="AM466" s="289" t="str">
        <f>IF(ISNUMBER(SEARCH("R", 'Dry_Litterbag Placem_Collection'!U27)),"YES","")</f>
        <v/>
      </c>
    </row>
    <row r="467" spans="1:39" ht="15" customHeight="1">
      <c r="A467" s="281" t="s">
        <v>2677</v>
      </c>
      <c r="B467" s="282">
        <f>'Dry_Litterbag Placem_Collection'!A28</f>
        <v>26</v>
      </c>
      <c r="C467" s="282" t="str">
        <f>'Dry_Litterbag Placem_Collection'!B28</f>
        <v>Makao</v>
      </c>
      <c r="D467" s="282" t="s">
        <v>2677</v>
      </c>
      <c r="E467" s="282" t="s">
        <v>2678</v>
      </c>
      <c r="F467" s="282">
        <v>4</v>
      </c>
      <c r="G467" s="283" t="str">
        <f>'Dry_Litterbag Placem_Collection'!C28</f>
        <v>Dry_Ag4_T2</v>
      </c>
      <c r="H467" s="293" t="s">
        <v>3672</v>
      </c>
      <c r="I467" s="285" t="s">
        <v>1147</v>
      </c>
      <c r="J467" s="282" t="str">
        <f>IF(ISBLANK('Dry_Litterbag Placem_Collection'!L28),"","G"&amp;""&amp;'Dry_Litterbag Placem_Collection'!L28)</f>
        <v>G555</v>
      </c>
      <c r="K467" s="286">
        <f>IFERROR(INDEX('Green_rooibos initial weight'!$C$5:$C$1749,MATCH(J467, 'Green_rooibos initial weight'!$A$5:$A$1749,0)),"")</f>
        <v>2.1469999999999998</v>
      </c>
      <c r="L467" s="286">
        <f t="shared" si="29"/>
        <v>1.8971999999999998</v>
      </c>
      <c r="M467" s="291"/>
      <c r="N467" s="291"/>
      <c r="O467" s="286">
        <f>IF(IFERROR(INDEX('Both teabags AfterDry'!$D$3:$D$900,MATCH(J467,'Both teabags AfterDry'!$A$3:$A$900,0)),"")="","",(IFERROR(INDEX('Both teabags AfterDry'!$D$3:$D$900,MATCH(J467,'Both teabags AfterDry'!$A$3:$A$900,0)),"")))</f>
        <v>2.0030000000000001</v>
      </c>
      <c r="P467" s="286">
        <f t="shared" si="30"/>
        <v>1.8524</v>
      </c>
      <c r="Q467" s="291"/>
      <c r="R467" s="291"/>
      <c r="S467" s="287">
        <f>'Dry_Litterbag Placem_Collection'!E28</f>
        <v>42936</v>
      </c>
      <c r="T467" s="287">
        <f>IF('Dry_Litterbag Placem_Collection'!G28="","",'Dry_Litterbag Placem_Collection'!G28)</f>
        <v>43007</v>
      </c>
      <c r="U467" s="288">
        <f t="shared" si="28"/>
        <v>71</v>
      </c>
      <c r="V467" s="286">
        <f t="shared" si="31"/>
        <v>4.4799999999999729E-2</v>
      </c>
      <c r="W467" s="289">
        <f>IFERROR(INDEX(Rainfall_Dry!$O$2:$O$217,MATCH(B467, Rainfall_Dry!$A$2:$A$217,0)),"")</f>
        <v>6.900000125</v>
      </c>
      <c r="X467" s="270">
        <v>51.960000000000008</v>
      </c>
      <c r="Y467" s="270">
        <v>18.919999999999995</v>
      </c>
      <c r="Z467" s="270">
        <v>29.120000000000005</v>
      </c>
      <c r="AA467" s="271" t="s">
        <v>2691</v>
      </c>
      <c r="AB467" s="270">
        <v>2.8529324790537198</v>
      </c>
      <c r="AC467" t="str">
        <f>IF('WetLitterbags placem_collection'!AB28="","",'WetLitterbags placem_collection'!AB28)</f>
        <v/>
      </c>
      <c r="AD467" t="str">
        <f>IF('WetLitterbags placem_collection'!Z28="","",'WetLitterbags placem_collection'!Z28)</f>
        <v/>
      </c>
      <c r="AE467" s="256" t="str">
        <f>IF('WetLitterbags placem_collection'!AA28="","",'WetLitterbags placem_collection'!AA28)</f>
        <v/>
      </c>
      <c r="AF467" t="str">
        <f>IF('WetLitterbags placem_collection'!AC28="","",'WetLitterbags placem_collection'!AC28)</f>
        <v/>
      </c>
      <c r="AG467">
        <f>IFERROR(AVERAGE('Dry_Litterbag Placem_Collection'!O28,'Dry_Litterbag Placem_Collection'!R28),"")</f>
        <v>8.1</v>
      </c>
      <c r="AH467" s="290">
        <f>IFERROR(AVERAGE('Dry_Litterbag Placem_Collection'!N28,'Dry_Litterbag Placem_Collection'!Q28),"")</f>
        <v>25.85</v>
      </c>
      <c r="AI467" s="289">
        <f>INDEX(Coordinates!$B$2:$B$197,MATCH(G467,Coordinates!$J$2:$J$197,0))</f>
        <v>-3.3849689999999999</v>
      </c>
      <c r="AJ467" s="289">
        <f>INDEX(Coordinates!$C$2:$C$197,MATCH(G467,Coordinates!$J$2:$J$197,0))</f>
        <v>34.818908</v>
      </c>
      <c r="AK467" s="289" t="str">
        <f>IF(ISNUMBER(SEARCH("C", 'Dry_Litterbag Placem_Collection'!U28)),"YES","")</f>
        <v/>
      </c>
      <c r="AL467" s="289" t="str">
        <f>IF(ISNUMBER(SEARCH("H", 'Dry_Litterbag Placem_Collection'!U28)),"YES","")</f>
        <v/>
      </c>
      <c r="AM467" s="289" t="str">
        <f>IF(ISNUMBER(SEARCH("R", 'Dry_Litterbag Placem_Collection'!U28)),"YES","")</f>
        <v/>
      </c>
    </row>
    <row r="468" spans="1:39" ht="15" customHeight="1">
      <c r="A468" s="281" t="s">
        <v>2677</v>
      </c>
      <c r="B468" s="282">
        <f>'Dry_Litterbag Placem_Collection'!A29</f>
        <v>27</v>
      </c>
      <c r="C468" s="282" t="str">
        <f>'Dry_Litterbag Placem_Collection'!B29</f>
        <v>Makao</v>
      </c>
      <c r="D468" s="282" t="s">
        <v>2677</v>
      </c>
      <c r="E468" s="282" t="s">
        <v>2678</v>
      </c>
      <c r="F468" s="282">
        <v>4</v>
      </c>
      <c r="G468" s="283" t="str">
        <f>'Dry_Litterbag Placem_Collection'!C29</f>
        <v>Dry_Ag4_T3</v>
      </c>
      <c r="H468" s="293" t="s">
        <v>3672</v>
      </c>
      <c r="I468" s="285" t="s">
        <v>1147</v>
      </c>
      <c r="J468" s="282" t="str">
        <f>IF(ISBLANK('Dry_Litterbag Placem_Collection'!L29),"","G"&amp;""&amp;'Dry_Litterbag Placem_Collection'!L29)</f>
        <v>G378</v>
      </c>
      <c r="K468" s="286">
        <f>IFERROR(INDEX('Green_rooibos initial weight'!$C$5:$C$1749,MATCH(J468, 'Green_rooibos initial weight'!$A$5:$A$1749,0)),"")</f>
        <v>2.0830000000000002</v>
      </c>
      <c r="L468" s="286">
        <f t="shared" si="29"/>
        <v>1.8332000000000002</v>
      </c>
      <c r="M468" s="291"/>
      <c r="N468" s="291"/>
      <c r="O468" s="286" t="str">
        <f>IF(IFERROR(INDEX('Both teabags AfterDry'!$D$3:$D$900,MATCH(J468,'Both teabags AfterDry'!$A$3:$A$900,0)),"")="","",(IFERROR(INDEX('Both teabags AfterDry'!$D$3:$D$900,MATCH(J468,'Both teabags AfterDry'!$A$3:$A$900,0)),"")))</f>
        <v/>
      </c>
      <c r="P468" s="286" t="str">
        <f t="shared" si="30"/>
        <v/>
      </c>
      <c r="Q468" s="291"/>
      <c r="R468" s="291"/>
      <c r="S468" s="287">
        <f>'Dry_Litterbag Placem_Collection'!E29</f>
        <v>42936</v>
      </c>
      <c r="T468" s="287">
        <f>IF('Dry_Litterbag Placem_Collection'!G29="","",'Dry_Litterbag Placem_Collection'!G29)</f>
        <v>43007</v>
      </c>
      <c r="U468" s="288">
        <f t="shared" si="28"/>
        <v>71</v>
      </c>
      <c r="V468" s="286" t="str">
        <f t="shared" si="31"/>
        <v/>
      </c>
      <c r="W468" s="289">
        <f>IFERROR(INDEX(Rainfall_Dry!$O$2:$O$217,MATCH(B468, Rainfall_Dry!$A$2:$A$217,0)),"")</f>
        <v>6.900000125</v>
      </c>
      <c r="X468" s="270">
        <v>51.960000000000008</v>
      </c>
      <c r="Y468" s="270">
        <v>18.919999999999995</v>
      </c>
      <c r="Z468" s="270">
        <v>29.120000000000005</v>
      </c>
      <c r="AA468" s="271" t="s">
        <v>2691</v>
      </c>
      <c r="AB468" s="270">
        <v>3.8529324790537198</v>
      </c>
      <c r="AC468" t="str">
        <f>IF('WetLitterbags placem_collection'!AB29="","",'WetLitterbags placem_collection'!AB29)</f>
        <v/>
      </c>
      <c r="AD468" t="str">
        <f>IF('WetLitterbags placem_collection'!Z29="","",'WetLitterbags placem_collection'!Z29)</f>
        <v/>
      </c>
      <c r="AE468" s="256" t="str">
        <f>IF('WetLitterbags placem_collection'!AA29="","",'WetLitterbags placem_collection'!AA29)</f>
        <v/>
      </c>
      <c r="AF468" t="str">
        <f>IF('WetLitterbags placem_collection'!AC29="","",'WetLitterbags placem_collection'!AC29)</f>
        <v/>
      </c>
      <c r="AG468">
        <f>IFERROR(AVERAGE('Dry_Litterbag Placem_Collection'!O29,'Dry_Litterbag Placem_Collection'!R29),"")</f>
        <v>14.1</v>
      </c>
      <c r="AH468" s="290">
        <f>IFERROR(AVERAGE('Dry_Litterbag Placem_Collection'!N29,'Dry_Litterbag Placem_Collection'!Q29),"")</f>
        <v>26.15</v>
      </c>
      <c r="AI468" s="289">
        <f>INDEX(Coordinates!$B$2:$B$197,MATCH(G468,Coordinates!$J$2:$J$197,0))</f>
        <v>-3.3849350359999999</v>
      </c>
      <c r="AJ468" s="289">
        <f>INDEX(Coordinates!$C$2:$C$197,MATCH(G468,Coordinates!$J$2:$J$197,0))</f>
        <v>34.818943019999999</v>
      </c>
      <c r="AK468" s="289" t="str">
        <f>IF(ISNUMBER(SEARCH("C", 'Dry_Litterbag Placem_Collection'!U29)),"YES","")</f>
        <v/>
      </c>
      <c r="AL468" s="289" t="str">
        <f>IF(ISNUMBER(SEARCH("H", 'Dry_Litterbag Placem_Collection'!U29)),"YES","")</f>
        <v/>
      </c>
      <c r="AM468" s="289" t="str">
        <f>IF(ISNUMBER(SEARCH("R", 'Dry_Litterbag Placem_Collection'!U29)),"YES","")</f>
        <v/>
      </c>
    </row>
    <row r="469" spans="1:39" ht="15" customHeight="1">
      <c r="A469" s="281" t="s">
        <v>2677</v>
      </c>
      <c r="B469" s="282">
        <f>'Dry_Litterbag Placem_Collection'!A30</f>
        <v>28</v>
      </c>
      <c r="C469" s="282" t="str">
        <f>'Dry_Litterbag Placem_Collection'!B30</f>
        <v>Makao</v>
      </c>
      <c r="D469" s="282" t="s">
        <v>2677</v>
      </c>
      <c r="E469" s="282" t="s">
        <v>2678</v>
      </c>
      <c r="F469" s="282">
        <v>4</v>
      </c>
      <c r="G469" s="283" t="str">
        <f>'Dry_Litterbag Placem_Collection'!C30</f>
        <v>Dry_Ag4_T4</v>
      </c>
      <c r="H469" s="293" t="s">
        <v>3672</v>
      </c>
      <c r="I469" s="285" t="s">
        <v>1147</v>
      </c>
      <c r="J469" s="282" t="str">
        <f>IF(ISBLANK('Dry_Litterbag Placem_Collection'!L30),"","G"&amp;""&amp;'Dry_Litterbag Placem_Collection'!L30)</f>
        <v>G46</v>
      </c>
      <c r="K469" s="286">
        <f>IFERROR(INDEX('Green_rooibos initial weight'!$C$5:$C$1749,MATCH(J469, 'Green_rooibos initial weight'!$A$5:$A$1749,0)),"")</f>
        <v>1.895</v>
      </c>
      <c r="L469" s="286">
        <f t="shared" si="29"/>
        <v>1.6452</v>
      </c>
      <c r="M469" s="291"/>
      <c r="N469" s="291"/>
      <c r="O469" s="286">
        <f>IF(IFERROR(INDEX('Both teabags AfterDry'!$D$3:$D$900,MATCH(J469,'Both teabags AfterDry'!$A$3:$A$900,0)),"")="","",(IFERROR(INDEX('Both teabags AfterDry'!$D$3:$D$900,MATCH(J469,'Both teabags AfterDry'!$A$3:$A$900,0)),"")))</f>
        <v>1.5884</v>
      </c>
      <c r="P469" s="286">
        <f t="shared" si="30"/>
        <v>1.4378</v>
      </c>
      <c r="Q469" s="291"/>
      <c r="R469" s="291"/>
      <c r="S469" s="287">
        <f>'Dry_Litterbag Placem_Collection'!E30</f>
        <v>42936</v>
      </c>
      <c r="T469" s="287">
        <f>IF('Dry_Litterbag Placem_Collection'!G30="","",'Dry_Litterbag Placem_Collection'!G30)</f>
        <v>43007</v>
      </c>
      <c r="U469" s="288">
        <f t="shared" si="28"/>
        <v>71</v>
      </c>
      <c r="V469" s="286">
        <f t="shared" si="31"/>
        <v>0.20740000000000003</v>
      </c>
      <c r="W469" s="289">
        <f>IFERROR(INDEX(Rainfall_Dry!$O$2:$O$217,MATCH(B469, Rainfall_Dry!$A$2:$A$217,0)),"")</f>
        <v>6.900000125</v>
      </c>
      <c r="X469" s="270">
        <v>51.960000000000008</v>
      </c>
      <c r="Y469" s="270">
        <v>18.919999999999995</v>
      </c>
      <c r="Z469" s="270">
        <v>29.120000000000005</v>
      </c>
      <c r="AA469" s="271" t="s">
        <v>2691</v>
      </c>
      <c r="AB469" s="270">
        <v>4.8529324790537203</v>
      </c>
      <c r="AC469" t="str">
        <f>IF('WetLitterbags placem_collection'!AB30="","",'WetLitterbags placem_collection'!AB30)</f>
        <v/>
      </c>
      <c r="AD469" t="str">
        <f>IF('WetLitterbags placem_collection'!Z30="","",'WetLitterbags placem_collection'!Z30)</f>
        <v/>
      </c>
      <c r="AE469" s="256" t="str">
        <f>IF('WetLitterbags placem_collection'!AA30="","",'WetLitterbags placem_collection'!AA30)</f>
        <v/>
      </c>
      <c r="AF469" t="str">
        <f>IF('WetLitterbags placem_collection'!AC30="","",'WetLitterbags placem_collection'!AC30)</f>
        <v/>
      </c>
      <c r="AG469">
        <f>IFERROR(AVERAGE('Dry_Litterbag Placem_Collection'!O30,'Dry_Litterbag Placem_Collection'!R30),"")</f>
        <v>9.1000000000000014</v>
      </c>
      <c r="AH469" s="290">
        <f>IFERROR(AVERAGE('Dry_Litterbag Placem_Collection'!N30,'Dry_Litterbag Placem_Collection'!Q30),"")</f>
        <v>25.700000000000003</v>
      </c>
      <c r="AI469" s="289">
        <f>INDEX(Coordinates!$B$2:$B$197,MATCH(G469,Coordinates!$J$2:$J$197,0))</f>
        <v>-3.3850070369999998</v>
      </c>
      <c r="AJ469" s="289">
        <f>INDEX(Coordinates!$C$2:$C$197,MATCH(G469,Coordinates!$J$2:$J$197,0))</f>
        <v>34.818888960000002</v>
      </c>
      <c r="AK469" s="289" t="str">
        <f>IF(ISNUMBER(SEARCH("C", 'Dry_Litterbag Placem_Collection'!U30)),"YES","")</f>
        <v/>
      </c>
      <c r="AL469" s="289" t="str">
        <f>IF(ISNUMBER(SEARCH("H", 'Dry_Litterbag Placem_Collection'!U30)),"YES","")</f>
        <v/>
      </c>
      <c r="AM469" s="289" t="str">
        <f>IF(ISNUMBER(SEARCH("R", 'Dry_Litterbag Placem_Collection'!U30)),"YES","")</f>
        <v/>
      </c>
    </row>
    <row r="470" spans="1:39" ht="15" customHeight="1">
      <c r="A470" s="281" t="s">
        <v>2677</v>
      </c>
      <c r="B470" s="282">
        <f>'Dry_Litterbag Placem_Collection'!A31</f>
        <v>29</v>
      </c>
      <c r="C470" s="282" t="str">
        <f>'Dry_Litterbag Placem_Collection'!B31</f>
        <v>Makao</v>
      </c>
      <c r="D470" s="282" t="s">
        <v>2677</v>
      </c>
      <c r="E470" s="282" t="s">
        <v>2678</v>
      </c>
      <c r="F470" s="282">
        <v>4</v>
      </c>
      <c r="G470" s="283" t="str">
        <f>'Dry_Litterbag Placem_Collection'!C31</f>
        <v>Dry_Ag4_T5</v>
      </c>
      <c r="H470" s="293" t="s">
        <v>3672</v>
      </c>
      <c r="I470" s="285" t="s">
        <v>1147</v>
      </c>
      <c r="J470" s="282" t="str">
        <f>IF(ISBLANK('Dry_Litterbag Placem_Collection'!L31),"","G"&amp;""&amp;'Dry_Litterbag Placem_Collection'!L31)</f>
        <v>G397</v>
      </c>
      <c r="K470" s="286">
        <f>IFERROR(INDEX('Green_rooibos initial weight'!$C$5:$C$1749,MATCH(J470, 'Green_rooibos initial weight'!$A$5:$A$1749,0)),"")</f>
        <v>1.968</v>
      </c>
      <c r="L470" s="286">
        <f t="shared" si="29"/>
        <v>1.7181999999999999</v>
      </c>
      <c r="M470" s="291"/>
      <c r="N470" s="291"/>
      <c r="O470" s="286">
        <f>IF(IFERROR(INDEX('Both teabags AfterDry'!$D$3:$D$900,MATCH(J470,'Both teabags AfterDry'!$A$3:$A$900,0)),"")="","",(IFERROR(INDEX('Both teabags AfterDry'!$D$3:$D$900,MATCH(J470,'Both teabags AfterDry'!$A$3:$A$900,0)),"")))</f>
        <v>1.7436</v>
      </c>
      <c r="P470" s="286">
        <f t="shared" si="30"/>
        <v>1.593</v>
      </c>
      <c r="Q470" s="291"/>
      <c r="R470" s="291"/>
      <c r="S470" s="287">
        <f>'Dry_Litterbag Placem_Collection'!E31</f>
        <v>42936</v>
      </c>
      <c r="T470" s="287">
        <f>IF('Dry_Litterbag Placem_Collection'!G31="","",'Dry_Litterbag Placem_Collection'!G31)</f>
        <v>43007</v>
      </c>
      <c r="U470" s="288">
        <f t="shared" si="28"/>
        <v>71</v>
      </c>
      <c r="V470" s="286">
        <f t="shared" si="31"/>
        <v>0.12519999999999998</v>
      </c>
      <c r="W470" s="289">
        <f>IFERROR(INDEX(Rainfall_Dry!$O$2:$O$217,MATCH(B470, Rainfall_Dry!$A$2:$A$217,0)),"")</f>
        <v>6.900000125</v>
      </c>
      <c r="X470" s="270">
        <v>51.960000000000008</v>
      </c>
      <c r="Y470" s="270">
        <v>18.919999999999995</v>
      </c>
      <c r="Z470" s="270">
        <v>29.120000000000005</v>
      </c>
      <c r="AA470" s="271" t="s">
        <v>2691</v>
      </c>
      <c r="AB470" s="270">
        <v>5.8529324790537203</v>
      </c>
      <c r="AC470" t="str">
        <f>IF('WetLitterbags placem_collection'!AB31="","",'WetLitterbags placem_collection'!AB31)</f>
        <v/>
      </c>
      <c r="AD470" t="str">
        <f>IF('WetLitterbags placem_collection'!Z31="","",'WetLitterbags placem_collection'!Z31)</f>
        <v/>
      </c>
      <c r="AE470" s="256" t="str">
        <f>IF('WetLitterbags placem_collection'!AA31="","",'WetLitterbags placem_collection'!AA31)</f>
        <v/>
      </c>
      <c r="AF470" t="str">
        <f>IF('WetLitterbags placem_collection'!AC31="","",'WetLitterbags placem_collection'!AC31)</f>
        <v/>
      </c>
      <c r="AG470">
        <f>IFERROR(AVERAGE('Dry_Litterbag Placem_Collection'!O31,'Dry_Litterbag Placem_Collection'!R31),"")</f>
        <v>15.15</v>
      </c>
      <c r="AH470" s="290">
        <f>IFERROR(AVERAGE('Dry_Litterbag Placem_Collection'!N31,'Dry_Litterbag Placem_Collection'!Q31),"")</f>
        <v>25.65</v>
      </c>
      <c r="AI470" s="289">
        <f>INDEX(Coordinates!$B$2:$B$197,MATCH(G470,Coordinates!$J$2:$J$197,0))</f>
        <v>-3.3849480280000002</v>
      </c>
      <c r="AJ470" s="289">
        <f>INDEX(Coordinates!$C$2:$C$197,MATCH(G470,Coordinates!$J$2:$J$197,0))</f>
        <v>34.818854010000003</v>
      </c>
      <c r="AK470" s="289" t="str">
        <f>IF(ISNUMBER(SEARCH("C", 'Dry_Litterbag Placem_Collection'!U31)),"YES","")</f>
        <v/>
      </c>
      <c r="AL470" s="289" t="str">
        <f>IF(ISNUMBER(SEARCH("H", 'Dry_Litterbag Placem_Collection'!U31)),"YES","")</f>
        <v/>
      </c>
      <c r="AM470" s="289" t="str">
        <f>IF(ISNUMBER(SEARCH("R", 'Dry_Litterbag Placem_Collection'!U31)),"YES","")</f>
        <v/>
      </c>
    </row>
    <row r="471" spans="1:39" ht="15" customHeight="1">
      <c r="A471" s="281" t="s">
        <v>2677</v>
      </c>
      <c r="B471" s="282">
        <f>'Dry_Litterbag Placem_Collection'!A32</f>
        <v>30</v>
      </c>
      <c r="C471" s="282" t="str">
        <f>'Dry_Litterbag Placem_Collection'!B32</f>
        <v>Makao</v>
      </c>
      <c r="D471" s="282" t="s">
        <v>2677</v>
      </c>
      <c r="E471" s="282" t="s">
        <v>2678</v>
      </c>
      <c r="F471" s="282">
        <v>4</v>
      </c>
      <c r="G471" s="283" t="str">
        <f>'Dry_Litterbag Placem_Collection'!C32</f>
        <v>Dry_Ag4_T6</v>
      </c>
      <c r="H471" s="293" t="s">
        <v>3672</v>
      </c>
      <c r="I471" s="285" t="s">
        <v>1147</v>
      </c>
      <c r="J471" s="282" t="str">
        <f>IF(ISBLANK('Dry_Litterbag Placem_Collection'!L32),"","G"&amp;""&amp;'Dry_Litterbag Placem_Collection'!L32)</f>
        <v>G166</v>
      </c>
      <c r="K471" s="286">
        <f>IFERROR(INDEX('Green_rooibos initial weight'!$C$5:$C$1749,MATCH(J471, 'Green_rooibos initial weight'!$A$5:$A$1749,0)),"")</f>
        <v>2.032</v>
      </c>
      <c r="L471" s="286">
        <f t="shared" si="29"/>
        <v>1.7822</v>
      </c>
      <c r="M471" s="291"/>
      <c r="N471" s="291"/>
      <c r="O471" s="286">
        <f>IF(IFERROR(INDEX('Both teabags AfterDry'!$D$3:$D$900,MATCH(J471,'Both teabags AfterDry'!$A$3:$A$900,0)),"")="","",(IFERROR(INDEX('Both teabags AfterDry'!$D$3:$D$900,MATCH(J471,'Both teabags AfterDry'!$A$3:$A$900,0)),"")))</f>
        <v>1.8809</v>
      </c>
      <c r="P471" s="286">
        <f t="shared" si="30"/>
        <v>1.7302999999999999</v>
      </c>
      <c r="Q471" s="291"/>
      <c r="R471" s="291"/>
      <c r="S471" s="287">
        <f>'Dry_Litterbag Placem_Collection'!E32</f>
        <v>42936</v>
      </c>
      <c r="T471" s="287">
        <f>IF('Dry_Litterbag Placem_Collection'!G32="","",'Dry_Litterbag Placem_Collection'!G32)</f>
        <v>43007</v>
      </c>
      <c r="U471" s="288">
        <f t="shared" si="28"/>
        <v>71</v>
      </c>
      <c r="V471" s="286">
        <f t="shared" si="31"/>
        <v>5.1900000000000057E-2</v>
      </c>
      <c r="W471" s="289">
        <f>IFERROR(INDEX(Rainfall_Dry!$O$2:$O$217,MATCH(B471, Rainfall_Dry!$A$2:$A$217,0)),"")</f>
        <v>6.900000125</v>
      </c>
      <c r="X471" s="270">
        <v>51.960000000000008</v>
      </c>
      <c r="Y471" s="270">
        <v>18.919999999999995</v>
      </c>
      <c r="Z471" s="270">
        <v>29.120000000000005</v>
      </c>
      <c r="AA471" s="271" t="s">
        <v>2691</v>
      </c>
      <c r="AB471" s="270">
        <v>6.8529324790537203</v>
      </c>
      <c r="AC471" t="str">
        <f>IF('WetLitterbags placem_collection'!AB32="","",'WetLitterbags placem_collection'!AB32)</f>
        <v/>
      </c>
      <c r="AD471" t="str">
        <f>IF('WetLitterbags placem_collection'!Z32="","",'WetLitterbags placem_collection'!Z32)</f>
        <v/>
      </c>
      <c r="AE471" s="256" t="str">
        <f>IF('WetLitterbags placem_collection'!AA32="","",'WetLitterbags placem_collection'!AA32)</f>
        <v/>
      </c>
      <c r="AF471" t="str">
        <f>IF('WetLitterbags placem_collection'!AC32="","",'WetLitterbags placem_collection'!AC32)</f>
        <v/>
      </c>
      <c r="AG471">
        <f>IFERROR(AVERAGE('Dry_Litterbag Placem_Collection'!O32,'Dry_Litterbag Placem_Collection'!R32),"")</f>
        <v>9.3000000000000007</v>
      </c>
      <c r="AH471" s="290">
        <f>IFERROR(AVERAGE('Dry_Litterbag Placem_Collection'!N32,'Dry_Litterbag Placem_Collection'!Q32),"")</f>
        <v>24</v>
      </c>
      <c r="AI471" s="289">
        <f>INDEX(Coordinates!$B$2:$B$197,MATCH(G471,Coordinates!$J$2:$J$197,0))</f>
        <v>-3.38496496</v>
      </c>
      <c r="AJ471" s="289">
        <f>INDEX(Coordinates!$C$2:$C$197,MATCH(G471,Coordinates!$J$2:$J$197,0))</f>
        <v>34.818790970000002</v>
      </c>
      <c r="AK471" s="289" t="str">
        <f>IF(ISNUMBER(SEARCH("C", 'Dry_Litterbag Placem_Collection'!U32)),"YES","")</f>
        <v/>
      </c>
      <c r="AL471" s="289" t="str">
        <f>IF(ISNUMBER(SEARCH("H", 'Dry_Litterbag Placem_Collection'!U32)),"YES","")</f>
        <v/>
      </c>
      <c r="AM471" s="289" t="str">
        <f>IF(ISNUMBER(SEARCH("R", 'Dry_Litterbag Placem_Collection'!U32)),"YES","")</f>
        <v/>
      </c>
    </row>
    <row r="472" spans="1:39" ht="15" customHeight="1">
      <c r="A472" s="281" t="s">
        <v>2677</v>
      </c>
      <c r="B472" s="282">
        <f>'Dry_Litterbag Placem_Collection'!A33</f>
        <v>31</v>
      </c>
      <c r="C472" s="282" t="str">
        <f>'Dry_Litterbag Placem_Collection'!B33</f>
        <v>Makao</v>
      </c>
      <c r="D472" s="282" t="s">
        <v>2677</v>
      </c>
      <c r="E472" s="282" t="s">
        <v>2678</v>
      </c>
      <c r="F472" s="282">
        <v>4</v>
      </c>
      <c r="G472" s="283" t="str">
        <f>'Dry_Litterbag Placem_Collection'!C33</f>
        <v>Dry_Ag4_T7</v>
      </c>
      <c r="H472" s="293" t="s">
        <v>3672</v>
      </c>
      <c r="I472" s="285" t="s">
        <v>1147</v>
      </c>
      <c r="J472" s="282" t="str">
        <f>IF(ISBLANK('Dry_Litterbag Placem_Collection'!L33),"","G"&amp;""&amp;'Dry_Litterbag Placem_Collection'!L33)</f>
        <v/>
      </c>
      <c r="K472" s="286" t="str">
        <f>IFERROR(INDEX('Green_rooibos initial weight'!$C$5:$C$1749,MATCH(J472, 'Green_rooibos initial weight'!$A$5:$A$1749,0)),"")</f>
        <v/>
      </c>
      <c r="L472" s="286" t="str">
        <f t="shared" si="29"/>
        <v/>
      </c>
      <c r="M472" s="291"/>
      <c r="N472" s="291"/>
      <c r="O472" s="286" t="str">
        <f>IF(IFERROR(INDEX('Both teabags AfterDry'!$D$3:$D$900,MATCH(J472,'Both teabags AfterDry'!$A$3:$A$900,0)),"")="","",(IFERROR(INDEX('Both teabags AfterDry'!$D$3:$D$900,MATCH(J472,'Both teabags AfterDry'!$A$3:$A$900,0)),"")))</f>
        <v/>
      </c>
      <c r="P472" s="286" t="str">
        <f t="shared" si="30"/>
        <v/>
      </c>
      <c r="Q472" s="291"/>
      <c r="R472" s="291"/>
      <c r="S472" s="287">
        <f>'Dry_Litterbag Placem_Collection'!E33</f>
        <v>0</v>
      </c>
      <c r="T472" s="287" t="str">
        <f>IF('Dry_Litterbag Placem_Collection'!G33="","",'Dry_Litterbag Placem_Collection'!G33)</f>
        <v/>
      </c>
      <c r="U472" s="288" t="str">
        <f t="shared" si="28"/>
        <v/>
      </c>
      <c r="V472" s="286" t="str">
        <f t="shared" si="31"/>
        <v/>
      </c>
      <c r="W472" s="289" t="str">
        <f>IFERROR(INDEX(Rainfall_Dry!$O$2:$O$217,MATCH(B472, Rainfall_Dry!$A$2:$A$217,0)),"")</f>
        <v/>
      </c>
      <c r="X472" s="270">
        <v>51.960000000000008</v>
      </c>
      <c r="Y472" s="270">
        <v>18.919999999999995</v>
      </c>
      <c r="Z472" s="270">
        <v>29.120000000000005</v>
      </c>
      <c r="AA472" s="271" t="s">
        <v>2691</v>
      </c>
      <c r="AB472" s="270">
        <v>7.8529324790537203</v>
      </c>
      <c r="AC472" t="str">
        <f>IF('WetLitterbags placem_collection'!AB33="","",'WetLitterbags placem_collection'!AB33)</f>
        <v/>
      </c>
      <c r="AD472" t="str">
        <f>IF('WetLitterbags placem_collection'!Z33="","",'WetLitterbags placem_collection'!Z33)</f>
        <v/>
      </c>
      <c r="AE472" s="256" t="str">
        <f>IF('WetLitterbags placem_collection'!AA33="","",'WetLitterbags placem_collection'!AA33)</f>
        <v/>
      </c>
      <c r="AF472" t="str">
        <f>IF('WetLitterbags placem_collection'!AC33="","",'WetLitterbags placem_collection'!AC33)</f>
        <v/>
      </c>
      <c r="AG472" t="str">
        <f>IFERROR(AVERAGE('Dry_Litterbag Placem_Collection'!O33,'Dry_Litterbag Placem_Collection'!R33),"")</f>
        <v/>
      </c>
      <c r="AH472" s="290" t="str">
        <f>IFERROR(AVERAGE('Dry_Litterbag Placem_Collection'!N33,'Dry_Litterbag Placem_Collection'!Q33),"")</f>
        <v/>
      </c>
      <c r="AI472" s="289">
        <f>INDEX(Coordinates!$B$2:$B$197,MATCH(G472,Coordinates!$J$2:$J$197,0))</f>
        <v>-3.3848409909999999</v>
      </c>
      <c r="AJ472" s="289">
        <f>INDEX(Coordinates!$C$2:$C$197,MATCH(G472,Coordinates!$J$2:$J$197,0))</f>
        <v>34.818838999999997</v>
      </c>
      <c r="AK472" s="289" t="str">
        <f>IF(ISNUMBER(SEARCH("C", 'Dry_Litterbag Placem_Collection'!U33)),"YES","")</f>
        <v/>
      </c>
      <c r="AL472" s="289" t="str">
        <f>IF(ISNUMBER(SEARCH("H", 'Dry_Litterbag Placem_Collection'!U33)),"YES","")</f>
        <v/>
      </c>
      <c r="AM472" s="289" t="str">
        <f>IF(ISNUMBER(SEARCH("R", 'Dry_Litterbag Placem_Collection'!U33)),"YES","")</f>
        <v/>
      </c>
    </row>
    <row r="473" spans="1:39" ht="15" customHeight="1">
      <c r="A473" s="281" t="s">
        <v>2677</v>
      </c>
      <c r="B473" s="282">
        <f>'Dry_Litterbag Placem_Collection'!A34</f>
        <v>32</v>
      </c>
      <c r="C473" s="282" t="str">
        <f>'Dry_Litterbag Placem_Collection'!B34</f>
        <v>Makao</v>
      </c>
      <c r="D473" s="282" t="s">
        <v>2677</v>
      </c>
      <c r="E473" s="282" t="s">
        <v>2678</v>
      </c>
      <c r="F473" s="282">
        <v>4</v>
      </c>
      <c r="G473" s="283" t="str">
        <f>'Dry_Litterbag Placem_Collection'!C34</f>
        <v>Dry_Ag4_T8</v>
      </c>
      <c r="H473" s="293" t="s">
        <v>3672</v>
      </c>
      <c r="I473" s="285" t="s">
        <v>1147</v>
      </c>
      <c r="J473" s="282" t="str">
        <f>IF(ISBLANK('Dry_Litterbag Placem_Collection'!L34),"","G"&amp;""&amp;'Dry_Litterbag Placem_Collection'!L34)</f>
        <v>G293</v>
      </c>
      <c r="K473" s="286">
        <f>IFERROR(INDEX('Green_rooibos initial weight'!$C$5:$C$1749,MATCH(J473, 'Green_rooibos initial weight'!$A$5:$A$1749,0)),"")</f>
        <v>2.0699999999999998</v>
      </c>
      <c r="L473" s="286">
        <f t="shared" si="29"/>
        <v>1.8201999999999998</v>
      </c>
      <c r="M473" s="291"/>
      <c r="N473" s="291"/>
      <c r="O473" s="286">
        <f>IF(IFERROR(INDEX('Both teabags AfterDry'!$D$3:$D$900,MATCH(J473,'Both teabags AfterDry'!$A$3:$A$900,0)),"")="","",(IFERROR(INDEX('Both teabags AfterDry'!$D$3:$D$900,MATCH(J473,'Both teabags AfterDry'!$A$3:$A$900,0)),"")))</f>
        <v>1.8129</v>
      </c>
      <c r="P473" s="286">
        <f t="shared" si="30"/>
        <v>1.6622999999999999</v>
      </c>
      <c r="Q473" s="291"/>
      <c r="R473" s="291"/>
      <c r="S473" s="287">
        <f>'Dry_Litterbag Placem_Collection'!E34</f>
        <v>42936</v>
      </c>
      <c r="T473" s="287">
        <f>IF('Dry_Litterbag Placem_Collection'!G34="","",'Dry_Litterbag Placem_Collection'!G34)</f>
        <v>43007</v>
      </c>
      <c r="U473" s="288">
        <f t="shared" si="28"/>
        <v>71</v>
      </c>
      <c r="V473" s="286">
        <f t="shared" si="31"/>
        <v>0.15789999999999993</v>
      </c>
      <c r="W473" s="289">
        <f>IFERROR(INDEX(Rainfall_Dry!$O$2:$O$217,MATCH(B473, Rainfall_Dry!$A$2:$A$217,0)),"")</f>
        <v>6.900000125</v>
      </c>
      <c r="X473" s="270">
        <v>51.960000000000008</v>
      </c>
      <c r="Y473" s="270">
        <v>18.919999999999995</v>
      </c>
      <c r="Z473" s="270">
        <v>29.120000000000005</v>
      </c>
      <c r="AA473" s="271" t="s">
        <v>2691</v>
      </c>
      <c r="AB473" s="270">
        <v>8.8529324790537203</v>
      </c>
      <c r="AC473" t="str">
        <f>IF('WetLitterbags placem_collection'!AB34="","",'WetLitterbags placem_collection'!AB34)</f>
        <v/>
      </c>
      <c r="AD473" t="str">
        <f>IF('WetLitterbags placem_collection'!Z34="","",'WetLitterbags placem_collection'!Z34)</f>
        <v/>
      </c>
      <c r="AE473" s="256" t="str">
        <f>IF('WetLitterbags placem_collection'!AA34="","",'WetLitterbags placem_collection'!AA34)</f>
        <v/>
      </c>
      <c r="AF473" t="str">
        <f>IF('WetLitterbags placem_collection'!AC34="","",'WetLitterbags placem_collection'!AC34)</f>
        <v/>
      </c>
      <c r="AG473">
        <f>IFERROR(AVERAGE('Dry_Litterbag Placem_Collection'!O34,'Dry_Litterbag Placem_Collection'!R34),"")</f>
        <v>11.850000000000001</v>
      </c>
      <c r="AH473" s="290">
        <f>IFERROR(AVERAGE('Dry_Litterbag Placem_Collection'!N34,'Dry_Litterbag Placem_Collection'!Q34),"")</f>
        <v>25.45</v>
      </c>
      <c r="AI473" s="289">
        <f>INDEX(Coordinates!$B$2:$B$197,MATCH(G473,Coordinates!$J$2:$J$197,0))</f>
        <v>-3.3849010060000002</v>
      </c>
      <c r="AJ473" s="289">
        <f>INDEX(Coordinates!$C$2:$C$197,MATCH(G473,Coordinates!$J$2:$J$197,0))</f>
        <v>34.818979990000003</v>
      </c>
      <c r="AK473" s="289" t="str">
        <f>IF(ISNUMBER(SEARCH("C", 'Dry_Litterbag Placem_Collection'!U34)),"YES","")</f>
        <v/>
      </c>
      <c r="AL473" s="289" t="str">
        <f>IF(ISNUMBER(SEARCH("H", 'Dry_Litterbag Placem_Collection'!U34)),"YES","")</f>
        <v/>
      </c>
      <c r="AM473" s="289" t="str">
        <f>IF(ISNUMBER(SEARCH("R", 'Dry_Litterbag Placem_Collection'!U34)),"YES","")</f>
        <v/>
      </c>
    </row>
    <row r="474" spans="1:39" ht="15" customHeight="1">
      <c r="A474" s="281" t="s">
        <v>2677</v>
      </c>
      <c r="B474" s="282">
        <f>'Dry_Litterbag Placem_Collection'!A35</f>
        <v>33</v>
      </c>
      <c r="C474" s="282" t="str">
        <f>'Dry_Litterbag Placem_Collection'!B35</f>
        <v>Makao</v>
      </c>
      <c r="D474" s="282" t="s">
        <v>2677</v>
      </c>
      <c r="E474" s="282" t="s">
        <v>20</v>
      </c>
      <c r="F474" s="282">
        <v>1</v>
      </c>
      <c r="G474" s="283" t="str">
        <f>'Dry_Litterbag Placem_Collection'!C35</f>
        <v>Dry_P1_T1</v>
      </c>
      <c r="H474" s="293" t="s">
        <v>3672</v>
      </c>
      <c r="I474" s="285" t="s">
        <v>1147</v>
      </c>
      <c r="J474" s="282" t="str">
        <f>IF(ISBLANK('Dry_Litterbag Placem_Collection'!L35),"","G"&amp;""&amp;'Dry_Litterbag Placem_Collection'!L35)</f>
        <v>G139</v>
      </c>
      <c r="K474" s="286">
        <f>IFERROR(INDEX('Green_rooibos initial weight'!$C$5:$C$1749,MATCH(J474, 'Green_rooibos initial weight'!$A$5:$A$1749,0)),"")</f>
        <v>2.0059999999999998</v>
      </c>
      <c r="L474" s="286">
        <f t="shared" si="29"/>
        <v>1.7561999999999998</v>
      </c>
      <c r="M474" s="291"/>
      <c r="N474" s="291"/>
      <c r="O474" s="286">
        <f>IF(IFERROR(INDEX('Both teabags AfterDry'!$D$3:$D$900,MATCH(J474,'Both teabags AfterDry'!$A$3:$A$900,0)),"")="","",(IFERROR(INDEX('Both teabags AfterDry'!$D$3:$D$900,MATCH(J474,'Both teabags AfterDry'!$A$3:$A$900,0)),"")))</f>
        <v>1.8048</v>
      </c>
      <c r="P474" s="286">
        <f t="shared" si="30"/>
        <v>1.6541999999999999</v>
      </c>
      <c r="Q474" s="291"/>
      <c r="R474" s="291"/>
      <c r="S474" s="287">
        <f>'Dry_Litterbag Placem_Collection'!E35</f>
        <v>42938</v>
      </c>
      <c r="T474" s="287">
        <f>IF('Dry_Litterbag Placem_Collection'!G35="","",'Dry_Litterbag Placem_Collection'!G35)</f>
        <v>43005</v>
      </c>
      <c r="U474" s="288">
        <f t="shared" si="28"/>
        <v>67</v>
      </c>
      <c r="V474" s="286">
        <f t="shared" si="31"/>
        <v>0.10199999999999987</v>
      </c>
      <c r="W474" s="289">
        <f>IFERROR(INDEX(Rainfall_Dry!$O$2:$O$217,MATCH(B474, Rainfall_Dry!$A$2:$A$217,0)),"")</f>
        <v>6.5250000359999998</v>
      </c>
      <c r="X474" s="270">
        <v>23.96</v>
      </c>
      <c r="Y474" s="270">
        <v>0.91999999999999804</v>
      </c>
      <c r="Z474" s="270">
        <v>75.12</v>
      </c>
      <c r="AA474" s="271" t="s">
        <v>2688</v>
      </c>
      <c r="AB474" s="270">
        <v>1.2493839329719072</v>
      </c>
      <c r="AC474">
        <f>IF('WetLitterbags placem_collection'!AB35="","",'WetLitterbags placem_collection'!AB35)</f>
        <v>9.5</v>
      </c>
      <c r="AD474">
        <f>IF('WetLitterbags placem_collection'!Z35="","",'WetLitterbags placem_collection'!Z35)</f>
        <v>17.2</v>
      </c>
      <c r="AE474" s="256" t="str">
        <f>IF('WetLitterbags placem_collection'!AA35="","",'WetLitterbags placem_collection'!AA35)</f>
        <v>G</v>
      </c>
      <c r="AF474">
        <f>IF('WetLitterbags placem_collection'!AC35="","",'WetLitterbags placem_collection'!AC35)</f>
        <v>0</v>
      </c>
      <c r="AG474">
        <f>IFERROR(AVERAGE('Dry_Litterbag Placem_Collection'!O35,'Dry_Litterbag Placem_Collection'!R35),"")</f>
        <v>1.65</v>
      </c>
      <c r="AH474" s="290">
        <f>IFERROR(AVERAGE('Dry_Litterbag Placem_Collection'!N35,'Dry_Litterbag Placem_Collection'!Q35),"")</f>
        <v>26.15</v>
      </c>
      <c r="AI474" s="289">
        <f>INDEX(Coordinates!$B$2:$B$197,MATCH(G474,Coordinates!$J$2:$J$197,0))</f>
        <v>-3.4092039989999998</v>
      </c>
      <c r="AJ474" s="289">
        <f>INDEX(Coordinates!$C$2:$C$197,MATCH(G474,Coordinates!$J$2:$J$197,0))</f>
        <v>34.852751009999999</v>
      </c>
      <c r="AK474" s="289" t="str">
        <f>IF(ISNUMBER(SEARCH("C", 'Dry_Litterbag Placem_Collection'!U35)),"YES","")</f>
        <v/>
      </c>
      <c r="AL474" s="289" t="str">
        <f>IF(ISNUMBER(SEARCH("H", 'Dry_Litterbag Placem_Collection'!U35)),"YES","")</f>
        <v/>
      </c>
      <c r="AM474" s="289" t="str">
        <f>IF(ISNUMBER(SEARCH("R", 'Dry_Litterbag Placem_Collection'!U35)),"YES","")</f>
        <v/>
      </c>
    </row>
    <row r="475" spans="1:39" ht="15" customHeight="1">
      <c r="A475" s="281" t="s">
        <v>2677</v>
      </c>
      <c r="B475" s="282">
        <f>'Dry_Litterbag Placem_Collection'!A36</f>
        <v>34</v>
      </c>
      <c r="C475" s="282" t="str">
        <f>'Dry_Litterbag Placem_Collection'!B36</f>
        <v>Makao</v>
      </c>
      <c r="D475" s="282" t="s">
        <v>2677</v>
      </c>
      <c r="E475" s="282" t="s">
        <v>20</v>
      </c>
      <c r="F475" s="282">
        <v>1</v>
      </c>
      <c r="G475" s="283" t="str">
        <f>'Dry_Litterbag Placem_Collection'!C36</f>
        <v>Dry_P1_T2</v>
      </c>
      <c r="H475" s="293" t="s">
        <v>3672</v>
      </c>
      <c r="I475" s="285" t="s">
        <v>1147</v>
      </c>
      <c r="J475" s="282" t="str">
        <f>IF(ISBLANK('Dry_Litterbag Placem_Collection'!L36),"","G"&amp;""&amp;'Dry_Litterbag Placem_Collection'!L36)</f>
        <v>G487</v>
      </c>
      <c r="K475" s="286">
        <f>IFERROR(INDEX('Green_rooibos initial weight'!$C$5:$C$1749,MATCH(J475, 'Green_rooibos initial weight'!$A$5:$A$1749,0)),"")</f>
        <v>1.9259999999999999</v>
      </c>
      <c r="L475" s="286">
        <f t="shared" si="29"/>
        <v>1.6761999999999999</v>
      </c>
      <c r="M475" s="291"/>
      <c r="N475" s="291"/>
      <c r="O475" s="286" t="str">
        <f>IF(IFERROR(INDEX('Both teabags AfterDry'!$D$3:$D$900,MATCH(J475,'Both teabags AfterDry'!$A$3:$A$900,0)),"")="","",(IFERROR(INDEX('Both teabags AfterDry'!$D$3:$D$900,MATCH(J475,'Both teabags AfterDry'!$A$3:$A$900,0)),"")))</f>
        <v/>
      </c>
      <c r="P475" s="286" t="str">
        <f t="shared" si="30"/>
        <v/>
      </c>
      <c r="Q475" s="291"/>
      <c r="R475" s="291"/>
      <c r="S475" s="287">
        <f>'Dry_Litterbag Placem_Collection'!E36</f>
        <v>42938</v>
      </c>
      <c r="T475" s="287">
        <f>IF('Dry_Litterbag Placem_Collection'!G36="","",'Dry_Litterbag Placem_Collection'!G36)</f>
        <v>43005</v>
      </c>
      <c r="U475" s="288">
        <f t="shared" si="28"/>
        <v>67</v>
      </c>
      <c r="V475" s="286" t="str">
        <f t="shared" si="31"/>
        <v/>
      </c>
      <c r="W475" s="289">
        <f>IFERROR(INDEX(Rainfall_Dry!$O$2:$O$217,MATCH(B475, Rainfall_Dry!$A$2:$A$217,0)),"")</f>
        <v>6.5250000359999998</v>
      </c>
      <c r="X475" s="270">
        <v>23.96</v>
      </c>
      <c r="Y475" s="270">
        <v>0.91999999999999804</v>
      </c>
      <c r="Z475" s="270">
        <v>75.12</v>
      </c>
      <c r="AA475" s="271" t="s">
        <v>2688</v>
      </c>
      <c r="AB475" s="270">
        <v>1.2493839329719072</v>
      </c>
      <c r="AC475">
        <f>IF('WetLitterbags placem_collection'!AB36="","",'WetLitterbags placem_collection'!AB36)</f>
        <v>6.5</v>
      </c>
      <c r="AD475">
        <f>IF('WetLitterbags placem_collection'!Z36="","",'WetLitterbags placem_collection'!Z36)</f>
        <v>14.2</v>
      </c>
      <c r="AE475" s="256" t="str">
        <f>IF('WetLitterbags placem_collection'!AA36="","",'WetLitterbags placem_collection'!AA36)</f>
        <v>G</v>
      </c>
      <c r="AF475">
        <f>IF('WetLitterbags placem_collection'!AC36="","",'WetLitterbags placem_collection'!AC36)</f>
        <v>0</v>
      </c>
      <c r="AG475">
        <f>IFERROR(AVERAGE('Dry_Litterbag Placem_Collection'!O36,'Dry_Litterbag Placem_Collection'!R36),"")</f>
        <v>3.25</v>
      </c>
      <c r="AH475" s="290">
        <f>IFERROR(AVERAGE('Dry_Litterbag Placem_Collection'!N36,'Dry_Litterbag Placem_Collection'!Q36),"")</f>
        <v>26.9</v>
      </c>
      <c r="AI475" s="289">
        <f>INDEX(Coordinates!$B$2:$B$197,MATCH(G475,Coordinates!$J$2:$J$197,0))</f>
        <v>-3.4092350119999999</v>
      </c>
      <c r="AJ475" s="289">
        <f>INDEX(Coordinates!$C$2:$C$197,MATCH(G475,Coordinates!$J$2:$J$197,0))</f>
        <v>34.852782019999999</v>
      </c>
      <c r="AK475" s="289" t="str">
        <f>IF(ISNUMBER(SEARCH("C", 'Dry_Litterbag Placem_Collection'!U36)),"YES","")</f>
        <v/>
      </c>
      <c r="AL475" s="289" t="str">
        <f>IF(ISNUMBER(SEARCH("H", 'Dry_Litterbag Placem_Collection'!U36)),"YES","")</f>
        <v/>
      </c>
      <c r="AM475" s="289" t="str">
        <f>IF(ISNUMBER(SEARCH("R", 'Dry_Litterbag Placem_Collection'!U36)),"YES","")</f>
        <v/>
      </c>
    </row>
    <row r="476" spans="1:39" ht="15" customHeight="1">
      <c r="A476" s="281" t="s">
        <v>2677</v>
      </c>
      <c r="B476" s="282">
        <f>'Dry_Litterbag Placem_Collection'!A37</f>
        <v>35</v>
      </c>
      <c r="C476" s="282" t="str">
        <f>'Dry_Litterbag Placem_Collection'!B37</f>
        <v>Makao</v>
      </c>
      <c r="D476" s="282" t="s">
        <v>2677</v>
      </c>
      <c r="E476" s="282" t="s">
        <v>20</v>
      </c>
      <c r="F476" s="282">
        <v>1</v>
      </c>
      <c r="G476" s="283" t="str">
        <f>'Dry_Litterbag Placem_Collection'!C37</f>
        <v>Dry_P1_T3</v>
      </c>
      <c r="H476" s="293" t="s">
        <v>3672</v>
      </c>
      <c r="I476" s="285" t="s">
        <v>1147</v>
      </c>
      <c r="J476" s="282" t="str">
        <f>IF(ISBLANK('Dry_Litterbag Placem_Collection'!L37),"","G"&amp;""&amp;'Dry_Litterbag Placem_Collection'!L37)</f>
        <v>G717</v>
      </c>
      <c r="K476" s="286">
        <f>IFERROR(INDEX('Green_rooibos initial weight'!$C$5:$C$1749,MATCH(J476, 'Green_rooibos initial weight'!$A$5:$A$1749,0)),"")</f>
        <v>1.944</v>
      </c>
      <c r="L476" s="286">
        <f t="shared" si="29"/>
        <v>1.6941999999999999</v>
      </c>
      <c r="M476" s="291"/>
      <c r="N476" s="291"/>
      <c r="O476" s="286">
        <f>IF(IFERROR(INDEX('Both teabags AfterDry'!$D$3:$D$900,MATCH(J476,'Both teabags AfterDry'!$A$3:$A$900,0)),"")="","",(IFERROR(INDEX('Both teabags AfterDry'!$D$3:$D$900,MATCH(J476,'Both teabags AfterDry'!$A$3:$A$900,0)),"")))</f>
        <v>1.8165</v>
      </c>
      <c r="P476" s="286">
        <f t="shared" si="30"/>
        <v>1.6658999999999999</v>
      </c>
      <c r="Q476" s="291"/>
      <c r="R476" s="291"/>
      <c r="S476" s="287">
        <f>'Dry_Litterbag Placem_Collection'!E37</f>
        <v>42938</v>
      </c>
      <c r="T476" s="287">
        <f>IF('Dry_Litterbag Placem_Collection'!G37="","",'Dry_Litterbag Placem_Collection'!G37)</f>
        <v>43005</v>
      </c>
      <c r="U476" s="288">
        <f t="shared" si="28"/>
        <v>67</v>
      </c>
      <c r="V476" s="286">
        <f t="shared" si="31"/>
        <v>2.8299999999999992E-2</v>
      </c>
      <c r="W476" s="289">
        <f>IFERROR(INDEX(Rainfall_Dry!$O$2:$O$217,MATCH(B476, Rainfall_Dry!$A$2:$A$217,0)),"")</f>
        <v>6.5250000359999998</v>
      </c>
      <c r="X476" s="270">
        <v>23.96</v>
      </c>
      <c r="Y476" s="270">
        <v>0.91999999999999804</v>
      </c>
      <c r="Z476" s="270">
        <v>75.12</v>
      </c>
      <c r="AA476" s="271" t="s">
        <v>2688</v>
      </c>
      <c r="AB476" s="270">
        <v>1.2493839329719072</v>
      </c>
      <c r="AC476">
        <f>IF('WetLitterbags placem_collection'!AB37="","",'WetLitterbags placem_collection'!AB37)</f>
        <v>0.7</v>
      </c>
      <c r="AD476">
        <f>IF('WetLitterbags placem_collection'!Z37="","",'WetLitterbags placem_collection'!Z37)</f>
        <v>10.6</v>
      </c>
      <c r="AE476" s="256" t="str">
        <f>IF('WetLitterbags placem_collection'!AA37="","",'WetLitterbags placem_collection'!AA37)</f>
        <v>G</v>
      </c>
      <c r="AF476">
        <f>IF('WetLitterbags placem_collection'!AC37="","",'WetLitterbags placem_collection'!AC37)</f>
        <v>0</v>
      </c>
      <c r="AG476">
        <f>IFERROR(AVERAGE('Dry_Litterbag Placem_Collection'!O37,'Dry_Litterbag Placem_Collection'!R37),"")</f>
        <v>3.35</v>
      </c>
      <c r="AH476" s="290">
        <f>IFERROR(AVERAGE('Dry_Litterbag Placem_Collection'!N37,'Dry_Litterbag Placem_Collection'!Q37),"")</f>
        <v>26.95</v>
      </c>
      <c r="AI476" s="289">
        <f>INDEX(Coordinates!$B$2:$B$197,MATCH(G476,Coordinates!$J$2:$J$197,0))</f>
        <v>-3.409177009</v>
      </c>
      <c r="AJ476" s="289">
        <f>INDEX(Coordinates!$C$2:$C$197,MATCH(G476,Coordinates!$J$2:$J$197,0))</f>
        <v>34.852818990000003</v>
      </c>
      <c r="AK476" s="289" t="str">
        <f>IF(ISNUMBER(SEARCH("C", 'Dry_Litterbag Placem_Collection'!U37)),"YES","")</f>
        <v/>
      </c>
      <c r="AL476" s="289" t="str">
        <f>IF(ISNUMBER(SEARCH("H", 'Dry_Litterbag Placem_Collection'!U37)),"YES","")</f>
        <v/>
      </c>
      <c r="AM476" s="289" t="str">
        <f>IF(ISNUMBER(SEARCH("R", 'Dry_Litterbag Placem_Collection'!U37)),"YES","")</f>
        <v/>
      </c>
    </row>
    <row r="477" spans="1:39" ht="15" customHeight="1">
      <c r="A477" s="281" t="s">
        <v>2677</v>
      </c>
      <c r="B477" s="282">
        <f>'Dry_Litterbag Placem_Collection'!A38</f>
        <v>36</v>
      </c>
      <c r="C477" s="282" t="str">
        <f>'Dry_Litterbag Placem_Collection'!B38</f>
        <v>Makao</v>
      </c>
      <c r="D477" s="282" t="s">
        <v>2677</v>
      </c>
      <c r="E477" s="282" t="s">
        <v>20</v>
      </c>
      <c r="F477" s="282">
        <v>1</v>
      </c>
      <c r="G477" s="283" t="str">
        <f>'Dry_Litterbag Placem_Collection'!C38</f>
        <v>Dry_P1_T4</v>
      </c>
      <c r="H477" s="293" t="s">
        <v>3672</v>
      </c>
      <c r="I477" s="285" t="s">
        <v>1147</v>
      </c>
      <c r="J477" s="282" t="str">
        <f>IF(ISBLANK('Dry_Litterbag Placem_Collection'!L38),"","G"&amp;""&amp;'Dry_Litterbag Placem_Collection'!L38)</f>
        <v>G767</v>
      </c>
      <c r="K477" s="286">
        <f>IFERROR(INDEX('Green_rooibos initial weight'!$C$5:$C$1749,MATCH(J477, 'Green_rooibos initial weight'!$A$5:$A$1749,0)),"")</f>
        <v>1.8879999999999999</v>
      </c>
      <c r="L477" s="286">
        <f t="shared" si="29"/>
        <v>1.6381999999999999</v>
      </c>
      <c r="M477" s="291"/>
      <c r="N477" s="291"/>
      <c r="O477" s="286">
        <f>IF(IFERROR(INDEX('Both teabags AfterDry'!$D$3:$D$900,MATCH(J477,'Both teabags AfterDry'!$A$3:$A$900,0)),"")="","",(IFERROR(INDEX('Both teabags AfterDry'!$D$3:$D$900,MATCH(J477,'Both teabags AfterDry'!$A$3:$A$900,0)),"")))</f>
        <v>1.4665999999999999</v>
      </c>
      <c r="P477" s="286">
        <f t="shared" si="30"/>
        <v>1.3159999999999998</v>
      </c>
      <c r="Q477" s="291"/>
      <c r="R477" s="291"/>
      <c r="S477" s="287">
        <f>'Dry_Litterbag Placem_Collection'!E38</f>
        <v>42938</v>
      </c>
      <c r="T477" s="287">
        <f>IF('Dry_Litterbag Placem_Collection'!G38="","",'Dry_Litterbag Placem_Collection'!G38)</f>
        <v>43005</v>
      </c>
      <c r="U477" s="288">
        <f t="shared" si="28"/>
        <v>67</v>
      </c>
      <c r="V477" s="286">
        <f t="shared" si="31"/>
        <v>0.32220000000000004</v>
      </c>
      <c r="W477" s="289">
        <f>IFERROR(INDEX(Rainfall_Dry!$O$2:$O$217,MATCH(B477, Rainfall_Dry!$A$2:$A$217,0)),"")</f>
        <v>6.5250000359999998</v>
      </c>
      <c r="X477" s="270">
        <v>23.96</v>
      </c>
      <c r="Y477" s="270">
        <v>0.91999999999999804</v>
      </c>
      <c r="Z477" s="270">
        <v>75.12</v>
      </c>
      <c r="AA477" s="271" t="s">
        <v>2688</v>
      </c>
      <c r="AB477" s="270">
        <v>1.2493839329719072</v>
      </c>
      <c r="AC477">
        <f>IF('WetLitterbags placem_collection'!AB38="","",'WetLitterbags placem_collection'!AB38)</f>
        <v>3.3</v>
      </c>
      <c r="AD477">
        <f>IF('WetLitterbags placem_collection'!Z38="","",'WetLitterbags placem_collection'!Z38)</f>
        <v>4.9000000000000004</v>
      </c>
      <c r="AE477" s="256" t="str">
        <f>IF('WetLitterbags placem_collection'!AA38="","",'WetLitterbags placem_collection'!AA38)</f>
        <v>G</v>
      </c>
      <c r="AF477">
        <f>IF('WetLitterbags placem_collection'!AC38="","",'WetLitterbags placem_collection'!AC38)</f>
        <v>1</v>
      </c>
      <c r="AG477">
        <f>IFERROR(AVERAGE('Dry_Litterbag Placem_Collection'!O38,'Dry_Litterbag Placem_Collection'!R38),"")</f>
        <v>3</v>
      </c>
      <c r="AH477" s="290">
        <f>IFERROR(AVERAGE('Dry_Litterbag Placem_Collection'!N38,'Dry_Litterbag Placem_Collection'!Q38),"")</f>
        <v>25.85</v>
      </c>
      <c r="AI477" s="289">
        <f>INDEX(Coordinates!$B$2:$B$197,MATCH(G477,Coordinates!$J$2:$J$197,0))</f>
        <v>-3.40917198</v>
      </c>
      <c r="AJ477" s="289">
        <f>INDEX(Coordinates!$C$2:$C$197,MATCH(G477,Coordinates!$J$2:$J$197,0))</f>
        <v>34.852960979999999</v>
      </c>
      <c r="AK477" s="289" t="str">
        <f>IF(ISNUMBER(SEARCH("C", 'Dry_Litterbag Placem_Collection'!U38)),"YES","")</f>
        <v/>
      </c>
      <c r="AL477" s="289" t="str">
        <f>IF(ISNUMBER(SEARCH("H", 'Dry_Litterbag Placem_Collection'!U38)),"YES","")</f>
        <v/>
      </c>
      <c r="AM477" s="289" t="str">
        <f>IF(ISNUMBER(SEARCH("R", 'Dry_Litterbag Placem_Collection'!U38)),"YES","")</f>
        <v>YES</v>
      </c>
    </row>
    <row r="478" spans="1:39" ht="15" customHeight="1">
      <c r="A478" s="281" t="s">
        <v>2677</v>
      </c>
      <c r="B478" s="282">
        <f>'Dry_Litterbag Placem_Collection'!A39</f>
        <v>37</v>
      </c>
      <c r="C478" s="282" t="str">
        <f>'Dry_Litterbag Placem_Collection'!B39</f>
        <v>Makao</v>
      </c>
      <c r="D478" s="282" t="s">
        <v>2677</v>
      </c>
      <c r="E478" s="282" t="s">
        <v>20</v>
      </c>
      <c r="F478" s="282">
        <v>1</v>
      </c>
      <c r="G478" s="283" t="str">
        <f>'Dry_Litterbag Placem_Collection'!C39</f>
        <v>Dry_P1_T5</v>
      </c>
      <c r="H478" s="293" t="s">
        <v>3672</v>
      </c>
      <c r="I478" s="285" t="s">
        <v>1147</v>
      </c>
      <c r="J478" s="282" t="str">
        <f>IF(ISBLANK('Dry_Litterbag Placem_Collection'!L39),"","G"&amp;""&amp;'Dry_Litterbag Placem_Collection'!L39)</f>
        <v>G473</v>
      </c>
      <c r="K478" s="286">
        <f>IFERROR(INDEX('Green_rooibos initial weight'!$C$5:$C$1749,MATCH(J478, 'Green_rooibos initial weight'!$A$5:$A$1749,0)),"")</f>
        <v>2.077</v>
      </c>
      <c r="L478" s="286">
        <f t="shared" si="29"/>
        <v>1.8271999999999999</v>
      </c>
      <c r="M478" s="291"/>
      <c r="N478" s="291"/>
      <c r="O478" s="286">
        <f>IF(IFERROR(INDEX('Both teabags AfterDry'!$D$3:$D$900,MATCH(J478,'Both teabags AfterDry'!$A$3:$A$900,0)),"")="","",(IFERROR(INDEX('Both teabags AfterDry'!$D$3:$D$900,MATCH(J478,'Both teabags AfterDry'!$A$3:$A$900,0)),"")))</f>
        <v>1.8992</v>
      </c>
      <c r="P478" s="286">
        <f t="shared" si="30"/>
        <v>1.7485999999999999</v>
      </c>
      <c r="Q478" s="291"/>
      <c r="R478" s="291"/>
      <c r="S478" s="287">
        <f>'Dry_Litterbag Placem_Collection'!E39</f>
        <v>42938</v>
      </c>
      <c r="T478" s="287">
        <f>IF('Dry_Litterbag Placem_Collection'!G39="","",'Dry_Litterbag Placem_Collection'!G39)</f>
        <v>43005</v>
      </c>
      <c r="U478" s="288">
        <f t="shared" si="28"/>
        <v>67</v>
      </c>
      <c r="V478" s="286">
        <f t="shared" si="31"/>
        <v>7.8600000000000003E-2</v>
      </c>
      <c r="W478" s="289">
        <f>IFERROR(INDEX(Rainfall_Dry!$O$2:$O$217,MATCH(B478, Rainfall_Dry!$A$2:$A$217,0)),"")</f>
        <v>6.5250000359999998</v>
      </c>
      <c r="X478" s="270">
        <v>23.96</v>
      </c>
      <c r="Y478" s="270">
        <v>0.91999999999999804</v>
      </c>
      <c r="Z478" s="270">
        <v>75.12</v>
      </c>
      <c r="AA478" s="271" t="s">
        <v>2688</v>
      </c>
      <c r="AB478" s="270">
        <v>1.2493839329719072</v>
      </c>
      <c r="AC478">
        <f>IF('WetLitterbags placem_collection'!AB39="","",'WetLitterbags placem_collection'!AB39)</f>
        <v>8.3000000000000007</v>
      </c>
      <c r="AD478">
        <f>IF('WetLitterbags placem_collection'!Z39="","",'WetLitterbags placem_collection'!Z39)</f>
        <v>27.8</v>
      </c>
      <c r="AE478" s="256" t="str">
        <f>IF('WetLitterbags placem_collection'!AA39="","",'WetLitterbags placem_collection'!AA39)</f>
        <v>G</v>
      </c>
      <c r="AF478">
        <f>IF('WetLitterbags placem_collection'!AC39="","",'WetLitterbags placem_collection'!AC39)</f>
        <v>0</v>
      </c>
      <c r="AG478">
        <f>IFERROR(AVERAGE('Dry_Litterbag Placem_Collection'!O39,'Dry_Litterbag Placem_Collection'!R39),"")</f>
        <v>4.25</v>
      </c>
      <c r="AH478" s="290">
        <f>IFERROR(AVERAGE('Dry_Litterbag Placem_Collection'!N39,'Dry_Litterbag Placem_Collection'!Q39),"")</f>
        <v>26.1</v>
      </c>
      <c r="AI478" s="289">
        <f>INDEX(Coordinates!$B$2:$B$197,MATCH(G478,Coordinates!$J$2:$J$197,0))</f>
        <v>-3.4090709779999999</v>
      </c>
      <c r="AJ478" s="289">
        <f>INDEX(Coordinates!$C$2:$C$197,MATCH(G478,Coordinates!$J$2:$J$197,0))</f>
        <v>34.852712029999999</v>
      </c>
      <c r="AK478" s="289" t="str">
        <f>IF(ISNUMBER(SEARCH("C", 'Dry_Litterbag Placem_Collection'!U39)),"YES","")</f>
        <v/>
      </c>
      <c r="AL478" s="289" t="str">
        <f>IF(ISNUMBER(SEARCH("H", 'Dry_Litterbag Placem_Collection'!U39)),"YES","")</f>
        <v/>
      </c>
      <c r="AM478" s="289" t="str">
        <f>IF(ISNUMBER(SEARCH("R", 'Dry_Litterbag Placem_Collection'!U39)),"YES","")</f>
        <v/>
      </c>
    </row>
    <row r="479" spans="1:39" ht="15" customHeight="1">
      <c r="A479" s="281" t="s">
        <v>2677</v>
      </c>
      <c r="B479" s="282">
        <f>'Dry_Litterbag Placem_Collection'!A40</f>
        <v>38</v>
      </c>
      <c r="C479" s="282" t="str">
        <f>'Dry_Litterbag Placem_Collection'!B40</f>
        <v>Makao</v>
      </c>
      <c r="D479" s="282" t="s">
        <v>2677</v>
      </c>
      <c r="E479" s="282" t="s">
        <v>20</v>
      </c>
      <c r="F479" s="282">
        <v>1</v>
      </c>
      <c r="G479" s="283" t="str">
        <f>'Dry_Litterbag Placem_Collection'!C40</f>
        <v>Dry_P1_T6</v>
      </c>
      <c r="H479" s="293" t="s">
        <v>3672</v>
      </c>
      <c r="I479" s="285" t="s">
        <v>1147</v>
      </c>
      <c r="J479" s="282" t="str">
        <f>IF(ISBLANK('Dry_Litterbag Placem_Collection'!L40),"","G"&amp;""&amp;'Dry_Litterbag Placem_Collection'!L40)</f>
        <v>G111</v>
      </c>
      <c r="K479" s="286">
        <f>IFERROR(INDEX('Green_rooibos initial weight'!$C$5:$C$1749,MATCH(J479, 'Green_rooibos initial weight'!$A$5:$A$1749,0)),"")</f>
        <v>2.0750000000000002</v>
      </c>
      <c r="L479" s="286">
        <f t="shared" si="29"/>
        <v>1.8252000000000002</v>
      </c>
      <c r="M479" s="291"/>
      <c r="N479" s="291"/>
      <c r="O479" s="286">
        <f>IF(IFERROR(INDEX('Both teabags AfterDry'!$D$3:$D$900,MATCH(J479,'Both teabags AfterDry'!$A$3:$A$900,0)),"")="","",(IFERROR(INDEX('Both teabags AfterDry'!$D$3:$D$900,MATCH(J479,'Both teabags AfterDry'!$A$3:$A$900,0)),"")))</f>
        <v>1.8357000000000001</v>
      </c>
      <c r="P479" s="286">
        <f t="shared" si="30"/>
        <v>1.6851</v>
      </c>
      <c r="Q479" s="291"/>
      <c r="R479" s="291"/>
      <c r="S479" s="287">
        <f>'Dry_Litterbag Placem_Collection'!E40</f>
        <v>42938</v>
      </c>
      <c r="T479" s="287">
        <f>IF('Dry_Litterbag Placem_Collection'!G40="","",'Dry_Litterbag Placem_Collection'!G40)</f>
        <v>43005</v>
      </c>
      <c r="U479" s="288">
        <f t="shared" si="28"/>
        <v>67</v>
      </c>
      <c r="V479" s="286">
        <f t="shared" si="31"/>
        <v>0.14010000000000011</v>
      </c>
      <c r="W479" s="289">
        <f>IFERROR(INDEX(Rainfall_Dry!$O$2:$O$217,MATCH(B479, Rainfall_Dry!$A$2:$A$217,0)),"")</f>
        <v>6.5250000359999998</v>
      </c>
      <c r="X479" s="270">
        <v>23.96</v>
      </c>
      <c r="Y479" s="270">
        <v>0.91999999999999804</v>
      </c>
      <c r="Z479" s="270">
        <v>75.12</v>
      </c>
      <c r="AA479" s="271" t="s">
        <v>2688</v>
      </c>
      <c r="AB479" s="270">
        <v>1.2493839329719072</v>
      </c>
      <c r="AC479">
        <f>IF('WetLitterbags placem_collection'!AB40="","",'WetLitterbags placem_collection'!AB40)</f>
        <v>2</v>
      </c>
      <c r="AD479">
        <f>IF('WetLitterbags placem_collection'!Z40="","",'WetLitterbags placem_collection'!Z40)</f>
        <v>20.399999999999999</v>
      </c>
      <c r="AE479" s="256" t="str">
        <f>IF('WetLitterbags placem_collection'!AA40="","",'WetLitterbags placem_collection'!AA40)</f>
        <v>O</v>
      </c>
      <c r="AF479">
        <f>IF('WetLitterbags placem_collection'!AC40="","",'WetLitterbags placem_collection'!AC40)</f>
        <v>0</v>
      </c>
      <c r="AG479">
        <f>IFERROR(AVERAGE('Dry_Litterbag Placem_Collection'!O40,'Dry_Litterbag Placem_Collection'!R40),"")</f>
        <v>2.85</v>
      </c>
      <c r="AH479" s="290">
        <f>IFERROR(AVERAGE('Dry_Litterbag Placem_Collection'!N40,'Dry_Litterbag Placem_Collection'!Q40),"")</f>
        <v>26.7</v>
      </c>
      <c r="AI479" s="289">
        <f>INDEX(Coordinates!$B$2:$B$197,MATCH(G479,Coordinates!$J$2:$J$197,0))</f>
        <v>-3.409280023</v>
      </c>
      <c r="AJ479" s="289">
        <f>INDEX(Coordinates!$C$2:$C$197,MATCH(G479,Coordinates!$J$2:$J$197,0))</f>
        <v>34.852612960000002</v>
      </c>
      <c r="AK479" s="289" t="str">
        <f>IF(ISNUMBER(SEARCH("C", 'Dry_Litterbag Placem_Collection'!U40)),"YES","")</f>
        <v/>
      </c>
      <c r="AL479" s="289" t="str">
        <f>IF(ISNUMBER(SEARCH("H", 'Dry_Litterbag Placem_Collection'!U40)),"YES","")</f>
        <v/>
      </c>
      <c r="AM479" s="289" t="str">
        <f>IF(ISNUMBER(SEARCH("R", 'Dry_Litterbag Placem_Collection'!U40)),"YES","")</f>
        <v/>
      </c>
    </row>
    <row r="480" spans="1:39" ht="15" customHeight="1">
      <c r="A480" s="281" t="s">
        <v>2677</v>
      </c>
      <c r="B480" s="282">
        <f>'Dry_Litterbag Placem_Collection'!A41</f>
        <v>39</v>
      </c>
      <c r="C480" s="282" t="str">
        <f>'Dry_Litterbag Placem_Collection'!B41</f>
        <v>Makao</v>
      </c>
      <c r="D480" s="282" t="s">
        <v>2677</v>
      </c>
      <c r="E480" s="282" t="s">
        <v>20</v>
      </c>
      <c r="F480" s="282">
        <v>1</v>
      </c>
      <c r="G480" s="283" t="str">
        <f>'Dry_Litterbag Placem_Collection'!C41</f>
        <v>Dry_P1_T7</v>
      </c>
      <c r="H480" s="293" t="s">
        <v>3672</v>
      </c>
      <c r="I480" s="285" t="s">
        <v>1147</v>
      </c>
      <c r="J480" s="282" t="str">
        <f>IF(ISBLANK('Dry_Litterbag Placem_Collection'!L41),"","G"&amp;""&amp;'Dry_Litterbag Placem_Collection'!L41)</f>
        <v/>
      </c>
      <c r="K480" s="286" t="str">
        <f>IFERROR(INDEX('Green_rooibos initial weight'!$C$5:$C$1749,MATCH(J480, 'Green_rooibos initial weight'!$A$5:$A$1749,0)),"")</f>
        <v/>
      </c>
      <c r="L480" s="286" t="str">
        <f t="shared" si="29"/>
        <v/>
      </c>
      <c r="M480" s="291"/>
      <c r="N480" s="291"/>
      <c r="O480" s="286" t="str">
        <f>IF(IFERROR(INDEX('Both teabags AfterDry'!$D$3:$D$900,MATCH(J480,'Both teabags AfterDry'!$A$3:$A$900,0)),"")="","",(IFERROR(INDEX('Both teabags AfterDry'!$D$3:$D$900,MATCH(J480,'Both teabags AfterDry'!$A$3:$A$900,0)),"")))</f>
        <v/>
      </c>
      <c r="P480" s="286" t="str">
        <f t="shared" si="30"/>
        <v/>
      </c>
      <c r="Q480" s="291"/>
      <c r="R480" s="291"/>
      <c r="S480" s="287">
        <f>'Dry_Litterbag Placem_Collection'!E41</f>
        <v>42938</v>
      </c>
      <c r="T480" s="287" t="str">
        <f>IF('Dry_Litterbag Placem_Collection'!G41="","",'Dry_Litterbag Placem_Collection'!G41)</f>
        <v/>
      </c>
      <c r="U480" s="288" t="str">
        <f t="shared" si="28"/>
        <v/>
      </c>
      <c r="V480" s="286" t="str">
        <f t="shared" si="31"/>
        <v/>
      </c>
      <c r="W480" s="289" t="str">
        <f>IFERROR(INDEX(Rainfall_Dry!$O$2:$O$217,MATCH(B480, Rainfall_Dry!$A$2:$A$217,0)),"")</f>
        <v/>
      </c>
      <c r="X480" s="270">
        <v>23.96</v>
      </c>
      <c r="Y480" s="270">
        <v>0.91999999999999804</v>
      </c>
      <c r="Z480" s="270">
        <v>75.12</v>
      </c>
      <c r="AA480" s="271" t="s">
        <v>2688</v>
      </c>
      <c r="AB480" s="270">
        <v>1.2493839329719072</v>
      </c>
      <c r="AC480">
        <f>IF('WetLitterbags placem_collection'!AB41="","",'WetLitterbags placem_collection'!AB41)</f>
        <v>2.4</v>
      </c>
      <c r="AD480">
        <f>IF('WetLitterbags placem_collection'!Z41="","",'WetLitterbags placem_collection'!Z41)</f>
        <v>18</v>
      </c>
      <c r="AE480" s="256" t="str">
        <f>IF('WetLitterbags placem_collection'!AA41="","",'WetLitterbags placem_collection'!AA41)</f>
        <v>G</v>
      </c>
      <c r="AF480">
        <f>IF('WetLitterbags placem_collection'!AC41="","",'WetLitterbags placem_collection'!AC41)</f>
        <v>1</v>
      </c>
      <c r="AG480" t="str">
        <f>IFERROR(AVERAGE('Dry_Litterbag Placem_Collection'!O41,'Dry_Litterbag Placem_Collection'!R41),"")</f>
        <v/>
      </c>
      <c r="AH480" s="290" t="str">
        <f>IFERROR(AVERAGE('Dry_Litterbag Placem_Collection'!N41,'Dry_Litterbag Placem_Collection'!Q41),"")</f>
        <v/>
      </c>
      <c r="AI480" s="289">
        <f>INDEX(Coordinates!$B$2:$B$197,MATCH(G480,Coordinates!$J$2:$J$197,0))</f>
        <v>-3.4093859700000002</v>
      </c>
      <c r="AJ480" s="289">
        <f>INDEX(Coordinates!$C$2:$C$197,MATCH(G480,Coordinates!$J$2:$J$197,0))</f>
        <v>34.852855030000001</v>
      </c>
      <c r="AK480" s="289" t="str">
        <f>IF(ISNUMBER(SEARCH("C", 'Dry_Litterbag Placem_Collection'!U41)),"YES","")</f>
        <v/>
      </c>
      <c r="AL480" s="289" t="str">
        <f>IF(ISNUMBER(SEARCH("H", 'Dry_Litterbag Placem_Collection'!U41)),"YES","")</f>
        <v/>
      </c>
      <c r="AM480" s="289" t="str">
        <f>IF(ISNUMBER(SEARCH("R", 'Dry_Litterbag Placem_Collection'!U41)),"YES","")</f>
        <v/>
      </c>
    </row>
    <row r="481" spans="1:39" ht="15" customHeight="1">
      <c r="A481" s="281" t="s">
        <v>2677</v>
      </c>
      <c r="B481" s="282">
        <f>'Dry_Litterbag Placem_Collection'!A42</f>
        <v>40</v>
      </c>
      <c r="C481" s="282" t="str">
        <f>'Dry_Litterbag Placem_Collection'!B42</f>
        <v>Makao</v>
      </c>
      <c r="D481" s="282" t="s">
        <v>2677</v>
      </c>
      <c r="E481" s="282" t="s">
        <v>20</v>
      </c>
      <c r="F481" s="282">
        <v>1</v>
      </c>
      <c r="G481" s="283" t="str">
        <f>'Dry_Litterbag Placem_Collection'!C42</f>
        <v>Dry_P1_T8</v>
      </c>
      <c r="H481" s="293" t="s">
        <v>3672</v>
      </c>
      <c r="I481" s="285" t="s">
        <v>1147</v>
      </c>
      <c r="J481" s="282" t="str">
        <f>IF(ISBLANK('Dry_Litterbag Placem_Collection'!L42),"","G"&amp;""&amp;'Dry_Litterbag Placem_Collection'!L42)</f>
        <v>G646</v>
      </c>
      <c r="K481" s="286">
        <f>IFERROR(INDEX('Green_rooibos initial weight'!$C$5:$C$1749,MATCH(J481, 'Green_rooibos initial weight'!$A$5:$A$1749,0)),"")</f>
        <v>2.1629999999999998</v>
      </c>
      <c r="L481" s="286">
        <f t="shared" si="29"/>
        <v>1.9131999999999998</v>
      </c>
      <c r="M481" s="291"/>
      <c r="N481" s="291"/>
      <c r="O481" s="286">
        <f>IF(IFERROR(INDEX('Both teabags AfterDry'!$D$3:$D$900,MATCH(J481,'Both teabags AfterDry'!$A$3:$A$900,0)),"")="","",(IFERROR(INDEX('Both teabags AfterDry'!$D$3:$D$900,MATCH(J481,'Both teabags AfterDry'!$A$3:$A$900,0)),"")))</f>
        <v>1.9007000000000001</v>
      </c>
      <c r="P481" s="286">
        <f t="shared" si="30"/>
        <v>1.7501</v>
      </c>
      <c r="Q481" s="291"/>
      <c r="R481" s="291"/>
      <c r="S481" s="287">
        <f>'Dry_Litterbag Placem_Collection'!E42</f>
        <v>42938</v>
      </c>
      <c r="T481" s="287">
        <f>IF('Dry_Litterbag Placem_Collection'!G42="","",'Dry_Litterbag Placem_Collection'!G42)</f>
        <v>43005</v>
      </c>
      <c r="U481" s="288">
        <f t="shared" si="28"/>
        <v>67</v>
      </c>
      <c r="V481" s="286">
        <f t="shared" si="31"/>
        <v>0.1630999999999998</v>
      </c>
      <c r="W481" s="289">
        <f>IFERROR(INDEX(Rainfall_Dry!$O$2:$O$217,MATCH(B481, Rainfall_Dry!$A$2:$A$217,0)),"")</f>
        <v>6.5250000359999998</v>
      </c>
      <c r="X481" s="270">
        <v>23.96</v>
      </c>
      <c r="Y481" s="270">
        <v>0.91999999999999804</v>
      </c>
      <c r="Z481" s="270">
        <v>75.12</v>
      </c>
      <c r="AA481" s="271" t="s">
        <v>2688</v>
      </c>
      <c r="AB481" s="270">
        <v>1.2493839329719072</v>
      </c>
      <c r="AC481">
        <f>IF('WetLitterbags placem_collection'!AB42="","",'WetLitterbags placem_collection'!AB42)</f>
        <v>8.6999999999999993</v>
      </c>
      <c r="AD481">
        <f>IF('WetLitterbags placem_collection'!Z42="","",'WetLitterbags placem_collection'!Z42)</f>
        <v>19.3</v>
      </c>
      <c r="AE481" s="256" t="str">
        <f>IF('WetLitterbags placem_collection'!AA42="","",'WetLitterbags placem_collection'!AA42)</f>
        <v>G</v>
      </c>
      <c r="AF481">
        <f>IF('WetLitterbags placem_collection'!AC42="","",'WetLitterbags placem_collection'!AC42)</f>
        <v>0</v>
      </c>
      <c r="AG481">
        <f>IFERROR(AVERAGE('Dry_Litterbag Placem_Collection'!O42,'Dry_Litterbag Placem_Collection'!R42),"")</f>
        <v>4.5999999999999996</v>
      </c>
      <c r="AH481" s="290">
        <f>IFERROR(AVERAGE('Dry_Litterbag Placem_Collection'!N42,'Dry_Litterbag Placem_Collection'!Q42),"")</f>
        <v>26.2</v>
      </c>
      <c r="AI481" s="289">
        <f>INDEX(Coordinates!$B$2:$B$197,MATCH(G481,Coordinates!$J$2:$J$197,0))</f>
        <v>-3.4091539590000002</v>
      </c>
      <c r="AJ481" s="289">
        <f>INDEX(Coordinates!$C$2:$C$197,MATCH(G481,Coordinates!$J$2:$J$197,0))</f>
        <v>34.852755029999997</v>
      </c>
      <c r="AK481" s="289" t="str">
        <f>IF(ISNUMBER(SEARCH("C", 'Dry_Litterbag Placem_Collection'!U42)),"YES","")</f>
        <v/>
      </c>
      <c r="AL481" s="289" t="str">
        <f>IF(ISNUMBER(SEARCH("H", 'Dry_Litterbag Placem_Collection'!U42)),"YES","")</f>
        <v/>
      </c>
      <c r="AM481" s="289" t="str">
        <f>IF(ISNUMBER(SEARCH("R", 'Dry_Litterbag Placem_Collection'!U42)),"YES","")</f>
        <v/>
      </c>
    </row>
    <row r="482" spans="1:39" ht="15" customHeight="1">
      <c r="A482" s="281" t="s">
        <v>2677</v>
      </c>
      <c r="B482" s="282">
        <f>'Dry_Litterbag Placem_Collection'!A43</f>
        <v>41</v>
      </c>
      <c r="C482" s="282" t="str">
        <f>'Dry_Litterbag Placem_Collection'!B43</f>
        <v>Makao</v>
      </c>
      <c r="D482" s="282" t="s">
        <v>2677</v>
      </c>
      <c r="E482" s="282" t="s">
        <v>20</v>
      </c>
      <c r="F482" s="282">
        <v>2</v>
      </c>
      <c r="G482" s="283" t="str">
        <f>'Dry_Litterbag Placem_Collection'!C43</f>
        <v>Dry_P2_T1</v>
      </c>
      <c r="H482" s="293" t="s">
        <v>3672</v>
      </c>
      <c r="I482" s="285" t="s">
        <v>1147</v>
      </c>
      <c r="J482" s="282" t="str">
        <f>IF(ISBLANK('Dry_Litterbag Placem_Collection'!L43),"","G"&amp;""&amp;'Dry_Litterbag Placem_Collection'!L43)</f>
        <v>G43</v>
      </c>
      <c r="K482" s="286">
        <f>IFERROR(INDEX('Green_rooibos initial weight'!$C$5:$C$1749,MATCH(J482, 'Green_rooibos initial weight'!$A$5:$A$1749,0)),"")</f>
        <v>1.9650000000000001</v>
      </c>
      <c r="L482" s="286">
        <f t="shared" si="29"/>
        <v>1.7152000000000001</v>
      </c>
      <c r="M482" s="291"/>
      <c r="N482" s="291"/>
      <c r="O482" s="286">
        <f>IF(IFERROR(INDEX('Both teabags AfterDry'!$D$3:$D$900,MATCH(J482,'Both teabags AfterDry'!$A$3:$A$900,0)),"")="","",(IFERROR(INDEX('Both teabags AfterDry'!$D$3:$D$900,MATCH(J482,'Both teabags AfterDry'!$A$3:$A$900,0)),"")))</f>
        <v>1.7821</v>
      </c>
      <c r="P482" s="286">
        <f t="shared" si="30"/>
        <v>1.6315</v>
      </c>
      <c r="Q482" s="291"/>
      <c r="R482" s="291"/>
      <c r="S482" s="287">
        <f>'Dry_Litterbag Placem_Collection'!E43</f>
        <v>42938</v>
      </c>
      <c r="T482" s="287">
        <f>IF('Dry_Litterbag Placem_Collection'!G43="","",'Dry_Litterbag Placem_Collection'!G43)</f>
        <v>43005</v>
      </c>
      <c r="U482" s="288">
        <f t="shared" si="28"/>
        <v>67</v>
      </c>
      <c r="V482" s="286">
        <f t="shared" si="31"/>
        <v>8.3700000000000108E-2</v>
      </c>
      <c r="W482" s="289">
        <f>IFERROR(INDEX(Rainfall_Dry!$O$2:$O$217,MATCH(B482, Rainfall_Dry!$A$2:$A$217,0)),"")</f>
        <v>6.5250000359999998</v>
      </c>
      <c r="X482" s="270">
        <v>19.96</v>
      </c>
      <c r="Y482" s="270">
        <v>4.9199999999999982</v>
      </c>
      <c r="Z482" s="270">
        <v>75.12</v>
      </c>
      <c r="AA482" s="271" t="s">
        <v>2689</v>
      </c>
      <c r="AB482" s="270">
        <v>1.641498275012321</v>
      </c>
      <c r="AC482">
        <f>IF('WetLitterbags placem_collection'!AB43="","",'WetLitterbags placem_collection'!AB43)</f>
        <v>4</v>
      </c>
      <c r="AD482">
        <f>IF('WetLitterbags placem_collection'!Z43="","",'WetLitterbags placem_collection'!Z43)</f>
        <v>19.100000000000001</v>
      </c>
      <c r="AE482" s="256" t="str">
        <f>IF('WetLitterbags placem_collection'!AA43="","",'WetLitterbags placem_collection'!AA43)</f>
        <v>G</v>
      </c>
      <c r="AF482">
        <f>IF('WetLitterbags placem_collection'!AC43="","",'WetLitterbags placem_collection'!AC43)</f>
        <v>0</v>
      </c>
      <c r="AG482">
        <f>IFERROR(AVERAGE('Dry_Litterbag Placem_Collection'!O43,'Dry_Litterbag Placem_Collection'!R43),"")</f>
        <v>4.6500000000000004</v>
      </c>
      <c r="AH482" s="290">
        <f>IFERROR(AVERAGE('Dry_Litterbag Placem_Collection'!N43,'Dry_Litterbag Placem_Collection'!Q43),"")</f>
        <v>27.85</v>
      </c>
      <c r="AI482" s="289">
        <f>INDEX(Coordinates!$B$2:$B$197,MATCH(G482,Coordinates!$J$2:$J$197,0))</f>
        <v>-3.4083420040000001</v>
      </c>
      <c r="AJ482" s="289">
        <f>INDEX(Coordinates!$C$2:$C$197,MATCH(G482,Coordinates!$J$2:$J$197,0))</f>
        <v>34.850283040000001</v>
      </c>
      <c r="AK482" s="289" t="str">
        <f>IF(ISNUMBER(SEARCH("C", 'Dry_Litterbag Placem_Collection'!U43)),"YES","")</f>
        <v/>
      </c>
      <c r="AL482" s="289" t="str">
        <f>IF(ISNUMBER(SEARCH("H", 'Dry_Litterbag Placem_Collection'!U43)),"YES","")</f>
        <v/>
      </c>
      <c r="AM482" s="289" t="str">
        <f>IF(ISNUMBER(SEARCH("R", 'Dry_Litterbag Placem_Collection'!U43)),"YES","")</f>
        <v/>
      </c>
    </row>
    <row r="483" spans="1:39" ht="15" customHeight="1">
      <c r="A483" s="281" t="s">
        <v>2677</v>
      </c>
      <c r="B483" s="282">
        <f>'Dry_Litterbag Placem_Collection'!A44</f>
        <v>42</v>
      </c>
      <c r="C483" s="282" t="str">
        <f>'Dry_Litterbag Placem_Collection'!B44</f>
        <v>Makao</v>
      </c>
      <c r="D483" s="282" t="s">
        <v>2677</v>
      </c>
      <c r="E483" s="282" t="s">
        <v>20</v>
      </c>
      <c r="F483" s="282">
        <v>2</v>
      </c>
      <c r="G483" s="283" t="str">
        <f>'Dry_Litterbag Placem_Collection'!C44</f>
        <v>Dry_P2_T2</v>
      </c>
      <c r="H483" s="293" t="s">
        <v>3672</v>
      </c>
      <c r="I483" s="285" t="s">
        <v>1147</v>
      </c>
      <c r="J483" s="282" t="str">
        <f>IF(ISBLANK('Dry_Litterbag Placem_Collection'!L44),"","G"&amp;""&amp;'Dry_Litterbag Placem_Collection'!L44)</f>
        <v>G268</v>
      </c>
      <c r="K483" s="286">
        <f>IFERROR(INDEX('Green_rooibos initial weight'!$C$5:$C$1749,MATCH(J483, 'Green_rooibos initial weight'!$A$5:$A$1749,0)),"")</f>
        <v>2.1389999999999998</v>
      </c>
      <c r="L483" s="286">
        <f t="shared" si="29"/>
        <v>1.8891999999999998</v>
      </c>
      <c r="M483" s="291"/>
      <c r="N483" s="291"/>
      <c r="O483" s="286">
        <f>IF(IFERROR(INDEX('Both teabags AfterDry'!$D$3:$D$900,MATCH(J483,'Both teabags AfterDry'!$A$3:$A$900,0)),"")="","",(IFERROR(INDEX('Both teabags AfterDry'!$D$3:$D$900,MATCH(J483,'Both teabags AfterDry'!$A$3:$A$900,0)),"")))</f>
        <v>1.7633000000000001</v>
      </c>
      <c r="P483" s="286">
        <f t="shared" si="30"/>
        <v>1.6127</v>
      </c>
      <c r="Q483" s="291"/>
      <c r="R483" s="291"/>
      <c r="S483" s="287">
        <f>'Dry_Litterbag Placem_Collection'!E44</f>
        <v>42938</v>
      </c>
      <c r="T483" s="287">
        <f>IF('Dry_Litterbag Placem_Collection'!G44="","",'Dry_Litterbag Placem_Collection'!G44)</f>
        <v>43005</v>
      </c>
      <c r="U483" s="288">
        <f t="shared" si="28"/>
        <v>67</v>
      </c>
      <c r="V483" s="286">
        <f t="shared" si="31"/>
        <v>0.27649999999999975</v>
      </c>
      <c r="W483" s="289">
        <f>IFERROR(INDEX(Rainfall_Dry!$O$2:$O$217,MATCH(B483, Rainfall_Dry!$A$2:$A$217,0)),"")</f>
        <v>6.5250000359999998</v>
      </c>
      <c r="X483" s="270">
        <v>19.96</v>
      </c>
      <c r="Y483" s="270">
        <v>4.9199999999999982</v>
      </c>
      <c r="Z483" s="270">
        <v>75.12</v>
      </c>
      <c r="AA483" s="271" t="s">
        <v>2689</v>
      </c>
      <c r="AB483" s="270">
        <v>1.641498275012321</v>
      </c>
      <c r="AC483">
        <f>IF('WetLitterbags placem_collection'!AB44="","",'WetLitterbags placem_collection'!AB44)</f>
        <v>5.9</v>
      </c>
      <c r="AD483">
        <f>IF('WetLitterbags placem_collection'!Z44="","",'WetLitterbags placem_collection'!Z44)</f>
        <v>12.7</v>
      </c>
      <c r="AE483" s="256" t="str">
        <f>IF('WetLitterbags placem_collection'!AA44="","",'WetLitterbags placem_collection'!AA44)</f>
        <v>G</v>
      </c>
      <c r="AF483">
        <f>IF('WetLitterbags placem_collection'!AC44="","",'WetLitterbags placem_collection'!AC44)</f>
        <v>0</v>
      </c>
      <c r="AG483">
        <f>IFERROR(AVERAGE('Dry_Litterbag Placem_Collection'!O44,'Dry_Litterbag Placem_Collection'!R44),"")</f>
        <v>5.1999999999999993</v>
      </c>
      <c r="AH483" s="290">
        <f>IFERROR(AVERAGE('Dry_Litterbag Placem_Collection'!N44,'Dry_Litterbag Placem_Collection'!Q44),"")</f>
        <v>27.15</v>
      </c>
      <c r="AI483" s="289">
        <f>INDEX(Coordinates!$B$2:$B$197,MATCH(G483,Coordinates!$J$2:$J$197,0))</f>
        <v>-3.4084079690000002</v>
      </c>
      <c r="AJ483" s="289">
        <f>INDEX(Coordinates!$C$2:$C$197,MATCH(G483,Coordinates!$J$2:$J$197,0))</f>
        <v>34.850295029999998</v>
      </c>
      <c r="AK483" s="289" t="str">
        <f>IF(ISNUMBER(SEARCH("C", 'Dry_Litterbag Placem_Collection'!U44)),"YES","")</f>
        <v/>
      </c>
      <c r="AL483" s="289" t="str">
        <f>IF(ISNUMBER(SEARCH("H", 'Dry_Litterbag Placem_Collection'!U44)),"YES","")</f>
        <v/>
      </c>
      <c r="AM483" s="289" t="str">
        <f>IF(ISNUMBER(SEARCH("R", 'Dry_Litterbag Placem_Collection'!U44)),"YES","")</f>
        <v>YES</v>
      </c>
    </row>
    <row r="484" spans="1:39" ht="15" customHeight="1">
      <c r="A484" s="281" t="s">
        <v>2677</v>
      </c>
      <c r="B484" s="282">
        <f>'Dry_Litterbag Placem_Collection'!A45</f>
        <v>43</v>
      </c>
      <c r="C484" s="282" t="str">
        <f>'Dry_Litterbag Placem_Collection'!B45</f>
        <v>Makao</v>
      </c>
      <c r="D484" s="282" t="s">
        <v>2677</v>
      </c>
      <c r="E484" s="282" t="s">
        <v>20</v>
      </c>
      <c r="F484" s="282">
        <v>2</v>
      </c>
      <c r="G484" s="283" t="str">
        <f>'Dry_Litterbag Placem_Collection'!C45</f>
        <v>Dry_P2_T3</v>
      </c>
      <c r="H484" s="293" t="s">
        <v>3672</v>
      </c>
      <c r="I484" s="285" t="s">
        <v>1147</v>
      </c>
      <c r="J484" s="282" t="str">
        <f>IF(ISBLANK('Dry_Litterbag Placem_Collection'!L45),"","G"&amp;""&amp;'Dry_Litterbag Placem_Collection'!L45)</f>
        <v>G300</v>
      </c>
      <c r="K484" s="286">
        <f>IFERROR(INDEX('Green_rooibos initial weight'!$C$5:$C$1749,MATCH(J484, 'Green_rooibos initial weight'!$A$5:$A$1749,0)),"")</f>
        <v>2.052</v>
      </c>
      <c r="L484" s="286">
        <f t="shared" si="29"/>
        <v>1.8022</v>
      </c>
      <c r="M484" s="291"/>
      <c r="N484" s="291"/>
      <c r="O484" s="286">
        <f>IF(IFERROR(INDEX('Both teabags AfterDry'!$D$3:$D$900,MATCH(J484,'Both teabags AfterDry'!$A$3:$A$900,0)),"")="","",(IFERROR(INDEX('Both teabags AfterDry'!$D$3:$D$900,MATCH(J484,'Both teabags AfterDry'!$A$3:$A$900,0)),"")))</f>
        <v>1.8340000000000001</v>
      </c>
      <c r="P484" s="286">
        <f t="shared" si="30"/>
        <v>1.6834</v>
      </c>
      <c r="Q484" s="291"/>
      <c r="R484" s="291"/>
      <c r="S484" s="287">
        <f>'Dry_Litterbag Placem_Collection'!E45</f>
        <v>42938</v>
      </c>
      <c r="T484" s="287">
        <f>IF('Dry_Litterbag Placem_Collection'!G45="","",'Dry_Litterbag Placem_Collection'!G45)</f>
        <v>43005</v>
      </c>
      <c r="U484" s="288">
        <f t="shared" si="28"/>
        <v>67</v>
      </c>
      <c r="V484" s="286">
        <f t="shared" si="31"/>
        <v>0.11880000000000002</v>
      </c>
      <c r="W484" s="289">
        <f>IFERROR(INDEX(Rainfall_Dry!$O$2:$O$217,MATCH(B484, Rainfall_Dry!$A$2:$A$217,0)),"")</f>
        <v>6.5250000359999998</v>
      </c>
      <c r="X484" s="270">
        <v>19.96</v>
      </c>
      <c r="Y484" s="270">
        <v>4.9199999999999982</v>
      </c>
      <c r="Z484" s="270">
        <v>75.12</v>
      </c>
      <c r="AA484" s="271" t="s">
        <v>2689</v>
      </c>
      <c r="AB484" s="270">
        <v>1.641498275012321</v>
      </c>
      <c r="AC484">
        <f>IF('WetLitterbags placem_collection'!AB45="","",'WetLitterbags placem_collection'!AB45)</f>
        <v>5</v>
      </c>
      <c r="AD484">
        <f>IF('WetLitterbags placem_collection'!Z45="","",'WetLitterbags placem_collection'!Z45)</f>
        <v>26.3</v>
      </c>
      <c r="AE484" s="256" t="str">
        <f>IF('WetLitterbags placem_collection'!AA45="","",'WetLitterbags placem_collection'!AA45)</f>
        <v>G</v>
      </c>
      <c r="AF484">
        <f>IF('WetLitterbags placem_collection'!AC45="","",'WetLitterbags placem_collection'!AC45)</f>
        <v>0</v>
      </c>
      <c r="AG484">
        <f>IFERROR(AVERAGE('Dry_Litterbag Placem_Collection'!O45,'Dry_Litterbag Placem_Collection'!R45),"")</f>
        <v>2.4500000000000002</v>
      </c>
      <c r="AH484" s="290">
        <f>IFERROR(AVERAGE('Dry_Litterbag Placem_Collection'!N45,'Dry_Litterbag Placem_Collection'!Q45),"")</f>
        <v>26.1</v>
      </c>
      <c r="AI484" s="289">
        <f>INDEX(Coordinates!$B$2:$B$197,MATCH(G484,Coordinates!$J$2:$J$197,0))</f>
        <v>-3.4082369789999998</v>
      </c>
      <c r="AJ484" s="289">
        <f>INDEX(Coordinates!$C$2:$C$197,MATCH(G484,Coordinates!$J$2:$J$197,0))</f>
        <v>34.850189999999998</v>
      </c>
      <c r="AK484" s="289" t="str">
        <f>IF(ISNUMBER(SEARCH("C", 'Dry_Litterbag Placem_Collection'!U45)),"YES","")</f>
        <v/>
      </c>
      <c r="AL484" s="289" t="str">
        <f>IF(ISNUMBER(SEARCH("H", 'Dry_Litterbag Placem_Collection'!U45)),"YES","")</f>
        <v/>
      </c>
      <c r="AM484" s="289" t="str">
        <f>IF(ISNUMBER(SEARCH("R", 'Dry_Litterbag Placem_Collection'!U45)),"YES","")</f>
        <v/>
      </c>
    </row>
    <row r="485" spans="1:39" ht="15" customHeight="1">
      <c r="A485" s="281" t="s">
        <v>2677</v>
      </c>
      <c r="B485" s="282">
        <f>'Dry_Litterbag Placem_Collection'!A46</f>
        <v>44</v>
      </c>
      <c r="C485" s="282" t="str">
        <f>'Dry_Litterbag Placem_Collection'!B46</f>
        <v>Makao</v>
      </c>
      <c r="D485" s="282" t="s">
        <v>2677</v>
      </c>
      <c r="E485" s="282" t="s">
        <v>20</v>
      </c>
      <c r="F485" s="282">
        <v>2</v>
      </c>
      <c r="G485" s="283" t="str">
        <f>'Dry_Litterbag Placem_Collection'!C46</f>
        <v>Dry_P2_T4</v>
      </c>
      <c r="H485" s="293" t="s">
        <v>3672</v>
      </c>
      <c r="I485" s="285" t="s">
        <v>1147</v>
      </c>
      <c r="J485" s="282" t="str">
        <f>IF(ISBLANK('Dry_Litterbag Placem_Collection'!L46),"","G"&amp;""&amp;'Dry_Litterbag Placem_Collection'!L46)</f>
        <v>G823</v>
      </c>
      <c r="K485" s="286">
        <f>IFERROR(INDEX('Green_rooibos initial weight'!$C$5:$C$1749,MATCH(J485, 'Green_rooibos initial weight'!$A$5:$A$1749,0)),"")</f>
        <v>1.9630000000000001</v>
      </c>
      <c r="L485" s="286">
        <f t="shared" si="29"/>
        <v>1.7132000000000001</v>
      </c>
      <c r="M485" s="291"/>
      <c r="N485" s="291"/>
      <c r="O485" s="286">
        <f>IF(IFERROR(INDEX('Both teabags AfterDry'!$D$3:$D$900,MATCH(J485,'Both teabags AfterDry'!$A$3:$A$900,0)),"")="","",(IFERROR(INDEX('Both teabags AfterDry'!$D$3:$D$900,MATCH(J485,'Both teabags AfterDry'!$A$3:$A$900,0)),"")))</f>
        <v>1.8245</v>
      </c>
      <c r="P485" s="286">
        <f t="shared" si="30"/>
        <v>1.6738999999999999</v>
      </c>
      <c r="Q485" s="291"/>
      <c r="R485" s="291"/>
      <c r="S485" s="287">
        <f>'Dry_Litterbag Placem_Collection'!E46</f>
        <v>42938</v>
      </c>
      <c r="T485" s="287">
        <f>IF('Dry_Litterbag Placem_Collection'!G46="","",'Dry_Litterbag Placem_Collection'!G46)</f>
        <v>43005</v>
      </c>
      <c r="U485" s="288">
        <f t="shared" si="28"/>
        <v>67</v>
      </c>
      <c r="V485" s="286">
        <f t="shared" si="31"/>
        <v>3.9300000000000113E-2</v>
      </c>
      <c r="W485" s="289">
        <f>IFERROR(INDEX(Rainfall_Dry!$O$2:$O$217,MATCH(B485, Rainfall_Dry!$A$2:$A$217,0)),"")</f>
        <v>6.5250000359999998</v>
      </c>
      <c r="X485" s="270">
        <v>19.96</v>
      </c>
      <c r="Y485" s="270">
        <v>4.9199999999999982</v>
      </c>
      <c r="Z485" s="270">
        <v>75.12</v>
      </c>
      <c r="AA485" s="271" t="s">
        <v>2689</v>
      </c>
      <c r="AB485" s="270">
        <v>1.641498275012321</v>
      </c>
      <c r="AC485">
        <f>IF('WetLitterbags placem_collection'!AB46="","",'WetLitterbags placem_collection'!AB46)</f>
        <v>2.6</v>
      </c>
      <c r="AD485">
        <f>IF('WetLitterbags placem_collection'!Z46="","",'WetLitterbags placem_collection'!Z46)</f>
        <v>39.200000000000003</v>
      </c>
      <c r="AE485" s="256" t="str">
        <f>IF('WetLitterbags placem_collection'!AA46="","",'WetLitterbags placem_collection'!AA46)</f>
        <v>G</v>
      </c>
      <c r="AF485">
        <f>IF('WetLitterbags placem_collection'!AC46="","",'WetLitterbags placem_collection'!AC46)</f>
        <v>0</v>
      </c>
      <c r="AG485">
        <f>IFERROR(AVERAGE('Dry_Litterbag Placem_Collection'!O46,'Dry_Litterbag Placem_Collection'!R46),"")</f>
        <v>3.8499999999999996</v>
      </c>
      <c r="AH485" s="290">
        <f>IFERROR(AVERAGE('Dry_Litterbag Placem_Collection'!N46,'Dry_Litterbag Placem_Collection'!Q46),"")</f>
        <v>26.5</v>
      </c>
      <c r="AI485" s="289">
        <f>INDEX(Coordinates!$B$2:$B$197,MATCH(G485,Coordinates!$J$2:$J$197,0))</f>
        <v>-3.4081529920000002</v>
      </c>
      <c r="AJ485" s="289">
        <f>INDEX(Coordinates!$C$2:$C$197,MATCH(G485,Coordinates!$J$2:$J$197,0))</f>
        <v>34.850168959999998</v>
      </c>
      <c r="AK485" s="289" t="str">
        <f>IF(ISNUMBER(SEARCH("C", 'Dry_Litterbag Placem_Collection'!U46)),"YES","")</f>
        <v/>
      </c>
      <c r="AL485" s="289" t="str">
        <f>IF(ISNUMBER(SEARCH("H", 'Dry_Litterbag Placem_Collection'!U46)),"YES","")</f>
        <v/>
      </c>
      <c r="AM485" s="289" t="str">
        <f>IF(ISNUMBER(SEARCH("R", 'Dry_Litterbag Placem_Collection'!U46)),"YES","")</f>
        <v/>
      </c>
    </row>
    <row r="486" spans="1:39" ht="15" customHeight="1">
      <c r="A486" s="281" t="s">
        <v>2677</v>
      </c>
      <c r="B486" s="282">
        <f>'Dry_Litterbag Placem_Collection'!A47</f>
        <v>45</v>
      </c>
      <c r="C486" s="282" t="str">
        <f>'Dry_Litterbag Placem_Collection'!B47</f>
        <v>Makao</v>
      </c>
      <c r="D486" s="282" t="s">
        <v>2677</v>
      </c>
      <c r="E486" s="282" t="s">
        <v>20</v>
      </c>
      <c r="F486" s="282">
        <v>2</v>
      </c>
      <c r="G486" s="283" t="str">
        <f>'Dry_Litterbag Placem_Collection'!C47</f>
        <v>Dry_P2_T5</v>
      </c>
      <c r="H486" s="293" t="s">
        <v>3672</v>
      </c>
      <c r="I486" s="285" t="s">
        <v>1147</v>
      </c>
      <c r="J486" s="282" t="str">
        <f>IF(ISBLANK('Dry_Litterbag Placem_Collection'!L47),"","G"&amp;""&amp;'Dry_Litterbag Placem_Collection'!L47)</f>
        <v>G354</v>
      </c>
      <c r="K486" s="286">
        <f>IFERROR(INDEX('Green_rooibos initial weight'!$C$5:$C$1749,MATCH(J486, 'Green_rooibos initial weight'!$A$5:$A$1749,0)),"")</f>
        <v>1.835</v>
      </c>
      <c r="L486" s="286">
        <f t="shared" si="29"/>
        <v>1.5851999999999999</v>
      </c>
      <c r="M486" s="291"/>
      <c r="N486" s="291"/>
      <c r="O486" s="286" t="str">
        <f>IF(IFERROR(INDEX('Both teabags AfterDry'!$D$3:$D$900,MATCH(J486,'Both teabags AfterDry'!$A$3:$A$900,0)),"")="","",(IFERROR(INDEX('Both teabags AfterDry'!$D$3:$D$900,MATCH(J486,'Both teabags AfterDry'!$A$3:$A$900,0)),"")))</f>
        <v/>
      </c>
      <c r="P486" s="286" t="str">
        <f t="shared" si="30"/>
        <v/>
      </c>
      <c r="Q486" s="291"/>
      <c r="R486" s="291"/>
      <c r="S486" s="287">
        <f>'Dry_Litterbag Placem_Collection'!E47</f>
        <v>42938</v>
      </c>
      <c r="T486" s="287">
        <f>IF('Dry_Litterbag Placem_Collection'!G47="","",'Dry_Litterbag Placem_Collection'!G47)</f>
        <v>43005</v>
      </c>
      <c r="U486" s="288">
        <f t="shared" si="28"/>
        <v>67</v>
      </c>
      <c r="V486" s="286" t="str">
        <f t="shared" si="31"/>
        <v/>
      </c>
      <c r="W486" s="289">
        <f>IFERROR(INDEX(Rainfall_Dry!$O$2:$O$217,MATCH(B486, Rainfall_Dry!$A$2:$A$217,0)),"")</f>
        <v>6.5250000359999998</v>
      </c>
      <c r="X486" s="270">
        <v>19.96</v>
      </c>
      <c r="Y486" s="270">
        <v>4.9199999999999982</v>
      </c>
      <c r="Z486" s="270">
        <v>75.12</v>
      </c>
      <c r="AA486" s="271" t="s">
        <v>2689</v>
      </c>
      <c r="AB486" s="270">
        <v>1.641498275012321</v>
      </c>
      <c r="AC486">
        <f>IF('WetLitterbags placem_collection'!AB47="","",'WetLitterbags placem_collection'!AB47)</f>
        <v>2.2999999999999998</v>
      </c>
      <c r="AD486">
        <f>IF('WetLitterbags placem_collection'!Z47="","",'WetLitterbags placem_collection'!Z47)</f>
        <v>9.3000000000000007</v>
      </c>
      <c r="AE486" s="256" t="str">
        <f>IF('WetLitterbags placem_collection'!AA47="","",'WetLitterbags placem_collection'!AA47)</f>
        <v>O</v>
      </c>
      <c r="AF486">
        <f>IF('WetLitterbags placem_collection'!AC47="","",'WetLitterbags placem_collection'!AC47)</f>
        <v>0</v>
      </c>
      <c r="AG486">
        <f>IFERROR(AVERAGE('Dry_Litterbag Placem_Collection'!O47,'Dry_Litterbag Placem_Collection'!R47),"")</f>
        <v>4.0999999999999996</v>
      </c>
      <c r="AH486" s="290">
        <f>IFERROR(AVERAGE('Dry_Litterbag Placem_Collection'!N47,'Dry_Litterbag Placem_Collection'!Q47),"")</f>
        <v>27.25</v>
      </c>
      <c r="AI486" s="289">
        <f>INDEX(Coordinates!$B$2:$B$197,MATCH(G486,Coordinates!$J$2:$J$197,0))</f>
        <v>-3.4081789759999999</v>
      </c>
      <c r="AJ486" s="289">
        <f>INDEX(Coordinates!$C$2:$C$197,MATCH(G486,Coordinates!$J$2:$J$197,0))</f>
        <v>34.850516980000002</v>
      </c>
      <c r="AK486" s="289" t="str">
        <f>IF(ISNUMBER(SEARCH("C", 'Dry_Litterbag Placem_Collection'!U47)),"YES","")</f>
        <v/>
      </c>
      <c r="AL486" s="289" t="str">
        <f>IF(ISNUMBER(SEARCH("H", 'Dry_Litterbag Placem_Collection'!U47)),"YES","")</f>
        <v/>
      </c>
      <c r="AM486" s="289" t="str">
        <f>IF(ISNUMBER(SEARCH("R", 'Dry_Litterbag Placem_Collection'!U47)),"YES","")</f>
        <v/>
      </c>
    </row>
    <row r="487" spans="1:39" ht="15" customHeight="1">
      <c r="A487" s="281" t="s">
        <v>2677</v>
      </c>
      <c r="B487" s="282">
        <f>'Dry_Litterbag Placem_Collection'!A48</f>
        <v>46</v>
      </c>
      <c r="C487" s="282" t="str">
        <f>'Dry_Litterbag Placem_Collection'!B48</f>
        <v>Makao</v>
      </c>
      <c r="D487" s="282" t="s">
        <v>2677</v>
      </c>
      <c r="E487" s="282" t="s">
        <v>20</v>
      </c>
      <c r="F487" s="282">
        <v>2</v>
      </c>
      <c r="G487" s="283" t="str">
        <f>'Dry_Litterbag Placem_Collection'!C48</f>
        <v>Dry_P2_T6</v>
      </c>
      <c r="H487" s="293" t="s">
        <v>3672</v>
      </c>
      <c r="I487" s="285" t="s">
        <v>1147</v>
      </c>
      <c r="J487" s="282" t="str">
        <f>IF(ISBLANK('Dry_Litterbag Placem_Collection'!L48),"","G"&amp;""&amp;'Dry_Litterbag Placem_Collection'!L48)</f>
        <v/>
      </c>
      <c r="K487" s="286" t="str">
        <f>IFERROR(INDEX('Green_rooibos initial weight'!$C$5:$C$1749,MATCH(J487, 'Green_rooibos initial weight'!$A$5:$A$1749,0)),"")</f>
        <v/>
      </c>
      <c r="L487" s="286" t="str">
        <f t="shared" si="29"/>
        <v/>
      </c>
      <c r="M487" s="291"/>
      <c r="N487" s="291"/>
      <c r="O487" s="286" t="str">
        <f>IF(IFERROR(INDEX('Both teabags AfterDry'!$D$3:$D$900,MATCH(J487,'Both teabags AfterDry'!$A$3:$A$900,0)),"")="","",(IFERROR(INDEX('Both teabags AfterDry'!$D$3:$D$900,MATCH(J487,'Both teabags AfterDry'!$A$3:$A$900,0)),"")))</f>
        <v/>
      </c>
      <c r="P487" s="286" t="str">
        <f t="shared" si="30"/>
        <v/>
      </c>
      <c r="Q487" s="291"/>
      <c r="R487" s="291"/>
      <c r="S487" s="287">
        <f>'Dry_Litterbag Placem_Collection'!E48</f>
        <v>0</v>
      </c>
      <c r="T487" s="287" t="str">
        <f>IF('Dry_Litterbag Placem_Collection'!G48="","",'Dry_Litterbag Placem_Collection'!G48)</f>
        <v/>
      </c>
      <c r="U487" s="288" t="str">
        <f t="shared" si="28"/>
        <v/>
      </c>
      <c r="V487" s="286" t="str">
        <f t="shared" si="31"/>
        <v/>
      </c>
      <c r="W487" s="289" t="str">
        <f>IFERROR(INDEX(Rainfall_Dry!$O$2:$O$217,MATCH(B487, Rainfall_Dry!$A$2:$A$217,0)),"")</f>
        <v/>
      </c>
      <c r="X487" s="270">
        <v>19.96</v>
      </c>
      <c r="Y487" s="270">
        <v>4.9199999999999982</v>
      </c>
      <c r="Z487" s="270">
        <v>75.12</v>
      </c>
      <c r="AA487" s="271" t="s">
        <v>2689</v>
      </c>
      <c r="AB487" s="270">
        <v>1.641498275012321</v>
      </c>
      <c r="AC487" t="str">
        <f>IF('WetLitterbags placem_collection'!AB48="","",'WetLitterbags placem_collection'!AB48)</f>
        <v/>
      </c>
      <c r="AD487" t="str">
        <f>IF('WetLitterbags placem_collection'!Z48="","",'WetLitterbags placem_collection'!Z48)</f>
        <v/>
      </c>
      <c r="AE487" s="256" t="str">
        <f>IF('WetLitterbags placem_collection'!AA48="","",'WetLitterbags placem_collection'!AA48)</f>
        <v/>
      </c>
      <c r="AF487" t="str">
        <f>IF('WetLitterbags placem_collection'!AC48="","",'WetLitterbags placem_collection'!AC48)</f>
        <v/>
      </c>
      <c r="AG487" t="str">
        <f>IFERROR(AVERAGE('Dry_Litterbag Placem_Collection'!O48,'Dry_Litterbag Placem_Collection'!R48),"")</f>
        <v/>
      </c>
      <c r="AH487" s="290" t="str">
        <f>IFERROR(AVERAGE('Dry_Litterbag Placem_Collection'!N48,'Dry_Litterbag Placem_Collection'!Q48),"")</f>
        <v/>
      </c>
      <c r="AI487" s="289">
        <f>INDEX(Coordinates!$B$2:$B$197,MATCH(G487,Coordinates!$J$2:$J$197,0))</f>
        <v>-3.4084730130000001</v>
      </c>
      <c r="AJ487" s="289">
        <f>INDEX(Coordinates!$C$2:$C$197,MATCH(G487,Coordinates!$J$2:$J$197,0))</f>
        <v>34.850401980000001</v>
      </c>
      <c r="AK487" s="289" t="str">
        <f>IF(ISNUMBER(SEARCH("C", 'Dry_Litterbag Placem_Collection'!U48)),"YES","")</f>
        <v/>
      </c>
      <c r="AL487" s="289" t="str">
        <f>IF(ISNUMBER(SEARCH("H", 'Dry_Litterbag Placem_Collection'!U48)),"YES","")</f>
        <v/>
      </c>
      <c r="AM487" s="289" t="str">
        <f>IF(ISNUMBER(SEARCH("R", 'Dry_Litterbag Placem_Collection'!U48)),"YES","")</f>
        <v/>
      </c>
    </row>
    <row r="488" spans="1:39" ht="15" customHeight="1">
      <c r="A488" s="281" t="s">
        <v>2677</v>
      </c>
      <c r="B488" s="282">
        <f>'Dry_Litterbag Placem_Collection'!A49</f>
        <v>47</v>
      </c>
      <c r="C488" s="282" t="str">
        <f>'Dry_Litterbag Placem_Collection'!B49</f>
        <v>Makao</v>
      </c>
      <c r="D488" s="282" t="s">
        <v>2677</v>
      </c>
      <c r="E488" s="282" t="s">
        <v>20</v>
      </c>
      <c r="F488" s="282">
        <v>2</v>
      </c>
      <c r="G488" s="283" t="str">
        <f>'Dry_Litterbag Placem_Collection'!C49</f>
        <v>Dry_P2_T7</v>
      </c>
      <c r="H488" s="293" t="s">
        <v>3672</v>
      </c>
      <c r="I488" s="285" t="s">
        <v>1147</v>
      </c>
      <c r="J488" s="282" t="str">
        <f>IF(ISBLANK('Dry_Litterbag Placem_Collection'!L49),"","G"&amp;""&amp;'Dry_Litterbag Placem_Collection'!L49)</f>
        <v>G659</v>
      </c>
      <c r="K488" s="286">
        <f>IFERROR(INDEX('Green_rooibos initial weight'!$C$5:$C$1749,MATCH(J488, 'Green_rooibos initial weight'!$A$5:$A$1749,0)),"")</f>
        <v>2.0529999999999999</v>
      </c>
      <c r="L488" s="286">
        <f t="shared" si="29"/>
        <v>1.8031999999999999</v>
      </c>
      <c r="M488" s="291"/>
      <c r="N488" s="291"/>
      <c r="O488" s="286">
        <f>IF(IFERROR(INDEX('Both teabags AfterDry'!$D$3:$D$900,MATCH(J488,'Both teabags AfterDry'!$A$3:$A$900,0)),"")="","",(IFERROR(INDEX('Both teabags AfterDry'!$D$3:$D$900,MATCH(J488,'Both teabags AfterDry'!$A$3:$A$900,0)),"")))</f>
        <v>1.8913</v>
      </c>
      <c r="P488" s="286">
        <f t="shared" si="30"/>
        <v>1.7406999999999999</v>
      </c>
      <c r="Q488" s="291"/>
      <c r="R488" s="291"/>
      <c r="S488" s="287">
        <f>'Dry_Litterbag Placem_Collection'!E49</f>
        <v>42938</v>
      </c>
      <c r="T488" s="287">
        <f>IF('Dry_Litterbag Placem_Collection'!G49="","",'Dry_Litterbag Placem_Collection'!G49)</f>
        <v>43005</v>
      </c>
      <c r="U488" s="288">
        <f t="shared" si="28"/>
        <v>67</v>
      </c>
      <c r="V488" s="286">
        <f t="shared" si="31"/>
        <v>6.25E-2</v>
      </c>
      <c r="W488" s="289">
        <f>IFERROR(INDEX(Rainfall_Dry!$O$2:$O$217,MATCH(B488, Rainfall_Dry!$A$2:$A$217,0)),"")</f>
        <v>6.5250000359999998</v>
      </c>
      <c r="X488" s="270">
        <v>19.96</v>
      </c>
      <c r="Y488" s="270">
        <v>4.9199999999999982</v>
      </c>
      <c r="Z488" s="270">
        <v>75.12</v>
      </c>
      <c r="AA488" s="271" t="s">
        <v>2689</v>
      </c>
      <c r="AB488" s="270">
        <v>1.641498275012321</v>
      </c>
      <c r="AC488">
        <f>IF('WetLitterbags placem_collection'!AB49="","",'WetLitterbags placem_collection'!AB49)</f>
        <v>5.2</v>
      </c>
      <c r="AD488">
        <f>IF('WetLitterbags placem_collection'!Z49="","",'WetLitterbags placem_collection'!Z49)</f>
        <v>5.2</v>
      </c>
      <c r="AE488" s="256" t="str">
        <f>IF('WetLitterbags placem_collection'!AA49="","",'WetLitterbags placem_collection'!AA49)</f>
        <v>G</v>
      </c>
      <c r="AF488">
        <f>IF('WetLitterbags placem_collection'!AC49="","",'WetLitterbags placem_collection'!AC49)</f>
        <v>0</v>
      </c>
      <c r="AG488">
        <f>IFERROR(AVERAGE('Dry_Litterbag Placem_Collection'!O49,'Dry_Litterbag Placem_Collection'!R49),"")</f>
        <v>5.35</v>
      </c>
      <c r="AH488" s="290">
        <f>IFERROR(AVERAGE('Dry_Litterbag Placem_Collection'!N49,'Dry_Litterbag Placem_Collection'!Q49),"")</f>
        <v>26.4</v>
      </c>
      <c r="AI488" s="289">
        <f>INDEX(Coordinates!$B$2:$B$197,MATCH(G488,Coordinates!$J$2:$J$197,0))</f>
        <v>-3.4084819820000001</v>
      </c>
      <c r="AJ488" s="289">
        <f>INDEX(Coordinates!$C$2:$C$197,MATCH(G488,Coordinates!$J$2:$J$197,0))</f>
        <v>34.850024040000001</v>
      </c>
      <c r="AK488" s="289" t="str">
        <f>IF(ISNUMBER(SEARCH("C", 'Dry_Litterbag Placem_Collection'!U49)),"YES","")</f>
        <v/>
      </c>
      <c r="AL488" s="289" t="str">
        <f>IF(ISNUMBER(SEARCH("H", 'Dry_Litterbag Placem_Collection'!U49)),"YES","")</f>
        <v/>
      </c>
      <c r="AM488" s="289" t="str">
        <f>IF(ISNUMBER(SEARCH("R", 'Dry_Litterbag Placem_Collection'!U49)),"YES","")</f>
        <v/>
      </c>
    </row>
    <row r="489" spans="1:39" ht="15" customHeight="1">
      <c r="A489" s="281" t="s">
        <v>2677</v>
      </c>
      <c r="B489" s="282">
        <f>'Dry_Litterbag Placem_Collection'!A50</f>
        <v>48</v>
      </c>
      <c r="C489" s="282" t="str">
        <f>'Dry_Litterbag Placem_Collection'!B50</f>
        <v>Makao</v>
      </c>
      <c r="D489" s="282" t="s">
        <v>2677</v>
      </c>
      <c r="E489" s="282" t="s">
        <v>20</v>
      </c>
      <c r="F489" s="282">
        <v>2</v>
      </c>
      <c r="G489" s="283" t="str">
        <f>'Dry_Litterbag Placem_Collection'!C50</f>
        <v>Dry_P2_T8</v>
      </c>
      <c r="H489" s="293" t="s">
        <v>3672</v>
      </c>
      <c r="I489" s="285" t="s">
        <v>1147</v>
      </c>
      <c r="J489" s="282" t="str">
        <f>IF(ISBLANK('Dry_Litterbag Placem_Collection'!L50),"","G"&amp;""&amp;'Dry_Litterbag Placem_Collection'!L50)</f>
        <v>G267</v>
      </c>
      <c r="K489" s="286">
        <f>IFERROR(INDEX('Green_rooibos initial weight'!$C$5:$C$1749,MATCH(J489, 'Green_rooibos initial weight'!$A$5:$A$1749,0)),"")</f>
        <v>2.069</v>
      </c>
      <c r="L489" s="286">
        <f t="shared" si="29"/>
        <v>1.8191999999999999</v>
      </c>
      <c r="M489" s="291"/>
      <c r="N489" s="291"/>
      <c r="O489" s="286">
        <f>IF(IFERROR(INDEX('Both teabags AfterDry'!$D$3:$D$900,MATCH(J489,'Both teabags AfterDry'!$A$3:$A$900,0)),"")="","",(IFERROR(INDEX('Both teabags AfterDry'!$D$3:$D$900,MATCH(J489,'Both teabags AfterDry'!$A$3:$A$900,0)),"")))</f>
        <v>1.8248</v>
      </c>
      <c r="P489" s="286">
        <f t="shared" si="30"/>
        <v>1.6741999999999999</v>
      </c>
      <c r="Q489" s="291"/>
      <c r="R489" s="291"/>
      <c r="S489" s="287">
        <f>'Dry_Litterbag Placem_Collection'!E50</f>
        <v>42938</v>
      </c>
      <c r="T489" s="287">
        <f>IF('Dry_Litterbag Placem_Collection'!G50="","",'Dry_Litterbag Placem_Collection'!G50)</f>
        <v>43005</v>
      </c>
      <c r="U489" s="288">
        <f t="shared" si="28"/>
        <v>67</v>
      </c>
      <c r="V489" s="286">
        <f t="shared" si="31"/>
        <v>0.14500000000000002</v>
      </c>
      <c r="W489" s="289">
        <f>IFERROR(INDEX(Rainfall_Dry!$O$2:$O$217,MATCH(B489, Rainfall_Dry!$A$2:$A$217,0)),"")</f>
        <v>6.5250000359999998</v>
      </c>
      <c r="X489" s="270">
        <v>19.96</v>
      </c>
      <c r="Y489" s="270">
        <v>4.9199999999999982</v>
      </c>
      <c r="Z489" s="270">
        <v>75.12</v>
      </c>
      <c r="AA489" s="271" t="s">
        <v>2689</v>
      </c>
      <c r="AB489" s="270">
        <v>1.641498275012321</v>
      </c>
      <c r="AC489">
        <f>IF('WetLitterbags placem_collection'!AB50="","",'WetLitterbags placem_collection'!AB50)</f>
        <v>7.3</v>
      </c>
      <c r="AD489">
        <f>IF('WetLitterbags placem_collection'!Z50="","",'WetLitterbags placem_collection'!Z50)</f>
        <v>27.2</v>
      </c>
      <c r="AE489" s="256" t="str">
        <f>IF('WetLitterbags placem_collection'!AA50="","",'WetLitterbags placem_collection'!AA50)</f>
        <v>M</v>
      </c>
      <c r="AF489">
        <f>IF('WetLitterbags placem_collection'!AC50="","",'WetLitterbags placem_collection'!AC50)</f>
        <v>0</v>
      </c>
      <c r="AG489">
        <f>IFERROR(AVERAGE('Dry_Litterbag Placem_Collection'!O50,'Dry_Litterbag Placem_Collection'!R50),"")</f>
        <v>3.95</v>
      </c>
      <c r="AH489" s="290">
        <f>IFERROR(AVERAGE('Dry_Litterbag Placem_Collection'!N50,'Dry_Litterbag Placem_Collection'!Q50),"")</f>
        <v>25.950000000000003</v>
      </c>
      <c r="AI489" s="289">
        <f>INDEX(Coordinates!$B$2:$B$197,MATCH(G489,Coordinates!$J$2:$J$197,0))</f>
        <v>-3.4081990090000001</v>
      </c>
      <c r="AJ489" s="289">
        <f>INDEX(Coordinates!$C$2:$C$197,MATCH(G489,Coordinates!$J$2:$J$197,0))</f>
        <v>34.850254960000001</v>
      </c>
      <c r="AK489" s="289" t="str">
        <f>IF(ISNUMBER(SEARCH("C", 'Dry_Litterbag Placem_Collection'!U50)),"YES","")</f>
        <v/>
      </c>
      <c r="AL489" s="289" t="str">
        <f>IF(ISNUMBER(SEARCH("H", 'Dry_Litterbag Placem_Collection'!U50)),"YES","")</f>
        <v/>
      </c>
      <c r="AM489" s="289" t="str">
        <f>IF(ISNUMBER(SEARCH("R", 'Dry_Litterbag Placem_Collection'!U50)),"YES","")</f>
        <v/>
      </c>
    </row>
    <row r="490" spans="1:39" ht="15" customHeight="1">
      <c r="A490" s="281" t="s">
        <v>2677</v>
      </c>
      <c r="B490" s="282">
        <f>'Dry_Litterbag Placem_Collection'!A51</f>
        <v>49</v>
      </c>
      <c r="C490" s="282" t="str">
        <f>'Dry_Litterbag Placem_Collection'!B51</f>
        <v>Makao</v>
      </c>
      <c r="D490" s="282" t="s">
        <v>2677</v>
      </c>
      <c r="E490" s="282" t="s">
        <v>20</v>
      </c>
      <c r="F490" s="282">
        <v>3</v>
      </c>
      <c r="G490" s="283" t="str">
        <f>'Dry_Litterbag Placem_Collection'!C51</f>
        <v>Dry_P3_T1</v>
      </c>
      <c r="H490" s="293" t="s">
        <v>3672</v>
      </c>
      <c r="I490" s="285" t="s">
        <v>1147</v>
      </c>
      <c r="J490" s="282" t="str">
        <f>IF(ISBLANK('Dry_Litterbag Placem_Collection'!L51),"","G"&amp;""&amp;'Dry_Litterbag Placem_Collection'!L51)</f>
        <v>G812</v>
      </c>
      <c r="K490" s="286">
        <f>IFERROR(INDEX('Green_rooibos initial weight'!$C$5:$C$1749,MATCH(J490, 'Green_rooibos initial weight'!$A$5:$A$1749,0)),"")</f>
        <v>2.0169999999999999</v>
      </c>
      <c r="L490" s="286">
        <f t="shared" si="29"/>
        <v>1.7671999999999999</v>
      </c>
      <c r="M490" s="291"/>
      <c r="N490" s="291"/>
      <c r="O490" s="286" t="str">
        <f>IF(IFERROR(INDEX('Both teabags AfterDry'!$D$3:$D$900,MATCH(J490,'Both teabags AfterDry'!$A$3:$A$900,0)),"")="","",(IFERROR(INDEX('Both teabags AfterDry'!$D$3:$D$900,MATCH(J490,'Both teabags AfterDry'!$A$3:$A$900,0)),"")))</f>
        <v/>
      </c>
      <c r="P490" s="286" t="str">
        <f t="shared" si="30"/>
        <v/>
      </c>
      <c r="Q490" s="291"/>
      <c r="R490" s="291"/>
      <c r="S490" s="287">
        <f>'Dry_Litterbag Placem_Collection'!E51</f>
        <v>42938</v>
      </c>
      <c r="T490" s="287">
        <f>IF('Dry_Litterbag Placem_Collection'!G51="","",'Dry_Litterbag Placem_Collection'!G51)</f>
        <v>43005</v>
      </c>
      <c r="U490" s="288">
        <f t="shared" si="28"/>
        <v>67</v>
      </c>
      <c r="V490" s="286" t="str">
        <f t="shared" si="31"/>
        <v/>
      </c>
      <c r="W490" s="289">
        <f>IFERROR(INDEX(Rainfall_Dry!$O$2:$O$217,MATCH(B490, Rainfall_Dry!$A$2:$A$217,0)),"")</f>
        <v>6.5250000359999998</v>
      </c>
      <c r="X490" s="270">
        <v>21.96</v>
      </c>
      <c r="Y490" s="270">
        <v>8.9199999999999982</v>
      </c>
      <c r="Z490" s="270">
        <v>69.12</v>
      </c>
      <c r="AA490" s="271" t="s">
        <v>2688</v>
      </c>
      <c r="AB490" s="270">
        <v>1.7491375061606702</v>
      </c>
      <c r="AC490">
        <f>IF('WetLitterbags placem_collection'!AB51="","",'WetLitterbags placem_collection'!AB51)</f>
        <v>10.4</v>
      </c>
      <c r="AD490">
        <f>IF('WetLitterbags placem_collection'!Z51="","",'WetLitterbags placem_collection'!Z51)</f>
        <v>36</v>
      </c>
      <c r="AE490" s="256" t="str">
        <f>IF('WetLitterbags placem_collection'!AA51="","",'WetLitterbags placem_collection'!AA51)</f>
        <v>M</v>
      </c>
      <c r="AF490">
        <f>IF('WetLitterbags placem_collection'!AC51="","",'WetLitterbags placem_collection'!AC51)</f>
        <v>1</v>
      </c>
      <c r="AG490">
        <f>IFERROR(AVERAGE('Dry_Litterbag Placem_Collection'!O51,'Dry_Litterbag Placem_Collection'!R51),"")</f>
        <v>7.05</v>
      </c>
      <c r="AH490" s="290">
        <f>IFERROR(AVERAGE('Dry_Litterbag Placem_Collection'!N51,'Dry_Litterbag Placem_Collection'!Q51),"")</f>
        <v>31.5</v>
      </c>
      <c r="AI490" s="289">
        <f>INDEX(Coordinates!$B$2:$B$197,MATCH(G490,Coordinates!$J$2:$J$197,0))</f>
        <v>-3.406225992</v>
      </c>
      <c r="AJ490" s="289">
        <f>INDEX(Coordinates!$C$2:$C$197,MATCH(G490,Coordinates!$J$2:$J$197,0))</f>
        <v>34.85055998</v>
      </c>
      <c r="AK490" s="289" t="str">
        <f>IF(ISNUMBER(SEARCH("C", 'Dry_Litterbag Placem_Collection'!U51)),"YES","")</f>
        <v/>
      </c>
      <c r="AL490" s="289" t="str">
        <f>IF(ISNUMBER(SEARCH("H", 'Dry_Litterbag Placem_Collection'!U51)),"YES","")</f>
        <v/>
      </c>
      <c r="AM490" s="289" t="str">
        <f>IF(ISNUMBER(SEARCH("R", 'Dry_Litterbag Placem_Collection'!U51)),"YES","")</f>
        <v/>
      </c>
    </row>
    <row r="491" spans="1:39" ht="15" customHeight="1">
      <c r="A491" s="281" t="s">
        <v>2677</v>
      </c>
      <c r="B491" s="282">
        <f>'Dry_Litterbag Placem_Collection'!A52</f>
        <v>50</v>
      </c>
      <c r="C491" s="282" t="str">
        <f>'Dry_Litterbag Placem_Collection'!B52</f>
        <v>Makao</v>
      </c>
      <c r="D491" s="282" t="s">
        <v>2677</v>
      </c>
      <c r="E491" s="282" t="s">
        <v>20</v>
      </c>
      <c r="F491" s="282">
        <v>3</v>
      </c>
      <c r="G491" s="283" t="str">
        <f>'Dry_Litterbag Placem_Collection'!C52</f>
        <v>Dry_P3_T2</v>
      </c>
      <c r="H491" s="293" t="s">
        <v>3672</v>
      </c>
      <c r="I491" s="285" t="s">
        <v>1147</v>
      </c>
      <c r="J491" s="282" t="str">
        <f>IF(ISBLANK('Dry_Litterbag Placem_Collection'!L52),"","G"&amp;""&amp;'Dry_Litterbag Placem_Collection'!L52)</f>
        <v>G212</v>
      </c>
      <c r="K491" s="286">
        <f>IFERROR(INDEX('Green_rooibos initial weight'!$C$5:$C$1749,MATCH(J491, 'Green_rooibos initial weight'!$A$5:$A$1749,0)),"")</f>
        <v>1.9570000000000001</v>
      </c>
      <c r="L491" s="286">
        <f t="shared" si="29"/>
        <v>1.7072000000000001</v>
      </c>
      <c r="M491" s="291"/>
      <c r="N491" s="291"/>
      <c r="O491" s="286" t="str">
        <f>IF(IFERROR(INDEX('Both teabags AfterDry'!$D$3:$D$900,MATCH(J491,'Both teabags AfterDry'!$A$3:$A$900,0)),"")="","",(IFERROR(INDEX('Both teabags AfterDry'!$D$3:$D$900,MATCH(J491,'Both teabags AfterDry'!$A$3:$A$900,0)),"")))</f>
        <v/>
      </c>
      <c r="P491" s="286" t="str">
        <f t="shared" si="30"/>
        <v/>
      </c>
      <c r="Q491" s="291"/>
      <c r="R491" s="291"/>
      <c r="S491" s="287">
        <f>'Dry_Litterbag Placem_Collection'!E52</f>
        <v>42938</v>
      </c>
      <c r="T491" s="287" t="str">
        <f>IF('Dry_Litterbag Placem_Collection'!G52="","",'Dry_Litterbag Placem_Collection'!G52)</f>
        <v/>
      </c>
      <c r="U491" s="288" t="str">
        <f t="shared" si="28"/>
        <v/>
      </c>
      <c r="V491" s="286" t="str">
        <f t="shared" si="31"/>
        <v/>
      </c>
      <c r="W491" s="289" t="str">
        <f>IFERROR(INDEX(Rainfall_Dry!$O$2:$O$217,MATCH(B491, Rainfall_Dry!$A$2:$A$217,0)),"")</f>
        <v/>
      </c>
      <c r="X491" s="270">
        <v>21.96</v>
      </c>
      <c r="Y491" s="270">
        <v>8.9199999999999982</v>
      </c>
      <c r="Z491" s="270">
        <v>69.12</v>
      </c>
      <c r="AA491" s="271" t="s">
        <v>2688</v>
      </c>
      <c r="AB491" s="270">
        <v>1.7491375061606702</v>
      </c>
      <c r="AC491">
        <f>IF('WetLitterbags placem_collection'!AB52="","",'WetLitterbags placem_collection'!AB52)</f>
        <v>10</v>
      </c>
      <c r="AD491">
        <f>IF('WetLitterbags placem_collection'!Z52="","",'WetLitterbags placem_collection'!Z52)</f>
        <v>22.5</v>
      </c>
      <c r="AE491" s="256" t="str">
        <f>IF('WetLitterbags placem_collection'!AA52="","",'WetLitterbags placem_collection'!AA52)</f>
        <v>M</v>
      </c>
      <c r="AF491">
        <f>IF('WetLitterbags placem_collection'!AC52="","",'WetLitterbags placem_collection'!AC52)</f>
        <v>1</v>
      </c>
      <c r="AG491">
        <f>IFERROR(AVERAGE('Dry_Litterbag Placem_Collection'!O52,'Dry_Litterbag Placem_Collection'!R52),"")</f>
        <v>6.4</v>
      </c>
      <c r="AH491" s="290">
        <f>IFERROR(AVERAGE('Dry_Litterbag Placem_Collection'!N52,'Dry_Litterbag Placem_Collection'!Q52),"")</f>
        <v>27.6</v>
      </c>
      <c r="AI491" s="289">
        <f>INDEX(Coordinates!$B$2:$B$197,MATCH(G491,Coordinates!$J$2:$J$197,0))</f>
        <v>-3.4062630399999998</v>
      </c>
      <c r="AJ491" s="289">
        <f>INDEX(Coordinates!$C$2:$C$197,MATCH(G491,Coordinates!$J$2:$J$197,0))</f>
        <v>34.850566010000001</v>
      </c>
      <c r="AK491" s="289" t="str">
        <f>IF(ISNUMBER(SEARCH("C", 'Dry_Litterbag Placem_Collection'!U52)),"YES","")</f>
        <v/>
      </c>
      <c r="AL491" s="289" t="str">
        <f>IF(ISNUMBER(SEARCH("H", 'Dry_Litterbag Placem_Collection'!U52)),"YES","")</f>
        <v/>
      </c>
      <c r="AM491" s="289" t="str">
        <f>IF(ISNUMBER(SEARCH("R", 'Dry_Litterbag Placem_Collection'!U52)),"YES","")</f>
        <v/>
      </c>
    </row>
    <row r="492" spans="1:39" ht="15" customHeight="1">
      <c r="A492" s="281" t="s">
        <v>2677</v>
      </c>
      <c r="B492" s="282">
        <f>'Dry_Litterbag Placem_Collection'!A53</f>
        <v>51</v>
      </c>
      <c r="C492" s="282" t="str">
        <f>'Dry_Litterbag Placem_Collection'!B53</f>
        <v>Makao</v>
      </c>
      <c r="D492" s="282" t="s">
        <v>2677</v>
      </c>
      <c r="E492" s="282" t="s">
        <v>20</v>
      </c>
      <c r="F492" s="282">
        <v>3</v>
      </c>
      <c r="G492" s="283" t="str">
        <f>'Dry_Litterbag Placem_Collection'!C53</f>
        <v>Dry_P3_T3</v>
      </c>
      <c r="H492" s="293" t="s">
        <v>3672</v>
      </c>
      <c r="I492" s="285" t="s">
        <v>1147</v>
      </c>
      <c r="J492" s="282" t="str">
        <f>IF(ISBLANK('Dry_Litterbag Placem_Collection'!L53),"","G"&amp;""&amp;'Dry_Litterbag Placem_Collection'!L53)</f>
        <v>G598</v>
      </c>
      <c r="K492" s="286">
        <f>IFERROR(INDEX('Green_rooibos initial weight'!$C$5:$C$1749,MATCH(J492, 'Green_rooibos initial weight'!$A$5:$A$1749,0)),"")</f>
        <v>2.1680000000000001</v>
      </c>
      <c r="L492" s="286">
        <f t="shared" si="29"/>
        <v>1.9182000000000001</v>
      </c>
      <c r="M492" s="291"/>
      <c r="N492" s="291"/>
      <c r="O492" s="286">
        <f>IF(IFERROR(INDEX('Both teabags AfterDry'!$D$3:$D$900,MATCH(J492,'Both teabags AfterDry'!$A$3:$A$900,0)),"")="","",(IFERROR(INDEX('Both teabags AfterDry'!$D$3:$D$900,MATCH(J492,'Both teabags AfterDry'!$A$3:$A$900,0)),"")))</f>
        <v>1.9169</v>
      </c>
      <c r="P492" s="286">
        <f t="shared" si="30"/>
        <v>1.7663</v>
      </c>
      <c r="Q492" s="291"/>
      <c r="R492" s="291"/>
      <c r="S492" s="287">
        <f>'Dry_Litterbag Placem_Collection'!E53</f>
        <v>42938</v>
      </c>
      <c r="T492" s="287">
        <f>IF('Dry_Litterbag Placem_Collection'!G53="","",'Dry_Litterbag Placem_Collection'!G53)</f>
        <v>43005</v>
      </c>
      <c r="U492" s="288">
        <f t="shared" si="28"/>
        <v>67</v>
      </c>
      <c r="V492" s="286">
        <f t="shared" si="31"/>
        <v>0.15190000000000015</v>
      </c>
      <c r="W492" s="289">
        <f>IFERROR(INDEX(Rainfall_Dry!$O$2:$O$217,MATCH(B492, Rainfall_Dry!$A$2:$A$217,0)),"")</f>
        <v>6.5250000359999998</v>
      </c>
      <c r="X492" s="270">
        <v>21.96</v>
      </c>
      <c r="Y492" s="270">
        <v>8.9199999999999982</v>
      </c>
      <c r="Z492" s="270">
        <v>69.12</v>
      </c>
      <c r="AA492" s="271" t="s">
        <v>2688</v>
      </c>
      <c r="AB492" s="270">
        <v>1.7491375061606702</v>
      </c>
      <c r="AC492">
        <f>IF('WetLitterbags placem_collection'!AB53="","",'WetLitterbags placem_collection'!AB53)</f>
        <v>3</v>
      </c>
      <c r="AD492">
        <f>IF('WetLitterbags placem_collection'!Z53="","",'WetLitterbags placem_collection'!Z53)</f>
        <v>18</v>
      </c>
      <c r="AE492" s="256" t="str">
        <f>IF('WetLitterbags placem_collection'!AA53="","",'WetLitterbags placem_collection'!AA53)</f>
        <v>O</v>
      </c>
      <c r="AF492">
        <f>IF('WetLitterbags placem_collection'!AC53="","",'WetLitterbags placem_collection'!AC53)</f>
        <v>0</v>
      </c>
      <c r="AG492">
        <f>IFERROR(AVERAGE('Dry_Litterbag Placem_Collection'!O53,'Dry_Litterbag Placem_Collection'!R53),"")</f>
        <v>2.4500000000000002</v>
      </c>
      <c r="AH492" s="290">
        <f>IFERROR(AVERAGE('Dry_Litterbag Placem_Collection'!N53,'Dry_Litterbag Placem_Collection'!Q53),"")</f>
        <v>34.450000000000003</v>
      </c>
      <c r="AI492" s="289">
        <f>INDEX(Coordinates!$B$2:$B$197,MATCH(G492,Coordinates!$J$2:$J$197,0))</f>
        <v>-3.4063920379999999</v>
      </c>
      <c r="AJ492" s="289">
        <f>INDEX(Coordinates!$C$2:$C$197,MATCH(G492,Coordinates!$J$2:$J$197,0))</f>
        <v>34.850696020000001</v>
      </c>
      <c r="AK492" s="289" t="str">
        <f>IF(ISNUMBER(SEARCH("C", 'Dry_Litterbag Placem_Collection'!U53)),"YES","")</f>
        <v/>
      </c>
      <c r="AL492" s="289" t="str">
        <f>IF(ISNUMBER(SEARCH("H", 'Dry_Litterbag Placem_Collection'!U53)),"YES","")</f>
        <v/>
      </c>
      <c r="AM492" s="289" t="str">
        <f>IF(ISNUMBER(SEARCH("R", 'Dry_Litterbag Placem_Collection'!U53)),"YES","")</f>
        <v/>
      </c>
    </row>
    <row r="493" spans="1:39" ht="15" customHeight="1">
      <c r="A493" s="281" t="s">
        <v>2677</v>
      </c>
      <c r="B493" s="282">
        <f>'Dry_Litterbag Placem_Collection'!A54</f>
        <v>52</v>
      </c>
      <c r="C493" s="282" t="str">
        <f>'Dry_Litterbag Placem_Collection'!B54</f>
        <v>Makao</v>
      </c>
      <c r="D493" s="282" t="s">
        <v>2677</v>
      </c>
      <c r="E493" s="282" t="s">
        <v>20</v>
      </c>
      <c r="F493" s="282">
        <v>3</v>
      </c>
      <c r="G493" s="283" t="str">
        <f>'Dry_Litterbag Placem_Collection'!C54</f>
        <v>Dry_P3_T4</v>
      </c>
      <c r="H493" s="293" t="s">
        <v>3672</v>
      </c>
      <c r="I493" s="285" t="s">
        <v>1147</v>
      </c>
      <c r="J493" s="282" t="str">
        <f>IF(ISBLANK('Dry_Litterbag Placem_Collection'!L54),"","G"&amp;""&amp;'Dry_Litterbag Placem_Collection'!L54)</f>
        <v>G848</v>
      </c>
      <c r="K493" s="286">
        <f>IFERROR(INDEX('Green_rooibos initial weight'!$C$5:$C$1749,MATCH(J493, 'Green_rooibos initial weight'!$A$5:$A$1749,0)),"")</f>
        <v>2.0110000000000001</v>
      </c>
      <c r="L493" s="286">
        <f t="shared" si="29"/>
        <v>1.7612000000000001</v>
      </c>
      <c r="M493" s="291"/>
      <c r="N493" s="291"/>
      <c r="O493" s="286">
        <f>IF(IFERROR(INDEX('Both teabags AfterDry'!$D$3:$D$900,MATCH(J493,'Both teabags AfterDry'!$A$3:$A$900,0)),"")="","",(IFERROR(INDEX('Both teabags AfterDry'!$D$3:$D$900,MATCH(J493,'Both teabags AfterDry'!$A$3:$A$900,0)),"")))</f>
        <v>1.8361000000000001</v>
      </c>
      <c r="P493" s="286">
        <f t="shared" si="30"/>
        <v>1.6855</v>
      </c>
      <c r="Q493" s="291"/>
      <c r="R493" s="291"/>
      <c r="S493" s="287">
        <f>'Dry_Litterbag Placem_Collection'!E54</f>
        <v>42938</v>
      </c>
      <c r="T493" s="287">
        <f>IF('Dry_Litterbag Placem_Collection'!G54="","",'Dry_Litterbag Placem_Collection'!G54)</f>
        <v>43005</v>
      </c>
      <c r="U493" s="288">
        <f t="shared" si="28"/>
        <v>67</v>
      </c>
      <c r="V493" s="286">
        <f t="shared" si="31"/>
        <v>7.5700000000000101E-2</v>
      </c>
      <c r="W493" s="289">
        <f>IFERROR(INDEX(Rainfall_Dry!$O$2:$O$217,MATCH(B493, Rainfall_Dry!$A$2:$A$217,0)),"")</f>
        <v>6.5250000359999998</v>
      </c>
      <c r="X493" s="270">
        <v>21.96</v>
      </c>
      <c r="Y493" s="270">
        <v>8.9199999999999982</v>
      </c>
      <c r="Z493" s="270">
        <v>69.12</v>
      </c>
      <c r="AA493" s="271" t="s">
        <v>2688</v>
      </c>
      <c r="AB493" s="270">
        <v>1.7491375061606702</v>
      </c>
      <c r="AC493">
        <f>IF('WetLitterbags placem_collection'!AB54="","",'WetLitterbags placem_collection'!AB54)</f>
        <v>13.4</v>
      </c>
      <c r="AD493">
        <f>IF('WetLitterbags placem_collection'!Z54="","",'WetLitterbags placem_collection'!Z54)</f>
        <v>67</v>
      </c>
      <c r="AE493" s="256" t="str">
        <f>IF('WetLitterbags placem_collection'!AA54="","",'WetLitterbags placem_collection'!AA54)</f>
        <v>M</v>
      </c>
      <c r="AF493">
        <f>IF('WetLitterbags placem_collection'!AC54="","",'WetLitterbags placem_collection'!AC54)</f>
        <v>1</v>
      </c>
      <c r="AG493">
        <f>IFERROR(AVERAGE('Dry_Litterbag Placem_Collection'!O54,'Dry_Litterbag Placem_Collection'!R54),"")</f>
        <v>5.75</v>
      </c>
      <c r="AH493" s="290">
        <f>IFERROR(AVERAGE('Dry_Litterbag Placem_Collection'!N54,'Dry_Litterbag Placem_Collection'!Q54),"")</f>
        <v>30.75</v>
      </c>
      <c r="AI493" s="289">
        <f>INDEX(Coordinates!$B$2:$B$197,MATCH(G493,Coordinates!$J$2:$J$197,0))</f>
        <v>-3.4061569999999999</v>
      </c>
      <c r="AJ493" s="289">
        <f>INDEX(Coordinates!$C$2:$C$197,MATCH(G493,Coordinates!$J$2:$J$197,0))</f>
        <v>34.850738999999997</v>
      </c>
      <c r="AK493" s="289" t="str">
        <f>IF(ISNUMBER(SEARCH("C", 'Dry_Litterbag Placem_Collection'!U54)),"YES","")</f>
        <v/>
      </c>
      <c r="AL493" s="289" t="str">
        <f>IF(ISNUMBER(SEARCH("H", 'Dry_Litterbag Placem_Collection'!U54)),"YES","")</f>
        <v/>
      </c>
      <c r="AM493" s="289" t="str">
        <f>IF(ISNUMBER(SEARCH("R", 'Dry_Litterbag Placem_Collection'!U54)),"YES","")</f>
        <v/>
      </c>
    </row>
    <row r="494" spans="1:39" ht="15" customHeight="1">
      <c r="A494" s="281" t="s">
        <v>2677</v>
      </c>
      <c r="B494" s="282">
        <f>'Dry_Litterbag Placem_Collection'!A55</f>
        <v>53</v>
      </c>
      <c r="C494" s="282" t="str">
        <f>'Dry_Litterbag Placem_Collection'!B55</f>
        <v>Makao</v>
      </c>
      <c r="D494" s="282" t="s">
        <v>2677</v>
      </c>
      <c r="E494" s="282" t="s">
        <v>20</v>
      </c>
      <c r="F494" s="282">
        <v>3</v>
      </c>
      <c r="G494" s="283" t="str">
        <f>'Dry_Litterbag Placem_Collection'!C55</f>
        <v>Dry_P3_T5</v>
      </c>
      <c r="H494" s="293" t="s">
        <v>3672</v>
      </c>
      <c r="I494" s="285" t="s">
        <v>1147</v>
      </c>
      <c r="J494" s="282" t="str">
        <f>IF(ISBLANK('Dry_Litterbag Placem_Collection'!L55),"","G"&amp;""&amp;'Dry_Litterbag Placem_Collection'!L55)</f>
        <v>G759</v>
      </c>
      <c r="K494" s="286">
        <f>IFERROR(INDEX('Green_rooibos initial weight'!$C$5:$C$1749,MATCH(J494, 'Green_rooibos initial weight'!$A$5:$A$1749,0)),"")</f>
        <v>2.0539999999999998</v>
      </c>
      <c r="L494" s="286">
        <f t="shared" si="29"/>
        <v>1.8041999999999998</v>
      </c>
      <c r="M494" s="291"/>
      <c r="N494" s="291"/>
      <c r="O494" s="286">
        <f>IF(IFERROR(INDEX('Both teabags AfterDry'!$D$3:$D$900,MATCH(J494,'Both teabags AfterDry'!$A$3:$A$900,0)),"")="","",(IFERROR(INDEX('Both teabags AfterDry'!$D$3:$D$900,MATCH(J494,'Both teabags AfterDry'!$A$3:$A$900,0)),"")))</f>
        <v>1.8980999999999999</v>
      </c>
      <c r="P494" s="286">
        <f t="shared" si="30"/>
        <v>1.7474999999999998</v>
      </c>
      <c r="Q494" s="291"/>
      <c r="R494" s="291"/>
      <c r="S494" s="287">
        <f>'Dry_Litterbag Placem_Collection'!E55</f>
        <v>42938</v>
      </c>
      <c r="T494" s="287">
        <f>IF('Dry_Litterbag Placem_Collection'!G55="","",'Dry_Litterbag Placem_Collection'!G55)</f>
        <v>43005</v>
      </c>
      <c r="U494" s="288">
        <f t="shared" si="28"/>
        <v>67</v>
      </c>
      <c r="V494" s="286">
        <f t="shared" si="31"/>
        <v>5.6699999999999973E-2</v>
      </c>
      <c r="W494" s="289">
        <f>IFERROR(INDEX(Rainfall_Dry!$O$2:$O$217,MATCH(B494, Rainfall_Dry!$A$2:$A$217,0)),"")</f>
        <v>6.5250000359999998</v>
      </c>
      <c r="X494" s="270">
        <v>21.96</v>
      </c>
      <c r="Y494" s="270">
        <v>8.9199999999999982</v>
      </c>
      <c r="Z494" s="270">
        <v>69.12</v>
      </c>
      <c r="AA494" s="271" t="s">
        <v>2688</v>
      </c>
      <c r="AB494" s="270">
        <v>1.7491375061606702</v>
      </c>
      <c r="AC494" t="str">
        <f>IF('WetLitterbags placem_collection'!AB55="","",'WetLitterbags placem_collection'!AB55)</f>
        <v/>
      </c>
      <c r="AD494" t="str">
        <f>IF('WetLitterbags placem_collection'!Z55="","",'WetLitterbags placem_collection'!Z55)</f>
        <v/>
      </c>
      <c r="AE494" s="256" t="str">
        <f>IF('WetLitterbags placem_collection'!AA55="","",'WetLitterbags placem_collection'!AA55)</f>
        <v/>
      </c>
      <c r="AF494" t="str">
        <f>IF('WetLitterbags placem_collection'!AC55="","",'WetLitterbags placem_collection'!AC55)</f>
        <v/>
      </c>
      <c r="AG494">
        <f>IFERROR(AVERAGE('Dry_Litterbag Placem_Collection'!O55,'Dry_Litterbag Placem_Collection'!R55),"")</f>
        <v>6.5</v>
      </c>
      <c r="AH494" s="290">
        <f>IFERROR(AVERAGE('Dry_Litterbag Placem_Collection'!N55,'Dry_Litterbag Placem_Collection'!Q55),"")</f>
        <v>30.4</v>
      </c>
      <c r="AI494" s="289">
        <f>INDEX(Coordinates!$B$2:$B$197,MATCH(G494,Coordinates!$J$2:$J$197,0))</f>
        <v>-3.4061140000000001</v>
      </c>
      <c r="AJ494" s="289">
        <f>INDEX(Coordinates!$C$2:$C$197,MATCH(G494,Coordinates!$J$2:$J$197,0))</f>
        <v>34.850596000000003</v>
      </c>
      <c r="AK494" s="289" t="str">
        <f>IF(ISNUMBER(SEARCH("C", 'Dry_Litterbag Placem_Collection'!U55)),"YES","")</f>
        <v/>
      </c>
      <c r="AL494" s="289" t="str">
        <f>IF(ISNUMBER(SEARCH("H", 'Dry_Litterbag Placem_Collection'!U55)),"YES","")</f>
        <v/>
      </c>
      <c r="AM494" s="289" t="str">
        <f>IF(ISNUMBER(SEARCH("R", 'Dry_Litterbag Placem_Collection'!U55)),"YES","")</f>
        <v/>
      </c>
    </row>
    <row r="495" spans="1:39" ht="15" customHeight="1">
      <c r="A495" s="281" t="s">
        <v>2677</v>
      </c>
      <c r="B495" s="282">
        <f>'Dry_Litterbag Placem_Collection'!A56</f>
        <v>54</v>
      </c>
      <c r="C495" s="282" t="str">
        <f>'Dry_Litterbag Placem_Collection'!B56</f>
        <v>Makao</v>
      </c>
      <c r="D495" s="282" t="s">
        <v>2677</v>
      </c>
      <c r="E495" s="282" t="s">
        <v>20</v>
      </c>
      <c r="F495" s="282">
        <v>3</v>
      </c>
      <c r="G495" s="283" t="str">
        <f>'Dry_Litterbag Placem_Collection'!C56</f>
        <v>Dry_P3_T6</v>
      </c>
      <c r="H495" s="293" t="s">
        <v>3672</v>
      </c>
      <c r="I495" s="285" t="s">
        <v>1147</v>
      </c>
      <c r="J495" s="282" t="str">
        <f>IF(ISBLANK('Dry_Litterbag Placem_Collection'!L56),"","G"&amp;""&amp;'Dry_Litterbag Placem_Collection'!L56)</f>
        <v/>
      </c>
      <c r="K495" s="286" t="str">
        <f>IFERROR(INDEX('Green_rooibos initial weight'!$C$5:$C$1749,MATCH(J495, 'Green_rooibos initial weight'!$A$5:$A$1749,0)),"")</f>
        <v/>
      </c>
      <c r="L495" s="286" t="str">
        <f t="shared" si="29"/>
        <v/>
      </c>
      <c r="M495" s="291"/>
      <c r="N495" s="291"/>
      <c r="O495" s="286" t="str">
        <f>IF(IFERROR(INDEX('Both teabags AfterDry'!$D$3:$D$900,MATCH(J495,'Both teabags AfterDry'!$A$3:$A$900,0)),"")="","",(IFERROR(INDEX('Both teabags AfterDry'!$D$3:$D$900,MATCH(J495,'Both teabags AfterDry'!$A$3:$A$900,0)),"")))</f>
        <v/>
      </c>
      <c r="P495" s="286" t="str">
        <f t="shared" si="30"/>
        <v/>
      </c>
      <c r="Q495" s="291"/>
      <c r="R495" s="291"/>
      <c r="S495" s="287">
        <f>'Dry_Litterbag Placem_Collection'!E56</f>
        <v>0</v>
      </c>
      <c r="T495" s="287" t="str">
        <f>IF('Dry_Litterbag Placem_Collection'!G56="","",'Dry_Litterbag Placem_Collection'!G56)</f>
        <v/>
      </c>
      <c r="U495" s="288" t="str">
        <f t="shared" si="28"/>
        <v/>
      </c>
      <c r="V495" s="286" t="str">
        <f t="shared" si="31"/>
        <v/>
      </c>
      <c r="W495" s="289" t="str">
        <f>IFERROR(INDEX(Rainfall_Dry!$O$2:$O$217,MATCH(B495, Rainfall_Dry!$A$2:$A$217,0)),"")</f>
        <v/>
      </c>
      <c r="X495" s="270">
        <v>21.96</v>
      </c>
      <c r="Y495" s="270">
        <v>8.9199999999999982</v>
      </c>
      <c r="Z495" s="270">
        <v>69.12</v>
      </c>
      <c r="AA495" s="271" t="s">
        <v>2688</v>
      </c>
      <c r="AB495" s="270">
        <v>1.7491375061606702</v>
      </c>
      <c r="AC495" t="str">
        <f>IF('WetLitterbags placem_collection'!AB56="","",'WetLitterbags placem_collection'!AB56)</f>
        <v/>
      </c>
      <c r="AD495" t="str">
        <f>IF('WetLitterbags placem_collection'!Z56="","",'WetLitterbags placem_collection'!Z56)</f>
        <v/>
      </c>
      <c r="AE495" s="256" t="str">
        <f>IF('WetLitterbags placem_collection'!AA56="","",'WetLitterbags placem_collection'!AA56)</f>
        <v/>
      </c>
      <c r="AF495" t="str">
        <f>IF('WetLitterbags placem_collection'!AC56="","",'WetLitterbags placem_collection'!AC56)</f>
        <v/>
      </c>
      <c r="AG495" t="str">
        <f>IFERROR(AVERAGE('Dry_Litterbag Placem_Collection'!O56,'Dry_Litterbag Placem_Collection'!R56),"")</f>
        <v/>
      </c>
      <c r="AH495" s="290" t="str">
        <f>IFERROR(AVERAGE('Dry_Litterbag Placem_Collection'!N56,'Dry_Litterbag Placem_Collection'!Q56),"")</f>
        <v/>
      </c>
      <c r="AI495" s="289">
        <f>INDEX(Coordinates!$B$2:$B$197,MATCH(G495,Coordinates!$J$2:$J$197,0))</f>
        <v>-3.406058019</v>
      </c>
      <c r="AJ495" s="289">
        <f>INDEX(Coordinates!$C$2:$C$197,MATCH(G495,Coordinates!$J$2:$J$197,0))</f>
        <v>34.850466019999999</v>
      </c>
      <c r="AK495" s="289" t="str">
        <f>IF(ISNUMBER(SEARCH("C", 'Dry_Litterbag Placem_Collection'!U56)),"YES","")</f>
        <v/>
      </c>
      <c r="AL495" s="289" t="str">
        <f>IF(ISNUMBER(SEARCH("H", 'Dry_Litterbag Placem_Collection'!U56)),"YES","")</f>
        <v/>
      </c>
      <c r="AM495" s="289" t="str">
        <f>IF(ISNUMBER(SEARCH("R", 'Dry_Litterbag Placem_Collection'!U56)),"YES","")</f>
        <v/>
      </c>
    </row>
    <row r="496" spans="1:39" ht="15" customHeight="1">
      <c r="A496" s="281" t="s">
        <v>2677</v>
      </c>
      <c r="B496" s="282">
        <f>'Dry_Litterbag Placem_Collection'!A57</f>
        <v>55</v>
      </c>
      <c r="C496" s="282" t="str">
        <f>'Dry_Litterbag Placem_Collection'!B57</f>
        <v>Makao</v>
      </c>
      <c r="D496" s="282" t="s">
        <v>2677</v>
      </c>
      <c r="E496" s="282" t="s">
        <v>20</v>
      </c>
      <c r="F496" s="282">
        <v>3</v>
      </c>
      <c r="G496" s="283" t="str">
        <f>'Dry_Litterbag Placem_Collection'!C57</f>
        <v>Dry_P3_T7</v>
      </c>
      <c r="H496" s="293" t="s">
        <v>3672</v>
      </c>
      <c r="I496" s="285" t="s">
        <v>1147</v>
      </c>
      <c r="J496" s="282" t="str">
        <f>IF(ISBLANK('Dry_Litterbag Placem_Collection'!L57),"","G"&amp;""&amp;'Dry_Litterbag Placem_Collection'!L57)</f>
        <v>G260</v>
      </c>
      <c r="K496" s="286">
        <f>IFERROR(INDEX('Green_rooibos initial weight'!$C$5:$C$1749,MATCH(J496, 'Green_rooibos initial weight'!$A$5:$A$1749,0)),"")</f>
        <v>2.1560000000000001</v>
      </c>
      <c r="L496" s="286">
        <f t="shared" si="29"/>
        <v>1.9062000000000001</v>
      </c>
      <c r="M496" s="291"/>
      <c r="N496" s="291"/>
      <c r="O496" s="286">
        <f>IF(IFERROR(INDEX('Both teabags AfterDry'!$D$3:$D$900,MATCH(J496,'Both teabags AfterDry'!$A$3:$A$900,0)),"")="","",(IFERROR(INDEX('Both teabags AfterDry'!$D$3:$D$900,MATCH(J496,'Both teabags AfterDry'!$A$3:$A$900,0)),"")))</f>
        <v>1.9074</v>
      </c>
      <c r="P496" s="286">
        <f t="shared" si="30"/>
        <v>1.7567999999999999</v>
      </c>
      <c r="Q496" s="291"/>
      <c r="R496" s="291"/>
      <c r="S496" s="287">
        <f>'Dry_Litterbag Placem_Collection'!E57</f>
        <v>42938</v>
      </c>
      <c r="T496" s="287">
        <f>IF('Dry_Litterbag Placem_Collection'!G57="","",'Dry_Litterbag Placem_Collection'!G57)</f>
        <v>43005</v>
      </c>
      <c r="U496" s="288">
        <f t="shared" si="28"/>
        <v>67</v>
      </c>
      <c r="V496" s="286">
        <f t="shared" si="31"/>
        <v>0.1494000000000002</v>
      </c>
      <c r="W496" s="289">
        <f>IFERROR(INDEX(Rainfall_Dry!$O$2:$O$217,MATCH(B496, Rainfall_Dry!$A$2:$A$217,0)),"")</f>
        <v>6.5250000359999998</v>
      </c>
      <c r="X496" s="270">
        <v>21.96</v>
      </c>
      <c r="Y496" s="270">
        <v>8.9199999999999982</v>
      </c>
      <c r="Z496" s="270">
        <v>69.12</v>
      </c>
      <c r="AA496" s="271" t="s">
        <v>2688</v>
      </c>
      <c r="AB496" s="270">
        <v>1.7491375061606702</v>
      </c>
      <c r="AC496">
        <f>IF('WetLitterbags placem_collection'!AB57="","",'WetLitterbags placem_collection'!AB57)</f>
        <v>15.8</v>
      </c>
      <c r="AD496">
        <f>IF('WetLitterbags placem_collection'!Z57="","",'WetLitterbags placem_collection'!Z57)</f>
        <v>45</v>
      </c>
      <c r="AE496" s="256" t="str">
        <f>IF('WetLitterbags placem_collection'!AA57="","",'WetLitterbags placem_collection'!AA57)</f>
        <v>M</v>
      </c>
      <c r="AF496">
        <f>IF('WetLitterbags placem_collection'!AC57="","",'WetLitterbags placem_collection'!AC57)</f>
        <v>1</v>
      </c>
      <c r="AG496">
        <f>IFERROR(AVERAGE('Dry_Litterbag Placem_Collection'!O57,'Dry_Litterbag Placem_Collection'!R57),"")</f>
        <v>4.8</v>
      </c>
      <c r="AH496" s="290">
        <f>IFERROR(AVERAGE('Dry_Litterbag Placem_Collection'!N57,'Dry_Litterbag Placem_Collection'!Q57),"")</f>
        <v>31.9</v>
      </c>
      <c r="AI496" s="289">
        <f>INDEX(Coordinates!$B$2:$B$197,MATCH(G496,Coordinates!$J$2:$J$197,0))</f>
        <v>-3.4061389879999999</v>
      </c>
      <c r="AJ496" s="289">
        <f>INDEX(Coordinates!$C$2:$C$197,MATCH(G496,Coordinates!$J$2:$J$197,0))</f>
        <v>34.850574979999998</v>
      </c>
      <c r="AK496" s="289" t="str">
        <f>IF(ISNUMBER(SEARCH("C", 'Dry_Litterbag Placem_Collection'!U57)),"YES","")</f>
        <v/>
      </c>
      <c r="AL496" s="289" t="str">
        <f>IF(ISNUMBER(SEARCH("H", 'Dry_Litterbag Placem_Collection'!U57)),"YES","")</f>
        <v/>
      </c>
      <c r="AM496" s="289" t="str">
        <f>IF(ISNUMBER(SEARCH("R", 'Dry_Litterbag Placem_Collection'!U57)),"YES","")</f>
        <v/>
      </c>
    </row>
    <row r="497" spans="1:39" ht="15" customHeight="1">
      <c r="A497" s="281" t="s">
        <v>2677</v>
      </c>
      <c r="B497" s="282">
        <f>'Dry_Litterbag Placem_Collection'!A58</f>
        <v>56</v>
      </c>
      <c r="C497" s="282" t="str">
        <f>'Dry_Litterbag Placem_Collection'!B58</f>
        <v>Makao</v>
      </c>
      <c r="D497" s="282" t="s">
        <v>2677</v>
      </c>
      <c r="E497" s="282" t="s">
        <v>20</v>
      </c>
      <c r="F497" s="282">
        <v>3</v>
      </c>
      <c r="G497" s="283" t="str">
        <f>'Dry_Litterbag Placem_Collection'!C58</f>
        <v>Dry_P3_T8</v>
      </c>
      <c r="H497" s="293" t="s">
        <v>3672</v>
      </c>
      <c r="I497" s="285" t="s">
        <v>1147</v>
      </c>
      <c r="J497" s="282" t="str">
        <f>IF(ISBLANK('Dry_Litterbag Placem_Collection'!L58),"","G"&amp;""&amp;'Dry_Litterbag Placem_Collection'!L58)</f>
        <v>G493</v>
      </c>
      <c r="K497" s="286">
        <f>IFERROR(INDEX('Green_rooibos initial weight'!$C$5:$C$1749,MATCH(J497, 'Green_rooibos initial weight'!$A$5:$A$1749,0)),"")</f>
        <v>2.0510000000000002</v>
      </c>
      <c r="L497" s="286">
        <f t="shared" si="29"/>
        <v>1.8012000000000001</v>
      </c>
      <c r="M497" s="291"/>
      <c r="N497" s="291"/>
      <c r="O497" s="286" t="str">
        <f>IF(IFERROR(INDEX('Both teabags AfterDry'!$D$3:$D$900,MATCH(J497,'Both teabags AfterDry'!$A$3:$A$900,0)),"")="","",(IFERROR(INDEX('Both teabags AfterDry'!$D$3:$D$900,MATCH(J497,'Both teabags AfterDry'!$A$3:$A$900,0)),"")))</f>
        <v/>
      </c>
      <c r="P497" s="286" t="str">
        <f t="shared" si="30"/>
        <v/>
      </c>
      <c r="Q497" s="291"/>
      <c r="R497" s="291"/>
      <c r="S497" s="287">
        <f>'Dry_Litterbag Placem_Collection'!E58</f>
        <v>42938</v>
      </c>
      <c r="T497" s="287">
        <f>IF('Dry_Litterbag Placem_Collection'!G58="","",'Dry_Litterbag Placem_Collection'!G58)</f>
        <v>43005</v>
      </c>
      <c r="U497" s="288">
        <f t="shared" si="28"/>
        <v>67</v>
      </c>
      <c r="V497" s="286" t="str">
        <f t="shared" si="31"/>
        <v/>
      </c>
      <c r="W497" s="289">
        <f>IFERROR(INDEX(Rainfall_Dry!$O$2:$O$217,MATCH(B497, Rainfall_Dry!$A$2:$A$217,0)),"")</f>
        <v>6.5250000359999998</v>
      </c>
      <c r="X497" s="270">
        <v>21.96</v>
      </c>
      <c r="Y497" s="270">
        <v>8.9199999999999982</v>
      </c>
      <c r="Z497" s="270">
        <v>69.12</v>
      </c>
      <c r="AA497" s="271" t="s">
        <v>2688</v>
      </c>
      <c r="AB497" s="270">
        <v>1.7491375061606702</v>
      </c>
      <c r="AC497">
        <f>IF('WetLitterbags placem_collection'!AB58="","",'WetLitterbags placem_collection'!AB58)</f>
        <v>15.4</v>
      </c>
      <c r="AD497">
        <f>IF('WetLitterbags placem_collection'!Z58="","",'WetLitterbags placem_collection'!Z58)</f>
        <v>30.8</v>
      </c>
      <c r="AE497" s="256" t="str">
        <f>IF('WetLitterbags placem_collection'!AA58="","",'WetLitterbags placem_collection'!AA58)</f>
        <v>M</v>
      </c>
      <c r="AF497">
        <f>IF('WetLitterbags placem_collection'!AC58="","",'WetLitterbags placem_collection'!AC58)</f>
        <v>0</v>
      </c>
      <c r="AG497">
        <f>IFERROR(AVERAGE('Dry_Litterbag Placem_Collection'!O58,'Dry_Litterbag Placem_Collection'!R58),"")</f>
        <v>8.3000000000000007</v>
      </c>
      <c r="AH497" s="290">
        <f>IFERROR(AVERAGE('Dry_Litterbag Placem_Collection'!N58,'Dry_Litterbag Placem_Collection'!Q58),"")</f>
        <v>30.049999999999997</v>
      </c>
      <c r="AI497" s="289">
        <f>INDEX(Coordinates!$B$2:$B$197,MATCH(G497,Coordinates!$J$2:$J$197,0))</f>
        <v>-3.4062900300000001</v>
      </c>
      <c r="AJ497" s="289">
        <f>INDEX(Coordinates!$C$2:$C$197,MATCH(G497,Coordinates!$J$2:$J$197,0))</f>
        <v>34.850441959999998</v>
      </c>
      <c r="AK497" s="289" t="str">
        <f>IF(ISNUMBER(SEARCH("C", 'Dry_Litterbag Placem_Collection'!U58)),"YES","")</f>
        <v/>
      </c>
      <c r="AL497" s="289" t="str">
        <f>IF(ISNUMBER(SEARCH("H", 'Dry_Litterbag Placem_Collection'!U58)),"YES","")</f>
        <v/>
      </c>
      <c r="AM497" s="289" t="str">
        <f>IF(ISNUMBER(SEARCH("R", 'Dry_Litterbag Placem_Collection'!U58)),"YES","")</f>
        <v/>
      </c>
    </row>
    <row r="498" spans="1:39" ht="15" customHeight="1">
      <c r="A498" s="281" t="s">
        <v>2677</v>
      </c>
      <c r="B498" s="282">
        <f>'Dry_Litterbag Placem_Collection'!A59</f>
        <v>57</v>
      </c>
      <c r="C498" s="282" t="str">
        <f>'Dry_Litterbag Placem_Collection'!B59</f>
        <v>Makao</v>
      </c>
      <c r="D498" s="282" t="s">
        <v>2677</v>
      </c>
      <c r="E498" s="282" t="s">
        <v>20</v>
      </c>
      <c r="F498" s="282">
        <v>4</v>
      </c>
      <c r="G498" s="283" t="str">
        <f>'Dry_Litterbag Placem_Collection'!C59</f>
        <v>Dry_P4_T1</v>
      </c>
      <c r="H498" s="293" t="s">
        <v>3672</v>
      </c>
      <c r="I498" s="285" t="s">
        <v>1147</v>
      </c>
      <c r="J498" s="282" t="str">
        <f>IF(ISBLANK('Dry_Litterbag Placem_Collection'!L59),"","G"&amp;""&amp;'Dry_Litterbag Placem_Collection'!L59)</f>
        <v>G342</v>
      </c>
      <c r="K498" s="286">
        <f>IFERROR(INDEX('Green_rooibos initial weight'!$C$5:$C$1749,MATCH(J498, 'Green_rooibos initial weight'!$A$5:$A$1749,0)),"")</f>
        <v>1.9039999999999999</v>
      </c>
      <c r="L498" s="286">
        <f t="shared" si="29"/>
        <v>1.6541999999999999</v>
      </c>
      <c r="M498" s="291"/>
      <c r="N498" s="291"/>
      <c r="O498" s="286">
        <f>IF(IFERROR(INDEX('Both teabags AfterDry'!$D$3:$D$900,MATCH(J498,'Both teabags AfterDry'!$A$3:$A$900,0)),"")="","",(IFERROR(INDEX('Both teabags AfterDry'!$D$3:$D$900,MATCH(J498,'Both teabags AfterDry'!$A$3:$A$900,0)),"")))</f>
        <v>1.7556</v>
      </c>
      <c r="P498" s="286">
        <f t="shared" si="30"/>
        <v>1.605</v>
      </c>
      <c r="Q498" s="291"/>
      <c r="R498" s="291"/>
      <c r="S498" s="287">
        <f>'Dry_Litterbag Placem_Collection'!E59</f>
        <v>42938</v>
      </c>
      <c r="T498" s="287">
        <f>IF('Dry_Litterbag Placem_Collection'!G59="","",'Dry_Litterbag Placem_Collection'!G59)</f>
        <v>43005</v>
      </c>
      <c r="U498" s="288">
        <f t="shared" si="28"/>
        <v>67</v>
      </c>
      <c r="V498" s="286">
        <f t="shared" si="31"/>
        <v>4.919999999999991E-2</v>
      </c>
      <c r="W498" s="289">
        <f>IFERROR(INDEX(Rainfall_Dry!$O$2:$O$217,MATCH(B498, Rainfall_Dry!$A$2:$A$217,0)),"")</f>
        <v>6.5250000359999998</v>
      </c>
      <c r="X498" s="270">
        <v>25.96</v>
      </c>
      <c r="Y498" s="270">
        <v>6.9200000000000008</v>
      </c>
      <c r="Z498" s="270">
        <v>67.12</v>
      </c>
      <c r="AA498" s="271" t="s">
        <v>2688</v>
      </c>
      <c r="AB498" s="270">
        <v>1.7568260226712666</v>
      </c>
      <c r="AC498">
        <f>IF('WetLitterbags placem_collection'!AB59="","",'WetLitterbags placem_collection'!AB59)</f>
        <v>3.3</v>
      </c>
      <c r="AD498">
        <f>IF('WetLitterbags placem_collection'!Z59="","",'WetLitterbags placem_collection'!Z59)</f>
        <v>28.4</v>
      </c>
      <c r="AE498" s="256" t="str">
        <f>IF('WetLitterbags placem_collection'!AA59="","",'WetLitterbags placem_collection'!AA59)</f>
        <v>O</v>
      </c>
      <c r="AF498">
        <f>IF('WetLitterbags placem_collection'!AC59="","",'WetLitterbags placem_collection'!AC59)</f>
        <v>1</v>
      </c>
      <c r="AG498">
        <f>IFERROR(AVERAGE('Dry_Litterbag Placem_Collection'!O59,'Dry_Litterbag Placem_Collection'!R59),"")</f>
        <v>3.95</v>
      </c>
      <c r="AH498" s="290">
        <f>IFERROR(AVERAGE('Dry_Litterbag Placem_Collection'!N59,'Dry_Litterbag Placem_Collection'!Q59),"")</f>
        <v>33.25</v>
      </c>
      <c r="AI498" s="289">
        <f>INDEX(Coordinates!$B$2:$B$197,MATCH(G498,Coordinates!$J$2:$J$197,0))</f>
        <v>-3.4064239729999999</v>
      </c>
      <c r="AJ498" s="289">
        <f>INDEX(Coordinates!$C$2:$C$197,MATCH(G498,Coordinates!$J$2:$J$197,0))</f>
        <v>34.851213010000002</v>
      </c>
      <c r="AK498" s="289" t="str">
        <f>IF(ISNUMBER(SEARCH("C", 'Dry_Litterbag Placem_Collection'!U59)),"YES","")</f>
        <v/>
      </c>
      <c r="AL498" s="289" t="str">
        <f>IF(ISNUMBER(SEARCH("H", 'Dry_Litterbag Placem_Collection'!U59)),"YES","")</f>
        <v/>
      </c>
      <c r="AM498" s="289" t="str">
        <f>IF(ISNUMBER(SEARCH("R", 'Dry_Litterbag Placem_Collection'!U59)),"YES","")</f>
        <v/>
      </c>
    </row>
    <row r="499" spans="1:39" ht="15" customHeight="1">
      <c r="A499" s="281" t="s">
        <v>2677</v>
      </c>
      <c r="B499" s="282">
        <f>'Dry_Litterbag Placem_Collection'!A60</f>
        <v>58</v>
      </c>
      <c r="C499" s="282" t="str">
        <f>'Dry_Litterbag Placem_Collection'!B60</f>
        <v>Makao</v>
      </c>
      <c r="D499" s="282" t="s">
        <v>2677</v>
      </c>
      <c r="E499" s="282" t="s">
        <v>20</v>
      </c>
      <c r="F499" s="282">
        <v>4</v>
      </c>
      <c r="G499" s="283" t="str">
        <f>'Dry_Litterbag Placem_Collection'!C60</f>
        <v>Dry_P4_T2</v>
      </c>
      <c r="H499" s="293" t="s">
        <v>3672</v>
      </c>
      <c r="I499" s="285" t="s">
        <v>1147</v>
      </c>
      <c r="J499" s="282" t="str">
        <f>IF(ISBLANK('Dry_Litterbag Placem_Collection'!L60),"","G"&amp;""&amp;'Dry_Litterbag Placem_Collection'!L60)</f>
        <v>G735</v>
      </c>
      <c r="K499" s="286">
        <f>IFERROR(INDEX('Green_rooibos initial weight'!$C$5:$C$1749,MATCH(J499, 'Green_rooibos initial weight'!$A$5:$A$1749,0)),"")</f>
        <v>2.0950000000000002</v>
      </c>
      <c r="L499" s="286">
        <f t="shared" si="29"/>
        <v>1.8452000000000002</v>
      </c>
      <c r="M499" s="291"/>
      <c r="N499" s="291"/>
      <c r="O499" s="286">
        <f>IF(IFERROR(INDEX('Both teabags AfterDry'!$D$3:$D$900,MATCH(J499,'Both teabags AfterDry'!$A$3:$A$900,0)),"")="","",(IFERROR(INDEX('Both teabags AfterDry'!$D$3:$D$900,MATCH(J499,'Both teabags AfterDry'!$A$3:$A$900,0)),"")))</f>
        <v>1.9036</v>
      </c>
      <c r="P499" s="286">
        <f t="shared" si="30"/>
        <v>1.7529999999999999</v>
      </c>
      <c r="Q499" s="291"/>
      <c r="R499" s="291"/>
      <c r="S499" s="287">
        <f>'Dry_Litterbag Placem_Collection'!E60</f>
        <v>42938</v>
      </c>
      <c r="T499" s="287">
        <f>IF('Dry_Litterbag Placem_Collection'!G60="","",'Dry_Litterbag Placem_Collection'!G60)</f>
        <v>43005</v>
      </c>
      <c r="U499" s="288">
        <f t="shared" si="28"/>
        <v>67</v>
      </c>
      <c r="V499" s="286">
        <f t="shared" si="31"/>
        <v>9.2200000000000282E-2</v>
      </c>
      <c r="W499" s="289">
        <f>IFERROR(INDEX(Rainfall_Dry!$O$2:$O$217,MATCH(B499, Rainfall_Dry!$A$2:$A$217,0)),"")</f>
        <v>6.5250000359999998</v>
      </c>
      <c r="X499" s="270">
        <v>25.96</v>
      </c>
      <c r="Y499" s="270">
        <v>6.9200000000000008</v>
      </c>
      <c r="Z499" s="270">
        <v>67.12</v>
      </c>
      <c r="AA499" s="271" t="s">
        <v>2688</v>
      </c>
      <c r="AB499" s="270">
        <v>1.7568260226712666</v>
      </c>
      <c r="AC499">
        <f>IF('WetLitterbags placem_collection'!AB60="","",'WetLitterbags placem_collection'!AB60)</f>
        <v>1.4</v>
      </c>
      <c r="AD499">
        <f>IF('WetLitterbags placem_collection'!Z60="","",'WetLitterbags placem_collection'!Z60)</f>
        <v>54.4</v>
      </c>
      <c r="AE499" s="256" t="str">
        <f>IF('WetLitterbags placem_collection'!AA60="","",'WetLitterbags placem_collection'!AA60)</f>
        <v>O</v>
      </c>
      <c r="AF499">
        <f>IF('WetLitterbags placem_collection'!AC60="","",'WetLitterbags placem_collection'!AC60)</f>
        <v>0</v>
      </c>
      <c r="AG499">
        <f>IFERROR(AVERAGE('Dry_Litterbag Placem_Collection'!O60,'Dry_Litterbag Placem_Collection'!R60),"")</f>
        <v>5.7</v>
      </c>
      <c r="AH499" s="290">
        <f>IFERROR(AVERAGE('Dry_Litterbag Placem_Collection'!N60,'Dry_Litterbag Placem_Collection'!Q60),"")</f>
        <v>32.35</v>
      </c>
      <c r="AI499" s="289">
        <f>INDEX(Coordinates!$B$2:$B$197,MATCH(G499,Coordinates!$J$2:$J$197,0))</f>
        <v>-3.4065020079999999</v>
      </c>
      <c r="AJ499" s="289">
        <f>INDEX(Coordinates!$C$2:$C$197,MATCH(G499,Coordinates!$J$2:$J$197,0))</f>
        <v>34.851056020000001</v>
      </c>
      <c r="AK499" s="289" t="str">
        <f>IF(ISNUMBER(SEARCH("C", 'Dry_Litterbag Placem_Collection'!U60)),"YES","")</f>
        <v/>
      </c>
      <c r="AL499" s="289" t="str">
        <f>IF(ISNUMBER(SEARCH("H", 'Dry_Litterbag Placem_Collection'!U60)),"YES","")</f>
        <v/>
      </c>
      <c r="AM499" s="289" t="str">
        <f>IF(ISNUMBER(SEARCH("R", 'Dry_Litterbag Placem_Collection'!U60)),"YES","")</f>
        <v/>
      </c>
    </row>
    <row r="500" spans="1:39" ht="15" customHeight="1">
      <c r="A500" s="281" t="s">
        <v>2677</v>
      </c>
      <c r="B500" s="282">
        <f>'Dry_Litterbag Placem_Collection'!A61</f>
        <v>59</v>
      </c>
      <c r="C500" s="282" t="str">
        <f>'Dry_Litterbag Placem_Collection'!B61</f>
        <v>Makao</v>
      </c>
      <c r="D500" s="282" t="s">
        <v>2677</v>
      </c>
      <c r="E500" s="282" t="s">
        <v>20</v>
      </c>
      <c r="F500" s="282">
        <v>4</v>
      </c>
      <c r="G500" s="283" t="str">
        <f>'Dry_Litterbag Placem_Collection'!C61</f>
        <v>Dry_P4_T3</v>
      </c>
      <c r="H500" s="293" t="s">
        <v>3672</v>
      </c>
      <c r="I500" s="285" t="s">
        <v>1147</v>
      </c>
      <c r="J500" s="282" t="str">
        <f>IF(ISBLANK('Dry_Litterbag Placem_Collection'!L61),"","G"&amp;""&amp;'Dry_Litterbag Placem_Collection'!L61)</f>
        <v>G558</v>
      </c>
      <c r="K500" s="286">
        <f>IFERROR(INDEX('Green_rooibos initial weight'!$C$5:$C$1749,MATCH(J500, 'Green_rooibos initial weight'!$A$5:$A$1749,0)),"")</f>
        <v>2.1789999999999998</v>
      </c>
      <c r="L500" s="286">
        <f t="shared" si="29"/>
        <v>1.9291999999999998</v>
      </c>
      <c r="M500" s="291"/>
      <c r="N500" s="291"/>
      <c r="O500" s="286">
        <f>IF(IFERROR(INDEX('Both teabags AfterDry'!$D$3:$D$900,MATCH(J500,'Both teabags AfterDry'!$A$3:$A$900,0)),"")="","",(IFERROR(INDEX('Both teabags AfterDry'!$D$3:$D$900,MATCH(J500,'Both teabags AfterDry'!$A$3:$A$900,0)),"")))</f>
        <v>1.9415</v>
      </c>
      <c r="P500" s="286">
        <f t="shared" si="30"/>
        <v>1.7908999999999999</v>
      </c>
      <c r="Q500" s="291"/>
      <c r="R500" s="291"/>
      <c r="S500" s="287">
        <f>'Dry_Litterbag Placem_Collection'!E61</f>
        <v>42938</v>
      </c>
      <c r="T500" s="287">
        <f>IF('Dry_Litterbag Placem_Collection'!G61="","",'Dry_Litterbag Placem_Collection'!G61)</f>
        <v>43005</v>
      </c>
      <c r="U500" s="288">
        <f t="shared" si="28"/>
        <v>67</v>
      </c>
      <c r="V500" s="286">
        <f t="shared" si="31"/>
        <v>0.13829999999999987</v>
      </c>
      <c r="W500" s="289">
        <f>IFERROR(INDEX(Rainfall_Dry!$O$2:$O$217,MATCH(B500, Rainfall_Dry!$A$2:$A$217,0)),"")</f>
        <v>6.5250000359999998</v>
      </c>
      <c r="X500" s="270">
        <v>25.96</v>
      </c>
      <c r="Y500" s="270">
        <v>6.9200000000000008</v>
      </c>
      <c r="Z500" s="270">
        <v>67.12</v>
      </c>
      <c r="AA500" s="271" t="s">
        <v>2688</v>
      </c>
      <c r="AB500" s="270">
        <v>1.7568260226712666</v>
      </c>
      <c r="AC500">
        <f>IF('WetLitterbags placem_collection'!AB61="","",'WetLitterbags placem_collection'!AB61)</f>
        <v>3.3</v>
      </c>
      <c r="AD500">
        <f>IF('WetLitterbags placem_collection'!Z61="","",'WetLitterbags placem_collection'!Z61)</f>
        <v>46</v>
      </c>
      <c r="AE500" s="256" t="str">
        <f>IF('WetLitterbags placem_collection'!AA61="","",'WetLitterbags placem_collection'!AA61)</f>
        <v>O</v>
      </c>
      <c r="AF500">
        <f>IF('WetLitterbags placem_collection'!AC61="","",'WetLitterbags placem_collection'!AC61)</f>
        <v>0</v>
      </c>
      <c r="AG500">
        <f>IFERROR(AVERAGE('Dry_Litterbag Placem_Collection'!O61,'Dry_Litterbag Placem_Collection'!R61),"")</f>
        <v>7.6999999999999993</v>
      </c>
      <c r="AH500" s="290">
        <f>IFERROR(AVERAGE('Dry_Litterbag Placem_Collection'!N61,'Dry_Litterbag Placem_Collection'!Q61),"")</f>
        <v>31.8</v>
      </c>
      <c r="AI500" s="289">
        <f>INDEX(Coordinates!$B$2:$B$197,MATCH(G500,Coordinates!$J$2:$J$197,0))</f>
        <v>-3.4062359670000002</v>
      </c>
      <c r="AJ500" s="289">
        <f>INDEX(Coordinates!$C$2:$C$197,MATCH(G500,Coordinates!$J$2:$J$197,0))</f>
        <v>34.851107990000003</v>
      </c>
      <c r="AK500" s="289" t="str">
        <f>IF(ISNUMBER(SEARCH("C", 'Dry_Litterbag Placem_Collection'!U61)),"YES","")</f>
        <v/>
      </c>
      <c r="AL500" s="289" t="str">
        <f>IF(ISNUMBER(SEARCH("H", 'Dry_Litterbag Placem_Collection'!U61)),"YES","")</f>
        <v/>
      </c>
      <c r="AM500" s="289" t="str">
        <f>IF(ISNUMBER(SEARCH("R", 'Dry_Litterbag Placem_Collection'!U61)),"YES","")</f>
        <v/>
      </c>
    </row>
    <row r="501" spans="1:39" ht="15" customHeight="1">
      <c r="A501" s="281" t="s">
        <v>2677</v>
      </c>
      <c r="B501" s="282">
        <f>'Dry_Litterbag Placem_Collection'!A62</f>
        <v>60</v>
      </c>
      <c r="C501" s="282" t="str">
        <f>'Dry_Litterbag Placem_Collection'!B62</f>
        <v>Makao</v>
      </c>
      <c r="D501" s="282" t="s">
        <v>2677</v>
      </c>
      <c r="E501" s="282" t="s">
        <v>20</v>
      </c>
      <c r="F501" s="282">
        <v>4</v>
      </c>
      <c r="G501" s="283" t="str">
        <f>'Dry_Litterbag Placem_Collection'!C62</f>
        <v>Dry_P4_T4</v>
      </c>
      <c r="H501" s="293" t="s">
        <v>3672</v>
      </c>
      <c r="I501" s="285" t="s">
        <v>1147</v>
      </c>
      <c r="J501" s="282" t="str">
        <f>IF(ISBLANK('Dry_Litterbag Placem_Collection'!L62),"","G"&amp;""&amp;'Dry_Litterbag Placem_Collection'!L62)</f>
        <v>G751</v>
      </c>
      <c r="K501" s="286">
        <f>IFERROR(INDEX('Green_rooibos initial weight'!$C$5:$C$1749,MATCH(J501, 'Green_rooibos initial weight'!$A$5:$A$1749,0)),"")</f>
        <v>2.0750000000000002</v>
      </c>
      <c r="L501" s="286">
        <f t="shared" si="29"/>
        <v>1.8252000000000002</v>
      </c>
      <c r="M501" s="291"/>
      <c r="N501" s="291"/>
      <c r="O501" s="286" t="str">
        <f>IF(IFERROR(INDEX('Both teabags AfterDry'!$D$3:$D$900,MATCH(J501,'Both teabags AfterDry'!$A$3:$A$900,0)),"")="","",(IFERROR(INDEX('Both teabags AfterDry'!$D$3:$D$900,MATCH(J501,'Both teabags AfterDry'!$A$3:$A$900,0)),"")))</f>
        <v/>
      </c>
      <c r="P501" s="286" t="str">
        <f t="shared" si="30"/>
        <v/>
      </c>
      <c r="Q501" s="291"/>
      <c r="R501" s="291"/>
      <c r="S501" s="287">
        <f>'Dry_Litterbag Placem_Collection'!E62</f>
        <v>42938</v>
      </c>
      <c r="T501" s="287">
        <f>IF('Dry_Litterbag Placem_Collection'!G62="","",'Dry_Litterbag Placem_Collection'!G62)</f>
        <v>43005</v>
      </c>
      <c r="U501" s="288">
        <f t="shared" si="28"/>
        <v>67</v>
      </c>
      <c r="V501" s="286" t="str">
        <f t="shared" si="31"/>
        <v/>
      </c>
      <c r="W501" s="289">
        <f>IFERROR(INDEX(Rainfall_Dry!$O$2:$O$217,MATCH(B501, Rainfall_Dry!$A$2:$A$217,0)),"")</f>
        <v>6.5250000359999998</v>
      </c>
      <c r="X501" s="270">
        <v>25.96</v>
      </c>
      <c r="Y501" s="270">
        <v>6.9200000000000008</v>
      </c>
      <c r="Z501" s="270">
        <v>67.12</v>
      </c>
      <c r="AA501" s="271" t="s">
        <v>2688</v>
      </c>
      <c r="AB501" s="270">
        <v>1.7568260226712666</v>
      </c>
      <c r="AC501">
        <f>IF('WetLitterbags placem_collection'!AB62="","",'WetLitterbags placem_collection'!AB62)</f>
        <v>2.4</v>
      </c>
      <c r="AD501">
        <f>IF('WetLitterbags placem_collection'!Z62="","",'WetLitterbags placem_collection'!Z62)</f>
        <v>10.199999999999999</v>
      </c>
      <c r="AE501" s="256" t="str">
        <f>IF('WetLitterbags placem_collection'!AA62="","",'WetLitterbags placem_collection'!AA62)</f>
        <v>O</v>
      </c>
      <c r="AF501">
        <f>IF('WetLitterbags placem_collection'!AC62="","",'WetLitterbags placem_collection'!AC62)</f>
        <v>0</v>
      </c>
      <c r="AG501">
        <f>IFERROR(AVERAGE('Dry_Litterbag Placem_Collection'!O62,'Dry_Litterbag Placem_Collection'!R62),"")</f>
        <v>5.65</v>
      </c>
      <c r="AH501" s="290">
        <f>IFERROR(AVERAGE('Dry_Litterbag Placem_Collection'!N62,'Dry_Litterbag Placem_Collection'!Q62),"")</f>
        <v>32.650000000000006</v>
      </c>
      <c r="AI501" s="289">
        <f>INDEX(Coordinates!$B$2:$B$197,MATCH(G501,Coordinates!$J$2:$J$197,0))</f>
        <v>-3.406281983</v>
      </c>
      <c r="AJ501" s="289">
        <f>INDEX(Coordinates!$C$2:$C$197,MATCH(G501,Coordinates!$J$2:$J$197,0))</f>
        <v>34.85137898</v>
      </c>
      <c r="AK501" s="289" t="str">
        <f>IF(ISNUMBER(SEARCH("C", 'Dry_Litterbag Placem_Collection'!U62)),"YES","")</f>
        <v/>
      </c>
      <c r="AL501" s="289" t="str">
        <f>IF(ISNUMBER(SEARCH("H", 'Dry_Litterbag Placem_Collection'!U62)),"YES","")</f>
        <v/>
      </c>
      <c r="AM501" s="289" t="str">
        <f>IF(ISNUMBER(SEARCH("R", 'Dry_Litterbag Placem_Collection'!U62)),"YES","")</f>
        <v/>
      </c>
    </row>
    <row r="502" spans="1:39" ht="15" customHeight="1">
      <c r="A502" s="281" t="s">
        <v>2677</v>
      </c>
      <c r="B502" s="282">
        <f>'Dry_Litterbag Placem_Collection'!A63</f>
        <v>61</v>
      </c>
      <c r="C502" s="282" t="str">
        <f>'Dry_Litterbag Placem_Collection'!B63</f>
        <v>Makao</v>
      </c>
      <c r="D502" s="282" t="s">
        <v>2677</v>
      </c>
      <c r="E502" s="282" t="s">
        <v>20</v>
      </c>
      <c r="F502" s="282">
        <v>4</v>
      </c>
      <c r="G502" s="283" t="str">
        <f>'Dry_Litterbag Placem_Collection'!C63</f>
        <v>Dry_P4_T5</v>
      </c>
      <c r="H502" s="293" t="s">
        <v>3672</v>
      </c>
      <c r="I502" s="285" t="s">
        <v>1147</v>
      </c>
      <c r="J502" s="282" t="str">
        <f>IF(ISBLANK('Dry_Litterbag Placem_Collection'!L63),"","G"&amp;""&amp;'Dry_Litterbag Placem_Collection'!L63)</f>
        <v>G748</v>
      </c>
      <c r="K502" s="286">
        <f>IFERROR(INDEX('Green_rooibos initial weight'!$C$5:$C$1749,MATCH(J502, 'Green_rooibos initial weight'!$A$5:$A$1749,0)),"")</f>
        <v>2.081</v>
      </c>
      <c r="L502" s="286">
        <f t="shared" si="29"/>
        <v>1.8311999999999999</v>
      </c>
      <c r="M502" s="291"/>
      <c r="N502" s="291"/>
      <c r="O502" s="286" t="str">
        <f>IF(IFERROR(INDEX('Both teabags AfterDry'!$D$3:$D$900,MATCH(J502,'Both teabags AfterDry'!$A$3:$A$900,0)),"")="","",(IFERROR(INDEX('Both teabags AfterDry'!$D$3:$D$900,MATCH(J502,'Both teabags AfterDry'!$A$3:$A$900,0)),"")))</f>
        <v/>
      </c>
      <c r="P502" s="286" t="str">
        <f t="shared" si="30"/>
        <v/>
      </c>
      <c r="Q502" s="291"/>
      <c r="R502" s="291"/>
      <c r="S502" s="287">
        <f>'Dry_Litterbag Placem_Collection'!E63</f>
        <v>42938</v>
      </c>
      <c r="T502" s="287">
        <f>IF('Dry_Litterbag Placem_Collection'!G63="","",'Dry_Litterbag Placem_Collection'!G63)</f>
        <v>43005</v>
      </c>
      <c r="U502" s="288">
        <f t="shared" si="28"/>
        <v>67</v>
      </c>
      <c r="V502" s="286" t="str">
        <f t="shared" si="31"/>
        <v/>
      </c>
      <c r="W502" s="289">
        <f>IFERROR(INDEX(Rainfall_Dry!$O$2:$O$217,MATCH(B502, Rainfall_Dry!$A$2:$A$217,0)),"")</f>
        <v>6.5250000359999998</v>
      </c>
      <c r="X502" s="270">
        <v>25.96</v>
      </c>
      <c r="Y502" s="270">
        <v>6.9200000000000008</v>
      </c>
      <c r="Z502" s="270">
        <v>67.12</v>
      </c>
      <c r="AA502" s="271" t="s">
        <v>2688</v>
      </c>
      <c r="AB502" s="270">
        <v>1.7568260226712666</v>
      </c>
      <c r="AC502">
        <f>IF('WetLitterbags placem_collection'!AB63="","",'WetLitterbags placem_collection'!AB63)</f>
        <v>5.6</v>
      </c>
      <c r="AD502">
        <f>IF('WetLitterbags placem_collection'!Z63="","",'WetLitterbags placem_collection'!Z63)</f>
        <v>34.200000000000003</v>
      </c>
      <c r="AE502" s="256" t="str">
        <f>IF('WetLitterbags placem_collection'!AA63="","",'WetLitterbags placem_collection'!AA63)</f>
        <v>O</v>
      </c>
      <c r="AF502">
        <f>IF('WetLitterbags placem_collection'!AC63="","",'WetLitterbags placem_collection'!AC63)</f>
        <v>0</v>
      </c>
      <c r="AG502">
        <f>IFERROR(AVERAGE('Dry_Litterbag Placem_Collection'!O63,'Dry_Litterbag Placem_Collection'!R63),"")</f>
        <v>4.5</v>
      </c>
      <c r="AH502" s="290">
        <f>IFERROR(AVERAGE('Dry_Litterbag Placem_Collection'!N63,'Dry_Litterbag Placem_Collection'!Q63),"")</f>
        <v>34</v>
      </c>
      <c r="AI502" s="289">
        <f>INDEX(Coordinates!$B$2:$B$197,MATCH(G502,Coordinates!$J$2:$J$197,0))</f>
        <v>-3.406569986</v>
      </c>
      <c r="AJ502" s="289">
        <f>INDEX(Coordinates!$C$2:$C$197,MATCH(G502,Coordinates!$J$2:$J$197,0))</f>
        <v>34.851323989999997</v>
      </c>
      <c r="AK502" s="289" t="str">
        <f>IF(ISNUMBER(SEARCH("C", 'Dry_Litterbag Placem_Collection'!U63)),"YES","")</f>
        <v/>
      </c>
      <c r="AL502" s="289" t="str">
        <f>IF(ISNUMBER(SEARCH("H", 'Dry_Litterbag Placem_Collection'!U63)),"YES","")</f>
        <v/>
      </c>
      <c r="AM502" s="289" t="str">
        <f>IF(ISNUMBER(SEARCH("R", 'Dry_Litterbag Placem_Collection'!U63)),"YES","")</f>
        <v/>
      </c>
    </row>
    <row r="503" spans="1:39" ht="15" customHeight="1">
      <c r="A503" s="281" t="s">
        <v>2677</v>
      </c>
      <c r="B503" s="282">
        <f>'Dry_Litterbag Placem_Collection'!A64</f>
        <v>62</v>
      </c>
      <c r="C503" s="282" t="str">
        <f>'Dry_Litterbag Placem_Collection'!B64</f>
        <v>Makao</v>
      </c>
      <c r="D503" s="282" t="s">
        <v>2677</v>
      </c>
      <c r="E503" s="282" t="s">
        <v>20</v>
      </c>
      <c r="F503" s="282">
        <v>4</v>
      </c>
      <c r="G503" s="283" t="str">
        <f>'Dry_Litterbag Placem_Collection'!C64</f>
        <v>Dry_P4_T6</v>
      </c>
      <c r="H503" s="293" t="s">
        <v>3672</v>
      </c>
      <c r="I503" s="285" t="s">
        <v>1147</v>
      </c>
      <c r="J503" s="282" t="str">
        <f>IF(ISBLANK('Dry_Litterbag Placem_Collection'!L64),"","G"&amp;""&amp;'Dry_Litterbag Placem_Collection'!L64)</f>
        <v/>
      </c>
      <c r="K503" s="286" t="str">
        <f>IFERROR(INDEX('Green_rooibos initial weight'!$C$5:$C$1749,MATCH(J503, 'Green_rooibos initial weight'!$A$5:$A$1749,0)),"")</f>
        <v/>
      </c>
      <c r="L503" s="286" t="str">
        <f t="shared" si="29"/>
        <v/>
      </c>
      <c r="M503" s="291"/>
      <c r="N503" s="291"/>
      <c r="O503" s="286" t="str">
        <f>IF(IFERROR(INDEX('Both teabags AfterDry'!$D$3:$D$900,MATCH(J503,'Both teabags AfterDry'!$A$3:$A$900,0)),"")="","",(IFERROR(INDEX('Both teabags AfterDry'!$D$3:$D$900,MATCH(J503,'Both teabags AfterDry'!$A$3:$A$900,0)),"")))</f>
        <v/>
      </c>
      <c r="P503" s="286" t="str">
        <f t="shared" si="30"/>
        <v/>
      </c>
      <c r="Q503" s="291"/>
      <c r="R503" s="291"/>
      <c r="S503" s="287">
        <f>'Dry_Litterbag Placem_Collection'!E64</f>
        <v>0</v>
      </c>
      <c r="T503" s="287" t="str">
        <f>IF('Dry_Litterbag Placem_Collection'!G64="","",'Dry_Litterbag Placem_Collection'!G64)</f>
        <v/>
      </c>
      <c r="U503" s="288" t="str">
        <f t="shared" si="28"/>
        <v/>
      </c>
      <c r="V503" s="286" t="str">
        <f t="shared" si="31"/>
        <v/>
      </c>
      <c r="W503" s="289" t="str">
        <f>IFERROR(INDEX(Rainfall_Dry!$O$2:$O$217,MATCH(B503, Rainfall_Dry!$A$2:$A$217,0)),"")</f>
        <v/>
      </c>
      <c r="X503" s="270">
        <v>25.96</v>
      </c>
      <c r="Y503" s="270">
        <v>6.9200000000000008</v>
      </c>
      <c r="Z503" s="270">
        <v>67.12</v>
      </c>
      <c r="AA503" s="271" t="s">
        <v>2688</v>
      </c>
      <c r="AB503" s="270">
        <v>1.7568260226712666</v>
      </c>
      <c r="AC503">
        <f>IF('WetLitterbags placem_collection'!AB64="","",'WetLitterbags placem_collection'!AB64)</f>
        <v>4.2</v>
      </c>
      <c r="AD503">
        <f>IF('WetLitterbags placem_collection'!Z64="","",'WetLitterbags placem_collection'!Z64)</f>
        <v>40.4</v>
      </c>
      <c r="AE503" s="256" t="str">
        <f>IF('WetLitterbags placem_collection'!AA64="","",'WetLitterbags placem_collection'!AA64)</f>
        <v>O</v>
      </c>
      <c r="AF503">
        <f>IF('WetLitterbags placem_collection'!AC64="","",'WetLitterbags placem_collection'!AC64)</f>
        <v>0</v>
      </c>
      <c r="AG503" t="str">
        <f>IFERROR(AVERAGE('Dry_Litterbag Placem_Collection'!O64,'Dry_Litterbag Placem_Collection'!R64),"")</f>
        <v/>
      </c>
      <c r="AH503" s="290" t="str">
        <f>IFERROR(AVERAGE('Dry_Litterbag Placem_Collection'!N64,'Dry_Litterbag Placem_Collection'!Q64),"")</f>
        <v/>
      </c>
      <c r="AI503" s="289">
        <f>INDEX(Coordinates!$B$2:$B$197,MATCH(G503,Coordinates!$J$2:$J$197,0))</f>
        <v>-3.4065180179999999</v>
      </c>
      <c r="AJ503" s="289">
        <f>INDEX(Coordinates!$C$2:$C$197,MATCH(G503,Coordinates!$J$2:$J$197,0))</f>
        <v>34.85121402</v>
      </c>
      <c r="AK503" s="289" t="str">
        <f>IF(ISNUMBER(SEARCH("C", 'Dry_Litterbag Placem_Collection'!U64)),"YES","")</f>
        <v/>
      </c>
      <c r="AL503" s="289" t="str">
        <f>IF(ISNUMBER(SEARCH("H", 'Dry_Litterbag Placem_Collection'!U64)),"YES","")</f>
        <v/>
      </c>
      <c r="AM503" s="289" t="str">
        <f>IF(ISNUMBER(SEARCH("R", 'Dry_Litterbag Placem_Collection'!U64)),"YES","")</f>
        <v/>
      </c>
    </row>
    <row r="504" spans="1:39" ht="15" customHeight="1">
      <c r="A504" s="281" t="s">
        <v>2677</v>
      </c>
      <c r="B504" s="282">
        <f>'Dry_Litterbag Placem_Collection'!A65</f>
        <v>63</v>
      </c>
      <c r="C504" s="282" t="str">
        <f>'Dry_Litterbag Placem_Collection'!B65</f>
        <v>Makao</v>
      </c>
      <c r="D504" s="282" t="s">
        <v>2677</v>
      </c>
      <c r="E504" s="282" t="s">
        <v>20</v>
      </c>
      <c r="F504" s="282">
        <v>4</v>
      </c>
      <c r="G504" s="283" t="str">
        <f>'Dry_Litterbag Placem_Collection'!C65</f>
        <v>Dry_P4_T7</v>
      </c>
      <c r="H504" s="293" t="s">
        <v>3672</v>
      </c>
      <c r="I504" s="285" t="s">
        <v>1147</v>
      </c>
      <c r="J504" s="282" t="str">
        <f>IF(ISBLANK('Dry_Litterbag Placem_Collection'!L65),"","G"&amp;""&amp;'Dry_Litterbag Placem_Collection'!L65)</f>
        <v>G629</v>
      </c>
      <c r="K504" s="286">
        <f>IFERROR(INDEX('Green_rooibos initial weight'!$C$5:$C$1749,MATCH(J504, 'Green_rooibos initial weight'!$A$5:$A$1749,0)),"")</f>
        <v>1.978</v>
      </c>
      <c r="L504" s="286">
        <f t="shared" si="29"/>
        <v>1.7282</v>
      </c>
      <c r="M504" s="291"/>
      <c r="N504" s="291"/>
      <c r="O504" s="286">
        <f>IF(IFERROR(INDEX('Both teabags AfterDry'!$D$3:$D$900,MATCH(J504,'Both teabags AfterDry'!$A$3:$A$900,0)),"")="","",(IFERROR(INDEX('Both teabags AfterDry'!$D$3:$D$900,MATCH(J504,'Both teabags AfterDry'!$A$3:$A$900,0)),"")))</f>
        <v>1.8411</v>
      </c>
      <c r="P504" s="286">
        <f t="shared" si="30"/>
        <v>1.6904999999999999</v>
      </c>
      <c r="Q504" s="291"/>
      <c r="R504" s="291"/>
      <c r="S504" s="287">
        <f>'Dry_Litterbag Placem_Collection'!E65</f>
        <v>42938</v>
      </c>
      <c r="T504" s="287">
        <f>IF('Dry_Litterbag Placem_Collection'!G65="","",'Dry_Litterbag Placem_Collection'!G65)</f>
        <v>43005</v>
      </c>
      <c r="U504" s="288">
        <f t="shared" si="28"/>
        <v>67</v>
      </c>
      <c r="V504" s="286">
        <f t="shared" si="31"/>
        <v>3.7700000000000067E-2</v>
      </c>
      <c r="W504" s="289">
        <f>IFERROR(INDEX(Rainfall_Dry!$O$2:$O$217,MATCH(B504, Rainfall_Dry!$A$2:$A$217,0)),"")</f>
        <v>6.5250000359999998</v>
      </c>
      <c r="X504" s="270">
        <v>25.96</v>
      </c>
      <c r="Y504" s="270">
        <v>6.9200000000000008</v>
      </c>
      <c r="Z504" s="270">
        <v>67.12</v>
      </c>
      <c r="AA504" s="271" t="s">
        <v>2688</v>
      </c>
      <c r="AB504" s="270">
        <v>1.7568260226712666</v>
      </c>
      <c r="AC504">
        <f>IF('WetLitterbags placem_collection'!AB65="","",'WetLitterbags placem_collection'!AB65)</f>
        <v>4.9000000000000004</v>
      </c>
      <c r="AD504">
        <f>IF('WetLitterbags placem_collection'!Z65="","",'WetLitterbags placem_collection'!Z65)</f>
        <v>45</v>
      </c>
      <c r="AE504" s="256" t="str">
        <f>IF('WetLitterbags placem_collection'!AA65="","",'WetLitterbags placem_collection'!AA65)</f>
        <v>O</v>
      </c>
      <c r="AF504">
        <f>IF('WetLitterbags placem_collection'!AC65="","",'WetLitterbags placem_collection'!AC65)</f>
        <v>0</v>
      </c>
      <c r="AG504">
        <f>IFERROR(AVERAGE('Dry_Litterbag Placem_Collection'!O65,'Dry_Litterbag Placem_Collection'!R65),"")</f>
        <v>4.75</v>
      </c>
      <c r="AH504" s="290">
        <f>IFERROR(AVERAGE('Dry_Litterbag Placem_Collection'!N65,'Dry_Litterbag Placem_Collection'!Q65),"")</f>
        <v>31.3</v>
      </c>
      <c r="AI504" s="289">
        <f>INDEX(Coordinates!$B$2:$B$197,MATCH(G504,Coordinates!$J$2:$J$197,0))</f>
        <v>-3.406334035</v>
      </c>
      <c r="AJ504" s="289">
        <f>INDEX(Coordinates!$C$2:$C$197,MATCH(G504,Coordinates!$J$2:$J$197,0))</f>
        <v>34.851172030000001</v>
      </c>
      <c r="AK504" s="289" t="str">
        <f>IF(ISNUMBER(SEARCH("C", 'Dry_Litterbag Placem_Collection'!U65)),"YES","")</f>
        <v/>
      </c>
      <c r="AL504" s="289" t="str">
        <f>IF(ISNUMBER(SEARCH("H", 'Dry_Litterbag Placem_Collection'!U65)),"YES","")</f>
        <v/>
      </c>
      <c r="AM504" s="289" t="str">
        <f>IF(ISNUMBER(SEARCH("R", 'Dry_Litterbag Placem_Collection'!U65)),"YES","")</f>
        <v/>
      </c>
    </row>
    <row r="505" spans="1:39" ht="15" customHeight="1">
      <c r="A505" s="281" t="s">
        <v>2677</v>
      </c>
      <c r="B505" s="282">
        <f>'Dry_Litterbag Placem_Collection'!A66</f>
        <v>64</v>
      </c>
      <c r="C505" s="282" t="str">
        <f>'Dry_Litterbag Placem_Collection'!B66</f>
        <v>Makao</v>
      </c>
      <c r="D505" s="282" t="s">
        <v>2677</v>
      </c>
      <c r="E505" s="282" t="s">
        <v>20</v>
      </c>
      <c r="F505" s="282">
        <v>4</v>
      </c>
      <c r="G505" s="283" t="str">
        <f>'Dry_Litterbag Placem_Collection'!C66</f>
        <v>Dry_P4_T8</v>
      </c>
      <c r="H505" s="293" t="s">
        <v>3672</v>
      </c>
      <c r="I505" s="285" t="s">
        <v>1147</v>
      </c>
      <c r="J505" s="282" t="str">
        <f>IF(ISBLANK('Dry_Litterbag Placem_Collection'!L66),"","G"&amp;""&amp;'Dry_Litterbag Placem_Collection'!L66)</f>
        <v>G84</v>
      </c>
      <c r="K505" s="286">
        <f>IFERROR(INDEX('Green_rooibos initial weight'!$C$5:$C$1749,MATCH(J505, 'Green_rooibos initial weight'!$A$5:$A$1749,0)),"")</f>
        <v>2.1259999999999999</v>
      </c>
      <c r="L505" s="286">
        <f t="shared" si="29"/>
        <v>1.8761999999999999</v>
      </c>
      <c r="M505" s="291"/>
      <c r="N505" s="291"/>
      <c r="O505" s="286">
        <f>IF(IFERROR(INDEX('Both teabags AfterDry'!$D$3:$D$900,MATCH(J505,'Both teabags AfterDry'!$A$3:$A$900,0)),"")="","",(IFERROR(INDEX('Both teabags AfterDry'!$D$3:$D$900,MATCH(J505,'Both teabags AfterDry'!$A$3:$A$900,0)),"")))</f>
        <v>1.9314</v>
      </c>
      <c r="P505" s="286">
        <f t="shared" si="30"/>
        <v>1.7807999999999999</v>
      </c>
      <c r="Q505" s="291"/>
      <c r="R505" s="291"/>
      <c r="S505" s="287">
        <f>'Dry_Litterbag Placem_Collection'!E66</f>
        <v>42938</v>
      </c>
      <c r="T505" s="287">
        <f>IF('Dry_Litterbag Placem_Collection'!G66="","",'Dry_Litterbag Placem_Collection'!G66)</f>
        <v>43005</v>
      </c>
      <c r="U505" s="288">
        <f t="shared" si="28"/>
        <v>67</v>
      </c>
      <c r="V505" s="286">
        <f t="shared" si="31"/>
        <v>9.5399999999999929E-2</v>
      </c>
      <c r="W505" s="289">
        <f>IFERROR(INDEX(Rainfall_Dry!$O$2:$O$217,MATCH(B505, Rainfall_Dry!$A$2:$A$217,0)),"")</f>
        <v>6.5250000359999998</v>
      </c>
      <c r="X505" s="270">
        <v>25.96</v>
      </c>
      <c r="Y505" s="270">
        <v>6.9200000000000008</v>
      </c>
      <c r="Z505" s="270">
        <v>67.12</v>
      </c>
      <c r="AA505" s="271" t="s">
        <v>2688</v>
      </c>
      <c r="AB505" s="270">
        <v>1.7568260226712666</v>
      </c>
      <c r="AC505">
        <f>IF('WetLitterbags placem_collection'!AB66="","",'WetLitterbags placem_collection'!AB66)</f>
        <v>3</v>
      </c>
      <c r="AD505">
        <f>IF('WetLitterbags placem_collection'!Z66="","",'WetLitterbags placem_collection'!Z66)</f>
        <v>22.8</v>
      </c>
      <c r="AE505" s="256" t="str">
        <f>IF('WetLitterbags placem_collection'!AA66="","",'WetLitterbags placem_collection'!AA66)</f>
        <v>O</v>
      </c>
      <c r="AF505">
        <f>IF('WetLitterbags placem_collection'!AC66="","",'WetLitterbags placem_collection'!AC66)</f>
        <v>1</v>
      </c>
      <c r="AG505">
        <f>IFERROR(AVERAGE('Dry_Litterbag Placem_Collection'!O66,'Dry_Litterbag Placem_Collection'!R66),"")</f>
        <v>5.55</v>
      </c>
      <c r="AH505" s="290">
        <f>IFERROR(AVERAGE('Dry_Litterbag Placem_Collection'!N66,'Dry_Litterbag Placem_Collection'!Q66),"")</f>
        <v>31.5</v>
      </c>
      <c r="AI505" s="289">
        <f>INDEX(Coordinates!$B$2:$B$197,MATCH(G505,Coordinates!$J$2:$J$197,0))</f>
        <v>-3.4063409920000001</v>
      </c>
      <c r="AJ505" s="289">
        <f>INDEX(Coordinates!$C$2:$C$197,MATCH(G505,Coordinates!$J$2:$J$197,0))</f>
        <v>34.85126004</v>
      </c>
      <c r="AK505" s="289" t="str">
        <f>IF(ISNUMBER(SEARCH("C", 'Dry_Litterbag Placem_Collection'!U66)),"YES","")</f>
        <v/>
      </c>
      <c r="AL505" s="289" t="str">
        <f>IF(ISNUMBER(SEARCH("H", 'Dry_Litterbag Placem_Collection'!U66)),"YES","")</f>
        <v/>
      </c>
      <c r="AM505" s="289" t="str">
        <f>IF(ISNUMBER(SEARCH("R", 'Dry_Litterbag Placem_Collection'!U66)),"YES","")</f>
        <v/>
      </c>
    </row>
    <row r="506" spans="1:39" ht="15" customHeight="1">
      <c r="A506" s="281" t="s">
        <v>2677</v>
      </c>
      <c r="B506" s="282">
        <f>'Dry_Litterbag Placem_Collection'!A67</f>
        <v>65</v>
      </c>
      <c r="C506" s="282" t="str">
        <f>'Dry_Litterbag Placem_Collection'!B67</f>
        <v>Maswa</v>
      </c>
      <c r="D506" s="282" t="s">
        <v>2677</v>
      </c>
      <c r="E506" s="282" t="s">
        <v>2679</v>
      </c>
      <c r="F506" s="282">
        <v>1</v>
      </c>
      <c r="G506" s="283" t="str">
        <f>'Dry_Litterbag Placem_Collection'!C67</f>
        <v>Dry_W1_T1</v>
      </c>
      <c r="H506" s="293" t="s">
        <v>3672</v>
      </c>
      <c r="I506" s="285" t="s">
        <v>1147</v>
      </c>
      <c r="J506" s="282" t="str">
        <f>IF(ISBLANK('Dry_Litterbag Placem_Collection'!L67),"","G"&amp;""&amp;'Dry_Litterbag Placem_Collection'!L67)</f>
        <v>G586</v>
      </c>
      <c r="K506" s="286">
        <f>IFERROR(INDEX('Green_rooibos initial weight'!$C$5:$C$1749,MATCH(J506, 'Green_rooibos initial weight'!$A$5:$A$1749,0)),"")</f>
        <v>1.9590000000000001</v>
      </c>
      <c r="L506" s="286">
        <f t="shared" si="29"/>
        <v>1.7092000000000001</v>
      </c>
      <c r="M506" s="291"/>
      <c r="N506" s="291"/>
      <c r="O506" s="286" t="str">
        <f>IF(IFERROR(INDEX('Both teabags AfterDry'!$D$3:$D$900,MATCH(J506,'Both teabags AfterDry'!$A$3:$A$900,0)),"")="","",(IFERROR(INDEX('Both teabags AfterDry'!$D$3:$D$900,MATCH(J506,'Both teabags AfterDry'!$A$3:$A$900,0)),"")))</f>
        <v/>
      </c>
      <c r="P506" s="286" t="str">
        <f t="shared" si="30"/>
        <v/>
      </c>
      <c r="Q506" s="291"/>
      <c r="R506" s="291"/>
      <c r="S506" s="287">
        <f>'Dry_Litterbag Placem_Collection'!E67</f>
        <v>42937</v>
      </c>
      <c r="T506" s="287">
        <f>IF('Dry_Litterbag Placem_Collection'!G67="","",'Dry_Litterbag Placem_Collection'!G67)</f>
        <v>43005</v>
      </c>
      <c r="U506" s="288">
        <f t="shared" si="28"/>
        <v>68</v>
      </c>
      <c r="V506" s="286" t="str">
        <f t="shared" si="31"/>
        <v/>
      </c>
      <c r="W506" s="289">
        <f>IFERROR(INDEX(Rainfall_Dry!$O$2:$O$217,MATCH(B506, Rainfall_Dry!$A$2:$A$217,0)),"")</f>
        <v>6.900000125</v>
      </c>
      <c r="X506" s="270">
        <v>47.96</v>
      </c>
      <c r="Y506" s="270">
        <v>22.919999999999995</v>
      </c>
      <c r="Z506" s="270">
        <v>29.120000000000012</v>
      </c>
      <c r="AA506" s="271" t="s">
        <v>2691</v>
      </c>
      <c r="AB506" s="270">
        <v>2.8831936914736325</v>
      </c>
      <c r="AC506">
        <f>IF('WetLitterbags placem_collection'!AB67="","",'WetLitterbags placem_collection'!AB67)</f>
        <v>13.8</v>
      </c>
      <c r="AD506">
        <f>IF('WetLitterbags placem_collection'!Z67="","",'WetLitterbags placem_collection'!Z67)</f>
        <v>13.8</v>
      </c>
      <c r="AE506" s="256" t="str">
        <f>IF('WetLitterbags placem_collection'!AA67="","",'WetLitterbags placem_collection'!AA67)</f>
        <v>O</v>
      </c>
      <c r="AF506">
        <f>IF('WetLitterbags placem_collection'!AC67="","",'WetLitterbags placem_collection'!AC67)</f>
        <v>1</v>
      </c>
      <c r="AG506">
        <f>IFERROR(AVERAGE('Dry_Litterbag Placem_Collection'!O67,'Dry_Litterbag Placem_Collection'!R67),"")</f>
        <v>10.65</v>
      </c>
      <c r="AH506" s="290">
        <f>IFERROR(AVERAGE('Dry_Litterbag Placem_Collection'!N67,'Dry_Litterbag Placem_Collection'!Q67),"")</f>
        <v>28</v>
      </c>
      <c r="AI506" s="289">
        <f>INDEX(Coordinates!$B$2:$B$197,MATCH(G506,Coordinates!$J$2:$J$197,0))</f>
        <v>-3.2993960379999998</v>
      </c>
      <c r="AJ506" s="289">
        <f>INDEX(Coordinates!$C$2:$C$197,MATCH(G506,Coordinates!$J$2:$J$197,0))</f>
        <v>34.848240959999998</v>
      </c>
      <c r="AK506" s="289" t="str">
        <f>IF(ISNUMBER(SEARCH("C", 'Dry_Litterbag Placem_Collection'!U67)),"YES","")</f>
        <v/>
      </c>
      <c r="AL506" s="289" t="str">
        <f>IF(ISNUMBER(SEARCH("H", 'Dry_Litterbag Placem_Collection'!U67)),"YES","")</f>
        <v/>
      </c>
      <c r="AM506" s="289" t="str">
        <f>IF(ISNUMBER(SEARCH("R", 'Dry_Litterbag Placem_Collection'!U67)),"YES","")</f>
        <v/>
      </c>
    </row>
    <row r="507" spans="1:39" ht="15" customHeight="1">
      <c r="A507" s="281" t="s">
        <v>2677</v>
      </c>
      <c r="B507" s="282">
        <f>'Dry_Litterbag Placem_Collection'!A68</f>
        <v>66</v>
      </c>
      <c r="C507" s="282" t="str">
        <f>'Dry_Litterbag Placem_Collection'!B68</f>
        <v>Maswa</v>
      </c>
      <c r="D507" s="282" t="s">
        <v>2677</v>
      </c>
      <c r="E507" s="282" t="s">
        <v>2679</v>
      </c>
      <c r="F507" s="282">
        <v>1</v>
      </c>
      <c r="G507" s="283" t="str">
        <f>'Dry_Litterbag Placem_Collection'!C68</f>
        <v>Dry_W1_T2</v>
      </c>
      <c r="H507" s="293" t="s">
        <v>3672</v>
      </c>
      <c r="I507" s="285" t="s">
        <v>1147</v>
      </c>
      <c r="J507" s="282" t="str">
        <f>IF(ISBLANK('Dry_Litterbag Placem_Collection'!L68),"","G"&amp;""&amp;'Dry_Litterbag Placem_Collection'!L68)</f>
        <v>G851</v>
      </c>
      <c r="K507" s="286">
        <f>IFERROR(INDEX('Green_rooibos initial weight'!$C$5:$C$1749,MATCH(J507, 'Green_rooibos initial weight'!$A$5:$A$1749,0)),"")</f>
        <v>1.9930000000000001</v>
      </c>
      <c r="L507" s="286">
        <f t="shared" si="29"/>
        <v>1.7432000000000001</v>
      </c>
      <c r="M507" s="291"/>
      <c r="N507" s="291"/>
      <c r="O507" s="286">
        <f>IF(IFERROR(INDEX('Both teabags AfterDry'!$D$3:$D$900,MATCH(J507,'Both teabags AfterDry'!$A$3:$A$900,0)),"")="","",(IFERROR(INDEX('Both teabags AfterDry'!$D$3:$D$900,MATCH(J507,'Both teabags AfterDry'!$A$3:$A$900,0)),"")))</f>
        <v>1.8367</v>
      </c>
      <c r="P507" s="286">
        <f t="shared" si="30"/>
        <v>1.6860999999999999</v>
      </c>
      <c r="Q507" s="291"/>
      <c r="R507" s="291"/>
      <c r="S507" s="287">
        <f>'Dry_Litterbag Placem_Collection'!E68</f>
        <v>42937</v>
      </c>
      <c r="T507" s="287">
        <f>IF('Dry_Litterbag Placem_Collection'!G68="","",'Dry_Litterbag Placem_Collection'!G68)</f>
        <v>43005</v>
      </c>
      <c r="U507" s="288">
        <f t="shared" si="28"/>
        <v>68</v>
      </c>
      <c r="V507" s="286">
        <f t="shared" si="31"/>
        <v>5.7100000000000151E-2</v>
      </c>
      <c r="W507" s="289">
        <f>IFERROR(INDEX(Rainfall_Dry!$O$2:$O$217,MATCH(B507, Rainfall_Dry!$A$2:$A$217,0)),"")</f>
        <v>6.900000125</v>
      </c>
      <c r="X507" s="270">
        <v>47.96</v>
      </c>
      <c r="Y507" s="270">
        <v>22.919999999999995</v>
      </c>
      <c r="Z507" s="270">
        <v>29.120000000000012</v>
      </c>
      <c r="AA507" s="271" t="s">
        <v>2691</v>
      </c>
      <c r="AB507" s="270">
        <v>3.8831936914736298</v>
      </c>
      <c r="AC507">
        <f>IF('WetLitterbags placem_collection'!AB68="","",'WetLitterbags placem_collection'!AB68)</f>
        <v>8</v>
      </c>
      <c r="AD507">
        <f>IF('WetLitterbags placem_collection'!Z68="","",'WetLitterbags placem_collection'!Z68)</f>
        <v>19.8</v>
      </c>
      <c r="AE507" s="256" t="str">
        <f>IF('WetLitterbags placem_collection'!AA68="","",'WetLitterbags placem_collection'!AA68)</f>
        <v>O</v>
      </c>
      <c r="AF507">
        <f>IF('WetLitterbags placem_collection'!AC68="","",'WetLitterbags placem_collection'!AC68)</f>
        <v>1</v>
      </c>
      <c r="AG507">
        <f>IFERROR(AVERAGE('Dry_Litterbag Placem_Collection'!O68,'Dry_Litterbag Placem_Collection'!R68),"")</f>
        <v>10.100000000000001</v>
      </c>
      <c r="AH507" s="290">
        <f>IFERROR(AVERAGE('Dry_Litterbag Placem_Collection'!N68,'Dry_Litterbag Placem_Collection'!Q68),"")</f>
        <v>23.6</v>
      </c>
      <c r="AI507" s="289">
        <f>INDEX(Coordinates!$B$2:$B$197,MATCH(G507,Coordinates!$J$2:$J$197,0))</f>
        <v>-3.2993090340000002</v>
      </c>
      <c r="AJ507" s="289">
        <f>INDEX(Coordinates!$C$2:$C$197,MATCH(G507,Coordinates!$J$2:$J$197,0))</f>
        <v>34.848404989999999</v>
      </c>
      <c r="AK507" s="289" t="str">
        <f>IF(ISNUMBER(SEARCH("C", 'Dry_Litterbag Placem_Collection'!U68)),"YES","")</f>
        <v/>
      </c>
      <c r="AL507" s="289" t="str">
        <f>IF(ISNUMBER(SEARCH("H", 'Dry_Litterbag Placem_Collection'!U68)),"YES","")</f>
        <v/>
      </c>
      <c r="AM507" s="289" t="str">
        <f>IF(ISNUMBER(SEARCH("R", 'Dry_Litterbag Placem_Collection'!U68)),"YES","")</f>
        <v/>
      </c>
    </row>
    <row r="508" spans="1:39" ht="15" customHeight="1">
      <c r="A508" s="281" t="s">
        <v>2677</v>
      </c>
      <c r="B508" s="282">
        <f>'Dry_Litterbag Placem_Collection'!A69</f>
        <v>67</v>
      </c>
      <c r="C508" s="282" t="str">
        <f>'Dry_Litterbag Placem_Collection'!B69</f>
        <v>Maswa</v>
      </c>
      <c r="D508" s="282" t="s">
        <v>2677</v>
      </c>
      <c r="E508" s="282" t="s">
        <v>2679</v>
      </c>
      <c r="F508" s="282">
        <v>1</v>
      </c>
      <c r="G508" s="283" t="str">
        <f>'Dry_Litterbag Placem_Collection'!C69</f>
        <v>Dry_W1_T3</v>
      </c>
      <c r="H508" s="293" t="s">
        <v>3672</v>
      </c>
      <c r="I508" s="285" t="s">
        <v>1147</v>
      </c>
      <c r="J508" s="282" t="str">
        <f>IF(ISBLANK('Dry_Litterbag Placem_Collection'!L69),"","G"&amp;""&amp;'Dry_Litterbag Placem_Collection'!L69)</f>
        <v/>
      </c>
      <c r="K508" s="286" t="str">
        <f>IFERROR(INDEX('Green_rooibos initial weight'!$C$5:$C$1749,MATCH(J508, 'Green_rooibos initial weight'!$A$5:$A$1749,0)),"")</f>
        <v/>
      </c>
      <c r="L508" s="286" t="str">
        <f t="shared" si="29"/>
        <v/>
      </c>
      <c r="M508" s="291"/>
      <c r="N508" s="291"/>
      <c r="O508" s="286" t="str">
        <f>IF(IFERROR(INDEX('Both teabags AfterDry'!$D$3:$D$900,MATCH(J508,'Both teabags AfterDry'!$A$3:$A$900,0)),"")="","",(IFERROR(INDEX('Both teabags AfterDry'!$D$3:$D$900,MATCH(J508,'Both teabags AfterDry'!$A$3:$A$900,0)),"")))</f>
        <v/>
      </c>
      <c r="P508" s="286" t="str">
        <f t="shared" si="30"/>
        <v/>
      </c>
      <c r="Q508" s="291"/>
      <c r="R508" s="291"/>
      <c r="S508" s="287">
        <f>'Dry_Litterbag Placem_Collection'!E69</f>
        <v>0</v>
      </c>
      <c r="T508" s="287" t="str">
        <f>IF('Dry_Litterbag Placem_Collection'!G69="","",'Dry_Litterbag Placem_Collection'!G69)</f>
        <v/>
      </c>
      <c r="U508" s="288" t="str">
        <f t="shared" si="28"/>
        <v/>
      </c>
      <c r="V508" s="286" t="str">
        <f t="shared" si="31"/>
        <v/>
      </c>
      <c r="W508" s="289" t="str">
        <f>IFERROR(INDEX(Rainfall_Dry!$O$2:$O$217,MATCH(B508, Rainfall_Dry!$A$2:$A$217,0)),"")</f>
        <v/>
      </c>
      <c r="X508" s="270">
        <v>47.96</v>
      </c>
      <c r="Y508" s="270">
        <v>22.919999999999995</v>
      </c>
      <c r="Z508" s="270">
        <v>29.120000000000012</v>
      </c>
      <c r="AA508" s="271" t="s">
        <v>2691</v>
      </c>
      <c r="AB508" s="270">
        <v>4.8831936914736298</v>
      </c>
      <c r="AC508">
        <f>IF('WetLitterbags placem_collection'!AB69="","",'WetLitterbags placem_collection'!AB69)</f>
        <v>5.5</v>
      </c>
      <c r="AD508">
        <f>IF('WetLitterbags placem_collection'!Z69="","",'WetLitterbags placem_collection'!Z69)</f>
        <v>5.5</v>
      </c>
      <c r="AE508" s="256" t="str">
        <f>IF('WetLitterbags placem_collection'!AA69="","",'WetLitterbags placem_collection'!AA69)</f>
        <v>O</v>
      </c>
      <c r="AF508">
        <f>IF('WetLitterbags placem_collection'!AC69="","",'WetLitterbags placem_collection'!AC69)</f>
        <v>1</v>
      </c>
      <c r="AG508" t="str">
        <f>IFERROR(AVERAGE('Dry_Litterbag Placem_Collection'!O69,'Dry_Litterbag Placem_Collection'!R69),"")</f>
        <v/>
      </c>
      <c r="AH508" s="290" t="str">
        <f>IFERROR(AVERAGE('Dry_Litterbag Placem_Collection'!N69,'Dry_Litterbag Placem_Collection'!Q69),"")</f>
        <v/>
      </c>
      <c r="AI508" s="289">
        <f>INDEX(Coordinates!$B$2:$B$197,MATCH(G508,Coordinates!$J$2:$J$197,0))</f>
        <v>-3.299434008</v>
      </c>
      <c r="AJ508" s="289">
        <f>INDEX(Coordinates!$C$2:$C$197,MATCH(G508,Coordinates!$J$2:$J$197,0))</f>
        <v>34.848514960000003</v>
      </c>
      <c r="AK508" s="289" t="str">
        <f>IF(ISNUMBER(SEARCH("C", 'Dry_Litterbag Placem_Collection'!U69)),"YES","")</f>
        <v/>
      </c>
      <c r="AL508" s="289" t="str">
        <f>IF(ISNUMBER(SEARCH("H", 'Dry_Litterbag Placem_Collection'!U69)),"YES","")</f>
        <v/>
      </c>
      <c r="AM508" s="289" t="str">
        <f>IF(ISNUMBER(SEARCH("R", 'Dry_Litterbag Placem_Collection'!U69)),"YES","")</f>
        <v/>
      </c>
    </row>
    <row r="509" spans="1:39" ht="15" customHeight="1">
      <c r="A509" s="281" t="s">
        <v>2677</v>
      </c>
      <c r="B509" s="282">
        <f>'Dry_Litterbag Placem_Collection'!A70</f>
        <v>68</v>
      </c>
      <c r="C509" s="282" t="str">
        <f>'Dry_Litterbag Placem_Collection'!B70</f>
        <v>Maswa</v>
      </c>
      <c r="D509" s="282" t="s">
        <v>2677</v>
      </c>
      <c r="E509" s="282" t="s">
        <v>2679</v>
      </c>
      <c r="F509" s="282">
        <v>1</v>
      </c>
      <c r="G509" s="283" t="str">
        <f>'Dry_Litterbag Placem_Collection'!C70</f>
        <v>Dry_W1_T4</v>
      </c>
      <c r="H509" s="293" t="s">
        <v>3672</v>
      </c>
      <c r="I509" s="285" t="s">
        <v>1147</v>
      </c>
      <c r="J509" s="282" t="str">
        <f>IF(ISBLANK('Dry_Litterbag Placem_Collection'!L70),"","G"&amp;""&amp;'Dry_Litterbag Placem_Collection'!L70)</f>
        <v>G467</v>
      </c>
      <c r="K509" s="286">
        <f>IFERROR(INDEX('Green_rooibos initial weight'!$C$5:$C$1749,MATCH(J509, 'Green_rooibos initial weight'!$A$5:$A$1749,0)),"")</f>
        <v>2.0259999999999998</v>
      </c>
      <c r="L509" s="286">
        <f t="shared" si="29"/>
        <v>1.7761999999999998</v>
      </c>
      <c r="M509" s="291"/>
      <c r="N509" s="291"/>
      <c r="O509" s="286">
        <f>IF(IFERROR(INDEX('Both teabags AfterDry'!$D$3:$D$900,MATCH(J509,'Both teabags AfterDry'!$A$3:$A$900,0)),"")="","",(IFERROR(INDEX('Both teabags AfterDry'!$D$3:$D$900,MATCH(J509,'Both teabags AfterDry'!$A$3:$A$900,0)),"")))</f>
        <v>1.8359000000000001</v>
      </c>
      <c r="P509" s="286">
        <f t="shared" si="30"/>
        <v>1.6853</v>
      </c>
      <c r="Q509" s="291"/>
      <c r="R509" s="291"/>
      <c r="S509" s="287">
        <f>'Dry_Litterbag Placem_Collection'!E70</f>
        <v>42937</v>
      </c>
      <c r="T509" s="287">
        <f>IF('Dry_Litterbag Placem_Collection'!G70="","",'Dry_Litterbag Placem_Collection'!G70)</f>
        <v>43005</v>
      </c>
      <c r="U509" s="288">
        <f t="shared" si="28"/>
        <v>68</v>
      </c>
      <c r="V509" s="286">
        <f t="shared" si="31"/>
        <v>9.0899999999999759E-2</v>
      </c>
      <c r="W509" s="289">
        <f>IFERROR(INDEX(Rainfall_Dry!$O$2:$O$217,MATCH(B509, Rainfall_Dry!$A$2:$A$217,0)),"")</f>
        <v>6.900000125</v>
      </c>
      <c r="X509" s="270">
        <v>47.96</v>
      </c>
      <c r="Y509" s="270">
        <v>22.919999999999995</v>
      </c>
      <c r="Z509" s="270">
        <v>29.120000000000012</v>
      </c>
      <c r="AA509" s="271" t="s">
        <v>2691</v>
      </c>
      <c r="AB509" s="270">
        <v>5.8831936914736298</v>
      </c>
      <c r="AC509">
        <f>IF('WetLitterbags placem_collection'!AB70="","",'WetLitterbags placem_collection'!AB70)</f>
        <v>9.6999999999999993</v>
      </c>
      <c r="AD509">
        <f>IF('WetLitterbags placem_collection'!Z70="","",'WetLitterbags placem_collection'!Z70)</f>
        <v>23.4</v>
      </c>
      <c r="AE509" s="256" t="str">
        <f>IF('WetLitterbags placem_collection'!AA70="","",'WetLitterbags placem_collection'!AA70)</f>
        <v>O</v>
      </c>
      <c r="AF509">
        <f>IF('WetLitterbags placem_collection'!AC70="","",'WetLitterbags placem_collection'!AC70)</f>
        <v>1</v>
      </c>
      <c r="AG509">
        <f>IFERROR(AVERAGE('Dry_Litterbag Placem_Collection'!O70,'Dry_Litterbag Placem_Collection'!R70),"")</f>
        <v>7.75</v>
      </c>
      <c r="AH509" s="290">
        <f>IFERROR(AVERAGE('Dry_Litterbag Placem_Collection'!N70,'Dry_Litterbag Placem_Collection'!Q70),"")</f>
        <v>26.85</v>
      </c>
      <c r="AI509" s="289">
        <f>INDEX(Coordinates!$B$2:$B$197,MATCH(G509,Coordinates!$J$2:$J$197,0))</f>
        <v>-3.2991180099999999</v>
      </c>
      <c r="AJ509" s="289">
        <f>INDEX(Coordinates!$C$2:$C$197,MATCH(G509,Coordinates!$J$2:$J$197,0))</f>
        <v>34.84824699</v>
      </c>
      <c r="AK509" s="289" t="str">
        <f>IF(ISNUMBER(SEARCH("C", 'Dry_Litterbag Placem_Collection'!U70)),"YES","")</f>
        <v/>
      </c>
      <c r="AL509" s="289" t="str">
        <f>IF(ISNUMBER(SEARCH("H", 'Dry_Litterbag Placem_Collection'!U70)),"YES","")</f>
        <v/>
      </c>
      <c r="AM509" s="289" t="str">
        <f>IF(ISNUMBER(SEARCH("R", 'Dry_Litterbag Placem_Collection'!U70)),"YES","")</f>
        <v/>
      </c>
    </row>
    <row r="510" spans="1:39" ht="15" customHeight="1">
      <c r="A510" s="281" t="s">
        <v>2677</v>
      </c>
      <c r="B510" s="282">
        <f>'Dry_Litterbag Placem_Collection'!A71</f>
        <v>69</v>
      </c>
      <c r="C510" s="282" t="str">
        <f>'Dry_Litterbag Placem_Collection'!B71</f>
        <v>Maswa</v>
      </c>
      <c r="D510" s="282" t="s">
        <v>2677</v>
      </c>
      <c r="E510" s="282" t="s">
        <v>2679</v>
      </c>
      <c r="F510" s="282">
        <v>1</v>
      </c>
      <c r="G510" s="283" t="str">
        <f>'Dry_Litterbag Placem_Collection'!C71</f>
        <v>Dry_W1_T5</v>
      </c>
      <c r="H510" s="293" t="s">
        <v>3672</v>
      </c>
      <c r="I510" s="285" t="s">
        <v>1147</v>
      </c>
      <c r="J510" s="282" t="str">
        <f>IF(ISBLANK('Dry_Litterbag Placem_Collection'!L71),"","G"&amp;""&amp;'Dry_Litterbag Placem_Collection'!L71)</f>
        <v>G766</v>
      </c>
      <c r="K510" s="286">
        <f>IFERROR(INDEX('Green_rooibos initial weight'!$C$5:$C$1749,MATCH(J510, 'Green_rooibos initial weight'!$A$5:$A$1749,0)),"")</f>
        <v>2.0409999999999999</v>
      </c>
      <c r="L510" s="286">
        <f t="shared" si="29"/>
        <v>1.7911999999999999</v>
      </c>
      <c r="M510" s="291"/>
      <c r="N510" s="291"/>
      <c r="O510" s="286">
        <f>IF(IFERROR(INDEX('Both teabags AfterDry'!$D$3:$D$900,MATCH(J510,'Both teabags AfterDry'!$A$3:$A$900,0)),"")="","",(IFERROR(INDEX('Both teabags AfterDry'!$D$3:$D$900,MATCH(J510,'Both teabags AfterDry'!$A$3:$A$900,0)),"")))</f>
        <v>1.8654999999999999</v>
      </c>
      <c r="P510" s="286">
        <f t="shared" si="30"/>
        <v>1.7148999999999999</v>
      </c>
      <c r="Q510" s="291"/>
      <c r="R510" s="291"/>
      <c r="S510" s="287">
        <f>'Dry_Litterbag Placem_Collection'!E71</f>
        <v>42937</v>
      </c>
      <c r="T510" s="287">
        <f>IF('Dry_Litterbag Placem_Collection'!G71="","",'Dry_Litterbag Placem_Collection'!G71)</f>
        <v>43006</v>
      </c>
      <c r="U510" s="288">
        <f t="shared" si="28"/>
        <v>69</v>
      </c>
      <c r="V510" s="286">
        <f t="shared" si="31"/>
        <v>7.6300000000000034E-2</v>
      </c>
      <c r="W510" s="289">
        <f>IFERROR(INDEX(Rainfall_Dry!$O$2:$O$217,MATCH(B510, Rainfall_Dry!$A$2:$A$217,0)),"")</f>
        <v>6.900000125</v>
      </c>
      <c r="X510" s="270">
        <v>47.96</v>
      </c>
      <c r="Y510" s="270">
        <v>22.919999999999995</v>
      </c>
      <c r="Z510" s="270">
        <v>29.120000000000012</v>
      </c>
      <c r="AA510" s="271" t="s">
        <v>2691</v>
      </c>
      <c r="AB510" s="270">
        <v>6.8831936914736298</v>
      </c>
      <c r="AC510">
        <f>IF('WetLitterbags placem_collection'!AB71="","",'WetLitterbags placem_collection'!AB71)</f>
        <v>14.4</v>
      </c>
      <c r="AD510">
        <f>IF('WetLitterbags placem_collection'!Z71="","",'WetLitterbags placem_collection'!Z71)</f>
        <v>24.4</v>
      </c>
      <c r="AE510" s="256" t="str">
        <f>IF('WetLitterbags placem_collection'!AA71="","",'WetLitterbags placem_collection'!AA71)</f>
        <v>O</v>
      </c>
      <c r="AF510">
        <f>IF('WetLitterbags placem_collection'!AC71="","",'WetLitterbags placem_collection'!AC71)</f>
        <v>1</v>
      </c>
      <c r="AG510">
        <f>IFERROR(AVERAGE('Dry_Litterbag Placem_Collection'!O71,'Dry_Litterbag Placem_Collection'!R71),"")</f>
        <v>7.95</v>
      </c>
      <c r="AH510" s="290">
        <f>IFERROR(AVERAGE('Dry_Litterbag Placem_Collection'!N71,'Dry_Litterbag Placem_Collection'!Q71),"")</f>
        <v>26.55</v>
      </c>
      <c r="AI510" s="289">
        <f>INDEX(Coordinates!$B$2:$B$197,MATCH(G510,Coordinates!$J$2:$J$197,0))</f>
        <v>-3.2993180030000002</v>
      </c>
      <c r="AJ510" s="289">
        <f>INDEX(Coordinates!$C$2:$C$197,MATCH(G510,Coordinates!$J$2:$J$197,0))</f>
        <v>34.848235010000003</v>
      </c>
      <c r="AK510" s="289" t="str">
        <f>IF(ISNUMBER(SEARCH("C", 'Dry_Litterbag Placem_Collection'!U71)),"YES","")</f>
        <v/>
      </c>
      <c r="AL510" s="289" t="str">
        <f>IF(ISNUMBER(SEARCH("H", 'Dry_Litterbag Placem_Collection'!U71)),"YES","")</f>
        <v/>
      </c>
      <c r="AM510" s="289" t="str">
        <f>IF(ISNUMBER(SEARCH("R", 'Dry_Litterbag Placem_Collection'!U71)),"YES","")</f>
        <v/>
      </c>
    </row>
    <row r="511" spans="1:39" ht="15" customHeight="1">
      <c r="A511" s="281" t="s">
        <v>2677</v>
      </c>
      <c r="B511" s="282">
        <f>'Dry_Litterbag Placem_Collection'!A72</f>
        <v>70</v>
      </c>
      <c r="C511" s="282" t="str">
        <f>'Dry_Litterbag Placem_Collection'!B72</f>
        <v>Maswa</v>
      </c>
      <c r="D511" s="282" t="s">
        <v>2677</v>
      </c>
      <c r="E511" s="282" t="s">
        <v>2679</v>
      </c>
      <c r="F511" s="282">
        <v>1</v>
      </c>
      <c r="G511" s="283" t="str">
        <f>'Dry_Litterbag Placem_Collection'!C72</f>
        <v>Dry_W1_T6</v>
      </c>
      <c r="H511" s="293" t="s">
        <v>3672</v>
      </c>
      <c r="I511" s="285" t="s">
        <v>1147</v>
      </c>
      <c r="J511" s="282" t="str">
        <f>IF(ISBLANK('Dry_Litterbag Placem_Collection'!L72),"","G"&amp;""&amp;'Dry_Litterbag Placem_Collection'!L72)</f>
        <v>G430</v>
      </c>
      <c r="K511" s="286">
        <f>IFERROR(INDEX('Green_rooibos initial weight'!$C$5:$C$1749,MATCH(J511, 'Green_rooibos initial weight'!$A$5:$A$1749,0)),"")</f>
        <v>2.09</v>
      </c>
      <c r="L511" s="286">
        <f t="shared" si="29"/>
        <v>1.8401999999999998</v>
      </c>
      <c r="M511" s="291"/>
      <c r="N511" s="291"/>
      <c r="O511" s="286">
        <f>IF(IFERROR(INDEX('Both teabags AfterDry'!$D$3:$D$900,MATCH(J511,'Both teabags AfterDry'!$A$3:$A$900,0)),"")="","",(IFERROR(INDEX('Both teabags AfterDry'!$D$3:$D$900,MATCH(J511,'Both teabags AfterDry'!$A$3:$A$900,0)),"")))</f>
        <v>1.8875999999999999</v>
      </c>
      <c r="P511" s="286">
        <f t="shared" si="30"/>
        <v>1.7369999999999999</v>
      </c>
      <c r="Q511" s="291"/>
      <c r="R511" s="291"/>
      <c r="S511" s="287">
        <f>'Dry_Litterbag Placem_Collection'!E72</f>
        <v>42937</v>
      </c>
      <c r="T511" s="287">
        <f>IF('Dry_Litterbag Placem_Collection'!G72="","",'Dry_Litterbag Placem_Collection'!G72)</f>
        <v>43006</v>
      </c>
      <c r="U511" s="288">
        <f t="shared" si="28"/>
        <v>69</v>
      </c>
      <c r="V511" s="286">
        <f t="shared" si="31"/>
        <v>0.10319999999999996</v>
      </c>
      <c r="W511" s="289">
        <f>IFERROR(INDEX(Rainfall_Dry!$O$2:$O$217,MATCH(B511, Rainfall_Dry!$A$2:$A$217,0)),"")</f>
        <v>6.900000125</v>
      </c>
      <c r="X511" s="270">
        <v>47.96</v>
      </c>
      <c r="Y511" s="270">
        <v>22.919999999999995</v>
      </c>
      <c r="Z511" s="270">
        <v>29.120000000000012</v>
      </c>
      <c r="AA511" s="271" t="s">
        <v>2691</v>
      </c>
      <c r="AB511" s="270">
        <v>7.8831936914736298</v>
      </c>
      <c r="AC511">
        <f>IF('WetLitterbags placem_collection'!AB72="","",'WetLitterbags placem_collection'!AB72)</f>
        <v>15</v>
      </c>
      <c r="AD511">
        <f>IF('WetLitterbags placem_collection'!Z72="","",'WetLitterbags placem_collection'!Z72)</f>
        <v>28</v>
      </c>
      <c r="AE511" s="256" t="str">
        <f>IF('WetLitterbags placem_collection'!AA72="","",'WetLitterbags placem_collection'!AA72)</f>
        <v>O</v>
      </c>
      <c r="AF511">
        <f>IF('WetLitterbags placem_collection'!AC72="","",'WetLitterbags placem_collection'!AC72)</f>
        <v>0</v>
      </c>
      <c r="AG511">
        <f>IFERROR(AVERAGE('Dry_Litterbag Placem_Collection'!O72,'Dry_Litterbag Placem_Collection'!R72),"")</f>
        <v>8.8000000000000007</v>
      </c>
      <c r="AH511" s="290">
        <f>IFERROR(AVERAGE('Dry_Litterbag Placem_Collection'!N72,'Dry_Litterbag Placem_Collection'!Q72),"")</f>
        <v>27.200000000000003</v>
      </c>
      <c r="AI511" s="289">
        <f>INDEX(Coordinates!$B$2:$B$197,MATCH(G511,Coordinates!$J$2:$J$197,0))</f>
        <v>-3.299381034</v>
      </c>
      <c r="AJ511" s="289">
        <f>INDEX(Coordinates!$C$2:$C$197,MATCH(G511,Coordinates!$J$2:$J$197,0))</f>
        <v>34.848312040000003</v>
      </c>
      <c r="AK511" s="289" t="str">
        <f>IF(ISNUMBER(SEARCH("C", 'Dry_Litterbag Placem_Collection'!U72)),"YES","")</f>
        <v/>
      </c>
      <c r="AL511" s="289" t="str">
        <f>IF(ISNUMBER(SEARCH("H", 'Dry_Litterbag Placem_Collection'!U72)),"YES","")</f>
        <v/>
      </c>
      <c r="AM511" s="289" t="str">
        <f>IF(ISNUMBER(SEARCH("R", 'Dry_Litterbag Placem_Collection'!U72)),"YES","")</f>
        <v/>
      </c>
    </row>
    <row r="512" spans="1:39" ht="15" customHeight="1">
      <c r="A512" s="281" t="s">
        <v>2677</v>
      </c>
      <c r="B512" s="282">
        <f>'Dry_Litterbag Placem_Collection'!A73</f>
        <v>71</v>
      </c>
      <c r="C512" s="282" t="str">
        <f>'Dry_Litterbag Placem_Collection'!B73</f>
        <v>Maswa</v>
      </c>
      <c r="D512" s="282" t="s">
        <v>2677</v>
      </c>
      <c r="E512" s="282" t="s">
        <v>2679</v>
      </c>
      <c r="F512" s="282">
        <v>1</v>
      </c>
      <c r="G512" s="283" t="str">
        <f>'Dry_Litterbag Placem_Collection'!C73</f>
        <v>Dry_W1_T7</v>
      </c>
      <c r="H512" s="293" t="s">
        <v>3672</v>
      </c>
      <c r="I512" s="285" t="s">
        <v>1147</v>
      </c>
      <c r="J512" s="282" t="str">
        <f>IF(ISBLANK('Dry_Litterbag Placem_Collection'!L73),"","G"&amp;""&amp;'Dry_Litterbag Placem_Collection'!L73)</f>
        <v>G174</v>
      </c>
      <c r="K512" s="286">
        <f>IFERROR(INDEX('Green_rooibos initial weight'!$C$5:$C$1749,MATCH(J512, 'Green_rooibos initial weight'!$A$5:$A$1749,0)),"")</f>
        <v>2.0649999999999999</v>
      </c>
      <c r="L512" s="286">
        <f t="shared" si="29"/>
        <v>1.8151999999999999</v>
      </c>
      <c r="M512" s="291"/>
      <c r="N512" s="291"/>
      <c r="O512" s="286">
        <f>IF(IFERROR(INDEX('Both teabags AfterDry'!$D$3:$D$900,MATCH(J512,'Both teabags AfterDry'!$A$3:$A$900,0)),"")="","",(IFERROR(INDEX('Both teabags AfterDry'!$D$3:$D$900,MATCH(J512,'Both teabags AfterDry'!$A$3:$A$900,0)),"")))</f>
        <v>1.8838999999999999</v>
      </c>
      <c r="P512" s="286">
        <f t="shared" si="30"/>
        <v>1.7332999999999998</v>
      </c>
      <c r="Q512" s="291"/>
      <c r="R512" s="291"/>
      <c r="S512" s="287">
        <f>'Dry_Litterbag Placem_Collection'!E73</f>
        <v>42937</v>
      </c>
      <c r="T512" s="287">
        <f>IF('Dry_Litterbag Placem_Collection'!G73="","",'Dry_Litterbag Placem_Collection'!G73)</f>
        <v>43006</v>
      </c>
      <c r="U512" s="288">
        <f t="shared" si="28"/>
        <v>69</v>
      </c>
      <c r="V512" s="286">
        <f t="shared" si="31"/>
        <v>8.1900000000000084E-2</v>
      </c>
      <c r="W512" s="289">
        <f>IFERROR(INDEX(Rainfall_Dry!$O$2:$O$217,MATCH(B512, Rainfall_Dry!$A$2:$A$217,0)),"")</f>
        <v>6.900000125</v>
      </c>
      <c r="X512" s="270">
        <v>47.96</v>
      </c>
      <c r="Y512" s="270">
        <v>22.919999999999995</v>
      </c>
      <c r="Z512" s="270">
        <v>29.120000000000012</v>
      </c>
      <c r="AA512" s="271" t="s">
        <v>2691</v>
      </c>
      <c r="AB512" s="270">
        <v>8.8831936914736307</v>
      </c>
      <c r="AC512">
        <f>IF('WetLitterbags placem_collection'!AB73="","",'WetLitterbags placem_collection'!AB73)</f>
        <v>15.5</v>
      </c>
      <c r="AD512">
        <f>IF('WetLitterbags placem_collection'!Z73="","",'WetLitterbags placem_collection'!Z73)</f>
        <v>32</v>
      </c>
      <c r="AE512" s="256" t="str">
        <f>IF('WetLitterbags placem_collection'!AA73="","",'WetLitterbags placem_collection'!AA73)</f>
        <v>O</v>
      </c>
      <c r="AF512">
        <f>IF('WetLitterbags placem_collection'!AC73="","",'WetLitterbags placem_collection'!AC73)</f>
        <v>1</v>
      </c>
      <c r="AG512">
        <f>IFERROR(AVERAGE('Dry_Litterbag Placem_Collection'!O73,'Dry_Litterbag Placem_Collection'!R73),"")</f>
        <v>9.9499999999999993</v>
      </c>
      <c r="AH512" s="290">
        <f>IFERROR(AVERAGE('Dry_Litterbag Placem_Collection'!N73,'Dry_Litterbag Placem_Collection'!Q73),"")</f>
        <v>27.6</v>
      </c>
      <c r="AI512" s="289">
        <f>INDEX(Coordinates!$B$2:$B$197,MATCH(G512,Coordinates!$J$2:$J$197,0))</f>
        <v>-3.2992429849999998</v>
      </c>
      <c r="AJ512" s="289">
        <f>INDEX(Coordinates!$C$2:$C$197,MATCH(G512,Coordinates!$J$2:$J$197,0))</f>
        <v>34.847900989999999</v>
      </c>
      <c r="AK512" s="289" t="str">
        <f>IF(ISNUMBER(SEARCH("C", 'Dry_Litterbag Placem_Collection'!U73)),"YES","")</f>
        <v/>
      </c>
      <c r="AL512" s="289" t="str">
        <f>IF(ISNUMBER(SEARCH("H", 'Dry_Litterbag Placem_Collection'!U73)),"YES","")</f>
        <v/>
      </c>
      <c r="AM512" s="289" t="str">
        <f>IF(ISNUMBER(SEARCH("R", 'Dry_Litterbag Placem_Collection'!U73)),"YES","")</f>
        <v/>
      </c>
    </row>
    <row r="513" spans="1:39" ht="15" customHeight="1">
      <c r="A513" s="281" t="s">
        <v>2677</v>
      </c>
      <c r="B513" s="282">
        <f>'Dry_Litterbag Placem_Collection'!A74</f>
        <v>72</v>
      </c>
      <c r="C513" s="282" t="str">
        <f>'Dry_Litterbag Placem_Collection'!B74</f>
        <v>Maswa</v>
      </c>
      <c r="D513" s="282" t="s">
        <v>2677</v>
      </c>
      <c r="E513" s="282" t="s">
        <v>2679</v>
      </c>
      <c r="F513" s="282">
        <v>1</v>
      </c>
      <c r="G513" s="283" t="str">
        <f>'Dry_Litterbag Placem_Collection'!C74</f>
        <v>Dry_W1_T8</v>
      </c>
      <c r="H513" s="293" t="s">
        <v>3672</v>
      </c>
      <c r="I513" s="285" t="s">
        <v>1147</v>
      </c>
      <c r="J513" s="282" t="str">
        <f>IF(ISBLANK('Dry_Litterbag Placem_Collection'!L74),"","G"&amp;""&amp;'Dry_Litterbag Placem_Collection'!L74)</f>
        <v>G714</v>
      </c>
      <c r="K513" s="286">
        <f>IFERROR(INDEX('Green_rooibos initial weight'!$C$5:$C$1749,MATCH(J513, 'Green_rooibos initial weight'!$A$5:$A$1749,0)),"")</f>
        <v>2.0459999999999998</v>
      </c>
      <c r="L513" s="286">
        <f t="shared" si="29"/>
        <v>1.7961999999999998</v>
      </c>
      <c r="M513" s="291"/>
      <c r="N513" s="291"/>
      <c r="O513" s="286">
        <f>IF(IFERROR(INDEX('Both teabags AfterDry'!$D$3:$D$900,MATCH(J513,'Both teabags AfterDry'!$A$3:$A$900,0)),"")="","",(IFERROR(INDEX('Both teabags AfterDry'!$D$3:$D$900,MATCH(J513,'Both teabags AfterDry'!$A$3:$A$900,0)),"")))</f>
        <v>1.8528</v>
      </c>
      <c r="P513" s="286">
        <f t="shared" si="30"/>
        <v>1.7021999999999999</v>
      </c>
      <c r="Q513" s="291"/>
      <c r="R513" s="291"/>
      <c r="S513" s="287">
        <f>'Dry_Litterbag Placem_Collection'!E74</f>
        <v>42937</v>
      </c>
      <c r="T513" s="287">
        <f>IF('Dry_Litterbag Placem_Collection'!G74="","",'Dry_Litterbag Placem_Collection'!G74)</f>
        <v>43006</v>
      </c>
      <c r="U513" s="288">
        <f t="shared" si="28"/>
        <v>69</v>
      </c>
      <c r="V513" s="286">
        <f t="shared" si="31"/>
        <v>9.3999999999999861E-2</v>
      </c>
      <c r="W513" s="289">
        <f>IFERROR(INDEX(Rainfall_Dry!$O$2:$O$217,MATCH(B513, Rainfall_Dry!$A$2:$A$217,0)),"")</f>
        <v>6.900000125</v>
      </c>
      <c r="X513" s="270">
        <v>47.96</v>
      </c>
      <c r="Y513" s="270">
        <v>22.919999999999995</v>
      </c>
      <c r="Z513" s="270">
        <v>29.120000000000012</v>
      </c>
      <c r="AA513" s="271" t="s">
        <v>2691</v>
      </c>
      <c r="AB513" s="270">
        <v>9.8831936914736307</v>
      </c>
      <c r="AC513">
        <f>IF('WetLitterbags placem_collection'!AB74="","",'WetLitterbags placem_collection'!AB74)</f>
        <v>2.6</v>
      </c>
      <c r="AD513">
        <f>IF('WetLitterbags placem_collection'!Z74="","",'WetLitterbags placem_collection'!Z74)</f>
        <v>44</v>
      </c>
      <c r="AE513" s="256" t="str">
        <f>IF('WetLitterbags placem_collection'!AA74="","",'WetLitterbags placem_collection'!AA74)</f>
        <v>O</v>
      </c>
      <c r="AF513">
        <f>IF('WetLitterbags placem_collection'!AC74="","",'WetLitterbags placem_collection'!AC74)</f>
        <v>1</v>
      </c>
      <c r="AG513">
        <f>IFERROR(AVERAGE('Dry_Litterbag Placem_Collection'!O74,'Dry_Litterbag Placem_Collection'!R74),"")</f>
        <v>9.5</v>
      </c>
      <c r="AH513" s="290">
        <f>IFERROR(AVERAGE('Dry_Litterbag Placem_Collection'!N74,'Dry_Litterbag Placem_Collection'!Q74),"")</f>
        <v>26.35</v>
      </c>
      <c r="AI513" s="289">
        <f>INDEX(Coordinates!$B$2:$B$197,MATCH(G513,Coordinates!$J$2:$J$197,0))</f>
        <v>-3.2996540329999999</v>
      </c>
      <c r="AJ513" s="289">
        <f>INDEX(Coordinates!$C$2:$C$197,MATCH(G513,Coordinates!$J$2:$J$197,0))</f>
        <v>34.848151020000003</v>
      </c>
      <c r="AK513" s="289" t="str">
        <f>IF(ISNUMBER(SEARCH("C", 'Dry_Litterbag Placem_Collection'!U74)),"YES","")</f>
        <v/>
      </c>
      <c r="AL513" s="289" t="str">
        <f>IF(ISNUMBER(SEARCH("H", 'Dry_Litterbag Placem_Collection'!U74)),"YES","")</f>
        <v/>
      </c>
      <c r="AM513" s="289" t="str">
        <f>IF(ISNUMBER(SEARCH("R", 'Dry_Litterbag Placem_Collection'!U74)),"YES","")</f>
        <v/>
      </c>
    </row>
    <row r="514" spans="1:39" ht="15" customHeight="1">
      <c r="A514" s="281" t="s">
        <v>2677</v>
      </c>
      <c r="B514" s="282">
        <f>'Dry_Litterbag Placem_Collection'!A75</f>
        <v>73</v>
      </c>
      <c r="C514" s="282" t="str">
        <f>'Dry_Litterbag Placem_Collection'!B75</f>
        <v>Maswa</v>
      </c>
      <c r="D514" s="282" t="s">
        <v>2677</v>
      </c>
      <c r="E514" s="282" t="s">
        <v>2679</v>
      </c>
      <c r="F514" s="282">
        <v>2</v>
      </c>
      <c r="G514" s="283" t="str">
        <f>'Dry_Litterbag Placem_Collection'!C75</f>
        <v>Dry_W2_T1</v>
      </c>
      <c r="H514" s="293" t="s">
        <v>3672</v>
      </c>
      <c r="I514" s="285" t="s">
        <v>1147</v>
      </c>
      <c r="J514" s="282" t="str">
        <f>IF(ISBLANK('Dry_Litterbag Placem_Collection'!L75),"","G"&amp;""&amp;'Dry_Litterbag Placem_Collection'!L75)</f>
        <v>G726</v>
      </c>
      <c r="K514" s="286">
        <f>IFERROR(INDEX('Green_rooibos initial weight'!$C$5:$C$1749,MATCH(J514, 'Green_rooibos initial weight'!$A$5:$A$1749,0)),"")</f>
        <v>1.9950000000000001</v>
      </c>
      <c r="L514" s="286">
        <f t="shared" si="29"/>
        <v>1.7452000000000001</v>
      </c>
      <c r="M514" s="291"/>
      <c r="N514" s="291"/>
      <c r="O514" s="286" t="str">
        <f>IF(IFERROR(INDEX('Both teabags AfterDry'!$D$3:$D$900,MATCH(J514,'Both teabags AfterDry'!$A$3:$A$900,0)),"")="","",(IFERROR(INDEX('Both teabags AfterDry'!$D$3:$D$900,MATCH(J514,'Both teabags AfterDry'!$A$3:$A$900,0)),"")))</f>
        <v/>
      </c>
      <c r="P514" s="286" t="str">
        <f t="shared" si="30"/>
        <v/>
      </c>
      <c r="Q514" s="291"/>
      <c r="R514" s="291"/>
      <c r="S514" s="287">
        <f>'Dry_Litterbag Placem_Collection'!E75</f>
        <v>42937</v>
      </c>
      <c r="T514" s="287">
        <f>IF('Dry_Litterbag Placem_Collection'!G75="","",'Dry_Litterbag Placem_Collection'!G75)</f>
        <v>43006</v>
      </c>
      <c r="U514" s="288">
        <f t="shared" ref="U514:U577" si="32">IFERROR(T514-S514,"")</f>
        <v>69</v>
      </c>
      <c r="V514" s="286" t="str">
        <f t="shared" si="31"/>
        <v/>
      </c>
      <c r="W514" s="289">
        <f>IFERROR(INDEX(Rainfall_Dry!$O$2:$O$217,MATCH(B514, Rainfall_Dry!$A$2:$A$217,0)),"")</f>
        <v>6.900000125</v>
      </c>
      <c r="X514" s="270">
        <v>45.272914521112256</v>
      </c>
      <c r="Y514" s="270">
        <v>23.604531410916575</v>
      </c>
      <c r="Z514" s="270">
        <v>31.122554067971166</v>
      </c>
      <c r="AA514" s="271" t="s">
        <v>2691</v>
      </c>
      <c r="AB514" s="270">
        <v>2.0547560374568752</v>
      </c>
      <c r="AC514">
        <f>IF('WetLitterbags placem_collection'!AB75="","",'WetLitterbags placem_collection'!AB75)</f>
        <v>9.1</v>
      </c>
      <c r="AD514">
        <f>IF('WetLitterbags placem_collection'!Z75="","",'WetLitterbags placem_collection'!Z75)</f>
        <v>10</v>
      </c>
      <c r="AE514" s="256" t="str">
        <f>IF('WetLitterbags placem_collection'!AA75="","",'WetLitterbags placem_collection'!AA75)</f>
        <v>M</v>
      </c>
      <c r="AF514">
        <f>IF('WetLitterbags placem_collection'!AC75="","",'WetLitterbags placem_collection'!AC75)</f>
        <v>1</v>
      </c>
      <c r="AG514">
        <f>IFERROR(AVERAGE('Dry_Litterbag Placem_Collection'!O75,'Dry_Litterbag Placem_Collection'!R75),"")</f>
        <v>9.5500000000000007</v>
      </c>
      <c r="AH514" s="290">
        <f>IFERROR(AVERAGE('Dry_Litterbag Placem_Collection'!N75,'Dry_Litterbag Placem_Collection'!Q75),"")</f>
        <v>28.35</v>
      </c>
      <c r="AI514" s="289">
        <f>INDEX(Coordinates!$B$2:$B$197,MATCH(G514,Coordinates!$J$2:$J$197,0))</f>
        <v>-3.3025860229999999</v>
      </c>
      <c r="AJ514" s="289">
        <f>INDEX(Coordinates!$C$2:$C$197,MATCH(G514,Coordinates!$J$2:$J$197,0))</f>
        <v>34.848048009999999</v>
      </c>
      <c r="AK514" s="289" t="str">
        <f>IF(ISNUMBER(SEARCH("C", 'Dry_Litterbag Placem_Collection'!U75)),"YES","")</f>
        <v/>
      </c>
      <c r="AL514" s="289" t="str">
        <f>IF(ISNUMBER(SEARCH("H", 'Dry_Litterbag Placem_Collection'!U75)),"YES","")</f>
        <v/>
      </c>
      <c r="AM514" s="289" t="str">
        <f>IF(ISNUMBER(SEARCH("R", 'Dry_Litterbag Placem_Collection'!U75)),"YES","")</f>
        <v/>
      </c>
    </row>
    <row r="515" spans="1:39" ht="15" customHeight="1">
      <c r="A515" s="281" t="s">
        <v>2677</v>
      </c>
      <c r="B515" s="282">
        <f>'Dry_Litterbag Placem_Collection'!A76</f>
        <v>74</v>
      </c>
      <c r="C515" s="282" t="str">
        <f>'Dry_Litterbag Placem_Collection'!B76</f>
        <v>Maswa</v>
      </c>
      <c r="D515" s="282" t="s">
        <v>2677</v>
      </c>
      <c r="E515" s="282" t="s">
        <v>2679</v>
      </c>
      <c r="F515" s="282">
        <v>2</v>
      </c>
      <c r="G515" s="283" t="str">
        <f>'Dry_Litterbag Placem_Collection'!C76</f>
        <v>Dry_W2_T2</v>
      </c>
      <c r="H515" s="293" t="s">
        <v>3672</v>
      </c>
      <c r="I515" s="285" t="s">
        <v>1147</v>
      </c>
      <c r="J515" s="282" t="str">
        <f>IF(ISBLANK('Dry_Litterbag Placem_Collection'!L76),"","G"&amp;""&amp;'Dry_Litterbag Placem_Collection'!L76)</f>
        <v>G866</v>
      </c>
      <c r="K515" s="286">
        <f>IFERROR(INDEX('Green_rooibos initial weight'!$C$5:$C$1749,MATCH(J515, 'Green_rooibos initial weight'!$A$5:$A$1749,0)),"")</f>
        <v>2.0310000000000001</v>
      </c>
      <c r="L515" s="286">
        <f t="shared" ref="L515:L578" si="33">IFERROR(K515-($BF$7+$BF$8),"")</f>
        <v>1.7812000000000001</v>
      </c>
      <c r="M515" s="291"/>
      <c r="N515" s="291"/>
      <c r="O515" s="286">
        <f>IF(IFERROR(INDEX('Both teabags AfterDry'!$D$3:$D$900,MATCH(J515,'Both teabags AfterDry'!$A$3:$A$900,0)),"")="","",(IFERROR(INDEX('Both teabags AfterDry'!$D$3:$D$900,MATCH(J515,'Both teabags AfterDry'!$A$3:$A$900,0)),"")))</f>
        <v>1.8541000000000001</v>
      </c>
      <c r="P515" s="286">
        <f t="shared" ref="P515:P578" si="34">IFERROR(IF(O515&gt;0,O515-($BF$7),""),"")</f>
        <v>1.7035</v>
      </c>
      <c r="Q515" s="291"/>
      <c r="R515" s="291"/>
      <c r="S515" s="287">
        <f>'Dry_Litterbag Placem_Collection'!E76</f>
        <v>42937</v>
      </c>
      <c r="T515" s="287">
        <f>IF('Dry_Litterbag Placem_Collection'!G76="","",'Dry_Litterbag Placem_Collection'!G76)</f>
        <v>43006</v>
      </c>
      <c r="U515" s="288">
        <f t="shared" si="32"/>
        <v>69</v>
      </c>
      <c r="V515" s="286">
        <f t="shared" ref="V515:V578" si="35">IFERROR(L515-P515,"")</f>
        <v>7.7700000000000102E-2</v>
      </c>
      <c r="W515" s="289">
        <f>IFERROR(INDEX(Rainfall_Dry!$O$2:$O$217,MATCH(B515, Rainfall_Dry!$A$2:$A$217,0)),"")</f>
        <v>6.900000125</v>
      </c>
      <c r="X515" s="270">
        <v>45.272914521112256</v>
      </c>
      <c r="Y515" s="270">
        <v>23.604531410916575</v>
      </c>
      <c r="Z515" s="270">
        <v>31.122554067971166</v>
      </c>
      <c r="AA515" s="271" t="s">
        <v>2691</v>
      </c>
      <c r="AB515" s="270">
        <v>3.0547560374568801</v>
      </c>
      <c r="AC515">
        <f>IF('WetLitterbags placem_collection'!AB76="","",'WetLitterbags placem_collection'!AB76)</f>
        <v>7.7</v>
      </c>
      <c r="AD515">
        <f>IF('WetLitterbags placem_collection'!Z76="","",'WetLitterbags placem_collection'!Z76)</f>
        <v>9.4</v>
      </c>
      <c r="AE515" s="256" t="str">
        <f>IF('WetLitterbags placem_collection'!AA76="","",'WetLitterbags placem_collection'!AA76)</f>
        <v>M</v>
      </c>
      <c r="AF515">
        <f>IF('WetLitterbags placem_collection'!AC76="","",'WetLitterbags placem_collection'!AC76)</f>
        <v>1</v>
      </c>
      <c r="AG515">
        <f>IFERROR(AVERAGE('Dry_Litterbag Placem_Collection'!O76,'Dry_Litterbag Placem_Collection'!R76),"")</f>
        <v>10.8</v>
      </c>
      <c r="AH515" s="290">
        <f>IFERROR(AVERAGE('Dry_Litterbag Placem_Collection'!N76,'Dry_Litterbag Placem_Collection'!Q76),"")</f>
        <v>28.1</v>
      </c>
      <c r="AI515" s="289">
        <f>INDEX(Coordinates!$B$2:$B$197,MATCH(G515,Coordinates!$J$2:$J$197,0))</f>
        <v>-3.3025779759999998</v>
      </c>
      <c r="AJ515" s="289">
        <f>INDEX(Coordinates!$C$2:$C$197,MATCH(G515,Coordinates!$J$2:$J$197,0))</f>
        <v>34.848041969999997</v>
      </c>
      <c r="AK515" s="289" t="str">
        <f>IF(ISNUMBER(SEARCH("C", 'Dry_Litterbag Placem_Collection'!U76)),"YES","")</f>
        <v/>
      </c>
      <c r="AL515" s="289" t="str">
        <f>IF(ISNUMBER(SEARCH("H", 'Dry_Litterbag Placem_Collection'!U76)),"YES","")</f>
        <v/>
      </c>
      <c r="AM515" s="289" t="str">
        <f>IF(ISNUMBER(SEARCH("R", 'Dry_Litterbag Placem_Collection'!U76)),"YES","")</f>
        <v/>
      </c>
    </row>
    <row r="516" spans="1:39" ht="15" customHeight="1">
      <c r="A516" s="281" t="s">
        <v>2677</v>
      </c>
      <c r="B516" s="282">
        <f>'Dry_Litterbag Placem_Collection'!A77</f>
        <v>75</v>
      </c>
      <c r="C516" s="282" t="str">
        <f>'Dry_Litterbag Placem_Collection'!B77</f>
        <v>Maswa</v>
      </c>
      <c r="D516" s="282" t="s">
        <v>2677</v>
      </c>
      <c r="E516" s="282" t="s">
        <v>2679</v>
      </c>
      <c r="F516" s="282">
        <v>2</v>
      </c>
      <c r="G516" s="283" t="str">
        <f>'Dry_Litterbag Placem_Collection'!C77</f>
        <v>Dry_W2_T3</v>
      </c>
      <c r="H516" s="293" t="s">
        <v>3672</v>
      </c>
      <c r="I516" s="285" t="s">
        <v>1147</v>
      </c>
      <c r="J516" s="282" t="str">
        <f>IF(ISBLANK('Dry_Litterbag Placem_Collection'!L77),"","G"&amp;""&amp;'Dry_Litterbag Placem_Collection'!L77)</f>
        <v>G705</v>
      </c>
      <c r="K516" s="286">
        <f>IFERROR(INDEX('Green_rooibos initial weight'!$C$5:$C$1749,MATCH(J516, 'Green_rooibos initial weight'!$A$5:$A$1749,0)),"")</f>
        <v>1.9830000000000001</v>
      </c>
      <c r="L516" s="286">
        <f t="shared" si="33"/>
        <v>1.7332000000000001</v>
      </c>
      <c r="M516" s="291"/>
      <c r="N516" s="291"/>
      <c r="O516" s="286">
        <f>IF(IFERROR(INDEX('Both teabags AfterDry'!$D$3:$D$900,MATCH(J516,'Both teabags AfterDry'!$A$3:$A$900,0)),"")="","",(IFERROR(INDEX('Both teabags AfterDry'!$D$3:$D$900,MATCH(J516,'Both teabags AfterDry'!$A$3:$A$900,0)),"")))</f>
        <v>1.8152999999999999</v>
      </c>
      <c r="P516" s="286">
        <f t="shared" si="34"/>
        <v>1.6646999999999998</v>
      </c>
      <c r="Q516" s="291"/>
      <c r="R516" s="291"/>
      <c r="S516" s="287">
        <f>'Dry_Litterbag Placem_Collection'!E77</f>
        <v>42937</v>
      </c>
      <c r="T516" s="287">
        <f>IF('Dry_Litterbag Placem_Collection'!G77="","",'Dry_Litterbag Placem_Collection'!G77)</f>
        <v>43006</v>
      </c>
      <c r="U516" s="288">
        <f t="shared" si="32"/>
        <v>69</v>
      </c>
      <c r="V516" s="286">
        <f t="shared" si="35"/>
        <v>6.8500000000000227E-2</v>
      </c>
      <c r="W516" s="289">
        <f>IFERROR(INDEX(Rainfall_Dry!$O$2:$O$217,MATCH(B516, Rainfall_Dry!$A$2:$A$217,0)),"")</f>
        <v>6.900000125</v>
      </c>
      <c r="X516" s="270">
        <v>45.272914521112256</v>
      </c>
      <c r="Y516" s="270">
        <v>23.604531410916575</v>
      </c>
      <c r="Z516" s="270">
        <v>31.122554067971166</v>
      </c>
      <c r="AA516" s="271" t="s">
        <v>2691</v>
      </c>
      <c r="AB516" s="270">
        <v>4.0547560374568796</v>
      </c>
      <c r="AC516">
        <f>IF('WetLitterbags placem_collection'!AB77="","",'WetLitterbags placem_collection'!AB77)</f>
        <v>6.1</v>
      </c>
      <c r="AD516">
        <f>IF('WetLitterbags placem_collection'!Z77="","",'WetLitterbags placem_collection'!Z77)</f>
        <v>13.8</v>
      </c>
      <c r="AE516" s="256" t="str">
        <f>IF('WetLitterbags placem_collection'!AA77="","",'WetLitterbags placem_collection'!AA77)</f>
        <v>O</v>
      </c>
      <c r="AF516">
        <f>IF('WetLitterbags placem_collection'!AC77="","",'WetLitterbags placem_collection'!AC77)</f>
        <v>0</v>
      </c>
      <c r="AG516">
        <f>IFERROR(AVERAGE('Dry_Litterbag Placem_Collection'!O77,'Dry_Litterbag Placem_Collection'!R77),"")</f>
        <v>12.3</v>
      </c>
      <c r="AH516" s="290">
        <f>IFERROR(AVERAGE('Dry_Litterbag Placem_Collection'!N77,'Dry_Litterbag Placem_Collection'!Q77),"")</f>
        <v>27.200000000000003</v>
      </c>
      <c r="AI516" s="289">
        <f>INDEX(Coordinates!$B$2:$B$197,MATCH(G516,Coordinates!$J$2:$J$197,0))</f>
        <v>-3.302687025</v>
      </c>
      <c r="AJ516" s="289">
        <f>INDEX(Coordinates!$C$2:$C$197,MATCH(G516,Coordinates!$J$2:$J$197,0))</f>
        <v>34.847926970000003</v>
      </c>
      <c r="AK516" s="289" t="str">
        <f>IF(ISNUMBER(SEARCH("C", 'Dry_Litterbag Placem_Collection'!U77)),"YES","")</f>
        <v/>
      </c>
      <c r="AL516" s="289" t="str">
        <f>IF(ISNUMBER(SEARCH("H", 'Dry_Litterbag Placem_Collection'!U77)),"YES","")</f>
        <v/>
      </c>
      <c r="AM516" s="289" t="str">
        <f>IF(ISNUMBER(SEARCH("R", 'Dry_Litterbag Placem_Collection'!U77)),"YES","")</f>
        <v/>
      </c>
    </row>
    <row r="517" spans="1:39" ht="15" customHeight="1">
      <c r="A517" s="281" t="s">
        <v>2677</v>
      </c>
      <c r="B517" s="282">
        <f>'Dry_Litterbag Placem_Collection'!A78</f>
        <v>76</v>
      </c>
      <c r="C517" s="282" t="str">
        <f>'Dry_Litterbag Placem_Collection'!B78</f>
        <v>Maswa</v>
      </c>
      <c r="D517" s="282" t="s">
        <v>2677</v>
      </c>
      <c r="E517" s="282" t="s">
        <v>2679</v>
      </c>
      <c r="F517" s="282">
        <v>2</v>
      </c>
      <c r="G517" s="283" t="str">
        <f>'Dry_Litterbag Placem_Collection'!C78</f>
        <v>Dry_W2_T4</v>
      </c>
      <c r="H517" s="293" t="s">
        <v>3672</v>
      </c>
      <c r="I517" s="285" t="s">
        <v>1147</v>
      </c>
      <c r="J517" s="282" t="str">
        <f>IF(ISBLANK('Dry_Litterbag Placem_Collection'!L78),"","G"&amp;""&amp;'Dry_Litterbag Placem_Collection'!L78)</f>
        <v>G601</v>
      </c>
      <c r="K517" s="286">
        <f>IFERROR(INDEX('Green_rooibos initial weight'!$C$5:$C$1749,MATCH(J517, 'Green_rooibos initial weight'!$A$5:$A$1749,0)),"")</f>
        <v>2.0099999999999998</v>
      </c>
      <c r="L517" s="286">
        <f t="shared" si="33"/>
        <v>1.7601999999999998</v>
      </c>
      <c r="M517" s="291"/>
      <c r="N517" s="291"/>
      <c r="O517" s="286">
        <f>IF(IFERROR(INDEX('Both teabags AfterDry'!$D$3:$D$900,MATCH(J517,'Both teabags AfterDry'!$A$3:$A$900,0)),"")="","",(IFERROR(INDEX('Both teabags AfterDry'!$D$3:$D$900,MATCH(J517,'Both teabags AfterDry'!$A$3:$A$900,0)),"")))</f>
        <v>1.8379000000000001</v>
      </c>
      <c r="P517" s="286">
        <f t="shared" si="34"/>
        <v>1.6873</v>
      </c>
      <c r="Q517" s="291"/>
      <c r="R517" s="291"/>
      <c r="S517" s="287">
        <f>'Dry_Litterbag Placem_Collection'!E78</f>
        <v>42937</v>
      </c>
      <c r="T517" s="287">
        <f>IF('Dry_Litterbag Placem_Collection'!G78="","",'Dry_Litterbag Placem_Collection'!G78)</f>
        <v>43006</v>
      </c>
      <c r="U517" s="288">
        <f t="shared" si="32"/>
        <v>69</v>
      </c>
      <c r="V517" s="286">
        <f t="shared" si="35"/>
        <v>7.2899999999999743E-2</v>
      </c>
      <c r="W517" s="289">
        <f>IFERROR(INDEX(Rainfall_Dry!$O$2:$O$217,MATCH(B517, Rainfall_Dry!$A$2:$A$217,0)),"")</f>
        <v>6.900000125</v>
      </c>
      <c r="X517" s="270">
        <v>45.272914521112256</v>
      </c>
      <c r="Y517" s="270">
        <v>23.604531410916575</v>
      </c>
      <c r="Z517" s="270">
        <v>31.122554067971166</v>
      </c>
      <c r="AA517" s="271" t="s">
        <v>2691</v>
      </c>
      <c r="AB517" s="270">
        <v>5.0547560374568796</v>
      </c>
      <c r="AC517">
        <f>IF('WetLitterbags placem_collection'!AB78="","",'WetLitterbags placem_collection'!AB78)</f>
        <v>6.7</v>
      </c>
      <c r="AD517">
        <f>IF('WetLitterbags placem_collection'!Z78="","",'WetLitterbags placem_collection'!Z78)</f>
        <v>19.3</v>
      </c>
      <c r="AE517" s="256" t="str">
        <f>IF('WetLitterbags placem_collection'!AA78="","",'WetLitterbags placem_collection'!AA78)</f>
        <v>M</v>
      </c>
      <c r="AF517">
        <f>IF('WetLitterbags placem_collection'!AC78="","",'WetLitterbags placem_collection'!AC78)</f>
        <v>1</v>
      </c>
      <c r="AG517">
        <f>IFERROR(AVERAGE('Dry_Litterbag Placem_Collection'!O78,'Dry_Litterbag Placem_Collection'!R78),"")</f>
        <v>11.1</v>
      </c>
      <c r="AH517" s="290">
        <f>IFERROR(AVERAGE('Dry_Litterbag Placem_Collection'!N78,'Dry_Litterbag Placem_Collection'!Q78),"")</f>
        <v>27.75</v>
      </c>
      <c r="AI517" s="289">
        <f>INDEX(Coordinates!$B$2:$B$197,MATCH(G517,Coordinates!$J$2:$J$197,0))</f>
        <v>-3.3024560190000001</v>
      </c>
      <c r="AJ517" s="289">
        <f>INDEX(Coordinates!$C$2:$C$197,MATCH(G517,Coordinates!$J$2:$J$197,0))</f>
        <v>34.847871990000002</v>
      </c>
      <c r="AK517" s="289" t="str">
        <f>IF(ISNUMBER(SEARCH("C", 'Dry_Litterbag Placem_Collection'!U78)),"YES","")</f>
        <v/>
      </c>
      <c r="AL517" s="289" t="str">
        <f>IF(ISNUMBER(SEARCH("H", 'Dry_Litterbag Placem_Collection'!U78)),"YES","")</f>
        <v/>
      </c>
      <c r="AM517" s="289" t="str">
        <f>IF(ISNUMBER(SEARCH("R", 'Dry_Litterbag Placem_Collection'!U78)),"YES","")</f>
        <v/>
      </c>
    </row>
    <row r="518" spans="1:39" ht="15" customHeight="1">
      <c r="A518" s="281" t="s">
        <v>2677</v>
      </c>
      <c r="B518" s="282">
        <f>'Dry_Litterbag Placem_Collection'!A79</f>
        <v>77</v>
      </c>
      <c r="C518" s="282" t="str">
        <f>'Dry_Litterbag Placem_Collection'!B79</f>
        <v>Maswa</v>
      </c>
      <c r="D518" s="282" t="s">
        <v>2677</v>
      </c>
      <c r="E518" s="282" t="s">
        <v>2679</v>
      </c>
      <c r="F518" s="282">
        <v>2</v>
      </c>
      <c r="G518" s="283" t="str">
        <f>'Dry_Litterbag Placem_Collection'!C79</f>
        <v>Dry_W2_T5</v>
      </c>
      <c r="H518" s="293" t="s">
        <v>3672</v>
      </c>
      <c r="I518" s="285" t="s">
        <v>1147</v>
      </c>
      <c r="J518" s="282" t="str">
        <f>IF(ISBLANK('Dry_Litterbag Placem_Collection'!L79),"","G"&amp;""&amp;'Dry_Litterbag Placem_Collection'!L79)</f>
        <v/>
      </c>
      <c r="K518" s="286" t="str">
        <f>IFERROR(INDEX('Green_rooibos initial weight'!$C$5:$C$1749,MATCH(J518, 'Green_rooibos initial weight'!$A$5:$A$1749,0)),"")</f>
        <v/>
      </c>
      <c r="L518" s="286" t="str">
        <f t="shared" si="33"/>
        <v/>
      </c>
      <c r="M518" s="291"/>
      <c r="N518" s="291"/>
      <c r="O518" s="286" t="str">
        <f>IF(IFERROR(INDEX('Both teabags AfterDry'!$D$3:$D$900,MATCH(J518,'Both teabags AfterDry'!$A$3:$A$900,0)),"")="","",(IFERROR(INDEX('Both teabags AfterDry'!$D$3:$D$900,MATCH(J518,'Both teabags AfterDry'!$A$3:$A$900,0)),"")))</f>
        <v/>
      </c>
      <c r="P518" s="286" t="str">
        <f t="shared" si="34"/>
        <v/>
      </c>
      <c r="Q518" s="291"/>
      <c r="R518" s="291"/>
      <c r="S518" s="287">
        <f>'Dry_Litterbag Placem_Collection'!E79</f>
        <v>0</v>
      </c>
      <c r="T518" s="287" t="str">
        <f>IF('Dry_Litterbag Placem_Collection'!G79="","",'Dry_Litterbag Placem_Collection'!G79)</f>
        <v/>
      </c>
      <c r="U518" s="288" t="str">
        <f t="shared" si="32"/>
        <v/>
      </c>
      <c r="V518" s="286" t="str">
        <f t="shared" si="35"/>
        <v/>
      </c>
      <c r="W518" s="289" t="str">
        <f>IFERROR(INDEX(Rainfall_Dry!$O$2:$O$217,MATCH(B518, Rainfall_Dry!$A$2:$A$217,0)),"")</f>
        <v/>
      </c>
      <c r="X518" s="270">
        <v>45.272914521112256</v>
      </c>
      <c r="Y518" s="270">
        <v>23.604531410916575</v>
      </c>
      <c r="Z518" s="270">
        <v>31.122554067971166</v>
      </c>
      <c r="AA518" s="271" t="s">
        <v>2691</v>
      </c>
      <c r="AB518" s="270">
        <v>6.0547560374568796</v>
      </c>
      <c r="AC518">
        <f>IF('WetLitterbags placem_collection'!AB79="","",'WetLitterbags placem_collection'!AB79)</f>
        <v>3.1</v>
      </c>
      <c r="AD518">
        <f>IF('WetLitterbags placem_collection'!Z79="","",'WetLitterbags placem_collection'!Z79)</f>
        <v>9.8000000000000007</v>
      </c>
      <c r="AE518" s="256" t="str">
        <f>IF('WetLitterbags placem_collection'!AA79="","",'WetLitterbags placem_collection'!AA79)</f>
        <v>O</v>
      </c>
      <c r="AF518">
        <f>IF('WetLitterbags placem_collection'!AC79="","",'WetLitterbags placem_collection'!AC79)</f>
        <v>1</v>
      </c>
      <c r="AG518" t="str">
        <f>IFERROR(AVERAGE('Dry_Litterbag Placem_Collection'!O79,'Dry_Litterbag Placem_Collection'!R79),"")</f>
        <v/>
      </c>
      <c r="AH518" s="290" t="str">
        <f>IFERROR(AVERAGE('Dry_Litterbag Placem_Collection'!N79,'Dry_Litterbag Placem_Collection'!Q79),"")</f>
        <v/>
      </c>
      <c r="AI518" s="289">
        <f>INDEX(Coordinates!$B$2:$B$197,MATCH(G518,Coordinates!$J$2:$J$197,0))</f>
        <v>-3.3023280279999998</v>
      </c>
      <c r="AJ518" s="289">
        <f>INDEX(Coordinates!$C$2:$C$197,MATCH(G518,Coordinates!$J$2:$J$197,0))</f>
        <v>34.848223019999999</v>
      </c>
      <c r="AK518" s="289" t="str">
        <f>IF(ISNUMBER(SEARCH("C", 'Dry_Litterbag Placem_Collection'!U79)),"YES","")</f>
        <v/>
      </c>
      <c r="AL518" s="289" t="str">
        <f>IF(ISNUMBER(SEARCH("H", 'Dry_Litterbag Placem_Collection'!U79)),"YES","")</f>
        <v/>
      </c>
      <c r="AM518" s="289" t="str">
        <f>IF(ISNUMBER(SEARCH("R", 'Dry_Litterbag Placem_Collection'!U79)),"YES","")</f>
        <v/>
      </c>
    </row>
    <row r="519" spans="1:39" ht="15" customHeight="1">
      <c r="A519" s="281" t="s">
        <v>2677</v>
      </c>
      <c r="B519" s="282">
        <f>'Dry_Litterbag Placem_Collection'!A80</f>
        <v>78</v>
      </c>
      <c r="C519" s="282" t="str">
        <f>'Dry_Litterbag Placem_Collection'!B80</f>
        <v>Maswa</v>
      </c>
      <c r="D519" s="282" t="s">
        <v>2677</v>
      </c>
      <c r="E519" s="282" t="s">
        <v>2679</v>
      </c>
      <c r="F519" s="282">
        <v>2</v>
      </c>
      <c r="G519" s="283" t="str">
        <f>'Dry_Litterbag Placem_Collection'!C80</f>
        <v>Dry_W2_T6</v>
      </c>
      <c r="H519" s="293" t="s">
        <v>3672</v>
      </c>
      <c r="I519" s="285" t="s">
        <v>1147</v>
      </c>
      <c r="J519" s="282" t="str">
        <f>IF(ISBLANK('Dry_Litterbag Placem_Collection'!L80),"","G"&amp;""&amp;'Dry_Litterbag Placem_Collection'!L80)</f>
        <v>G157</v>
      </c>
      <c r="K519" s="286">
        <f>IFERROR(INDEX('Green_rooibos initial weight'!$C$5:$C$1749,MATCH(J519, 'Green_rooibos initial weight'!$A$5:$A$1749,0)),"")</f>
        <v>1.994</v>
      </c>
      <c r="L519" s="286">
        <f t="shared" si="33"/>
        <v>1.7442</v>
      </c>
      <c r="M519" s="291"/>
      <c r="N519" s="291"/>
      <c r="O519" s="286">
        <f>IF(IFERROR(INDEX('Both teabags AfterDry'!$D$3:$D$900,MATCH(J519,'Both teabags AfterDry'!$A$3:$A$900,0)),"")="","",(IFERROR(INDEX('Both teabags AfterDry'!$D$3:$D$900,MATCH(J519,'Both teabags AfterDry'!$A$3:$A$900,0)),"")))</f>
        <v>1.8103</v>
      </c>
      <c r="P519" s="286">
        <f t="shared" si="34"/>
        <v>1.6597</v>
      </c>
      <c r="Q519" s="291"/>
      <c r="R519" s="291"/>
      <c r="S519" s="287">
        <f>'Dry_Litterbag Placem_Collection'!E80</f>
        <v>42937</v>
      </c>
      <c r="T519" s="287">
        <f>IF('Dry_Litterbag Placem_Collection'!G80="","",'Dry_Litterbag Placem_Collection'!G80)</f>
        <v>43006</v>
      </c>
      <c r="U519" s="288">
        <f t="shared" si="32"/>
        <v>69</v>
      </c>
      <c r="V519" s="286">
        <f t="shared" si="35"/>
        <v>8.450000000000002E-2</v>
      </c>
      <c r="W519" s="289">
        <f>IFERROR(INDEX(Rainfall_Dry!$O$2:$O$217,MATCH(B519, Rainfall_Dry!$A$2:$A$217,0)),"")</f>
        <v>6.900000125</v>
      </c>
      <c r="X519" s="270">
        <v>45.272914521112256</v>
      </c>
      <c r="Y519" s="270">
        <v>23.604531410916575</v>
      </c>
      <c r="Z519" s="270">
        <v>31.122554067971166</v>
      </c>
      <c r="AA519" s="271" t="s">
        <v>2691</v>
      </c>
      <c r="AB519" s="270">
        <v>7.0547560374568796</v>
      </c>
      <c r="AC519">
        <f>IF('WetLitterbags placem_collection'!AB80="","",'WetLitterbags placem_collection'!AB80)</f>
        <v>10.4</v>
      </c>
      <c r="AD519">
        <f>IF('WetLitterbags placem_collection'!Z80="","",'WetLitterbags placem_collection'!Z80)</f>
        <v>15.4</v>
      </c>
      <c r="AE519" s="256" t="str">
        <f>IF('WetLitterbags placem_collection'!AA80="","",'WetLitterbags placem_collection'!AA80)</f>
        <v>M</v>
      </c>
      <c r="AF519">
        <f>IF('WetLitterbags placem_collection'!AC80="","",'WetLitterbags placem_collection'!AC80)</f>
        <v>1</v>
      </c>
      <c r="AG519">
        <f>IFERROR(AVERAGE('Dry_Litterbag Placem_Collection'!O80,'Dry_Litterbag Placem_Collection'!R80),"")</f>
        <v>11.149999999999999</v>
      </c>
      <c r="AH519" s="290">
        <f>IFERROR(AVERAGE('Dry_Litterbag Placem_Collection'!N80,'Dry_Litterbag Placem_Collection'!Q80),"")</f>
        <v>28.35</v>
      </c>
      <c r="AI519" s="289">
        <f>INDEX(Coordinates!$B$2:$B$197,MATCH(G519,Coordinates!$J$2:$J$197,0))</f>
        <v>-3.3025680020000001</v>
      </c>
      <c r="AJ519" s="289">
        <f>INDEX(Coordinates!$C$2:$C$197,MATCH(G519,Coordinates!$J$2:$J$197,0))</f>
        <v>34.848167029999999</v>
      </c>
      <c r="AK519" s="289" t="str">
        <f>IF(ISNUMBER(SEARCH("C", 'Dry_Litterbag Placem_Collection'!U80)),"YES","")</f>
        <v/>
      </c>
      <c r="AL519" s="289" t="str">
        <f>IF(ISNUMBER(SEARCH("H", 'Dry_Litterbag Placem_Collection'!U80)),"YES","")</f>
        <v/>
      </c>
      <c r="AM519" s="289" t="str">
        <f>IF(ISNUMBER(SEARCH("R", 'Dry_Litterbag Placem_Collection'!U80)),"YES","")</f>
        <v/>
      </c>
    </row>
    <row r="520" spans="1:39" ht="15" customHeight="1">
      <c r="A520" s="281" t="s">
        <v>2677</v>
      </c>
      <c r="B520" s="282">
        <f>'Dry_Litterbag Placem_Collection'!A81</f>
        <v>79</v>
      </c>
      <c r="C520" s="282" t="str">
        <f>'Dry_Litterbag Placem_Collection'!B81</f>
        <v>Maswa</v>
      </c>
      <c r="D520" s="282" t="s">
        <v>2677</v>
      </c>
      <c r="E520" s="282" t="s">
        <v>2679</v>
      </c>
      <c r="F520" s="282">
        <v>2</v>
      </c>
      <c r="G520" s="283" t="str">
        <f>'Dry_Litterbag Placem_Collection'!C81</f>
        <v>Dry_W2_T7</v>
      </c>
      <c r="H520" s="293" t="s">
        <v>3672</v>
      </c>
      <c r="I520" s="285" t="s">
        <v>1147</v>
      </c>
      <c r="J520" s="282" t="str">
        <f>IF(ISBLANK('Dry_Litterbag Placem_Collection'!L81),"","G"&amp;""&amp;'Dry_Litterbag Placem_Collection'!L81)</f>
        <v>G226</v>
      </c>
      <c r="K520" s="286">
        <f>IFERROR(INDEX('Green_rooibos initial weight'!$C$5:$C$1749,MATCH(J520, 'Green_rooibos initial weight'!$A$5:$A$1749,0)),"")</f>
        <v>1.929</v>
      </c>
      <c r="L520" s="286">
        <f t="shared" si="33"/>
        <v>1.6792</v>
      </c>
      <c r="M520" s="291"/>
      <c r="N520" s="291"/>
      <c r="O520" s="286">
        <f>IF(IFERROR(INDEX('Both teabags AfterDry'!$D$3:$D$900,MATCH(J520,'Both teabags AfterDry'!$A$3:$A$900,0)),"")="","",(IFERROR(INDEX('Both teabags AfterDry'!$D$3:$D$900,MATCH(J520,'Both teabags AfterDry'!$A$3:$A$900,0)),"")))</f>
        <v>1.7826</v>
      </c>
      <c r="P520" s="286">
        <f t="shared" si="34"/>
        <v>1.6319999999999999</v>
      </c>
      <c r="Q520" s="291"/>
      <c r="R520" s="291"/>
      <c r="S520" s="287">
        <f>'Dry_Litterbag Placem_Collection'!E81</f>
        <v>42937</v>
      </c>
      <c r="T520" s="287">
        <f>IF('Dry_Litterbag Placem_Collection'!G81="","",'Dry_Litterbag Placem_Collection'!G81)</f>
        <v>43006</v>
      </c>
      <c r="U520" s="288">
        <f t="shared" si="32"/>
        <v>69</v>
      </c>
      <c r="V520" s="286">
        <f t="shared" si="35"/>
        <v>4.7200000000000131E-2</v>
      </c>
      <c r="W520" s="289">
        <f>IFERROR(INDEX(Rainfall_Dry!$O$2:$O$217,MATCH(B520, Rainfall_Dry!$A$2:$A$217,0)),"")</f>
        <v>6.900000125</v>
      </c>
      <c r="X520" s="270">
        <v>45.272914521112256</v>
      </c>
      <c r="Y520" s="270">
        <v>23.604531410916575</v>
      </c>
      <c r="Z520" s="270">
        <v>31.122554067971166</v>
      </c>
      <c r="AA520" s="271" t="s">
        <v>2691</v>
      </c>
      <c r="AB520" s="270">
        <v>8.0547560374568796</v>
      </c>
      <c r="AC520">
        <f>IF('WetLitterbags placem_collection'!AB81="","",'WetLitterbags placem_collection'!AB81)</f>
        <v>3</v>
      </c>
      <c r="AD520">
        <f>IF('WetLitterbags placem_collection'!Z81="","",'WetLitterbags placem_collection'!Z81)</f>
        <v>5</v>
      </c>
      <c r="AE520" s="256" t="str">
        <f>IF('WetLitterbags placem_collection'!AA81="","",'WetLitterbags placem_collection'!AA81)</f>
        <v>G</v>
      </c>
      <c r="AF520">
        <f>IF('WetLitterbags placem_collection'!AC81="","",'WetLitterbags placem_collection'!AC81)</f>
        <v>1</v>
      </c>
      <c r="AG520">
        <f>IFERROR(AVERAGE('Dry_Litterbag Placem_Collection'!O81,'Dry_Litterbag Placem_Collection'!R81),"")</f>
        <v>9.1999999999999993</v>
      </c>
      <c r="AH520" s="290">
        <f>IFERROR(AVERAGE('Dry_Litterbag Placem_Collection'!N81,'Dry_Litterbag Placem_Collection'!Q81),"")</f>
        <v>26.25</v>
      </c>
      <c r="AI520" s="289">
        <f>INDEX(Coordinates!$B$2:$B$197,MATCH(G520,Coordinates!$J$2:$J$197,0))</f>
        <v>-3.3026270100000001</v>
      </c>
      <c r="AJ520" s="289">
        <f>INDEX(Coordinates!$C$2:$C$197,MATCH(G520,Coordinates!$J$2:$J$197,0))</f>
        <v>34.84840801</v>
      </c>
      <c r="AK520" s="289" t="str">
        <f>IF(ISNUMBER(SEARCH("C", 'Dry_Litterbag Placem_Collection'!U81)),"YES","")</f>
        <v/>
      </c>
      <c r="AL520" s="289" t="str">
        <f>IF(ISNUMBER(SEARCH("H", 'Dry_Litterbag Placem_Collection'!U81)),"YES","")</f>
        <v/>
      </c>
      <c r="AM520" s="289" t="str">
        <f>IF(ISNUMBER(SEARCH("R", 'Dry_Litterbag Placem_Collection'!U81)),"YES","")</f>
        <v/>
      </c>
    </row>
    <row r="521" spans="1:39" ht="15" customHeight="1">
      <c r="A521" s="281" t="s">
        <v>2677</v>
      </c>
      <c r="B521" s="282">
        <f>'Dry_Litterbag Placem_Collection'!A82</f>
        <v>80</v>
      </c>
      <c r="C521" s="282" t="str">
        <f>'Dry_Litterbag Placem_Collection'!B82</f>
        <v>Maswa</v>
      </c>
      <c r="D521" s="282" t="s">
        <v>2677</v>
      </c>
      <c r="E521" s="282" t="s">
        <v>2679</v>
      </c>
      <c r="F521" s="282">
        <v>2</v>
      </c>
      <c r="G521" s="283" t="str">
        <f>'Dry_Litterbag Placem_Collection'!C82</f>
        <v>Dry_W2_T8</v>
      </c>
      <c r="H521" s="293" t="s">
        <v>3672</v>
      </c>
      <c r="I521" s="285" t="s">
        <v>1147</v>
      </c>
      <c r="J521" s="282" t="str">
        <f>IF(ISBLANK('Dry_Litterbag Placem_Collection'!L82),"","G"&amp;""&amp;'Dry_Litterbag Placem_Collection'!L82)</f>
        <v>G855</v>
      </c>
      <c r="K521" s="286">
        <f>IFERROR(INDEX('Green_rooibos initial weight'!$C$5:$C$1749,MATCH(J521, 'Green_rooibos initial weight'!$A$5:$A$1749,0)),"")</f>
        <v>1.9570000000000001</v>
      </c>
      <c r="L521" s="286">
        <f t="shared" si="33"/>
        <v>1.7072000000000001</v>
      </c>
      <c r="M521" s="291"/>
      <c r="N521" s="291"/>
      <c r="O521" s="286">
        <f>IF(IFERROR(INDEX('Both teabags AfterDry'!$D$3:$D$900,MATCH(J521,'Both teabags AfterDry'!$A$3:$A$900,0)),"")="","",(IFERROR(INDEX('Both teabags AfterDry'!$D$3:$D$900,MATCH(J521,'Both teabags AfterDry'!$A$3:$A$900,0)),"")))</f>
        <v>1.7664</v>
      </c>
      <c r="P521" s="286">
        <f t="shared" si="34"/>
        <v>1.6157999999999999</v>
      </c>
      <c r="Q521" s="291"/>
      <c r="R521" s="291"/>
      <c r="S521" s="287">
        <f>'Dry_Litterbag Placem_Collection'!E82</f>
        <v>42937</v>
      </c>
      <c r="T521" s="287">
        <f>IF('Dry_Litterbag Placem_Collection'!G82="","",'Dry_Litterbag Placem_Collection'!G82)</f>
        <v>43006</v>
      </c>
      <c r="U521" s="288">
        <f t="shared" si="32"/>
        <v>69</v>
      </c>
      <c r="V521" s="286">
        <f t="shared" si="35"/>
        <v>9.1400000000000148E-2</v>
      </c>
      <c r="W521" s="289">
        <f>IFERROR(INDEX(Rainfall_Dry!$O$2:$O$217,MATCH(B521, Rainfall_Dry!$A$2:$A$217,0)),"")</f>
        <v>6.900000125</v>
      </c>
      <c r="X521" s="270">
        <v>45.272914521112256</v>
      </c>
      <c r="Y521" s="270">
        <v>23.604531410916575</v>
      </c>
      <c r="Z521" s="270">
        <v>31.122554067971166</v>
      </c>
      <c r="AA521" s="271" t="s">
        <v>2691</v>
      </c>
      <c r="AB521" s="270">
        <v>9.0547560374568796</v>
      </c>
      <c r="AC521">
        <f>IF('WetLitterbags placem_collection'!AB82="","",'WetLitterbags placem_collection'!AB82)</f>
        <v>2.7</v>
      </c>
      <c r="AD521">
        <f>IF('WetLitterbags placem_collection'!Z82="","",'WetLitterbags placem_collection'!Z82)</f>
        <v>12.4</v>
      </c>
      <c r="AE521" s="256" t="str">
        <f>IF('WetLitterbags placem_collection'!AA82="","",'WetLitterbags placem_collection'!AA82)</f>
        <v>O</v>
      </c>
      <c r="AF521">
        <f>IF('WetLitterbags placem_collection'!AC82="","",'WetLitterbags placem_collection'!AC82)</f>
        <v>1</v>
      </c>
      <c r="AG521">
        <f>IFERROR(AVERAGE('Dry_Litterbag Placem_Collection'!O82,'Dry_Litterbag Placem_Collection'!R82),"")</f>
        <v>11.75</v>
      </c>
      <c r="AH521" s="290">
        <f>IFERROR(AVERAGE('Dry_Litterbag Placem_Collection'!N82,'Dry_Litterbag Placem_Collection'!Q82),"")</f>
        <v>27.7</v>
      </c>
      <c r="AI521" s="289">
        <f>INDEX(Coordinates!$B$2:$B$197,MATCH(G521,Coordinates!$J$2:$J$197,0))</f>
        <v>-3.3028539920000002</v>
      </c>
      <c r="AJ521" s="289">
        <f>INDEX(Coordinates!$C$2:$C$197,MATCH(G521,Coordinates!$J$2:$J$197,0))</f>
        <v>34.847988999999998</v>
      </c>
      <c r="AK521" s="289" t="str">
        <f>IF(ISNUMBER(SEARCH("C", 'Dry_Litterbag Placem_Collection'!U82)),"YES","")</f>
        <v/>
      </c>
      <c r="AL521" s="289" t="str">
        <f>IF(ISNUMBER(SEARCH("H", 'Dry_Litterbag Placem_Collection'!U82)),"YES","")</f>
        <v/>
      </c>
      <c r="AM521" s="289" t="str">
        <f>IF(ISNUMBER(SEARCH("R", 'Dry_Litterbag Placem_Collection'!U82)),"YES","")</f>
        <v/>
      </c>
    </row>
    <row r="522" spans="1:39" ht="15" customHeight="1">
      <c r="A522" s="281" t="s">
        <v>2677</v>
      </c>
      <c r="B522" s="282">
        <f>'Dry_Litterbag Placem_Collection'!A83</f>
        <v>81</v>
      </c>
      <c r="C522" s="282" t="str">
        <f>'Dry_Litterbag Placem_Collection'!B83</f>
        <v>Maswa</v>
      </c>
      <c r="D522" s="282" t="s">
        <v>2677</v>
      </c>
      <c r="E522" s="282" t="s">
        <v>2679</v>
      </c>
      <c r="F522" s="282">
        <v>3</v>
      </c>
      <c r="G522" s="283" t="str">
        <f>'Dry_Litterbag Placem_Collection'!C83</f>
        <v>Dry_W3_T1</v>
      </c>
      <c r="H522" s="293" t="s">
        <v>3672</v>
      </c>
      <c r="I522" s="285" t="s">
        <v>1147</v>
      </c>
      <c r="J522" s="282" t="str">
        <f>IF(ISBLANK('Dry_Litterbag Placem_Collection'!L83),"","G"&amp;""&amp;'Dry_Litterbag Placem_Collection'!L83)</f>
        <v>G413</v>
      </c>
      <c r="K522" s="286">
        <f>IFERROR(INDEX('Green_rooibos initial weight'!$C$5:$C$1749,MATCH(J522, 'Green_rooibos initial weight'!$A$5:$A$1749,0)),"")</f>
        <v>2.1589999999999998</v>
      </c>
      <c r="L522" s="286">
        <f t="shared" si="33"/>
        <v>1.9091999999999998</v>
      </c>
      <c r="M522" s="291"/>
      <c r="N522" s="291"/>
      <c r="O522" s="286">
        <f>IF(IFERROR(INDEX('Both teabags AfterDry'!$D$3:$D$900,MATCH(J522,'Both teabags AfterDry'!$A$3:$A$900,0)),"")="","",(IFERROR(INDEX('Both teabags AfterDry'!$D$3:$D$900,MATCH(J522,'Both teabags AfterDry'!$A$3:$A$900,0)),"")))</f>
        <v>1.9466000000000001</v>
      </c>
      <c r="P522" s="286">
        <f t="shared" si="34"/>
        <v>1.796</v>
      </c>
      <c r="Q522" s="291"/>
      <c r="R522" s="291"/>
      <c r="S522" s="287">
        <f>'Dry_Litterbag Placem_Collection'!E83</f>
        <v>42937</v>
      </c>
      <c r="T522" s="287">
        <f>IF('Dry_Litterbag Placem_Collection'!G83="","",'Dry_Litterbag Placem_Collection'!G83)</f>
        <v>43006</v>
      </c>
      <c r="U522" s="288">
        <f t="shared" si="32"/>
        <v>69</v>
      </c>
      <c r="V522" s="286">
        <f t="shared" si="35"/>
        <v>0.11319999999999975</v>
      </c>
      <c r="W522" s="289">
        <f>IFERROR(INDEX(Rainfall_Dry!$O$2:$O$217,MATCH(B522, Rainfall_Dry!$A$2:$A$217,0)),"")</f>
        <v>12.563016860999999</v>
      </c>
      <c r="X522" s="270">
        <v>38.691629007962128</v>
      </c>
      <c r="Y522" s="270">
        <v>26.81299763288143</v>
      </c>
      <c r="Z522" s="270">
        <v>34.495373359156439</v>
      </c>
      <c r="AA522" s="271" t="s">
        <v>2693</v>
      </c>
      <c r="AB522" s="270">
        <v>2.5483587974371611</v>
      </c>
      <c r="AC522">
        <f>IF('WetLitterbags placem_collection'!AB83="","",'WetLitterbags placem_collection'!AB83)</f>
        <v>6.2</v>
      </c>
      <c r="AD522">
        <f>IF('WetLitterbags placem_collection'!Z83="","",'WetLitterbags placem_collection'!Z83)</f>
        <v>13.3</v>
      </c>
      <c r="AE522" s="256" t="str">
        <f>IF('WetLitterbags placem_collection'!AA83="","",'WetLitterbags placem_collection'!AA83)</f>
        <v>O</v>
      </c>
      <c r="AF522">
        <f>IF('WetLitterbags placem_collection'!AC83="","",'WetLitterbags placem_collection'!AC83)</f>
        <v>0</v>
      </c>
      <c r="AG522">
        <f>IFERROR(AVERAGE('Dry_Litterbag Placem_Collection'!O83,'Dry_Litterbag Placem_Collection'!R83),"")</f>
        <v>11.850000000000001</v>
      </c>
      <c r="AH522" s="290">
        <f>IFERROR(AVERAGE('Dry_Litterbag Placem_Collection'!N83,'Dry_Litterbag Placem_Collection'!Q83),"")</f>
        <v>26.35</v>
      </c>
      <c r="AI522" s="289">
        <f>INDEX(Coordinates!$B$2:$B$197,MATCH(G522,Coordinates!$J$2:$J$197,0))</f>
        <v>-3.2957159630000001</v>
      </c>
      <c r="AJ522" s="289">
        <f>INDEX(Coordinates!$C$2:$C$197,MATCH(G522,Coordinates!$J$2:$J$197,0))</f>
        <v>34.852460999999998</v>
      </c>
      <c r="AK522" s="289" t="str">
        <f>IF(ISNUMBER(SEARCH("C", 'Dry_Litterbag Placem_Collection'!U83)),"YES","")</f>
        <v/>
      </c>
      <c r="AL522" s="289" t="str">
        <f>IF(ISNUMBER(SEARCH("H", 'Dry_Litterbag Placem_Collection'!U83)),"YES","")</f>
        <v/>
      </c>
      <c r="AM522" s="289" t="str">
        <f>IF(ISNUMBER(SEARCH("R", 'Dry_Litterbag Placem_Collection'!U83)),"YES","")</f>
        <v/>
      </c>
    </row>
    <row r="523" spans="1:39" ht="15" customHeight="1">
      <c r="A523" s="281" t="s">
        <v>2677</v>
      </c>
      <c r="B523" s="282">
        <f>'Dry_Litterbag Placem_Collection'!A84</f>
        <v>82</v>
      </c>
      <c r="C523" s="282" t="str">
        <f>'Dry_Litterbag Placem_Collection'!B84</f>
        <v>Maswa</v>
      </c>
      <c r="D523" s="282" t="s">
        <v>2677</v>
      </c>
      <c r="E523" s="282" t="s">
        <v>2679</v>
      </c>
      <c r="F523" s="282">
        <v>3</v>
      </c>
      <c r="G523" s="283" t="str">
        <f>'Dry_Litterbag Placem_Collection'!C84</f>
        <v>Dry_W3_T2</v>
      </c>
      <c r="H523" s="293" t="s">
        <v>3672</v>
      </c>
      <c r="I523" s="285" t="s">
        <v>1147</v>
      </c>
      <c r="J523" s="282" t="str">
        <f>IF(ISBLANK('Dry_Litterbag Placem_Collection'!L84),"","G"&amp;""&amp;'Dry_Litterbag Placem_Collection'!L84)</f>
        <v>G370</v>
      </c>
      <c r="K523" s="286">
        <f>IFERROR(INDEX('Green_rooibos initial weight'!$C$5:$C$1749,MATCH(J523, 'Green_rooibos initial weight'!$A$5:$A$1749,0)),"")</f>
        <v>2.0619999999999998</v>
      </c>
      <c r="L523" s="286">
        <f t="shared" si="33"/>
        <v>1.8121999999999998</v>
      </c>
      <c r="M523" s="291"/>
      <c r="N523" s="291"/>
      <c r="O523" s="286">
        <f>IF(IFERROR(INDEX('Both teabags AfterDry'!$D$3:$D$900,MATCH(J523,'Both teabags AfterDry'!$A$3:$A$900,0)),"")="","",(IFERROR(INDEX('Both teabags AfterDry'!$D$3:$D$900,MATCH(J523,'Both teabags AfterDry'!$A$3:$A$900,0)),"")))</f>
        <v>1.8433999999999999</v>
      </c>
      <c r="P523" s="286">
        <f t="shared" si="34"/>
        <v>1.6927999999999999</v>
      </c>
      <c r="Q523" s="291"/>
      <c r="R523" s="291"/>
      <c r="S523" s="287">
        <f>'Dry_Litterbag Placem_Collection'!E84</f>
        <v>42937</v>
      </c>
      <c r="T523" s="287">
        <f>IF('Dry_Litterbag Placem_Collection'!G84="","",'Dry_Litterbag Placem_Collection'!G84)</f>
        <v>43006</v>
      </c>
      <c r="U523" s="288">
        <f t="shared" si="32"/>
        <v>69</v>
      </c>
      <c r="V523" s="286">
        <f t="shared" si="35"/>
        <v>0.11939999999999995</v>
      </c>
      <c r="W523" s="289">
        <f>IFERROR(INDEX(Rainfall_Dry!$O$2:$O$217,MATCH(B523, Rainfall_Dry!$A$2:$A$217,0)),"")</f>
        <v>12.563016860999999</v>
      </c>
      <c r="X523" s="270">
        <v>38.691629007962128</v>
      </c>
      <c r="Y523" s="270">
        <v>26.81299763288143</v>
      </c>
      <c r="Z523" s="270">
        <v>34.495373359156439</v>
      </c>
      <c r="AA523" s="271" t="s">
        <v>2693</v>
      </c>
      <c r="AB523" s="270">
        <v>3.5483587974371602</v>
      </c>
      <c r="AC523">
        <f>IF('WetLitterbags placem_collection'!AB84="","",'WetLitterbags placem_collection'!AB84)</f>
        <v>2.4</v>
      </c>
      <c r="AD523">
        <f>IF('WetLitterbags placem_collection'!Z84="","",'WetLitterbags placem_collection'!Z84)</f>
        <v>16.600000000000001</v>
      </c>
      <c r="AE523" s="256" t="str">
        <f>IF('WetLitterbags placem_collection'!AA84="","",'WetLitterbags placem_collection'!AA84)</f>
        <v>O</v>
      </c>
      <c r="AF523" t="str">
        <f>IF('WetLitterbags placem_collection'!AC84="","",'WetLitterbags placem_collection'!AC84)</f>
        <v/>
      </c>
      <c r="AG523">
        <f>IFERROR(AVERAGE('Dry_Litterbag Placem_Collection'!O84,'Dry_Litterbag Placem_Collection'!R84),"")</f>
        <v>9.9499999999999993</v>
      </c>
      <c r="AH523" s="290">
        <f>IFERROR(AVERAGE('Dry_Litterbag Placem_Collection'!N84,'Dry_Litterbag Placem_Collection'!Q84),"")</f>
        <v>25.5</v>
      </c>
      <c r="AI523" s="289">
        <f>INDEX(Coordinates!$B$2:$B$197,MATCH(G523,Coordinates!$J$2:$J$197,0))</f>
        <v>-3.2957230040000001</v>
      </c>
      <c r="AJ523" s="289">
        <f>INDEX(Coordinates!$C$2:$C$197,MATCH(G523,Coordinates!$J$2:$J$197,0))</f>
        <v>34.852416990000002</v>
      </c>
      <c r="AK523" s="289" t="str">
        <f>IF(ISNUMBER(SEARCH("C", 'Dry_Litterbag Placem_Collection'!U84)),"YES","")</f>
        <v/>
      </c>
      <c r="AL523" s="289" t="str">
        <f>IF(ISNUMBER(SEARCH("H", 'Dry_Litterbag Placem_Collection'!U84)),"YES","")</f>
        <v/>
      </c>
      <c r="AM523" s="289" t="str">
        <f>IF(ISNUMBER(SEARCH("R", 'Dry_Litterbag Placem_Collection'!U84)),"YES","")</f>
        <v/>
      </c>
    </row>
    <row r="524" spans="1:39" ht="15" customHeight="1">
      <c r="A524" s="281" t="s">
        <v>2677</v>
      </c>
      <c r="B524" s="282">
        <f>'Dry_Litterbag Placem_Collection'!A85</f>
        <v>83</v>
      </c>
      <c r="C524" s="282" t="str">
        <f>'Dry_Litterbag Placem_Collection'!B85</f>
        <v>Maswa</v>
      </c>
      <c r="D524" s="282" t="s">
        <v>2677</v>
      </c>
      <c r="E524" s="282" t="s">
        <v>2679</v>
      </c>
      <c r="F524" s="282">
        <v>3</v>
      </c>
      <c r="G524" s="283" t="str">
        <f>'Dry_Litterbag Placem_Collection'!C85</f>
        <v>Dry_W3_T3</v>
      </c>
      <c r="H524" s="293" t="s">
        <v>3672</v>
      </c>
      <c r="I524" s="285" t="s">
        <v>1147</v>
      </c>
      <c r="J524" s="282" t="str">
        <f>IF(ISBLANK('Dry_Litterbag Placem_Collection'!L85),"","G"&amp;""&amp;'Dry_Litterbag Placem_Collection'!L85)</f>
        <v>G879</v>
      </c>
      <c r="K524" s="286">
        <f>IFERROR(INDEX('Green_rooibos initial weight'!$C$5:$C$1749,MATCH(J524, 'Green_rooibos initial weight'!$A$5:$A$1749,0)),"")</f>
        <v>2.09</v>
      </c>
      <c r="L524" s="286">
        <f t="shared" si="33"/>
        <v>1.8401999999999998</v>
      </c>
      <c r="M524" s="291"/>
      <c r="N524" s="291"/>
      <c r="O524" s="286">
        <f>IF(IFERROR(INDEX('Both teabags AfterDry'!$D$3:$D$900,MATCH(J524,'Both teabags AfterDry'!$A$3:$A$900,0)),"")="","",(IFERROR(INDEX('Both teabags AfterDry'!$D$3:$D$900,MATCH(J524,'Both teabags AfterDry'!$A$3:$A$900,0)),"")))</f>
        <v>1.8814</v>
      </c>
      <c r="P524" s="286">
        <f t="shared" si="34"/>
        <v>1.7307999999999999</v>
      </c>
      <c r="Q524" s="291"/>
      <c r="R524" s="291"/>
      <c r="S524" s="287">
        <f>'Dry_Litterbag Placem_Collection'!E85</f>
        <v>42937</v>
      </c>
      <c r="T524" s="287">
        <f>IF('Dry_Litterbag Placem_Collection'!G85="","",'Dry_Litterbag Placem_Collection'!G85)</f>
        <v>43006</v>
      </c>
      <c r="U524" s="288">
        <f t="shared" si="32"/>
        <v>69</v>
      </c>
      <c r="V524" s="286">
        <f t="shared" si="35"/>
        <v>0.10939999999999994</v>
      </c>
      <c r="W524" s="289">
        <f>IFERROR(INDEX(Rainfall_Dry!$O$2:$O$217,MATCH(B524, Rainfall_Dry!$A$2:$A$217,0)),"")</f>
        <v>12.563016860999999</v>
      </c>
      <c r="X524" s="270">
        <v>38.691629007962128</v>
      </c>
      <c r="Y524" s="270">
        <v>26.81299763288143</v>
      </c>
      <c r="Z524" s="270">
        <v>34.495373359156439</v>
      </c>
      <c r="AA524" s="271" t="s">
        <v>2693</v>
      </c>
      <c r="AB524" s="270">
        <v>4.5483587974371602</v>
      </c>
      <c r="AC524">
        <f>IF('WetLitterbags placem_collection'!AB85="","",'WetLitterbags placem_collection'!AB85)</f>
        <v>6.4</v>
      </c>
      <c r="AD524">
        <f>IF('WetLitterbags placem_collection'!Z85="","",'WetLitterbags placem_collection'!Z85)</f>
        <v>42</v>
      </c>
      <c r="AE524" s="256" t="str">
        <f>IF('WetLitterbags placem_collection'!AA85="","",'WetLitterbags placem_collection'!AA85)</f>
        <v>M</v>
      </c>
      <c r="AF524">
        <f>IF('WetLitterbags placem_collection'!AC85="","",'WetLitterbags placem_collection'!AC85)</f>
        <v>1</v>
      </c>
      <c r="AG524">
        <f>IFERROR(AVERAGE('Dry_Litterbag Placem_Collection'!O85,'Dry_Litterbag Placem_Collection'!R85),"")</f>
        <v>10.050000000000001</v>
      </c>
      <c r="AH524" s="290">
        <f>IFERROR(AVERAGE('Dry_Litterbag Placem_Collection'!N85,'Dry_Litterbag Placem_Collection'!Q85),"")</f>
        <v>26.05</v>
      </c>
      <c r="AI524" s="289">
        <f>INDEX(Coordinates!$B$2:$B$197,MATCH(G524,Coordinates!$J$2:$J$197,0))</f>
        <v>-3.2957430369999998</v>
      </c>
      <c r="AJ524" s="289">
        <f>INDEX(Coordinates!$C$2:$C$197,MATCH(G524,Coordinates!$J$2:$J$197,0))</f>
        <v>34.852309030000001</v>
      </c>
      <c r="AK524" s="289" t="str">
        <f>IF(ISNUMBER(SEARCH("C", 'Dry_Litterbag Placem_Collection'!U85)),"YES","")</f>
        <v/>
      </c>
      <c r="AL524" s="289" t="str">
        <f>IF(ISNUMBER(SEARCH("H", 'Dry_Litterbag Placem_Collection'!U85)),"YES","")</f>
        <v/>
      </c>
      <c r="AM524" s="289" t="str">
        <f>IF(ISNUMBER(SEARCH("R", 'Dry_Litterbag Placem_Collection'!U85)),"YES","")</f>
        <v/>
      </c>
    </row>
    <row r="525" spans="1:39" ht="15" customHeight="1">
      <c r="A525" s="281" t="s">
        <v>2677</v>
      </c>
      <c r="B525" s="282">
        <f>'Dry_Litterbag Placem_Collection'!A86</f>
        <v>84</v>
      </c>
      <c r="C525" s="282" t="str">
        <f>'Dry_Litterbag Placem_Collection'!B86</f>
        <v>Maswa</v>
      </c>
      <c r="D525" s="282" t="s">
        <v>2677</v>
      </c>
      <c r="E525" s="282" t="s">
        <v>2679</v>
      </c>
      <c r="F525" s="282">
        <v>3</v>
      </c>
      <c r="G525" s="283" t="str">
        <f>'Dry_Litterbag Placem_Collection'!C86</f>
        <v>Dry_W3_T4</v>
      </c>
      <c r="H525" s="293" t="s">
        <v>3672</v>
      </c>
      <c r="I525" s="285" t="s">
        <v>1147</v>
      </c>
      <c r="J525" s="282" t="str">
        <f>IF(ISBLANK('Dry_Litterbag Placem_Collection'!L86),"","G"&amp;""&amp;'Dry_Litterbag Placem_Collection'!L86)</f>
        <v>G854</v>
      </c>
      <c r="K525" s="286">
        <f>IFERROR(INDEX('Green_rooibos initial weight'!$C$5:$C$1749,MATCH(J525, 'Green_rooibos initial weight'!$A$5:$A$1749,0)),"")</f>
        <v>1.998</v>
      </c>
      <c r="L525" s="286">
        <f t="shared" si="33"/>
        <v>1.7482</v>
      </c>
      <c r="M525" s="291"/>
      <c r="N525" s="291"/>
      <c r="O525" s="286">
        <f>IF(IFERROR(INDEX('Both teabags AfterDry'!$D$3:$D$900,MATCH(J525,'Both teabags AfterDry'!$A$3:$A$900,0)),"")="","",(IFERROR(INDEX('Both teabags AfterDry'!$D$3:$D$900,MATCH(J525,'Both teabags AfterDry'!$A$3:$A$900,0)),"")))</f>
        <v>1.8062</v>
      </c>
      <c r="P525" s="286">
        <f t="shared" si="34"/>
        <v>1.6556</v>
      </c>
      <c r="Q525" s="291"/>
      <c r="R525" s="291"/>
      <c r="S525" s="287">
        <f>'Dry_Litterbag Placem_Collection'!E86</f>
        <v>42937</v>
      </c>
      <c r="T525" s="287">
        <f>IF('Dry_Litterbag Placem_Collection'!G86="","",'Dry_Litterbag Placem_Collection'!G86)</f>
        <v>43006</v>
      </c>
      <c r="U525" s="288">
        <f t="shared" si="32"/>
        <v>69</v>
      </c>
      <c r="V525" s="286">
        <f t="shared" si="35"/>
        <v>9.2600000000000016E-2</v>
      </c>
      <c r="W525" s="289">
        <f>IFERROR(INDEX(Rainfall_Dry!$O$2:$O$217,MATCH(B525, Rainfall_Dry!$A$2:$A$217,0)),"")</f>
        <v>12.563016860999999</v>
      </c>
      <c r="X525" s="270">
        <v>38.691629007962128</v>
      </c>
      <c r="Y525" s="270">
        <v>26.81299763288143</v>
      </c>
      <c r="Z525" s="270">
        <v>34.495373359156439</v>
      </c>
      <c r="AA525" s="271" t="s">
        <v>2693</v>
      </c>
      <c r="AB525" s="270">
        <v>5.5483587974371602</v>
      </c>
      <c r="AC525">
        <f>IF('WetLitterbags placem_collection'!AB86="","",'WetLitterbags placem_collection'!AB86)</f>
        <v>5.5</v>
      </c>
      <c r="AD525">
        <f>IF('WetLitterbags placem_collection'!Z86="","",'WetLitterbags placem_collection'!Z86)</f>
        <v>55.8</v>
      </c>
      <c r="AE525" s="256" t="str">
        <f>IF('WetLitterbags placem_collection'!AA86="","",'WetLitterbags placem_collection'!AA86)</f>
        <v>M</v>
      </c>
      <c r="AF525">
        <f>IF('WetLitterbags placem_collection'!AC86="","",'WetLitterbags placem_collection'!AC86)</f>
        <v>1</v>
      </c>
      <c r="AG525">
        <f>IFERROR(AVERAGE('Dry_Litterbag Placem_Collection'!O86,'Dry_Litterbag Placem_Collection'!R86),"")</f>
        <v>10.15</v>
      </c>
      <c r="AH525" s="290">
        <f>IFERROR(AVERAGE('Dry_Litterbag Placem_Collection'!N86,'Dry_Litterbag Placem_Collection'!Q86),"")</f>
        <v>26.549999999999997</v>
      </c>
      <c r="AI525" s="289">
        <f>INDEX(Coordinates!$B$2:$B$197,MATCH(G525,Coordinates!$J$2:$J$197,0))</f>
        <v>-3.295795005</v>
      </c>
      <c r="AJ525" s="289">
        <f>INDEX(Coordinates!$C$2:$C$197,MATCH(G525,Coordinates!$J$2:$J$197,0))</f>
        <v>34.85232001</v>
      </c>
      <c r="AK525" s="289" t="str">
        <f>IF(ISNUMBER(SEARCH("C", 'Dry_Litterbag Placem_Collection'!U86)),"YES","")</f>
        <v/>
      </c>
      <c r="AL525" s="289" t="str">
        <f>IF(ISNUMBER(SEARCH("H", 'Dry_Litterbag Placem_Collection'!U86)),"YES","")</f>
        <v/>
      </c>
      <c r="AM525" s="289" t="str">
        <f>IF(ISNUMBER(SEARCH("R", 'Dry_Litterbag Placem_Collection'!U86)),"YES","")</f>
        <v/>
      </c>
    </row>
    <row r="526" spans="1:39" ht="15" customHeight="1">
      <c r="A526" s="281" t="s">
        <v>2677</v>
      </c>
      <c r="B526" s="282">
        <f>'Dry_Litterbag Placem_Collection'!A87</f>
        <v>85</v>
      </c>
      <c r="C526" s="282" t="str">
        <f>'Dry_Litterbag Placem_Collection'!B87</f>
        <v>Maswa</v>
      </c>
      <c r="D526" s="282" t="s">
        <v>2677</v>
      </c>
      <c r="E526" s="282" t="s">
        <v>2679</v>
      </c>
      <c r="F526" s="282">
        <v>3</v>
      </c>
      <c r="G526" s="283" t="str">
        <f>'Dry_Litterbag Placem_Collection'!C87</f>
        <v>Dry_W3_T5</v>
      </c>
      <c r="H526" s="293" t="s">
        <v>3672</v>
      </c>
      <c r="I526" s="285" t="s">
        <v>1147</v>
      </c>
      <c r="J526" s="282" t="str">
        <f>IF(ISBLANK('Dry_Litterbag Placem_Collection'!L87),"","G"&amp;""&amp;'Dry_Litterbag Placem_Collection'!L87)</f>
        <v/>
      </c>
      <c r="K526" s="286" t="str">
        <f>IFERROR(INDEX('Green_rooibos initial weight'!$C$5:$C$1749,MATCH(J526, 'Green_rooibos initial weight'!$A$5:$A$1749,0)),"")</f>
        <v/>
      </c>
      <c r="L526" s="286" t="str">
        <f t="shared" si="33"/>
        <v/>
      </c>
      <c r="M526" s="291"/>
      <c r="N526" s="291"/>
      <c r="O526" s="286" t="str">
        <f>IF(IFERROR(INDEX('Both teabags AfterDry'!$D$3:$D$900,MATCH(J526,'Both teabags AfterDry'!$A$3:$A$900,0)),"")="","",(IFERROR(INDEX('Both teabags AfterDry'!$D$3:$D$900,MATCH(J526,'Both teabags AfterDry'!$A$3:$A$900,0)),"")))</f>
        <v/>
      </c>
      <c r="P526" s="286" t="str">
        <f t="shared" si="34"/>
        <v/>
      </c>
      <c r="Q526" s="291"/>
      <c r="R526" s="291"/>
      <c r="S526" s="287">
        <f>'Dry_Litterbag Placem_Collection'!E87</f>
        <v>0</v>
      </c>
      <c r="T526" s="287" t="str">
        <f>IF('Dry_Litterbag Placem_Collection'!G87="","",'Dry_Litterbag Placem_Collection'!G87)</f>
        <v/>
      </c>
      <c r="U526" s="288" t="str">
        <f t="shared" si="32"/>
        <v/>
      </c>
      <c r="V526" s="286" t="str">
        <f t="shared" si="35"/>
        <v/>
      </c>
      <c r="W526" s="289" t="str">
        <f>IFERROR(INDEX(Rainfall_Dry!$O$2:$O$217,MATCH(B526, Rainfall_Dry!$A$2:$A$217,0)),"")</f>
        <v/>
      </c>
      <c r="X526" s="270">
        <v>38.691629007962128</v>
      </c>
      <c r="Y526" s="270">
        <v>26.81299763288143</v>
      </c>
      <c r="Z526" s="270">
        <v>34.495373359156439</v>
      </c>
      <c r="AA526" s="271" t="s">
        <v>2693</v>
      </c>
      <c r="AB526" s="270">
        <v>6.5483587974371602</v>
      </c>
      <c r="AC526">
        <f>IF('WetLitterbags placem_collection'!AB87="","",'WetLitterbags placem_collection'!AB87)</f>
        <v>8.6</v>
      </c>
      <c r="AD526">
        <f>IF('WetLitterbags placem_collection'!Z87="","",'WetLitterbags placem_collection'!Z87)</f>
        <v>3.8</v>
      </c>
      <c r="AE526" s="256" t="str">
        <f>IF('WetLitterbags placem_collection'!AA87="","",'WetLitterbags placem_collection'!AA87)</f>
        <v>O</v>
      </c>
      <c r="AF526">
        <f>IF('WetLitterbags placem_collection'!AC87="","",'WetLitterbags placem_collection'!AC87)</f>
        <v>0</v>
      </c>
      <c r="AG526" t="str">
        <f>IFERROR(AVERAGE('Dry_Litterbag Placem_Collection'!O87,'Dry_Litterbag Placem_Collection'!R87),"")</f>
        <v/>
      </c>
      <c r="AH526" s="290" t="str">
        <f>IFERROR(AVERAGE('Dry_Litterbag Placem_Collection'!N87,'Dry_Litterbag Placem_Collection'!Q87),"")</f>
        <v/>
      </c>
      <c r="AI526" s="289">
        <f>INDEX(Coordinates!$B$2:$B$197,MATCH(G526,Coordinates!$J$2:$J$197,0))</f>
        <v>-3.2957100119999998</v>
      </c>
      <c r="AJ526" s="289">
        <f>INDEX(Coordinates!$C$2:$C$197,MATCH(G526,Coordinates!$J$2:$J$197,0))</f>
        <v>34.852283970000002</v>
      </c>
      <c r="AK526" s="289" t="str">
        <f>IF(ISNUMBER(SEARCH("C", 'Dry_Litterbag Placem_Collection'!U87)),"YES","")</f>
        <v/>
      </c>
      <c r="AL526" s="289" t="str">
        <f>IF(ISNUMBER(SEARCH("H", 'Dry_Litterbag Placem_Collection'!U87)),"YES","")</f>
        <v/>
      </c>
      <c r="AM526" s="289" t="str">
        <f>IF(ISNUMBER(SEARCH("R", 'Dry_Litterbag Placem_Collection'!U87)),"YES","")</f>
        <v/>
      </c>
    </row>
    <row r="527" spans="1:39" ht="15" customHeight="1">
      <c r="A527" s="281" t="s">
        <v>2677</v>
      </c>
      <c r="B527" s="282">
        <f>'Dry_Litterbag Placem_Collection'!A88</f>
        <v>86</v>
      </c>
      <c r="C527" s="282" t="str">
        <f>'Dry_Litterbag Placem_Collection'!B88</f>
        <v>Maswa</v>
      </c>
      <c r="D527" s="282" t="s">
        <v>2677</v>
      </c>
      <c r="E527" s="282" t="s">
        <v>2679</v>
      </c>
      <c r="F527" s="282">
        <v>3</v>
      </c>
      <c r="G527" s="283" t="str">
        <f>'Dry_Litterbag Placem_Collection'!C88</f>
        <v>Dry_W3_T6</v>
      </c>
      <c r="H527" s="293" t="s">
        <v>3672</v>
      </c>
      <c r="I527" s="285" t="s">
        <v>1147</v>
      </c>
      <c r="J527" s="282" t="str">
        <f>IF(ISBLANK('Dry_Litterbag Placem_Collection'!L88),"","G"&amp;""&amp;'Dry_Litterbag Placem_Collection'!L88)</f>
        <v>G788</v>
      </c>
      <c r="K527" s="286">
        <f>IFERROR(INDEX('Green_rooibos initial weight'!$C$5:$C$1749,MATCH(J527, 'Green_rooibos initial weight'!$A$5:$A$1749,0)),"")</f>
        <v>2.0699999999999998</v>
      </c>
      <c r="L527" s="286">
        <f t="shared" si="33"/>
        <v>1.8201999999999998</v>
      </c>
      <c r="M527" s="291"/>
      <c r="N527" s="291"/>
      <c r="O527" s="286" t="str">
        <f>IF(IFERROR(INDEX('Both teabags AfterDry'!$D$3:$D$900,MATCH(J527,'Both teabags AfterDry'!$A$3:$A$900,0)),"")="","",(IFERROR(INDEX('Both teabags AfterDry'!$D$3:$D$900,MATCH(J527,'Both teabags AfterDry'!$A$3:$A$900,0)),"")))</f>
        <v/>
      </c>
      <c r="P527" s="286" t="str">
        <f t="shared" si="34"/>
        <v/>
      </c>
      <c r="Q527" s="291"/>
      <c r="R527" s="291"/>
      <c r="S527" s="287">
        <f>'Dry_Litterbag Placem_Collection'!E88</f>
        <v>42937</v>
      </c>
      <c r="T527" s="287">
        <f>IF('Dry_Litterbag Placem_Collection'!G88="","",'Dry_Litterbag Placem_Collection'!G88)</f>
        <v>43006</v>
      </c>
      <c r="U527" s="288">
        <f t="shared" si="32"/>
        <v>69</v>
      </c>
      <c r="V527" s="286" t="str">
        <f t="shared" si="35"/>
        <v/>
      </c>
      <c r="W527" s="289">
        <f>IFERROR(INDEX(Rainfall_Dry!$O$2:$O$217,MATCH(B527, Rainfall_Dry!$A$2:$A$217,0)),"")</f>
        <v>12.563016860999999</v>
      </c>
      <c r="X527" s="270">
        <v>38.691629007962128</v>
      </c>
      <c r="Y527" s="270">
        <v>26.81299763288143</v>
      </c>
      <c r="Z527" s="270">
        <v>34.495373359156439</v>
      </c>
      <c r="AA527" s="271" t="s">
        <v>2693</v>
      </c>
      <c r="AB527" s="270">
        <v>7.5483587974371602</v>
      </c>
      <c r="AC527">
        <f>IF('WetLitterbags placem_collection'!AB88="","",'WetLitterbags placem_collection'!AB88)</f>
        <v>3.7</v>
      </c>
      <c r="AD527">
        <f>IF('WetLitterbags placem_collection'!Z88="","",'WetLitterbags placem_collection'!Z88)</f>
        <v>7.5</v>
      </c>
      <c r="AE527" s="256" t="str">
        <f>IF('WetLitterbags placem_collection'!AA88="","",'WetLitterbags placem_collection'!AA88)</f>
        <v>O</v>
      </c>
      <c r="AF527">
        <f>IF('WetLitterbags placem_collection'!AC88="","",'WetLitterbags placem_collection'!AC88)</f>
        <v>0</v>
      </c>
      <c r="AG527">
        <f>IFERROR(AVERAGE('Dry_Litterbag Placem_Collection'!O88,'Dry_Litterbag Placem_Collection'!R88),"")</f>
        <v>11.75</v>
      </c>
      <c r="AH527" s="290">
        <f>IFERROR(AVERAGE('Dry_Litterbag Placem_Collection'!N88,'Dry_Litterbag Placem_Collection'!Q88),"")</f>
        <v>26.9</v>
      </c>
      <c r="AI527" s="289">
        <f>INDEX(Coordinates!$B$2:$B$197,MATCH(G527,Coordinates!$J$2:$J$197,0))</f>
        <v>-3.2956140399999998</v>
      </c>
      <c r="AJ527" s="289">
        <f>INDEX(Coordinates!$C$2:$C$197,MATCH(G527,Coordinates!$J$2:$J$197,0))</f>
        <v>34.852137030000002</v>
      </c>
      <c r="AK527" s="289" t="str">
        <f>IF(ISNUMBER(SEARCH("C", 'Dry_Litterbag Placem_Collection'!U88)),"YES","")</f>
        <v/>
      </c>
      <c r="AL527" s="289" t="str">
        <f>IF(ISNUMBER(SEARCH("H", 'Dry_Litterbag Placem_Collection'!U88)),"YES","")</f>
        <v/>
      </c>
      <c r="AM527" s="289" t="str">
        <f>IF(ISNUMBER(SEARCH("R", 'Dry_Litterbag Placem_Collection'!U88)),"YES","")</f>
        <v/>
      </c>
    </row>
    <row r="528" spans="1:39" ht="15" customHeight="1">
      <c r="A528" s="281" t="s">
        <v>2677</v>
      </c>
      <c r="B528" s="282">
        <f>'Dry_Litterbag Placem_Collection'!A89</f>
        <v>87</v>
      </c>
      <c r="C528" s="282" t="str">
        <f>'Dry_Litterbag Placem_Collection'!B89</f>
        <v>Maswa</v>
      </c>
      <c r="D528" s="282" t="s">
        <v>2677</v>
      </c>
      <c r="E528" s="282" t="s">
        <v>2679</v>
      </c>
      <c r="F528" s="282">
        <v>3</v>
      </c>
      <c r="G528" s="283" t="str">
        <f>'Dry_Litterbag Placem_Collection'!C89</f>
        <v>Dry_W3_T7</v>
      </c>
      <c r="H528" s="293" t="s">
        <v>3672</v>
      </c>
      <c r="I528" s="285" t="s">
        <v>1147</v>
      </c>
      <c r="J528" s="282" t="str">
        <f>IF(ISBLANK('Dry_Litterbag Placem_Collection'!L89),"","G"&amp;""&amp;'Dry_Litterbag Placem_Collection'!L89)</f>
        <v>G91</v>
      </c>
      <c r="K528" s="286">
        <f>IFERROR(INDEX('Green_rooibos initial weight'!$C$5:$C$1749,MATCH(J528, 'Green_rooibos initial weight'!$A$5:$A$1749,0)),"")</f>
        <v>2.044</v>
      </c>
      <c r="L528" s="286">
        <f t="shared" si="33"/>
        <v>1.7942</v>
      </c>
      <c r="M528" s="291"/>
      <c r="N528" s="291"/>
      <c r="O528" s="286">
        <f>IF(IFERROR(INDEX('Both teabags AfterDry'!$D$3:$D$900,MATCH(J528,'Both teabags AfterDry'!$A$3:$A$900,0)),"")="","",(IFERROR(INDEX('Both teabags AfterDry'!$D$3:$D$900,MATCH(J528,'Both teabags AfterDry'!$A$3:$A$900,0)),"")))</f>
        <v>1.8609</v>
      </c>
      <c r="P528" s="286">
        <f t="shared" si="34"/>
        <v>1.7102999999999999</v>
      </c>
      <c r="Q528" s="291"/>
      <c r="R528" s="291"/>
      <c r="S528" s="287">
        <f>'Dry_Litterbag Placem_Collection'!E89</f>
        <v>42937</v>
      </c>
      <c r="T528" s="287">
        <f>IF('Dry_Litterbag Placem_Collection'!G89="","",'Dry_Litterbag Placem_Collection'!G89)</f>
        <v>43006</v>
      </c>
      <c r="U528" s="288">
        <f t="shared" si="32"/>
        <v>69</v>
      </c>
      <c r="V528" s="286">
        <f t="shared" si="35"/>
        <v>8.3900000000000086E-2</v>
      </c>
      <c r="W528" s="289">
        <f>IFERROR(INDEX(Rainfall_Dry!$O$2:$O$217,MATCH(B528, Rainfall_Dry!$A$2:$A$217,0)),"")</f>
        <v>12.563016860999999</v>
      </c>
      <c r="X528" s="270">
        <v>38.691629007962128</v>
      </c>
      <c r="Y528" s="270">
        <v>26.81299763288143</v>
      </c>
      <c r="Z528" s="270">
        <v>34.495373359156439</v>
      </c>
      <c r="AA528" s="271" t="s">
        <v>2693</v>
      </c>
      <c r="AB528" s="270">
        <v>8.5483587974371602</v>
      </c>
      <c r="AC528">
        <f>IF('WetLitterbags placem_collection'!AB89="","",'WetLitterbags placem_collection'!AB89)</f>
        <v>7.5</v>
      </c>
      <c r="AD528">
        <f>IF('WetLitterbags placem_collection'!Z89="","",'WetLitterbags placem_collection'!Z89)</f>
        <v>12.6</v>
      </c>
      <c r="AE528" s="256" t="str">
        <f>IF('WetLitterbags placem_collection'!AA89="","",'WetLitterbags placem_collection'!AA89)</f>
        <v>O</v>
      </c>
      <c r="AF528">
        <f>IF('WetLitterbags placem_collection'!AC89="","",'WetLitterbags placem_collection'!AC89)</f>
        <v>1</v>
      </c>
      <c r="AG528">
        <f>IFERROR(AVERAGE('Dry_Litterbag Placem_Collection'!O89,'Dry_Litterbag Placem_Collection'!R89),"")</f>
        <v>10.65</v>
      </c>
      <c r="AH528" s="290">
        <f>IFERROR(AVERAGE('Dry_Litterbag Placem_Collection'!N89,'Dry_Litterbag Placem_Collection'!Q89),"")</f>
        <v>24.3</v>
      </c>
      <c r="AI528" s="289">
        <f>INDEX(Coordinates!$B$2:$B$197,MATCH(G528,Coordinates!$J$2:$J$197,0))</f>
        <v>-3.295904975</v>
      </c>
      <c r="AJ528" s="289">
        <f>INDEX(Coordinates!$C$2:$C$197,MATCH(G528,Coordinates!$J$2:$J$197,0))</f>
        <v>34.852136029999997</v>
      </c>
      <c r="AK528" s="289" t="str">
        <f>IF(ISNUMBER(SEARCH("C", 'Dry_Litterbag Placem_Collection'!U89)),"YES","")</f>
        <v/>
      </c>
      <c r="AL528" s="289" t="str">
        <f>IF(ISNUMBER(SEARCH("H", 'Dry_Litterbag Placem_Collection'!U89)),"YES","")</f>
        <v/>
      </c>
      <c r="AM528" s="289" t="str">
        <f>IF(ISNUMBER(SEARCH("R", 'Dry_Litterbag Placem_Collection'!U89)),"YES","")</f>
        <v/>
      </c>
    </row>
    <row r="529" spans="1:39" ht="15" customHeight="1">
      <c r="A529" s="281" t="s">
        <v>2677</v>
      </c>
      <c r="B529" s="282">
        <f>'Dry_Litterbag Placem_Collection'!A90</f>
        <v>88</v>
      </c>
      <c r="C529" s="282" t="str">
        <f>'Dry_Litterbag Placem_Collection'!B90</f>
        <v>Maswa</v>
      </c>
      <c r="D529" s="282" t="s">
        <v>2677</v>
      </c>
      <c r="E529" s="282" t="s">
        <v>2679</v>
      </c>
      <c r="F529" s="282">
        <v>3</v>
      </c>
      <c r="G529" s="283" t="str">
        <f>'Dry_Litterbag Placem_Collection'!C90</f>
        <v>Dry_W3_T8</v>
      </c>
      <c r="H529" s="293" t="s">
        <v>3672</v>
      </c>
      <c r="I529" s="285" t="s">
        <v>1147</v>
      </c>
      <c r="J529" s="282" t="str">
        <f>IF(ISBLANK('Dry_Litterbag Placem_Collection'!L90),"","G"&amp;""&amp;'Dry_Litterbag Placem_Collection'!L90)</f>
        <v>G364</v>
      </c>
      <c r="K529" s="286">
        <f>IFERROR(INDEX('Green_rooibos initial weight'!$C$5:$C$1749,MATCH(J529, 'Green_rooibos initial weight'!$A$5:$A$1749,0)),"")</f>
        <v>2.0569999999999999</v>
      </c>
      <c r="L529" s="286">
        <f t="shared" si="33"/>
        <v>1.8071999999999999</v>
      </c>
      <c r="M529" s="291"/>
      <c r="N529" s="291"/>
      <c r="O529" s="286">
        <f>IF(IFERROR(INDEX('Both teabags AfterDry'!$D$3:$D$900,MATCH(J529,'Both teabags AfterDry'!$A$3:$A$900,0)),"")="","",(IFERROR(INDEX('Both teabags AfterDry'!$D$3:$D$900,MATCH(J529,'Both teabags AfterDry'!$A$3:$A$900,0)),"")))</f>
        <v>1.8589</v>
      </c>
      <c r="P529" s="286">
        <f t="shared" si="34"/>
        <v>1.7082999999999999</v>
      </c>
      <c r="Q529" s="291"/>
      <c r="R529" s="291"/>
      <c r="S529" s="287">
        <f>'Dry_Litterbag Placem_Collection'!E90</f>
        <v>42937</v>
      </c>
      <c r="T529" s="287">
        <f>IF('Dry_Litterbag Placem_Collection'!G90="","",'Dry_Litterbag Placem_Collection'!G90)</f>
        <v>43006</v>
      </c>
      <c r="U529" s="288">
        <f t="shared" si="32"/>
        <v>69</v>
      </c>
      <c r="V529" s="286">
        <f t="shared" si="35"/>
        <v>9.8899999999999988E-2</v>
      </c>
      <c r="W529" s="289">
        <f>IFERROR(INDEX(Rainfall_Dry!$O$2:$O$217,MATCH(B529, Rainfall_Dry!$A$2:$A$217,0)),"")</f>
        <v>12.563016860999999</v>
      </c>
      <c r="X529" s="270">
        <v>38.691629007962128</v>
      </c>
      <c r="Y529" s="270">
        <v>26.81299763288143</v>
      </c>
      <c r="Z529" s="270">
        <v>34.495373359156439</v>
      </c>
      <c r="AA529" s="271" t="s">
        <v>2693</v>
      </c>
      <c r="AB529" s="270">
        <v>9.5483587974371602</v>
      </c>
      <c r="AC529" t="str">
        <f>IF('WetLitterbags placem_collection'!AB90="","",'WetLitterbags placem_collection'!AB90)</f>
        <v/>
      </c>
      <c r="AD529" t="str">
        <f>IF('WetLitterbags placem_collection'!Z90="","",'WetLitterbags placem_collection'!Z90)</f>
        <v/>
      </c>
      <c r="AE529" s="256" t="str">
        <f>IF('WetLitterbags placem_collection'!AA90="","",'WetLitterbags placem_collection'!AA90)</f>
        <v/>
      </c>
      <c r="AF529" t="str">
        <f>IF('WetLitterbags placem_collection'!AC90="","",'WetLitterbags placem_collection'!AC90)</f>
        <v/>
      </c>
      <c r="AG529">
        <f>IFERROR(AVERAGE('Dry_Litterbag Placem_Collection'!O90,'Dry_Litterbag Placem_Collection'!R90),"")</f>
        <v>11.7</v>
      </c>
      <c r="AH529" s="290">
        <f>IFERROR(AVERAGE('Dry_Litterbag Placem_Collection'!N90,'Dry_Litterbag Placem_Collection'!Q90),"")</f>
        <v>26.049999999999997</v>
      </c>
      <c r="AI529" s="289">
        <f>INDEX(Coordinates!$B$2:$B$197,MATCH(G529,Coordinates!$J$2:$J$197,0))</f>
        <v>-3.2959530039999998</v>
      </c>
      <c r="AJ529" s="289">
        <f>INDEX(Coordinates!$C$2:$C$197,MATCH(G529,Coordinates!$J$2:$J$197,0))</f>
        <v>34.85242504</v>
      </c>
      <c r="AK529" s="289" t="str">
        <f>IF(ISNUMBER(SEARCH("C", 'Dry_Litterbag Placem_Collection'!U90)),"YES","")</f>
        <v/>
      </c>
      <c r="AL529" s="289" t="str">
        <f>IF(ISNUMBER(SEARCH("H", 'Dry_Litterbag Placem_Collection'!U90)),"YES","")</f>
        <v/>
      </c>
      <c r="AM529" s="289" t="str">
        <f>IF(ISNUMBER(SEARCH("R", 'Dry_Litterbag Placem_Collection'!U90)),"YES","")</f>
        <v/>
      </c>
    </row>
    <row r="530" spans="1:39" ht="15" customHeight="1">
      <c r="A530" s="281" t="s">
        <v>2677</v>
      </c>
      <c r="B530" s="282">
        <f>'Dry_Litterbag Placem_Collection'!A91</f>
        <v>89</v>
      </c>
      <c r="C530" s="282" t="str">
        <f>'Dry_Litterbag Placem_Collection'!B91</f>
        <v>Maswa</v>
      </c>
      <c r="D530" s="282" t="s">
        <v>2677</v>
      </c>
      <c r="E530" s="282" t="s">
        <v>2679</v>
      </c>
      <c r="F530" s="282">
        <v>4</v>
      </c>
      <c r="G530" s="283" t="str">
        <f>'Dry_Litterbag Placem_Collection'!C91</f>
        <v>Dry_W4_T1</v>
      </c>
      <c r="H530" s="293" t="s">
        <v>3672</v>
      </c>
      <c r="I530" s="285" t="s">
        <v>1147</v>
      </c>
      <c r="J530" s="282" t="str">
        <f>IF(ISBLANK('Dry_Litterbag Placem_Collection'!L91),"","G"&amp;""&amp;'Dry_Litterbag Placem_Collection'!L91)</f>
        <v>G862</v>
      </c>
      <c r="K530" s="286">
        <f>IFERROR(INDEX('Green_rooibos initial weight'!$C$5:$C$1749,MATCH(J530, 'Green_rooibos initial weight'!$A$5:$A$1749,0)),"")</f>
        <v>1.996</v>
      </c>
      <c r="L530" s="286">
        <f t="shared" si="33"/>
        <v>1.7462</v>
      </c>
      <c r="M530" s="291"/>
      <c r="N530" s="291"/>
      <c r="O530" s="286">
        <f>IF(IFERROR(INDEX('Both teabags AfterDry'!$D$3:$D$900,MATCH(J530,'Both teabags AfterDry'!$A$3:$A$900,0)),"")="","",(IFERROR(INDEX('Both teabags AfterDry'!$D$3:$D$900,MATCH(J530,'Both teabags AfterDry'!$A$3:$A$900,0)),"")))</f>
        <v>1.8160000000000001</v>
      </c>
      <c r="P530" s="286">
        <f t="shared" si="34"/>
        <v>1.6654</v>
      </c>
      <c r="Q530" s="291"/>
      <c r="R530" s="291"/>
      <c r="S530" s="287">
        <f>'Dry_Litterbag Placem_Collection'!E91</f>
        <v>42937</v>
      </c>
      <c r="T530" s="287">
        <f>IF('Dry_Litterbag Placem_Collection'!G91="","",'Dry_Litterbag Placem_Collection'!G91)</f>
        <v>43006</v>
      </c>
      <c r="U530" s="288">
        <f t="shared" si="32"/>
        <v>69</v>
      </c>
      <c r="V530" s="286">
        <f t="shared" si="35"/>
        <v>8.0799999999999983E-2</v>
      </c>
      <c r="W530" s="289">
        <f>IFERROR(INDEX(Rainfall_Dry!$O$2:$O$217,MATCH(B530, Rainfall_Dry!$A$2:$A$217,0)),"")</f>
        <v>12.563016860999999</v>
      </c>
      <c r="X530" s="270">
        <v>28.145762029394</v>
      </c>
      <c r="Y530" s="270">
        <v>25.085564727199518</v>
      </c>
      <c r="Z530" s="270">
        <v>46.768673243406489</v>
      </c>
      <c r="AA530" s="271" t="s">
        <v>2688</v>
      </c>
      <c r="AB530" s="270">
        <v>2.1716214884179394</v>
      </c>
      <c r="AC530">
        <f>IF('WetLitterbags placem_collection'!AB91="","",'WetLitterbags placem_collection'!AB91)</f>
        <v>7.3</v>
      </c>
      <c r="AD530">
        <f>IF('WetLitterbags placem_collection'!Z91="","",'WetLitterbags placem_collection'!Z91)</f>
        <v>35.799999999999997</v>
      </c>
      <c r="AE530" s="256" t="str">
        <f>IF('WetLitterbags placem_collection'!AA91="","",'WetLitterbags placem_collection'!AA91)</f>
        <v>O</v>
      </c>
      <c r="AF530">
        <f>IF('WetLitterbags placem_collection'!AC91="","",'WetLitterbags placem_collection'!AC91)</f>
        <v>0</v>
      </c>
      <c r="AG530">
        <f>IFERROR(AVERAGE('Dry_Litterbag Placem_Collection'!O91,'Dry_Litterbag Placem_Collection'!R91),"")</f>
        <v>10.5</v>
      </c>
      <c r="AH530" s="290">
        <f>IFERROR(AVERAGE('Dry_Litterbag Placem_Collection'!N91,'Dry_Litterbag Placem_Collection'!Q91),"")</f>
        <v>26.6</v>
      </c>
      <c r="AI530" s="289">
        <f>INDEX(Coordinates!$B$2:$B$197,MATCH(G530,Coordinates!$J$2:$J$197,0))</f>
        <v>-3.2966709980000002</v>
      </c>
      <c r="AJ530" s="289">
        <f>INDEX(Coordinates!$C$2:$C$197,MATCH(G530,Coordinates!$J$2:$J$197,0))</f>
        <v>34.854407019999996</v>
      </c>
      <c r="AK530" s="289" t="str">
        <f>IF(ISNUMBER(SEARCH("C", 'Dry_Litterbag Placem_Collection'!U91)),"YES","")</f>
        <v/>
      </c>
      <c r="AL530" s="289" t="str">
        <f>IF(ISNUMBER(SEARCH("H", 'Dry_Litterbag Placem_Collection'!U91)),"YES","")</f>
        <v/>
      </c>
      <c r="AM530" s="289" t="str">
        <f>IF(ISNUMBER(SEARCH("R", 'Dry_Litterbag Placem_Collection'!U91)),"YES","")</f>
        <v/>
      </c>
    </row>
    <row r="531" spans="1:39" ht="15" customHeight="1">
      <c r="A531" s="281" t="s">
        <v>2677</v>
      </c>
      <c r="B531" s="282">
        <f>'Dry_Litterbag Placem_Collection'!A92</f>
        <v>90</v>
      </c>
      <c r="C531" s="282" t="str">
        <f>'Dry_Litterbag Placem_Collection'!B92</f>
        <v>Maswa</v>
      </c>
      <c r="D531" s="282" t="s">
        <v>2677</v>
      </c>
      <c r="E531" s="282" t="s">
        <v>2679</v>
      </c>
      <c r="F531" s="282">
        <v>4</v>
      </c>
      <c r="G531" s="283" t="str">
        <f>'Dry_Litterbag Placem_Collection'!C92</f>
        <v>Dry_W4_T2</v>
      </c>
      <c r="H531" s="293" t="s">
        <v>3672</v>
      </c>
      <c r="I531" s="285" t="s">
        <v>1147</v>
      </c>
      <c r="J531" s="282" t="str">
        <f>IF(ISBLANK('Dry_Litterbag Placem_Collection'!L92),"","G"&amp;""&amp;'Dry_Litterbag Placem_Collection'!L92)</f>
        <v>G330</v>
      </c>
      <c r="K531" s="286">
        <f>IFERROR(INDEX('Green_rooibos initial weight'!$C$5:$C$1749,MATCH(J531, 'Green_rooibos initial weight'!$A$5:$A$1749,0)),"")</f>
        <v>2.1379999999999999</v>
      </c>
      <c r="L531" s="286">
        <f t="shared" si="33"/>
        <v>1.8881999999999999</v>
      </c>
      <c r="M531" s="291"/>
      <c r="N531" s="291"/>
      <c r="O531" s="286" t="str">
        <f>IF(IFERROR(INDEX('Both teabags AfterDry'!$D$3:$D$900,MATCH(J531,'Both teabags AfterDry'!$A$3:$A$900,0)),"")="","",(IFERROR(INDEX('Both teabags AfterDry'!$D$3:$D$900,MATCH(J531,'Both teabags AfterDry'!$A$3:$A$900,0)),"")))</f>
        <v/>
      </c>
      <c r="P531" s="286" t="str">
        <f t="shared" si="34"/>
        <v/>
      </c>
      <c r="Q531" s="291"/>
      <c r="R531" s="291"/>
      <c r="S531" s="287">
        <f>'Dry_Litterbag Placem_Collection'!E92</f>
        <v>42937</v>
      </c>
      <c r="T531" s="287">
        <f>IF('Dry_Litterbag Placem_Collection'!G92="","",'Dry_Litterbag Placem_Collection'!G92)</f>
        <v>43006</v>
      </c>
      <c r="U531" s="288">
        <f t="shared" si="32"/>
        <v>69</v>
      </c>
      <c r="V531" s="286" t="str">
        <f t="shared" si="35"/>
        <v/>
      </c>
      <c r="W531" s="289">
        <f>IFERROR(INDEX(Rainfall_Dry!$O$2:$O$217,MATCH(B531, Rainfall_Dry!$A$2:$A$217,0)),"")</f>
        <v>12.563016860999999</v>
      </c>
      <c r="X531" s="270">
        <v>28.145762029394</v>
      </c>
      <c r="Y531" s="270">
        <v>25.085564727199518</v>
      </c>
      <c r="Z531" s="270">
        <v>46.768673243406489</v>
      </c>
      <c r="AA531" s="271" t="s">
        <v>2688</v>
      </c>
      <c r="AB531" s="270">
        <v>3.1716214884179399</v>
      </c>
      <c r="AC531">
        <f>IF('WetLitterbags placem_collection'!AB92="","",'WetLitterbags placem_collection'!AB92)</f>
        <v>7.7</v>
      </c>
      <c r="AD531">
        <f>IF('WetLitterbags placem_collection'!Z92="","",'WetLitterbags placem_collection'!Z92)</f>
        <v>30.4</v>
      </c>
      <c r="AE531" s="256" t="str">
        <f>IF('WetLitterbags placem_collection'!AA92="","",'WetLitterbags placem_collection'!AA92)</f>
        <v>O</v>
      </c>
      <c r="AF531">
        <f>IF('WetLitterbags placem_collection'!AC92="","",'WetLitterbags placem_collection'!AC92)</f>
        <v>0</v>
      </c>
      <c r="AG531">
        <f>IFERROR(AVERAGE('Dry_Litterbag Placem_Collection'!O92,'Dry_Litterbag Placem_Collection'!R92),"")</f>
        <v>9.85</v>
      </c>
      <c r="AH531" s="290">
        <f>IFERROR(AVERAGE('Dry_Litterbag Placem_Collection'!N92,'Dry_Litterbag Placem_Collection'!Q92),"")</f>
        <v>26.45</v>
      </c>
      <c r="AI531" s="289">
        <f>INDEX(Coordinates!$B$2:$B$197,MATCH(G531,Coordinates!$J$2:$J$197,0))</f>
        <v>-3.2966860009999999</v>
      </c>
      <c r="AJ531" s="289">
        <f>INDEX(Coordinates!$C$2:$C$197,MATCH(G531,Coordinates!$J$2:$J$197,0))</f>
        <v>34.854371989999997</v>
      </c>
      <c r="AK531" s="289" t="str">
        <f>IF(ISNUMBER(SEARCH("C", 'Dry_Litterbag Placem_Collection'!U92)),"YES","")</f>
        <v/>
      </c>
      <c r="AL531" s="289" t="str">
        <f>IF(ISNUMBER(SEARCH("H", 'Dry_Litterbag Placem_Collection'!U92)),"YES","")</f>
        <v/>
      </c>
      <c r="AM531" s="289" t="str">
        <f>IF(ISNUMBER(SEARCH("R", 'Dry_Litterbag Placem_Collection'!U92)),"YES","")</f>
        <v/>
      </c>
    </row>
    <row r="532" spans="1:39" ht="15" customHeight="1">
      <c r="A532" s="281" t="s">
        <v>2677</v>
      </c>
      <c r="B532" s="282">
        <f>'Dry_Litterbag Placem_Collection'!A93</f>
        <v>91</v>
      </c>
      <c r="C532" s="282" t="str">
        <f>'Dry_Litterbag Placem_Collection'!B93</f>
        <v>Maswa</v>
      </c>
      <c r="D532" s="282" t="s">
        <v>2677</v>
      </c>
      <c r="E532" s="282" t="s">
        <v>2679</v>
      </c>
      <c r="F532" s="282">
        <v>4</v>
      </c>
      <c r="G532" s="283" t="str">
        <f>'Dry_Litterbag Placem_Collection'!C93</f>
        <v>Dry_W4_T3</v>
      </c>
      <c r="H532" s="293" t="s">
        <v>3672</v>
      </c>
      <c r="I532" s="285" t="s">
        <v>1147</v>
      </c>
      <c r="J532" s="282" t="str">
        <f>IF(ISBLANK('Dry_Litterbag Placem_Collection'!L93),"","G"&amp;""&amp;'Dry_Litterbag Placem_Collection'!L93)</f>
        <v>G596</v>
      </c>
      <c r="K532" s="286">
        <f>IFERROR(INDEX('Green_rooibos initial weight'!$C$5:$C$1749,MATCH(J532, 'Green_rooibos initial weight'!$A$5:$A$1749,0)),"")</f>
        <v>2.0179999999999998</v>
      </c>
      <c r="L532" s="286">
        <f t="shared" si="33"/>
        <v>1.7681999999999998</v>
      </c>
      <c r="M532" s="291"/>
      <c r="N532" s="291"/>
      <c r="O532" s="286">
        <f>IF(IFERROR(INDEX('Both teabags AfterDry'!$D$3:$D$900,MATCH(J532,'Both teabags AfterDry'!$A$3:$A$900,0)),"")="","",(IFERROR(INDEX('Both teabags AfterDry'!$D$3:$D$900,MATCH(J532,'Both teabags AfterDry'!$A$3:$A$900,0)),"")))</f>
        <v>1.8642000000000001</v>
      </c>
      <c r="P532" s="286">
        <f t="shared" si="34"/>
        <v>1.7136</v>
      </c>
      <c r="Q532" s="291"/>
      <c r="R532" s="291"/>
      <c r="S532" s="287">
        <f>'Dry_Litterbag Placem_Collection'!E93</f>
        <v>42937</v>
      </c>
      <c r="T532" s="287">
        <f>IF('Dry_Litterbag Placem_Collection'!G93="","",'Dry_Litterbag Placem_Collection'!G93)</f>
        <v>43006</v>
      </c>
      <c r="U532" s="288">
        <f t="shared" si="32"/>
        <v>69</v>
      </c>
      <c r="V532" s="286">
        <f t="shared" si="35"/>
        <v>5.459999999999976E-2</v>
      </c>
      <c r="W532" s="289">
        <f>IFERROR(INDEX(Rainfall_Dry!$O$2:$O$217,MATCH(B532, Rainfall_Dry!$A$2:$A$217,0)),"")</f>
        <v>12.563016860999999</v>
      </c>
      <c r="X532" s="270">
        <v>28.145762029394</v>
      </c>
      <c r="Y532" s="270">
        <v>25.085564727199518</v>
      </c>
      <c r="Z532" s="270">
        <v>46.768673243406489</v>
      </c>
      <c r="AA532" s="271" t="s">
        <v>2688</v>
      </c>
      <c r="AB532" s="270">
        <v>4.1716214884179399</v>
      </c>
      <c r="AC532">
        <f>IF('WetLitterbags placem_collection'!AB93="","",'WetLitterbags placem_collection'!AB93)</f>
        <v>6.1</v>
      </c>
      <c r="AD532">
        <f>IF('WetLitterbags placem_collection'!Z93="","",'WetLitterbags placem_collection'!Z93)</f>
        <v>39.4</v>
      </c>
      <c r="AE532" s="256" t="str">
        <f>IF('WetLitterbags placem_collection'!AA93="","",'WetLitterbags placem_collection'!AA93)</f>
        <v>O</v>
      </c>
      <c r="AF532">
        <f>IF('WetLitterbags placem_collection'!AC93="","",'WetLitterbags placem_collection'!AC93)</f>
        <v>1</v>
      </c>
      <c r="AG532">
        <f>IFERROR(AVERAGE('Dry_Litterbag Placem_Collection'!O93,'Dry_Litterbag Placem_Collection'!R93),"")</f>
        <v>10.95</v>
      </c>
      <c r="AH532" s="290">
        <f>IFERROR(AVERAGE('Dry_Litterbag Placem_Collection'!N93,'Dry_Litterbag Placem_Collection'!Q93),"")</f>
        <v>25.95</v>
      </c>
      <c r="AI532" s="289">
        <f>INDEX(Coordinates!$B$2:$B$197,MATCH(G532,Coordinates!$J$2:$J$197,0))</f>
        <v>-3.2966180239999998</v>
      </c>
      <c r="AJ532" s="289">
        <f>INDEX(Coordinates!$C$2:$C$197,MATCH(G532,Coordinates!$J$2:$J$197,0))</f>
        <v>34.854464020000002</v>
      </c>
      <c r="AK532" s="289" t="str">
        <f>IF(ISNUMBER(SEARCH("C", 'Dry_Litterbag Placem_Collection'!U93)),"YES","")</f>
        <v/>
      </c>
      <c r="AL532" s="289" t="str">
        <f>IF(ISNUMBER(SEARCH("H", 'Dry_Litterbag Placem_Collection'!U93)),"YES","")</f>
        <v/>
      </c>
      <c r="AM532" s="289" t="str">
        <f>IF(ISNUMBER(SEARCH("R", 'Dry_Litterbag Placem_Collection'!U93)),"YES","")</f>
        <v/>
      </c>
    </row>
    <row r="533" spans="1:39" ht="15" customHeight="1">
      <c r="A533" s="281" t="s">
        <v>2677</v>
      </c>
      <c r="B533" s="282">
        <f>'Dry_Litterbag Placem_Collection'!A94</f>
        <v>92</v>
      </c>
      <c r="C533" s="282" t="str">
        <f>'Dry_Litterbag Placem_Collection'!B94</f>
        <v>Maswa</v>
      </c>
      <c r="D533" s="282" t="s">
        <v>2677</v>
      </c>
      <c r="E533" s="282" t="s">
        <v>2679</v>
      </c>
      <c r="F533" s="282">
        <v>4</v>
      </c>
      <c r="G533" s="283" t="str">
        <f>'Dry_Litterbag Placem_Collection'!C94</f>
        <v>Dry_W4_T4</v>
      </c>
      <c r="H533" s="293" t="s">
        <v>3672</v>
      </c>
      <c r="I533" s="285" t="s">
        <v>1147</v>
      </c>
      <c r="J533" s="282" t="str">
        <f>IF(ISBLANK('Dry_Litterbag Placem_Collection'!L94),"","G"&amp;""&amp;'Dry_Litterbag Placem_Collection'!L94)</f>
        <v>G380</v>
      </c>
      <c r="K533" s="286">
        <f>IFERROR(INDEX('Green_rooibos initial weight'!$C$5:$C$1749,MATCH(J533, 'Green_rooibos initial weight'!$A$5:$A$1749,0)),"")</f>
        <v>2.0619999999999998</v>
      </c>
      <c r="L533" s="286">
        <f t="shared" si="33"/>
        <v>1.8121999999999998</v>
      </c>
      <c r="M533" s="291"/>
      <c r="N533" s="291"/>
      <c r="O533" s="286">
        <f>IF(IFERROR(INDEX('Both teabags AfterDry'!$D$3:$D$900,MATCH(J533,'Both teabags AfterDry'!$A$3:$A$900,0)),"")="","",(IFERROR(INDEX('Both teabags AfterDry'!$D$3:$D$900,MATCH(J533,'Both teabags AfterDry'!$A$3:$A$900,0)),"")))</f>
        <v>1.8685</v>
      </c>
      <c r="P533" s="286">
        <f t="shared" si="34"/>
        <v>1.7179</v>
      </c>
      <c r="Q533" s="291"/>
      <c r="R533" s="291"/>
      <c r="S533" s="287">
        <f>'Dry_Litterbag Placem_Collection'!E94</f>
        <v>42937</v>
      </c>
      <c r="T533" s="287">
        <f>IF('Dry_Litterbag Placem_Collection'!G94="","",'Dry_Litterbag Placem_Collection'!G94)</f>
        <v>43006</v>
      </c>
      <c r="U533" s="288">
        <f t="shared" si="32"/>
        <v>69</v>
      </c>
      <c r="V533" s="286">
        <f t="shared" si="35"/>
        <v>9.4299999999999828E-2</v>
      </c>
      <c r="W533" s="289">
        <f>IFERROR(INDEX(Rainfall_Dry!$O$2:$O$217,MATCH(B533, Rainfall_Dry!$A$2:$A$217,0)),"")</f>
        <v>12.563016860999999</v>
      </c>
      <c r="X533" s="270">
        <v>28.145762029394</v>
      </c>
      <c r="Y533" s="270">
        <v>25.085564727199518</v>
      </c>
      <c r="Z533" s="270">
        <v>46.768673243406489</v>
      </c>
      <c r="AA533" s="271" t="s">
        <v>2688</v>
      </c>
      <c r="AB533" s="270">
        <v>5.1716214884179399</v>
      </c>
      <c r="AC533">
        <f>IF('WetLitterbags placem_collection'!AB94="","",'WetLitterbags placem_collection'!AB94)</f>
        <v>7.7</v>
      </c>
      <c r="AD533">
        <f>IF('WetLitterbags placem_collection'!Z94="","",'WetLitterbags placem_collection'!Z94)</f>
        <v>24.8</v>
      </c>
      <c r="AE533" s="256" t="str">
        <f>IF('WetLitterbags placem_collection'!AA94="","",'WetLitterbags placem_collection'!AA94)</f>
        <v>O</v>
      </c>
      <c r="AF533">
        <f>IF('WetLitterbags placem_collection'!AC94="","",'WetLitterbags placem_collection'!AC94)</f>
        <v>1</v>
      </c>
      <c r="AG533">
        <f>IFERROR(AVERAGE('Dry_Litterbag Placem_Collection'!O94,'Dry_Litterbag Placem_Collection'!R94),"")</f>
        <v>10.25</v>
      </c>
      <c r="AH533" s="290">
        <f>IFERROR(AVERAGE('Dry_Litterbag Placem_Collection'!N94,'Dry_Litterbag Placem_Collection'!Q94),"")</f>
        <v>26</v>
      </c>
      <c r="AI533" s="289">
        <f>INDEX(Coordinates!$B$2:$B$197,MATCH(G533,Coordinates!$J$2:$J$197,0))</f>
        <v>-3.2965539860000002</v>
      </c>
      <c r="AJ533" s="289">
        <f>INDEX(Coordinates!$C$2:$C$197,MATCH(G533,Coordinates!$J$2:$J$197,0))</f>
        <v>34.854455969999997</v>
      </c>
      <c r="AK533" s="289" t="str">
        <f>IF(ISNUMBER(SEARCH("C", 'Dry_Litterbag Placem_Collection'!U94)),"YES","")</f>
        <v/>
      </c>
      <c r="AL533" s="289" t="str">
        <f>IF(ISNUMBER(SEARCH("H", 'Dry_Litterbag Placem_Collection'!U94)),"YES","")</f>
        <v/>
      </c>
      <c r="AM533" s="289" t="str">
        <f>IF(ISNUMBER(SEARCH("R", 'Dry_Litterbag Placem_Collection'!U94)),"YES","")</f>
        <v/>
      </c>
    </row>
    <row r="534" spans="1:39" ht="15" customHeight="1">
      <c r="A534" s="281" t="s">
        <v>2677</v>
      </c>
      <c r="B534" s="282">
        <f>'Dry_Litterbag Placem_Collection'!A95</f>
        <v>93</v>
      </c>
      <c r="C534" s="282" t="str">
        <f>'Dry_Litterbag Placem_Collection'!B95</f>
        <v>Maswa</v>
      </c>
      <c r="D534" s="282" t="s">
        <v>2677</v>
      </c>
      <c r="E534" s="282" t="s">
        <v>2679</v>
      </c>
      <c r="F534" s="282">
        <v>4</v>
      </c>
      <c r="G534" s="283" t="str">
        <f>'Dry_Litterbag Placem_Collection'!C95</f>
        <v>Dry_W4_T5</v>
      </c>
      <c r="H534" s="293" t="s">
        <v>3672</v>
      </c>
      <c r="I534" s="285" t="s">
        <v>1147</v>
      </c>
      <c r="J534" s="282" t="str">
        <f>IF(ISBLANK('Dry_Litterbag Placem_Collection'!L95),"","G"&amp;""&amp;'Dry_Litterbag Placem_Collection'!L95)</f>
        <v>G872</v>
      </c>
      <c r="K534" s="286">
        <f>IFERROR(INDEX('Green_rooibos initial weight'!$C$5:$C$1749,MATCH(J534, 'Green_rooibos initial weight'!$A$5:$A$1749,0)),"")</f>
        <v>2.008</v>
      </c>
      <c r="L534" s="286">
        <f t="shared" si="33"/>
        <v>1.7582</v>
      </c>
      <c r="M534" s="291"/>
      <c r="N534" s="291"/>
      <c r="O534" s="286">
        <f>IF(IFERROR(INDEX('Both teabags AfterDry'!$D$3:$D$900,MATCH(J534,'Both teabags AfterDry'!$A$3:$A$900,0)),"")="","",(IFERROR(INDEX('Both teabags AfterDry'!$D$3:$D$900,MATCH(J534,'Both teabags AfterDry'!$A$3:$A$900,0)),"")))</f>
        <v>1.8389</v>
      </c>
      <c r="P534" s="286">
        <f t="shared" si="34"/>
        <v>1.6882999999999999</v>
      </c>
      <c r="Q534" s="291"/>
      <c r="R534" s="291"/>
      <c r="S534" s="287">
        <f>'Dry_Litterbag Placem_Collection'!E95</f>
        <v>42937</v>
      </c>
      <c r="T534" s="287">
        <f>IF('Dry_Litterbag Placem_Collection'!G95="","",'Dry_Litterbag Placem_Collection'!G95)</f>
        <v>43006</v>
      </c>
      <c r="U534" s="288">
        <f t="shared" si="32"/>
        <v>69</v>
      </c>
      <c r="V534" s="286">
        <f t="shared" si="35"/>
        <v>6.9900000000000073E-2</v>
      </c>
      <c r="W534" s="289">
        <f>IFERROR(INDEX(Rainfall_Dry!$O$2:$O$217,MATCH(B534, Rainfall_Dry!$A$2:$A$217,0)),"")</f>
        <v>12.563016860999999</v>
      </c>
      <c r="X534" s="270">
        <v>28.145762029394</v>
      </c>
      <c r="Y534" s="270">
        <v>25.085564727199518</v>
      </c>
      <c r="Z534" s="270">
        <v>46.768673243406489</v>
      </c>
      <c r="AA534" s="271" t="s">
        <v>2688</v>
      </c>
      <c r="AB534" s="270">
        <v>6.1716214884179399</v>
      </c>
      <c r="AC534">
        <f>IF('WetLitterbags placem_collection'!AB95="","",'WetLitterbags placem_collection'!AB95)</f>
        <v>6.6</v>
      </c>
      <c r="AD534">
        <f>IF('WetLitterbags placem_collection'!Z95="","",'WetLitterbags placem_collection'!Z95)</f>
        <v>40</v>
      </c>
      <c r="AE534" s="256" t="str">
        <f>IF('WetLitterbags placem_collection'!AA95="","",'WetLitterbags placem_collection'!AA95)</f>
        <v>O</v>
      </c>
      <c r="AF534">
        <f>IF('WetLitterbags placem_collection'!AC95="","",'WetLitterbags placem_collection'!AC95)</f>
        <v>1</v>
      </c>
      <c r="AG534">
        <f>IFERROR(AVERAGE('Dry_Litterbag Placem_Collection'!O95,'Dry_Litterbag Placem_Collection'!R95),"")</f>
        <v>10.45</v>
      </c>
      <c r="AH534" s="290">
        <f>IFERROR(AVERAGE('Dry_Litterbag Placem_Collection'!N95,'Dry_Litterbag Placem_Collection'!Q95),"")</f>
        <v>26.4</v>
      </c>
      <c r="AI534" s="289">
        <f>INDEX(Coordinates!$B$2:$B$197,MATCH(G534,Coordinates!$J$2:$J$197,0))</f>
        <v>-3.2964789680000002</v>
      </c>
      <c r="AJ534" s="289">
        <f>INDEX(Coordinates!$C$2:$C$197,MATCH(G534,Coordinates!$J$2:$J$197,0))</f>
        <v>34.854331000000002</v>
      </c>
      <c r="AK534" s="289" t="str">
        <f>IF(ISNUMBER(SEARCH("C", 'Dry_Litterbag Placem_Collection'!U95)),"YES","")</f>
        <v/>
      </c>
      <c r="AL534" s="289" t="str">
        <f>IF(ISNUMBER(SEARCH("H", 'Dry_Litterbag Placem_Collection'!U95)),"YES","")</f>
        <v/>
      </c>
      <c r="AM534" s="289" t="str">
        <f>IF(ISNUMBER(SEARCH("R", 'Dry_Litterbag Placem_Collection'!U95)),"YES","")</f>
        <v/>
      </c>
    </row>
    <row r="535" spans="1:39" ht="15" customHeight="1">
      <c r="A535" s="281" t="s">
        <v>2677</v>
      </c>
      <c r="B535" s="282">
        <f>'Dry_Litterbag Placem_Collection'!A96</f>
        <v>94</v>
      </c>
      <c r="C535" s="282" t="str">
        <f>'Dry_Litterbag Placem_Collection'!B96</f>
        <v>Maswa</v>
      </c>
      <c r="D535" s="282" t="s">
        <v>2677</v>
      </c>
      <c r="E535" s="282" t="s">
        <v>2679</v>
      </c>
      <c r="F535" s="282">
        <v>4</v>
      </c>
      <c r="G535" s="283" t="str">
        <f>'Dry_Litterbag Placem_Collection'!C96</f>
        <v>Dry_W4_T6</v>
      </c>
      <c r="H535" s="293" t="s">
        <v>3672</v>
      </c>
      <c r="I535" s="285" t="s">
        <v>1147</v>
      </c>
      <c r="J535" s="282" t="str">
        <f>IF(ISBLANK('Dry_Litterbag Placem_Collection'!L96),"","G"&amp;""&amp;'Dry_Litterbag Placem_Collection'!L96)</f>
        <v/>
      </c>
      <c r="K535" s="286" t="str">
        <f>IFERROR(INDEX('Green_rooibos initial weight'!$C$5:$C$1749,MATCH(J535, 'Green_rooibos initial weight'!$A$5:$A$1749,0)),"")</f>
        <v/>
      </c>
      <c r="L535" s="286" t="str">
        <f t="shared" si="33"/>
        <v/>
      </c>
      <c r="M535" s="291"/>
      <c r="N535" s="291"/>
      <c r="O535" s="286" t="str">
        <f>IF(IFERROR(INDEX('Both teabags AfterDry'!$D$3:$D$900,MATCH(J535,'Both teabags AfterDry'!$A$3:$A$900,0)),"")="","",(IFERROR(INDEX('Both teabags AfterDry'!$D$3:$D$900,MATCH(J535,'Both teabags AfterDry'!$A$3:$A$900,0)),"")))</f>
        <v/>
      </c>
      <c r="P535" s="286" t="str">
        <f t="shared" si="34"/>
        <v/>
      </c>
      <c r="Q535" s="291"/>
      <c r="R535" s="291"/>
      <c r="S535" s="287">
        <f>'Dry_Litterbag Placem_Collection'!E96</f>
        <v>0</v>
      </c>
      <c r="T535" s="287" t="str">
        <f>IF('Dry_Litterbag Placem_Collection'!G96="","",'Dry_Litterbag Placem_Collection'!G96)</f>
        <v/>
      </c>
      <c r="U535" s="288" t="str">
        <f t="shared" si="32"/>
        <v/>
      </c>
      <c r="V535" s="286" t="str">
        <f t="shared" si="35"/>
        <v/>
      </c>
      <c r="W535" s="289" t="str">
        <f>IFERROR(INDEX(Rainfall_Dry!$O$2:$O$217,MATCH(B535, Rainfall_Dry!$A$2:$A$217,0)),"")</f>
        <v/>
      </c>
      <c r="X535" s="270">
        <v>28.145762029394</v>
      </c>
      <c r="Y535" s="270">
        <v>25.085564727199518</v>
      </c>
      <c r="Z535" s="270">
        <v>46.768673243406489</v>
      </c>
      <c r="AA535" s="271" t="s">
        <v>2688</v>
      </c>
      <c r="AB535" s="270">
        <v>7.1716214884179399</v>
      </c>
      <c r="AC535" t="str">
        <f>IF('WetLitterbags placem_collection'!AB96="","",'WetLitterbags placem_collection'!AB96)</f>
        <v/>
      </c>
      <c r="AD535" t="str">
        <f>IF('WetLitterbags placem_collection'!Z96="","",'WetLitterbags placem_collection'!Z96)</f>
        <v/>
      </c>
      <c r="AE535" s="256" t="str">
        <f>IF('WetLitterbags placem_collection'!AA96="","",'WetLitterbags placem_collection'!AA96)</f>
        <v/>
      </c>
      <c r="AF535" t="str">
        <f>IF('WetLitterbags placem_collection'!AC96="","",'WetLitterbags placem_collection'!AC96)</f>
        <v/>
      </c>
      <c r="AG535" t="str">
        <f>IFERROR(AVERAGE('Dry_Litterbag Placem_Collection'!O96,'Dry_Litterbag Placem_Collection'!R96),"")</f>
        <v/>
      </c>
      <c r="AH535" s="290" t="str">
        <f>IFERROR(AVERAGE('Dry_Litterbag Placem_Collection'!N96,'Dry_Litterbag Placem_Collection'!Q96),"")</f>
        <v/>
      </c>
      <c r="AI535" s="289">
        <f>INDEX(Coordinates!$B$2:$B$197,MATCH(G535,Coordinates!$J$2:$J$197,0))</f>
        <v>-3.2964649700000002</v>
      </c>
      <c r="AJ535" s="289">
        <f>INDEX(Coordinates!$C$2:$C$197,MATCH(G535,Coordinates!$J$2:$J$197,0))</f>
        <v>34.854340970000003</v>
      </c>
      <c r="AK535" s="289" t="str">
        <f>IF(ISNUMBER(SEARCH("C", 'Dry_Litterbag Placem_Collection'!U96)),"YES","")</f>
        <v/>
      </c>
      <c r="AL535" s="289" t="str">
        <f>IF(ISNUMBER(SEARCH("H", 'Dry_Litterbag Placem_Collection'!U96)),"YES","")</f>
        <v/>
      </c>
      <c r="AM535" s="289" t="str">
        <f>IF(ISNUMBER(SEARCH("R", 'Dry_Litterbag Placem_Collection'!U96)),"YES","")</f>
        <v/>
      </c>
    </row>
    <row r="536" spans="1:39" ht="15" customHeight="1">
      <c r="A536" s="281" t="s">
        <v>2677</v>
      </c>
      <c r="B536" s="282">
        <f>'Dry_Litterbag Placem_Collection'!A97</f>
        <v>95</v>
      </c>
      <c r="C536" s="282" t="str">
        <f>'Dry_Litterbag Placem_Collection'!B97</f>
        <v>Maswa</v>
      </c>
      <c r="D536" s="282" t="s">
        <v>2677</v>
      </c>
      <c r="E536" s="282" t="s">
        <v>2679</v>
      </c>
      <c r="F536" s="282">
        <v>4</v>
      </c>
      <c r="G536" s="283" t="str">
        <f>'Dry_Litterbag Placem_Collection'!C97</f>
        <v>Dry_W4_T7</v>
      </c>
      <c r="H536" s="293" t="s">
        <v>3672</v>
      </c>
      <c r="I536" s="285" t="s">
        <v>1147</v>
      </c>
      <c r="J536" s="282" t="str">
        <f>IF(ISBLANK('Dry_Litterbag Placem_Collection'!L97),"","G"&amp;""&amp;'Dry_Litterbag Placem_Collection'!L97)</f>
        <v>G844</v>
      </c>
      <c r="K536" s="286">
        <f>IFERROR(INDEX('Green_rooibos initial weight'!$C$5:$C$1749,MATCH(J536, 'Green_rooibos initial weight'!$A$5:$A$1749,0)),"")</f>
        <v>1.95</v>
      </c>
      <c r="L536" s="286">
        <f t="shared" si="33"/>
        <v>1.7001999999999999</v>
      </c>
      <c r="M536" s="291"/>
      <c r="N536" s="291"/>
      <c r="O536" s="286">
        <f>IF(IFERROR(INDEX('Both teabags AfterDry'!$D$3:$D$900,MATCH(J536,'Both teabags AfterDry'!$A$3:$A$900,0)),"")="","",(IFERROR(INDEX('Both teabags AfterDry'!$D$3:$D$900,MATCH(J536,'Both teabags AfterDry'!$A$3:$A$900,0)),"")))</f>
        <v>1.7751999999999999</v>
      </c>
      <c r="P536" s="286">
        <f t="shared" si="34"/>
        <v>1.6245999999999998</v>
      </c>
      <c r="Q536" s="291"/>
      <c r="R536" s="291"/>
      <c r="S536" s="287">
        <f>'Dry_Litterbag Placem_Collection'!E97</f>
        <v>42937</v>
      </c>
      <c r="T536" s="287">
        <f>IF('Dry_Litterbag Placem_Collection'!G97="","",'Dry_Litterbag Placem_Collection'!G97)</f>
        <v>43006</v>
      </c>
      <c r="U536" s="288">
        <f t="shared" si="32"/>
        <v>69</v>
      </c>
      <c r="V536" s="286">
        <f t="shared" si="35"/>
        <v>7.5600000000000112E-2</v>
      </c>
      <c r="W536" s="289">
        <f>IFERROR(INDEX(Rainfall_Dry!$O$2:$O$217,MATCH(B536, Rainfall_Dry!$A$2:$A$217,0)),"")</f>
        <v>12.563016860999999</v>
      </c>
      <c r="X536" s="270">
        <v>28.145762029394</v>
      </c>
      <c r="Y536" s="270">
        <v>25.085564727199518</v>
      </c>
      <c r="Z536" s="270">
        <v>46.768673243406489</v>
      </c>
      <c r="AA536" s="271" t="s">
        <v>2688</v>
      </c>
      <c r="AB536" s="270">
        <v>8.1716214884179408</v>
      </c>
      <c r="AC536">
        <f>IF('WetLitterbags placem_collection'!AB97="","",'WetLitterbags placem_collection'!AB97)</f>
        <v>5.4</v>
      </c>
      <c r="AD536">
        <f>IF('WetLitterbags placem_collection'!Z97="","",'WetLitterbags placem_collection'!Z97)</f>
        <v>15.2</v>
      </c>
      <c r="AE536" s="256" t="str">
        <f>IF('WetLitterbags placem_collection'!AA97="","",'WetLitterbags placem_collection'!AA97)</f>
        <v>O</v>
      </c>
      <c r="AF536">
        <f>IF('WetLitterbags placem_collection'!AC97="","",'WetLitterbags placem_collection'!AC97)</f>
        <v>0</v>
      </c>
      <c r="AG536">
        <f>IFERROR(AVERAGE('Dry_Litterbag Placem_Collection'!O97,'Dry_Litterbag Placem_Collection'!R97),"")</f>
        <v>8.75</v>
      </c>
      <c r="AH536" s="290">
        <f>IFERROR(AVERAGE('Dry_Litterbag Placem_Collection'!N97,'Dry_Litterbag Placem_Collection'!Q97),"")</f>
        <v>27.35</v>
      </c>
      <c r="AI536" s="289">
        <f>INDEX(Coordinates!$B$2:$B$197,MATCH(G536,Coordinates!$J$2:$J$197,0))</f>
        <v>-3.296725983</v>
      </c>
      <c r="AJ536" s="289">
        <f>INDEX(Coordinates!$C$2:$C$197,MATCH(G536,Coordinates!$J$2:$J$197,0))</f>
        <v>34.854216000000001</v>
      </c>
      <c r="AK536" s="289" t="str">
        <f>IF(ISNUMBER(SEARCH("C", 'Dry_Litterbag Placem_Collection'!U97)),"YES","")</f>
        <v/>
      </c>
      <c r="AL536" s="289" t="str">
        <f>IF(ISNUMBER(SEARCH("H", 'Dry_Litterbag Placem_Collection'!U97)),"YES","")</f>
        <v/>
      </c>
      <c r="AM536" s="289" t="str">
        <f>IF(ISNUMBER(SEARCH("R", 'Dry_Litterbag Placem_Collection'!U97)),"YES","")</f>
        <v/>
      </c>
    </row>
    <row r="537" spans="1:39" ht="15" customHeight="1">
      <c r="A537" s="281" t="s">
        <v>2677</v>
      </c>
      <c r="B537" s="282">
        <f>'Dry_Litterbag Placem_Collection'!A98</f>
        <v>96</v>
      </c>
      <c r="C537" s="282" t="str">
        <f>'Dry_Litterbag Placem_Collection'!B98</f>
        <v>Maswa</v>
      </c>
      <c r="D537" s="282" t="s">
        <v>2677</v>
      </c>
      <c r="E537" s="282" t="s">
        <v>2679</v>
      </c>
      <c r="F537" s="282">
        <v>4</v>
      </c>
      <c r="G537" s="283" t="str">
        <f>'Dry_Litterbag Placem_Collection'!C98</f>
        <v>Dry_W4_T8</v>
      </c>
      <c r="H537" s="293" t="s">
        <v>3672</v>
      </c>
      <c r="I537" s="285" t="s">
        <v>1147</v>
      </c>
      <c r="J537" s="282" t="str">
        <f>IF(ISBLANK('Dry_Litterbag Placem_Collection'!L98),"","G"&amp;""&amp;'Dry_Litterbag Placem_Collection'!L98)</f>
        <v>G372</v>
      </c>
      <c r="K537" s="286">
        <f>IFERROR(INDEX('Green_rooibos initial weight'!$C$5:$C$1749,MATCH(J537, 'Green_rooibos initial weight'!$A$5:$A$1749,0)),"")</f>
        <v>2.1539999999999999</v>
      </c>
      <c r="L537" s="286">
        <f t="shared" si="33"/>
        <v>1.9041999999999999</v>
      </c>
      <c r="M537" s="291"/>
      <c r="N537" s="291"/>
      <c r="O537" s="286">
        <f>IF(IFERROR(INDEX('Both teabags AfterDry'!$D$3:$D$900,MATCH(J537,'Both teabags AfterDry'!$A$3:$A$900,0)),"")="","",(IFERROR(INDEX('Both teabags AfterDry'!$D$3:$D$900,MATCH(J537,'Both teabags AfterDry'!$A$3:$A$900,0)),"")))</f>
        <v>1.9605999999999999</v>
      </c>
      <c r="P537" s="286">
        <f t="shared" si="34"/>
        <v>1.8099999999999998</v>
      </c>
      <c r="Q537" s="291"/>
      <c r="R537" s="291"/>
      <c r="S537" s="287">
        <f>'Dry_Litterbag Placem_Collection'!E98</f>
        <v>42937</v>
      </c>
      <c r="T537" s="287">
        <f>IF('Dry_Litterbag Placem_Collection'!G98="","",'Dry_Litterbag Placem_Collection'!G98)</f>
        <v>43006</v>
      </c>
      <c r="U537" s="288">
        <f t="shared" si="32"/>
        <v>69</v>
      </c>
      <c r="V537" s="286">
        <f t="shared" si="35"/>
        <v>9.4200000000000061E-2</v>
      </c>
      <c r="W537" s="289">
        <f>IFERROR(INDEX(Rainfall_Dry!$O$2:$O$217,MATCH(B537, Rainfall_Dry!$A$2:$A$217,0)),"")</f>
        <v>12.563016860999999</v>
      </c>
      <c r="X537" s="270">
        <v>28.145762029394</v>
      </c>
      <c r="Y537" s="270">
        <v>25.085564727199518</v>
      </c>
      <c r="Z537" s="270">
        <v>46.768673243406489</v>
      </c>
      <c r="AA537" s="271" t="s">
        <v>2688</v>
      </c>
      <c r="AB537" s="270">
        <v>9.1716214884179408</v>
      </c>
      <c r="AC537">
        <f>IF('WetLitterbags placem_collection'!AB98="","",'WetLitterbags placem_collection'!AB98)</f>
        <v>4</v>
      </c>
      <c r="AD537">
        <f>IF('WetLitterbags placem_collection'!Z98="","",'WetLitterbags placem_collection'!Z98)</f>
        <v>34.4</v>
      </c>
      <c r="AE537" s="256" t="str">
        <f>IF('WetLitterbags placem_collection'!AA98="","",'WetLitterbags placem_collection'!AA98)</f>
        <v>O</v>
      </c>
      <c r="AF537">
        <f>IF('WetLitterbags placem_collection'!AC98="","",'WetLitterbags placem_collection'!AC98)</f>
        <v>0</v>
      </c>
      <c r="AG537">
        <f>IFERROR(AVERAGE('Dry_Litterbag Placem_Collection'!O98,'Dry_Litterbag Placem_Collection'!R98),"")</f>
        <v>5.0999999999999996</v>
      </c>
      <c r="AH537" s="290">
        <f>IFERROR(AVERAGE('Dry_Litterbag Placem_Collection'!N98,'Dry_Litterbag Placem_Collection'!Q98),"")</f>
        <v>25.950000000000003</v>
      </c>
      <c r="AI537" s="289">
        <f>INDEX(Coordinates!$B$2:$B$197,MATCH(G537,Coordinates!$J$2:$J$197,0))</f>
        <v>-3.2968360369999998</v>
      </c>
      <c r="AJ537" s="289">
        <f>INDEX(Coordinates!$C$2:$C$197,MATCH(G537,Coordinates!$J$2:$J$197,0))</f>
        <v>34.854462009999999</v>
      </c>
      <c r="AK537" s="289" t="str">
        <f>IF(ISNUMBER(SEARCH("C", 'Dry_Litterbag Placem_Collection'!U98)),"YES","")</f>
        <v/>
      </c>
      <c r="AL537" s="289" t="str">
        <f>IF(ISNUMBER(SEARCH("H", 'Dry_Litterbag Placem_Collection'!U98)),"YES","")</f>
        <v/>
      </c>
      <c r="AM537" s="289" t="str">
        <f>IF(ISNUMBER(SEARCH("R", 'Dry_Litterbag Placem_Collection'!U98)),"YES","")</f>
        <v/>
      </c>
    </row>
    <row r="538" spans="1:39" ht="15" customHeight="1">
      <c r="A538" s="281" t="s">
        <v>2677</v>
      </c>
      <c r="B538" s="282">
        <f>'Dry_Litterbag Placem_Collection'!A99</f>
        <v>97</v>
      </c>
      <c r="C538" s="282" t="str">
        <f>'Dry_Litterbag Placem_Collection'!B99</f>
        <v xml:space="preserve">Mwantimba
</v>
      </c>
      <c r="D538" s="282" t="s">
        <v>2677</v>
      </c>
      <c r="E538" s="282" t="s">
        <v>2678</v>
      </c>
      <c r="F538" s="282">
        <v>1</v>
      </c>
      <c r="G538" s="283" t="str">
        <f>'Dry_Litterbag Placem_Collection'!C99</f>
        <v>Wet_Ag1_T1</v>
      </c>
      <c r="H538" s="293" t="s">
        <v>3672</v>
      </c>
      <c r="I538" s="285" t="s">
        <v>1147</v>
      </c>
      <c r="J538" s="282" t="str">
        <f>IF(ISBLANK('Dry_Litterbag Placem_Collection'!L99),"","G"&amp;""&amp;'Dry_Litterbag Placem_Collection'!L99)</f>
        <v>G3</v>
      </c>
      <c r="K538" s="286">
        <f>IFERROR(INDEX('Green_rooibos initial weight'!$C$5:$C$1749,MATCH(J538, 'Green_rooibos initial weight'!$A$5:$A$1749,0)),"")</f>
        <v>2.0470000000000002</v>
      </c>
      <c r="L538" s="286">
        <f t="shared" si="33"/>
        <v>1.7972000000000001</v>
      </c>
      <c r="M538" s="291"/>
      <c r="N538" s="291"/>
      <c r="O538" s="286" t="str">
        <f>IF(IFERROR(INDEX('Both teabags AfterDry'!$D$3:$D$900,MATCH(J538,'Both teabags AfterDry'!$A$3:$A$900,0)),"")="","",(IFERROR(INDEX('Both teabags AfterDry'!$D$3:$D$900,MATCH(J538,'Both teabags AfterDry'!$A$3:$A$900,0)),"")))</f>
        <v/>
      </c>
      <c r="P538" s="286" t="str">
        <f t="shared" si="34"/>
        <v/>
      </c>
      <c r="Q538" s="291"/>
      <c r="R538" s="291"/>
      <c r="S538" s="287">
        <f>'Dry_Litterbag Placem_Collection'!E99</f>
        <v>42939</v>
      </c>
      <c r="T538" s="287">
        <f>IF('Dry_Litterbag Placem_Collection'!G99="","",'Dry_Litterbag Placem_Collection'!G99)</f>
        <v>43010</v>
      </c>
      <c r="U538" s="288">
        <f t="shared" si="32"/>
        <v>71</v>
      </c>
      <c r="V538" s="286" t="str">
        <f t="shared" si="35"/>
        <v/>
      </c>
      <c r="W538" s="289">
        <f>IFERROR(INDEX(Rainfall_Dry!$O$2:$O$217,MATCH(B538, Rainfall_Dry!$A$2:$A$217,0)),"")</f>
        <v>137.19979645800001</v>
      </c>
      <c r="X538" s="270">
        <v>45.96</v>
      </c>
      <c r="Y538" s="270">
        <v>14.920000000000003</v>
      </c>
      <c r="Z538" s="270">
        <v>39.119999999999997</v>
      </c>
      <c r="AA538" s="271" t="s">
        <v>2691</v>
      </c>
      <c r="AB538" s="270">
        <v>2.0374568753080333</v>
      </c>
      <c r="AC538">
        <f>IF('WetLitterbags placem_collection'!AB99="","",'WetLitterbags placem_collection'!AB99)</f>
        <v>2.4</v>
      </c>
      <c r="AD538">
        <f>IF('WetLitterbags placem_collection'!Z99="","",'WetLitterbags placem_collection'!Z99)</f>
        <v>8.9</v>
      </c>
      <c r="AE538" s="256" t="str">
        <f>IF('WetLitterbags placem_collection'!AA99="","",'WetLitterbags placem_collection'!AA99)</f>
        <v>G</v>
      </c>
      <c r="AF538">
        <f>IF('WetLitterbags placem_collection'!AC99="","",'WetLitterbags placem_collection'!AC99)</f>
        <v>1</v>
      </c>
      <c r="AG538">
        <f>IFERROR(AVERAGE('Dry_Litterbag Placem_Collection'!O99,'Dry_Litterbag Placem_Collection'!R99),"")</f>
        <v>6.6</v>
      </c>
      <c r="AH538" s="290">
        <f>IFERROR(AVERAGE('Dry_Litterbag Placem_Collection'!N99,'Dry_Litterbag Placem_Collection'!Q99),"")</f>
        <v>28.5</v>
      </c>
      <c r="AI538" s="289">
        <f>INDEX(Coordinates!$B$2:$B$197,MATCH(G538,Coordinates!$J$2:$J$197,0))</f>
        <v>-2.3691620310000001</v>
      </c>
      <c r="AJ538" s="289">
        <f>INDEX(Coordinates!$C$2:$C$197,MATCH(G538,Coordinates!$J$2:$J$197,0))</f>
        <v>34.06028104</v>
      </c>
      <c r="AK538" s="289" t="str">
        <f>IF(ISNUMBER(SEARCH("C", 'Dry_Litterbag Placem_Collection'!U99)),"YES","")</f>
        <v/>
      </c>
      <c r="AL538" s="289" t="str">
        <f>IF(ISNUMBER(SEARCH("H", 'Dry_Litterbag Placem_Collection'!U99)),"YES","")</f>
        <v/>
      </c>
      <c r="AM538" s="289" t="str">
        <f>IF(ISNUMBER(SEARCH("R", 'Dry_Litterbag Placem_Collection'!U99)),"YES","")</f>
        <v/>
      </c>
    </row>
    <row r="539" spans="1:39" ht="15" customHeight="1">
      <c r="A539" s="281" t="s">
        <v>2677</v>
      </c>
      <c r="B539" s="282">
        <f>'Dry_Litterbag Placem_Collection'!A100</f>
        <v>98</v>
      </c>
      <c r="C539" s="282" t="str">
        <f>'Dry_Litterbag Placem_Collection'!B100</f>
        <v xml:space="preserve">Mwantimba
</v>
      </c>
      <c r="D539" s="282" t="s">
        <v>2677</v>
      </c>
      <c r="E539" s="282" t="s">
        <v>2678</v>
      </c>
      <c r="F539" s="282">
        <v>1</v>
      </c>
      <c r="G539" s="283" t="str">
        <f>'Dry_Litterbag Placem_Collection'!C100</f>
        <v>Wet_Ag1_T2</v>
      </c>
      <c r="H539" s="293" t="s">
        <v>3672</v>
      </c>
      <c r="I539" s="285" t="s">
        <v>1147</v>
      </c>
      <c r="J539" s="282" t="str">
        <f>IF(ISBLANK('Dry_Litterbag Placem_Collection'!L100),"","G"&amp;""&amp;'Dry_Litterbag Placem_Collection'!L100)</f>
        <v>G25</v>
      </c>
      <c r="K539" s="286">
        <f>IFERROR(INDEX('Green_rooibos initial weight'!$C$5:$C$1749,MATCH(J539, 'Green_rooibos initial weight'!$A$5:$A$1749,0)),"")</f>
        <v>2.0230000000000001</v>
      </c>
      <c r="L539" s="286">
        <f t="shared" si="33"/>
        <v>1.7732000000000001</v>
      </c>
      <c r="M539" s="291"/>
      <c r="N539" s="291"/>
      <c r="O539" s="286">
        <f>IF(IFERROR(INDEX('Both teabags AfterDry'!$D$3:$D$900,MATCH(J539,'Both teabags AfterDry'!$A$3:$A$900,0)),"")="","",(IFERROR(INDEX('Both teabags AfterDry'!$D$3:$D$900,MATCH(J539,'Both teabags AfterDry'!$A$3:$A$900,0)),"")))</f>
        <v>0.995</v>
      </c>
      <c r="P539" s="286">
        <f t="shared" si="34"/>
        <v>0.84440000000000004</v>
      </c>
      <c r="Q539" s="291"/>
      <c r="R539" s="291"/>
      <c r="S539" s="287">
        <f>'Dry_Litterbag Placem_Collection'!E100</f>
        <v>42939</v>
      </c>
      <c r="T539" s="287">
        <f>IF('Dry_Litterbag Placem_Collection'!G100="","",'Dry_Litterbag Placem_Collection'!G100)</f>
        <v>43010</v>
      </c>
      <c r="U539" s="288">
        <f t="shared" si="32"/>
        <v>71</v>
      </c>
      <c r="V539" s="286">
        <f t="shared" si="35"/>
        <v>0.92880000000000007</v>
      </c>
      <c r="W539" s="289">
        <f>IFERROR(INDEX(Rainfall_Dry!$O$2:$O$217,MATCH(B539, Rainfall_Dry!$A$2:$A$217,0)),"")</f>
        <v>137.19979645800001</v>
      </c>
      <c r="X539" s="270">
        <v>45.96</v>
      </c>
      <c r="Y539" s="270">
        <v>14.920000000000003</v>
      </c>
      <c r="Z539" s="270">
        <v>39.119999999999997</v>
      </c>
      <c r="AA539" s="271" t="s">
        <v>2691</v>
      </c>
      <c r="AB539" s="270">
        <v>3.0374568753080302</v>
      </c>
      <c r="AC539">
        <f>IF('WetLitterbags placem_collection'!AB100="","",'WetLitterbags placem_collection'!AB100)</f>
        <v>7.8</v>
      </c>
      <c r="AD539">
        <f>IF('WetLitterbags placem_collection'!Z100="","",'WetLitterbags placem_collection'!Z100)</f>
        <v>4.45</v>
      </c>
      <c r="AE539" s="256" t="str">
        <f>IF('WetLitterbags placem_collection'!AA100="","",'WetLitterbags placem_collection'!AA100)</f>
        <v>G</v>
      </c>
      <c r="AF539">
        <f>IF('WetLitterbags placem_collection'!AC100="","",'WetLitterbags placem_collection'!AC100)</f>
        <v>1</v>
      </c>
      <c r="AG539">
        <f>IFERROR(AVERAGE('Dry_Litterbag Placem_Collection'!O100,'Dry_Litterbag Placem_Collection'!R100),"")</f>
        <v>7.25</v>
      </c>
      <c r="AH539" s="290">
        <f>IFERROR(AVERAGE('Dry_Litterbag Placem_Collection'!N100,'Dry_Litterbag Placem_Collection'!Q100),"")</f>
        <v>29.3</v>
      </c>
      <c r="AI539" s="289">
        <f>INDEX(Coordinates!$B$2:$B$197,MATCH(G539,Coordinates!$J$2:$J$197,0))</f>
        <v>-2.3692249790000002</v>
      </c>
      <c r="AJ539" s="289">
        <f>INDEX(Coordinates!$C$2:$C$197,MATCH(G539,Coordinates!$J$2:$J$197,0))</f>
        <v>34.060285989999997</v>
      </c>
      <c r="AK539" s="289" t="str">
        <f>IF(ISNUMBER(SEARCH("C", 'Dry_Litterbag Placem_Collection'!U100)),"YES","")</f>
        <v/>
      </c>
      <c r="AL539" s="289" t="str">
        <f>IF(ISNUMBER(SEARCH("H", 'Dry_Litterbag Placem_Collection'!U100)),"YES","")</f>
        <v/>
      </c>
      <c r="AM539" s="289" t="str">
        <f>IF(ISNUMBER(SEARCH("R", 'Dry_Litterbag Placem_Collection'!U100)),"YES","")</f>
        <v/>
      </c>
    </row>
    <row r="540" spans="1:39" ht="15" customHeight="1">
      <c r="A540" s="281" t="s">
        <v>2677</v>
      </c>
      <c r="B540" s="282">
        <f>'Dry_Litterbag Placem_Collection'!A101</f>
        <v>99</v>
      </c>
      <c r="C540" s="282" t="str">
        <f>'Dry_Litterbag Placem_Collection'!B101</f>
        <v xml:space="preserve">Mwantimba
</v>
      </c>
      <c r="D540" s="282" t="s">
        <v>2677</v>
      </c>
      <c r="E540" s="282" t="s">
        <v>2678</v>
      </c>
      <c r="F540" s="282">
        <v>1</v>
      </c>
      <c r="G540" s="283" t="str">
        <f>'Dry_Litterbag Placem_Collection'!C101</f>
        <v>Wet_Ag1_T3</v>
      </c>
      <c r="H540" s="293" t="s">
        <v>3672</v>
      </c>
      <c r="I540" s="285" t="s">
        <v>1147</v>
      </c>
      <c r="J540" s="282" t="str">
        <f>IF(ISBLANK('Dry_Litterbag Placem_Collection'!L101),"","G"&amp;""&amp;'Dry_Litterbag Placem_Collection'!L101)</f>
        <v/>
      </c>
      <c r="K540" s="286" t="str">
        <f>IFERROR(INDEX('Green_rooibos initial weight'!$C$5:$C$1749,MATCH(J540, 'Green_rooibos initial weight'!$A$5:$A$1749,0)),"")</f>
        <v/>
      </c>
      <c r="L540" s="286" t="str">
        <f t="shared" si="33"/>
        <v/>
      </c>
      <c r="M540" s="291"/>
      <c r="N540" s="291"/>
      <c r="O540" s="286" t="str">
        <f>IF(IFERROR(INDEX('Both teabags AfterDry'!$D$3:$D$900,MATCH(J540,'Both teabags AfterDry'!$A$3:$A$900,0)),"")="","",(IFERROR(INDEX('Both teabags AfterDry'!$D$3:$D$900,MATCH(J540,'Both teabags AfterDry'!$A$3:$A$900,0)),"")))</f>
        <v/>
      </c>
      <c r="P540" s="286" t="str">
        <f t="shared" si="34"/>
        <v/>
      </c>
      <c r="Q540" s="291"/>
      <c r="R540" s="291"/>
      <c r="S540" s="287">
        <f>'Dry_Litterbag Placem_Collection'!E101</f>
        <v>0</v>
      </c>
      <c r="T540" s="287" t="str">
        <f>IF('Dry_Litterbag Placem_Collection'!G101="","",'Dry_Litterbag Placem_Collection'!G101)</f>
        <v/>
      </c>
      <c r="U540" s="288" t="str">
        <f t="shared" si="32"/>
        <v/>
      </c>
      <c r="V540" s="286" t="str">
        <f t="shared" si="35"/>
        <v/>
      </c>
      <c r="W540" s="289" t="str">
        <f>IFERROR(INDEX(Rainfall_Dry!$O$2:$O$217,MATCH(B540, Rainfall_Dry!$A$2:$A$217,0)),"")</f>
        <v/>
      </c>
      <c r="X540" s="270">
        <v>45.96</v>
      </c>
      <c r="Y540" s="270">
        <v>14.920000000000003</v>
      </c>
      <c r="Z540" s="270">
        <v>39.119999999999997</v>
      </c>
      <c r="AA540" s="271" t="s">
        <v>2691</v>
      </c>
      <c r="AB540" s="270">
        <v>4.0374568753080302</v>
      </c>
      <c r="AC540">
        <f>IF('WetLitterbags placem_collection'!AB101="","",'WetLitterbags placem_collection'!AB101)</f>
        <v>5.0999999999999996</v>
      </c>
      <c r="AD540">
        <f>IF('WetLitterbags placem_collection'!Z101="","",'WetLitterbags placem_collection'!Z101)</f>
        <v>2.2999999999999998</v>
      </c>
      <c r="AE540" s="256" t="str">
        <f>IF('WetLitterbags placem_collection'!AA101="","",'WetLitterbags placem_collection'!AA101)</f>
        <v>G</v>
      </c>
      <c r="AF540">
        <f>IF('WetLitterbags placem_collection'!AC101="","",'WetLitterbags placem_collection'!AC101)</f>
        <v>0</v>
      </c>
      <c r="AG540" t="str">
        <f>IFERROR(AVERAGE('Dry_Litterbag Placem_Collection'!O101,'Dry_Litterbag Placem_Collection'!R101),"")</f>
        <v/>
      </c>
      <c r="AH540" s="290" t="str">
        <f>IFERROR(AVERAGE('Dry_Litterbag Placem_Collection'!N101,'Dry_Litterbag Placem_Collection'!Q101),"")</f>
        <v/>
      </c>
      <c r="AI540" s="289">
        <f>INDEX(Coordinates!$B$2:$B$197,MATCH(G540,Coordinates!$J$2:$J$197,0))</f>
        <v>-2.369284993</v>
      </c>
      <c r="AJ540" s="289">
        <f>INDEX(Coordinates!$C$2:$C$197,MATCH(G540,Coordinates!$J$2:$J$197,0))</f>
        <v>34.06028104</v>
      </c>
      <c r="AK540" s="289" t="str">
        <f>IF(ISNUMBER(SEARCH("C", 'Dry_Litterbag Placem_Collection'!U101)),"YES","")</f>
        <v/>
      </c>
      <c r="AL540" s="289" t="str">
        <f>IF(ISNUMBER(SEARCH("H", 'Dry_Litterbag Placem_Collection'!U101)),"YES","")</f>
        <v/>
      </c>
      <c r="AM540" s="289" t="str">
        <f>IF(ISNUMBER(SEARCH("R", 'Dry_Litterbag Placem_Collection'!U101)),"YES","")</f>
        <v/>
      </c>
    </row>
    <row r="541" spans="1:39" ht="15" customHeight="1">
      <c r="A541" s="281" t="s">
        <v>2677</v>
      </c>
      <c r="B541" s="282">
        <f>'Dry_Litterbag Placem_Collection'!A102</f>
        <v>100</v>
      </c>
      <c r="C541" s="282" t="str">
        <f>'Dry_Litterbag Placem_Collection'!B102</f>
        <v xml:space="preserve">Mwantimba
</v>
      </c>
      <c r="D541" s="282" t="s">
        <v>2677</v>
      </c>
      <c r="E541" s="282" t="s">
        <v>2678</v>
      </c>
      <c r="F541" s="282">
        <v>1</v>
      </c>
      <c r="G541" s="283" t="str">
        <f>'Dry_Litterbag Placem_Collection'!C102</f>
        <v>Wet_Ag1_T4</v>
      </c>
      <c r="H541" s="293" t="s">
        <v>3672</v>
      </c>
      <c r="I541" s="285" t="s">
        <v>1147</v>
      </c>
      <c r="J541" s="282" t="str">
        <f>IF(ISBLANK('Dry_Litterbag Placem_Collection'!L102),"","G"&amp;""&amp;'Dry_Litterbag Placem_Collection'!L102)</f>
        <v>G187</v>
      </c>
      <c r="K541" s="286">
        <f>IFERROR(INDEX('Green_rooibos initial weight'!$C$5:$C$1749,MATCH(J541, 'Green_rooibos initial weight'!$A$5:$A$1749,0)),"")</f>
        <v>1.996</v>
      </c>
      <c r="L541" s="286">
        <f t="shared" si="33"/>
        <v>1.7462</v>
      </c>
      <c r="M541" s="291"/>
      <c r="N541" s="291"/>
      <c r="O541" s="286">
        <f>IF(IFERROR(INDEX('Both teabags AfterDry'!$D$3:$D$900,MATCH(J541,'Both teabags AfterDry'!$A$3:$A$900,0)),"")="","",(IFERROR(INDEX('Both teabags AfterDry'!$D$3:$D$900,MATCH(J541,'Both teabags AfterDry'!$A$3:$A$900,0)),"")))</f>
        <v>1.1655</v>
      </c>
      <c r="P541" s="286">
        <f t="shared" si="34"/>
        <v>1.0148999999999999</v>
      </c>
      <c r="Q541" s="291"/>
      <c r="R541" s="291"/>
      <c r="S541" s="287">
        <f>'Dry_Litterbag Placem_Collection'!E102</f>
        <v>42939</v>
      </c>
      <c r="T541" s="287">
        <f>IF('Dry_Litterbag Placem_Collection'!G102="","",'Dry_Litterbag Placem_Collection'!G102)</f>
        <v>43010</v>
      </c>
      <c r="U541" s="288">
        <f t="shared" si="32"/>
        <v>71</v>
      </c>
      <c r="V541" s="286">
        <f t="shared" si="35"/>
        <v>0.73130000000000006</v>
      </c>
      <c r="W541" s="289">
        <f>IFERROR(INDEX(Rainfall_Dry!$O$2:$O$217,MATCH(B541, Rainfall_Dry!$A$2:$A$217,0)),"")</f>
        <v>137.19979645800001</v>
      </c>
      <c r="X541" s="270">
        <v>45.96</v>
      </c>
      <c r="Y541" s="270">
        <v>14.920000000000003</v>
      </c>
      <c r="Z541" s="270">
        <v>39.119999999999997</v>
      </c>
      <c r="AA541" s="271" t="s">
        <v>2691</v>
      </c>
      <c r="AB541" s="270">
        <v>5.0374568753080302</v>
      </c>
      <c r="AC541">
        <f>IF('WetLitterbags placem_collection'!AB102="","",'WetLitterbags placem_collection'!AB102)</f>
        <v>1.6</v>
      </c>
      <c r="AD541">
        <f>IF('WetLitterbags placem_collection'!Z102="","",'WetLitterbags placem_collection'!Z102)</f>
        <v>15</v>
      </c>
      <c r="AE541" s="256" t="str">
        <f>IF('WetLitterbags placem_collection'!AA102="","",'WetLitterbags placem_collection'!AA102)</f>
        <v>G</v>
      </c>
      <c r="AF541">
        <f>IF('WetLitterbags placem_collection'!AC102="","",'WetLitterbags placem_collection'!AC102)</f>
        <v>1</v>
      </c>
      <c r="AG541">
        <f>IFERROR(AVERAGE('Dry_Litterbag Placem_Collection'!O102,'Dry_Litterbag Placem_Collection'!R102),"")</f>
        <v>6.75</v>
      </c>
      <c r="AH541" s="290">
        <f>IFERROR(AVERAGE('Dry_Litterbag Placem_Collection'!N102,'Dry_Litterbag Placem_Collection'!Q102),"")</f>
        <v>29.1</v>
      </c>
      <c r="AI541" s="289">
        <f>INDEX(Coordinates!$B$2:$B$197,MATCH(G541,Coordinates!$J$2:$J$197,0))</f>
        <v>-2.3691989950000001</v>
      </c>
      <c r="AJ541" s="289">
        <f>INDEX(Coordinates!$C$2:$C$197,MATCH(G541,Coordinates!$J$2:$J$197,0))</f>
        <v>34.060208029999998</v>
      </c>
      <c r="AK541" s="289" t="str">
        <f>IF(ISNUMBER(SEARCH("C", 'Dry_Litterbag Placem_Collection'!U102)),"YES","")</f>
        <v/>
      </c>
      <c r="AL541" s="289" t="str">
        <f>IF(ISNUMBER(SEARCH("H", 'Dry_Litterbag Placem_Collection'!U102)),"YES","")</f>
        <v/>
      </c>
      <c r="AM541" s="289" t="str">
        <f>IF(ISNUMBER(SEARCH("R", 'Dry_Litterbag Placem_Collection'!U102)),"YES","")</f>
        <v/>
      </c>
    </row>
    <row r="542" spans="1:39" ht="15" customHeight="1">
      <c r="A542" s="281" t="s">
        <v>2677</v>
      </c>
      <c r="B542" s="282">
        <f>'Dry_Litterbag Placem_Collection'!A103</f>
        <v>101</v>
      </c>
      <c r="C542" s="282" t="str">
        <f>'Dry_Litterbag Placem_Collection'!B103</f>
        <v xml:space="preserve">Mwantimba
</v>
      </c>
      <c r="D542" s="282" t="s">
        <v>2677</v>
      </c>
      <c r="E542" s="282" t="s">
        <v>2678</v>
      </c>
      <c r="F542" s="282">
        <v>1</v>
      </c>
      <c r="G542" s="283" t="str">
        <f>'Dry_Litterbag Placem_Collection'!C103</f>
        <v>Wet_Ag1_T5</v>
      </c>
      <c r="H542" s="293" t="s">
        <v>3672</v>
      </c>
      <c r="I542" s="285" t="s">
        <v>1147</v>
      </c>
      <c r="J542" s="282" t="str">
        <f>IF(ISBLANK('Dry_Litterbag Placem_Collection'!L103),"","G"&amp;""&amp;'Dry_Litterbag Placem_Collection'!L103)</f>
        <v>G398</v>
      </c>
      <c r="K542" s="286">
        <f>IFERROR(INDEX('Green_rooibos initial weight'!$C$5:$C$1749,MATCH(J542, 'Green_rooibos initial weight'!$A$5:$A$1749,0)),"")</f>
        <v>1.9870000000000001</v>
      </c>
      <c r="L542" s="286">
        <f t="shared" si="33"/>
        <v>1.7372000000000001</v>
      </c>
      <c r="M542" s="291"/>
      <c r="N542" s="291"/>
      <c r="O542" s="286">
        <f>IF(IFERROR(INDEX('Both teabags AfterDry'!$D$3:$D$900,MATCH(J542,'Both teabags AfterDry'!$A$3:$A$900,0)),"")="","",(IFERROR(INDEX('Both teabags AfterDry'!$D$3:$D$900,MATCH(J542,'Both teabags AfterDry'!$A$3:$A$900,0)),"")))</f>
        <v>1.0217000000000001</v>
      </c>
      <c r="P542" s="286">
        <f t="shared" si="34"/>
        <v>0.87109999999999999</v>
      </c>
      <c r="Q542" s="291"/>
      <c r="R542" s="291"/>
      <c r="S542" s="287">
        <f>'Dry_Litterbag Placem_Collection'!E103</f>
        <v>42939</v>
      </c>
      <c r="T542" s="287">
        <f>IF('Dry_Litterbag Placem_Collection'!G103="","",'Dry_Litterbag Placem_Collection'!G103)</f>
        <v>43010</v>
      </c>
      <c r="U542" s="288">
        <f t="shared" si="32"/>
        <v>71</v>
      </c>
      <c r="V542" s="286">
        <f t="shared" si="35"/>
        <v>0.86610000000000009</v>
      </c>
      <c r="W542" s="289">
        <f>IFERROR(INDEX(Rainfall_Dry!$O$2:$O$217,MATCH(B542, Rainfall_Dry!$A$2:$A$217,0)),"")</f>
        <v>137.19979645800001</v>
      </c>
      <c r="X542" s="270">
        <v>45.96</v>
      </c>
      <c r="Y542" s="270">
        <v>14.920000000000003</v>
      </c>
      <c r="Z542" s="270">
        <v>39.119999999999997</v>
      </c>
      <c r="AA542" s="271" t="s">
        <v>2691</v>
      </c>
      <c r="AB542" s="270">
        <v>6.0374568753080302</v>
      </c>
      <c r="AC542">
        <f>IF('WetLitterbags placem_collection'!AB103="","",'WetLitterbags placem_collection'!AB103)</f>
        <v>4.3499999999999996</v>
      </c>
      <c r="AD542">
        <f>IF('WetLitterbags placem_collection'!Z103="","",'WetLitterbags placem_collection'!Z103)</f>
        <v>17</v>
      </c>
      <c r="AE542" s="256" t="str">
        <f>IF('WetLitterbags placem_collection'!AA103="","",'WetLitterbags placem_collection'!AA103)</f>
        <v>G</v>
      </c>
      <c r="AF542">
        <f>IF('WetLitterbags placem_collection'!AC103="","",'WetLitterbags placem_collection'!AC103)</f>
        <v>1</v>
      </c>
      <c r="AG542">
        <f>IFERROR(AVERAGE('Dry_Litterbag Placem_Collection'!O103,'Dry_Litterbag Placem_Collection'!R103),"")</f>
        <v>7.75</v>
      </c>
      <c r="AH542" s="290">
        <f>IFERROR(AVERAGE('Dry_Litterbag Placem_Collection'!N103,'Dry_Litterbag Placem_Collection'!Q103),"")</f>
        <v>29.549999999999997</v>
      </c>
      <c r="AI542" s="289">
        <f>INDEX(Coordinates!$B$2:$B$197,MATCH(G542,Coordinates!$J$2:$J$197,0))</f>
        <v>-2.3691900260000001</v>
      </c>
      <c r="AJ542" s="289">
        <f>INDEX(Coordinates!$C$2:$C$197,MATCH(G542,Coordinates!$J$2:$J$197,0))</f>
        <v>34.060177019999998</v>
      </c>
      <c r="AK542" s="289" t="str">
        <f>IF(ISNUMBER(SEARCH("C", 'Dry_Litterbag Placem_Collection'!U103)),"YES","")</f>
        <v/>
      </c>
      <c r="AL542" s="289" t="str">
        <f>IF(ISNUMBER(SEARCH("H", 'Dry_Litterbag Placem_Collection'!U103)),"YES","")</f>
        <v/>
      </c>
      <c r="AM542" s="289" t="str">
        <f>IF(ISNUMBER(SEARCH("R", 'Dry_Litterbag Placem_Collection'!U103)),"YES","")</f>
        <v/>
      </c>
    </row>
    <row r="543" spans="1:39" ht="15" customHeight="1">
      <c r="A543" s="281" t="s">
        <v>2677</v>
      </c>
      <c r="B543" s="282">
        <f>'Dry_Litterbag Placem_Collection'!A104</f>
        <v>102</v>
      </c>
      <c r="C543" s="282" t="str">
        <f>'Dry_Litterbag Placem_Collection'!B104</f>
        <v xml:space="preserve">Mwantimba
</v>
      </c>
      <c r="D543" s="282" t="s">
        <v>2677</v>
      </c>
      <c r="E543" s="282" t="s">
        <v>2678</v>
      </c>
      <c r="F543" s="282">
        <v>1</v>
      </c>
      <c r="G543" s="283" t="str">
        <f>'Dry_Litterbag Placem_Collection'!C104</f>
        <v>Wet_Ag1_T6</v>
      </c>
      <c r="H543" s="293" t="s">
        <v>3672</v>
      </c>
      <c r="I543" s="285" t="s">
        <v>1147</v>
      </c>
      <c r="J543" s="282" t="str">
        <f>IF(ISBLANK('Dry_Litterbag Placem_Collection'!L104),"","G"&amp;""&amp;'Dry_Litterbag Placem_Collection'!L104)</f>
        <v>G120</v>
      </c>
      <c r="K543" s="286">
        <f>IFERROR(INDEX('Green_rooibos initial weight'!$C$5:$C$1749,MATCH(J543, 'Green_rooibos initial weight'!$A$5:$A$1749,0)),"")</f>
        <v>2.0449999999999999</v>
      </c>
      <c r="L543" s="286">
        <f t="shared" si="33"/>
        <v>1.7951999999999999</v>
      </c>
      <c r="M543" s="291"/>
      <c r="N543" s="291"/>
      <c r="O543" s="286">
        <f>IF(IFERROR(INDEX('Both teabags AfterDry'!$D$3:$D$900,MATCH(J543,'Both teabags AfterDry'!$A$3:$A$900,0)),"")="","",(IFERROR(INDEX('Both teabags AfterDry'!$D$3:$D$900,MATCH(J543,'Both teabags AfterDry'!$A$3:$A$900,0)),"")))</f>
        <v>1.0569999999999999</v>
      </c>
      <c r="P543" s="286">
        <f t="shared" si="34"/>
        <v>0.90639999999999987</v>
      </c>
      <c r="Q543" s="291"/>
      <c r="R543" s="291"/>
      <c r="S543" s="287">
        <f>'Dry_Litterbag Placem_Collection'!E104</f>
        <v>42939</v>
      </c>
      <c r="T543" s="287">
        <f>IF('Dry_Litterbag Placem_Collection'!G104="","",'Dry_Litterbag Placem_Collection'!G104)</f>
        <v>43010</v>
      </c>
      <c r="U543" s="288">
        <f t="shared" si="32"/>
        <v>71</v>
      </c>
      <c r="V543" s="286">
        <f t="shared" si="35"/>
        <v>0.88880000000000003</v>
      </c>
      <c r="W543" s="289">
        <f>IFERROR(INDEX(Rainfall_Dry!$O$2:$O$217,MATCH(B543, Rainfall_Dry!$A$2:$A$217,0)),"")</f>
        <v>137.19979645800001</v>
      </c>
      <c r="X543" s="270">
        <v>45.96</v>
      </c>
      <c r="Y543" s="270">
        <v>14.920000000000003</v>
      </c>
      <c r="Z543" s="270">
        <v>39.119999999999997</v>
      </c>
      <c r="AA543" s="271" t="s">
        <v>2691</v>
      </c>
      <c r="AB543" s="270">
        <v>7.0374568753080302</v>
      </c>
      <c r="AC543">
        <f>IF('WetLitterbags placem_collection'!AB104="","",'WetLitterbags placem_collection'!AB104)</f>
        <v>7.7</v>
      </c>
      <c r="AD543">
        <f>IF('WetLitterbags placem_collection'!Z104="","",'WetLitterbags placem_collection'!Z104)</f>
        <v>21</v>
      </c>
      <c r="AE543" s="256" t="str">
        <f>IF('WetLitterbags placem_collection'!AA104="","",'WetLitterbags placem_collection'!AA104)</f>
        <v>G</v>
      </c>
      <c r="AF543">
        <f>IF('WetLitterbags placem_collection'!AC104="","",'WetLitterbags placem_collection'!AC104)</f>
        <v>1</v>
      </c>
      <c r="AG543">
        <f>IFERROR(AVERAGE('Dry_Litterbag Placem_Collection'!O104,'Dry_Litterbag Placem_Collection'!R104),"")</f>
        <v>7.3000000000000007</v>
      </c>
      <c r="AH543" s="290">
        <f>IFERROR(AVERAGE('Dry_Litterbag Placem_Collection'!N104,'Dry_Litterbag Placem_Collection'!Q104),"")</f>
        <v>29.05</v>
      </c>
      <c r="AI543" s="289">
        <f>INDEX(Coordinates!$B$2:$B$197,MATCH(G543,Coordinates!$J$2:$J$197,0))</f>
        <v>-2.3691350409999998</v>
      </c>
      <c r="AJ543" s="289">
        <f>INDEX(Coordinates!$C$2:$C$197,MATCH(G543,Coordinates!$J$2:$J$197,0))</f>
        <v>34.06018297</v>
      </c>
      <c r="AK543" s="289" t="str">
        <f>IF(ISNUMBER(SEARCH("C", 'Dry_Litterbag Placem_Collection'!U104)),"YES","")</f>
        <v/>
      </c>
      <c r="AL543" s="289" t="str">
        <f>IF(ISNUMBER(SEARCH("H", 'Dry_Litterbag Placem_Collection'!U104)),"YES","")</f>
        <v/>
      </c>
      <c r="AM543" s="289" t="str">
        <f>IF(ISNUMBER(SEARCH("R", 'Dry_Litterbag Placem_Collection'!U104)),"YES","")</f>
        <v/>
      </c>
    </row>
    <row r="544" spans="1:39" ht="15" customHeight="1">
      <c r="A544" s="281" t="s">
        <v>2677</v>
      </c>
      <c r="B544" s="282">
        <f>'Dry_Litterbag Placem_Collection'!A105</f>
        <v>103</v>
      </c>
      <c r="C544" s="282" t="str">
        <f>'Dry_Litterbag Placem_Collection'!B105</f>
        <v xml:space="preserve">Mwantimba
</v>
      </c>
      <c r="D544" s="282" t="s">
        <v>2677</v>
      </c>
      <c r="E544" s="282" t="s">
        <v>2678</v>
      </c>
      <c r="F544" s="282">
        <v>1</v>
      </c>
      <c r="G544" s="283" t="str">
        <f>'Dry_Litterbag Placem_Collection'!C105</f>
        <v>Wet_Ag1_T7</v>
      </c>
      <c r="H544" s="293" t="s">
        <v>3672</v>
      </c>
      <c r="I544" s="285" t="s">
        <v>1147</v>
      </c>
      <c r="J544" s="282" t="str">
        <f>IF(ISBLANK('Dry_Litterbag Placem_Collection'!L105),"","G"&amp;""&amp;'Dry_Litterbag Placem_Collection'!L105)</f>
        <v>G145</v>
      </c>
      <c r="K544" s="286">
        <f>IFERROR(INDEX('Green_rooibos initial weight'!$C$5:$C$1749,MATCH(J544, 'Green_rooibos initial weight'!$A$5:$A$1749,0)),"")</f>
        <v>2.044</v>
      </c>
      <c r="L544" s="286">
        <f t="shared" si="33"/>
        <v>1.7942</v>
      </c>
      <c r="M544" s="291"/>
      <c r="N544" s="291"/>
      <c r="O544" s="286">
        <f>IF(IFERROR(INDEX('Both teabags AfterDry'!$D$3:$D$900,MATCH(J544,'Both teabags AfterDry'!$A$3:$A$900,0)),"")="","",(IFERROR(INDEX('Both teabags AfterDry'!$D$3:$D$900,MATCH(J544,'Both teabags AfterDry'!$A$3:$A$900,0)),"")))</f>
        <v>1.0654999999999999</v>
      </c>
      <c r="P544" s="286">
        <f t="shared" si="34"/>
        <v>0.91489999999999982</v>
      </c>
      <c r="Q544" s="291"/>
      <c r="R544" s="291"/>
      <c r="S544" s="287">
        <f>'Dry_Litterbag Placem_Collection'!E105</f>
        <v>42939</v>
      </c>
      <c r="T544" s="287">
        <f>IF('Dry_Litterbag Placem_Collection'!G105="","",'Dry_Litterbag Placem_Collection'!G105)</f>
        <v>43010</v>
      </c>
      <c r="U544" s="288">
        <f t="shared" si="32"/>
        <v>71</v>
      </c>
      <c r="V544" s="286">
        <f t="shared" si="35"/>
        <v>0.87930000000000019</v>
      </c>
      <c r="W544" s="289">
        <f>IFERROR(INDEX(Rainfall_Dry!$O$2:$O$217,MATCH(B544, Rainfall_Dry!$A$2:$A$217,0)),"")</f>
        <v>137.19979645800001</v>
      </c>
      <c r="X544" s="270">
        <v>45.96</v>
      </c>
      <c r="Y544" s="270">
        <v>14.920000000000003</v>
      </c>
      <c r="Z544" s="270">
        <v>39.119999999999997</v>
      </c>
      <c r="AA544" s="271" t="s">
        <v>2691</v>
      </c>
      <c r="AB544" s="270">
        <v>8.0374568753080293</v>
      </c>
      <c r="AC544">
        <f>IF('WetLitterbags placem_collection'!AB105="","",'WetLitterbags placem_collection'!AB105)</f>
        <v>3.25</v>
      </c>
      <c r="AD544">
        <f>IF('WetLitterbags placem_collection'!Z105="","",'WetLitterbags placem_collection'!Z105)</f>
        <v>16</v>
      </c>
      <c r="AE544" s="256" t="str">
        <f>IF('WetLitterbags placem_collection'!AA105="","",'WetLitterbags placem_collection'!AA105)</f>
        <v>G</v>
      </c>
      <c r="AF544">
        <f>IF('WetLitterbags placem_collection'!AC105="","",'WetLitterbags placem_collection'!AC105)</f>
        <v>1</v>
      </c>
      <c r="AG544">
        <f>IFERROR(AVERAGE('Dry_Litterbag Placem_Collection'!O105,'Dry_Litterbag Placem_Collection'!R105),"")</f>
        <v>30.9</v>
      </c>
      <c r="AH544" s="290">
        <f>IFERROR(AVERAGE('Dry_Litterbag Placem_Collection'!N105,'Dry_Litterbag Placem_Collection'!Q105),"")</f>
        <v>28.799999999999997</v>
      </c>
      <c r="AI544" s="289">
        <f>INDEX(Coordinates!$B$2:$B$197,MATCH(G544,Coordinates!$J$2:$J$197,0))</f>
        <v>-2.3691330289999999</v>
      </c>
      <c r="AJ544" s="289">
        <f>INDEX(Coordinates!$C$2:$C$197,MATCH(G544,Coordinates!$J$2:$J$197,0))</f>
        <v>34.060233009999997</v>
      </c>
      <c r="AK544" s="289" t="str">
        <f>IF(ISNUMBER(SEARCH("C", 'Dry_Litterbag Placem_Collection'!U105)),"YES","")</f>
        <v/>
      </c>
      <c r="AL544" s="289" t="str">
        <f>IF(ISNUMBER(SEARCH("H", 'Dry_Litterbag Placem_Collection'!U105)),"YES","")</f>
        <v/>
      </c>
      <c r="AM544" s="289" t="str">
        <f>IF(ISNUMBER(SEARCH("R", 'Dry_Litterbag Placem_Collection'!U105)),"YES","")</f>
        <v/>
      </c>
    </row>
    <row r="545" spans="1:39" ht="15" customHeight="1">
      <c r="A545" s="281" t="s">
        <v>2677</v>
      </c>
      <c r="B545" s="282">
        <f>'Dry_Litterbag Placem_Collection'!A106</f>
        <v>104</v>
      </c>
      <c r="C545" s="282" t="str">
        <f>'Dry_Litterbag Placem_Collection'!B106</f>
        <v xml:space="preserve">Mwantimba
</v>
      </c>
      <c r="D545" s="282" t="s">
        <v>2677</v>
      </c>
      <c r="E545" s="282" t="s">
        <v>2678</v>
      </c>
      <c r="F545" s="282">
        <v>1</v>
      </c>
      <c r="G545" s="283" t="str">
        <f>'Dry_Litterbag Placem_Collection'!C106</f>
        <v>Wet_Ag1_T8</v>
      </c>
      <c r="H545" s="293" t="s">
        <v>3672</v>
      </c>
      <c r="I545" s="285" t="s">
        <v>1147</v>
      </c>
      <c r="J545" s="282" t="str">
        <f>IF(ISBLANK('Dry_Litterbag Placem_Collection'!L106),"","G"&amp;""&amp;'Dry_Litterbag Placem_Collection'!L106)</f>
        <v>G76</v>
      </c>
      <c r="K545" s="286">
        <f>IFERROR(INDEX('Green_rooibos initial weight'!$C$5:$C$1749,MATCH(J545, 'Green_rooibos initial weight'!$A$5:$A$1749,0)),"")</f>
        <v>2.0129999999999999</v>
      </c>
      <c r="L545" s="286">
        <f t="shared" si="33"/>
        <v>1.7631999999999999</v>
      </c>
      <c r="M545" s="291"/>
      <c r="N545" s="291"/>
      <c r="O545" s="286">
        <f>IF(IFERROR(INDEX('Both teabags AfterDry'!$D$3:$D$900,MATCH(J545,'Both teabags AfterDry'!$A$3:$A$900,0)),"")="","",(IFERROR(INDEX('Both teabags AfterDry'!$D$3:$D$900,MATCH(J545,'Both teabags AfterDry'!$A$3:$A$900,0)),"")))</f>
        <v>1.2876000000000001</v>
      </c>
      <c r="P545" s="286">
        <f t="shared" si="34"/>
        <v>1.137</v>
      </c>
      <c r="Q545" s="291"/>
      <c r="R545" s="291"/>
      <c r="S545" s="287">
        <f>'Dry_Litterbag Placem_Collection'!E106</f>
        <v>42939</v>
      </c>
      <c r="T545" s="287">
        <f>IF('Dry_Litterbag Placem_Collection'!G106="","",'Dry_Litterbag Placem_Collection'!G106)</f>
        <v>43010</v>
      </c>
      <c r="U545" s="288">
        <f t="shared" si="32"/>
        <v>71</v>
      </c>
      <c r="V545" s="286">
        <f t="shared" si="35"/>
        <v>0.62619999999999987</v>
      </c>
      <c r="W545" s="289">
        <f>IFERROR(INDEX(Rainfall_Dry!$O$2:$O$217,MATCH(B545, Rainfall_Dry!$A$2:$A$217,0)),"")</f>
        <v>137.19979645800001</v>
      </c>
      <c r="X545" s="270">
        <v>45.96</v>
      </c>
      <c r="Y545" s="270">
        <v>14.920000000000003</v>
      </c>
      <c r="Z545" s="270">
        <v>39.119999999999997</v>
      </c>
      <c r="AA545" s="271" t="s">
        <v>2691</v>
      </c>
      <c r="AB545" s="270">
        <v>9.0374568753080293</v>
      </c>
      <c r="AC545">
        <f>IF('WetLitterbags placem_collection'!AB106="","",'WetLitterbags placem_collection'!AB106)</f>
        <v>10.5</v>
      </c>
      <c r="AD545">
        <f>IF('WetLitterbags placem_collection'!Z106="","",'WetLitterbags placem_collection'!Z106)</f>
        <v>17</v>
      </c>
      <c r="AE545" s="256" t="str">
        <f>IF('WetLitterbags placem_collection'!AA106="","",'WetLitterbags placem_collection'!AA106)</f>
        <v>G</v>
      </c>
      <c r="AF545">
        <f>IF('WetLitterbags placem_collection'!AC106="","",'WetLitterbags placem_collection'!AC106)</f>
        <v>1</v>
      </c>
      <c r="AG545">
        <f>IFERROR(AVERAGE('Dry_Litterbag Placem_Collection'!O106,'Dry_Litterbag Placem_Collection'!R106),"")</f>
        <v>9.3000000000000007</v>
      </c>
      <c r="AH545" s="290">
        <f>IFERROR(AVERAGE('Dry_Litterbag Placem_Collection'!N106,'Dry_Litterbag Placem_Collection'!Q106),"")</f>
        <v>28.05</v>
      </c>
      <c r="AI545" s="289">
        <f>INDEX(Coordinates!$B$2:$B$197,MATCH(G545,Coordinates!$J$2:$J$197,0))</f>
        <v>-2.3692910280000001</v>
      </c>
      <c r="AJ545" s="289">
        <f>INDEX(Coordinates!$C$2:$C$197,MATCH(G545,Coordinates!$J$2:$J$197,0))</f>
        <v>34.06016202</v>
      </c>
      <c r="AK545" s="289" t="str">
        <f>IF(ISNUMBER(SEARCH("C", 'Dry_Litterbag Placem_Collection'!U106)),"YES","")</f>
        <v/>
      </c>
      <c r="AL545" s="289" t="str">
        <f>IF(ISNUMBER(SEARCH("H", 'Dry_Litterbag Placem_Collection'!U106)),"YES","")</f>
        <v/>
      </c>
      <c r="AM545" s="289" t="str">
        <f>IF(ISNUMBER(SEARCH("R", 'Dry_Litterbag Placem_Collection'!U106)),"YES","")</f>
        <v/>
      </c>
    </row>
    <row r="546" spans="1:39" ht="15" customHeight="1">
      <c r="A546" s="281" t="s">
        <v>2677</v>
      </c>
      <c r="B546" s="282">
        <f>'Dry_Litterbag Placem_Collection'!A107</f>
        <v>105</v>
      </c>
      <c r="C546" s="282" t="str">
        <f>'Dry_Litterbag Placem_Collection'!B107</f>
        <v xml:space="preserve">Mwantimba
</v>
      </c>
      <c r="D546" s="282" t="s">
        <v>2677</v>
      </c>
      <c r="E546" s="282" t="s">
        <v>2678</v>
      </c>
      <c r="F546" s="282">
        <v>2</v>
      </c>
      <c r="G546" s="283" t="str">
        <f>'Dry_Litterbag Placem_Collection'!C107</f>
        <v>Wet_Ag2_T1</v>
      </c>
      <c r="H546" s="293" t="s">
        <v>3672</v>
      </c>
      <c r="I546" s="285" t="s">
        <v>1147</v>
      </c>
      <c r="J546" s="282" t="str">
        <f>IF(ISBLANK('Dry_Litterbag Placem_Collection'!L107),"","G"&amp;""&amp;'Dry_Litterbag Placem_Collection'!L107)</f>
        <v>G57</v>
      </c>
      <c r="K546" s="286">
        <f>IFERROR(INDEX('Green_rooibos initial weight'!$C$5:$C$1749,MATCH(J546, 'Green_rooibos initial weight'!$A$5:$A$1749,0)),"")</f>
        <v>2.077</v>
      </c>
      <c r="L546" s="286">
        <f t="shared" si="33"/>
        <v>1.8271999999999999</v>
      </c>
      <c r="M546" s="291"/>
      <c r="N546" s="291"/>
      <c r="O546" s="286">
        <f>IF(IFERROR(INDEX('Both teabags AfterDry'!$D$3:$D$900,MATCH(J546,'Both teabags AfterDry'!$A$3:$A$900,0)),"")="","",(IFERROR(INDEX('Both teabags AfterDry'!$D$3:$D$900,MATCH(J546,'Both teabags AfterDry'!$A$3:$A$900,0)),"")))</f>
        <v>1.0114000000000001</v>
      </c>
      <c r="P546" s="286">
        <f t="shared" si="34"/>
        <v>0.86080000000000001</v>
      </c>
      <c r="Q546" s="291"/>
      <c r="R546" s="291"/>
      <c r="S546" s="287">
        <f>'Dry_Litterbag Placem_Collection'!E107</f>
        <v>42939</v>
      </c>
      <c r="T546" s="287">
        <f>IF('Dry_Litterbag Placem_Collection'!G107="","",'Dry_Litterbag Placem_Collection'!G107)</f>
        <v>43010</v>
      </c>
      <c r="U546" s="288">
        <f t="shared" si="32"/>
        <v>71</v>
      </c>
      <c r="V546" s="286">
        <f t="shared" si="35"/>
        <v>0.96639999999999993</v>
      </c>
      <c r="W546" s="289">
        <f>IFERROR(INDEX(Rainfall_Dry!$O$2:$O$217,MATCH(B546, Rainfall_Dry!$A$2:$A$217,0)),"")</f>
        <v>137.19979645800001</v>
      </c>
      <c r="X546" s="270">
        <v>34.344660194174757</v>
      </c>
      <c r="Y546" s="270">
        <v>19.22727272727273</v>
      </c>
      <c r="Z546" s="270">
        <v>46.428067078552509</v>
      </c>
      <c r="AA546" s="271" t="s">
        <v>2688</v>
      </c>
      <c r="AB546" s="270">
        <v>1.7452932479053718</v>
      </c>
      <c r="AC546">
        <f>IF('WetLitterbags placem_collection'!AB107="","",'WetLitterbags placem_collection'!AB107)</f>
        <v>5.5</v>
      </c>
      <c r="AD546">
        <f>IF('WetLitterbags placem_collection'!Z107="","",'WetLitterbags placem_collection'!Z107)</f>
        <v>23.5</v>
      </c>
      <c r="AE546" s="256" t="str">
        <f>IF('WetLitterbags placem_collection'!AA107="","",'WetLitterbags placem_collection'!AA107)</f>
        <v>M</v>
      </c>
      <c r="AF546">
        <f>IF('WetLitterbags placem_collection'!AC107="","",'WetLitterbags placem_collection'!AC107)</f>
        <v>0</v>
      </c>
      <c r="AG546">
        <f>IFERROR(AVERAGE('Dry_Litterbag Placem_Collection'!O107,'Dry_Litterbag Placem_Collection'!R107),"")</f>
        <v>7.5500000000000007</v>
      </c>
      <c r="AH546" s="290">
        <f>IFERROR(AVERAGE('Dry_Litterbag Placem_Collection'!N107,'Dry_Litterbag Placem_Collection'!Q107),"")</f>
        <v>30.549999999999997</v>
      </c>
      <c r="AI546" s="289">
        <f>INDEX(Coordinates!$B$2:$B$197,MATCH(G546,Coordinates!$J$2:$J$197,0))</f>
        <v>-2.3698080240000001</v>
      </c>
      <c r="AJ546" s="289">
        <f>INDEX(Coordinates!$C$2:$C$197,MATCH(G546,Coordinates!$J$2:$J$197,0))</f>
        <v>34.059671010000002</v>
      </c>
      <c r="AK546" s="289" t="str">
        <f>IF(ISNUMBER(SEARCH("C", 'Dry_Litterbag Placem_Collection'!U107)),"YES","")</f>
        <v/>
      </c>
      <c r="AL546" s="289" t="str">
        <f>IF(ISNUMBER(SEARCH("H", 'Dry_Litterbag Placem_Collection'!U107)),"YES","")</f>
        <v/>
      </c>
      <c r="AM546" s="289" t="str">
        <f>IF(ISNUMBER(SEARCH("R", 'Dry_Litterbag Placem_Collection'!U107)),"YES","")</f>
        <v/>
      </c>
    </row>
    <row r="547" spans="1:39" ht="15" customHeight="1">
      <c r="A547" s="281" t="s">
        <v>2677</v>
      </c>
      <c r="B547" s="282">
        <f>'Dry_Litterbag Placem_Collection'!A108</f>
        <v>106</v>
      </c>
      <c r="C547" s="282" t="str">
        <f>'Dry_Litterbag Placem_Collection'!B108</f>
        <v xml:space="preserve">Mwantimba
</v>
      </c>
      <c r="D547" s="282" t="s">
        <v>2677</v>
      </c>
      <c r="E547" s="282" t="s">
        <v>2678</v>
      </c>
      <c r="F547" s="282">
        <v>2</v>
      </c>
      <c r="G547" s="283" t="str">
        <f>'Dry_Litterbag Placem_Collection'!C108</f>
        <v>Wet_Ag2_T2</v>
      </c>
      <c r="H547" s="293" t="s">
        <v>3672</v>
      </c>
      <c r="I547" s="285" t="s">
        <v>1147</v>
      </c>
      <c r="J547" s="282" t="str">
        <f>IF(ISBLANK('Dry_Litterbag Placem_Collection'!L108),"","G"&amp;""&amp;'Dry_Litterbag Placem_Collection'!L108)</f>
        <v>G167</v>
      </c>
      <c r="K547" s="286">
        <f>IFERROR(INDEX('Green_rooibos initial weight'!$C$5:$C$1749,MATCH(J547, 'Green_rooibos initial weight'!$A$5:$A$1749,0)),"")</f>
        <v>1.996</v>
      </c>
      <c r="L547" s="286">
        <f t="shared" si="33"/>
        <v>1.7462</v>
      </c>
      <c r="M547" s="291"/>
      <c r="N547" s="291"/>
      <c r="O547" s="286">
        <f>IF(IFERROR(INDEX('Both teabags AfterDry'!$D$3:$D$900,MATCH(J547,'Both teabags AfterDry'!$A$3:$A$900,0)),"")="","",(IFERROR(INDEX('Both teabags AfterDry'!$D$3:$D$900,MATCH(J547,'Both teabags AfterDry'!$A$3:$A$900,0)),"")))</f>
        <v>0.98309999999999997</v>
      </c>
      <c r="P547" s="286">
        <f t="shared" si="34"/>
        <v>0.83250000000000002</v>
      </c>
      <c r="Q547" s="291"/>
      <c r="R547" s="291"/>
      <c r="S547" s="287">
        <f>'Dry_Litterbag Placem_Collection'!E108</f>
        <v>42939</v>
      </c>
      <c r="T547" s="287">
        <f>IF('Dry_Litterbag Placem_Collection'!G108="","",'Dry_Litterbag Placem_Collection'!G108)</f>
        <v>43010</v>
      </c>
      <c r="U547" s="288">
        <f t="shared" si="32"/>
        <v>71</v>
      </c>
      <c r="V547" s="286">
        <f t="shared" si="35"/>
        <v>0.91369999999999996</v>
      </c>
      <c r="W547" s="289">
        <f>IFERROR(INDEX(Rainfall_Dry!$O$2:$O$217,MATCH(B547, Rainfall_Dry!$A$2:$A$217,0)),"")</f>
        <v>137.19979645800001</v>
      </c>
      <c r="X547" s="270">
        <v>34.344660194174757</v>
      </c>
      <c r="Y547" s="270">
        <v>19.22727272727273</v>
      </c>
      <c r="Z547" s="270">
        <v>46.428067078552509</v>
      </c>
      <c r="AA547" s="271" t="s">
        <v>2688</v>
      </c>
      <c r="AB547" s="270">
        <v>2.7452932479053702</v>
      </c>
      <c r="AC547">
        <f>IF('WetLitterbags placem_collection'!AB108="","",'WetLitterbags placem_collection'!AB108)</f>
        <v>8.6</v>
      </c>
      <c r="AD547">
        <f>IF('WetLitterbags placem_collection'!Z108="","",'WetLitterbags placem_collection'!Z108)</f>
        <v>17</v>
      </c>
      <c r="AE547" s="256" t="str">
        <f>IF('WetLitterbags placem_collection'!AA108="","",'WetLitterbags placem_collection'!AA108)</f>
        <v>M</v>
      </c>
      <c r="AF547">
        <f>IF('WetLitterbags placem_collection'!AC108="","",'WetLitterbags placem_collection'!AC108)</f>
        <v>0</v>
      </c>
      <c r="AG547">
        <f>IFERROR(AVERAGE('Dry_Litterbag Placem_Collection'!O108,'Dry_Litterbag Placem_Collection'!R108),"")</f>
        <v>6.1</v>
      </c>
      <c r="AH547" s="290">
        <f>IFERROR(AVERAGE('Dry_Litterbag Placem_Collection'!N108,'Dry_Litterbag Placem_Collection'!Q108),"")</f>
        <v>31.3</v>
      </c>
      <c r="AI547" s="289">
        <f>INDEX(Coordinates!$B$2:$B$197,MATCH(G547,Coordinates!$J$2:$J$197,0))</f>
        <v>-2.3697620069999998</v>
      </c>
      <c r="AJ547" s="289">
        <f>INDEX(Coordinates!$C$2:$C$197,MATCH(G547,Coordinates!$J$2:$J$197,0))</f>
        <v>34.059730010000003</v>
      </c>
      <c r="AK547" s="289" t="str">
        <f>IF(ISNUMBER(SEARCH("C", 'Dry_Litterbag Placem_Collection'!U108)),"YES","")</f>
        <v/>
      </c>
      <c r="AL547" s="289" t="str">
        <f>IF(ISNUMBER(SEARCH("H", 'Dry_Litterbag Placem_Collection'!U108)),"YES","")</f>
        <v/>
      </c>
      <c r="AM547" s="289" t="str">
        <f>IF(ISNUMBER(SEARCH("R", 'Dry_Litterbag Placem_Collection'!U108)),"YES","")</f>
        <v/>
      </c>
    </row>
    <row r="548" spans="1:39" ht="15" customHeight="1">
      <c r="A548" s="281" t="s">
        <v>2677</v>
      </c>
      <c r="B548" s="282">
        <f>'Dry_Litterbag Placem_Collection'!A109</f>
        <v>107</v>
      </c>
      <c r="C548" s="282" t="str">
        <f>'Dry_Litterbag Placem_Collection'!B109</f>
        <v xml:space="preserve">Mwantimba
</v>
      </c>
      <c r="D548" s="282" t="s">
        <v>2677</v>
      </c>
      <c r="E548" s="282" t="s">
        <v>2678</v>
      </c>
      <c r="F548" s="282">
        <v>2</v>
      </c>
      <c r="G548" s="283" t="str">
        <f>'Dry_Litterbag Placem_Collection'!C109</f>
        <v>Wet_Ag2_T3</v>
      </c>
      <c r="H548" s="293" t="s">
        <v>3672</v>
      </c>
      <c r="I548" s="285" t="s">
        <v>1147</v>
      </c>
      <c r="J548" s="282" t="str">
        <f>IF(ISBLANK('Dry_Litterbag Placem_Collection'!L109),"","G"&amp;""&amp;'Dry_Litterbag Placem_Collection'!L109)</f>
        <v>G208</v>
      </c>
      <c r="K548" s="286">
        <f>IFERROR(INDEX('Green_rooibos initial weight'!$C$5:$C$1749,MATCH(J548, 'Green_rooibos initial weight'!$A$5:$A$1749,0)),"")</f>
        <v>2.0019999999999998</v>
      </c>
      <c r="L548" s="286">
        <f t="shared" si="33"/>
        <v>1.7521999999999998</v>
      </c>
      <c r="M548" s="291"/>
      <c r="N548" s="291"/>
      <c r="O548" s="286" t="str">
        <f>IF(IFERROR(INDEX('Both teabags AfterDry'!$D$3:$D$900,MATCH(J548,'Both teabags AfterDry'!$A$3:$A$900,0)),"")="","",(IFERROR(INDEX('Both teabags AfterDry'!$D$3:$D$900,MATCH(J548,'Both teabags AfterDry'!$A$3:$A$900,0)),"")))</f>
        <v/>
      </c>
      <c r="P548" s="286" t="str">
        <f t="shared" si="34"/>
        <v/>
      </c>
      <c r="Q548" s="291"/>
      <c r="R548" s="291"/>
      <c r="S548" s="287">
        <f>'Dry_Litterbag Placem_Collection'!E109</f>
        <v>42939</v>
      </c>
      <c r="T548" s="287">
        <f>IF('Dry_Litterbag Placem_Collection'!G109="","",'Dry_Litterbag Placem_Collection'!G109)</f>
        <v>43010</v>
      </c>
      <c r="U548" s="288">
        <f t="shared" si="32"/>
        <v>71</v>
      </c>
      <c r="V548" s="286" t="str">
        <f t="shared" si="35"/>
        <v/>
      </c>
      <c r="W548" s="289">
        <f>IFERROR(INDEX(Rainfall_Dry!$O$2:$O$217,MATCH(B548, Rainfall_Dry!$A$2:$A$217,0)),"")</f>
        <v>137.19979645800001</v>
      </c>
      <c r="X548" s="270">
        <v>34.344660194174757</v>
      </c>
      <c r="Y548" s="270">
        <v>19.22727272727273</v>
      </c>
      <c r="Z548" s="270">
        <v>46.428067078552509</v>
      </c>
      <c r="AA548" s="271" t="s">
        <v>2688</v>
      </c>
      <c r="AB548" s="270">
        <v>3.7452932479053702</v>
      </c>
      <c r="AC548">
        <f>IF('WetLitterbags placem_collection'!AB109="","",'WetLitterbags placem_collection'!AB109)</f>
        <v>3.85</v>
      </c>
      <c r="AD548">
        <f>IF('WetLitterbags placem_collection'!Z109="","",'WetLitterbags placem_collection'!Z109)</f>
        <v>15.5</v>
      </c>
      <c r="AE548" s="256" t="str">
        <f>IF('WetLitterbags placem_collection'!AA109="","",'WetLitterbags placem_collection'!AA109)</f>
        <v>M</v>
      </c>
      <c r="AF548">
        <f>IF('WetLitterbags placem_collection'!AC109="","",'WetLitterbags placem_collection'!AC109)</f>
        <v>0</v>
      </c>
      <c r="AG548">
        <f>IFERROR(AVERAGE('Dry_Litterbag Placem_Collection'!O109,'Dry_Litterbag Placem_Collection'!R109),"")</f>
        <v>5.3</v>
      </c>
      <c r="AH548" s="290">
        <f>IFERROR(AVERAGE('Dry_Litterbag Placem_Collection'!N109,'Dry_Litterbag Placem_Collection'!Q109),"")</f>
        <v>30.200000000000003</v>
      </c>
      <c r="AI548" s="289">
        <f>INDEX(Coordinates!$B$2:$B$197,MATCH(G548,Coordinates!$J$2:$J$197,0))</f>
        <v>-2.3698409649999999</v>
      </c>
      <c r="AJ548" s="289">
        <f>INDEX(Coordinates!$C$2:$C$197,MATCH(G548,Coordinates!$J$2:$J$197,0))</f>
        <v>34.059814000000003</v>
      </c>
      <c r="AK548" s="289" t="str">
        <f>IF(ISNUMBER(SEARCH("C", 'Dry_Litterbag Placem_Collection'!U109)),"YES","")</f>
        <v/>
      </c>
      <c r="AL548" s="289" t="str">
        <f>IF(ISNUMBER(SEARCH("H", 'Dry_Litterbag Placem_Collection'!U109)),"YES","")</f>
        <v/>
      </c>
      <c r="AM548" s="289" t="str">
        <f>IF(ISNUMBER(SEARCH("R", 'Dry_Litterbag Placem_Collection'!U109)),"YES","")</f>
        <v/>
      </c>
    </row>
    <row r="549" spans="1:39" ht="15" customHeight="1">
      <c r="A549" s="281" t="s">
        <v>2677</v>
      </c>
      <c r="B549" s="282">
        <f>'Dry_Litterbag Placem_Collection'!A110</f>
        <v>108</v>
      </c>
      <c r="C549" s="282" t="str">
        <f>'Dry_Litterbag Placem_Collection'!B110</f>
        <v xml:space="preserve">Mwantimba
</v>
      </c>
      <c r="D549" s="282" t="s">
        <v>2677</v>
      </c>
      <c r="E549" s="282" t="s">
        <v>2678</v>
      </c>
      <c r="F549" s="282">
        <v>2</v>
      </c>
      <c r="G549" s="283" t="str">
        <f>'Dry_Litterbag Placem_Collection'!C110</f>
        <v>Wet_Ag2_T4</v>
      </c>
      <c r="H549" s="293" t="s">
        <v>3672</v>
      </c>
      <c r="I549" s="285" t="s">
        <v>1147</v>
      </c>
      <c r="J549" s="282" t="str">
        <f>IF(ISBLANK('Dry_Litterbag Placem_Collection'!L110),"","G"&amp;""&amp;'Dry_Litterbag Placem_Collection'!L110)</f>
        <v>G62</v>
      </c>
      <c r="K549" s="286">
        <f>IFERROR(INDEX('Green_rooibos initial weight'!$C$5:$C$1749,MATCH(J549, 'Green_rooibos initial weight'!$A$5:$A$1749,0)),"")</f>
        <v>2.0819999999999999</v>
      </c>
      <c r="L549" s="286">
        <f t="shared" si="33"/>
        <v>1.8321999999999998</v>
      </c>
      <c r="M549" s="291"/>
      <c r="N549" s="291"/>
      <c r="O549" s="286">
        <f>IF(IFERROR(INDEX('Both teabags AfterDry'!$D$3:$D$900,MATCH(J549,'Both teabags AfterDry'!$A$3:$A$900,0)),"")="","",(IFERROR(INDEX('Both teabags AfterDry'!$D$3:$D$900,MATCH(J549,'Both teabags AfterDry'!$A$3:$A$900,0)),"")))</f>
        <v>1.0947</v>
      </c>
      <c r="P549" s="286">
        <f t="shared" si="34"/>
        <v>0.94409999999999994</v>
      </c>
      <c r="Q549" s="291"/>
      <c r="R549" s="291"/>
      <c r="S549" s="287">
        <f>'Dry_Litterbag Placem_Collection'!E110</f>
        <v>42939</v>
      </c>
      <c r="T549" s="287">
        <f>IF('Dry_Litterbag Placem_Collection'!G110="","",'Dry_Litterbag Placem_Collection'!G110)</f>
        <v>43010</v>
      </c>
      <c r="U549" s="288">
        <f t="shared" si="32"/>
        <v>71</v>
      </c>
      <c r="V549" s="286">
        <f t="shared" si="35"/>
        <v>0.88809999999999989</v>
      </c>
      <c r="W549" s="289">
        <f>IFERROR(INDEX(Rainfall_Dry!$O$2:$O$217,MATCH(B549, Rainfall_Dry!$A$2:$A$217,0)),"")</f>
        <v>137.19979645800001</v>
      </c>
      <c r="X549" s="270">
        <v>34.344660194174757</v>
      </c>
      <c r="Y549" s="270">
        <v>19.22727272727273</v>
      </c>
      <c r="Z549" s="270">
        <v>46.428067078552509</v>
      </c>
      <c r="AA549" s="271" t="s">
        <v>2688</v>
      </c>
      <c r="AB549" s="270">
        <v>4.7452932479053702</v>
      </c>
      <c r="AC549">
        <f>IF('WetLitterbags placem_collection'!AB110="","",'WetLitterbags placem_collection'!AB110)</f>
        <v>9.6999999999999993</v>
      </c>
      <c r="AD549">
        <f>IF('WetLitterbags placem_collection'!Z110="","",'WetLitterbags placem_collection'!Z110)</f>
        <v>22.5</v>
      </c>
      <c r="AE549" s="256" t="str">
        <f>IF('WetLitterbags placem_collection'!AA110="","",'WetLitterbags placem_collection'!AA110)</f>
        <v>M</v>
      </c>
      <c r="AF549">
        <f>IF('WetLitterbags placem_collection'!AC110="","",'WetLitterbags placem_collection'!AC110)</f>
        <v>0</v>
      </c>
      <c r="AG549">
        <f>IFERROR(AVERAGE('Dry_Litterbag Placem_Collection'!O110,'Dry_Litterbag Placem_Collection'!R110),"")</f>
        <v>7.65</v>
      </c>
      <c r="AH549" s="290">
        <f>IFERROR(AVERAGE('Dry_Litterbag Placem_Collection'!N110,'Dry_Litterbag Placem_Collection'!Q110),"")</f>
        <v>31.8</v>
      </c>
      <c r="AI549" s="289">
        <f>INDEX(Coordinates!$B$2:$B$197,MATCH(G549,Coordinates!$J$2:$J$197,0))</f>
        <v>-2.3698620030000002</v>
      </c>
      <c r="AJ549" s="289">
        <f>INDEX(Coordinates!$C$2:$C$197,MATCH(G549,Coordinates!$J$2:$J$197,0))</f>
        <v>34.059759020000001</v>
      </c>
      <c r="AK549" s="289" t="str">
        <f>IF(ISNUMBER(SEARCH("C", 'Dry_Litterbag Placem_Collection'!U110)),"YES","")</f>
        <v/>
      </c>
      <c r="AL549" s="289" t="str">
        <f>IF(ISNUMBER(SEARCH("H", 'Dry_Litterbag Placem_Collection'!U110)),"YES","")</f>
        <v/>
      </c>
      <c r="AM549" s="289" t="str">
        <f>IF(ISNUMBER(SEARCH("R", 'Dry_Litterbag Placem_Collection'!U110)),"YES","")</f>
        <v/>
      </c>
    </row>
    <row r="550" spans="1:39" ht="15" customHeight="1">
      <c r="A550" s="281" t="s">
        <v>2677</v>
      </c>
      <c r="B550" s="282">
        <f>'Dry_Litterbag Placem_Collection'!A111</f>
        <v>109</v>
      </c>
      <c r="C550" s="282" t="str">
        <f>'Dry_Litterbag Placem_Collection'!B111</f>
        <v xml:space="preserve">Mwantimba
</v>
      </c>
      <c r="D550" s="282" t="s">
        <v>2677</v>
      </c>
      <c r="E550" s="282" t="s">
        <v>2678</v>
      </c>
      <c r="F550" s="282">
        <v>2</v>
      </c>
      <c r="G550" s="283" t="str">
        <f>'Dry_Litterbag Placem_Collection'!C111</f>
        <v>Wet_Ag2_T5</v>
      </c>
      <c r="H550" s="293" t="s">
        <v>3672</v>
      </c>
      <c r="I550" s="285" t="s">
        <v>1147</v>
      </c>
      <c r="J550" s="282" t="str">
        <f>IF(ISBLANK('Dry_Litterbag Placem_Collection'!L111),"","G"&amp;""&amp;'Dry_Litterbag Placem_Collection'!L111)</f>
        <v>G102</v>
      </c>
      <c r="K550" s="286">
        <f>IFERROR(INDEX('Green_rooibos initial weight'!$C$5:$C$1749,MATCH(J550, 'Green_rooibos initial weight'!$A$5:$A$1749,0)),"")</f>
        <v>2.0920000000000001</v>
      </c>
      <c r="L550" s="286">
        <f t="shared" si="33"/>
        <v>1.8422000000000001</v>
      </c>
      <c r="M550" s="291"/>
      <c r="N550" s="291"/>
      <c r="O550" s="286">
        <f>IF(IFERROR(INDEX('Both teabags AfterDry'!$D$3:$D$900,MATCH(J550,'Both teabags AfterDry'!$A$3:$A$900,0)),"")="","",(IFERROR(INDEX('Both teabags AfterDry'!$D$3:$D$900,MATCH(J550,'Both teabags AfterDry'!$A$3:$A$900,0)),"")))</f>
        <v>1.0327999999999999</v>
      </c>
      <c r="P550" s="286">
        <f t="shared" si="34"/>
        <v>0.88219999999999987</v>
      </c>
      <c r="Q550" s="291"/>
      <c r="R550" s="291"/>
      <c r="S550" s="287">
        <f>'Dry_Litterbag Placem_Collection'!E111</f>
        <v>42939</v>
      </c>
      <c r="T550" s="287">
        <f>IF('Dry_Litterbag Placem_Collection'!G111="","",'Dry_Litterbag Placem_Collection'!G111)</f>
        <v>43010</v>
      </c>
      <c r="U550" s="288">
        <f t="shared" si="32"/>
        <v>71</v>
      </c>
      <c r="V550" s="286">
        <f t="shared" si="35"/>
        <v>0.96000000000000019</v>
      </c>
      <c r="W550" s="289">
        <f>IFERROR(INDEX(Rainfall_Dry!$O$2:$O$217,MATCH(B550, Rainfall_Dry!$A$2:$A$217,0)),"")</f>
        <v>137.19979645800001</v>
      </c>
      <c r="X550" s="270">
        <v>34.344660194174757</v>
      </c>
      <c r="Y550" s="270">
        <v>19.22727272727273</v>
      </c>
      <c r="Z550" s="270">
        <v>46.428067078552509</v>
      </c>
      <c r="AA550" s="271" t="s">
        <v>2688</v>
      </c>
      <c r="AB550" s="270">
        <v>5.7452932479053702</v>
      </c>
      <c r="AC550">
        <f>IF('WetLitterbags placem_collection'!AB111="","",'WetLitterbags placem_collection'!AB111)</f>
        <v>10.5</v>
      </c>
      <c r="AD550">
        <f>IF('WetLitterbags placem_collection'!Z111="","",'WetLitterbags placem_collection'!Z111)</f>
        <v>22.5</v>
      </c>
      <c r="AE550" s="256" t="str">
        <f>IF('WetLitterbags placem_collection'!AA111="","",'WetLitterbags placem_collection'!AA111)</f>
        <v>M</v>
      </c>
      <c r="AF550">
        <f>IF('WetLitterbags placem_collection'!AC111="","",'WetLitterbags placem_collection'!AC111)</f>
        <v>0</v>
      </c>
      <c r="AG550">
        <f>IFERROR(AVERAGE('Dry_Litterbag Placem_Collection'!O111,'Dry_Litterbag Placem_Collection'!R111),"")</f>
        <v>7.5</v>
      </c>
      <c r="AH550" s="290">
        <f>IFERROR(AVERAGE('Dry_Litterbag Placem_Collection'!N111,'Dry_Litterbag Placem_Collection'!Q111),"")</f>
        <v>30.65</v>
      </c>
      <c r="AI550" s="289">
        <f>INDEX(Coordinates!$B$2:$B$197,MATCH(G550,Coordinates!$J$2:$J$197,0))</f>
        <v>-2.3698390370000002</v>
      </c>
      <c r="AJ550" s="289">
        <f>INDEX(Coordinates!$C$2:$C$197,MATCH(G550,Coordinates!$J$2:$J$197,0))</f>
        <v>34.059714</v>
      </c>
      <c r="AK550" s="289" t="str">
        <f>IF(ISNUMBER(SEARCH("C", 'Dry_Litterbag Placem_Collection'!U111)),"YES","")</f>
        <v/>
      </c>
      <c r="AL550" s="289" t="str">
        <f>IF(ISNUMBER(SEARCH("H", 'Dry_Litterbag Placem_Collection'!U111)),"YES","")</f>
        <v/>
      </c>
      <c r="AM550" s="289" t="str">
        <f>IF(ISNUMBER(SEARCH("R", 'Dry_Litterbag Placem_Collection'!U111)),"YES","")</f>
        <v/>
      </c>
    </row>
    <row r="551" spans="1:39" ht="15" customHeight="1">
      <c r="A551" s="281" t="s">
        <v>2677</v>
      </c>
      <c r="B551" s="282">
        <f>'Dry_Litterbag Placem_Collection'!A112</f>
        <v>110</v>
      </c>
      <c r="C551" s="282" t="str">
        <f>'Dry_Litterbag Placem_Collection'!B112</f>
        <v xml:space="preserve">Mwantimba
</v>
      </c>
      <c r="D551" s="282" t="s">
        <v>2677</v>
      </c>
      <c r="E551" s="282" t="s">
        <v>2678</v>
      </c>
      <c r="F551" s="282">
        <v>2</v>
      </c>
      <c r="G551" s="283" t="str">
        <f>'Dry_Litterbag Placem_Collection'!C112</f>
        <v>Wet_Ag2_T6</v>
      </c>
      <c r="H551" s="293" t="s">
        <v>3672</v>
      </c>
      <c r="I551" s="285" t="s">
        <v>1147</v>
      </c>
      <c r="J551" s="282" t="str">
        <f>IF(ISBLANK('Dry_Litterbag Placem_Collection'!L112),"","G"&amp;""&amp;'Dry_Litterbag Placem_Collection'!L112)</f>
        <v>G265</v>
      </c>
      <c r="K551" s="286">
        <f>IFERROR(INDEX('Green_rooibos initial weight'!$C$5:$C$1749,MATCH(J551, 'Green_rooibos initial weight'!$A$5:$A$1749,0)),"")</f>
        <v>1.9790000000000001</v>
      </c>
      <c r="L551" s="286">
        <f t="shared" si="33"/>
        <v>1.7292000000000001</v>
      </c>
      <c r="M551" s="291"/>
      <c r="N551" s="291"/>
      <c r="O551" s="286">
        <f>IF(IFERROR(INDEX('Both teabags AfterDry'!$D$3:$D$900,MATCH(J551,'Both teabags AfterDry'!$A$3:$A$900,0)),"")="","",(IFERROR(INDEX('Both teabags AfterDry'!$D$3:$D$900,MATCH(J551,'Both teabags AfterDry'!$A$3:$A$900,0)),"")))</f>
        <v>0.93579999999999997</v>
      </c>
      <c r="P551" s="286">
        <f t="shared" si="34"/>
        <v>0.7851999999999999</v>
      </c>
      <c r="Q551" s="291"/>
      <c r="R551" s="291"/>
      <c r="S551" s="287">
        <f>'Dry_Litterbag Placem_Collection'!E112</f>
        <v>42939</v>
      </c>
      <c r="T551" s="287">
        <f>IF('Dry_Litterbag Placem_Collection'!G112="","",'Dry_Litterbag Placem_Collection'!G112)</f>
        <v>43010</v>
      </c>
      <c r="U551" s="288">
        <f t="shared" si="32"/>
        <v>71</v>
      </c>
      <c r="V551" s="286">
        <f t="shared" si="35"/>
        <v>0.94400000000000017</v>
      </c>
      <c r="W551" s="289">
        <f>IFERROR(INDEX(Rainfall_Dry!$O$2:$O$217,MATCH(B551, Rainfall_Dry!$A$2:$A$217,0)),"")</f>
        <v>137.19979645800001</v>
      </c>
      <c r="X551" s="270">
        <v>34.344660194174757</v>
      </c>
      <c r="Y551" s="270">
        <v>19.22727272727273</v>
      </c>
      <c r="Z551" s="270">
        <v>46.428067078552509</v>
      </c>
      <c r="AA551" s="271" t="s">
        <v>2688</v>
      </c>
      <c r="AB551" s="270">
        <v>6.7452932479053702</v>
      </c>
      <c r="AC551">
        <f>IF('WetLitterbags placem_collection'!AB112="","",'WetLitterbags placem_collection'!AB112)</f>
        <v>5.75</v>
      </c>
      <c r="AD551">
        <f>IF('WetLitterbags placem_collection'!Z112="","",'WetLitterbags placem_collection'!Z112)</f>
        <v>22.5</v>
      </c>
      <c r="AE551" s="256" t="str">
        <f>IF('WetLitterbags placem_collection'!AA112="","",'WetLitterbags placem_collection'!AA112)</f>
        <v>M</v>
      </c>
      <c r="AF551">
        <f>IF('WetLitterbags placem_collection'!AC112="","",'WetLitterbags placem_collection'!AC112)</f>
        <v>0</v>
      </c>
      <c r="AG551">
        <f>IFERROR(AVERAGE('Dry_Litterbag Placem_Collection'!O112,'Dry_Litterbag Placem_Collection'!R112),"")</f>
        <v>7.3500000000000005</v>
      </c>
      <c r="AH551" s="290">
        <f>IFERROR(AVERAGE('Dry_Litterbag Placem_Collection'!N112,'Dry_Litterbag Placem_Collection'!Q112),"")</f>
        <v>31.150000000000002</v>
      </c>
      <c r="AI551" s="289">
        <f>INDEX(Coordinates!$B$2:$B$197,MATCH(G551,Coordinates!$J$2:$J$197,0))</f>
        <v>-2.3697549659999999</v>
      </c>
      <c r="AJ551" s="289">
        <f>INDEX(Coordinates!$C$2:$C$197,MATCH(G551,Coordinates!$J$2:$J$197,0))</f>
        <v>34.059668989999999</v>
      </c>
      <c r="AK551" s="289" t="str">
        <f>IF(ISNUMBER(SEARCH("C", 'Dry_Litterbag Placem_Collection'!U112)),"YES","")</f>
        <v/>
      </c>
      <c r="AL551" s="289" t="str">
        <f>IF(ISNUMBER(SEARCH("H", 'Dry_Litterbag Placem_Collection'!U112)),"YES","")</f>
        <v/>
      </c>
      <c r="AM551" s="289" t="str">
        <f>IF(ISNUMBER(SEARCH("R", 'Dry_Litterbag Placem_Collection'!U112)),"YES","")</f>
        <v/>
      </c>
    </row>
    <row r="552" spans="1:39" ht="15" customHeight="1">
      <c r="A552" s="281" t="s">
        <v>2677</v>
      </c>
      <c r="B552" s="282">
        <f>'Dry_Litterbag Placem_Collection'!A113</f>
        <v>111</v>
      </c>
      <c r="C552" s="282" t="str">
        <f>'Dry_Litterbag Placem_Collection'!B113</f>
        <v xml:space="preserve">Mwantimba
</v>
      </c>
      <c r="D552" s="282" t="s">
        <v>2677</v>
      </c>
      <c r="E552" s="282" t="s">
        <v>2678</v>
      </c>
      <c r="F552" s="282">
        <v>2</v>
      </c>
      <c r="G552" s="283" t="str">
        <f>'Dry_Litterbag Placem_Collection'!C113</f>
        <v>Wet_Ag2_T7</v>
      </c>
      <c r="H552" s="293" t="s">
        <v>3672</v>
      </c>
      <c r="I552" s="285" t="s">
        <v>1147</v>
      </c>
      <c r="J552" s="282" t="str">
        <f>IF(ISBLANK('Dry_Litterbag Placem_Collection'!L113),"","G"&amp;""&amp;'Dry_Litterbag Placem_Collection'!L113)</f>
        <v>G455</v>
      </c>
      <c r="K552" s="286">
        <f>IFERROR(INDEX('Green_rooibos initial weight'!$C$5:$C$1749,MATCH(J552, 'Green_rooibos initial weight'!$A$5:$A$1749,0)),"")</f>
        <v>2.0299999999999998</v>
      </c>
      <c r="L552" s="286">
        <f t="shared" si="33"/>
        <v>1.7801999999999998</v>
      </c>
      <c r="M552" s="291"/>
      <c r="N552" s="291"/>
      <c r="O552" s="286">
        <f>IF(IFERROR(INDEX('Both teabags AfterDry'!$D$3:$D$900,MATCH(J552,'Both teabags AfterDry'!$A$3:$A$900,0)),"")="","",(IFERROR(INDEX('Both teabags AfterDry'!$D$3:$D$900,MATCH(J552,'Both teabags AfterDry'!$A$3:$A$900,0)),"")))</f>
        <v>0.92169999999999996</v>
      </c>
      <c r="P552" s="286">
        <f t="shared" si="34"/>
        <v>0.7710999999999999</v>
      </c>
      <c r="Q552" s="291"/>
      <c r="R552" s="291"/>
      <c r="S552" s="287">
        <f>'Dry_Litterbag Placem_Collection'!E113</f>
        <v>42939</v>
      </c>
      <c r="T552" s="287">
        <f>IF('Dry_Litterbag Placem_Collection'!G113="","",'Dry_Litterbag Placem_Collection'!G113)</f>
        <v>43010</v>
      </c>
      <c r="U552" s="288">
        <f t="shared" si="32"/>
        <v>71</v>
      </c>
      <c r="V552" s="286">
        <f t="shared" si="35"/>
        <v>1.0090999999999999</v>
      </c>
      <c r="W552" s="289">
        <f>IFERROR(INDEX(Rainfall_Dry!$O$2:$O$217,MATCH(B552, Rainfall_Dry!$A$2:$A$217,0)),"")</f>
        <v>137.19979645800001</v>
      </c>
      <c r="X552" s="270">
        <v>34.344660194174757</v>
      </c>
      <c r="Y552" s="270">
        <v>19.22727272727273</v>
      </c>
      <c r="Z552" s="270">
        <v>46.428067078552509</v>
      </c>
      <c r="AA552" s="271" t="s">
        <v>2688</v>
      </c>
      <c r="AB552" s="270">
        <v>7.7452932479053702</v>
      </c>
      <c r="AC552">
        <f>IF('WetLitterbags placem_collection'!AB113="","",'WetLitterbags placem_collection'!AB113)</f>
        <v>6.1</v>
      </c>
      <c r="AD552">
        <f>IF('WetLitterbags placem_collection'!Z113="","",'WetLitterbags placem_collection'!Z113)</f>
        <v>26</v>
      </c>
      <c r="AE552" s="256" t="str">
        <f>IF('WetLitterbags placem_collection'!AA113="","",'WetLitterbags placem_collection'!AA113)</f>
        <v>M</v>
      </c>
      <c r="AF552">
        <f>IF('WetLitterbags placem_collection'!AC113="","",'WetLitterbags placem_collection'!AC113)</f>
        <v>0</v>
      </c>
      <c r="AG552">
        <f>IFERROR(AVERAGE('Dry_Litterbag Placem_Collection'!O113,'Dry_Litterbag Placem_Collection'!R113),"")</f>
        <v>8.3000000000000007</v>
      </c>
      <c r="AH552" s="290">
        <f>IFERROR(AVERAGE('Dry_Litterbag Placem_Collection'!N113,'Dry_Litterbag Placem_Collection'!Q113),"")</f>
        <v>29.549999999999997</v>
      </c>
      <c r="AI552" s="289">
        <f>INDEX(Coordinates!$B$2:$B$197,MATCH(G552,Coordinates!$J$2:$J$197,0))</f>
        <v>-2.3697330060000001</v>
      </c>
      <c r="AJ552" s="289">
        <f>INDEX(Coordinates!$C$2:$C$197,MATCH(G552,Coordinates!$J$2:$J$197,0))</f>
        <v>34.059615010000002</v>
      </c>
      <c r="AK552" s="289" t="str">
        <f>IF(ISNUMBER(SEARCH("C", 'Dry_Litterbag Placem_Collection'!U113)),"YES","")</f>
        <v/>
      </c>
      <c r="AL552" s="289" t="str">
        <f>IF(ISNUMBER(SEARCH("H", 'Dry_Litterbag Placem_Collection'!U113)),"YES","")</f>
        <v/>
      </c>
      <c r="AM552" s="289" t="str">
        <f>IF(ISNUMBER(SEARCH("R", 'Dry_Litterbag Placem_Collection'!U113)),"YES","")</f>
        <v/>
      </c>
    </row>
    <row r="553" spans="1:39" ht="15" customHeight="1">
      <c r="A553" s="281" t="s">
        <v>2677</v>
      </c>
      <c r="B553" s="282">
        <f>'Dry_Litterbag Placem_Collection'!A114</f>
        <v>112</v>
      </c>
      <c r="C553" s="282" t="str">
        <f>'Dry_Litterbag Placem_Collection'!B114</f>
        <v xml:space="preserve">Mwantimba
</v>
      </c>
      <c r="D553" s="282" t="s">
        <v>2677</v>
      </c>
      <c r="E553" s="282" t="s">
        <v>2678</v>
      </c>
      <c r="F553" s="282">
        <v>2</v>
      </c>
      <c r="G553" s="283" t="str">
        <f>'Dry_Litterbag Placem_Collection'!C114</f>
        <v>Wet_Ag2_T8</v>
      </c>
      <c r="H553" s="293" t="s">
        <v>3672</v>
      </c>
      <c r="I553" s="285" t="s">
        <v>1147</v>
      </c>
      <c r="J553" s="282" t="str">
        <f>IF(ISBLANK('Dry_Litterbag Placem_Collection'!L114),"","G"&amp;""&amp;'Dry_Litterbag Placem_Collection'!L114)</f>
        <v/>
      </c>
      <c r="K553" s="286" t="str">
        <f>IFERROR(INDEX('Green_rooibos initial weight'!$C$5:$C$1749,MATCH(J553, 'Green_rooibos initial weight'!$A$5:$A$1749,0)),"")</f>
        <v/>
      </c>
      <c r="L553" s="286" t="str">
        <f t="shared" si="33"/>
        <v/>
      </c>
      <c r="M553" s="291"/>
      <c r="N553" s="291"/>
      <c r="O553" s="286" t="str">
        <f>IF(IFERROR(INDEX('Both teabags AfterDry'!$D$3:$D$900,MATCH(J553,'Both teabags AfterDry'!$A$3:$A$900,0)),"")="","",(IFERROR(INDEX('Both teabags AfterDry'!$D$3:$D$900,MATCH(J553,'Both teabags AfterDry'!$A$3:$A$900,0)),"")))</f>
        <v/>
      </c>
      <c r="P553" s="286" t="str">
        <f t="shared" si="34"/>
        <v/>
      </c>
      <c r="Q553" s="291"/>
      <c r="R553" s="291"/>
      <c r="S553" s="287">
        <f>'Dry_Litterbag Placem_Collection'!E114</f>
        <v>0</v>
      </c>
      <c r="T553" s="287" t="str">
        <f>IF('Dry_Litterbag Placem_Collection'!G114="","",'Dry_Litterbag Placem_Collection'!G114)</f>
        <v/>
      </c>
      <c r="U553" s="288" t="str">
        <f t="shared" si="32"/>
        <v/>
      </c>
      <c r="V553" s="286" t="str">
        <f t="shared" si="35"/>
        <v/>
      </c>
      <c r="W553" s="289" t="str">
        <f>IFERROR(INDEX(Rainfall_Dry!$O$2:$O$217,MATCH(B553, Rainfall_Dry!$A$2:$A$217,0)),"")</f>
        <v/>
      </c>
      <c r="X553" s="270">
        <v>34.344660194174757</v>
      </c>
      <c r="Y553" s="270">
        <v>19.22727272727273</v>
      </c>
      <c r="Z553" s="270">
        <v>46.428067078552509</v>
      </c>
      <c r="AA553" s="271" t="s">
        <v>2688</v>
      </c>
      <c r="AB553" s="270">
        <v>8.7452932479053693</v>
      </c>
      <c r="AC553">
        <f>IF('WetLitterbags placem_collection'!AB114="","",'WetLitterbags placem_collection'!AB114)</f>
        <v>11.5</v>
      </c>
      <c r="AD553">
        <f>IF('WetLitterbags placem_collection'!Z114="","",'WetLitterbags placem_collection'!Z114)</f>
        <v>15</v>
      </c>
      <c r="AE553" s="256" t="str">
        <f>IF('WetLitterbags placem_collection'!AA114="","",'WetLitterbags placem_collection'!AA114)</f>
        <v>M</v>
      </c>
      <c r="AF553">
        <f>IF('WetLitterbags placem_collection'!AC114="","",'WetLitterbags placem_collection'!AC114)</f>
        <v>0</v>
      </c>
      <c r="AG553" t="str">
        <f>IFERROR(AVERAGE('Dry_Litterbag Placem_Collection'!O114,'Dry_Litterbag Placem_Collection'!R114),"")</f>
        <v/>
      </c>
      <c r="AH553" s="290" t="str">
        <f>IFERROR(AVERAGE('Dry_Litterbag Placem_Collection'!N114,'Dry_Litterbag Placem_Collection'!Q114),"")</f>
        <v/>
      </c>
      <c r="AI553" s="289">
        <f>INDEX(Coordinates!$B$2:$B$197,MATCH(G553,Coordinates!$J$2:$J$197,0))</f>
        <v>-2.36967098</v>
      </c>
      <c r="AJ553" s="289">
        <f>INDEX(Coordinates!$C$2:$C$197,MATCH(G553,Coordinates!$J$2:$J$197,0))</f>
        <v>34.059735959999998</v>
      </c>
      <c r="AK553" s="289" t="str">
        <f>IF(ISNUMBER(SEARCH("C", 'Dry_Litterbag Placem_Collection'!U114)),"YES","")</f>
        <v/>
      </c>
      <c r="AL553" s="289" t="str">
        <f>IF(ISNUMBER(SEARCH("H", 'Dry_Litterbag Placem_Collection'!U114)),"YES","")</f>
        <v/>
      </c>
      <c r="AM553" s="289" t="str">
        <f>IF(ISNUMBER(SEARCH("R", 'Dry_Litterbag Placem_Collection'!U114)),"YES","")</f>
        <v/>
      </c>
    </row>
    <row r="554" spans="1:39" ht="15" customHeight="1">
      <c r="A554" s="281" t="s">
        <v>2677</v>
      </c>
      <c r="B554" s="282">
        <f>'Dry_Litterbag Placem_Collection'!A115</f>
        <v>113</v>
      </c>
      <c r="C554" s="282" t="str">
        <f>'Dry_Litterbag Placem_Collection'!B115</f>
        <v xml:space="preserve">Mwantimba
</v>
      </c>
      <c r="D554" s="282" t="s">
        <v>2677</v>
      </c>
      <c r="E554" s="282" t="s">
        <v>2678</v>
      </c>
      <c r="F554" s="282">
        <v>3</v>
      </c>
      <c r="G554" s="283" t="str">
        <f>'Dry_Litterbag Placem_Collection'!C115</f>
        <v>Wet_Ag3_T1</v>
      </c>
      <c r="H554" s="293" t="s">
        <v>3672</v>
      </c>
      <c r="I554" s="285" t="s">
        <v>1147</v>
      </c>
      <c r="J554" s="282" t="str">
        <f>IF(ISBLANK('Dry_Litterbag Placem_Collection'!L115),"","G"&amp;""&amp;'Dry_Litterbag Placem_Collection'!L115)</f>
        <v>G490</v>
      </c>
      <c r="K554" s="286">
        <f>IFERROR(INDEX('Green_rooibos initial weight'!$C$5:$C$1749,MATCH(J554, 'Green_rooibos initial weight'!$A$5:$A$1749,0)),"")</f>
        <v>1.881</v>
      </c>
      <c r="L554" s="286">
        <f t="shared" si="33"/>
        <v>1.6312</v>
      </c>
      <c r="M554" s="291"/>
      <c r="N554" s="291"/>
      <c r="O554" s="286">
        <f>IF(IFERROR(INDEX('Both teabags AfterDry'!$D$3:$D$900,MATCH(J554,'Both teabags AfterDry'!$A$3:$A$900,0)),"")="","",(IFERROR(INDEX('Both teabags AfterDry'!$D$3:$D$900,MATCH(J554,'Both teabags AfterDry'!$A$3:$A$900,0)),"")))</f>
        <v>0.72760000000000002</v>
      </c>
      <c r="P554" s="286">
        <f t="shared" si="34"/>
        <v>0.57699999999999996</v>
      </c>
      <c r="Q554" s="291"/>
      <c r="R554" s="291"/>
      <c r="S554" s="287">
        <f>'Dry_Litterbag Placem_Collection'!E115</f>
        <v>42939</v>
      </c>
      <c r="T554" s="287">
        <f>IF('Dry_Litterbag Placem_Collection'!G115="","",'Dry_Litterbag Placem_Collection'!G115)</f>
        <v>43008</v>
      </c>
      <c r="U554" s="288">
        <f t="shared" si="32"/>
        <v>69</v>
      </c>
      <c r="V554" s="286">
        <f t="shared" si="35"/>
        <v>1.0542</v>
      </c>
      <c r="W554" s="289">
        <f>IFERROR(INDEX(Rainfall_Dry!$O$2:$O$217,MATCH(B554, Rainfall_Dry!$A$2:$A$217,0)),"")</f>
        <v>136.27214243</v>
      </c>
      <c r="X554" s="270">
        <v>27.96</v>
      </c>
      <c r="Y554" s="270">
        <v>4.9200000000000017</v>
      </c>
      <c r="Z554" s="270">
        <v>67.12</v>
      </c>
      <c r="AA554" s="271" t="s">
        <v>2688</v>
      </c>
      <c r="AB554" s="270">
        <v>0.88610152784622953</v>
      </c>
      <c r="AC554">
        <f>IF('WetLitterbags placem_collection'!AB115="","",'WetLitterbags placem_collection'!AB115)</f>
        <v>26</v>
      </c>
      <c r="AD554">
        <f>IF('WetLitterbags placem_collection'!Z115="","",'WetLitterbags placem_collection'!Z115)</f>
        <v>88.5</v>
      </c>
      <c r="AE554" s="256" t="str">
        <f>IF('WetLitterbags placem_collection'!AA115="","",'WetLitterbags placem_collection'!AA115)</f>
        <v>G</v>
      </c>
      <c r="AF554">
        <f>IF('WetLitterbags placem_collection'!AC115="","",'WetLitterbags placem_collection'!AC115)</f>
        <v>0</v>
      </c>
      <c r="AG554">
        <f>IFERROR(AVERAGE('Dry_Litterbag Placem_Collection'!O115,'Dry_Litterbag Placem_Collection'!R115),"")</f>
        <v>6.35</v>
      </c>
      <c r="AH554" s="290">
        <f>IFERROR(AVERAGE('Dry_Litterbag Placem_Collection'!N115,'Dry_Litterbag Placem_Collection'!Q115),"")</f>
        <v>28.9</v>
      </c>
      <c r="AI554" s="289">
        <f>INDEX(Coordinates!$B$2:$B$197,MATCH(G554,Coordinates!$J$2:$J$197,0))</f>
        <v>-2.3487199940000001</v>
      </c>
      <c r="AJ554" s="289">
        <f>INDEX(Coordinates!$C$2:$C$197,MATCH(G554,Coordinates!$J$2:$J$197,0))</f>
        <v>34.051391029999998</v>
      </c>
      <c r="AK554" s="289" t="str">
        <f>IF(ISNUMBER(SEARCH("C", 'Dry_Litterbag Placem_Collection'!U115)),"YES","")</f>
        <v/>
      </c>
      <c r="AL554" s="289" t="str">
        <f>IF(ISNUMBER(SEARCH("H", 'Dry_Litterbag Placem_Collection'!U115)),"YES","")</f>
        <v/>
      </c>
      <c r="AM554" s="289" t="str">
        <f>IF(ISNUMBER(SEARCH("R", 'Dry_Litterbag Placem_Collection'!U115)),"YES","")</f>
        <v/>
      </c>
    </row>
    <row r="555" spans="1:39" ht="15" customHeight="1">
      <c r="A555" s="281" t="s">
        <v>2677</v>
      </c>
      <c r="B555" s="282">
        <f>'Dry_Litterbag Placem_Collection'!A116</f>
        <v>114</v>
      </c>
      <c r="C555" s="282" t="str">
        <f>'Dry_Litterbag Placem_Collection'!B116</f>
        <v xml:space="preserve">Mwantimba
</v>
      </c>
      <c r="D555" s="282" t="s">
        <v>2677</v>
      </c>
      <c r="E555" s="282" t="s">
        <v>2678</v>
      </c>
      <c r="F555" s="282">
        <v>3</v>
      </c>
      <c r="G555" s="283" t="str">
        <f>'Dry_Litterbag Placem_Collection'!C116</f>
        <v>Wet_Ag3_T2</v>
      </c>
      <c r="H555" s="293" t="s">
        <v>3672</v>
      </c>
      <c r="I555" s="285" t="s">
        <v>1147</v>
      </c>
      <c r="J555" s="282" t="str">
        <f>IF(ISBLANK('Dry_Litterbag Placem_Collection'!L116),"","G"&amp;""&amp;'Dry_Litterbag Placem_Collection'!L116)</f>
        <v>G650</v>
      </c>
      <c r="K555" s="286">
        <f>IFERROR(INDEX('Green_rooibos initial weight'!$C$5:$C$1749,MATCH(J555, 'Green_rooibos initial weight'!$A$5:$A$1749,0)),"")</f>
        <v>2.0270000000000001</v>
      </c>
      <c r="L555" s="286">
        <f t="shared" si="33"/>
        <v>1.7772000000000001</v>
      </c>
      <c r="M555" s="291"/>
      <c r="N555" s="291"/>
      <c r="O555" s="286">
        <f>IF(IFERROR(INDEX('Both teabags AfterDry'!$D$3:$D$900,MATCH(J555,'Both teabags AfterDry'!$A$3:$A$900,0)),"")="","",(IFERROR(INDEX('Both teabags AfterDry'!$D$3:$D$900,MATCH(J555,'Both teabags AfterDry'!$A$3:$A$900,0)),"")))</f>
        <v>0.86890000000000001</v>
      </c>
      <c r="P555" s="286">
        <f t="shared" si="34"/>
        <v>0.71829999999999994</v>
      </c>
      <c r="Q555" s="291"/>
      <c r="R555" s="291"/>
      <c r="S555" s="287">
        <f>'Dry_Litterbag Placem_Collection'!E116</f>
        <v>42939</v>
      </c>
      <c r="T555" s="287">
        <f>IF('Dry_Litterbag Placem_Collection'!G116="","",'Dry_Litterbag Placem_Collection'!G116)</f>
        <v>43008</v>
      </c>
      <c r="U555" s="288">
        <f t="shared" si="32"/>
        <v>69</v>
      </c>
      <c r="V555" s="286">
        <f t="shared" si="35"/>
        <v>1.0589000000000002</v>
      </c>
      <c r="W555" s="289">
        <f>IFERROR(INDEX(Rainfall_Dry!$O$2:$O$217,MATCH(B555, Rainfall_Dry!$A$2:$A$217,0)),"")</f>
        <v>136.27214243</v>
      </c>
      <c r="X555" s="270">
        <v>27.96</v>
      </c>
      <c r="Y555" s="270">
        <v>4.9200000000000017</v>
      </c>
      <c r="Z555" s="270">
        <v>67.12</v>
      </c>
      <c r="AA555" s="271" t="s">
        <v>2688</v>
      </c>
      <c r="AB555" s="270">
        <v>1.8861015278462301</v>
      </c>
      <c r="AC555">
        <f>IF('WetLitterbags placem_collection'!AB116="","",'WetLitterbags placem_collection'!AB116)</f>
        <v>16.5</v>
      </c>
      <c r="AD555">
        <f>IF('WetLitterbags placem_collection'!Z116="","",'WetLitterbags placem_collection'!Z116)</f>
        <v>87.5</v>
      </c>
      <c r="AE555" s="256" t="str">
        <f>IF('WetLitterbags placem_collection'!AA116="","",'WetLitterbags placem_collection'!AA116)</f>
        <v>G</v>
      </c>
      <c r="AF555">
        <f>IF('WetLitterbags placem_collection'!AC116="","",'WetLitterbags placem_collection'!AC116)</f>
        <v>0</v>
      </c>
      <c r="AG555">
        <f>IFERROR(AVERAGE('Dry_Litterbag Placem_Collection'!O116,'Dry_Litterbag Placem_Collection'!R116),"")</f>
        <v>12.1</v>
      </c>
      <c r="AH555" s="290">
        <f>IFERROR(AVERAGE('Dry_Litterbag Placem_Collection'!N116,'Dry_Litterbag Placem_Collection'!Q116),"")</f>
        <v>28.1</v>
      </c>
      <c r="AI555" s="289">
        <f>INDEX(Coordinates!$B$2:$B$197,MATCH(G555,Coordinates!$J$2:$J$197,0))</f>
        <v>-2.348716976</v>
      </c>
      <c r="AJ555" s="289">
        <f>INDEX(Coordinates!$C$2:$C$197,MATCH(G555,Coordinates!$J$2:$J$197,0))</f>
        <v>34.051484989999999</v>
      </c>
      <c r="AK555" s="289" t="str">
        <f>IF(ISNUMBER(SEARCH("C", 'Dry_Litterbag Placem_Collection'!U116)),"YES","")</f>
        <v/>
      </c>
      <c r="AL555" s="289" t="str">
        <f>IF(ISNUMBER(SEARCH("H", 'Dry_Litterbag Placem_Collection'!U116)),"YES","")</f>
        <v/>
      </c>
      <c r="AM555" s="289" t="str">
        <f>IF(ISNUMBER(SEARCH("R", 'Dry_Litterbag Placem_Collection'!U116)),"YES","")</f>
        <v/>
      </c>
    </row>
    <row r="556" spans="1:39" ht="15" customHeight="1">
      <c r="A556" s="281" t="s">
        <v>2677</v>
      </c>
      <c r="B556" s="282">
        <f>'Dry_Litterbag Placem_Collection'!A117</f>
        <v>115</v>
      </c>
      <c r="C556" s="282" t="str">
        <f>'Dry_Litterbag Placem_Collection'!B117</f>
        <v xml:space="preserve">Mwantimba
</v>
      </c>
      <c r="D556" s="282" t="s">
        <v>2677</v>
      </c>
      <c r="E556" s="282" t="s">
        <v>2678</v>
      </c>
      <c r="F556" s="282">
        <v>3</v>
      </c>
      <c r="G556" s="283" t="str">
        <f>'Dry_Litterbag Placem_Collection'!C117</f>
        <v>Wet_Ag3_T3</v>
      </c>
      <c r="H556" s="293" t="s">
        <v>3672</v>
      </c>
      <c r="I556" s="285" t="s">
        <v>1147</v>
      </c>
      <c r="J556" s="282" t="str">
        <f>IF(ISBLANK('Dry_Litterbag Placem_Collection'!L117),"","G"&amp;""&amp;'Dry_Litterbag Placem_Collection'!L117)</f>
        <v>G873</v>
      </c>
      <c r="K556" s="286">
        <f>IFERROR(INDEX('Green_rooibos initial weight'!$C$5:$C$1749,MATCH(J556, 'Green_rooibos initial weight'!$A$5:$A$1749,0)),"")</f>
        <v>2.0089999999999999</v>
      </c>
      <c r="L556" s="286">
        <f t="shared" si="33"/>
        <v>1.7591999999999999</v>
      </c>
      <c r="M556" s="291"/>
      <c r="N556" s="291"/>
      <c r="O556" s="286">
        <f>IF(IFERROR(INDEX('Both teabags AfterDry'!$D$3:$D$900,MATCH(J556,'Both teabags AfterDry'!$A$3:$A$900,0)),"")="","",(IFERROR(INDEX('Both teabags AfterDry'!$D$3:$D$900,MATCH(J556,'Both teabags AfterDry'!$A$3:$A$900,0)),"")))</f>
        <v>0.68469999999999998</v>
      </c>
      <c r="P556" s="286">
        <f t="shared" si="34"/>
        <v>0.53410000000000002</v>
      </c>
      <c r="Q556" s="291"/>
      <c r="R556" s="291"/>
      <c r="S556" s="287">
        <f>'Dry_Litterbag Placem_Collection'!E117</f>
        <v>42939</v>
      </c>
      <c r="T556" s="287">
        <f>IF('Dry_Litterbag Placem_Collection'!G117="","",'Dry_Litterbag Placem_Collection'!G117)</f>
        <v>43008</v>
      </c>
      <c r="U556" s="288">
        <f t="shared" si="32"/>
        <v>69</v>
      </c>
      <c r="V556" s="286">
        <f t="shared" si="35"/>
        <v>1.2250999999999999</v>
      </c>
      <c r="W556" s="289">
        <f>IFERROR(INDEX(Rainfall_Dry!$O$2:$O$217,MATCH(B556, Rainfall_Dry!$A$2:$A$217,0)),"")</f>
        <v>136.27214243</v>
      </c>
      <c r="X556" s="270">
        <v>27.96</v>
      </c>
      <c r="Y556" s="270">
        <v>4.9200000000000017</v>
      </c>
      <c r="Z556" s="270">
        <v>67.12</v>
      </c>
      <c r="AA556" s="271" t="s">
        <v>2688</v>
      </c>
      <c r="AB556" s="270">
        <v>2.8861015278462299</v>
      </c>
      <c r="AC556">
        <f>IF('WetLitterbags placem_collection'!AB117="","",'WetLitterbags placem_collection'!AB117)</f>
        <v>19</v>
      </c>
      <c r="AD556">
        <f>IF('WetLitterbags placem_collection'!Z117="","",'WetLitterbags placem_collection'!Z117)</f>
        <v>79.5</v>
      </c>
      <c r="AE556" s="256" t="str">
        <f>IF('WetLitterbags placem_collection'!AA117="","",'WetLitterbags placem_collection'!AA117)</f>
        <v>G</v>
      </c>
      <c r="AF556">
        <f>IF('WetLitterbags placem_collection'!AC117="","",'WetLitterbags placem_collection'!AC117)</f>
        <v>1</v>
      </c>
      <c r="AG556">
        <f>IFERROR(AVERAGE('Dry_Litterbag Placem_Collection'!O117,'Dry_Litterbag Placem_Collection'!R117),"")</f>
        <v>6.9</v>
      </c>
      <c r="AH556" s="290">
        <f>IFERROR(AVERAGE('Dry_Litterbag Placem_Collection'!N117,'Dry_Litterbag Placem_Collection'!Q117),"")</f>
        <v>28.95</v>
      </c>
      <c r="AI556" s="289">
        <f>INDEX(Coordinates!$B$2:$B$197,MATCH(G556,Coordinates!$J$2:$J$197,0))</f>
        <v>-2.3487800079999999</v>
      </c>
      <c r="AJ556" s="289">
        <f>INDEX(Coordinates!$C$2:$C$197,MATCH(G556,Coordinates!$J$2:$J$197,0))</f>
        <v>34.051495969999998</v>
      </c>
      <c r="AK556" s="289" t="str">
        <f>IF(ISNUMBER(SEARCH("C", 'Dry_Litterbag Placem_Collection'!U117)),"YES","")</f>
        <v/>
      </c>
      <c r="AL556" s="289" t="str">
        <f>IF(ISNUMBER(SEARCH("H", 'Dry_Litterbag Placem_Collection'!U117)),"YES","")</f>
        <v/>
      </c>
      <c r="AM556" s="289" t="str">
        <f>IF(ISNUMBER(SEARCH("R", 'Dry_Litterbag Placem_Collection'!U117)),"YES","")</f>
        <v/>
      </c>
    </row>
    <row r="557" spans="1:39" ht="15" customHeight="1">
      <c r="A557" s="281" t="s">
        <v>2677</v>
      </c>
      <c r="B557" s="282">
        <f>'Dry_Litterbag Placem_Collection'!A118</f>
        <v>116</v>
      </c>
      <c r="C557" s="282" t="str">
        <f>'Dry_Litterbag Placem_Collection'!B118</f>
        <v xml:space="preserve">Mwantimba
</v>
      </c>
      <c r="D557" s="282" t="s">
        <v>2677</v>
      </c>
      <c r="E557" s="282" t="s">
        <v>2678</v>
      </c>
      <c r="F557" s="282">
        <v>3</v>
      </c>
      <c r="G557" s="283" t="str">
        <f>'Dry_Litterbag Placem_Collection'!C118</f>
        <v>Wet_Ag3_T4</v>
      </c>
      <c r="H557" s="293" t="s">
        <v>3672</v>
      </c>
      <c r="I557" s="285" t="s">
        <v>1147</v>
      </c>
      <c r="J557" s="282" t="str">
        <f>IF(ISBLANK('Dry_Litterbag Placem_Collection'!L118),"","G"&amp;""&amp;'Dry_Litterbag Placem_Collection'!L118)</f>
        <v>G206</v>
      </c>
      <c r="K557" s="286">
        <f>IFERROR(INDEX('Green_rooibos initial weight'!$C$5:$C$1749,MATCH(J557, 'Green_rooibos initial weight'!$A$5:$A$1749,0)),"")</f>
        <v>2.0249999999999999</v>
      </c>
      <c r="L557" s="286">
        <f t="shared" si="33"/>
        <v>1.7751999999999999</v>
      </c>
      <c r="M557" s="291"/>
      <c r="N557" s="291"/>
      <c r="O557" s="286">
        <f>IF(IFERROR(INDEX('Both teabags AfterDry'!$D$3:$D$900,MATCH(J557,'Both teabags AfterDry'!$A$3:$A$900,0)),"")="","",(IFERROR(INDEX('Both teabags AfterDry'!$D$3:$D$900,MATCH(J557,'Both teabags AfterDry'!$A$3:$A$900,0)),"")))</f>
        <v>0.75260000000000005</v>
      </c>
      <c r="P557" s="286">
        <f t="shared" si="34"/>
        <v>0.60200000000000009</v>
      </c>
      <c r="Q557" s="291"/>
      <c r="R557" s="291"/>
      <c r="S557" s="287">
        <f>'Dry_Litterbag Placem_Collection'!E118</f>
        <v>42939</v>
      </c>
      <c r="T557" s="287">
        <f>IF('Dry_Litterbag Placem_Collection'!G118="","",'Dry_Litterbag Placem_Collection'!G118)</f>
        <v>43008</v>
      </c>
      <c r="U557" s="288">
        <f t="shared" si="32"/>
        <v>69</v>
      </c>
      <c r="V557" s="286">
        <f t="shared" si="35"/>
        <v>1.1731999999999998</v>
      </c>
      <c r="W557" s="289">
        <f>IFERROR(INDEX(Rainfall_Dry!$O$2:$O$217,MATCH(B557, Rainfall_Dry!$A$2:$A$217,0)),"")</f>
        <v>136.27214243</v>
      </c>
      <c r="X557" s="270">
        <v>27.96</v>
      </c>
      <c r="Y557" s="270">
        <v>4.9200000000000017</v>
      </c>
      <c r="Z557" s="270">
        <v>67.12</v>
      </c>
      <c r="AA557" s="271" t="s">
        <v>2688</v>
      </c>
      <c r="AB557" s="270">
        <v>3.8861015278462299</v>
      </c>
      <c r="AC557">
        <f>IF('WetLitterbags placem_collection'!AB118="","",'WetLitterbags placem_collection'!AB118)</f>
        <v>22.5</v>
      </c>
      <c r="AD557">
        <f>IF('WetLitterbags placem_collection'!Z118="","",'WetLitterbags placem_collection'!Z118)</f>
        <v>76</v>
      </c>
      <c r="AE557" s="256" t="str">
        <f>IF('WetLitterbags placem_collection'!AA118="","",'WetLitterbags placem_collection'!AA118)</f>
        <v>G</v>
      </c>
      <c r="AF557">
        <f>IF('WetLitterbags placem_collection'!AC118="","",'WetLitterbags placem_collection'!AC118)</f>
        <v>1</v>
      </c>
      <c r="AG557">
        <f>IFERROR(AVERAGE('Dry_Litterbag Placem_Collection'!O118,'Dry_Litterbag Placem_Collection'!R118),"")</f>
        <v>8.65</v>
      </c>
      <c r="AH557" s="290">
        <f>IFERROR(AVERAGE('Dry_Litterbag Placem_Collection'!N118,'Dry_Litterbag Placem_Collection'!Q118),"")</f>
        <v>29.799999999999997</v>
      </c>
      <c r="AI557" s="289">
        <f>INDEX(Coordinates!$B$2:$B$197,MATCH(G557,Coordinates!$J$2:$J$197,0))</f>
        <v>-2.3488120270000001</v>
      </c>
      <c r="AJ557" s="289">
        <f>INDEX(Coordinates!$C$2:$C$197,MATCH(G557,Coordinates!$J$2:$J$197,0))</f>
        <v>34.05146697</v>
      </c>
      <c r="AK557" s="289" t="str">
        <f>IF(ISNUMBER(SEARCH("C", 'Dry_Litterbag Placem_Collection'!U118)),"YES","")</f>
        <v/>
      </c>
      <c r="AL557" s="289" t="str">
        <f>IF(ISNUMBER(SEARCH("H", 'Dry_Litterbag Placem_Collection'!U118)),"YES","")</f>
        <v/>
      </c>
      <c r="AM557" s="289" t="str">
        <f>IF(ISNUMBER(SEARCH("R", 'Dry_Litterbag Placem_Collection'!U118)),"YES","")</f>
        <v/>
      </c>
    </row>
    <row r="558" spans="1:39" ht="15" customHeight="1">
      <c r="A558" s="281" t="s">
        <v>2677</v>
      </c>
      <c r="B558" s="282">
        <f>'Dry_Litterbag Placem_Collection'!A119</f>
        <v>117</v>
      </c>
      <c r="C558" s="282" t="str">
        <f>'Dry_Litterbag Placem_Collection'!B119</f>
        <v xml:space="preserve">Mwantimba
</v>
      </c>
      <c r="D558" s="282" t="s">
        <v>2677</v>
      </c>
      <c r="E558" s="282" t="s">
        <v>2678</v>
      </c>
      <c r="F558" s="282">
        <v>3</v>
      </c>
      <c r="G558" s="283" t="str">
        <f>'Dry_Litterbag Placem_Collection'!C119</f>
        <v>Wet_Ag3_T5</v>
      </c>
      <c r="H558" s="293" t="s">
        <v>3672</v>
      </c>
      <c r="I558" s="285" t="s">
        <v>1147</v>
      </c>
      <c r="J558" s="282" t="str">
        <f>IF(ISBLANK('Dry_Litterbag Placem_Collection'!L119),"","G"&amp;""&amp;'Dry_Litterbag Placem_Collection'!L119)</f>
        <v>G163</v>
      </c>
      <c r="K558" s="286">
        <f>IFERROR(INDEX('Green_rooibos initial weight'!$C$5:$C$1749,MATCH(J558, 'Green_rooibos initial weight'!$A$5:$A$1749,0)),"")</f>
        <v>2.04</v>
      </c>
      <c r="L558" s="286">
        <f t="shared" si="33"/>
        <v>1.7902</v>
      </c>
      <c r="M558" s="291"/>
      <c r="N558" s="291"/>
      <c r="O558" s="286" t="str">
        <f>IF(IFERROR(INDEX('Both teabags AfterDry'!$D$3:$D$900,MATCH(J558,'Both teabags AfterDry'!$A$3:$A$900,0)),"")="","",(IFERROR(INDEX('Both teabags AfterDry'!$D$3:$D$900,MATCH(J558,'Both teabags AfterDry'!$A$3:$A$900,0)),"")))</f>
        <v/>
      </c>
      <c r="P558" s="286" t="str">
        <f t="shared" si="34"/>
        <v/>
      </c>
      <c r="Q558" s="291"/>
      <c r="R558" s="291"/>
      <c r="S558" s="287">
        <f>'Dry_Litterbag Placem_Collection'!E119</f>
        <v>42939</v>
      </c>
      <c r="T558" s="287">
        <f>IF('Dry_Litterbag Placem_Collection'!G119="","",'Dry_Litterbag Placem_Collection'!G119)</f>
        <v>43008</v>
      </c>
      <c r="U558" s="288">
        <f t="shared" si="32"/>
        <v>69</v>
      </c>
      <c r="V558" s="286" t="str">
        <f t="shared" si="35"/>
        <v/>
      </c>
      <c r="W558" s="289">
        <f>IFERROR(INDEX(Rainfall_Dry!$O$2:$O$217,MATCH(B558, Rainfall_Dry!$A$2:$A$217,0)),"")</f>
        <v>136.27214243</v>
      </c>
      <c r="X558" s="270">
        <v>27.96</v>
      </c>
      <c r="Y558" s="270">
        <v>4.9200000000000017</v>
      </c>
      <c r="Z558" s="270">
        <v>67.12</v>
      </c>
      <c r="AA558" s="271" t="s">
        <v>2688</v>
      </c>
      <c r="AB558" s="270">
        <v>4.8861015278462299</v>
      </c>
      <c r="AC558">
        <f>IF('WetLitterbags placem_collection'!AB119="","",'WetLitterbags placem_collection'!AB119)</f>
        <v>23.5</v>
      </c>
      <c r="AD558">
        <f>IF('WetLitterbags placem_collection'!Z119="","",'WetLitterbags placem_collection'!Z119)</f>
        <v>76</v>
      </c>
      <c r="AE558" s="256" t="str">
        <f>IF('WetLitterbags placem_collection'!AA119="","",'WetLitterbags placem_collection'!AA119)</f>
        <v>G</v>
      </c>
      <c r="AF558">
        <f>IF('WetLitterbags placem_collection'!AC119="","",'WetLitterbags placem_collection'!AC119)</f>
        <v>1</v>
      </c>
      <c r="AG558">
        <f>IFERROR(AVERAGE('Dry_Litterbag Placem_Collection'!O119,'Dry_Litterbag Placem_Collection'!R119),"")</f>
        <v>10.149999999999999</v>
      </c>
      <c r="AH558" s="290">
        <f>IFERROR(AVERAGE('Dry_Litterbag Placem_Collection'!N119,'Dry_Litterbag Placem_Collection'!Q119),"")</f>
        <v>29.05</v>
      </c>
      <c r="AI558" s="289">
        <f>INDEX(Coordinates!$B$2:$B$197,MATCH(G558,Coordinates!$J$2:$J$197,0))</f>
        <v>-2.348814961</v>
      </c>
      <c r="AJ558" s="289">
        <f>INDEX(Coordinates!$C$2:$C$197,MATCH(G558,Coordinates!$J$2:$J$197,0))</f>
        <v>34.051439979999998</v>
      </c>
      <c r="AK558" s="289" t="str">
        <f>IF(ISNUMBER(SEARCH("C", 'Dry_Litterbag Placem_Collection'!U119)),"YES","")</f>
        <v/>
      </c>
      <c r="AL558" s="289" t="str">
        <f>IF(ISNUMBER(SEARCH("H", 'Dry_Litterbag Placem_Collection'!U119)),"YES","")</f>
        <v/>
      </c>
      <c r="AM558" s="289" t="str">
        <f>IF(ISNUMBER(SEARCH("R", 'Dry_Litterbag Placem_Collection'!U119)),"YES","")</f>
        <v/>
      </c>
    </row>
    <row r="559" spans="1:39" ht="15" customHeight="1">
      <c r="A559" s="281" t="s">
        <v>2677</v>
      </c>
      <c r="B559" s="282">
        <f>'Dry_Litterbag Placem_Collection'!A120</f>
        <v>118</v>
      </c>
      <c r="C559" s="282" t="str">
        <f>'Dry_Litterbag Placem_Collection'!B120</f>
        <v xml:space="preserve">Mwantimba
</v>
      </c>
      <c r="D559" s="282" t="s">
        <v>2677</v>
      </c>
      <c r="E559" s="282" t="s">
        <v>2678</v>
      </c>
      <c r="F559" s="282">
        <v>3</v>
      </c>
      <c r="G559" s="283" t="str">
        <f>'Dry_Litterbag Placem_Collection'!C120</f>
        <v>Wet_Ag3_T6</v>
      </c>
      <c r="H559" s="293" t="s">
        <v>3672</v>
      </c>
      <c r="I559" s="285" t="s">
        <v>1147</v>
      </c>
      <c r="J559" s="282" t="str">
        <f>IF(ISBLANK('Dry_Litterbag Placem_Collection'!L120),"","G"&amp;""&amp;'Dry_Litterbag Placem_Collection'!L120)</f>
        <v>G83</v>
      </c>
      <c r="K559" s="286">
        <f>IFERROR(INDEX('Green_rooibos initial weight'!$C$5:$C$1749,MATCH(J559, 'Green_rooibos initial weight'!$A$5:$A$1749,0)),"")</f>
        <v>2.0209999999999999</v>
      </c>
      <c r="L559" s="286">
        <f t="shared" si="33"/>
        <v>1.7711999999999999</v>
      </c>
      <c r="M559" s="291"/>
      <c r="N559" s="291"/>
      <c r="O559" s="286">
        <f>IF(IFERROR(INDEX('Both teabags AfterDry'!$D$3:$D$900,MATCH(J559,'Both teabags AfterDry'!$A$3:$A$900,0)),"")="","",(IFERROR(INDEX('Both teabags AfterDry'!$D$3:$D$900,MATCH(J559,'Both teabags AfterDry'!$A$3:$A$900,0)),"")))</f>
        <v>0.81779999999999997</v>
      </c>
      <c r="P559" s="286">
        <f t="shared" si="34"/>
        <v>0.66720000000000002</v>
      </c>
      <c r="Q559" s="291"/>
      <c r="R559" s="291"/>
      <c r="S559" s="287">
        <f>'Dry_Litterbag Placem_Collection'!E120</f>
        <v>42939</v>
      </c>
      <c r="T559" s="287">
        <f>IF('Dry_Litterbag Placem_Collection'!G120="","",'Dry_Litterbag Placem_Collection'!G120)</f>
        <v>43008</v>
      </c>
      <c r="U559" s="288">
        <f t="shared" si="32"/>
        <v>69</v>
      </c>
      <c r="V559" s="286">
        <f t="shared" si="35"/>
        <v>1.1039999999999999</v>
      </c>
      <c r="W559" s="289">
        <f>IFERROR(INDEX(Rainfall_Dry!$O$2:$O$217,MATCH(B559, Rainfall_Dry!$A$2:$A$217,0)),"")</f>
        <v>136.27214243</v>
      </c>
      <c r="X559" s="270">
        <v>27.96</v>
      </c>
      <c r="Y559" s="270">
        <v>4.9200000000000017</v>
      </c>
      <c r="Z559" s="270">
        <v>67.12</v>
      </c>
      <c r="AA559" s="271" t="s">
        <v>2688</v>
      </c>
      <c r="AB559" s="270">
        <v>5.8861015278462299</v>
      </c>
      <c r="AC559">
        <f>IF('WetLitterbags placem_collection'!AB120="","",'WetLitterbags placem_collection'!AB120)</f>
        <v>17.5</v>
      </c>
      <c r="AD559">
        <f>IF('WetLitterbags placem_collection'!Z120="","",'WetLitterbags placem_collection'!Z120)</f>
        <v>70.5</v>
      </c>
      <c r="AE559" s="256" t="str">
        <f>IF('WetLitterbags placem_collection'!AA120="","",'WetLitterbags placem_collection'!AA120)</f>
        <v>G</v>
      </c>
      <c r="AF559">
        <f>IF('WetLitterbags placem_collection'!AC120="","",'WetLitterbags placem_collection'!AC120)</f>
        <v>1</v>
      </c>
      <c r="AG559">
        <f>IFERROR(AVERAGE('Dry_Litterbag Placem_Collection'!O120,'Dry_Litterbag Placem_Collection'!R120),"")</f>
        <v>7.8000000000000007</v>
      </c>
      <c r="AH559" s="290">
        <f>IFERROR(AVERAGE('Dry_Litterbag Placem_Collection'!N120,'Dry_Litterbag Placem_Collection'!Q120),"")</f>
        <v>28.25</v>
      </c>
      <c r="AI559" s="289">
        <f>INDEX(Coordinates!$B$2:$B$197,MATCH(G559,Coordinates!$J$2:$J$197,0))</f>
        <v>-2.3488729629999998</v>
      </c>
      <c r="AJ559" s="289">
        <f>INDEX(Coordinates!$C$2:$C$197,MATCH(G559,Coordinates!$J$2:$J$197,0))</f>
        <v>34.051454980000003</v>
      </c>
      <c r="AK559" s="289" t="str">
        <f>IF(ISNUMBER(SEARCH("C", 'Dry_Litterbag Placem_Collection'!U120)),"YES","")</f>
        <v/>
      </c>
      <c r="AL559" s="289" t="str">
        <f>IF(ISNUMBER(SEARCH("H", 'Dry_Litterbag Placem_Collection'!U120)),"YES","")</f>
        <v/>
      </c>
      <c r="AM559" s="289" t="str">
        <f>IF(ISNUMBER(SEARCH("R", 'Dry_Litterbag Placem_Collection'!U120)),"YES","")</f>
        <v>YES</v>
      </c>
    </row>
    <row r="560" spans="1:39" ht="15" customHeight="1">
      <c r="A560" s="281" t="s">
        <v>2677</v>
      </c>
      <c r="B560" s="282">
        <f>'Dry_Litterbag Placem_Collection'!A121</f>
        <v>119</v>
      </c>
      <c r="C560" s="282" t="str">
        <f>'Dry_Litterbag Placem_Collection'!B121</f>
        <v xml:space="preserve">Mwantimba
</v>
      </c>
      <c r="D560" s="282" t="s">
        <v>2677</v>
      </c>
      <c r="E560" s="282" t="s">
        <v>2678</v>
      </c>
      <c r="F560" s="282">
        <v>3</v>
      </c>
      <c r="G560" s="283" t="str">
        <f>'Dry_Litterbag Placem_Collection'!C121</f>
        <v>Wet_Ag3_T7</v>
      </c>
      <c r="H560" s="293" t="s">
        <v>3672</v>
      </c>
      <c r="I560" s="285" t="s">
        <v>1147</v>
      </c>
      <c r="J560" s="282" t="str">
        <f>IF(ISBLANK('Dry_Litterbag Placem_Collection'!L121),"","G"&amp;""&amp;'Dry_Litterbag Placem_Collection'!L121)</f>
        <v>G159</v>
      </c>
      <c r="K560" s="286">
        <f>IFERROR(INDEX('Green_rooibos initial weight'!$C$5:$C$1749,MATCH(J560, 'Green_rooibos initial weight'!$A$5:$A$1749,0)),"")</f>
        <v>2.1419999999999999</v>
      </c>
      <c r="L560" s="286">
        <f t="shared" si="33"/>
        <v>1.8921999999999999</v>
      </c>
      <c r="M560" s="291"/>
      <c r="N560" s="291"/>
      <c r="O560" s="286">
        <f>IF(IFERROR(INDEX('Both teabags AfterDry'!$D$3:$D$900,MATCH(J560,'Both teabags AfterDry'!$A$3:$A$900,0)),"")="","",(IFERROR(INDEX('Both teabags AfterDry'!$D$3:$D$900,MATCH(J560,'Both teabags AfterDry'!$A$3:$A$900,0)),"")))</f>
        <v>0.76990000000000003</v>
      </c>
      <c r="P560" s="286">
        <f t="shared" si="34"/>
        <v>0.61929999999999996</v>
      </c>
      <c r="Q560" s="291"/>
      <c r="R560" s="291"/>
      <c r="S560" s="287">
        <f>'Dry_Litterbag Placem_Collection'!E121</f>
        <v>42939</v>
      </c>
      <c r="T560" s="287">
        <f>IF('Dry_Litterbag Placem_Collection'!G121="","",'Dry_Litterbag Placem_Collection'!G121)</f>
        <v>43008</v>
      </c>
      <c r="U560" s="288">
        <f t="shared" si="32"/>
        <v>69</v>
      </c>
      <c r="V560" s="286">
        <f t="shared" si="35"/>
        <v>1.2728999999999999</v>
      </c>
      <c r="W560" s="289">
        <f>IFERROR(INDEX(Rainfall_Dry!$O$2:$O$217,MATCH(B560, Rainfall_Dry!$A$2:$A$217,0)),"")</f>
        <v>136.27214243</v>
      </c>
      <c r="X560" s="270">
        <v>27.96</v>
      </c>
      <c r="Y560" s="270">
        <v>4.9200000000000017</v>
      </c>
      <c r="Z560" s="270">
        <v>67.12</v>
      </c>
      <c r="AA560" s="271" t="s">
        <v>2688</v>
      </c>
      <c r="AB560" s="270">
        <v>6.8861015278462299</v>
      </c>
      <c r="AC560">
        <f>IF('WetLitterbags placem_collection'!AB121="","",'WetLitterbags placem_collection'!AB121)</f>
        <v>18.5</v>
      </c>
      <c r="AD560">
        <f>IF('WetLitterbags placem_collection'!Z121="","",'WetLitterbags placem_collection'!Z121)</f>
        <v>74.5</v>
      </c>
      <c r="AE560" s="256" t="str">
        <f>IF('WetLitterbags placem_collection'!AA121="","",'WetLitterbags placem_collection'!AA121)</f>
        <v>G</v>
      </c>
      <c r="AF560">
        <f>IF('WetLitterbags placem_collection'!AC121="","",'WetLitterbags placem_collection'!AC121)</f>
        <v>1</v>
      </c>
      <c r="AG560">
        <f>IFERROR(AVERAGE('Dry_Litterbag Placem_Collection'!O121,'Dry_Litterbag Placem_Collection'!R121),"")</f>
        <v>10.050000000000001</v>
      </c>
      <c r="AH560" s="290">
        <f>IFERROR(AVERAGE('Dry_Litterbag Placem_Collection'!N121,'Dry_Litterbag Placem_Collection'!Q121),"")</f>
        <v>27.95</v>
      </c>
      <c r="AI560" s="289">
        <f>INDEX(Coordinates!$B$2:$B$197,MATCH(G560,Coordinates!$J$2:$J$197,0))</f>
        <v>-2.3488589659999999</v>
      </c>
      <c r="AJ560" s="289">
        <f>INDEX(Coordinates!$C$2:$C$197,MATCH(G560,Coordinates!$J$2:$J$197,0))</f>
        <v>34.051389010000001</v>
      </c>
      <c r="AK560" s="289" t="str">
        <f>IF(ISNUMBER(SEARCH("C", 'Dry_Litterbag Placem_Collection'!U121)),"YES","")</f>
        <v/>
      </c>
      <c r="AL560" s="289" t="str">
        <f>IF(ISNUMBER(SEARCH("H", 'Dry_Litterbag Placem_Collection'!U121)),"YES","")</f>
        <v/>
      </c>
      <c r="AM560" s="289" t="str">
        <f>IF(ISNUMBER(SEARCH("R", 'Dry_Litterbag Placem_Collection'!U121)),"YES","")</f>
        <v>YES</v>
      </c>
    </row>
    <row r="561" spans="1:39" ht="15" customHeight="1">
      <c r="A561" s="281" t="s">
        <v>2677</v>
      </c>
      <c r="B561" s="282">
        <f>'Dry_Litterbag Placem_Collection'!A122</f>
        <v>120</v>
      </c>
      <c r="C561" s="282" t="str">
        <f>'Dry_Litterbag Placem_Collection'!B122</f>
        <v xml:space="preserve">Mwantimba
</v>
      </c>
      <c r="D561" s="282" t="s">
        <v>2677</v>
      </c>
      <c r="E561" s="282" t="s">
        <v>2678</v>
      </c>
      <c r="F561" s="282">
        <v>3</v>
      </c>
      <c r="G561" s="283" t="str">
        <f>'Dry_Litterbag Placem_Collection'!C122</f>
        <v>Wet_Ag3_T8</v>
      </c>
      <c r="H561" s="293" t="s">
        <v>3672</v>
      </c>
      <c r="I561" s="285" t="s">
        <v>1147</v>
      </c>
      <c r="J561" s="282" t="str">
        <f>IF(ISBLANK('Dry_Litterbag Placem_Collection'!L122),"","G"&amp;""&amp;'Dry_Litterbag Placem_Collection'!L122)</f>
        <v/>
      </c>
      <c r="K561" s="286" t="str">
        <f>IFERROR(INDEX('Green_rooibos initial weight'!$C$5:$C$1749,MATCH(J561, 'Green_rooibos initial weight'!$A$5:$A$1749,0)),"")</f>
        <v/>
      </c>
      <c r="L561" s="286" t="str">
        <f t="shared" si="33"/>
        <v/>
      </c>
      <c r="M561" s="291"/>
      <c r="N561" s="291"/>
      <c r="O561" s="286" t="str">
        <f>IF(IFERROR(INDEX('Both teabags AfterDry'!$D$3:$D$900,MATCH(J561,'Both teabags AfterDry'!$A$3:$A$900,0)),"")="","",(IFERROR(INDEX('Both teabags AfterDry'!$D$3:$D$900,MATCH(J561,'Both teabags AfterDry'!$A$3:$A$900,0)),"")))</f>
        <v/>
      </c>
      <c r="P561" s="286" t="str">
        <f t="shared" si="34"/>
        <v/>
      </c>
      <c r="Q561" s="291"/>
      <c r="R561" s="291"/>
      <c r="S561" s="287">
        <f>'Dry_Litterbag Placem_Collection'!E122</f>
        <v>0</v>
      </c>
      <c r="T561" s="287" t="str">
        <f>IF('Dry_Litterbag Placem_Collection'!G122="","",'Dry_Litterbag Placem_Collection'!G122)</f>
        <v/>
      </c>
      <c r="U561" s="288" t="str">
        <f t="shared" si="32"/>
        <v/>
      </c>
      <c r="V561" s="286" t="str">
        <f t="shared" si="35"/>
        <v/>
      </c>
      <c r="W561" s="289" t="str">
        <f>IFERROR(INDEX(Rainfall_Dry!$O$2:$O$217,MATCH(B561, Rainfall_Dry!$A$2:$A$217,0)),"")</f>
        <v/>
      </c>
      <c r="X561" s="270">
        <v>27.96</v>
      </c>
      <c r="Y561" s="270">
        <v>4.9200000000000017</v>
      </c>
      <c r="Z561" s="270">
        <v>67.12</v>
      </c>
      <c r="AA561" s="271" t="s">
        <v>2688</v>
      </c>
      <c r="AB561" s="270">
        <v>7.8861015278462299</v>
      </c>
      <c r="AC561">
        <f>IF('WetLitterbags placem_collection'!AB122="","",'WetLitterbags placem_collection'!AB122)</f>
        <v>19</v>
      </c>
      <c r="AD561">
        <f>IF('WetLitterbags placem_collection'!Z122="","",'WetLitterbags placem_collection'!Z122)</f>
        <v>98.5</v>
      </c>
      <c r="AE561" s="256" t="str">
        <f>IF('WetLitterbags placem_collection'!AA122="","",'WetLitterbags placem_collection'!AA122)</f>
        <v>G</v>
      </c>
      <c r="AF561">
        <f>IF('WetLitterbags placem_collection'!AC122="","",'WetLitterbags placem_collection'!AC122)</f>
        <v>0</v>
      </c>
      <c r="AG561" t="str">
        <f>IFERROR(AVERAGE('Dry_Litterbag Placem_Collection'!O122,'Dry_Litterbag Placem_Collection'!R122),"")</f>
        <v/>
      </c>
      <c r="AH561" s="290" t="str">
        <f>IFERROR(AVERAGE('Dry_Litterbag Placem_Collection'!N122,'Dry_Litterbag Placem_Collection'!Q122),"")</f>
        <v/>
      </c>
      <c r="AI561" s="289">
        <f>INDEX(Coordinates!$B$2:$B$197,MATCH(G561,Coordinates!$J$2:$J$197,0))</f>
        <v>-2.3486449760000001</v>
      </c>
      <c r="AJ561" s="289">
        <f>INDEX(Coordinates!$C$2:$C$197,MATCH(G561,Coordinates!$J$2:$J$197,0))</f>
        <v>34.051495969999998</v>
      </c>
      <c r="AK561" s="289" t="str">
        <f>IF(ISNUMBER(SEARCH("C", 'Dry_Litterbag Placem_Collection'!U122)),"YES","")</f>
        <v/>
      </c>
      <c r="AL561" s="289" t="str">
        <f>IF(ISNUMBER(SEARCH("H", 'Dry_Litterbag Placem_Collection'!U122)),"YES","")</f>
        <v/>
      </c>
      <c r="AM561" s="289" t="str">
        <f>IF(ISNUMBER(SEARCH("R", 'Dry_Litterbag Placem_Collection'!U122)),"YES","")</f>
        <v/>
      </c>
    </row>
    <row r="562" spans="1:39" ht="15" customHeight="1">
      <c r="A562" s="281" t="s">
        <v>2677</v>
      </c>
      <c r="B562" s="282">
        <f>'Dry_Litterbag Placem_Collection'!A123</f>
        <v>121</v>
      </c>
      <c r="C562" s="282" t="str">
        <f>'Dry_Litterbag Placem_Collection'!B123</f>
        <v xml:space="preserve">Mwantimba
</v>
      </c>
      <c r="D562" s="282" t="s">
        <v>2677</v>
      </c>
      <c r="E562" s="282" t="s">
        <v>2678</v>
      </c>
      <c r="F562" s="282">
        <v>4</v>
      </c>
      <c r="G562" s="283" t="str">
        <f>'Dry_Litterbag Placem_Collection'!C123</f>
        <v>Wet_Ag4_T1</v>
      </c>
      <c r="H562" s="293" t="s">
        <v>3672</v>
      </c>
      <c r="I562" s="285" t="s">
        <v>1147</v>
      </c>
      <c r="J562" s="282" t="str">
        <f>IF(ISBLANK('Dry_Litterbag Placem_Collection'!L123),"","G"&amp;""&amp;'Dry_Litterbag Placem_Collection'!L123)</f>
        <v>G16</v>
      </c>
      <c r="K562" s="286">
        <f>IFERROR(INDEX('Green_rooibos initial weight'!$C$5:$C$1749,MATCH(J562, 'Green_rooibos initial weight'!$A$5:$A$1749,0)),"")</f>
        <v>1.9410000000000001</v>
      </c>
      <c r="L562" s="286">
        <f t="shared" si="33"/>
        <v>1.6912</v>
      </c>
      <c r="M562" s="291"/>
      <c r="N562" s="291"/>
      <c r="O562" s="286" t="str">
        <f>IF(IFERROR(INDEX('Both teabags AfterDry'!$D$3:$D$900,MATCH(J562,'Both teabags AfterDry'!$A$3:$A$900,0)),"")="","",(IFERROR(INDEX('Both teabags AfterDry'!$D$3:$D$900,MATCH(J562,'Both teabags AfterDry'!$A$3:$A$900,0)),"")))</f>
        <v/>
      </c>
      <c r="P562" s="286" t="str">
        <f t="shared" si="34"/>
        <v/>
      </c>
      <c r="Q562" s="291"/>
      <c r="R562" s="291"/>
      <c r="S562" s="287">
        <f>'Dry_Litterbag Placem_Collection'!E123</f>
        <v>42939</v>
      </c>
      <c r="T562" s="287">
        <f>IF('Dry_Litterbag Placem_Collection'!G123="","",'Dry_Litterbag Placem_Collection'!G123)</f>
        <v>43008</v>
      </c>
      <c r="U562" s="288">
        <f t="shared" si="32"/>
        <v>69</v>
      </c>
      <c r="V562" s="286" t="str">
        <f t="shared" si="35"/>
        <v/>
      </c>
      <c r="W562" s="289">
        <f>IFERROR(INDEX(Rainfall_Dry!$O$2:$O$217,MATCH(B562, Rainfall_Dry!$A$2:$A$217,0)),"")</f>
        <v>136.27214243</v>
      </c>
      <c r="X562" s="270">
        <v>17.96</v>
      </c>
      <c r="Y562" s="270">
        <v>4.9199999999999982</v>
      </c>
      <c r="Z562" s="270">
        <v>77.12</v>
      </c>
      <c r="AA562" s="271" t="s">
        <v>2689</v>
      </c>
      <c r="AB562" s="270">
        <v>2.0220798422868409</v>
      </c>
      <c r="AC562">
        <f>IF('WetLitterbags placem_collection'!AB123="","",'WetLitterbags placem_collection'!AB123)</f>
        <v>9.65</v>
      </c>
      <c r="AD562">
        <f>IF('WetLitterbags placem_collection'!Z123="","",'WetLitterbags placem_collection'!Z123)</f>
        <v>63</v>
      </c>
      <c r="AE562" s="256" t="str">
        <f>IF('WetLitterbags placem_collection'!AA123="","",'WetLitterbags placem_collection'!AA123)</f>
        <v>G</v>
      </c>
      <c r="AF562">
        <f>IF('WetLitterbags placem_collection'!AC123="","",'WetLitterbags placem_collection'!AC123)</f>
        <v>0</v>
      </c>
      <c r="AG562">
        <f>IFERROR(AVERAGE('Dry_Litterbag Placem_Collection'!O123,'Dry_Litterbag Placem_Collection'!R123),"")</f>
        <v>5.5</v>
      </c>
      <c r="AH562" s="290">
        <f>IFERROR(AVERAGE('Dry_Litterbag Placem_Collection'!N123,'Dry_Litterbag Placem_Collection'!Q123),"")</f>
        <v>29.1</v>
      </c>
      <c r="AI562" s="289">
        <f>INDEX(Coordinates!$B$2:$B$197,MATCH(G562,Coordinates!$J$2:$J$197,0))</f>
        <v>-2.3492639789999998</v>
      </c>
      <c r="AJ562" s="289">
        <f>INDEX(Coordinates!$C$2:$C$197,MATCH(G562,Coordinates!$J$2:$J$197,0))</f>
        <v>34.051464029999998</v>
      </c>
      <c r="AK562" s="289" t="str">
        <f>IF(ISNUMBER(SEARCH("C", 'Dry_Litterbag Placem_Collection'!U123)),"YES","")</f>
        <v/>
      </c>
      <c r="AL562" s="289" t="str">
        <f>IF(ISNUMBER(SEARCH("H", 'Dry_Litterbag Placem_Collection'!U123)),"YES","")</f>
        <v/>
      </c>
      <c r="AM562" s="289" t="str">
        <f>IF(ISNUMBER(SEARCH("R", 'Dry_Litterbag Placem_Collection'!U123)),"YES","")</f>
        <v/>
      </c>
    </row>
    <row r="563" spans="1:39" ht="15" customHeight="1">
      <c r="A563" s="281" t="s">
        <v>2677</v>
      </c>
      <c r="B563" s="282">
        <f>'Dry_Litterbag Placem_Collection'!A124</f>
        <v>122</v>
      </c>
      <c r="C563" s="282" t="str">
        <f>'Dry_Litterbag Placem_Collection'!B124</f>
        <v xml:space="preserve">Mwantimba
</v>
      </c>
      <c r="D563" s="282" t="s">
        <v>2677</v>
      </c>
      <c r="E563" s="282" t="s">
        <v>2678</v>
      </c>
      <c r="F563" s="282">
        <v>4</v>
      </c>
      <c r="G563" s="283" t="str">
        <f>'Dry_Litterbag Placem_Collection'!C124</f>
        <v>Wet_Ag4_T2</v>
      </c>
      <c r="H563" s="293" t="s">
        <v>3672</v>
      </c>
      <c r="I563" s="285" t="s">
        <v>1147</v>
      </c>
      <c r="J563" s="282" t="str">
        <f>IF(ISBLANK('Dry_Litterbag Placem_Collection'!L124),"","G"&amp;""&amp;'Dry_Litterbag Placem_Collection'!L124)</f>
        <v>G109</v>
      </c>
      <c r="K563" s="286">
        <f>IFERROR(INDEX('Green_rooibos initial weight'!$C$5:$C$1749,MATCH(J563, 'Green_rooibos initial weight'!$A$5:$A$1749,0)),"")</f>
        <v>1.992</v>
      </c>
      <c r="L563" s="286">
        <f t="shared" si="33"/>
        <v>1.7422</v>
      </c>
      <c r="M563" s="291"/>
      <c r="N563" s="291"/>
      <c r="O563" s="286">
        <f>IF(IFERROR(INDEX('Both teabags AfterDry'!$D$3:$D$900,MATCH(J563,'Both teabags AfterDry'!$A$3:$A$900,0)),"")="","",(IFERROR(INDEX('Both teabags AfterDry'!$D$3:$D$900,MATCH(J563,'Both teabags AfterDry'!$A$3:$A$900,0)),"")))</f>
        <v>0.67359999999999998</v>
      </c>
      <c r="P563" s="286">
        <f t="shared" si="34"/>
        <v>0.52299999999999991</v>
      </c>
      <c r="Q563" s="291"/>
      <c r="R563" s="291"/>
      <c r="S563" s="287">
        <f>'Dry_Litterbag Placem_Collection'!E124</f>
        <v>42939</v>
      </c>
      <c r="T563" s="287">
        <f>IF('Dry_Litterbag Placem_Collection'!G124="","",'Dry_Litterbag Placem_Collection'!G124)</f>
        <v>43008</v>
      </c>
      <c r="U563" s="288">
        <f t="shared" si="32"/>
        <v>69</v>
      </c>
      <c r="V563" s="286">
        <f t="shared" si="35"/>
        <v>1.2192000000000001</v>
      </c>
      <c r="W563" s="289">
        <f>IFERROR(INDEX(Rainfall_Dry!$O$2:$O$217,MATCH(B563, Rainfall_Dry!$A$2:$A$217,0)),"")</f>
        <v>136.27214243</v>
      </c>
      <c r="X563" s="270">
        <v>17.96</v>
      </c>
      <c r="Y563" s="270">
        <v>4.9199999999999982</v>
      </c>
      <c r="Z563" s="270">
        <v>77.12</v>
      </c>
      <c r="AA563" s="271" t="s">
        <v>2689</v>
      </c>
      <c r="AB563" s="270">
        <v>3.02207984228684</v>
      </c>
      <c r="AC563">
        <f>IF('WetLitterbags placem_collection'!AB124="","",'WetLitterbags placem_collection'!AB124)</f>
        <v>3.1</v>
      </c>
      <c r="AD563">
        <f>IF('WetLitterbags placem_collection'!Z124="","",'WetLitterbags placem_collection'!Z124)</f>
        <v>53</v>
      </c>
      <c r="AE563" s="256" t="str">
        <f>IF('WetLitterbags placem_collection'!AA124="","",'WetLitterbags placem_collection'!AA124)</f>
        <v>G</v>
      </c>
      <c r="AF563">
        <f>IF('WetLitterbags placem_collection'!AC124="","",'WetLitterbags placem_collection'!AC124)</f>
        <v>0</v>
      </c>
      <c r="AG563">
        <f>IFERROR(AVERAGE('Dry_Litterbag Placem_Collection'!O124,'Dry_Litterbag Placem_Collection'!R124),"")</f>
        <v>9.0500000000000007</v>
      </c>
      <c r="AH563" s="290">
        <f>IFERROR(AVERAGE('Dry_Litterbag Placem_Collection'!N124,'Dry_Litterbag Placem_Collection'!Q124),"")</f>
        <v>28.55</v>
      </c>
      <c r="AI563" s="289">
        <f>INDEX(Coordinates!$B$2:$B$197,MATCH(G563,Coordinates!$J$2:$J$197,0))</f>
        <v>-2.34923196</v>
      </c>
      <c r="AJ563" s="289">
        <f>INDEX(Coordinates!$C$2:$C$197,MATCH(G563,Coordinates!$J$2:$J$197,0))</f>
        <v>34.051422039999999</v>
      </c>
      <c r="AK563" s="289" t="str">
        <f>IF(ISNUMBER(SEARCH("C", 'Dry_Litterbag Placem_Collection'!U124)),"YES","")</f>
        <v/>
      </c>
      <c r="AL563" s="289" t="str">
        <f>IF(ISNUMBER(SEARCH("H", 'Dry_Litterbag Placem_Collection'!U124)),"YES","")</f>
        <v/>
      </c>
      <c r="AM563" s="289" t="str">
        <f>IF(ISNUMBER(SEARCH("R", 'Dry_Litterbag Placem_Collection'!U124)),"YES","")</f>
        <v/>
      </c>
    </row>
    <row r="564" spans="1:39" ht="15" customHeight="1">
      <c r="A564" s="281" t="s">
        <v>2677</v>
      </c>
      <c r="B564" s="282">
        <f>'Dry_Litterbag Placem_Collection'!A125</f>
        <v>123</v>
      </c>
      <c r="C564" s="282" t="str">
        <f>'Dry_Litterbag Placem_Collection'!B125</f>
        <v xml:space="preserve">Mwantimba
</v>
      </c>
      <c r="D564" s="282" t="s">
        <v>2677</v>
      </c>
      <c r="E564" s="282" t="s">
        <v>2678</v>
      </c>
      <c r="F564" s="282">
        <v>4</v>
      </c>
      <c r="G564" s="283" t="str">
        <f>'Dry_Litterbag Placem_Collection'!C125</f>
        <v>Wet_Ag4_T3</v>
      </c>
      <c r="H564" s="293" t="s">
        <v>3672</v>
      </c>
      <c r="I564" s="285" t="s">
        <v>1147</v>
      </c>
      <c r="J564" s="282" t="str">
        <f>IF(ISBLANK('Dry_Litterbag Placem_Collection'!L125),"","G"&amp;""&amp;'Dry_Litterbag Placem_Collection'!L125)</f>
        <v>G344</v>
      </c>
      <c r="K564" s="286">
        <f>IFERROR(INDEX('Green_rooibos initial weight'!$C$5:$C$1749,MATCH(J564, 'Green_rooibos initial weight'!$A$5:$A$1749,0)),"")</f>
        <v>1.93</v>
      </c>
      <c r="L564" s="286">
        <f t="shared" si="33"/>
        <v>1.6801999999999999</v>
      </c>
      <c r="M564" s="291"/>
      <c r="N564" s="291"/>
      <c r="O564" s="286">
        <f>IF(IFERROR(INDEX('Both teabags AfterDry'!$D$3:$D$900,MATCH(J564,'Both teabags AfterDry'!$A$3:$A$900,0)),"")="","",(IFERROR(INDEX('Both teabags AfterDry'!$D$3:$D$900,MATCH(J564,'Both teabags AfterDry'!$A$3:$A$900,0)),"")))</f>
        <v>0.78580000000000005</v>
      </c>
      <c r="P564" s="286">
        <f t="shared" si="34"/>
        <v>0.63519999999999999</v>
      </c>
      <c r="Q564" s="291"/>
      <c r="R564" s="291"/>
      <c r="S564" s="287">
        <f>'Dry_Litterbag Placem_Collection'!E125</f>
        <v>42939</v>
      </c>
      <c r="T564" s="287">
        <f>IF('Dry_Litterbag Placem_Collection'!G125="","",'Dry_Litterbag Placem_Collection'!G125)</f>
        <v>43008</v>
      </c>
      <c r="U564" s="288">
        <f t="shared" si="32"/>
        <v>69</v>
      </c>
      <c r="V564" s="286">
        <f t="shared" si="35"/>
        <v>1.0449999999999999</v>
      </c>
      <c r="W564" s="289">
        <f>IFERROR(INDEX(Rainfall_Dry!$O$2:$O$217,MATCH(B564, Rainfall_Dry!$A$2:$A$217,0)),"")</f>
        <v>136.27214243</v>
      </c>
      <c r="X564" s="270">
        <v>17.96</v>
      </c>
      <c r="Y564" s="270">
        <v>4.9199999999999982</v>
      </c>
      <c r="Z564" s="270">
        <v>77.12</v>
      </c>
      <c r="AA564" s="271" t="s">
        <v>2689</v>
      </c>
      <c r="AB564" s="270">
        <v>4.02207984228684</v>
      </c>
      <c r="AC564">
        <f>IF('WetLitterbags placem_collection'!AB125="","",'WetLitterbags placem_collection'!AB125)</f>
        <v>3.9</v>
      </c>
      <c r="AD564">
        <f>IF('WetLitterbags placem_collection'!Z125="","",'WetLitterbags placem_collection'!Z125)</f>
        <v>51</v>
      </c>
      <c r="AE564" s="256" t="str">
        <f>IF('WetLitterbags placem_collection'!AA125="","",'WetLitterbags placem_collection'!AA125)</f>
        <v>G</v>
      </c>
      <c r="AF564">
        <f>IF('WetLitterbags placem_collection'!AC125="","",'WetLitterbags placem_collection'!AC125)</f>
        <v>1</v>
      </c>
      <c r="AG564">
        <f>IFERROR(AVERAGE('Dry_Litterbag Placem_Collection'!O125,'Dry_Litterbag Placem_Collection'!R125),"")</f>
        <v>10.7</v>
      </c>
      <c r="AH564" s="290">
        <f>IFERROR(AVERAGE('Dry_Litterbag Placem_Collection'!N125,'Dry_Litterbag Placem_Collection'!Q125),"")</f>
        <v>27.1</v>
      </c>
      <c r="AI564" s="289">
        <f>INDEX(Coordinates!$B$2:$B$197,MATCH(G564,Coordinates!$J$2:$J$197,0))</f>
        <v>-2.3492390009999999</v>
      </c>
      <c r="AJ564" s="289">
        <f>INDEX(Coordinates!$C$2:$C$197,MATCH(G564,Coordinates!$J$2:$J$197,0))</f>
        <v>34.051304020000003</v>
      </c>
      <c r="AK564" s="289" t="str">
        <f>IF(ISNUMBER(SEARCH("C", 'Dry_Litterbag Placem_Collection'!U125)),"YES","")</f>
        <v/>
      </c>
      <c r="AL564" s="289" t="str">
        <f>IF(ISNUMBER(SEARCH("H", 'Dry_Litterbag Placem_Collection'!U125)),"YES","")</f>
        <v/>
      </c>
      <c r="AM564" s="289" t="str">
        <f>IF(ISNUMBER(SEARCH("R", 'Dry_Litterbag Placem_Collection'!U125)),"YES","")</f>
        <v/>
      </c>
    </row>
    <row r="565" spans="1:39" ht="15" customHeight="1">
      <c r="A565" s="281" t="s">
        <v>2677</v>
      </c>
      <c r="B565" s="282">
        <f>'Dry_Litterbag Placem_Collection'!A126</f>
        <v>124</v>
      </c>
      <c r="C565" s="282" t="str">
        <f>'Dry_Litterbag Placem_Collection'!B126</f>
        <v xml:space="preserve">Mwantimba
</v>
      </c>
      <c r="D565" s="282" t="s">
        <v>2677</v>
      </c>
      <c r="E565" s="282" t="s">
        <v>2678</v>
      </c>
      <c r="F565" s="282">
        <v>4</v>
      </c>
      <c r="G565" s="283" t="str">
        <f>'Dry_Litterbag Placem_Collection'!C126</f>
        <v>Wet_Ag4_T4</v>
      </c>
      <c r="H565" s="293" t="s">
        <v>3672</v>
      </c>
      <c r="I565" s="285" t="s">
        <v>1147</v>
      </c>
      <c r="J565" s="282" t="str">
        <f>IF(ISBLANK('Dry_Litterbag Placem_Collection'!L126),"","G"&amp;""&amp;'Dry_Litterbag Placem_Collection'!L126)</f>
        <v>G221</v>
      </c>
      <c r="K565" s="286">
        <f>IFERROR(INDEX('Green_rooibos initial weight'!$C$5:$C$1749,MATCH(J565, 'Green_rooibos initial weight'!$A$5:$A$1749,0)),"")</f>
        <v>2.004</v>
      </c>
      <c r="L565" s="286">
        <f t="shared" si="33"/>
        <v>1.7542</v>
      </c>
      <c r="M565" s="291"/>
      <c r="N565" s="291"/>
      <c r="O565" s="286">
        <f>IF(IFERROR(INDEX('Both teabags AfterDry'!$D$3:$D$900,MATCH(J565,'Both teabags AfterDry'!$A$3:$A$900,0)),"")="","",(IFERROR(INDEX('Both teabags AfterDry'!$D$3:$D$900,MATCH(J565,'Both teabags AfterDry'!$A$3:$A$900,0)),"")))</f>
        <v>0.66700000000000004</v>
      </c>
      <c r="P565" s="286">
        <f t="shared" si="34"/>
        <v>0.51639999999999997</v>
      </c>
      <c r="Q565" s="291"/>
      <c r="R565" s="291"/>
      <c r="S565" s="287">
        <f>'Dry_Litterbag Placem_Collection'!E126</f>
        <v>42939</v>
      </c>
      <c r="T565" s="287">
        <f>IF('Dry_Litterbag Placem_Collection'!G126="","",'Dry_Litterbag Placem_Collection'!G126)</f>
        <v>43008</v>
      </c>
      <c r="U565" s="288">
        <f t="shared" si="32"/>
        <v>69</v>
      </c>
      <c r="V565" s="286">
        <f t="shared" si="35"/>
        <v>1.2378</v>
      </c>
      <c r="W565" s="289">
        <f>IFERROR(INDEX(Rainfall_Dry!$O$2:$O$217,MATCH(B565, Rainfall_Dry!$A$2:$A$217,0)),"")</f>
        <v>136.27214243</v>
      </c>
      <c r="X565" s="270">
        <v>17.96</v>
      </c>
      <c r="Y565" s="270">
        <v>4.9199999999999982</v>
      </c>
      <c r="Z565" s="270">
        <v>77.12</v>
      </c>
      <c r="AA565" s="271" t="s">
        <v>2689</v>
      </c>
      <c r="AB565" s="270">
        <v>5.02207984228684</v>
      </c>
      <c r="AC565">
        <f>IF('WetLitterbags placem_collection'!AB126="","",'WetLitterbags placem_collection'!AB126)</f>
        <v>5.45</v>
      </c>
      <c r="AD565">
        <f>IF('WetLitterbags placem_collection'!Z126="","",'WetLitterbags placem_collection'!Z126)</f>
        <v>47</v>
      </c>
      <c r="AE565" s="256" t="str">
        <f>IF('WetLitterbags placem_collection'!AA126="","",'WetLitterbags placem_collection'!AA126)</f>
        <v>G</v>
      </c>
      <c r="AF565">
        <f>IF('WetLitterbags placem_collection'!AC126="","",'WetLitterbags placem_collection'!AC126)</f>
        <v>1</v>
      </c>
      <c r="AG565">
        <f>IFERROR(AVERAGE('Dry_Litterbag Placem_Collection'!O126,'Dry_Litterbag Placem_Collection'!R126),"")</f>
        <v>9.15</v>
      </c>
      <c r="AH565" s="290">
        <f>IFERROR(AVERAGE('Dry_Litterbag Placem_Collection'!N126,'Dry_Litterbag Placem_Collection'!Q126),"")</f>
        <v>28.05</v>
      </c>
      <c r="AI565" s="289">
        <f>INDEX(Coordinates!$B$2:$B$197,MATCH(G565,Coordinates!$J$2:$J$197,0))</f>
        <v>-2.3492799889999998</v>
      </c>
      <c r="AJ565" s="289">
        <f>INDEX(Coordinates!$C$2:$C$197,MATCH(G565,Coordinates!$J$2:$J$197,0))</f>
        <v>34.051280970000001</v>
      </c>
      <c r="AK565" s="289" t="str">
        <f>IF(ISNUMBER(SEARCH("C", 'Dry_Litterbag Placem_Collection'!U126)),"YES","")</f>
        <v/>
      </c>
      <c r="AL565" s="289" t="str">
        <f>IF(ISNUMBER(SEARCH("H", 'Dry_Litterbag Placem_Collection'!U126)),"YES","")</f>
        <v/>
      </c>
      <c r="AM565" s="289" t="str">
        <f>IF(ISNUMBER(SEARCH("R", 'Dry_Litterbag Placem_Collection'!U126)),"YES","")</f>
        <v/>
      </c>
    </row>
    <row r="566" spans="1:39" ht="15" customHeight="1">
      <c r="A566" s="281" t="s">
        <v>2677</v>
      </c>
      <c r="B566" s="282">
        <f>'Dry_Litterbag Placem_Collection'!A127</f>
        <v>125</v>
      </c>
      <c r="C566" s="282" t="str">
        <f>'Dry_Litterbag Placem_Collection'!B127</f>
        <v xml:space="preserve">Mwantimba
</v>
      </c>
      <c r="D566" s="282" t="s">
        <v>2677</v>
      </c>
      <c r="E566" s="282" t="s">
        <v>2678</v>
      </c>
      <c r="F566" s="282">
        <v>4</v>
      </c>
      <c r="G566" s="283" t="str">
        <f>'Dry_Litterbag Placem_Collection'!C127</f>
        <v>Wet_Ag4_T5</v>
      </c>
      <c r="H566" s="293" t="s">
        <v>3672</v>
      </c>
      <c r="I566" s="285" t="s">
        <v>1147</v>
      </c>
      <c r="J566" s="282" t="str">
        <f>IF(ISBLANK('Dry_Litterbag Placem_Collection'!L127),"","G"&amp;""&amp;'Dry_Litterbag Placem_Collection'!L127)</f>
        <v>G757</v>
      </c>
      <c r="K566" s="286">
        <f>IFERROR(INDEX('Green_rooibos initial weight'!$C$5:$C$1749,MATCH(J566, 'Green_rooibos initial weight'!$A$5:$A$1749,0)),"")</f>
        <v>2.0670000000000002</v>
      </c>
      <c r="L566" s="286">
        <f t="shared" si="33"/>
        <v>1.8172000000000001</v>
      </c>
      <c r="M566" s="291"/>
      <c r="N566" s="291"/>
      <c r="O566" s="286">
        <f>IF(IFERROR(INDEX('Both teabags AfterDry'!$D$3:$D$900,MATCH(J566,'Both teabags AfterDry'!$A$3:$A$900,0)),"")="","",(IFERROR(INDEX('Both teabags AfterDry'!$D$3:$D$900,MATCH(J566,'Both teabags AfterDry'!$A$3:$A$900,0)),"")))</f>
        <v>0.92230000000000001</v>
      </c>
      <c r="P566" s="286">
        <f t="shared" si="34"/>
        <v>0.77170000000000005</v>
      </c>
      <c r="Q566" s="291"/>
      <c r="R566" s="291"/>
      <c r="S566" s="287">
        <f>'Dry_Litterbag Placem_Collection'!E127</f>
        <v>42939</v>
      </c>
      <c r="T566" s="287">
        <f>IF('Dry_Litterbag Placem_Collection'!G127="","",'Dry_Litterbag Placem_Collection'!G127)</f>
        <v>43008</v>
      </c>
      <c r="U566" s="288">
        <f t="shared" si="32"/>
        <v>69</v>
      </c>
      <c r="V566" s="286">
        <f t="shared" si="35"/>
        <v>1.0455000000000001</v>
      </c>
      <c r="W566" s="289">
        <f>IFERROR(INDEX(Rainfall_Dry!$O$2:$O$217,MATCH(B566, Rainfall_Dry!$A$2:$A$217,0)),"")</f>
        <v>136.27214243</v>
      </c>
      <c r="X566" s="270">
        <v>17.96</v>
      </c>
      <c r="Y566" s="270">
        <v>4.9199999999999982</v>
      </c>
      <c r="Z566" s="270">
        <v>77.12</v>
      </c>
      <c r="AA566" s="271" t="s">
        <v>2689</v>
      </c>
      <c r="AB566" s="270">
        <v>6.02207984228684</v>
      </c>
      <c r="AC566">
        <f>IF('WetLitterbags placem_collection'!AB127="","",'WetLitterbags placem_collection'!AB127)</f>
        <v>9.3000000000000007</v>
      </c>
      <c r="AD566">
        <f>IF('WetLitterbags placem_collection'!Z127="","",'WetLitterbags placem_collection'!Z127)</f>
        <v>43</v>
      </c>
      <c r="AE566" s="256" t="str">
        <f>IF('WetLitterbags placem_collection'!AA127="","",'WetLitterbags placem_collection'!AA127)</f>
        <v>G</v>
      </c>
      <c r="AF566">
        <f>IF('WetLitterbags placem_collection'!AC127="","",'WetLitterbags placem_collection'!AC127)</f>
        <v>1</v>
      </c>
      <c r="AG566">
        <f>IFERROR(AVERAGE('Dry_Litterbag Placem_Collection'!O127,'Dry_Litterbag Placem_Collection'!R127),"")</f>
        <v>10.85</v>
      </c>
      <c r="AH566" s="290">
        <f>IFERROR(AVERAGE('Dry_Litterbag Placem_Collection'!N127,'Dry_Litterbag Placem_Collection'!Q127),"")</f>
        <v>28.05</v>
      </c>
      <c r="AI566" s="289">
        <f>INDEX(Coordinates!$B$2:$B$197,MATCH(G566,Coordinates!$J$2:$J$197,0))</f>
        <v>-2.3493320400000002</v>
      </c>
      <c r="AJ566" s="289">
        <f>INDEX(Coordinates!$C$2:$C$197,MATCH(G566,Coordinates!$J$2:$J$197,0))</f>
        <v>34.051321960000003</v>
      </c>
      <c r="AK566" s="289" t="str">
        <f>IF(ISNUMBER(SEARCH("C", 'Dry_Litterbag Placem_Collection'!U127)),"YES","")</f>
        <v/>
      </c>
      <c r="AL566" s="289" t="str">
        <f>IF(ISNUMBER(SEARCH("H", 'Dry_Litterbag Placem_Collection'!U127)),"YES","")</f>
        <v/>
      </c>
      <c r="AM566" s="289" t="str">
        <f>IF(ISNUMBER(SEARCH("R", 'Dry_Litterbag Placem_Collection'!U127)),"YES","")</f>
        <v/>
      </c>
    </row>
    <row r="567" spans="1:39" ht="15" customHeight="1">
      <c r="A567" s="281" t="s">
        <v>2677</v>
      </c>
      <c r="B567" s="282">
        <f>'Dry_Litterbag Placem_Collection'!A128</f>
        <v>126</v>
      </c>
      <c r="C567" s="282" t="str">
        <f>'Dry_Litterbag Placem_Collection'!B128</f>
        <v xml:space="preserve">Mwantimba
</v>
      </c>
      <c r="D567" s="282" t="s">
        <v>2677</v>
      </c>
      <c r="E567" s="282" t="s">
        <v>2678</v>
      </c>
      <c r="F567" s="282">
        <v>4</v>
      </c>
      <c r="G567" s="283" t="str">
        <f>'Dry_Litterbag Placem_Collection'!C128</f>
        <v>Wet_Ag4_T6</v>
      </c>
      <c r="H567" s="293" t="s">
        <v>3672</v>
      </c>
      <c r="I567" s="285" t="s">
        <v>1147</v>
      </c>
      <c r="J567" s="282" t="str">
        <f>IF(ISBLANK('Dry_Litterbag Placem_Collection'!L128),"","G"&amp;""&amp;'Dry_Litterbag Placem_Collection'!L128)</f>
        <v/>
      </c>
      <c r="K567" s="286" t="str">
        <f>IFERROR(INDEX('Green_rooibos initial weight'!$C$5:$C$1749,MATCH(J567, 'Green_rooibos initial weight'!$A$5:$A$1749,0)),"")</f>
        <v/>
      </c>
      <c r="L567" s="286" t="str">
        <f t="shared" si="33"/>
        <v/>
      </c>
      <c r="M567" s="291"/>
      <c r="N567" s="291"/>
      <c r="O567" s="286" t="str">
        <f>IF(IFERROR(INDEX('Both teabags AfterDry'!$D$3:$D$900,MATCH(J567,'Both teabags AfterDry'!$A$3:$A$900,0)),"")="","",(IFERROR(INDEX('Both teabags AfterDry'!$D$3:$D$900,MATCH(J567,'Both teabags AfterDry'!$A$3:$A$900,0)),"")))</f>
        <v/>
      </c>
      <c r="P567" s="286" t="str">
        <f t="shared" si="34"/>
        <v/>
      </c>
      <c r="Q567" s="291"/>
      <c r="R567" s="291"/>
      <c r="S567" s="287">
        <f>'Dry_Litterbag Placem_Collection'!E128</f>
        <v>0</v>
      </c>
      <c r="T567" s="287" t="str">
        <f>IF('Dry_Litterbag Placem_Collection'!G128="","",'Dry_Litterbag Placem_Collection'!G128)</f>
        <v/>
      </c>
      <c r="U567" s="288" t="str">
        <f t="shared" si="32"/>
        <v/>
      </c>
      <c r="V567" s="286" t="str">
        <f t="shared" si="35"/>
        <v/>
      </c>
      <c r="W567" s="289" t="str">
        <f>IFERROR(INDEX(Rainfall_Dry!$O$2:$O$217,MATCH(B567, Rainfall_Dry!$A$2:$A$217,0)),"")</f>
        <v/>
      </c>
      <c r="X567" s="270">
        <v>17.96</v>
      </c>
      <c r="Y567" s="270">
        <v>4.9199999999999982</v>
      </c>
      <c r="Z567" s="270">
        <v>77.12</v>
      </c>
      <c r="AA567" s="271" t="s">
        <v>2689</v>
      </c>
      <c r="AB567" s="270">
        <v>7.02207984228684</v>
      </c>
      <c r="AC567">
        <f>IF('WetLitterbags placem_collection'!AB128="","",'WetLitterbags placem_collection'!AB128)</f>
        <v>10.85</v>
      </c>
      <c r="AD567">
        <f>IF('WetLitterbags placem_collection'!Z128="","",'WetLitterbags placem_collection'!Z128)</f>
        <v>40</v>
      </c>
      <c r="AE567" s="256" t="str">
        <f>IF('WetLitterbags placem_collection'!AA128="","",'WetLitterbags placem_collection'!AA128)</f>
        <v>G</v>
      </c>
      <c r="AF567">
        <f>IF('WetLitterbags placem_collection'!AC128="","",'WetLitterbags placem_collection'!AC128)</f>
        <v>1</v>
      </c>
      <c r="AG567" t="str">
        <f>IFERROR(AVERAGE('Dry_Litterbag Placem_Collection'!O128,'Dry_Litterbag Placem_Collection'!R128),"")</f>
        <v/>
      </c>
      <c r="AH567" s="290" t="str">
        <f>IFERROR(AVERAGE('Dry_Litterbag Placem_Collection'!N128,'Dry_Litterbag Placem_Collection'!Q128),"")</f>
        <v/>
      </c>
      <c r="AI567" s="289">
        <f>INDEX(Coordinates!$B$2:$B$197,MATCH(G567,Coordinates!$J$2:$J$197,0))</f>
        <v>-2.3493509829999999</v>
      </c>
      <c r="AJ567" s="289">
        <f>INDEX(Coordinates!$C$2:$C$197,MATCH(G567,Coordinates!$J$2:$J$197,0))</f>
        <v>34.051332019999997</v>
      </c>
      <c r="AK567" s="289" t="str">
        <f>IF(ISNUMBER(SEARCH("C", 'Dry_Litterbag Placem_Collection'!U128)),"YES","")</f>
        <v/>
      </c>
      <c r="AL567" s="289" t="str">
        <f>IF(ISNUMBER(SEARCH("H", 'Dry_Litterbag Placem_Collection'!U128)),"YES","")</f>
        <v/>
      </c>
      <c r="AM567" s="289" t="str">
        <f>IF(ISNUMBER(SEARCH("R", 'Dry_Litterbag Placem_Collection'!U128)),"YES","")</f>
        <v/>
      </c>
    </row>
    <row r="568" spans="1:39" ht="15" customHeight="1">
      <c r="A568" s="281" t="s">
        <v>2677</v>
      </c>
      <c r="B568" s="282">
        <f>'Dry_Litterbag Placem_Collection'!A129</f>
        <v>127</v>
      </c>
      <c r="C568" s="282" t="str">
        <f>'Dry_Litterbag Placem_Collection'!B129</f>
        <v xml:space="preserve">Mwantimba
</v>
      </c>
      <c r="D568" s="282" t="s">
        <v>2677</v>
      </c>
      <c r="E568" s="282" t="s">
        <v>2678</v>
      </c>
      <c r="F568" s="282">
        <v>4</v>
      </c>
      <c r="G568" s="283" t="str">
        <f>'Dry_Litterbag Placem_Collection'!C129</f>
        <v>Wet_Ag4_T7</v>
      </c>
      <c r="H568" s="293" t="s">
        <v>3672</v>
      </c>
      <c r="I568" s="285" t="s">
        <v>1147</v>
      </c>
      <c r="J568" s="282" t="str">
        <f>IF(ISBLANK('Dry_Litterbag Placem_Collection'!L129),"","G"&amp;""&amp;'Dry_Litterbag Placem_Collection'!L129)</f>
        <v>G96</v>
      </c>
      <c r="K568" s="286">
        <f>IFERROR(INDEX('Green_rooibos initial weight'!$C$5:$C$1749,MATCH(J568, 'Green_rooibos initial weight'!$A$5:$A$1749,0)),"")</f>
        <v>2.2349999999999999</v>
      </c>
      <c r="L568" s="286">
        <f t="shared" si="33"/>
        <v>1.9851999999999999</v>
      </c>
      <c r="M568" s="291"/>
      <c r="N568" s="291"/>
      <c r="O568" s="286">
        <f>IF(IFERROR(INDEX('Both teabags AfterDry'!$D$3:$D$900,MATCH(J568,'Both teabags AfterDry'!$A$3:$A$900,0)),"")="","",(IFERROR(INDEX('Both teabags AfterDry'!$D$3:$D$900,MATCH(J568,'Both teabags AfterDry'!$A$3:$A$900,0)),"")))</f>
        <v>0.77790000000000004</v>
      </c>
      <c r="P568" s="286">
        <f t="shared" si="34"/>
        <v>0.62729999999999997</v>
      </c>
      <c r="Q568" s="291"/>
      <c r="R568" s="291"/>
      <c r="S568" s="287">
        <f>'Dry_Litterbag Placem_Collection'!E129</f>
        <v>42939</v>
      </c>
      <c r="T568" s="287">
        <f>IF('Dry_Litterbag Placem_Collection'!G129="","",'Dry_Litterbag Placem_Collection'!G129)</f>
        <v>43008</v>
      </c>
      <c r="U568" s="288">
        <f t="shared" si="32"/>
        <v>69</v>
      </c>
      <c r="V568" s="286">
        <f t="shared" si="35"/>
        <v>1.3578999999999999</v>
      </c>
      <c r="W568" s="289">
        <f>IFERROR(INDEX(Rainfall_Dry!$O$2:$O$217,MATCH(B568, Rainfall_Dry!$A$2:$A$217,0)),"")</f>
        <v>136.27214243</v>
      </c>
      <c r="X568" s="270">
        <v>17.96</v>
      </c>
      <c r="Y568" s="270">
        <v>4.9199999999999982</v>
      </c>
      <c r="Z568" s="270">
        <v>77.12</v>
      </c>
      <c r="AA568" s="271" t="s">
        <v>2689</v>
      </c>
      <c r="AB568" s="270">
        <v>8.0220798422868391</v>
      </c>
      <c r="AC568">
        <f>IF('WetLitterbags placem_collection'!AB129="","",'WetLitterbags placem_collection'!AB129)</f>
        <v>5.35</v>
      </c>
      <c r="AD568">
        <f>IF('WetLitterbags placem_collection'!Z129="","",'WetLitterbags placem_collection'!Z129)</f>
        <v>58</v>
      </c>
      <c r="AE568" s="256" t="str">
        <f>IF('WetLitterbags placem_collection'!AA129="","",'WetLitterbags placem_collection'!AA129)</f>
        <v>G</v>
      </c>
      <c r="AF568">
        <f>IF('WetLitterbags placem_collection'!AC129="","",'WetLitterbags placem_collection'!AC129)</f>
        <v>1</v>
      </c>
      <c r="AG568">
        <f>IFERROR(AVERAGE('Dry_Litterbag Placem_Collection'!O129,'Dry_Litterbag Placem_Collection'!R129),"")</f>
        <v>9.6999999999999993</v>
      </c>
      <c r="AH568" s="290">
        <f>IFERROR(AVERAGE('Dry_Litterbag Placem_Collection'!N129,'Dry_Litterbag Placem_Collection'!Q129),"")</f>
        <v>28.1</v>
      </c>
      <c r="AI568" s="289">
        <f>INDEX(Coordinates!$B$2:$B$197,MATCH(G568,Coordinates!$J$2:$J$197,0))</f>
        <v>-2.3491850219999999</v>
      </c>
      <c r="AJ568" s="289">
        <f>INDEX(Coordinates!$C$2:$C$197,MATCH(G568,Coordinates!$J$2:$J$197,0))</f>
        <v>34.051264959999997</v>
      </c>
      <c r="AK568" s="289" t="str">
        <f>IF(ISNUMBER(SEARCH("C", 'Dry_Litterbag Placem_Collection'!U129)),"YES","")</f>
        <v/>
      </c>
      <c r="AL568" s="289" t="str">
        <f>IF(ISNUMBER(SEARCH("H", 'Dry_Litterbag Placem_Collection'!U129)),"YES","")</f>
        <v/>
      </c>
      <c r="AM568" s="289" t="str">
        <f>IF(ISNUMBER(SEARCH("R", 'Dry_Litterbag Placem_Collection'!U129)),"YES","")</f>
        <v>YES</v>
      </c>
    </row>
    <row r="569" spans="1:39" ht="15" customHeight="1">
      <c r="A569" s="281" t="s">
        <v>2677</v>
      </c>
      <c r="B569" s="282">
        <f>'Dry_Litterbag Placem_Collection'!A130</f>
        <v>128</v>
      </c>
      <c r="C569" s="282" t="str">
        <f>'Dry_Litterbag Placem_Collection'!B130</f>
        <v xml:space="preserve">Mwantimba
</v>
      </c>
      <c r="D569" s="282" t="s">
        <v>2677</v>
      </c>
      <c r="E569" s="282" t="s">
        <v>2678</v>
      </c>
      <c r="F569" s="282">
        <v>4</v>
      </c>
      <c r="G569" s="283" t="str">
        <f>'Dry_Litterbag Placem_Collection'!C130</f>
        <v>Wet_Ag4_T8</v>
      </c>
      <c r="H569" s="293" t="s">
        <v>3672</v>
      </c>
      <c r="I569" s="285" t="s">
        <v>1147</v>
      </c>
      <c r="J569" s="282" t="str">
        <f>IF(ISBLANK('Dry_Litterbag Placem_Collection'!L130),"","G"&amp;""&amp;'Dry_Litterbag Placem_Collection'!L130)</f>
        <v>G134</v>
      </c>
      <c r="K569" s="286">
        <f>IFERROR(INDEX('Green_rooibos initial weight'!$C$5:$C$1749,MATCH(J569, 'Green_rooibos initial weight'!$A$5:$A$1749,0)),"")</f>
        <v>2.0089999999999999</v>
      </c>
      <c r="L569" s="286">
        <f t="shared" si="33"/>
        <v>1.7591999999999999</v>
      </c>
      <c r="M569" s="291"/>
      <c r="N569" s="291"/>
      <c r="O569" s="286">
        <f>IF(IFERROR(INDEX('Both teabags AfterDry'!$D$3:$D$900,MATCH(J569,'Both teabags AfterDry'!$A$3:$A$900,0)),"")="","",(IFERROR(INDEX('Both teabags AfterDry'!$D$3:$D$900,MATCH(J569,'Both teabags AfterDry'!$A$3:$A$900,0)),"")))</f>
        <v>0.82289999999999996</v>
      </c>
      <c r="P569" s="286">
        <f t="shared" si="34"/>
        <v>0.6722999999999999</v>
      </c>
      <c r="Q569" s="291"/>
      <c r="R569" s="291"/>
      <c r="S569" s="287">
        <f>'Dry_Litterbag Placem_Collection'!E130</f>
        <v>42939</v>
      </c>
      <c r="T569" s="287">
        <f>IF('Dry_Litterbag Placem_Collection'!G130="","",'Dry_Litterbag Placem_Collection'!G130)</f>
        <v>43008</v>
      </c>
      <c r="U569" s="288">
        <f t="shared" si="32"/>
        <v>69</v>
      </c>
      <c r="V569" s="286">
        <f t="shared" si="35"/>
        <v>1.0869</v>
      </c>
      <c r="W569" s="289">
        <f>IFERROR(INDEX(Rainfall_Dry!$O$2:$O$217,MATCH(B569, Rainfall_Dry!$A$2:$A$217,0)),"")</f>
        <v>136.27214243</v>
      </c>
      <c r="X569" s="270">
        <v>17.96</v>
      </c>
      <c r="Y569" s="270">
        <v>4.9199999999999982</v>
      </c>
      <c r="Z569" s="270">
        <v>77.12</v>
      </c>
      <c r="AA569" s="271" t="s">
        <v>2689</v>
      </c>
      <c r="AB569" s="270">
        <v>9.0220798422868391</v>
      </c>
      <c r="AC569">
        <f>IF('WetLitterbags placem_collection'!AB130="","",'WetLitterbags placem_collection'!AB130)</f>
        <v>10.9</v>
      </c>
      <c r="AD569">
        <f>IF('WetLitterbags placem_collection'!Z130="","",'WetLitterbags placem_collection'!Z130)</f>
        <v>44</v>
      </c>
      <c r="AE569" s="256" t="str">
        <f>IF('WetLitterbags placem_collection'!AA130="","",'WetLitterbags placem_collection'!AA130)</f>
        <v>G</v>
      </c>
      <c r="AF569">
        <f>IF('WetLitterbags placem_collection'!AC130="","",'WetLitterbags placem_collection'!AC130)</f>
        <v>0</v>
      </c>
      <c r="AG569">
        <f>IFERROR(AVERAGE('Dry_Litterbag Placem_Collection'!O130,'Dry_Litterbag Placem_Collection'!R130),"")</f>
        <v>8.4499999999999993</v>
      </c>
      <c r="AH569" s="290">
        <f>IFERROR(AVERAGE('Dry_Litterbag Placem_Collection'!N130,'Dry_Litterbag Placem_Collection'!Q130),"")</f>
        <v>161.75</v>
      </c>
      <c r="AI569" s="289">
        <f>INDEX(Coordinates!$B$2:$B$197,MATCH(G569,Coordinates!$J$2:$J$197,0))</f>
        <v>-2.3493099960000001</v>
      </c>
      <c r="AJ569" s="289">
        <f>INDEX(Coordinates!$C$2:$C$197,MATCH(G569,Coordinates!$J$2:$J$197,0))</f>
        <v>34.05141802</v>
      </c>
      <c r="AK569" s="289" t="str">
        <f>IF(ISNUMBER(SEARCH("C", 'Dry_Litterbag Placem_Collection'!U130)),"YES","")</f>
        <v/>
      </c>
      <c r="AL569" s="289" t="str">
        <f>IF(ISNUMBER(SEARCH("H", 'Dry_Litterbag Placem_Collection'!U130)),"YES","")</f>
        <v/>
      </c>
      <c r="AM569" s="289" t="str">
        <f>IF(ISNUMBER(SEARCH("R", 'Dry_Litterbag Placem_Collection'!U130)),"YES","")</f>
        <v/>
      </c>
    </row>
    <row r="570" spans="1:39" ht="15" customHeight="1">
      <c r="A570" s="281" t="s">
        <v>2677</v>
      </c>
      <c r="B570" s="282">
        <f>'Dry_Litterbag Placem_Collection'!A131</f>
        <v>129</v>
      </c>
      <c r="C570" s="282" t="str">
        <f>'Dry_Litterbag Placem_Collection'!B131</f>
        <v xml:space="preserve">Mwantimba
</v>
      </c>
      <c r="D570" s="282" t="s">
        <v>2677</v>
      </c>
      <c r="E570" s="282" t="s">
        <v>20</v>
      </c>
      <c r="F570" s="282">
        <v>1</v>
      </c>
      <c r="G570" s="283" t="str">
        <f>'Dry_Litterbag Placem_Collection'!C131</f>
        <v>Wet_P1_T1</v>
      </c>
      <c r="H570" s="293" t="s">
        <v>3672</v>
      </c>
      <c r="I570" s="285" t="s">
        <v>1147</v>
      </c>
      <c r="J570" s="282" t="str">
        <f>IF(ISBLANK('Dry_Litterbag Placem_Collection'!L131),"","G"&amp;""&amp;'Dry_Litterbag Placem_Collection'!L131)</f>
        <v>G671</v>
      </c>
      <c r="K570" s="286">
        <f>IFERROR(INDEX('Green_rooibos initial weight'!$C$5:$C$1749,MATCH(J570, 'Green_rooibos initial weight'!$A$5:$A$1749,0)),"")</f>
        <v>2.0510000000000002</v>
      </c>
      <c r="L570" s="286">
        <f t="shared" si="33"/>
        <v>1.8012000000000001</v>
      </c>
      <c r="M570" s="291"/>
      <c r="N570" s="291"/>
      <c r="O570" s="286">
        <f>IF(IFERROR(INDEX('Both teabags AfterDry'!$D$3:$D$900,MATCH(J570,'Both teabags AfterDry'!$A$3:$A$900,0)),"")="","",(IFERROR(INDEX('Both teabags AfterDry'!$D$3:$D$900,MATCH(J570,'Both teabags AfterDry'!$A$3:$A$900,0)),"")))</f>
        <v>0.68540000000000001</v>
      </c>
      <c r="P570" s="286">
        <f t="shared" si="34"/>
        <v>0.53479999999999994</v>
      </c>
      <c r="Q570" s="291"/>
      <c r="R570" s="291"/>
      <c r="S570" s="287">
        <f>'Dry_Litterbag Placem_Collection'!E131</f>
        <v>42939</v>
      </c>
      <c r="T570" s="287">
        <f>IF('Dry_Litterbag Placem_Collection'!G131="","",'Dry_Litterbag Placem_Collection'!G131)</f>
        <v>43008</v>
      </c>
      <c r="U570" s="288">
        <f t="shared" si="32"/>
        <v>69</v>
      </c>
      <c r="V570" s="286">
        <f t="shared" si="35"/>
        <v>1.2664000000000002</v>
      </c>
      <c r="W570" s="289">
        <f>IFERROR(INDEX(Rainfall_Dry!$O$2:$O$217,MATCH(B570, Rainfall_Dry!$A$2:$A$217,0)),"")</f>
        <v>136.27214243</v>
      </c>
      <c r="X570" s="270">
        <v>31.214836424255054</v>
      </c>
      <c r="Y570" s="270">
        <v>11.377370285476141</v>
      </c>
      <c r="Z570" s="270">
        <v>57.407793290268799</v>
      </c>
      <c r="AA570" s="271" t="s">
        <v>2688</v>
      </c>
      <c r="AB570" s="270">
        <v>1.7337604731394776</v>
      </c>
      <c r="AC570">
        <f>IF('WetLitterbags placem_collection'!AB131="","",'WetLitterbags placem_collection'!AB131)</f>
        <v>2.4</v>
      </c>
      <c r="AD570">
        <f>IF('WetLitterbags placem_collection'!Z131="","",'WetLitterbags placem_collection'!Z131)</f>
        <v>2.4</v>
      </c>
      <c r="AE570" s="256" t="str">
        <f>IF('WetLitterbags placem_collection'!AA131="","",'WetLitterbags placem_collection'!AA131)</f>
        <v>O</v>
      </c>
      <c r="AF570">
        <f>IF('WetLitterbags placem_collection'!AC131="","",'WetLitterbags placem_collection'!AC131)</f>
        <v>1</v>
      </c>
      <c r="AG570">
        <f>IFERROR(AVERAGE('Dry_Litterbag Placem_Collection'!O131,'Dry_Litterbag Placem_Collection'!R131),"")</f>
        <v>11.8</v>
      </c>
      <c r="AH570" s="290">
        <f>IFERROR(AVERAGE('Dry_Litterbag Placem_Collection'!N131,'Dry_Litterbag Placem_Collection'!Q131),"")</f>
        <v>29.05</v>
      </c>
      <c r="AI570" s="289">
        <f>INDEX(Coordinates!$B$2:$B$197,MATCH(G570,Coordinates!$J$2:$J$197,0))</f>
        <v>-2.3503360249999998</v>
      </c>
      <c r="AJ570" s="289">
        <f>INDEX(Coordinates!$C$2:$C$197,MATCH(G570,Coordinates!$J$2:$J$197,0))</f>
        <v>34.049662009999999</v>
      </c>
      <c r="AK570" s="289" t="str">
        <f>IF(ISNUMBER(SEARCH("C", 'Dry_Litterbag Placem_Collection'!U131)),"YES","")</f>
        <v/>
      </c>
      <c r="AL570" s="289" t="str">
        <f>IF(ISNUMBER(SEARCH("H", 'Dry_Litterbag Placem_Collection'!U131)),"YES","")</f>
        <v/>
      </c>
      <c r="AM570" s="289" t="str">
        <f>IF(ISNUMBER(SEARCH("R", 'Dry_Litterbag Placem_Collection'!U131)),"YES","")</f>
        <v/>
      </c>
    </row>
    <row r="571" spans="1:39" ht="15" customHeight="1">
      <c r="A571" s="281" t="s">
        <v>2677</v>
      </c>
      <c r="B571" s="282">
        <f>'Dry_Litterbag Placem_Collection'!A132</f>
        <v>130</v>
      </c>
      <c r="C571" s="282" t="str">
        <f>'Dry_Litterbag Placem_Collection'!B132</f>
        <v xml:space="preserve">Mwantimba
</v>
      </c>
      <c r="D571" s="282" t="s">
        <v>2677</v>
      </c>
      <c r="E571" s="282" t="s">
        <v>20</v>
      </c>
      <c r="F571" s="282">
        <v>1</v>
      </c>
      <c r="G571" s="283" t="str">
        <f>'Dry_Litterbag Placem_Collection'!C132</f>
        <v>Wet_P1_T2</v>
      </c>
      <c r="H571" s="293" t="s">
        <v>3672</v>
      </c>
      <c r="I571" s="285" t="s">
        <v>1147</v>
      </c>
      <c r="J571" s="282" t="str">
        <f>IF(ISBLANK('Dry_Litterbag Placem_Collection'!L132),"","G"&amp;""&amp;'Dry_Litterbag Placem_Collection'!L132)</f>
        <v>G400</v>
      </c>
      <c r="K571" s="286">
        <f>IFERROR(INDEX('Green_rooibos initial weight'!$C$5:$C$1749,MATCH(J571, 'Green_rooibos initial weight'!$A$5:$A$1749,0)),"")</f>
        <v>2.0089999999999999</v>
      </c>
      <c r="L571" s="286">
        <f t="shared" si="33"/>
        <v>1.7591999999999999</v>
      </c>
      <c r="M571" s="291"/>
      <c r="N571" s="291"/>
      <c r="O571" s="286">
        <f>IF(IFERROR(INDEX('Both teabags AfterDry'!$D$3:$D$900,MATCH(J571,'Both teabags AfterDry'!$A$3:$A$900,0)),"")="","",(IFERROR(INDEX('Both teabags AfterDry'!$D$3:$D$900,MATCH(J571,'Both teabags AfterDry'!$A$3:$A$900,0)),"")))</f>
        <v>0.86</v>
      </c>
      <c r="P571" s="286">
        <f t="shared" si="34"/>
        <v>0.70940000000000003</v>
      </c>
      <c r="Q571" s="291"/>
      <c r="R571" s="291"/>
      <c r="S571" s="287">
        <f>'Dry_Litterbag Placem_Collection'!E132</f>
        <v>42939</v>
      </c>
      <c r="T571" s="287">
        <f>IF('Dry_Litterbag Placem_Collection'!G132="","",'Dry_Litterbag Placem_Collection'!G132)</f>
        <v>43008</v>
      </c>
      <c r="U571" s="288">
        <f t="shared" si="32"/>
        <v>69</v>
      </c>
      <c r="V571" s="286">
        <f t="shared" si="35"/>
        <v>1.0497999999999998</v>
      </c>
      <c r="W571" s="289">
        <f>IFERROR(INDEX(Rainfall_Dry!$O$2:$O$217,MATCH(B571, Rainfall_Dry!$A$2:$A$217,0)),"")</f>
        <v>136.27214243</v>
      </c>
      <c r="X571" s="270">
        <v>31.214836424255054</v>
      </c>
      <c r="Y571" s="270">
        <v>11.377370285476141</v>
      </c>
      <c r="Z571" s="270">
        <v>57.407793290268799</v>
      </c>
      <c r="AA571" s="271" t="s">
        <v>2688</v>
      </c>
      <c r="AB571" s="270">
        <v>2.7337604731394798</v>
      </c>
      <c r="AC571">
        <f>IF('WetLitterbags placem_collection'!AB132="","",'WetLitterbags placem_collection'!AB132)</f>
        <v>2.1</v>
      </c>
      <c r="AD571">
        <f>IF('WetLitterbags placem_collection'!Z132="","",'WetLitterbags placem_collection'!Z132)</f>
        <v>3.5</v>
      </c>
      <c r="AE571" s="256" t="str">
        <f>IF('WetLitterbags placem_collection'!AA132="","",'WetLitterbags placem_collection'!AA132)</f>
        <v>O</v>
      </c>
      <c r="AF571">
        <f>IF('WetLitterbags placem_collection'!AC132="","",'WetLitterbags placem_collection'!AC132)</f>
        <v>0</v>
      </c>
      <c r="AG571">
        <f>IFERROR(AVERAGE('Dry_Litterbag Placem_Collection'!O132,'Dry_Litterbag Placem_Collection'!R132),"")</f>
        <v>8.9499999999999993</v>
      </c>
      <c r="AH571" s="290">
        <f>IFERROR(AVERAGE('Dry_Litterbag Placem_Collection'!N132,'Dry_Litterbag Placem_Collection'!Q132),"")</f>
        <v>28.55</v>
      </c>
      <c r="AI571" s="289">
        <f>INDEX(Coordinates!$B$2:$B$197,MATCH(G571,Coordinates!$J$2:$J$197,0))</f>
        <v>-2.3503729889999998</v>
      </c>
      <c r="AJ571" s="289">
        <f>INDEX(Coordinates!$C$2:$C$197,MATCH(G571,Coordinates!$J$2:$J$197,0))</f>
        <v>34.049626969999998</v>
      </c>
      <c r="AK571" s="289" t="str">
        <f>IF(ISNUMBER(SEARCH("C", 'Dry_Litterbag Placem_Collection'!U132)),"YES","")</f>
        <v/>
      </c>
      <c r="AL571" s="289" t="str">
        <f>IF(ISNUMBER(SEARCH("H", 'Dry_Litterbag Placem_Collection'!U132)),"YES","")</f>
        <v/>
      </c>
      <c r="AM571" s="289" t="str">
        <f>IF(ISNUMBER(SEARCH("R", 'Dry_Litterbag Placem_Collection'!U132)),"YES","")</f>
        <v>YES</v>
      </c>
    </row>
    <row r="572" spans="1:39" ht="15" customHeight="1">
      <c r="A572" s="281" t="s">
        <v>2677</v>
      </c>
      <c r="B572" s="282">
        <f>'Dry_Litterbag Placem_Collection'!A133</f>
        <v>131</v>
      </c>
      <c r="C572" s="282" t="str">
        <f>'Dry_Litterbag Placem_Collection'!B133</f>
        <v xml:space="preserve">Mwantimba
</v>
      </c>
      <c r="D572" s="282" t="s">
        <v>2677</v>
      </c>
      <c r="E572" s="282" t="s">
        <v>20</v>
      </c>
      <c r="F572" s="282">
        <v>1</v>
      </c>
      <c r="G572" s="283" t="str">
        <f>'Dry_Litterbag Placem_Collection'!C133</f>
        <v>Wet_P1_T3</v>
      </c>
      <c r="H572" s="293" t="s">
        <v>3672</v>
      </c>
      <c r="I572" s="285" t="s">
        <v>1147</v>
      </c>
      <c r="J572" s="282" t="str">
        <f>IF(ISBLANK('Dry_Litterbag Placem_Collection'!L133),"","G"&amp;""&amp;'Dry_Litterbag Placem_Collection'!L133)</f>
        <v>G48</v>
      </c>
      <c r="K572" s="286">
        <f>IFERROR(INDEX('Green_rooibos initial weight'!$C$5:$C$1749,MATCH(J572, 'Green_rooibos initial weight'!$A$5:$A$1749,0)),"")</f>
        <v>2.0590000000000002</v>
      </c>
      <c r="L572" s="286">
        <f t="shared" si="33"/>
        <v>1.8092000000000001</v>
      </c>
      <c r="M572" s="291"/>
      <c r="N572" s="291"/>
      <c r="O572" s="286">
        <f>IF(IFERROR(INDEX('Both teabags AfterDry'!$D$3:$D$900,MATCH(J572,'Both teabags AfterDry'!$A$3:$A$900,0)),"")="","",(IFERROR(INDEX('Both teabags AfterDry'!$D$3:$D$900,MATCH(J572,'Both teabags AfterDry'!$A$3:$A$900,0)),"")))</f>
        <v>0.84750000000000003</v>
      </c>
      <c r="P572" s="286">
        <f t="shared" si="34"/>
        <v>0.69690000000000007</v>
      </c>
      <c r="Q572" s="291"/>
      <c r="R572" s="291"/>
      <c r="S572" s="287">
        <f>'Dry_Litterbag Placem_Collection'!E133</f>
        <v>42939</v>
      </c>
      <c r="T572" s="287">
        <f>IF('Dry_Litterbag Placem_Collection'!G133="","",'Dry_Litterbag Placem_Collection'!G133)</f>
        <v>43008</v>
      </c>
      <c r="U572" s="288">
        <f t="shared" si="32"/>
        <v>69</v>
      </c>
      <c r="V572" s="286">
        <f t="shared" si="35"/>
        <v>1.1123000000000001</v>
      </c>
      <c r="W572" s="289">
        <f>IFERROR(INDEX(Rainfall_Dry!$O$2:$O$217,MATCH(B572, Rainfall_Dry!$A$2:$A$217,0)),"")</f>
        <v>136.27214243</v>
      </c>
      <c r="X572" s="270">
        <v>31.214836424255054</v>
      </c>
      <c r="Y572" s="270">
        <v>11.377370285476141</v>
      </c>
      <c r="Z572" s="270">
        <v>57.407793290268799</v>
      </c>
      <c r="AA572" s="271" t="s">
        <v>2688</v>
      </c>
      <c r="AB572" s="270">
        <v>3.7337604731394798</v>
      </c>
      <c r="AC572">
        <f>IF('WetLitterbags placem_collection'!AB133="","",'WetLitterbags placem_collection'!AB133)</f>
        <v>4.5</v>
      </c>
      <c r="AD572">
        <f>IF('WetLitterbags placem_collection'!Z133="","",'WetLitterbags placem_collection'!Z133)</f>
        <v>7.5</v>
      </c>
      <c r="AE572" s="256" t="str">
        <f>IF('WetLitterbags placem_collection'!AA133="","",'WetLitterbags placem_collection'!AA133)</f>
        <v>O</v>
      </c>
      <c r="AF572">
        <f>IF('WetLitterbags placem_collection'!AC133="","",'WetLitterbags placem_collection'!AC133)</f>
        <v>0</v>
      </c>
      <c r="AG572">
        <f>IFERROR(AVERAGE('Dry_Litterbag Placem_Collection'!O133,'Dry_Litterbag Placem_Collection'!R133),"")</f>
        <v>8.9499999999999993</v>
      </c>
      <c r="AH572" s="290">
        <f>IFERROR(AVERAGE('Dry_Litterbag Placem_Collection'!N133,'Dry_Litterbag Placem_Collection'!Q133),"")</f>
        <v>28.6</v>
      </c>
      <c r="AI572" s="289">
        <f>INDEX(Coordinates!$B$2:$B$197,MATCH(G572,Coordinates!$J$2:$J$197,0))</f>
        <v>-2.3503259660000002</v>
      </c>
      <c r="AJ572" s="289">
        <f>INDEX(Coordinates!$C$2:$C$197,MATCH(G572,Coordinates!$J$2:$J$197,0))</f>
        <v>34.049616999999998</v>
      </c>
      <c r="AK572" s="289" t="str">
        <f>IF(ISNUMBER(SEARCH("C", 'Dry_Litterbag Placem_Collection'!U133)),"YES","")</f>
        <v/>
      </c>
      <c r="AL572" s="289" t="str">
        <f>IF(ISNUMBER(SEARCH("H", 'Dry_Litterbag Placem_Collection'!U133)),"YES","")</f>
        <v/>
      </c>
      <c r="AM572" s="289" t="str">
        <f>IF(ISNUMBER(SEARCH("R", 'Dry_Litterbag Placem_Collection'!U133)),"YES","")</f>
        <v>YES</v>
      </c>
    </row>
    <row r="573" spans="1:39" ht="15" customHeight="1">
      <c r="A573" s="281" t="s">
        <v>2677</v>
      </c>
      <c r="B573" s="282">
        <f>'Dry_Litterbag Placem_Collection'!A134</f>
        <v>132</v>
      </c>
      <c r="C573" s="282" t="str">
        <f>'Dry_Litterbag Placem_Collection'!B134</f>
        <v xml:space="preserve">Mwantimba
</v>
      </c>
      <c r="D573" s="282" t="s">
        <v>2677</v>
      </c>
      <c r="E573" s="282" t="s">
        <v>20</v>
      </c>
      <c r="F573" s="282">
        <v>1</v>
      </c>
      <c r="G573" s="283" t="str">
        <f>'Dry_Litterbag Placem_Collection'!C134</f>
        <v>Wet_P1_T4</v>
      </c>
      <c r="H573" s="293" t="s">
        <v>3672</v>
      </c>
      <c r="I573" s="285" t="s">
        <v>1147</v>
      </c>
      <c r="J573" s="282" t="str">
        <f>IF(ISBLANK('Dry_Litterbag Placem_Collection'!L134),"","G"&amp;""&amp;'Dry_Litterbag Placem_Collection'!L134)</f>
        <v/>
      </c>
      <c r="K573" s="286" t="str">
        <f>IFERROR(INDEX('Green_rooibos initial weight'!$C$5:$C$1749,MATCH(J573, 'Green_rooibos initial weight'!$A$5:$A$1749,0)),"")</f>
        <v/>
      </c>
      <c r="L573" s="286" t="str">
        <f t="shared" si="33"/>
        <v/>
      </c>
      <c r="M573" s="291"/>
      <c r="N573" s="291"/>
      <c r="O573" s="286" t="str">
        <f>IF(IFERROR(INDEX('Both teabags AfterDry'!$D$3:$D$900,MATCH(J573,'Both teabags AfterDry'!$A$3:$A$900,0)),"")="","",(IFERROR(INDEX('Both teabags AfterDry'!$D$3:$D$900,MATCH(J573,'Both teabags AfterDry'!$A$3:$A$900,0)),"")))</f>
        <v/>
      </c>
      <c r="P573" s="286" t="str">
        <f t="shared" si="34"/>
        <v/>
      </c>
      <c r="Q573" s="291"/>
      <c r="R573" s="291"/>
      <c r="S573" s="287">
        <f>'Dry_Litterbag Placem_Collection'!E134</f>
        <v>0</v>
      </c>
      <c r="T573" s="287" t="str">
        <f>IF('Dry_Litterbag Placem_Collection'!G134="","",'Dry_Litterbag Placem_Collection'!G134)</f>
        <v/>
      </c>
      <c r="U573" s="288" t="str">
        <f t="shared" si="32"/>
        <v/>
      </c>
      <c r="V573" s="286" t="str">
        <f t="shared" si="35"/>
        <v/>
      </c>
      <c r="W573" s="289" t="str">
        <f>IFERROR(INDEX(Rainfall_Dry!$O$2:$O$217,MATCH(B573, Rainfall_Dry!$A$2:$A$217,0)),"")</f>
        <v/>
      </c>
      <c r="X573" s="270">
        <v>31.214836424255054</v>
      </c>
      <c r="Y573" s="270">
        <v>11.377370285476141</v>
      </c>
      <c r="Z573" s="270">
        <v>57.407793290268799</v>
      </c>
      <c r="AA573" s="271" t="s">
        <v>2688</v>
      </c>
      <c r="AB573" s="270">
        <v>4.7337604731394798</v>
      </c>
      <c r="AC573">
        <f>IF('WetLitterbags placem_collection'!AB134="","",'WetLitterbags placem_collection'!AB134)</f>
        <v>0.7</v>
      </c>
      <c r="AD573">
        <f>IF('WetLitterbags placem_collection'!Z134="","",'WetLitterbags placem_collection'!Z134)</f>
        <v>9.8000000000000007</v>
      </c>
      <c r="AE573" s="256" t="str">
        <f>IF('WetLitterbags placem_collection'!AA134="","",'WetLitterbags placem_collection'!AA134)</f>
        <v>G</v>
      </c>
      <c r="AF573">
        <f>IF('WetLitterbags placem_collection'!AC134="","",'WetLitterbags placem_collection'!AC134)</f>
        <v>1</v>
      </c>
      <c r="AG573" t="str">
        <f>IFERROR(AVERAGE('Dry_Litterbag Placem_Collection'!O134,'Dry_Litterbag Placem_Collection'!R134),"")</f>
        <v/>
      </c>
      <c r="AH573" s="290" t="str">
        <f>IFERROR(AVERAGE('Dry_Litterbag Placem_Collection'!N134,'Dry_Litterbag Placem_Collection'!Q134),"")</f>
        <v/>
      </c>
      <c r="AI573" s="289">
        <f>INDEX(Coordinates!$B$2:$B$197,MATCH(G573,Coordinates!$J$2:$J$197,0))</f>
        <v>-2.3504800260000001</v>
      </c>
      <c r="AJ573" s="289">
        <f>INDEX(Coordinates!$C$2:$C$197,MATCH(G573,Coordinates!$J$2:$J$197,0))</f>
        <v>34.049551030000003</v>
      </c>
      <c r="AK573" s="289" t="str">
        <f>IF(ISNUMBER(SEARCH("C", 'Dry_Litterbag Placem_Collection'!U134)),"YES","")</f>
        <v/>
      </c>
      <c r="AL573" s="289" t="str">
        <f>IF(ISNUMBER(SEARCH("H", 'Dry_Litterbag Placem_Collection'!U134)),"YES","")</f>
        <v/>
      </c>
      <c r="AM573" s="289" t="str">
        <f>IF(ISNUMBER(SEARCH("R", 'Dry_Litterbag Placem_Collection'!U134)),"YES","")</f>
        <v/>
      </c>
    </row>
    <row r="574" spans="1:39" ht="15" customHeight="1">
      <c r="A574" s="281" t="s">
        <v>2677</v>
      </c>
      <c r="B574" s="282">
        <f>'Dry_Litterbag Placem_Collection'!A135</f>
        <v>133</v>
      </c>
      <c r="C574" s="282" t="str">
        <f>'Dry_Litterbag Placem_Collection'!B135</f>
        <v xml:space="preserve">Mwantimba
</v>
      </c>
      <c r="D574" s="282" t="s">
        <v>2677</v>
      </c>
      <c r="E574" s="282" t="s">
        <v>20</v>
      </c>
      <c r="F574" s="282">
        <v>1</v>
      </c>
      <c r="G574" s="283" t="str">
        <f>'Dry_Litterbag Placem_Collection'!C135</f>
        <v>Wet_P1_T5</v>
      </c>
      <c r="H574" s="293" t="s">
        <v>3672</v>
      </c>
      <c r="I574" s="285" t="s">
        <v>1147</v>
      </c>
      <c r="J574" s="282" t="str">
        <f>IF(ISBLANK('Dry_Litterbag Placem_Collection'!L135),"","G"&amp;""&amp;'Dry_Litterbag Placem_Collection'!L135)</f>
        <v>G210</v>
      </c>
      <c r="K574" s="286">
        <f>IFERROR(INDEX('Green_rooibos initial weight'!$C$5:$C$1749,MATCH(J574, 'Green_rooibos initial weight'!$A$5:$A$1749,0)),"")</f>
        <v>1.923</v>
      </c>
      <c r="L574" s="286">
        <f t="shared" si="33"/>
        <v>1.6732</v>
      </c>
      <c r="M574" s="291"/>
      <c r="N574" s="291"/>
      <c r="O574" s="286" t="str">
        <f>IF(IFERROR(INDEX('Both teabags AfterDry'!$D$3:$D$900,MATCH(J574,'Both teabags AfterDry'!$A$3:$A$900,0)),"")="","",(IFERROR(INDEX('Both teabags AfterDry'!$D$3:$D$900,MATCH(J574,'Both teabags AfterDry'!$A$3:$A$900,0)),"")))</f>
        <v/>
      </c>
      <c r="P574" s="286" t="str">
        <f t="shared" si="34"/>
        <v/>
      </c>
      <c r="Q574" s="291"/>
      <c r="R574" s="291"/>
      <c r="S574" s="287">
        <f>'Dry_Litterbag Placem_Collection'!E135</f>
        <v>42939</v>
      </c>
      <c r="T574" s="287">
        <f>IF('Dry_Litterbag Placem_Collection'!G135="","",'Dry_Litterbag Placem_Collection'!G135)</f>
        <v>43008</v>
      </c>
      <c r="U574" s="288">
        <f t="shared" si="32"/>
        <v>69</v>
      </c>
      <c r="V574" s="286" t="str">
        <f t="shared" si="35"/>
        <v/>
      </c>
      <c r="W574" s="289">
        <f>IFERROR(INDEX(Rainfall_Dry!$O$2:$O$217,MATCH(B574, Rainfall_Dry!$A$2:$A$217,0)),"")</f>
        <v>136.27214243</v>
      </c>
      <c r="X574" s="270">
        <v>31.214836424255054</v>
      </c>
      <c r="Y574" s="270">
        <v>11.377370285476141</v>
      </c>
      <c r="Z574" s="270">
        <v>57.407793290268799</v>
      </c>
      <c r="AA574" s="271" t="s">
        <v>2688</v>
      </c>
      <c r="AB574" s="270">
        <v>5.7337604731394798</v>
      </c>
      <c r="AC574">
        <f>IF('WetLitterbags placem_collection'!AB135="","",'WetLitterbags placem_collection'!AB135)</f>
        <v>2.2000000000000002</v>
      </c>
      <c r="AD574">
        <f>IF('WetLitterbags placem_collection'!Z135="","",'WetLitterbags placem_collection'!Z135)</f>
        <v>10</v>
      </c>
      <c r="AE574" s="256" t="str">
        <f>IF('WetLitterbags placem_collection'!AA135="","",'WetLitterbags placem_collection'!AA135)</f>
        <v>O</v>
      </c>
      <c r="AF574">
        <f>IF('WetLitterbags placem_collection'!AC135="","",'WetLitterbags placem_collection'!AC135)</f>
        <v>1</v>
      </c>
      <c r="AG574">
        <f>IFERROR(AVERAGE('Dry_Litterbag Placem_Collection'!O135,'Dry_Litterbag Placem_Collection'!R135),"")</f>
        <v>8.75</v>
      </c>
      <c r="AH574" s="290">
        <f>IFERROR(AVERAGE('Dry_Litterbag Placem_Collection'!N135,'Dry_Litterbag Placem_Collection'!Q135),"")</f>
        <v>31.3</v>
      </c>
      <c r="AI574" s="289">
        <f>INDEX(Coordinates!$B$2:$B$197,MATCH(G574,Coordinates!$J$2:$J$197,0))</f>
        <v>-2.350474996</v>
      </c>
      <c r="AJ574" s="289">
        <f>INDEX(Coordinates!$C$2:$C$197,MATCH(G574,Coordinates!$J$2:$J$197,0))</f>
        <v>34.049801979999998</v>
      </c>
      <c r="AK574" s="289" t="str">
        <f>IF(ISNUMBER(SEARCH("C", 'Dry_Litterbag Placem_Collection'!U135)),"YES","")</f>
        <v/>
      </c>
      <c r="AL574" s="289" t="str">
        <f>IF(ISNUMBER(SEARCH("H", 'Dry_Litterbag Placem_Collection'!U135)),"YES","")</f>
        <v/>
      </c>
      <c r="AM574" s="289" t="str">
        <f>IF(ISNUMBER(SEARCH("R", 'Dry_Litterbag Placem_Collection'!U135)),"YES","")</f>
        <v>YES</v>
      </c>
    </row>
    <row r="575" spans="1:39" ht="15" customHeight="1">
      <c r="A575" s="281" t="s">
        <v>2677</v>
      </c>
      <c r="B575" s="282">
        <f>'Dry_Litterbag Placem_Collection'!A136</f>
        <v>134</v>
      </c>
      <c r="C575" s="282" t="str">
        <f>'Dry_Litterbag Placem_Collection'!B136</f>
        <v xml:space="preserve">Mwantimba
</v>
      </c>
      <c r="D575" s="282" t="s">
        <v>2677</v>
      </c>
      <c r="E575" s="282" t="s">
        <v>20</v>
      </c>
      <c r="F575" s="282">
        <v>1</v>
      </c>
      <c r="G575" s="283" t="str">
        <f>'Dry_Litterbag Placem_Collection'!C136</f>
        <v>Wet_P1_T6</v>
      </c>
      <c r="H575" s="293" t="s">
        <v>3672</v>
      </c>
      <c r="I575" s="285" t="s">
        <v>1147</v>
      </c>
      <c r="J575" s="282" t="str">
        <f>IF(ISBLANK('Dry_Litterbag Placem_Collection'!L136),"","G"&amp;""&amp;'Dry_Litterbag Placem_Collection'!L136)</f>
        <v>G40</v>
      </c>
      <c r="K575" s="286">
        <f>IFERROR(INDEX('Green_rooibos initial weight'!$C$5:$C$1749,MATCH(J575, 'Green_rooibos initial weight'!$A$5:$A$1749,0)),"")</f>
        <v>2.0369999999999999</v>
      </c>
      <c r="L575" s="286">
        <f t="shared" si="33"/>
        <v>1.7871999999999999</v>
      </c>
      <c r="M575" s="291"/>
      <c r="N575" s="291"/>
      <c r="O575" s="286">
        <f>IF(IFERROR(INDEX('Both teabags AfterDry'!$D$3:$D$900,MATCH(J575,'Both teabags AfterDry'!$A$3:$A$900,0)),"")="","",(IFERROR(INDEX('Both teabags AfterDry'!$D$3:$D$900,MATCH(J575,'Both teabags AfterDry'!$A$3:$A$900,0)),"")))</f>
        <v>0.68400000000000005</v>
      </c>
      <c r="P575" s="286">
        <f t="shared" si="34"/>
        <v>0.5334000000000001</v>
      </c>
      <c r="Q575" s="291"/>
      <c r="R575" s="291"/>
      <c r="S575" s="287">
        <f>'Dry_Litterbag Placem_Collection'!E136</f>
        <v>42939</v>
      </c>
      <c r="T575" s="287">
        <f>IF('Dry_Litterbag Placem_Collection'!G136="","",'Dry_Litterbag Placem_Collection'!G136)</f>
        <v>43008</v>
      </c>
      <c r="U575" s="288">
        <f t="shared" si="32"/>
        <v>69</v>
      </c>
      <c r="V575" s="286">
        <f t="shared" si="35"/>
        <v>1.2537999999999998</v>
      </c>
      <c r="W575" s="289">
        <f>IFERROR(INDEX(Rainfall_Dry!$O$2:$O$217,MATCH(B575, Rainfall_Dry!$A$2:$A$217,0)),"")</f>
        <v>136.27214243</v>
      </c>
      <c r="X575" s="270">
        <v>31.214836424255054</v>
      </c>
      <c r="Y575" s="270">
        <v>11.377370285476141</v>
      </c>
      <c r="Z575" s="270">
        <v>57.407793290268799</v>
      </c>
      <c r="AA575" s="271" t="s">
        <v>2688</v>
      </c>
      <c r="AB575" s="270">
        <v>6.7337604731394798</v>
      </c>
      <c r="AC575">
        <f>IF('WetLitterbags placem_collection'!AB136="","",'WetLitterbags placem_collection'!AB136)</f>
        <v>1.1000000000000001</v>
      </c>
      <c r="AD575">
        <f>IF('WetLitterbags placem_collection'!Z136="","",'WetLitterbags placem_collection'!Z136)</f>
        <v>15.4</v>
      </c>
      <c r="AE575" s="256" t="str">
        <f>IF('WetLitterbags placem_collection'!AA136="","",'WetLitterbags placem_collection'!AA136)</f>
        <v>O</v>
      </c>
      <c r="AF575">
        <f>IF('WetLitterbags placem_collection'!AC136="","",'WetLitterbags placem_collection'!AC136)</f>
        <v>1</v>
      </c>
      <c r="AG575">
        <f>IFERROR(AVERAGE('Dry_Litterbag Placem_Collection'!O136,'Dry_Litterbag Placem_Collection'!R136),"")</f>
        <v>6.65</v>
      </c>
      <c r="AH575" s="290">
        <f>IFERROR(AVERAGE('Dry_Litterbag Placem_Collection'!N136,'Dry_Litterbag Placem_Collection'!Q136),"")</f>
        <v>29.200000000000003</v>
      </c>
      <c r="AI575" s="289">
        <f>INDEX(Coordinates!$B$2:$B$197,MATCH(G575,Coordinates!$J$2:$J$197,0))</f>
        <v>-2.3503559730000001</v>
      </c>
      <c r="AJ575" s="289">
        <f>INDEX(Coordinates!$C$2:$C$197,MATCH(G575,Coordinates!$J$2:$J$197,0))</f>
        <v>34.049800980000001</v>
      </c>
      <c r="AK575" s="289" t="str">
        <f>IF(ISNUMBER(SEARCH("C", 'Dry_Litterbag Placem_Collection'!U136)),"YES","")</f>
        <v/>
      </c>
      <c r="AL575" s="289" t="str">
        <f>IF(ISNUMBER(SEARCH("H", 'Dry_Litterbag Placem_Collection'!U136)),"YES","")</f>
        <v/>
      </c>
      <c r="AM575" s="289" t="str">
        <f>IF(ISNUMBER(SEARCH("R", 'Dry_Litterbag Placem_Collection'!U136)),"YES","")</f>
        <v>YES</v>
      </c>
    </row>
    <row r="576" spans="1:39" ht="15" customHeight="1">
      <c r="A576" s="281" t="s">
        <v>2677</v>
      </c>
      <c r="B576" s="282">
        <f>'Dry_Litterbag Placem_Collection'!A137</f>
        <v>135</v>
      </c>
      <c r="C576" s="282" t="str">
        <f>'Dry_Litterbag Placem_Collection'!B137</f>
        <v xml:space="preserve">Mwantimba
</v>
      </c>
      <c r="D576" s="282" t="s">
        <v>2677</v>
      </c>
      <c r="E576" s="282" t="s">
        <v>20</v>
      </c>
      <c r="F576" s="282">
        <v>1</v>
      </c>
      <c r="G576" s="283" t="str">
        <f>'Dry_Litterbag Placem_Collection'!C137</f>
        <v>Wet_P1_T7</v>
      </c>
      <c r="H576" s="293" t="s">
        <v>3672</v>
      </c>
      <c r="I576" s="285" t="s">
        <v>1147</v>
      </c>
      <c r="J576" s="282" t="str">
        <f>IF(ISBLANK('Dry_Litterbag Placem_Collection'!L137),"","G"&amp;""&amp;'Dry_Litterbag Placem_Collection'!L137)</f>
        <v>G517</v>
      </c>
      <c r="K576" s="286">
        <f>IFERROR(INDEX('Green_rooibos initial weight'!$C$5:$C$1749,MATCH(J576, 'Green_rooibos initial weight'!$A$5:$A$1749,0)),"")</f>
        <v>2.069</v>
      </c>
      <c r="L576" s="286">
        <f t="shared" si="33"/>
        <v>1.8191999999999999</v>
      </c>
      <c r="M576" s="291"/>
      <c r="N576" s="291"/>
      <c r="O576" s="286">
        <f>IF(IFERROR(INDEX('Both teabags AfterDry'!$D$3:$D$900,MATCH(J576,'Both teabags AfterDry'!$A$3:$A$900,0)),"")="","",(IFERROR(INDEX('Both teabags AfterDry'!$D$3:$D$900,MATCH(J576,'Both teabags AfterDry'!$A$3:$A$900,0)),"")))</f>
        <v>0.7097</v>
      </c>
      <c r="P576" s="286">
        <f t="shared" si="34"/>
        <v>0.55909999999999993</v>
      </c>
      <c r="Q576" s="291"/>
      <c r="R576" s="291"/>
      <c r="S576" s="287">
        <f>'Dry_Litterbag Placem_Collection'!E137</f>
        <v>42939</v>
      </c>
      <c r="T576" s="287">
        <f>IF('Dry_Litterbag Placem_Collection'!G137="","",'Dry_Litterbag Placem_Collection'!G137)</f>
        <v>43008</v>
      </c>
      <c r="U576" s="288">
        <f t="shared" si="32"/>
        <v>69</v>
      </c>
      <c r="V576" s="286">
        <f t="shared" si="35"/>
        <v>1.2601</v>
      </c>
      <c r="W576" s="289">
        <f>IFERROR(INDEX(Rainfall_Dry!$O$2:$O$217,MATCH(B576, Rainfall_Dry!$A$2:$A$217,0)),"")</f>
        <v>136.27214243</v>
      </c>
      <c r="X576" s="270">
        <v>31.214836424255054</v>
      </c>
      <c r="Y576" s="270">
        <v>11.377370285476141</v>
      </c>
      <c r="Z576" s="270">
        <v>57.407793290268799</v>
      </c>
      <c r="AA576" s="271" t="s">
        <v>2688</v>
      </c>
      <c r="AB576" s="270">
        <v>7.7337604731394798</v>
      </c>
      <c r="AC576">
        <f>IF('WetLitterbags placem_collection'!AB137="","",'WetLitterbags placem_collection'!AB137)</f>
        <v>2.1</v>
      </c>
      <c r="AD576">
        <f>IF('WetLitterbags placem_collection'!Z137="","",'WetLitterbags placem_collection'!Z137)</f>
        <v>5.6</v>
      </c>
      <c r="AE576" s="256" t="str">
        <f>IF('WetLitterbags placem_collection'!AA137="","",'WetLitterbags placem_collection'!AA137)</f>
        <v>O</v>
      </c>
      <c r="AF576">
        <f>IF('WetLitterbags placem_collection'!AC137="","",'WetLitterbags placem_collection'!AC137)</f>
        <v>1</v>
      </c>
      <c r="AG576">
        <f>IFERROR(AVERAGE('Dry_Litterbag Placem_Collection'!O137,'Dry_Litterbag Placem_Collection'!R137),"")</f>
        <v>8.5500000000000007</v>
      </c>
      <c r="AH576" s="290">
        <f>IFERROR(AVERAGE('Dry_Litterbag Placem_Collection'!N137,'Dry_Litterbag Placem_Collection'!Q137),"")</f>
        <v>31.35</v>
      </c>
      <c r="AI576" s="289">
        <f>INDEX(Coordinates!$B$2:$B$197,MATCH(G576,Coordinates!$J$2:$J$197,0))</f>
        <v>-2.3503589909999998</v>
      </c>
      <c r="AJ576" s="289">
        <f>INDEX(Coordinates!$C$2:$C$197,MATCH(G576,Coordinates!$J$2:$J$197,0))</f>
        <v>34.049719000000003</v>
      </c>
      <c r="AK576" s="289" t="str">
        <f>IF(ISNUMBER(SEARCH("C", 'Dry_Litterbag Placem_Collection'!U137)),"YES","")</f>
        <v/>
      </c>
      <c r="AL576" s="289" t="str">
        <f>IF(ISNUMBER(SEARCH("H", 'Dry_Litterbag Placem_Collection'!U137)),"YES","")</f>
        <v/>
      </c>
      <c r="AM576" s="289" t="str">
        <f>IF(ISNUMBER(SEARCH("R", 'Dry_Litterbag Placem_Collection'!U137)),"YES","")</f>
        <v/>
      </c>
    </row>
    <row r="577" spans="1:39" ht="15" customHeight="1">
      <c r="A577" s="281" t="s">
        <v>2677</v>
      </c>
      <c r="B577" s="282">
        <f>'Dry_Litterbag Placem_Collection'!A138</f>
        <v>136</v>
      </c>
      <c r="C577" s="282" t="str">
        <f>'Dry_Litterbag Placem_Collection'!B138</f>
        <v xml:space="preserve">Mwantimba
</v>
      </c>
      <c r="D577" s="282" t="s">
        <v>2677</v>
      </c>
      <c r="E577" s="282" t="s">
        <v>20</v>
      </c>
      <c r="F577" s="282">
        <v>1</v>
      </c>
      <c r="G577" s="283" t="str">
        <f>'Dry_Litterbag Placem_Collection'!C138</f>
        <v>Wet_P1_T8</v>
      </c>
      <c r="H577" s="293" t="s">
        <v>3672</v>
      </c>
      <c r="I577" s="285" t="s">
        <v>1147</v>
      </c>
      <c r="J577" s="282" t="str">
        <f>IF(ISBLANK('Dry_Litterbag Placem_Collection'!L138),"","G"&amp;""&amp;'Dry_Litterbag Placem_Collection'!L138)</f>
        <v>G67</v>
      </c>
      <c r="K577" s="286">
        <f>IFERROR(INDEX('Green_rooibos initial weight'!$C$5:$C$1749,MATCH(J577, 'Green_rooibos initial weight'!$A$5:$A$1749,0)),"")</f>
        <v>1.984</v>
      </c>
      <c r="L577" s="286">
        <f t="shared" si="33"/>
        <v>1.7342</v>
      </c>
      <c r="M577" s="291"/>
      <c r="N577" s="291"/>
      <c r="O577" s="286">
        <f>IF(IFERROR(INDEX('Both teabags AfterDry'!$D$3:$D$900,MATCH(J577,'Both teabags AfterDry'!$A$3:$A$900,0)),"")="","",(IFERROR(INDEX('Both teabags AfterDry'!$D$3:$D$900,MATCH(J577,'Both teabags AfterDry'!$A$3:$A$900,0)),"")))</f>
        <v>0.77739999999999998</v>
      </c>
      <c r="P577" s="286">
        <f t="shared" si="34"/>
        <v>0.62680000000000002</v>
      </c>
      <c r="Q577" s="291"/>
      <c r="R577" s="291"/>
      <c r="S577" s="287">
        <f>'Dry_Litterbag Placem_Collection'!E138</f>
        <v>42939</v>
      </c>
      <c r="T577" s="287">
        <f>IF('Dry_Litterbag Placem_Collection'!G138="","",'Dry_Litterbag Placem_Collection'!G138)</f>
        <v>43008</v>
      </c>
      <c r="U577" s="288">
        <f t="shared" si="32"/>
        <v>69</v>
      </c>
      <c r="V577" s="286">
        <f t="shared" si="35"/>
        <v>1.1073999999999999</v>
      </c>
      <c r="W577" s="289">
        <f>IFERROR(INDEX(Rainfall_Dry!$O$2:$O$217,MATCH(B577, Rainfall_Dry!$A$2:$A$217,0)),"")</f>
        <v>136.27214243</v>
      </c>
      <c r="X577" s="270">
        <v>31.214836424255054</v>
      </c>
      <c r="Y577" s="270">
        <v>11.377370285476141</v>
      </c>
      <c r="Z577" s="270">
        <v>57.407793290268799</v>
      </c>
      <c r="AA577" s="271" t="s">
        <v>2688</v>
      </c>
      <c r="AB577" s="270">
        <v>8.7337604731394798</v>
      </c>
      <c r="AC577">
        <f>IF('WetLitterbags placem_collection'!AB138="","",'WetLitterbags placem_collection'!AB138)</f>
        <v>2.2999999999999998</v>
      </c>
      <c r="AD577">
        <f>IF('WetLitterbags placem_collection'!Z138="","",'WetLitterbags placem_collection'!Z138)</f>
        <v>16.3</v>
      </c>
      <c r="AE577" s="256" t="str">
        <f>IF('WetLitterbags placem_collection'!AA138="","",'WetLitterbags placem_collection'!AA138)</f>
        <v>G</v>
      </c>
      <c r="AF577">
        <f>IF('WetLitterbags placem_collection'!AC138="","",'WetLitterbags placem_collection'!AC138)</f>
        <v>1</v>
      </c>
      <c r="AG577">
        <f>IFERROR(AVERAGE('Dry_Litterbag Placem_Collection'!O138,'Dry_Litterbag Placem_Collection'!R138),"")</f>
        <v>5.9</v>
      </c>
      <c r="AH577" s="290">
        <f>IFERROR(AVERAGE('Dry_Litterbag Placem_Collection'!N138,'Dry_Litterbag Placem_Collection'!Q138),"")</f>
        <v>29.9</v>
      </c>
      <c r="AI577" s="289">
        <f>INDEX(Coordinates!$B$2:$B$197,MATCH(G577,Coordinates!$J$2:$J$197,0))</f>
        <v>-2.3502159960000002</v>
      </c>
      <c r="AJ577" s="289">
        <f>INDEX(Coordinates!$C$2:$C$197,MATCH(G577,Coordinates!$J$2:$J$197,0))</f>
        <v>34.049822020000001</v>
      </c>
      <c r="AK577" s="289" t="str">
        <f>IF(ISNUMBER(SEARCH("C", 'Dry_Litterbag Placem_Collection'!U138)),"YES","")</f>
        <v/>
      </c>
      <c r="AL577" s="289" t="str">
        <f>IF(ISNUMBER(SEARCH("H", 'Dry_Litterbag Placem_Collection'!U138)),"YES","")</f>
        <v/>
      </c>
      <c r="AM577" s="289" t="str">
        <f>IF(ISNUMBER(SEARCH("R", 'Dry_Litterbag Placem_Collection'!U138)),"YES","")</f>
        <v>YES</v>
      </c>
    </row>
    <row r="578" spans="1:39" ht="15" customHeight="1">
      <c r="A578" s="281" t="s">
        <v>2677</v>
      </c>
      <c r="B578" s="282">
        <f>'Dry_Litterbag Placem_Collection'!A139</f>
        <v>137</v>
      </c>
      <c r="C578" s="282" t="str">
        <f>'Dry_Litterbag Placem_Collection'!B139</f>
        <v xml:space="preserve">Mwantimba
</v>
      </c>
      <c r="D578" s="282" t="s">
        <v>2677</v>
      </c>
      <c r="E578" s="282" t="s">
        <v>20</v>
      </c>
      <c r="F578" s="282">
        <v>2</v>
      </c>
      <c r="G578" s="283" t="str">
        <f>'Dry_Litterbag Placem_Collection'!C139</f>
        <v>Wet_P2_T1</v>
      </c>
      <c r="H578" s="293" t="s">
        <v>3672</v>
      </c>
      <c r="I578" s="285" t="s">
        <v>1147</v>
      </c>
      <c r="J578" s="282" t="str">
        <f>IF(ISBLANK('Dry_Litterbag Placem_Collection'!L139),"","G"&amp;""&amp;'Dry_Litterbag Placem_Collection'!L139)</f>
        <v>G335</v>
      </c>
      <c r="K578" s="286">
        <f>IFERROR(INDEX('Green_rooibos initial weight'!$C$5:$C$1749,MATCH(J578, 'Green_rooibos initial weight'!$A$5:$A$1749,0)),"")</f>
        <v>1.956</v>
      </c>
      <c r="L578" s="286">
        <f t="shared" si="33"/>
        <v>1.7061999999999999</v>
      </c>
      <c r="M578" s="291"/>
      <c r="N578" s="291"/>
      <c r="O578" s="286">
        <f>IF(IFERROR(INDEX('Both teabags AfterDry'!$D$3:$D$900,MATCH(J578,'Both teabags AfterDry'!$A$3:$A$900,0)),"")="","",(IFERROR(INDEX('Both teabags AfterDry'!$D$3:$D$900,MATCH(J578,'Both teabags AfterDry'!$A$3:$A$900,0)),"")))</f>
        <v>0.85829999999999995</v>
      </c>
      <c r="P578" s="286">
        <f t="shared" si="34"/>
        <v>0.7077</v>
      </c>
      <c r="Q578" s="291"/>
      <c r="R578" s="291"/>
      <c r="S578" s="287">
        <f>'Dry_Litterbag Placem_Collection'!E139</f>
        <v>42939</v>
      </c>
      <c r="T578" s="287">
        <f>IF('Dry_Litterbag Placem_Collection'!G139="","",'Dry_Litterbag Placem_Collection'!G139)</f>
        <v>43008</v>
      </c>
      <c r="U578" s="288">
        <f t="shared" ref="U578:U641" si="36">IFERROR(T578-S578,"")</f>
        <v>69</v>
      </c>
      <c r="V578" s="286">
        <f t="shared" si="35"/>
        <v>0.99849999999999994</v>
      </c>
      <c r="W578" s="289">
        <f>IFERROR(INDEX(Rainfall_Dry!$O$2:$O$217,MATCH(B578, Rainfall_Dry!$A$2:$A$217,0)),"")</f>
        <v>136.27214243</v>
      </c>
      <c r="X578" s="270">
        <v>33.96</v>
      </c>
      <c r="Y578" s="270">
        <v>8.9200000000000017</v>
      </c>
      <c r="Z578" s="270">
        <v>57.12</v>
      </c>
      <c r="AA578" s="271" t="s">
        <v>2688</v>
      </c>
      <c r="AB578" s="270">
        <v>2.072055199605717</v>
      </c>
      <c r="AC578">
        <f>IF('WetLitterbags placem_collection'!AB139="","",'WetLitterbags placem_collection'!AB139)</f>
        <v>1.2</v>
      </c>
      <c r="AD578">
        <f>IF('WetLitterbags placem_collection'!Z139="","",'WetLitterbags placem_collection'!Z139)</f>
        <v>32.4</v>
      </c>
      <c r="AE578" s="256" t="str">
        <f>IF('WetLitterbags placem_collection'!AA139="","",'WetLitterbags placem_collection'!AA139)</f>
        <v>G</v>
      </c>
      <c r="AF578">
        <f>IF('WetLitterbags placem_collection'!AC139="","",'WetLitterbags placem_collection'!AC139)</f>
        <v>1</v>
      </c>
      <c r="AG578">
        <f>IFERROR(AVERAGE('Dry_Litterbag Placem_Collection'!O139,'Dry_Litterbag Placem_Collection'!R139),"")</f>
        <v>8.9</v>
      </c>
      <c r="AH578" s="290">
        <f>IFERROR(AVERAGE('Dry_Litterbag Placem_Collection'!N139,'Dry_Litterbag Placem_Collection'!Q139),"")</f>
        <v>27.55</v>
      </c>
      <c r="AI578" s="289">
        <f>INDEX(Coordinates!$B$2:$B$197,MATCH(G578,Coordinates!$J$2:$J$197,0))</f>
        <v>-2.348596025</v>
      </c>
      <c r="AJ578" s="289">
        <f>INDEX(Coordinates!$C$2:$C$197,MATCH(G578,Coordinates!$J$2:$J$197,0))</f>
        <v>34.050070959999999</v>
      </c>
      <c r="AK578" s="289" t="str">
        <f>IF(ISNUMBER(SEARCH("C", 'Dry_Litterbag Placem_Collection'!U139)),"YES","")</f>
        <v/>
      </c>
      <c r="AL578" s="289" t="str">
        <f>IF(ISNUMBER(SEARCH("H", 'Dry_Litterbag Placem_Collection'!U139)),"YES","")</f>
        <v/>
      </c>
      <c r="AM578" s="289" t="str">
        <f>IF(ISNUMBER(SEARCH("R", 'Dry_Litterbag Placem_Collection'!U139)),"YES","")</f>
        <v/>
      </c>
    </row>
    <row r="579" spans="1:39" ht="15" customHeight="1">
      <c r="A579" s="281" t="s">
        <v>2677</v>
      </c>
      <c r="B579" s="282">
        <f>'Dry_Litterbag Placem_Collection'!A140</f>
        <v>138</v>
      </c>
      <c r="C579" s="282" t="str">
        <f>'Dry_Litterbag Placem_Collection'!B140</f>
        <v xml:space="preserve">Mwantimba
</v>
      </c>
      <c r="D579" s="282" t="s">
        <v>2677</v>
      </c>
      <c r="E579" s="282" t="s">
        <v>20</v>
      </c>
      <c r="F579" s="282">
        <v>2</v>
      </c>
      <c r="G579" s="283" t="str">
        <f>'Dry_Litterbag Placem_Collection'!C140</f>
        <v>Wet_P2_T2</v>
      </c>
      <c r="H579" s="293" t="s">
        <v>3672</v>
      </c>
      <c r="I579" s="285" t="s">
        <v>1147</v>
      </c>
      <c r="J579" s="282" t="str">
        <f>IF(ISBLANK('Dry_Litterbag Placem_Collection'!L140),"","G"&amp;""&amp;'Dry_Litterbag Placem_Collection'!L140)</f>
        <v>G484</v>
      </c>
      <c r="K579" s="286">
        <f>IFERROR(INDEX('Green_rooibos initial weight'!$C$5:$C$1749,MATCH(J579, 'Green_rooibos initial weight'!$A$5:$A$1749,0)),"")</f>
        <v>2.0009999999999999</v>
      </c>
      <c r="L579" s="286">
        <f t="shared" ref="L579:L642" si="37">IFERROR(K579-($BF$7+$BF$8),"")</f>
        <v>1.7511999999999999</v>
      </c>
      <c r="M579" s="291"/>
      <c r="N579" s="291"/>
      <c r="O579" s="286">
        <f>IF(IFERROR(INDEX('Both teabags AfterDry'!$D$3:$D$900,MATCH(J579,'Both teabags AfterDry'!$A$3:$A$900,0)),"")="","",(IFERROR(INDEX('Both teabags AfterDry'!$D$3:$D$900,MATCH(J579,'Both teabags AfterDry'!$A$3:$A$900,0)),"")))</f>
        <v>0.66439999999999999</v>
      </c>
      <c r="P579" s="286">
        <f t="shared" ref="P579:P642" si="38">IFERROR(IF(O579&gt;0,O579-($BF$7),""),"")</f>
        <v>0.51380000000000003</v>
      </c>
      <c r="Q579" s="291"/>
      <c r="R579" s="291"/>
      <c r="S579" s="287">
        <f>'Dry_Litterbag Placem_Collection'!E140</f>
        <v>42939</v>
      </c>
      <c r="T579" s="287">
        <f>IF('Dry_Litterbag Placem_Collection'!G140="","",'Dry_Litterbag Placem_Collection'!G140)</f>
        <v>43008</v>
      </c>
      <c r="U579" s="288">
        <f t="shared" si="36"/>
        <v>69</v>
      </c>
      <c r="V579" s="286">
        <f t="shared" ref="V579:V642" si="39">IFERROR(L579-P579,"")</f>
        <v>1.2373999999999998</v>
      </c>
      <c r="W579" s="289">
        <f>IFERROR(INDEX(Rainfall_Dry!$O$2:$O$217,MATCH(B579, Rainfall_Dry!$A$2:$A$217,0)),"")</f>
        <v>136.27214243</v>
      </c>
      <c r="X579" s="270">
        <v>33.96</v>
      </c>
      <c r="Y579" s="270">
        <v>8.9200000000000017</v>
      </c>
      <c r="Z579" s="270">
        <v>57.12</v>
      </c>
      <c r="AA579" s="271" t="s">
        <v>2688</v>
      </c>
      <c r="AB579" s="270">
        <v>3.0720551996057202</v>
      </c>
      <c r="AC579">
        <f>IF('WetLitterbags placem_collection'!AB140="","",'WetLitterbags placem_collection'!AB140)</f>
        <v>2.8</v>
      </c>
      <c r="AD579">
        <f>IF('WetLitterbags placem_collection'!Z140="","",'WetLitterbags placem_collection'!Z140)</f>
        <v>26.4</v>
      </c>
      <c r="AE579" s="256" t="str">
        <f>IF('WetLitterbags placem_collection'!AA140="","",'WetLitterbags placem_collection'!AA140)</f>
        <v>G</v>
      </c>
      <c r="AF579">
        <f>IF('WetLitterbags placem_collection'!AC140="","",'WetLitterbags placem_collection'!AC140)</f>
        <v>1</v>
      </c>
      <c r="AG579">
        <f>IFERROR(AVERAGE('Dry_Litterbag Placem_Collection'!O140,'Dry_Litterbag Placem_Collection'!R140),"")</f>
        <v>7.05</v>
      </c>
      <c r="AH579" s="290">
        <f>IFERROR(AVERAGE('Dry_Litterbag Placem_Collection'!N140,'Dry_Litterbag Placem_Collection'!Q140),"")</f>
        <v>28.799999999999997</v>
      </c>
      <c r="AI579" s="289">
        <f>INDEX(Coordinates!$B$2:$B$197,MATCH(G579,Coordinates!$J$2:$J$197,0))</f>
        <v>-2.3485449790000001</v>
      </c>
      <c r="AJ579" s="289">
        <f>INDEX(Coordinates!$C$2:$C$197,MATCH(G579,Coordinates!$J$2:$J$197,0))</f>
        <v>34.050146980000001</v>
      </c>
      <c r="AK579" s="289" t="str">
        <f>IF(ISNUMBER(SEARCH("C", 'Dry_Litterbag Placem_Collection'!U140)),"YES","")</f>
        <v/>
      </c>
      <c r="AL579" s="289" t="str">
        <f>IF(ISNUMBER(SEARCH("H", 'Dry_Litterbag Placem_Collection'!U140)),"YES","")</f>
        <v/>
      </c>
      <c r="AM579" s="289" t="str">
        <f>IF(ISNUMBER(SEARCH("R", 'Dry_Litterbag Placem_Collection'!U140)),"YES","")</f>
        <v/>
      </c>
    </row>
    <row r="580" spans="1:39" ht="15" customHeight="1">
      <c r="A580" s="281" t="s">
        <v>2677</v>
      </c>
      <c r="B580" s="282">
        <f>'Dry_Litterbag Placem_Collection'!A141</f>
        <v>139</v>
      </c>
      <c r="C580" s="282" t="str">
        <f>'Dry_Litterbag Placem_Collection'!B141</f>
        <v xml:space="preserve">Mwantimba
</v>
      </c>
      <c r="D580" s="282" t="s">
        <v>2677</v>
      </c>
      <c r="E580" s="282" t="s">
        <v>20</v>
      </c>
      <c r="F580" s="282">
        <v>2</v>
      </c>
      <c r="G580" s="283" t="str">
        <f>'Dry_Litterbag Placem_Collection'!C141</f>
        <v>Wet_P2_T3</v>
      </c>
      <c r="H580" s="293" t="s">
        <v>3672</v>
      </c>
      <c r="I580" s="285" t="s">
        <v>1147</v>
      </c>
      <c r="J580" s="282" t="str">
        <f>IF(ISBLANK('Dry_Litterbag Placem_Collection'!L141),"","G"&amp;""&amp;'Dry_Litterbag Placem_Collection'!L141)</f>
        <v>G868</v>
      </c>
      <c r="K580" s="286">
        <f>IFERROR(INDEX('Green_rooibos initial weight'!$C$5:$C$1749,MATCH(J580, 'Green_rooibos initial weight'!$A$5:$A$1749,0)),"")</f>
        <v>1.95</v>
      </c>
      <c r="L580" s="286">
        <f t="shared" si="37"/>
        <v>1.7001999999999999</v>
      </c>
      <c r="M580" s="291"/>
      <c r="N580" s="291"/>
      <c r="O580" s="286">
        <f>IF(IFERROR(INDEX('Both teabags AfterDry'!$D$3:$D$900,MATCH(J580,'Both teabags AfterDry'!$A$3:$A$900,0)),"")="","",(IFERROR(INDEX('Both teabags AfterDry'!$D$3:$D$900,MATCH(J580,'Both teabags AfterDry'!$A$3:$A$900,0)),"")))</f>
        <v>0.71699999999999997</v>
      </c>
      <c r="P580" s="286">
        <f t="shared" si="38"/>
        <v>0.56640000000000001</v>
      </c>
      <c r="Q580" s="291"/>
      <c r="R580" s="291"/>
      <c r="S580" s="287">
        <f>'Dry_Litterbag Placem_Collection'!E141</f>
        <v>42939</v>
      </c>
      <c r="T580" s="287">
        <f>IF('Dry_Litterbag Placem_Collection'!G141="","",'Dry_Litterbag Placem_Collection'!G141)</f>
        <v>43008</v>
      </c>
      <c r="U580" s="288">
        <f t="shared" si="36"/>
        <v>69</v>
      </c>
      <c r="V580" s="286">
        <f t="shared" si="39"/>
        <v>1.1337999999999999</v>
      </c>
      <c r="W580" s="289">
        <f>IFERROR(INDEX(Rainfall_Dry!$O$2:$O$217,MATCH(B580, Rainfall_Dry!$A$2:$A$217,0)),"")</f>
        <v>136.27214243</v>
      </c>
      <c r="X580" s="270">
        <v>33.96</v>
      </c>
      <c r="Y580" s="270">
        <v>8.9200000000000017</v>
      </c>
      <c r="Z580" s="270">
        <v>57.12</v>
      </c>
      <c r="AA580" s="271" t="s">
        <v>2688</v>
      </c>
      <c r="AB580" s="270">
        <v>4.0720551996057202</v>
      </c>
      <c r="AC580">
        <f>IF('WetLitterbags placem_collection'!AB141="","",'WetLitterbags placem_collection'!AB141)</f>
        <v>5.7</v>
      </c>
      <c r="AD580">
        <f>IF('WetLitterbags placem_collection'!Z141="","",'WetLitterbags placem_collection'!Z141)</f>
        <v>19.399999999999999</v>
      </c>
      <c r="AE580" s="256" t="str">
        <f>IF('WetLitterbags placem_collection'!AA141="","",'WetLitterbags placem_collection'!AA141)</f>
        <v>G</v>
      </c>
      <c r="AF580">
        <f>IF('WetLitterbags placem_collection'!AC141="","",'WetLitterbags placem_collection'!AC141)</f>
        <v>1</v>
      </c>
      <c r="AG580">
        <f>IFERROR(AVERAGE('Dry_Litterbag Placem_Collection'!O141,'Dry_Litterbag Placem_Collection'!R141),"")</f>
        <v>11.200000000000001</v>
      </c>
      <c r="AH580" s="290">
        <f>IFERROR(AVERAGE('Dry_Litterbag Placem_Collection'!N141,'Dry_Litterbag Placem_Collection'!Q141),"")</f>
        <v>28.15</v>
      </c>
      <c r="AI580" s="289">
        <f>INDEX(Coordinates!$B$2:$B$197,MATCH(G580,Coordinates!$J$2:$J$197,0))</f>
        <v>-2.3487209990000002</v>
      </c>
      <c r="AJ580" s="289">
        <f>INDEX(Coordinates!$C$2:$C$197,MATCH(G580,Coordinates!$J$2:$J$197,0))</f>
        <v>34.050128039999997</v>
      </c>
      <c r="AK580" s="289" t="str">
        <f>IF(ISNUMBER(SEARCH("C", 'Dry_Litterbag Placem_Collection'!U141)),"YES","")</f>
        <v/>
      </c>
      <c r="AL580" s="289" t="str">
        <f>IF(ISNUMBER(SEARCH("H", 'Dry_Litterbag Placem_Collection'!U141)),"YES","")</f>
        <v/>
      </c>
      <c r="AM580" s="289" t="str">
        <f>IF(ISNUMBER(SEARCH("R", 'Dry_Litterbag Placem_Collection'!U141)),"YES","")</f>
        <v/>
      </c>
    </row>
    <row r="581" spans="1:39" ht="15" customHeight="1">
      <c r="A581" s="281" t="s">
        <v>2677</v>
      </c>
      <c r="B581" s="282">
        <f>'Dry_Litterbag Placem_Collection'!A142</f>
        <v>140</v>
      </c>
      <c r="C581" s="282" t="str">
        <f>'Dry_Litterbag Placem_Collection'!B142</f>
        <v xml:space="preserve">Mwantimba
</v>
      </c>
      <c r="D581" s="282" t="s">
        <v>2677</v>
      </c>
      <c r="E581" s="282" t="s">
        <v>20</v>
      </c>
      <c r="F581" s="282">
        <v>2</v>
      </c>
      <c r="G581" s="283" t="str">
        <f>'Dry_Litterbag Placem_Collection'!C142</f>
        <v>Wet_P2_T4</v>
      </c>
      <c r="H581" s="293" t="s">
        <v>3672</v>
      </c>
      <c r="I581" s="285" t="s">
        <v>1147</v>
      </c>
      <c r="J581" s="282" t="str">
        <f>IF(ISBLANK('Dry_Litterbag Placem_Collection'!L142),"","G"&amp;""&amp;'Dry_Litterbag Placem_Collection'!L142)</f>
        <v>G792</v>
      </c>
      <c r="K581" s="286">
        <f>IFERROR(INDEX('Green_rooibos initial weight'!$C$5:$C$1749,MATCH(J581, 'Green_rooibos initial weight'!$A$5:$A$1749,0)),"")</f>
        <v>2.0550000000000002</v>
      </c>
      <c r="L581" s="286">
        <f t="shared" si="37"/>
        <v>1.8052000000000001</v>
      </c>
      <c r="M581" s="291"/>
      <c r="N581" s="291"/>
      <c r="O581" s="286">
        <f>IF(IFERROR(INDEX('Both teabags AfterDry'!$D$3:$D$900,MATCH(J581,'Both teabags AfterDry'!$A$3:$A$900,0)),"")="","",(IFERROR(INDEX('Both teabags AfterDry'!$D$3:$D$900,MATCH(J581,'Both teabags AfterDry'!$A$3:$A$900,0)),"")))</f>
        <v>0.87409999999999999</v>
      </c>
      <c r="P581" s="286">
        <f t="shared" si="38"/>
        <v>0.72350000000000003</v>
      </c>
      <c r="Q581" s="291"/>
      <c r="R581" s="291"/>
      <c r="S581" s="287">
        <f>'Dry_Litterbag Placem_Collection'!E142</f>
        <v>42939</v>
      </c>
      <c r="T581" s="287">
        <f>IF('Dry_Litterbag Placem_Collection'!G142="","",'Dry_Litterbag Placem_Collection'!G142)</f>
        <v>43008</v>
      </c>
      <c r="U581" s="288">
        <f t="shared" si="36"/>
        <v>69</v>
      </c>
      <c r="V581" s="286">
        <f t="shared" si="39"/>
        <v>1.0817000000000001</v>
      </c>
      <c r="W581" s="289">
        <f>IFERROR(INDEX(Rainfall_Dry!$O$2:$O$217,MATCH(B581, Rainfall_Dry!$A$2:$A$217,0)),"")</f>
        <v>136.27214243</v>
      </c>
      <c r="X581" s="270">
        <v>33.96</v>
      </c>
      <c r="Y581" s="270">
        <v>8.9200000000000017</v>
      </c>
      <c r="Z581" s="270">
        <v>57.12</v>
      </c>
      <c r="AA581" s="271" t="s">
        <v>2688</v>
      </c>
      <c r="AB581" s="270">
        <v>5.0720551996057202</v>
      </c>
      <c r="AC581">
        <f>IF('WetLitterbags placem_collection'!AB142="","",'WetLitterbags placem_collection'!AB142)</f>
        <v>1.4</v>
      </c>
      <c r="AD581">
        <f>IF('WetLitterbags placem_collection'!Z142="","",'WetLitterbags placem_collection'!Z142)</f>
        <v>33.4</v>
      </c>
      <c r="AE581" s="256" t="str">
        <f>IF('WetLitterbags placem_collection'!AA142="","",'WetLitterbags placem_collection'!AA142)</f>
        <v>G</v>
      </c>
      <c r="AF581">
        <f>IF('WetLitterbags placem_collection'!AC142="","",'WetLitterbags placem_collection'!AC142)</f>
        <v>1</v>
      </c>
      <c r="AG581">
        <f>IFERROR(AVERAGE('Dry_Litterbag Placem_Collection'!O142,'Dry_Litterbag Placem_Collection'!R142),"")</f>
        <v>7.3000000000000007</v>
      </c>
      <c r="AH581" s="290">
        <f>IFERROR(AVERAGE('Dry_Litterbag Placem_Collection'!N142,'Dry_Litterbag Placem_Collection'!Q142),"")</f>
        <v>28</v>
      </c>
      <c r="AI581" s="289">
        <f>INDEX(Coordinates!$B$2:$B$197,MATCH(G581,Coordinates!$J$2:$J$197,0))</f>
        <v>-2.3486250270000002</v>
      </c>
      <c r="AJ581" s="289">
        <f>INDEX(Coordinates!$C$2:$C$197,MATCH(G581,Coordinates!$J$2:$J$197,0))</f>
        <v>34.050070959999999</v>
      </c>
      <c r="AK581" s="289" t="str">
        <f>IF(ISNUMBER(SEARCH("C", 'Dry_Litterbag Placem_Collection'!U142)),"YES","")</f>
        <v/>
      </c>
      <c r="AL581" s="289" t="str">
        <f>IF(ISNUMBER(SEARCH("H", 'Dry_Litterbag Placem_Collection'!U142)),"YES","")</f>
        <v/>
      </c>
      <c r="AM581" s="289" t="str">
        <f>IF(ISNUMBER(SEARCH("R", 'Dry_Litterbag Placem_Collection'!U142)),"YES","")</f>
        <v/>
      </c>
    </row>
    <row r="582" spans="1:39" ht="15" customHeight="1">
      <c r="A582" s="281" t="s">
        <v>2677</v>
      </c>
      <c r="B582" s="282">
        <f>'Dry_Litterbag Placem_Collection'!A143</f>
        <v>141</v>
      </c>
      <c r="C582" s="282" t="str">
        <f>'Dry_Litterbag Placem_Collection'!B143</f>
        <v xml:space="preserve">Mwantimba
</v>
      </c>
      <c r="D582" s="282" t="s">
        <v>2677</v>
      </c>
      <c r="E582" s="282" t="s">
        <v>20</v>
      </c>
      <c r="F582" s="282">
        <v>2</v>
      </c>
      <c r="G582" s="283" t="str">
        <f>'Dry_Litterbag Placem_Collection'!C143</f>
        <v>Wet_P2_T5</v>
      </c>
      <c r="H582" s="293" t="s">
        <v>3672</v>
      </c>
      <c r="I582" s="285" t="s">
        <v>1147</v>
      </c>
      <c r="J582" s="282" t="str">
        <f>IF(ISBLANK('Dry_Litterbag Placem_Collection'!L143),"","G"&amp;""&amp;'Dry_Litterbag Placem_Collection'!L143)</f>
        <v/>
      </c>
      <c r="K582" s="286" t="str">
        <f>IFERROR(INDEX('Green_rooibos initial weight'!$C$5:$C$1749,MATCH(J582, 'Green_rooibos initial weight'!$A$5:$A$1749,0)),"")</f>
        <v/>
      </c>
      <c r="L582" s="286" t="str">
        <f t="shared" si="37"/>
        <v/>
      </c>
      <c r="M582" s="291"/>
      <c r="N582" s="291"/>
      <c r="O582" s="286" t="str">
        <f>IF(IFERROR(INDEX('Both teabags AfterDry'!$D$3:$D$900,MATCH(J582,'Both teabags AfterDry'!$A$3:$A$900,0)),"")="","",(IFERROR(INDEX('Both teabags AfterDry'!$D$3:$D$900,MATCH(J582,'Both teabags AfterDry'!$A$3:$A$900,0)),"")))</f>
        <v/>
      </c>
      <c r="P582" s="286" t="str">
        <f t="shared" si="38"/>
        <v/>
      </c>
      <c r="Q582" s="291"/>
      <c r="R582" s="291"/>
      <c r="S582" s="287">
        <f>'Dry_Litterbag Placem_Collection'!E143</f>
        <v>0</v>
      </c>
      <c r="T582" s="287" t="str">
        <f>IF('Dry_Litterbag Placem_Collection'!G143="","",'Dry_Litterbag Placem_Collection'!G143)</f>
        <v/>
      </c>
      <c r="U582" s="288" t="str">
        <f t="shared" si="36"/>
        <v/>
      </c>
      <c r="V582" s="286" t="str">
        <f t="shared" si="39"/>
        <v/>
      </c>
      <c r="W582" s="289" t="str">
        <f>IFERROR(INDEX(Rainfall_Dry!$O$2:$O$217,MATCH(B582, Rainfall_Dry!$A$2:$A$217,0)),"")</f>
        <v/>
      </c>
      <c r="X582" s="270">
        <v>33.96</v>
      </c>
      <c r="Y582" s="270">
        <v>8.9200000000000017</v>
      </c>
      <c r="Z582" s="270">
        <v>57.12</v>
      </c>
      <c r="AA582" s="271" t="s">
        <v>2688</v>
      </c>
      <c r="AB582" s="270">
        <v>6.0720551996057202</v>
      </c>
      <c r="AC582">
        <f>IF('WetLitterbags placem_collection'!AB143="","",'WetLitterbags placem_collection'!AB143)</f>
        <v>1.4</v>
      </c>
      <c r="AD582">
        <f>IF('WetLitterbags placem_collection'!Z143="","",'WetLitterbags placem_collection'!Z143)</f>
        <v>28.4</v>
      </c>
      <c r="AE582" s="256" t="str">
        <f>IF('WetLitterbags placem_collection'!AA143="","",'WetLitterbags placem_collection'!AA143)</f>
        <v>G</v>
      </c>
      <c r="AF582">
        <f>IF('WetLitterbags placem_collection'!AC143="","",'WetLitterbags placem_collection'!AC143)</f>
        <v>1</v>
      </c>
      <c r="AG582" t="str">
        <f>IFERROR(AVERAGE('Dry_Litterbag Placem_Collection'!O143,'Dry_Litterbag Placem_Collection'!R143),"")</f>
        <v/>
      </c>
      <c r="AH582" s="290" t="str">
        <f>IFERROR(AVERAGE('Dry_Litterbag Placem_Collection'!N143,'Dry_Litterbag Placem_Collection'!Q143),"")</f>
        <v/>
      </c>
      <c r="AI582" s="289">
        <f>INDEX(Coordinates!$B$2:$B$197,MATCH(G582,Coordinates!$J$2:$J$197,0))</f>
        <v>-2.3486060000000002</v>
      </c>
      <c r="AJ582" s="289">
        <f>INDEX(Coordinates!$C$2:$C$197,MATCH(G582,Coordinates!$J$2:$J$197,0))</f>
        <v>34.050010020000002</v>
      </c>
      <c r="AK582" s="289" t="str">
        <f>IF(ISNUMBER(SEARCH("C", 'Dry_Litterbag Placem_Collection'!U143)),"YES","")</f>
        <v/>
      </c>
      <c r="AL582" s="289" t="str">
        <f>IF(ISNUMBER(SEARCH("H", 'Dry_Litterbag Placem_Collection'!U143)),"YES","")</f>
        <v/>
      </c>
      <c r="AM582" s="289" t="str">
        <f>IF(ISNUMBER(SEARCH("R", 'Dry_Litterbag Placem_Collection'!U143)),"YES","")</f>
        <v/>
      </c>
    </row>
    <row r="583" spans="1:39" ht="15" customHeight="1">
      <c r="A583" s="281" t="s">
        <v>2677</v>
      </c>
      <c r="B583" s="282">
        <f>'Dry_Litterbag Placem_Collection'!A144</f>
        <v>142</v>
      </c>
      <c r="C583" s="282" t="str">
        <f>'Dry_Litterbag Placem_Collection'!B144</f>
        <v xml:space="preserve">Mwantimba
</v>
      </c>
      <c r="D583" s="282" t="s">
        <v>2677</v>
      </c>
      <c r="E583" s="282" t="s">
        <v>20</v>
      </c>
      <c r="F583" s="282">
        <v>2</v>
      </c>
      <c r="G583" s="283" t="str">
        <f>'Dry_Litterbag Placem_Collection'!C144</f>
        <v>Wet_P2_T6</v>
      </c>
      <c r="H583" s="293" t="s">
        <v>3672</v>
      </c>
      <c r="I583" s="285" t="s">
        <v>1147</v>
      </c>
      <c r="J583" s="282" t="str">
        <f>IF(ISBLANK('Dry_Litterbag Placem_Collection'!L144),"","G"&amp;""&amp;'Dry_Litterbag Placem_Collection'!L144)</f>
        <v>G711</v>
      </c>
      <c r="K583" s="286">
        <f>IFERROR(INDEX('Green_rooibos initial weight'!$C$5:$C$1749,MATCH(J583, 'Green_rooibos initial weight'!$A$5:$A$1749,0)),"")</f>
        <v>2.1070000000000002</v>
      </c>
      <c r="L583" s="286">
        <f t="shared" si="37"/>
        <v>1.8572000000000002</v>
      </c>
      <c r="M583" s="291"/>
      <c r="N583" s="291"/>
      <c r="O583" s="286" t="str">
        <f>IF(IFERROR(INDEX('Both teabags AfterDry'!$D$3:$D$900,MATCH(J583,'Both teabags AfterDry'!$A$3:$A$900,0)),"")="","",(IFERROR(INDEX('Both teabags AfterDry'!$D$3:$D$900,MATCH(J583,'Both teabags AfterDry'!$A$3:$A$900,0)),"")))</f>
        <v/>
      </c>
      <c r="P583" s="286" t="str">
        <f t="shared" si="38"/>
        <v/>
      </c>
      <c r="Q583" s="291"/>
      <c r="R583" s="291"/>
      <c r="S583" s="287">
        <f>'Dry_Litterbag Placem_Collection'!E144</f>
        <v>42939</v>
      </c>
      <c r="T583" s="287">
        <f>IF('Dry_Litterbag Placem_Collection'!G144="","",'Dry_Litterbag Placem_Collection'!G144)</f>
        <v>43008</v>
      </c>
      <c r="U583" s="288">
        <f t="shared" si="36"/>
        <v>69</v>
      </c>
      <c r="V583" s="286" t="str">
        <f t="shared" si="39"/>
        <v/>
      </c>
      <c r="W583" s="289">
        <f>IFERROR(INDEX(Rainfall_Dry!$O$2:$O$217,MATCH(B583, Rainfall_Dry!$A$2:$A$217,0)),"")</f>
        <v>136.27214243</v>
      </c>
      <c r="X583" s="270">
        <v>33.96</v>
      </c>
      <c r="Y583" s="270">
        <v>8.9200000000000017</v>
      </c>
      <c r="Z583" s="270">
        <v>57.12</v>
      </c>
      <c r="AA583" s="271" t="s">
        <v>2688</v>
      </c>
      <c r="AB583" s="270">
        <v>7.0720551996057202</v>
      </c>
      <c r="AC583">
        <f>IF('WetLitterbags placem_collection'!AB144="","",'WetLitterbags placem_collection'!AB144)</f>
        <v>1.7</v>
      </c>
      <c r="AD583">
        <f>IF('WetLitterbags placem_collection'!Z144="","",'WetLitterbags placem_collection'!Z144)</f>
        <v>33.799999999999997</v>
      </c>
      <c r="AE583" s="256" t="str">
        <f>IF('WetLitterbags placem_collection'!AA144="","",'WetLitterbags placem_collection'!AA144)</f>
        <v>G</v>
      </c>
      <c r="AF583">
        <f>IF('WetLitterbags placem_collection'!AC144="","",'WetLitterbags placem_collection'!AC144)</f>
        <v>1</v>
      </c>
      <c r="AG583">
        <f>IFERROR(AVERAGE('Dry_Litterbag Placem_Collection'!O144,'Dry_Litterbag Placem_Collection'!R144),"")</f>
        <v>8.4499999999999993</v>
      </c>
      <c r="AH583" s="290">
        <f>IFERROR(AVERAGE('Dry_Litterbag Placem_Collection'!N144,'Dry_Litterbag Placem_Collection'!Q144),"")</f>
        <v>28.4</v>
      </c>
      <c r="AI583" s="289">
        <f>INDEX(Coordinates!$B$2:$B$197,MATCH(G583,Coordinates!$J$2:$J$197,0))</f>
        <v>-2.348618992</v>
      </c>
      <c r="AJ583" s="289">
        <f>INDEX(Coordinates!$C$2:$C$197,MATCH(G583,Coordinates!$J$2:$J$197,0))</f>
        <v>34.049996030000003</v>
      </c>
      <c r="AK583" s="289" t="str">
        <f>IF(ISNUMBER(SEARCH("C", 'Dry_Litterbag Placem_Collection'!U144)),"YES","")</f>
        <v/>
      </c>
      <c r="AL583" s="289" t="str">
        <f>IF(ISNUMBER(SEARCH("H", 'Dry_Litterbag Placem_Collection'!U144)),"YES","")</f>
        <v/>
      </c>
      <c r="AM583" s="289" t="str">
        <f>IF(ISNUMBER(SEARCH("R", 'Dry_Litterbag Placem_Collection'!U144)),"YES","")</f>
        <v>YES</v>
      </c>
    </row>
    <row r="584" spans="1:39" ht="15" customHeight="1">
      <c r="A584" s="281" t="s">
        <v>2677</v>
      </c>
      <c r="B584" s="282">
        <f>'Dry_Litterbag Placem_Collection'!A145</f>
        <v>143</v>
      </c>
      <c r="C584" s="282" t="str">
        <f>'Dry_Litterbag Placem_Collection'!B145</f>
        <v xml:space="preserve">Mwantimba
</v>
      </c>
      <c r="D584" s="282" t="s">
        <v>2677</v>
      </c>
      <c r="E584" s="282" t="s">
        <v>20</v>
      </c>
      <c r="F584" s="282">
        <v>2</v>
      </c>
      <c r="G584" s="283" t="str">
        <f>'Dry_Litterbag Placem_Collection'!C145</f>
        <v>Wet_P2_T7</v>
      </c>
      <c r="H584" s="293" t="s">
        <v>3672</v>
      </c>
      <c r="I584" s="285" t="s">
        <v>1147</v>
      </c>
      <c r="J584" s="282" t="str">
        <f>IF(ISBLANK('Dry_Litterbag Placem_Collection'!L145),"","G"&amp;""&amp;'Dry_Litterbag Placem_Collection'!L145)</f>
        <v>G205</v>
      </c>
      <c r="K584" s="286">
        <f>IFERROR(INDEX('Green_rooibos initial weight'!$C$5:$C$1749,MATCH(J584, 'Green_rooibos initial weight'!$A$5:$A$1749,0)),"")</f>
        <v>2.1240000000000001</v>
      </c>
      <c r="L584" s="286">
        <f t="shared" si="37"/>
        <v>1.8742000000000001</v>
      </c>
      <c r="M584" s="291"/>
      <c r="N584" s="291"/>
      <c r="O584" s="286">
        <f>IF(IFERROR(INDEX('Both teabags AfterDry'!$D$3:$D$900,MATCH(J584,'Both teabags AfterDry'!$A$3:$A$900,0)),"")="","",(IFERROR(INDEX('Both teabags AfterDry'!$D$3:$D$900,MATCH(J584,'Both teabags AfterDry'!$A$3:$A$900,0)),"")))</f>
        <v>0.82040000000000002</v>
      </c>
      <c r="P584" s="286">
        <f t="shared" si="38"/>
        <v>0.66979999999999995</v>
      </c>
      <c r="Q584" s="291"/>
      <c r="R584" s="291"/>
      <c r="S584" s="287">
        <f>'Dry_Litterbag Placem_Collection'!E145</f>
        <v>42939</v>
      </c>
      <c r="T584" s="287">
        <f>IF('Dry_Litterbag Placem_Collection'!G145="","",'Dry_Litterbag Placem_Collection'!G145)</f>
        <v>43008</v>
      </c>
      <c r="U584" s="288">
        <f t="shared" si="36"/>
        <v>69</v>
      </c>
      <c r="V584" s="286">
        <f t="shared" si="39"/>
        <v>1.2044000000000001</v>
      </c>
      <c r="W584" s="289">
        <f>IFERROR(INDEX(Rainfall_Dry!$O$2:$O$217,MATCH(B584, Rainfall_Dry!$A$2:$A$217,0)),"")</f>
        <v>136.27214243</v>
      </c>
      <c r="X584" s="270">
        <v>33.96</v>
      </c>
      <c r="Y584" s="270">
        <v>8.9200000000000017</v>
      </c>
      <c r="Z584" s="270">
        <v>57.12</v>
      </c>
      <c r="AA584" s="271" t="s">
        <v>2688</v>
      </c>
      <c r="AB584" s="270">
        <v>8.0720551996057193</v>
      </c>
      <c r="AC584">
        <f>IF('WetLitterbags placem_collection'!AB145="","",'WetLitterbags placem_collection'!AB145)</f>
        <v>2</v>
      </c>
      <c r="AD584">
        <f>IF('WetLitterbags placem_collection'!Z145="","",'WetLitterbags placem_collection'!Z145)</f>
        <v>23.4</v>
      </c>
      <c r="AE584" s="256" t="str">
        <f>IF('WetLitterbags placem_collection'!AA145="","",'WetLitterbags placem_collection'!AA145)</f>
        <v>G</v>
      </c>
      <c r="AF584">
        <f>IF('WetLitterbags placem_collection'!AC145="","",'WetLitterbags placem_collection'!AC145)</f>
        <v>1</v>
      </c>
      <c r="AG584">
        <f>IFERROR(AVERAGE('Dry_Litterbag Placem_Collection'!O145,'Dry_Litterbag Placem_Collection'!R145),"")</f>
        <v>12.5</v>
      </c>
      <c r="AH584" s="290">
        <f>IFERROR(AVERAGE('Dry_Litterbag Placem_Collection'!N145,'Dry_Litterbag Placem_Collection'!Q145),"")</f>
        <v>28</v>
      </c>
      <c r="AI584" s="289">
        <f>INDEX(Coordinates!$B$2:$B$197,MATCH(G584,Coordinates!$J$2:$J$197,0))</f>
        <v>-2.3484970349999998</v>
      </c>
      <c r="AJ584" s="289">
        <f>INDEX(Coordinates!$C$2:$C$197,MATCH(G584,Coordinates!$J$2:$J$197,0))</f>
        <v>34.049979010000001</v>
      </c>
      <c r="AK584" s="289" t="str">
        <f>IF(ISNUMBER(SEARCH("C", 'Dry_Litterbag Placem_Collection'!U145)),"YES","")</f>
        <v/>
      </c>
      <c r="AL584" s="289" t="str">
        <f>IF(ISNUMBER(SEARCH("H", 'Dry_Litterbag Placem_Collection'!U145)),"YES","")</f>
        <v/>
      </c>
      <c r="AM584" s="289" t="str">
        <f>IF(ISNUMBER(SEARCH("R", 'Dry_Litterbag Placem_Collection'!U145)),"YES","")</f>
        <v>YES</v>
      </c>
    </row>
    <row r="585" spans="1:39" ht="15" customHeight="1">
      <c r="A585" s="281" t="s">
        <v>2677</v>
      </c>
      <c r="B585" s="282">
        <f>'Dry_Litterbag Placem_Collection'!A146</f>
        <v>144</v>
      </c>
      <c r="C585" s="282" t="str">
        <f>'Dry_Litterbag Placem_Collection'!B146</f>
        <v xml:space="preserve">Mwantimba
</v>
      </c>
      <c r="D585" s="282" t="s">
        <v>2677</v>
      </c>
      <c r="E585" s="282" t="s">
        <v>20</v>
      </c>
      <c r="F585" s="282">
        <v>2</v>
      </c>
      <c r="G585" s="283" t="str">
        <f>'Dry_Litterbag Placem_Collection'!C146</f>
        <v>Wet_P2_T8</v>
      </c>
      <c r="H585" s="293" t="s">
        <v>3672</v>
      </c>
      <c r="I585" s="285" t="s">
        <v>1147</v>
      </c>
      <c r="J585" s="282" t="str">
        <f>IF(ISBLANK('Dry_Litterbag Placem_Collection'!L146),"","G"&amp;""&amp;'Dry_Litterbag Placem_Collection'!L146)</f>
        <v>G384</v>
      </c>
      <c r="K585" s="286">
        <f>IFERROR(INDEX('Green_rooibos initial weight'!$C$5:$C$1749,MATCH(J585, 'Green_rooibos initial weight'!$A$5:$A$1749,0)),"")</f>
        <v>2.0499999999999998</v>
      </c>
      <c r="L585" s="286">
        <f t="shared" si="37"/>
        <v>1.8001999999999998</v>
      </c>
      <c r="M585" s="291"/>
      <c r="N585" s="291"/>
      <c r="O585" s="286">
        <f>IF(IFERROR(INDEX('Both teabags AfterDry'!$D$3:$D$900,MATCH(J585,'Both teabags AfterDry'!$A$3:$A$900,0)),"")="","",(IFERROR(INDEX('Both teabags AfterDry'!$D$3:$D$900,MATCH(J585,'Both teabags AfterDry'!$A$3:$A$900,0)),"")))</f>
        <v>0.73660000000000003</v>
      </c>
      <c r="P585" s="286">
        <f t="shared" si="38"/>
        <v>0.58600000000000008</v>
      </c>
      <c r="Q585" s="291"/>
      <c r="R585" s="291"/>
      <c r="S585" s="287">
        <f>'Dry_Litterbag Placem_Collection'!E146</f>
        <v>42939</v>
      </c>
      <c r="T585" s="287">
        <f>IF('Dry_Litterbag Placem_Collection'!G146="","",'Dry_Litterbag Placem_Collection'!G146)</f>
        <v>43008</v>
      </c>
      <c r="U585" s="288">
        <f t="shared" si="36"/>
        <v>69</v>
      </c>
      <c r="V585" s="286">
        <f t="shared" si="39"/>
        <v>1.2141999999999997</v>
      </c>
      <c r="W585" s="289">
        <f>IFERROR(INDEX(Rainfall_Dry!$O$2:$O$217,MATCH(B585, Rainfall_Dry!$A$2:$A$217,0)),"")</f>
        <v>136.27214243</v>
      </c>
      <c r="X585" s="270">
        <v>33.96</v>
      </c>
      <c r="Y585" s="270">
        <v>8.9200000000000017</v>
      </c>
      <c r="Z585" s="270">
        <v>57.12</v>
      </c>
      <c r="AA585" s="271" t="s">
        <v>2688</v>
      </c>
      <c r="AB585" s="270">
        <v>9.0720551996057193</v>
      </c>
      <c r="AC585">
        <f>IF('WetLitterbags placem_collection'!AB146="","",'WetLitterbags placem_collection'!AB146)</f>
        <v>2.5</v>
      </c>
      <c r="AD585">
        <f>IF('WetLitterbags placem_collection'!Z146="","",'WetLitterbags placem_collection'!Z146)</f>
        <v>19.8</v>
      </c>
      <c r="AE585" s="256" t="str">
        <f>IF('WetLitterbags placem_collection'!AA146="","",'WetLitterbags placem_collection'!AA146)</f>
        <v>G</v>
      </c>
      <c r="AF585">
        <f>IF('WetLitterbags placem_collection'!AC146="","",'WetLitterbags placem_collection'!AC146)</f>
        <v>1</v>
      </c>
      <c r="AG585">
        <f>IFERROR(AVERAGE('Dry_Litterbag Placem_Collection'!O146,'Dry_Litterbag Placem_Collection'!R146),"")</f>
        <v>9.4499999999999993</v>
      </c>
      <c r="AH585" s="290">
        <f>IFERROR(AVERAGE('Dry_Litterbag Placem_Collection'!N146,'Dry_Litterbag Placem_Collection'!Q146),"")</f>
        <v>29.15</v>
      </c>
      <c r="AI585" s="289">
        <f>INDEX(Coordinates!$B$2:$B$197,MATCH(G585,Coordinates!$J$2:$J$197,0))</f>
        <v>-2.3486560399999998</v>
      </c>
      <c r="AJ585" s="289">
        <f>INDEX(Coordinates!$C$2:$C$197,MATCH(G585,Coordinates!$J$2:$J$197,0))</f>
        <v>34.049895020000001</v>
      </c>
      <c r="AK585" s="289" t="str">
        <f>IF(ISNUMBER(SEARCH("C", 'Dry_Litterbag Placem_Collection'!U146)),"YES","")</f>
        <v/>
      </c>
      <c r="AL585" s="289" t="str">
        <f>IF(ISNUMBER(SEARCH("H", 'Dry_Litterbag Placem_Collection'!U146)),"YES","")</f>
        <v/>
      </c>
      <c r="AM585" s="289" t="str">
        <f>IF(ISNUMBER(SEARCH("R", 'Dry_Litterbag Placem_Collection'!U146)),"YES","")</f>
        <v/>
      </c>
    </row>
    <row r="586" spans="1:39" ht="15" customHeight="1">
      <c r="A586" s="281" t="s">
        <v>2677</v>
      </c>
      <c r="B586" s="282">
        <f>'Dry_Litterbag Placem_Collection'!A147</f>
        <v>145</v>
      </c>
      <c r="C586" s="282" t="str">
        <f>'Dry_Litterbag Placem_Collection'!B147</f>
        <v xml:space="preserve">Mwantimba
</v>
      </c>
      <c r="D586" s="282" t="s">
        <v>2677</v>
      </c>
      <c r="E586" s="282" t="s">
        <v>20</v>
      </c>
      <c r="F586" s="282">
        <v>3</v>
      </c>
      <c r="G586" s="283" t="str">
        <f>'Dry_Litterbag Placem_Collection'!C147</f>
        <v>Wet_P3_T1</v>
      </c>
      <c r="H586" s="293" t="s">
        <v>3672</v>
      </c>
      <c r="I586" s="285" t="s">
        <v>1147</v>
      </c>
      <c r="J586" s="282" t="str">
        <f>IF(ISBLANK('Dry_Litterbag Placem_Collection'!L147),"","G"&amp;""&amp;'Dry_Litterbag Placem_Collection'!L147)</f>
        <v>G72</v>
      </c>
      <c r="K586" s="286">
        <f>IFERROR(INDEX('Green_rooibos initial weight'!$C$5:$C$1749,MATCH(J586, 'Green_rooibos initial weight'!$A$5:$A$1749,0)),"")</f>
        <v>2.0190000000000001</v>
      </c>
      <c r="L586" s="286">
        <f t="shared" si="37"/>
        <v>1.7692000000000001</v>
      </c>
      <c r="M586" s="291"/>
      <c r="N586" s="291"/>
      <c r="O586" s="286">
        <f>IF(IFERROR(INDEX('Both teabags AfterDry'!$D$3:$D$900,MATCH(J586,'Both teabags AfterDry'!$A$3:$A$900,0)),"")="","",(IFERROR(INDEX('Both teabags AfterDry'!$D$3:$D$900,MATCH(J586,'Both teabags AfterDry'!$A$3:$A$900,0)),"")))</f>
        <v>1.7161999999999999</v>
      </c>
      <c r="P586" s="286">
        <f t="shared" si="38"/>
        <v>1.5655999999999999</v>
      </c>
      <c r="Q586" s="291"/>
      <c r="R586" s="291"/>
      <c r="S586" s="287">
        <f>'Dry_Litterbag Placem_Collection'!E147</f>
        <v>42939</v>
      </c>
      <c r="T586" s="287">
        <f>IF('Dry_Litterbag Placem_Collection'!G147="","",'Dry_Litterbag Placem_Collection'!G147)</f>
        <v>43010</v>
      </c>
      <c r="U586" s="288">
        <f t="shared" si="36"/>
        <v>71</v>
      </c>
      <c r="V586" s="286">
        <f t="shared" si="39"/>
        <v>0.20360000000000023</v>
      </c>
      <c r="W586" s="289">
        <f>IFERROR(INDEX(Rainfall_Dry!$O$2:$O$217,MATCH(B586, Rainfall_Dry!$A$2:$A$217,0)),"")</f>
        <v>137.19979645800001</v>
      </c>
      <c r="X586" s="270">
        <v>39.96</v>
      </c>
      <c r="Y586" s="270">
        <v>12.920000000000002</v>
      </c>
      <c r="Z586" s="270">
        <v>47.12</v>
      </c>
      <c r="AA586" s="271" t="s">
        <v>2692</v>
      </c>
      <c r="AB586" s="270">
        <v>1.6549531789058647</v>
      </c>
      <c r="AC586">
        <f>IF('WetLitterbags placem_collection'!AB147="","",'WetLitterbags placem_collection'!AB147)</f>
        <v>3.95</v>
      </c>
      <c r="AD586">
        <f>IF('WetLitterbags placem_collection'!Z147="","",'WetLitterbags placem_collection'!Z147)</f>
        <v>13</v>
      </c>
      <c r="AE586" s="256" t="str">
        <f>IF('WetLitterbags placem_collection'!AA147="","",'WetLitterbags placem_collection'!AA147)</f>
        <v>O</v>
      </c>
      <c r="AF586">
        <f>IF('WetLitterbags placem_collection'!AC147="","",'WetLitterbags placem_collection'!AC147)</f>
        <v>0</v>
      </c>
      <c r="AG586">
        <f>IFERROR(AVERAGE('Dry_Litterbag Placem_Collection'!O147,'Dry_Litterbag Placem_Collection'!R147),"")</f>
        <v>6.35</v>
      </c>
      <c r="AH586" s="290">
        <f>IFERROR(AVERAGE('Dry_Litterbag Placem_Collection'!N147,'Dry_Litterbag Placem_Collection'!Q147),"")</f>
        <v>30</v>
      </c>
      <c r="AI586" s="289">
        <f>INDEX(Coordinates!$B$2:$B$197,MATCH(G586,Coordinates!$J$2:$J$197,0))</f>
        <v>-2.3675269729999999</v>
      </c>
      <c r="AJ586" s="289">
        <f>INDEX(Coordinates!$C$2:$C$197,MATCH(G586,Coordinates!$J$2:$J$197,0))</f>
        <v>34.06035799</v>
      </c>
      <c r="AK586" s="289" t="str">
        <f>IF(ISNUMBER(SEARCH("C", 'Dry_Litterbag Placem_Collection'!U147)),"YES","")</f>
        <v/>
      </c>
      <c r="AL586" s="289" t="str">
        <f>IF(ISNUMBER(SEARCH("H", 'Dry_Litterbag Placem_Collection'!U147)),"YES","")</f>
        <v/>
      </c>
      <c r="AM586" s="289" t="str">
        <f>IF(ISNUMBER(SEARCH("R", 'Dry_Litterbag Placem_Collection'!U147)),"YES","")</f>
        <v/>
      </c>
    </row>
    <row r="587" spans="1:39" ht="15" customHeight="1">
      <c r="A587" s="281" t="s">
        <v>2677</v>
      </c>
      <c r="B587" s="282">
        <f>'Dry_Litterbag Placem_Collection'!A148</f>
        <v>146</v>
      </c>
      <c r="C587" s="282" t="str">
        <f>'Dry_Litterbag Placem_Collection'!B148</f>
        <v xml:space="preserve">Mwantimba
</v>
      </c>
      <c r="D587" s="282" t="s">
        <v>2677</v>
      </c>
      <c r="E587" s="282" t="s">
        <v>20</v>
      </c>
      <c r="F587" s="282">
        <v>3</v>
      </c>
      <c r="G587" s="283" t="str">
        <f>'Dry_Litterbag Placem_Collection'!C148</f>
        <v>Wet_P3_T2</v>
      </c>
      <c r="H587" s="293" t="s">
        <v>3672</v>
      </c>
      <c r="I587" s="285" t="s">
        <v>1147</v>
      </c>
      <c r="J587" s="282" t="str">
        <f>IF(ISBLANK('Dry_Litterbag Placem_Collection'!L148),"","G"&amp;""&amp;'Dry_Litterbag Placem_Collection'!L148)</f>
        <v>G336</v>
      </c>
      <c r="K587" s="286">
        <f>IFERROR(INDEX('Green_rooibos initial weight'!$C$5:$C$1749,MATCH(J587, 'Green_rooibos initial weight'!$A$5:$A$1749,0)),"")</f>
        <v>1.9950000000000001</v>
      </c>
      <c r="L587" s="286">
        <f t="shared" si="37"/>
        <v>1.7452000000000001</v>
      </c>
      <c r="M587" s="291"/>
      <c r="N587" s="291"/>
      <c r="O587" s="286">
        <f>IF(IFERROR(INDEX('Both teabags AfterDry'!$D$3:$D$900,MATCH(J587,'Both teabags AfterDry'!$A$3:$A$900,0)),"")="","",(IFERROR(INDEX('Both teabags AfterDry'!$D$3:$D$900,MATCH(J587,'Both teabags AfterDry'!$A$3:$A$900,0)),"")))</f>
        <v>1.6466000000000001</v>
      </c>
      <c r="P587" s="286">
        <f t="shared" si="38"/>
        <v>1.496</v>
      </c>
      <c r="Q587" s="291"/>
      <c r="R587" s="291"/>
      <c r="S587" s="287">
        <f>'Dry_Litterbag Placem_Collection'!E148</f>
        <v>42939</v>
      </c>
      <c r="T587" s="287">
        <f>IF('Dry_Litterbag Placem_Collection'!G148="","",'Dry_Litterbag Placem_Collection'!G148)</f>
        <v>43010</v>
      </c>
      <c r="U587" s="288">
        <f t="shared" si="36"/>
        <v>71</v>
      </c>
      <c r="V587" s="286">
        <f t="shared" si="39"/>
        <v>0.24920000000000009</v>
      </c>
      <c r="W587" s="289">
        <f>IFERROR(INDEX(Rainfall_Dry!$O$2:$O$217,MATCH(B587, Rainfall_Dry!$A$2:$A$217,0)),"")</f>
        <v>137.19979645800001</v>
      </c>
      <c r="X587" s="270">
        <v>39.96</v>
      </c>
      <c r="Y587" s="270">
        <v>12.920000000000002</v>
      </c>
      <c r="Z587" s="270">
        <v>47.12</v>
      </c>
      <c r="AA587" s="271" t="s">
        <v>2692</v>
      </c>
      <c r="AB587" s="270">
        <v>2.6549531789058598</v>
      </c>
      <c r="AC587">
        <f>IF('WetLitterbags placem_collection'!AB148="","",'WetLitterbags placem_collection'!AB148)</f>
        <v>2.75</v>
      </c>
      <c r="AD587">
        <f>IF('WetLitterbags placem_collection'!Z148="","",'WetLitterbags placem_collection'!Z148)</f>
        <v>17.7</v>
      </c>
      <c r="AE587" s="256" t="str">
        <f>IF('WetLitterbags placem_collection'!AA148="","",'WetLitterbags placem_collection'!AA148)</f>
        <v>O</v>
      </c>
      <c r="AF587">
        <f>IF('WetLitterbags placem_collection'!AC148="","",'WetLitterbags placem_collection'!AC148)</f>
        <v>1</v>
      </c>
      <c r="AG587">
        <f>IFERROR(AVERAGE('Dry_Litterbag Placem_Collection'!O148,'Dry_Litterbag Placem_Collection'!R148),"")</f>
        <v>6.1</v>
      </c>
      <c r="AH587" s="290">
        <f>IFERROR(AVERAGE('Dry_Litterbag Placem_Collection'!N148,'Dry_Litterbag Placem_Collection'!Q148),"")</f>
        <v>31</v>
      </c>
      <c r="AI587" s="289">
        <f>INDEX(Coordinates!$B$2:$B$197,MATCH(G587,Coordinates!$J$2:$J$197,0))</f>
        <v>-2.3675380370000001</v>
      </c>
      <c r="AJ587" s="289">
        <f>INDEX(Coordinates!$C$2:$C$197,MATCH(G587,Coordinates!$J$2:$J$197,0))</f>
        <v>34.060381960000001</v>
      </c>
      <c r="AK587" s="289" t="str">
        <f>IF(ISNUMBER(SEARCH("C", 'Dry_Litterbag Placem_Collection'!U148)),"YES","")</f>
        <v/>
      </c>
      <c r="AL587" s="289" t="str">
        <f>IF(ISNUMBER(SEARCH("H", 'Dry_Litterbag Placem_Collection'!U148)),"YES","")</f>
        <v/>
      </c>
      <c r="AM587" s="289" t="str">
        <f>IF(ISNUMBER(SEARCH("R", 'Dry_Litterbag Placem_Collection'!U148)),"YES","")</f>
        <v/>
      </c>
    </row>
    <row r="588" spans="1:39" ht="15" customHeight="1">
      <c r="A588" s="281" t="s">
        <v>2677</v>
      </c>
      <c r="B588" s="282">
        <f>'Dry_Litterbag Placem_Collection'!A149</f>
        <v>147</v>
      </c>
      <c r="C588" s="282" t="str">
        <f>'Dry_Litterbag Placem_Collection'!B149</f>
        <v xml:space="preserve">Mwantimba
</v>
      </c>
      <c r="D588" s="282" t="s">
        <v>2677</v>
      </c>
      <c r="E588" s="282" t="s">
        <v>20</v>
      </c>
      <c r="F588" s="282">
        <v>3</v>
      </c>
      <c r="G588" s="283" t="str">
        <f>'Dry_Litterbag Placem_Collection'!C149</f>
        <v>Wet_P3_T3</v>
      </c>
      <c r="H588" s="293" t="s">
        <v>3672</v>
      </c>
      <c r="I588" s="285" t="s">
        <v>1147</v>
      </c>
      <c r="J588" s="282" t="str">
        <f>IF(ISBLANK('Dry_Litterbag Placem_Collection'!L149),"","G"&amp;""&amp;'Dry_Litterbag Placem_Collection'!L149)</f>
        <v>G303</v>
      </c>
      <c r="K588" s="286">
        <f>IFERROR(INDEX('Green_rooibos initial weight'!$C$5:$C$1749,MATCH(J588, 'Green_rooibos initial weight'!$A$5:$A$1749,0)),"")</f>
        <v>1.9850000000000001</v>
      </c>
      <c r="L588" s="286">
        <f t="shared" si="37"/>
        <v>1.7352000000000001</v>
      </c>
      <c r="M588" s="291"/>
      <c r="N588" s="291"/>
      <c r="O588" s="286">
        <f>IF(IFERROR(INDEX('Both teabags AfterDry'!$D$3:$D$900,MATCH(J588,'Both teabags AfterDry'!$A$3:$A$900,0)),"")="","",(IFERROR(INDEX('Both teabags AfterDry'!$D$3:$D$900,MATCH(J588,'Both teabags AfterDry'!$A$3:$A$900,0)),"")))</f>
        <v>1.6654</v>
      </c>
      <c r="P588" s="286">
        <f t="shared" si="38"/>
        <v>1.5147999999999999</v>
      </c>
      <c r="Q588" s="291"/>
      <c r="R588" s="291"/>
      <c r="S588" s="287">
        <f>'Dry_Litterbag Placem_Collection'!E149</f>
        <v>42939</v>
      </c>
      <c r="T588" s="287">
        <f>IF('Dry_Litterbag Placem_Collection'!G149="","",'Dry_Litterbag Placem_Collection'!G149)</f>
        <v>43010</v>
      </c>
      <c r="U588" s="288">
        <f t="shared" si="36"/>
        <v>71</v>
      </c>
      <c r="V588" s="286">
        <f t="shared" si="39"/>
        <v>0.22040000000000015</v>
      </c>
      <c r="W588" s="289">
        <f>IFERROR(INDEX(Rainfall_Dry!$O$2:$O$217,MATCH(B588, Rainfall_Dry!$A$2:$A$217,0)),"")</f>
        <v>137.19979645800001</v>
      </c>
      <c r="X588" s="270">
        <v>39.96</v>
      </c>
      <c r="Y588" s="270">
        <v>12.920000000000002</v>
      </c>
      <c r="Z588" s="270">
        <v>47.12</v>
      </c>
      <c r="AA588" s="271" t="s">
        <v>2692</v>
      </c>
      <c r="AB588" s="270">
        <v>3.6549531789058598</v>
      </c>
      <c r="AC588">
        <f>IF('WetLitterbags placem_collection'!AB149="","",'WetLitterbags placem_collection'!AB149)</f>
        <v>3.6</v>
      </c>
      <c r="AD588">
        <f>IF('WetLitterbags placem_collection'!Z149="","",'WetLitterbags placem_collection'!Z149)</f>
        <v>19</v>
      </c>
      <c r="AE588" s="256" t="str">
        <f>IF('WetLitterbags placem_collection'!AA149="","",'WetLitterbags placem_collection'!AA149)</f>
        <v>M</v>
      </c>
      <c r="AF588">
        <f>IF('WetLitterbags placem_collection'!AC149="","",'WetLitterbags placem_collection'!AC149)</f>
        <v>1</v>
      </c>
      <c r="AG588">
        <f>IFERROR(AVERAGE('Dry_Litterbag Placem_Collection'!O149,'Dry_Litterbag Placem_Collection'!R149),"")</f>
        <v>5.6</v>
      </c>
      <c r="AH588" s="290">
        <f>IFERROR(AVERAGE('Dry_Litterbag Placem_Collection'!N149,'Dry_Litterbag Placem_Collection'!Q149),"")</f>
        <v>29.900000000000002</v>
      </c>
      <c r="AI588" s="289">
        <f>INDEX(Coordinates!$B$2:$B$197,MATCH(G588,Coordinates!$J$2:$J$197,0))</f>
        <v>-2.3675780180000001</v>
      </c>
      <c r="AJ588" s="289">
        <f>INDEX(Coordinates!$C$2:$C$197,MATCH(G588,Coordinates!$J$2:$J$197,0))</f>
        <v>34.060323029999999</v>
      </c>
      <c r="AK588" s="289" t="str">
        <f>IF(ISNUMBER(SEARCH("C", 'Dry_Litterbag Placem_Collection'!U149)),"YES","")</f>
        <v/>
      </c>
      <c r="AL588" s="289" t="str">
        <f>IF(ISNUMBER(SEARCH("H", 'Dry_Litterbag Placem_Collection'!U149)),"YES","")</f>
        <v/>
      </c>
      <c r="AM588" s="289" t="str">
        <f>IF(ISNUMBER(SEARCH("R", 'Dry_Litterbag Placem_Collection'!U149)),"YES","")</f>
        <v/>
      </c>
    </row>
    <row r="589" spans="1:39" ht="15" customHeight="1">
      <c r="A589" s="281" t="s">
        <v>2677</v>
      </c>
      <c r="B589" s="282">
        <f>'Dry_Litterbag Placem_Collection'!A150</f>
        <v>148</v>
      </c>
      <c r="C589" s="282" t="str">
        <f>'Dry_Litterbag Placem_Collection'!B150</f>
        <v xml:space="preserve">Mwantimba
</v>
      </c>
      <c r="D589" s="282" t="s">
        <v>2677</v>
      </c>
      <c r="E589" s="282" t="s">
        <v>20</v>
      </c>
      <c r="F589" s="282">
        <v>3</v>
      </c>
      <c r="G589" s="283" t="str">
        <f>'Dry_Litterbag Placem_Collection'!C150</f>
        <v>Wet_P3_T4</v>
      </c>
      <c r="H589" s="293" t="s">
        <v>3672</v>
      </c>
      <c r="I589" s="285" t="s">
        <v>1147</v>
      </c>
      <c r="J589" s="282" t="str">
        <f>IF(ISBLANK('Dry_Litterbag Placem_Collection'!L150),"","G"&amp;""&amp;'Dry_Litterbag Placem_Collection'!L150)</f>
        <v>G161</v>
      </c>
      <c r="K589" s="286">
        <f>IFERROR(INDEX('Green_rooibos initial weight'!$C$5:$C$1749,MATCH(J589, 'Green_rooibos initial weight'!$A$5:$A$1749,0)),"")</f>
        <v>2.0979999999999999</v>
      </c>
      <c r="L589" s="286">
        <f t="shared" si="37"/>
        <v>1.8481999999999998</v>
      </c>
      <c r="M589" s="291"/>
      <c r="N589" s="291"/>
      <c r="O589" s="286">
        <f>IF(IFERROR(INDEX('Both teabags AfterDry'!$D$3:$D$900,MATCH(J589,'Both teabags AfterDry'!$A$3:$A$900,0)),"")="","",(IFERROR(INDEX('Both teabags AfterDry'!$D$3:$D$900,MATCH(J589,'Both teabags AfterDry'!$A$3:$A$900,0)),"")))</f>
        <v>1.7174</v>
      </c>
      <c r="P589" s="286">
        <f t="shared" si="38"/>
        <v>1.5668</v>
      </c>
      <c r="Q589" s="291"/>
      <c r="R589" s="291"/>
      <c r="S589" s="287">
        <f>'Dry_Litterbag Placem_Collection'!E150</f>
        <v>42939</v>
      </c>
      <c r="T589" s="287">
        <f>IF('Dry_Litterbag Placem_Collection'!G150="","",'Dry_Litterbag Placem_Collection'!G150)</f>
        <v>43010</v>
      </c>
      <c r="U589" s="288">
        <f t="shared" si="36"/>
        <v>71</v>
      </c>
      <c r="V589" s="286">
        <f t="shared" si="39"/>
        <v>0.28139999999999987</v>
      </c>
      <c r="W589" s="289">
        <f>IFERROR(INDEX(Rainfall_Dry!$O$2:$O$217,MATCH(B589, Rainfall_Dry!$A$2:$A$217,0)),"")</f>
        <v>137.19979645800001</v>
      </c>
      <c r="X589" s="270">
        <v>39.96</v>
      </c>
      <c r="Y589" s="270">
        <v>12.920000000000002</v>
      </c>
      <c r="Z589" s="270">
        <v>47.12</v>
      </c>
      <c r="AA589" s="271" t="s">
        <v>2692</v>
      </c>
      <c r="AB589" s="270">
        <v>4.6549531789058696</v>
      </c>
      <c r="AC589">
        <f>IF('WetLitterbags placem_collection'!AB150="","",'WetLitterbags placem_collection'!AB150)</f>
        <v>4.9000000000000004</v>
      </c>
      <c r="AD589">
        <f>IF('WetLitterbags placem_collection'!Z150="","",'WetLitterbags placem_collection'!Z150)</f>
        <v>17.489999999999998</v>
      </c>
      <c r="AE589" s="256" t="str">
        <f>IF('WetLitterbags placem_collection'!AA150="","",'WetLitterbags placem_collection'!AA150)</f>
        <v>M</v>
      </c>
      <c r="AF589">
        <f>IF('WetLitterbags placem_collection'!AC150="","",'WetLitterbags placem_collection'!AC150)</f>
        <v>1</v>
      </c>
      <c r="AG589">
        <f>IFERROR(AVERAGE('Dry_Litterbag Placem_Collection'!O150,'Dry_Litterbag Placem_Collection'!R150),"")</f>
        <v>6.5</v>
      </c>
      <c r="AH589" s="290">
        <f>IFERROR(AVERAGE('Dry_Litterbag Placem_Collection'!N150,'Dry_Litterbag Placem_Collection'!Q150),"")</f>
        <v>31.6</v>
      </c>
      <c r="AI589" s="289">
        <f>INDEX(Coordinates!$B$2:$B$197,MATCH(G589,Coordinates!$J$2:$J$197,0))</f>
        <v>-2.3676269689999998</v>
      </c>
      <c r="AJ589" s="289">
        <f>INDEX(Coordinates!$C$2:$C$197,MATCH(G589,Coordinates!$J$2:$J$197,0))</f>
        <v>34.060310960000002</v>
      </c>
      <c r="AK589" s="289" t="str">
        <f>IF(ISNUMBER(SEARCH("C", 'Dry_Litterbag Placem_Collection'!U150)),"YES","")</f>
        <v>YES</v>
      </c>
      <c r="AL589" s="289" t="str">
        <f>IF(ISNUMBER(SEARCH("H", 'Dry_Litterbag Placem_Collection'!U150)),"YES","")</f>
        <v/>
      </c>
      <c r="AM589" s="289" t="str">
        <f>IF(ISNUMBER(SEARCH("R", 'Dry_Litterbag Placem_Collection'!U150)),"YES","")</f>
        <v/>
      </c>
    </row>
    <row r="590" spans="1:39" ht="15" customHeight="1">
      <c r="A590" s="281" t="s">
        <v>2677</v>
      </c>
      <c r="B590" s="282">
        <f>'Dry_Litterbag Placem_Collection'!A151</f>
        <v>149</v>
      </c>
      <c r="C590" s="282" t="str">
        <f>'Dry_Litterbag Placem_Collection'!B151</f>
        <v xml:space="preserve">Mwantimba
</v>
      </c>
      <c r="D590" s="282" t="s">
        <v>2677</v>
      </c>
      <c r="E590" s="282" t="s">
        <v>20</v>
      </c>
      <c r="F590" s="282">
        <v>3</v>
      </c>
      <c r="G590" s="283" t="str">
        <f>'Dry_Litterbag Placem_Collection'!C151</f>
        <v>Wet_P3_T5</v>
      </c>
      <c r="H590" s="293" t="s">
        <v>3672</v>
      </c>
      <c r="I590" s="285" t="s">
        <v>1147</v>
      </c>
      <c r="J590" s="282" t="str">
        <f>IF(ISBLANK('Dry_Litterbag Placem_Collection'!L151),"","G"&amp;""&amp;'Dry_Litterbag Placem_Collection'!L151)</f>
        <v>G464</v>
      </c>
      <c r="K590" s="286">
        <f>IFERROR(INDEX('Green_rooibos initial weight'!$C$5:$C$1749,MATCH(J590, 'Green_rooibos initial weight'!$A$5:$A$1749,0)),"")</f>
        <v>1.964</v>
      </c>
      <c r="L590" s="286">
        <f t="shared" si="37"/>
        <v>1.7141999999999999</v>
      </c>
      <c r="M590" s="291"/>
      <c r="N590" s="291"/>
      <c r="O590" s="286">
        <f>IF(IFERROR(INDEX('Both teabags AfterDry'!$D$3:$D$900,MATCH(J590,'Both teabags AfterDry'!$A$3:$A$900,0)),"")="","",(IFERROR(INDEX('Both teabags AfterDry'!$D$3:$D$900,MATCH(J590,'Both teabags AfterDry'!$A$3:$A$900,0)),"")))</f>
        <v>1.571</v>
      </c>
      <c r="P590" s="286">
        <f t="shared" si="38"/>
        <v>1.4203999999999999</v>
      </c>
      <c r="Q590" s="291"/>
      <c r="R590" s="291"/>
      <c r="S590" s="287">
        <f>'Dry_Litterbag Placem_Collection'!E151</f>
        <v>42939</v>
      </c>
      <c r="T590" s="287">
        <f>IF('Dry_Litterbag Placem_Collection'!G151="","",'Dry_Litterbag Placem_Collection'!G151)</f>
        <v>43010</v>
      </c>
      <c r="U590" s="288">
        <f t="shared" si="36"/>
        <v>71</v>
      </c>
      <c r="V590" s="286">
        <f t="shared" si="39"/>
        <v>0.29380000000000006</v>
      </c>
      <c r="W590" s="289">
        <f>IFERROR(INDEX(Rainfall_Dry!$O$2:$O$217,MATCH(B590, Rainfall_Dry!$A$2:$A$217,0)),"")</f>
        <v>137.19979645800001</v>
      </c>
      <c r="X590" s="270">
        <v>39.96</v>
      </c>
      <c r="Y590" s="270">
        <v>12.920000000000002</v>
      </c>
      <c r="Z590" s="270">
        <v>47.12</v>
      </c>
      <c r="AA590" s="271" t="s">
        <v>2692</v>
      </c>
      <c r="AB590" s="270">
        <v>5.6549531789058696</v>
      </c>
      <c r="AC590">
        <f>IF('WetLitterbags placem_collection'!AB151="","",'WetLitterbags placem_collection'!AB151)</f>
        <v>2.8</v>
      </c>
      <c r="AD590">
        <f>IF('WetLitterbags placem_collection'!Z151="","",'WetLitterbags placem_collection'!Z151)</f>
        <v>13</v>
      </c>
      <c r="AE590" s="256" t="str">
        <f>IF('WetLitterbags placem_collection'!AA151="","",'WetLitterbags placem_collection'!AA151)</f>
        <v>M</v>
      </c>
      <c r="AF590">
        <f>IF('WetLitterbags placem_collection'!AC151="","",'WetLitterbags placem_collection'!AC151)</f>
        <v>1</v>
      </c>
      <c r="AG590">
        <f>IFERROR(AVERAGE('Dry_Litterbag Placem_Collection'!O151,'Dry_Litterbag Placem_Collection'!R151),"")</f>
        <v>6.3000000000000007</v>
      </c>
      <c r="AH590" s="290">
        <f>IFERROR(AVERAGE('Dry_Litterbag Placem_Collection'!N151,'Dry_Litterbag Placem_Collection'!Q151),"")</f>
        <v>31</v>
      </c>
      <c r="AI590" s="289">
        <f>INDEX(Coordinates!$B$2:$B$197,MATCH(G590,Coordinates!$J$2:$J$197,0))</f>
        <v>-2.3677179960000001</v>
      </c>
      <c r="AJ590" s="289">
        <f>INDEX(Coordinates!$C$2:$C$197,MATCH(G590,Coordinates!$J$2:$J$197,0))</f>
        <v>34.060324960000003</v>
      </c>
      <c r="AK590" s="289" t="str">
        <f>IF(ISNUMBER(SEARCH("C", 'Dry_Litterbag Placem_Collection'!U151)),"YES","")</f>
        <v/>
      </c>
      <c r="AL590" s="289" t="str">
        <f>IF(ISNUMBER(SEARCH("H", 'Dry_Litterbag Placem_Collection'!U151)),"YES","")</f>
        <v/>
      </c>
      <c r="AM590" s="289" t="str">
        <f>IF(ISNUMBER(SEARCH("R", 'Dry_Litterbag Placem_Collection'!U151)),"YES","")</f>
        <v/>
      </c>
    </row>
    <row r="591" spans="1:39" ht="15" customHeight="1">
      <c r="A591" s="281" t="s">
        <v>2677</v>
      </c>
      <c r="B591" s="282">
        <f>'Dry_Litterbag Placem_Collection'!A152</f>
        <v>150</v>
      </c>
      <c r="C591" s="282" t="str">
        <f>'Dry_Litterbag Placem_Collection'!B152</f>
        <v xml:space="preserve">Mwantimba
</v>
      </c>
      <c r="D591" s="282" t="s">
        <v>2677</v>
      </c>
      <c r="E591" s="282" t="s">
        <v>20</v>
      </c>
      <c r="F591" s="282">
        <v>3</v>
      </c>
      <c r="G591" s="283" t="str">
        <f>'Dry_Litterbag Placem_Collection'!C152</f>
        <v>Wet_P3_T6</v>
      </c>
      <c r="H591" s="293" t="s">
        <v>3672</v>
      </c>
      <c r="I591" s="285" t="s">
        <v>1147</v>
      </c>
      <c r="J591" s="282" t="str">
        <f>IF(ISBLANK('Dry_Litterbag Placem_Collection'!L152),"","G"&amp;""&amp;'Dry_Litterbag Placem_Collection'!L152)</f>
        <v>G843</v>
      </c>
      <c r="K591" s="286">
        <f>IFERROR(INDEX('Green_rooibos initial weight'!$C$5:$C$1749,MATCH(J591, 'Green_rooibos initial weight'!$A$5:$A$1749,0)),"")</f>
        <v>1.964</v>
      </c>
      <c r="L591" s="286">
        <f t="shared" si="37"/>
        <v>1.7141999999999999</v>
      </c>
      <c r="M591" s="291"/>
      <c r="N591" s="291"/>
      <c r="O591" s="286" t="str">
        <f>IF(IFERROR(INDEX('Both teabags AfterDry'!$D$3:$D$900,MATCH(J591,'Both teabags AfterDry'!$A$3:$A$900,0)),"")="","",(IFERROR(INDEX('Both teabags AfterDry'!$D$3:$D$900,MATCH(J591,'Both teabags AfterDry'!$A$3:$A$900,0)),"")))</f>
        <v/>
      </c>
      <c r="P591" s="286" t="str">
        <f t="shared" si="38"/>
        <v/>
      </c>
      <c r="Q591" s="291"/>
      <c r="R591" s="291"/>
      <c r="S591" s="287">
        <f>'Dry_Litterbag Placem_Collection'!E152</f>
        <v>42939</v>
      </c>
      <c r="T591" s="287">
        <f>IF('Dry_Litterbag Placem_Collection'!G152="","",'Dry_Litterbag Placem_Collection'!G152)</f>
        <v>43010</v>
      </c>
      <c r="U591" s="288">
        <f t="shared" si="36"/>
        <v>71</v>
      </c>
      <c r="V591" s="286" t="str">
        <f t="shared" si="39"/>
        <v/>
      </c>
      <c r="W591" s="289">
        <f>IFERROR(INDEX(Rainfall_Dry!$O$2:$O$217,MATCH(B591, Rainfall_Dry!$A$2:$A$217,0)),"")</f>
        <v>137.19979645800001</v>
      </c>
      <c r="X591" s="270">
        <v>39.96</v>
      </c>
      <c r="Y591" s="270">
        <v>12.920000000000002</v>
      </c>
      <c r="Z591" s="270">
        <v>47.12</v>
      </c>
      <c r="AA591" s="271" t="s">
        <v>2692</v>
      </c>
      <c r="AB591" s="270">
        <v>6.6549531789058696</v>
      </c>
      <c r="AC591">
        <f>IF('WetLitterbags placem_collection'!AB152="","",'WetLitterbags placem_collection'!AB152)</f>
        <v>2.75</v>
      </c>
      <c r="AD591">
        <f>IF('WetLitterbags placem_collection'!Z152="","",'WetLitterbags placem_collection'!Z152)</f>
        <v>19</v>
      </c>
      <c r="AE591" s="256" t="str">
        <f>IF('WetLitterbags placem_collection'!AA152="","",'WetLitterbags placem_collection'!AA152)</f>
        <v>O</v>
      </c>
      <c r="AF591">
        <f>IF('WetLitterbags placem_collection'!AC152="","",'WetLitterbags placem_collection'!AC152)</f>
        <v>0</v>
      </c>
      <c r="AG591">
        <f>IFERROR(AVERAGE('Dry_Litterbag Placem_Collection'!O152,'Dry_Litterbag Placem_Collection'!R152),"")</f>
        <v>6.1999999999999993</v>
      </c>
      <c r="AH591" s="290">
        <f>IFERROR(AVERAGE('Dry_Litterbag Placem_Collection'!N152,'Dry_Litterbag Placem_Collection'!Q152),"")</f>
        <v>30.8</v>
      </c>
      <c r="AI591" s="289">
        <f>INDEX(Coordinates!$B$2:$B$197,MATCH(G591,Coordinates!$J$2:$J$197,0))</f>
        <v>-2.3675230329999999</v>
      </c>
      <c r="AJ591" s="289">
        <f>INDEX(Coordinates!$C$2:$C$197,MATCH(G591,Coordinates!$J$2:$J$197,0))</f>
        <v>34.060512969999998</v>
      </c>
      <c r="AK591" s="289" t="str">
        <f>IF(ISNUMBER(SEARCH("C", 'Dry_Litterbag Placem_Collection'!U152)),"YES","")</f>
        <v/>
      </c>
      <c r="AL591" s="289" t="str">
        <f>IF(ISNUMBER(SEARCH("H", 'Dry_Litterbag Placem_Collection'!U152)),"YES","")</f>
        <v/>
      </c>
      <c r="AM591" s="289" t="str">
        <f>IF(ISNUMBER(SEARCH("R", 'Dry_Litterbag Placem_Collection'!U152)),"YES","")</f>
        <v/>
      </c>
    </row>
    <row r="592" spans="1:39" ht="15" customHeight="1">
      <c r="A592" s="281" t="s">
        <v>2677</v>
      </c>
      <c r="B592" s="282">
        <f>'Dry_Litterbag Placem_Collection'!A153</f>
        <v>151</v>
      </c>
      <c r="C592" s="282" t="str">
        <f>'Dry_Litterbag Placem_Collection'!B153</f>
        <v xml:space="preserve">Mwantimba
</v>
      </c>
      <c r="D592" s="282" t="s">
        <v>2677</v>
      </c>
      <c r="E592" s="282" t="s">
        <v>20</v>
      </c>
      <c r="F592" s="282">
        <v>3</v>
      </c>
      <c r="G592" s="283" t="str">
        <f>'Dry_Litterbag Placem_Collection'!C153</f>
        <v>Wet_P3_T7</v>
      </c>
      <c r="H592" s="293" t="s">
        <v>3672</v>
      </c>
      <c r="I592" s="285" t="s">
        <v>1147</v>
      </c>
      <c r="J592" s="282" t="str">
        <f>IF(ISBLANK('Dry_Litterbag Placem_Collection'!L153),"","G"&amp;""&amp;'Dry_Litterbag Placem_Collection'!L153)</f>
        <v/>
      </c>
      <c r="K592" s="286" t="str">
        <f>IFERROR(INDEX('Green_rooibos initial weight'!$C$5:$C$1749,MATCH(J592, 'Green_rooibos initial weight'!$A$5:$A$1749,0)),"")</f>
        <v/>
      </c>
      <c r="L592" s="286" t="str">
        <f t="shared" si="37"/>
        <v/>
      </c>
      <c r="M592" s="291"/>
      <c r="N592" s="291"/>
      <c r="O592" s="286" t="str">
        <f>IF(IFERROR(INDEX('Both teabags AfterDry'!$D$3:$D$900,MATCH(J592,'Both teabags AfterDry'!$A$3:$A$900,0)),"")="","",(IFERROR(INDEX('Both teabags AfterDry'!$D$3:$D$900,MATCH(J592,'Both teabags AfterDry'!$A$3:$A$900,0)),"")))</f>
        <v/>
      </c>
      <c r="P592" s="286" t="str">
        <f t="shared" si="38"/>
        <v/>
      </c>
      <c r="Q592" s="291"/>
      <c r="R592" s="291"/>
      <c r="S592" s="287">
        <f>'Dry_Litterbag Placem_Collection'!E153</f>
        <v>0</v>
      </c>
      <c r="T592" s="287" t="str">
        <f>IF('Dry_Litterbag Placem_Collection'!G153="","",'Dry_Litterbag Placem_Collection'!G153)</f>
        <v/>
      </c>
      <c r="U592" s="288" t="str">
        <f t="shared" si="36"/>
        <v/>
      </c>
      <c r="V592" s="286" t="str">
        <f t="shared" si="39"/>
        <v/>
      </c>
      <c r="W592" s="289" t="str">
        <f>IFERROR(INDEX(Rainfall_Dry!$O$2:$O$217,MATCH(B592, Rainfall_Dry!$A$2:$A$217,0)),"")</f>
        <v/>
      </c>
      <c r="X592" s="270">
        <v>39.96</v>
      </c>
      <c r="Y592" s="270">
        <v>12.920000000000002</v>
      </c>
      <c r="Z592" s="270">
        <v>47.12</v>
      </c>
      <c r="AA592" s="271" t="s">
        <v>2692</v>
      </c>
      <c r="AB592" s="270">
        <v>7.6549531789058696</v>
      </c>
      <c r="AC592">
        <f>IF('WetLitterbags placem_collection'!AB153="","",'WetLitterbags placem_collection'!AB153)</f>
        <v>1.4</v>
      </c>
      <c r="AD592">
        <f>IF('WetLitterbags placem_collection'!Z153="","",'WetLitterbags placem_collection'!Z153)</f>
        <v>7.9</v>
      </c>
      <c r="AE592" s="256" t="str">
        <f>IF('WetLitterbags placem_collection'!AA153="","",'WetLitterbags placem_collection'!AA153)</f>
        <v>O</v>
      </c>
      <c r="AF592">
        <f>IF('WetLitterbags placem_collection'!AC153="","",'WetLitterbags placem_collection'!AC153)</f>
        <v>1</v>
      </c>
      <c r="AG592" t="str">
        <f>IFERROR(AVERAGE('Dry_Litterbag Placem_Collection'!O153,'Dry_Litterbag Placem_Collection'!R153),"")</f>
        <v/>
      </c>
      <c r="AH592" s="290" t="str">
        <f>IFERROR(AVERAGE('Dry_Litterbag Placem_Collection'!N153,'Dry_Litterbag Placem_Collection'!Q153),"")</f>
        <v/>
      </c>
      <c r="AI592" s="289">
        <f>INDEX(Coordinates!$B$2:$B$197,MATCH(G592,Coordinates!$J$2:$J$197,0))</f>
        <v>-2.3673460070000001</v>
      </c>
      <c r="AJ592" s="289">
        <f>INDEX(Coordinates!$C$2:$C$197,MATCH(G592,Coordinates!$J$2:$J$197,0))</f>
        <v>34.060310039999997</v>
      </c>
      <c r="AK592" s="289" t="str">
        <f>IF(ISNUMBER(SEARCH("C", 'Dry_Litterbag Placem_Collection'!U153)),"YES","")</f>
        <v/>
      </c>
      <c r="AL592" s="289" t="str">
        <f>IF(ISNUMBER(SEARCH("H", 'Dry_Litterbag Placem_Collection'!U153)),"YES","")</f>
        <v/>
      </c>
      <c r="AM592" s="289" t="str">
        <f>IF(ISNUMBER(SEARCH("R", 'Dry_Litterbag Placem_Collection'!U153)),"YES","")</f>
        <v/>
      </c>
    </row>
    <row r="593" spans="1:39" ht="15" customHeight="1">
      <c r="A593" s="281" t="s">
        <v>2677</v>
      </c>
      <c r="B593" s="282">
        <f>'Dry_Litterbag Placem_Collection'!A154</f>
        <v>152</v>
      </c>
      <c r="C593" s="282" t="str">
        <f>'Dry_Litterbag Placem_Collection'!B154</f>
        <v xml:space="preserve">Mwantimba
</v>
      </c>
      <c r="D593" s="282" t="s">
        <v>2677</v>
      </c>
      <c r="E593" s="282" t="s">
        <v>20</v>
      </c>
      <c r="F593" s="282">
        <v>3</v>
      </c>
      <c r="G593" s="283" t="str">
        <f>'Dry_Litterbag Placem_Collection'!C154</f>
        <v>Wet_P3_T8</v>
      </c>
      <c r="H593" s="293" t="s">
        <v>3672</v>
      </c>
      <c r="I593" s="285" t="s">
        <v>1147</v>
      </c>
      <c r="J593" s="282" t="str">
        <f>IF(ISBLANK('Dry_Litterbag Placem_Collection'!L154),"","G"&amp;""&amp;'Dry_Litterbag Placem_Collection'!L154)</f>
        <v>G617</v>
      </c>
      <c r="K593" s="286">
        <f>IFERROR(INDEX('Green_rooibos initial weight'!$C$5:$C$1749,MATCH(J593, 'Green_rooibos initial weight'!$A$5:$A$1749,0)),"")</f>
        <v>2.0880000000000001</v>
      </c>
      <c r="L593" s="286">
        <f t="shared" si="37"/>
        <v>1.8382000000000001</v>
      </c>
      <c r="M593" s="291"/>
      <c r="N593" s="291"/>
      <c r="O593" s="286">
        <f>IF(IFERROR(INDEX('Both teabags AfterDry'!$D$3:$D$900,MATCH(J593,'Both teabags AfterDry'!$A$3:$A$900,0)),"")="","",(IFERROR(INDEX('Both teabags AfterDry'!$D$3:$D$900,MATCH(J593,'Both teabags AfterDry'!$A$3:$A$900,0)),"")))</f>
        <v>1.3632</v>
      </c>
      <c r="P593" s="286">
        <f t="shared" si="38"/>
        <v>1.2125999999999999</v>
      </c>
      <c r="Q593" s="291"/>
      <c r="R593" s="291"/>
      <c r="S593" s="287">
        <f>'Dry_Litterbag Placem_Collection'!E154</f>
        <v>42939</v>
      </c>
      <c r="T593" s="287">
        <f>IF('Dry_Litterbag Placem_Collection'!G154="","",'Dry_Litterbag Placem_Collection'!G154)</f>
        <v>43010</v>
      </c>
      <c r="U593" s="288">
        <f t="shared" si="36"/>
        <v>71</v>
      </c>
      <c r="V593" s="286">
        <f t="shared" si="39"/>
        <v>0.62560000000000016</v>
      </c>
      <c r="W593" s="289">
        <f>IFERROR(INDEX(Rainfall_Dry!$O$2:$O$217,MATCH(B593, Rainfall_Dry!$A$2:$A$217,0)),"")</f>
        <v>137.19979645800001</v>
      </c>
      <c r="X593" s="270">
        <v>39.96</v>
      </c>
      <c r="Y593" s="270">
        <v>12.920000000000002</v>
      </c>
      <c r="Z593" s="270">
        <v>47.12</v>
      </c>
      <c r="AA593" s="271" t="s">
        <v>2692</v>
      </c>
      <c r="AB593" s="270">
        <v>8.6549531789058705</v>
      </c>
      <c r="AC593">
        <f>IF('WetLitterbags placem_collection'!AB154="","",'WetLitterbags placem_collection'!AB154)</f>
        <v>2.2000000000000002</v>
      </c>
      <c r="AD593">
        <f>IF('WetLitterbags placem_collection'!Z154="","",'WetLitterbags placem_collection'!Z154)</f>
        <v>15</v>
      </c>
      <c r="AE593" s="256" t="str">
        <f>IF('WetLitterbags placem_collection'!AA154="","",'WetLitterbags placem_collection'!AA154)</f>
        <v>M</v>
      </c>
      <c r="AF593">
        <f>IF('WetLitterbags placem_collection'!AC154="","",'WetLitterbags placem_collection'!AC154)</f>
        <v>0</v>
      </c>
      <c r="AG593">
        <f>IFERROR(AVERAGE('Dry_Litterbag Placem_Collection'!O154,'Dry_Litterbag Placem_Collection'!R154),"")</f>
        <v>6.4</v>
      </c>
      <c r="AH593" s="290">
        <f>IFERROR(AVERAGE('Dry_Litterbag Placem_Collection'!N154,'Dry_Litterbag Placem_Collection'!Q154),"")</f>
        <v>28.45</v>
      </c>
      <c r="AI593" s="289">
        <f>INDEX(Coordinates!$B$2:$B$197,MATCH(G593,Coordinates!$J$2:$J$197,0))</f>
        <v>-2.367543988</v>
      </c>
      <c r="AJ593" s="289">
        <f>INDEX(Coordinates!$C$2:$C$197,MATCH(G593,Coordinates!$J$2:$J$197,0))</f>
        <v>34.060168969999999</v>
      </c>
      <c r="AK593" s="289" t="str">
        <f>IF(ISNUMBER(SEARCH("C", 'Dry_Litterbag Placem_Collection'!U154)),"YES","")</f>
        <v/>
      </c>
      <c r="AL593" s="289" t="str">
        <f>IF(ISNUMBER(SEARCH("H", 'Dry_Litterbag Placem_Collection'!U154)),"YES","")</f>
        <v/>
      </c>
      <c r="AM593" s="289" t="str">
        <f>IF(ISNUMBER(SEARCH("R", 'Dry_Litterbag Placem_Collection'!U154)),"YES","")</f>
        <v/>
      </c>
    </row>
    <row r="594" spans="1:39" ht="15" customHeight="1">
      <c r="A594" s="281" t="s">
        <v>2677</v>
      </c>
      <c r="B594" s="282">
        <f>'Dry_Litterbag Placem_Collection'!A155</f>
        <v>153</v>
      </c>
      <c r="C594" s="282" t="str">
        <f>'Dry_Litterbag Placem_Collection'!B155</f>
        <v xml:space="preserve">Mwantimba
</v>
      </c>
      <c r="D594" s="282" t="s">
        <v>2677</v>
      </c>
      <c r="E594" s="282" t="s">
        <v>20</v>
      </c>
      <c r="F594" s="282">
        <v>4</v>
      </c>
      <c r="G594" s="283" t="str">
        <f>'Dry_Litterbag Placem_Collection'!C155</f>
        <v>Wet_P4_T1</v>
      </c>
      <c r="H594" s="293" t="s">
        <v>3672</v>
      </c>
      <c r="I594" s="285" t="s">
        <v>1147</v>
      </c>
      <c r="J594" s="282" t="str">
        <f>IF(ISBLANK('Dry_Litterbag Placem_Collection'!L155),"","G"&amp;""&amp;'Dry_Litterbag Placem_Collection'!L155)</f>
        <v>G19</v>
      </c>
      <c r="K594" s="286">
        <f>IFERROR(INDEX('Green_rooibos initial weight'!$C$5:$C$1749,MATCH(J594, 'Green_rooibos initial weight'!$A$5:$A$1749,0)),"")</f>
        <v>2.0659999999999998</v>
      </c>
      <c r="L594" s="286">
        <f t="shared" si="37"/>
        <v>1.8161999999999998</v>
      </c>
      <c r="M594" s="291"/>
      <c r="N594" s="291"/>
      <c r="O594" s="286">
        <f>IF(IFERROR(INDEX('Both teabags AfterDry'!$D$3:$D$900,MATCH(J594,'Both teabags AfterDry'!$A$3:$A$900,0)),"")="","",(IFERROR(INDEX('Both teabags AfterDry'!$D$3:$D$900,MATCH(J594,'Both teabags AfterDry'!$A$3:$A$900,0)),"")))</f>
        <v>1.0404</v>
      </c>
      <c r="P594" s="286">
        <f t="shared" si="38"/>
        <v>0.88979999999999992</v>
      </c>
      <c r="Q594" s="291"/>
      <c r="R594" s="291"/>
      <c r="S594" s="287">
        <f>'Dry_Litterbag Placem_Collection'!E155</f>
        <v>42939</v>
      </c>
      <c r="T594" s="287">
        <f>IF('Dry_Litterbag Placem_Collection'!G155="","",'Dry_Litterbag Placem_Collection'!G155)</f>
        <v>43010</v>
      </c>
      <c r="U594" s="288">
        <f t="shared" si="36"/>
        <v>71</v>
      </c>
      <c r="V594" s="286">
        <f t="shared" si="39"/>
        <v>0.92639999999999989</v>
      </c>
      <c r="W594" s="289">
        <f>IFERROR(INDEX(Rainfall_Dry!$O$2:$O$217,MATCH(B594, Rainfall_Dry!$A$2:$A$217,0)),"")</f>
        <v>137.19979645800001</v>
      </c>
      <c r="X594" s="270">
        <v>27.96</v>
      </c>
      <c r="Y594" s="270">
        <v>4.9200000000000017</v>
      </c>
      <c r="Z594" s="270">
        <v>67.12</v>
      </c>
      <c r="AA594" s="271" t="s">
        <v>2688</v>
      </c>
      <c r="AB594" s="270">
        <v>1.0437161163134547</v>
      </c>
      <c r="AC594">
        <f>IF('WetLitterbags placem_collection'!AB155="","",'WetLitterbags placem_collection'!AB155)</f>
        <v>2.1</v>
      </c>
      <c r="AD594">
        <f>IF('WetLitterbags placem_collection'!Z155="","",'WetLitterbags placem_collection'!Z155)</f>
        <v>16.399999999999999</v>
      </c>
      <c r="AE594" s="256" t="str">
        <f>IF('WetLitterbags placem_collection'!AA155="","",'WetLitterbags placem_collection'!AA155)</f>
        <v>G</v>
      </c>
      <c r="AF594">
        <f>IF('WetLitterbags placem_collection'!AC155="","",'WetLitterbags placem_collection'!AC155)</f>
        <v>0</v>
      </c>
      <c r="AG594">
        <f>IFERROR(AVERAGE('Dry_Litterbag Placem_Collection'!O155,'Dry_Litterbag Placem_Collection'!R155),"")</f>
        <v>5.65</v>
      </c>
      <c r="AH594" s="290">
        <f>IFERROR(AVERAGE('Dry_Litterbag Placem_Collection'!N155,'Dry_Litterbag Placem_Collection'!Q155),"")</f>
        <v>31.65</v>
      </c>
      <c r="AI594" s="289">
        <f>INDEX(Coordinates!$B$2:$B$197,MATCH(G594,Coordinates!$J$2:$J$197,0))</f>
        <v>-2.3676780150000001</v>
      </c>
      <c r="AJ594" s="289">
        <f>INDEX(Coordinates!$C$2:$C$197,MATCH(G594,Coordinates!$J$2:$J$197,0))</f>
        <v>34.05937797</v>
      </c>
      <c r="AK594" s="289" t="str">
        <f>IF(ISNUMBER(SEARCH("C", 'Dry_Litterbag Placem_Collection'!U155)),"YES","")</f>
        <v/>
      </c>
      <c r="AL594" s="289" t="str">
        <f>IF(ISNUMBER(SEARCH("H", 'Dry_Litterbag Placem_Collection'!U155)),"YES","")</f>
        <v/>
      </c>
      <c r="AM594" s="289" t="str">
        <f>IF(ISNUMBER(SEARCH("R", 'Dry_Litterbag Placem_Collection'!U155)),"YES","")</f>
        <v/>
      </c>
    </row>
    <row r="595" spans="1:39" ht="15" customHeight="1">
      <c r="A595" s="281" t="s">
        <v>2677</v>
      </c>
      <c r="B595" s="282">
        <f>'Dry_Litterbag Placem_Collection'!A156</f>
        <v>154</v>
      </c>
      <c r="C595" s="282" t="str">
        <f>'Dry_Litterbag Placem_Collection'!B156</f>
        <v xml:space="preserve">Mwantimba
</v>
      </c>
      <c r="D595" s="282" t="s">
        <v>2677</v>
      </c>
      <c r="E595" s="282" t="s">
        <v>20</v>
      </c>
      <c r="F595" s="282">
        <v>4</v>
      </c>
      <c r="G595" s="283" t="str">
        <f>'Dry_Litterbag Placem_Collection'!C156</f>
        <v>Wet_P4_T2</v>
      </c>
      <c r="H595" s="293" t="s">
        <v>3672</v>
      </c>
      <c r="I595" s="285" t="s">
        <v>1147</v>
      </c>
      <c r="J595" s="282" t="str">
        <f>IF(ISBLANK('Dry_Litterbag Placem_Collection'!L156),"","G"&amp;""&amp;'Dry_Litterbag Placem_Collection'!L156)</f>
        <v>G275</v>
      </c>
      <c r="K595" s="286">
        <f>IFERROR(INDEX('Green_rooibos initial weight'!$C$5:$C$1749,MATCH(J595, 'Green_rooibos initial weight'!$A$5:$A$1749,0)),"")</f>
        <v>2.097</v>
      </c>
      <c r="L595" s="286">
        <f t="shared" si="37"/>
        <v>1.8472</v>
      </c>
      <c r="M595" s="291"/>
      <c r="N595" s="291"/>
      <c r="O595" s="286">
        <f>IF(IFERROR(INDEX('Both teabags AfterDry'!$D$3:$D$900,MATCH(J595,'Both teabags AfterDry'!$A$3:$A$900,0)),"")="","",(IFERROR(INDEX('Both teabags AfterDry'!$D$3:$D$900,MATCH(J595,'Both teabags AfterDry'!$A$3:$A$900,0)),"")))</f>
        <v>1.2171000000000001</v>
      </c>
      <c r="P595" s="286">
        <f t="shared" si="38"/>
        <v>1.0665</v>
      </c>
      <c r="Q595" s="291"/>
      <c r="R595" s="291"/>
      <c r="S595" s="287">
        <f>'Dry_Litterbag Placem_Collection'!E156</f>
        <v>42939</v>
      </c>
      <c r="T595" s="287">
        <f>IF('Dry_Litterbag Placem_Collection'!G156="","",'Dry_Litterbag Placem_Collection'!G156)</f>
        <v>43010</v>
      </c>
      <c r="U595" s="288">
        <f t="shared" si="36"/>
        <v>71</v>
      </c>
      <c r="V595" s="286">
        <f t="shared" si="39"/>
        <v>0.78069999999999995</v>
      </c>
      <c r="W595" s="289">
        <f>IFERROR(INDEX(Rainfall_Dry!$O$2:$O$217,MATCH(B595, Rainfall_Dry!$A$2:$A$217,0)),"")</f>
        <v>137.19979645800001</v>
      </c>
      <c r="X595" s="270">
        <v>27.96</v>
      </c>
      <c r="Y595" s="270">
        <v>4.9200000000000017</v>
      </c>
      <c r="Z595" s="270">
        <v>67.12</v>
      </c>
      <c r="AA595" s="271" t="s">
        <v>2688</v>
      </c>
      <c r="AB595" s="270">
        <v>2.0437161163134498</v>
      </c>
      <c r="AC595">
        <f>IF('WetLitterbags placem_collection'!AB156="","",'WetLitterbags placem_collection'!AB156)</f>
        <v>2.15</v>
      </c>
      <c r="AD595">
        <f>IF('WetLitterbags placem_collection'!Z156="","",'WetLitterbags placem_collection'!Z156)</f>
        <v>9</v>
      </c>
      <c r="AE595" s="256" t="str">
        <f>IF('WetLitterbags placem_collection'!AA156="","",'WetLitterbags placem_collection'!AA156)</f>
        <v>G</v>
      </c>
      <c r="AF595">
        <f>IF('WetLitterbags placem_collection'!AC156="","",'WetLitterbags placem_collection'!AC156)</f>
        <v>0</v>
      </c>
      <c r="AG595">
        <f>IFERROR(AVERAGE('Dry_Litterbag Placem_Collection'!O156,'Dry_Litterbag Placem_Collection'!R156),"")</f>
        <v>4.05</v>
      </c>
      <c r="AH595" s="290">
        <f>IFERROR(AVERAGE('Dry_Litterbag Placem_Collection'!N156,'Dry_Litterbag Placem_Collection'!Q156),"")</f>
        <v>30.45</v>
      </c>
      <c r="AI595" s="289">
        <f>INDEX(Coordinates!$B$2:$B$197,MATCH(G595,Coordinates!$J$2:$J$197,0))</f>
        <v>-2.3677299820000002</v>
      </c>
      <c r="AJ595" s="289">
        <f>INDEX(Coordinates!$C$2:$C$197,MATCH(G595,Coordinates!$J$2:$J$197,0))</f>
        <v>34.059351990000003</v>
      </c>
      <c r="AK595" s="289" t="str">
        <f>IF(ISNUMBER(SEARCH("C", 'Dry_Litterbag Placem_Collection'!U156)),"YES","")</f>
        <v/>
      </c>
      <c r="AL595" s="289" t="str">
        <f>IF(ISNUMBER(SEARCH("H", 'Dry_Litterbag Placem_Collection'!U156)),"YES","")</f>
        <v/>
      </c>
      <c r="AM595" s="289" t="str">
        <f>IF(ISNUMBER(SEARCH("R", 'Dry_Litterbag Placem_Collection'!U156)),"YES","")</f>
        <v/>
      </c>
    </row>
    <row r="596" spans="1:39" ht="15" customHeight="1">
      <c r="A596" s="281" t="s">
        <v>2677</v>
      </c>
      <c r="B596" s="282">
        <f>'Dry_Litterbag Placem_Collection'!A157</f>
        <v>155</v>
      </c>
      <c r="C596" s="282" t="str">
        <f>'Dry_Litterbag Placem_Collection'!B157</f>
        <v xml:space="preserve">Mwantimba
</v>
      </c>
      <c r="D596" s="282" t="s">
        <v>2677</v>
      </c>
      <c r="E596" s="282" t="s">
        <v>20</v>
      </c>
      <c r="F596" s="282">
        <v>4</v>
      </c>
      <c r="G596" s="283" t="str">
        <f>'Dry_Litterbag Placem_Collection'!C157</f>
        <v>Wet_P4_T3</v>
      </c>
      <c r="H596" s="293" t="s">
        <v>3672</v>
      </c>
      <c r="I596" s="285" t="s">
        <v>1147</v>
      </c>
      <c r="J596" s="282" t="str">
        <f>IF(ISBLANK('Dry_Litterbag Placem_Collection'!L157),"","G"&amp;""&amp;'Dry_Litterbag Placem_Collection'!L157)</f>
        <v>G289</v>
      </c>
      <c r="K596" s="286">
        <f>IFERROR(INDEX('Green_rooibos initial weight'!$C$5:$C$1749,MATCH(J596, 'Green_rooibos initial weight'!$A$5:$A$1749,0)),"")</f>
        <v>2.093</v>
      </c>
      <c r="L596" s="286">
        <f t="shared" si="37"/>
        <v>1.8431999999999999</v>
      </c>
      <c r="M596" s="291"/>
      <c r="N596" s="291"/>
      <c r="O596" s="286">
        <f>IF(IFERROR(INDEX('Both teabags AfterDry'!$D$3:$D$900,MATCH(J596,'Both teabags AfterDry'!$A$3:$A$900,0)),"")="","",(IFERROR(INDEX('Both teabags AfterDry'!$D$3:$D$900,MATCH(J596,'Both teabags AfterDry'!$A$3:$A$900,0)),"")))</f>
        <v>1.2491000000000001</v>
      </c>
      <c r="P596" s="286">
        <f t="shared" si="38"/>
        <v>1.0985</v>
      </c>
      <c r="Q596" s="291"/>
      <c r="R596" s="291"/>
      <c r="S596" s="287">
        <f>'Dry_Litterbag Placem_Collection'!E157</f>
        <v>42939</v>
      </c>
      <c r="T596" s="287">
        <f>IF('Dry_Litterbag Placem_Collection'!G157="","",'Dry_Litterbag Placem_Collection'!G157)</f>
        <v>43010</v>
      </c>
      <c r="U596" s="288">
        <f t="shared" si="36"/>
        <v>71</v>
      </c>
      <c r="V596" s="286">
        <f t="shared" si="39"/>
        <v>0.74469999999999992</v>
      </c>
      <c r="W596" s="289">
        <f>IFERROR(INDEX(Rainfall_Dry!$O$2:$O$217,MATCH(B596, Rainfall_Dry!$A$2:$A$217,0)),"")</f>
        <v>137.19979645800001</v>
      </c>
      <c r="X596" s="270">
        <v>27.96</v>
      </c>
      <c r="Y596" s="270">
        <v>4.9200000000000017</v>
      </c>
      <c r="Z596" s="270">
        <v>67.12</v>
      </c>
      <c r="AA596" s="271" t="s">
        <v>2688</v>
      </c>
      <c r="AB596" s="270">
        <v>3.0437161163134498</v>
      </c>
      <c r="AC596">
        <f>IF('WetLitterbags placem_collection'!AB157="","",'WetLitterbags placem_collection'!AB157)</f>
        <v>1.2</v>
      </c>
      <c r="AD596">
        <f>IF('WetLitterbags placem_collection'!Z157="","",'WetLitterbags placem_collection'!Z157)</f>
        <v>11</v>
      </c>
      <c r="AE596" s="256" t="str">
        <f>IF('WetLitterbags placem_collection'!AA157="","",'WetLitterbags placem_collection'!AA157)</f>
        <v>G</v>
      </c>
      <c r="AF596">
        <f>IF('WetLitterbags placem_collection'!AC157="","",'WetLitterbags placem_collection'!AC157)</f>
        <v>0</v>
      </c>
      <c r="AG596">
        <f>IFERROR(AVERAGE('Dry_Litterbag Placem_Collection'!O157,'Dry_Litterbag Placem_Collection'!R157),"")</f>
        <v>5.0999999999999996</v>
      </c>
      <c r="AH596" s="290">
        <f>IFERROR(AVERAGE('Dry_Litterbag Placem_Collection'!N157,'Dry_Litterbag Placem_Collection'!Q157),"")</f>
        <v>29.4</v>
      </c>
      <c r="AI596" s="289">
        <f>INDEX(Coordinates!$B$2:$B$197,MATCH(G596,Coordinates!$J$2:$J$197,0))</f>
        <v>-2.3677119609999999</v>
      </c>
      <c r="AJ596" s="289">
        <f>INDEX(Coordinates!$C$2:$C$197,MATCH(G596,Coordinates!$J$2:$J$197,0))</f>
        <v>34.059339000000001</v>
      </c>
      <c r="AK596" s="289" t="str">
        <f>IF(ISNUMBER(SEARCH("C", 'Dry_Litterbag Placem_Collection'!U157)),"YES","")</f>
        <v/>
      </c>
      <c r="AL596" s="289" t="str">
        <f>IF(ISNUMBER(SEARCH("H", 'Dry_Litterbag Placem_Collection'!U157)),"YES","")</f>
        <v/>
      </c>
      <c r="AM596" s="289" t="str">
        <f>IF(ISNUMBER(SEARCH("R", 'Dry_Litterbag Placem_Collection'!U157)),"YES","")</f>
        <v/>
      </c>
    </row>
    <row r="597" spans="1:39" ht="15" customHeight="1">
      <c r="A597" s="281" t="s">
        <v>2677</v>
      </c>
      <c r="B597" s="282">
        <f>'Dry_Litterbag Placem_Collection'!A158</f>
        <v>156</v>
      </c>
      <c r="C597" s="282" t="str">
        <f>'Dry_Litterbag Placem_Collection'!B158</f>
        <v xml:space="preserve">Mwantimba
</v>
      </c>
      <c r="D597" s="282" t="s">
        <v>2677</v>
      </c>
      <c r="E597" s="282" t="s">
        <v>20</v>
      </c>
      <c r="F597" s="282">
        <v>4</v>
      </c>
      <c r="G597" s="283" t="str">
        <f>'Dry_Litterbag Placem_Collection'!C158</f>
        <v>Wet_P4_T4</v>
      </c>
      <c r="H597" s="293" t="s">
        <v>3672</v>
      </c>
      <c r="I597" s="285" t="s">
        <v>1147</v>
      </c>
      <c r="J597" s="282" t="str">
        <f>IF(ISBLANK('Dry_Litterbag Placem_Collection'!L158),"","G"&amp;""&amp;'Dry_Litterbag Placem_Collection'!L158)</f>
        <v>G65</v>
      </c>
      <c r="K597" s="286">
        <f>IFERROR(INDEX('Green_rooibos initial weight'!$C$5:$C$1749,MATCH(J597, 'Green_rooibos initial weight'!$A$5:$A$1749,0)),"")</f>
        <v>2.0750000000000002</v>
      </c>
      <c r="L597" s="286">
        <f t="shared" si="37"/>
        <v>1.8252000000000002</v>
      </c>
      <c r="M597" s="291"/>
      <c r="N597" s="291"/>
      <c r="O597" s="286">
        <f>IF(IFERROR(INDEX('Both teabags AfterDry'!$D$3:$D$900,MATCH(J597,'Both teabags AfterDry'!$A$3:$A$900,0)),"")="","",(IFERROR(INDEX('Both teabags AfterDry'!$D$3:$D$900,MATCH(J597,'Both teabags AfterDry'!$A$3:$A$900,0)),"")))</f>
        <v>1.0561</v>
      </c>
      <c r="P597" s="286">
        <f t="shared" si="38"/>
        <v>0.90549999999999997</v>
      </c>
      <c r="Q597" s="291"/>
      <c r="R597" s="291"/>
      <c r="S597" s="287">
        <f>'Dry_Litterbag Placem_Collection'!E158</f>
        <v>42939</v>
      </c>
      <c r="T597" s="287">
        <f>IF('Dry_Litterbag Placem_Collection'!G158="","",'Dry_Litterbag Placem_Collection'!G158)</f>
        <v>43010</v>
      </c>
      <c r="U597" s="288">
        <f t="shared" si="36"/>
        <v>71</v>
      </c>
      <c r="V597" s="286">
        <f t="shared" si="39"/>
        <v>0.91970000000000018</v>
      </c>
      <c r="W597" s="289">
        <f>IFERROR(INDEX(Rainfall_Dry!$O$2:$O$217,MATCH(B597, Rainfall_Dry!$A$2:$A$217,0)),"")</f>
        <v>137.19979645800001</v>
      </c>
      <c r="X597" s="270">
        <v>27.96</v>
      </c>
      <c r="Y597" s="270">
        <v>4.9200000000000017</v>
      </c>
      <c r="Z597" s="270">
        <v>67.12</v>
      </c>
      <c r="AA597" s="271" t="s">
        <v>2688</v>
      </c>
      <c r="AB597" s="270">
        <v>4.0437161163134503</v>
      </c>
      <c r="AC597">
        <f>IF('WetLitterbags placem_collection'!AB158="","",'WetLitterbags placem_collection'!AB158)</f>
        <v>1.55</v>
      </c>
      <c r="AD597">
        <f>IF('WetLitterbags placem_collection'!Z158="","",'WetLitterbags placem_collection'!Z158)</f>
        <v>9.1</v>
      </c>
      <c r="AE597" s="256" t="str">
        <f>IF('WetLitterbags placem_collection'!AA158="","",'WetLitterbags placem_collection'!AA158)</f>
        <v>O</v>
      </c>
      <c r="AF597">
        <f>IF('WetLitterbags placem_collection'!AC158="","",'WetLitterbags placem_collection'!AC158)</f>
        <v>0</v>
      </c>
      <c r="AG597">
        <f>IFERROR(AVERAGE('Dry_Litterbag Placem_Collection'!O158,'Dry_Litterbag Placem_Collection'!R158),"")</f>
        <v>4.5</v>
      </c>
      <c r="AH597" s="290">
        <f>IFERROR(AVERAGE('Dry_Litterbag Placem_Collection'!N158,'Dry_Litterbag Placem_Collection'!Q158),"")</f>
        <v>30.35</v>
      </c>
      <c r="AI597" s="289">
        <f>INDEX(Coordinates!$B$2:$B$197,MATCH(G597,Coordinates!$J$2:$J$197,0))</f>
        <v>-2.3676950300000001</v>
      </c>
      <c r="AJ597" s="289">
        <f>INDEX(Coordinates!$C$2:$C$197,MATCH(G597,Coordinates!$J$2:$J$197,0))</f>
        <v>34.059499010000003</v>
      </c>
      <c r="AK597" s="289" t="str">
        <f>IF(ISNUMBER(SEARCH("C", 'Dry_Litterbag Placem_Collection'!U158)),"YES","")</f>
        <v/>
      </c>
      <c r="AL597" s="289" t="str">
        <f>IF(ISNUMBER(SEARCH("H", 'Dry_Litterbag Placem_Collection'!U158)),"YES","")</f>
        <v/>
      </c>
      <c r="AM597" s="289" t="str">
        <f>IF(ISNUMBER(SEARCH("R", 'Dry_Litterbag Placem_Collection'!U158)),"YES","")</f>
        <v/>
      </c>
    </row>
    <row r="598" spans="1:39" ht="15" customHeight="1">
      <c r="A598" s="281" t="s">
        <v>2677</v>
      </c>
      <c r="B598" s="282">
        <f>'Dry_Litterbag Placem_Collection'!A159</f>
        <v>157</v>
      </c>
      <c r="C598" s="282" t="str">
        <f>'Dry_Litterbag Placem_Collection'!B159</f>
        <v xml:space="preserve">Mwantimba
</v>
      </c>
      <c r="D598" s="282" t="s">
        <v>2677</v>
      </c>
      <c r="E598" s="282" t="s">
        <v>20</v>
      </c>
      <c r="F598" s="282">
        <v>4</v>
      </c>
      <c r="G598" s="283" t="str">
        <f>'Dry_Litterbag Placem_Collection'!C159</f>
        <v>Wet_P4_T5</v>
      </c>
      <c r="H598" s="293" t="s">
        <v>3672</v>
      </c>
      <c r="I598" s="285" t="s">
        <v>1147</v>
      </c>
      <c r="J598" s="282" t="str">
        <f>IF(ISBLANK('Dry_Litterbag Placem_Collection'!L159),"","G"&amp;""&amp;'Dry_Litterbag Placem_Collection'!L159)</f>
        <v>G33</v>
      </c>
      <c r="K598" s="286">
        <f>IFERROR(INDEX('Green_rooibos initial weight'!$C$5:$C$1749,MATCH(J598, 'Green_rooibos initial weight'!$A$5:$A$1749,0)),"")</f>
        <v>2.0579999999999998</v>
      </c>
      <c r="L598" s="286">
        <f t="shared" si="37"/>
        <v>1.8081999999999998</v>
      </c>
      <c r="M598" s="291"/>
      <c r="N598" s="291"/>
      <c r="O598" s="286" t="str">
        <f>IF(IFERROR(INDEX('Both teabags AfterDry'!$D$3:$D$900,MATCH(J598,'Both teabags AfterDry'!$A$3:$A$900,0)),"")="","",(IFERROR(INDEX('Both teabags AfterDry'!$D$3:$D$900,MATCH(J598,'Both teabags AfterDry'!$A$3:$A$900,0)),"")))</f>
        <v/>
      </c>
      <c r="P598" s="286" t="str">
        <f t="shared" si="38"/>
        <v/>
      </c>
      <c r="Q598" s="291"/>
      <c r="R598" s="291"/>
      <c r="S598" s="287">
        <f>'Dry_Litterbag Placem_Collection'!E159</f>
        <v>42939</v>
      </c>
      <c r="T598" s="287">
        <f>IF('Dry_Litterbag Placem_Collection'!G159="","",'Dry_Litterbag Placem_Collection'!G159)</f>
        <v>43010</v>
      </c>
      <c r="U598" s="288">
        <f t="shared" si="36"/>
        <v>71</v>
      </c>
      <c r="V598" s="286" t="str">
        <f t="shared" si="39"/>
        <v/>
      </c>
      <c r="W598" s="289">
        <f>IFERROR(INDEX(Rainfall_Dry!$O$2:$O$217,MATCH(B598, Rainfall_Dry!$A$2:$A$217,0)),"")</f>
        <v>137.19979645800001</v>
      </c>
      <c r="X598" s="270">
        <v>27.96</v>
      </c>
      <c r="Y598" s="270">
        <v>4.9200000000000017</v>
      </c>
      <c r="Z598" s="270">
        <v>67.12</v>
      </c>
      <c r="AA598" s="271" t="s">
        <v>2688</v>
      </c>
      <c r="AB598" s="270">
        <v>5.0437161163134503</v>
      </c>
      <c r="AC598">
        <f>IF('WetLitterbags placem_collection'!AB159="","",'WetLitterbags placem_collection'!AB159)</f>
        <v>2.2999999999999998</v>
      </c>
      <c r="AD598">
        <f>IF('WetLitterbags placem_collection'!Z159="","",'WetLitterbags placem_collection'!Z159)</f>
        <v>7.7</v>
      </c>
      <c r="AE598" s="256" t="str">
        <f>IF('WetLitterbags placem_collection'!AA159="","",'WetLitterbags placem_collection'!AA159)</f>
        <v>O</v>
      </c>
      <c r="AF598">
        <f>IF('WetLitterbags placem_collection'!AC159="","",'WetLitterbags placem_collection'!AC159)</f>
        <v>0</v>
      </c>
      <c r="AG598">
        <f>IFERROR(AVERAGE('Dry_Litterbag Placem_Collection'!O159,'Dry_Litterbag Placem_Collection'!R159),"")</f>
        <v>5.65</v>
      </c>
      <c r="AH598" s="290">
        <f>IFERROR(AVERAGE('Dry_Litterbag Placem_Collection'!N159,'Dry_Litterbag Placem_Collection'!Q159),"")</f>
        <v>29.85</v>
      </c>
      <c r="AI598" s="289">
        <f>INDEX(Coordinates!$B$2:$B$197,MATCH(G598,Coordinates!$J$2:$J$197,0))</f>
        <v>-2.3678019830000001</v>
      </c>
      <c r="AJ598" s="289">
        <f>INDEX(Coordinates!$C$2:$C$197,MATCH(G598,Coordinates!$J$2:$J$197,0))</f>
        <v>34.059521969999999</v>
      </c>
      <c r="AK598" s="289" t="str">
        <f>IF(ISNUMBER(SEARCH("C", 'Dry_Litterbag Placem_Collection'!U159)),"YES","")</f>
        <v/>
      </c>
      <c r="AL598" s="289" t="str">
        <f>IF(ISNUMBER(SEARCH("H", 'Dry_Litterbag Placem_Collection'!U159)),"YES","")</f>
        <v/>
      </c>
      <c r="AM598" s="289" t="str">
        <f>IF(ISNUMBER(SEARCH("R", 'Dry_Litterbag Placem_Collection'!U159)),"YES","")</f>
        <v/>
      </c>
    </row>
    <row r="599" spans="1:39" ht="15" customHeight="1">
      <c r="A599" s="281" t="s">
        <v>2677</v>
      </c>
      <c r="B599" s="282">
        <f>'Dry_Litterbag Placem_Collection'!A160</f>
        <v>158</v>
      </c>
      <c r="C599" s="282" t="str">
        <f>'Dry_Litterbag Placem_Collection'!B160</f>
        <v xml:space="preserve">Mwantimba
</v>
      </c>
      <c r="D599" s="282" t="s">
        <v>2677</v>
      </c>
      <c r="E599" s="282" t="s">
        <v>20</v>
      </c>
      <c r="F599" s="282">
        <v>4</v>
      </c>
      <c r="G599" s="283" t="str">
        <f>'Dry_Litterbag Placem_Collection'!C160</f>
        <v>Wet_P4_T6</v>
      </c>
      <c r="H599" s="293" t="s">
        <v>3672</v>
      </c>
      <c r="I599" s="285" t="s">
        <v>1147</v>
      </c>
      <c r="J599" s="282" t="str">
        <f>IF(ISBLANK('Dry_Litterbag Placem_Collection'!L160),"","G"&amp;""&amp;'Dry_Litterbag Placem_Collection'!L160)</f>
        <v>G153</v>
      </c>
      <c r="K599" s="286">
        <f>IFERROR(INDEX('Green_rooibos initial weight'!$C$5:$C$1749,MATCH(J599, 'Green_rooibos initial weight'!$A$5:$A$1749,0)),"")</f>
        <v>2.0529999999999999</v>
      </c>
      <c r="L599" s="286">
        <f t="shared" si="37"/>
        <v>1.8031999999999999</v>
      </c>
      <c r="M599" s="291"/>
      <c r="N599" s="291"/>
      <c r="O599" s="286">
        <f>IF(IFERROR(INDEX('Both teabags AfterDry'!$D$3:$D$900,MATCH(J599,'Both teabags AfterDry'!$A$3:$A$900,0)),"")="","",(IFERROR(INDEX('Both teabags AfterDry'!$D$3:$D$900,MATCH(J599,'Both teabags AfterDry'!$A$3:$A$900,0)),"")))</f>
        <v>0.87609999999999999</v>
      </c>
      <c r="P599" s="286">
        <f t="shared" si="38"/>
        <v>0.72550000000000003</v>
      </c>
      <c r="Q599" s="291"/>
      <c r="R599" s="291"/>
      <c r="S599" s="287">
        <f>'Dry_Litterbag Placem_Collection'!E160</f>
        <v>42939</v>
      </c>
      <c r="T599" s="287">
        <f>IF('Dry_Litterbag Placem_Collection'!G160="","",'Dry_Litterbag Placem_Collection'!G160)</f>
        <v>43010</v>
      </c>
      <c r="U599" s="288">
        <f t="shared" si="36"/>
        <v>71</v>
      </c>
      <c r="V599" s="286">
        <f t="shared" si="39"/>
        <v>1.0776999999999999</v>
      </c>
      <c r="W599" s="289">
        <f>IFERROR(INDEX(Rainfall_Dry!$O$2:$O$217,MATCH(B599, Rainfall_Dry!$A$2:$A$217,0)),"")</f>
        <v>137.19979645800001</v>
      </c>
      <c r="X599" s="270">
        <v>27.96</v>
      </c>
      <c r="Y599" s="270">
        <v>4.9200000000000017</v>
      </c>
      <c r="Z599" s="270">
        <v>67.12</v>
      </c>
      <c r="AA599" s="271" t="s">
        <v>2688</v>
      </c>
      <c r="AB599" s="270">
        <v>6.0437161163134503</v>
      </c>
      <c r="AC599">
        <f>IF('WetLitterbags placem_collection'!AB160="","",'WetLitterbags placem_collection'!AB160)</f>
        <v>1.9</v>
      </c>
      <c r="AD599">
        <f>IF('WetLitterbags placem_collection'!Z160="","",'WetLitterbags placem_collection'!Z160)</f>
        <v>4.3</v>
      </c>
      <c r="AE599" s="256" t="str">
        <f>IF('WetLitterbags placem_collection'!AA160="","",'WetLitterbags placem_collection'!AA160)</f>
        <v>O</v>
      </c>
      <c r="AF599">
        <f>IF('WetLitterbags placem_collection'!AC160="","",'WetLitterbags placem_collection'!AC160)</f>
        <v>0</v>
      </c>
      <c r="AG599">
        <f>IFERROR(AVERAGE('Dry_Litterbag Placem_Collection'!O160,'Dry_Litterbag Placem_Collection'!R160),"")</f>
        <v>5.95</v>
      </c>
      <c r="AH599" s="290">
        <f>IFERROR(AVERAGE('Dry_Litterbag Placem_Collection'!N160,'Dry_Litterbag Placem_Collection'!Q160),"")</f>
        <v>31.8</v>
      </c>
      <c r="AI599" s="289">
        <f>INDEX(Coordinates!$B$2:$B$197,MATCH(G599,Coordinates!$J$2:$J$197,0))</f>
        <v>-2.3679270410000002</v>
      </c>
      <c r="AJ599" s="289">
        <f>INDEX(Coordinates!$C$2:$C$197,MATCH(G599,Coordinates!$J$2:$J$197,0))</f>
        <v>34.059300020000002</v>
      </c>
      <c r="AK599" s="289" t="str">
        <f>IF(ISNUMBER(SEARCH("C", 'Dry_Litterbag Placem_Collection'!U160)),"YES","")</f>
        <v/>
      </c>
      <c r="AL599" s="289" t="str">
        <f>IF(ISNUMBER(SEARCH("H", 'Dry_Litterbag Placem_Collection'!U160)),"YES","")</f>
        <v/>
      </c>
      <c r="AM599" s="289" t="str">
        <f>IF(ISNUMBER(SEARCH("R", 'Dry_Litterbag Placem_Collection'!U160)),"YES","")</f>
        <v/>
      </c>
    </row>
    <row r="600" spans="1:39" ht="15" customHeight="1">
      <c r="A600" s="281" t="s">
        <v>2677</v>
      </c>
      <c r="B600" s="282">
        <f>'Dry_Litterbag Placem_Collection'!A161</f>
        <v>159</v>
      </c>
      <c r="C600" s="282" t="str">
        <f>'Dry_Litterbag Placem_Collection'!B161</f>
        <v xml:space="preserve">Mwantimba
</v>
      </c>
      <c r="D600" s="282" t="s">
        <v>2677</v>
      </c>
      <c r="E600" s="282" t="s">
        <v>20</v>
      </c>
      <c r="F600" s="282">
        <v>4</v>
      </c>
      <c r="G600" s="283" t="str">
        <f>'Dry_Litterbag Placem_Collection'!C161</f>
        <v>Wet_P4_T7</v>
      </c>
      <c r="H600" s="293" t="s">
        <v>3672</v>
      </c>
      <c r="I600" s="285" t="s">
        <v>1147</v>
      </c>
      <c r="J600" s="282" t="str">
        <f>IF(ISBLANK('Dry_Litterbag Placem_Collection'!L161),"","G"&amp;""&amp;'Dry_Litterbag Placem_Collection'!L161)</f>
        <v/>
      </c>
      <c r="K600" s="286" t="str">
        <f>IFERROR(INDEX('Green_rooibos initial weight'!$C$5:$C$1749,MATCH(J600, 'Green_rooibos initial weight'!$A$5:$A$1749,0)),"")</f>
        <v/>
      </c>
      <c r="L600" s="286" t="str">
        <f t="shared" si="37"/>
        <v/>
      </c>
      <c r="M600" s="291"/>
      <c r="N600" s="291"/>
      <c r="O600" s="286" t="str">
        <f>IF(IFERROR(INDEX('Both teabags AfterDry'!$D$3:$D$900,MATCH(J600,'Both teabags AfterDry'!$A$3:$A$900,0)),"")="","",(IFERROR(INDEX('Both teabags AfterDry'!$D$3:$D$900,MATCH(J600,'Both teabags AfterDry'!$A$3:$A$900,0)),"")))</f>
        <v/>
      </c>
      <c r="P600" s="286" t="str">
        <f t="shared" si="38"/>
        <v/>
      </c>
      <c r="Q600" s="291"/>
      <c r="R600" s="291"/>
      <c r="S600" s="287">
        <f>'Dry_Litterbag Placem_Collection'!E161</f>
        <v>0</v>
      </c>
      <c r="T600" s="287" t="str">
        <f>IF('Dry_Litterbag Placem_Collection'!G161="","",'Dry_Litterbag Placem_Collection'!G161)</f>
        <v/>
      </c>
      <c r="U600" s="288" t="str">
        <f t="shared" si="36"/>
        <v/>
      </c>
      <c r="V600" s="286" t="str">
        <f t="shared" si="39"/>
        <v/>
      </c>
      <c r="W600" s="289" t="str">
        <f>IFERROR(INDEX(Rainfall_Dry!$O$2:$O$217,MATCH(B600, Rainfall_Dry!$A$2:$A$217,0)),"")</f>
        <v/>
      </c>
      <c r="X600" s="270">
        <v>27.96</v>
      </c>
      <c r="Y600" s="270">
        <v>4.9200000000000017</v>
      </c>
      <c r="Z600" s="270">
        <v>67.12</v>
      </c>
      <c r="AA600" s="271" t="s">
        <v>2688</v>
      </c>
      <c r="AB600" s="270">
        <v>7.0437161163134503</v>
      </c>
      <c r="AC600">
        <f>IF('WetLitterbags placem_collection'!AB161="","",'WetLitterbags placem_collection'!AB161)</f>
        <v>2.65</v>
      </c>
      <c r="AD600">
        <f>IF('WetLitterbags placem_collection'!Z161="","",'WetLitterbags placem_collection'!Z161)</f>
        <v>0</v>
      </c>
      <c r="AE600" s="256" t="str">
        <f>IF('WetLitterbags placem_collection'!AA161="","",'WetLitterbags placem_collection'!AA161)</f>
        <v>G</v>
      </c>
      <c r="AF600">
        <f>IF('WetLitterbags placem_collection'!AC161="","",'WetLitterbags placem_collection'!AC161)</f>
        <v>1</v>
      </c>
      <c r="AG600" t="str">
        <f>IFERROR(AVERAGE('Dry_Litterbag Placem_Collection'!O161,'Dry_Litterbag Placem_Collection'!R161),"")</f>
        <v/>
      </c>
      <c r="AH600" s="290" t="str">
        <f>IFERROR(AVERAGE('Dry_Litterbag Placem_Collection'!N161,'Dry_Litterbag Placem_Collection'!Q161),"")</f>
        <v/>
      </c>
      <c r="AI600" s="289">
        <f>INDEX(Coordinates!$B$2:$B$197,MATCH(G600,Coordinates!$J$2:$J$197,0))</f>
        <v>-2.3676829599999998</v>
      </c>
      <c r="AJ600" s="289">
        <f>INDEX(Coordinates!$C$2:$C$197,MATCH(G600,Coordinates!$J$2:$J$197,0))</f>
        <v>34.059236990000002</v>
      </c>
      <c r="AK600" s="289" t="str">
        <f>IF(ISNUMBER(SEARCH("C", 'Dry_Litterbag Placem_Collection'!U161)),"YES","")</f>
        <v/>
      </c>
      <c r="AL600" s="289" t="str">
        <f>IF(ISNUMBER(SEARCH("H", 'Dry_Litterbag Placem_Collection'!U161)),"YES","")</f>
        <v/>
      </c>
      <c r="AM600" s="289" t="str">
        <f>IF(ISNUMBER(SEARCH("R", 'Dry_Litterbag Placem_Collection'!U161)),"YES","")</f>
        <v/>
      </c>
    </row>
    <row r="601" spans="1:39" ht="15" customHeight="1">
      <c r="A601" s="281" t="s">
        <v>2677</v>
      </c>
      <c r="B601" s="282">
        <f>'Dry_Litterbag Placem_Collection'!A162</f>
        <v>160</v>
      </c>
      <c r="C601" s="282" t="str">
        <f>'Dry_Litterbag Placem_Collection'!B162</f>
        <v xml:space="preserve">Mwantimba
</v>
      </c>
      <c r="D601" s="282" t="s">
        <v>2677</v>
      </c>
      <c r="E601" s="282" t="s">
        <v>20</v>
      </c>
      <c r="F601" s="282">
        <v>4</v>
      </c>
      <c r="G601" s="283" t="str">
        <f>'Dry_Litterbag Placem_Collection'!C162</f>
        <v>Wet_P4_T8</v>
      </c>
      <c r="H601" s="293" t="s">
        <v>3672</v>
      </c>
      <c r="I601" s="285" t="s">
        <v>1147</v>
      </c>
      <c r="J601" s="282" t="str">
        <f>IF(ISBLANK('Dry_Litterbag Placem_Collection'!L162),"","G"&amp;""&amp;'Dry_Litterbag Placem_Collection'!L162)</f>
        <v>G175</v>
      </c>
      <c r="K601" s="286">
        <f>IFERROR(INDEX('Green_rooibos initial weight'!$C$5:$C$1749,MATCH(J601, 'Green_rooibos initial weight'!$A$5:$A$1749,0)),"")</f>
        <v>1.9930000000000001</v>
      </c>
      <c r="L601" s="286">
        <f t="shared" si="37"/>
        <v>1.7432000000000001</v>
      </c>
      <c r="M601" s="291"/>
      <c r="N601" s="291"/>
      <c r="O601" s="286">
        <f>IF(IFERROR(INDEX('Both teabags AfterDry'!$D$3:$D$900,MATCH(J601,'Both teabags AfterDry'!$A$3:$A$900,0)),"")="","",(IFERROR(INDEX('Both teabags AfterDry'!$D$3:$D$900,MATCH(J601,'Both teabags AfterDry'!$A$3:$A$900,0)),"")))</f>
        <v>1.2042999999999999</v>
      </c>
      <c r="P601" s="286">
        <f t="shared" si="38"/>
        <v>1.0536999999999999</v>
      </c>
      <c r="Q601" s="291"/>
      <c r="R601" s="291"/>
      <c r="S601" s="287">
        <f>'Dry_Litterbag Placem_Collection'!E162</f>
        <v>42939</v>
      </c>
      <c r="T601" s="287">
        <f>IF('Dry_Litterbag Placem_Collection'!G162="","",'Dry_Litterbag Placem_Collection'!G162)</f>
        <v>43010</v>
      </c>
      <c r="U601" s="288">
        <f t="shared" si="36"/>
        <v>71</v>
      </c>
      <c r="V601" s="286">
        <f t="shared" si="39"/>
        <v>0.68950000000000022</v>
      </c>
      <c r="W601" s="289">
        <f>IFERROR(INDEX(Rainfall_Dry!$O$2:$O$217,MATCH(B601, Rainfall_Dry!$A$2:$A$217,0)),"")</f>
        <v>137.19979645800001</v>
      </c>
      <c r="X601" s="270">
        <v>27.96</v>
      </c>
      <c r="Y601" s="270">
        <v>4.9200000000000017</v>
      </c>
      <c r="Z601" s="270">
        <v>67.12</v>
      </c>
      <c r="AA601" s="271" t="s">
        <v>2688</v>
      </c>
      <c r="AB601" s="270">
        <v>8.0437161163134494</v>
      </c>
      <c r="AC601">
        <f>IF('WetLitterbags placem_collection'!AB162="","",'WetLitterbags placem_collection'!AB162)</f>
        <v>0.8</v>
      </c>
      <c r="AD601">
        <f>IF('WetLitterbags placem_collection'!Z162="","",'WetLitterbags placem_collection'!Z162)</f>
        <v>10.8</v>
      </c>
      <c r="AE601" s="256" t="str">
        <f>IF('WetLitterbags placem_collection'!AA162="","",'WetLitterbags placem_collection'!AA162)</f>
        <v>O</v>
      </c>
      <c r="AF601">
        <f>IF('WetLitterbags placem_collection'!AC162="","",'WetLitterbags placem_collection'!AC162)</f>
        <v>0</v>
      </c>
      <c r="AG601">
        <f>IFERROR(AVERAGE('Dry_Litterbag Placem_Collection'!O162,'Dry_Litterbag Placem_Collection'!R162),"")</f>
        <v>6.25</v>
      </c>
      <c r="AH601" s="290">
        <f>IFERROR(AVERAGE('Dry_Litterbag Placem_Collection'!N162,'Dry_Litterbag Placem_Collection'!Q162),"")</f>
        <v>29.200000000000003</v>
      </c>
      <c r="AI601" s="289">
        <f>INDEX(Coordinates!$B$2:$B$197,MATCH(G601,Coordinates!$J$2:$J$197,0))</f>
        <v>-2.367547005</v>
      </c>
      <c r="AJ601" s="289">
        <f>INDEX(Coordinates!$C$2:$C$197,MATCH(G601,Coordinates!$J$2:$J$197,0))</f>
        <v>34.059494989999997</v>
      </c>
      <c r="AK601" s="289" t="str">
        <f>IF(ISNUMBER(SEARCH("C", 'Dry_Litterbag Placem_Collection'!U162)),"YES","")</f>
        <v/>
      </c>
      <c r="AL601" s="289" t="str">
        <f>IF(ISNUMBER(SEARCH("H", 'Dry_Litterbag Placem_Collection'!U162)),"YES","")</f>
        <v/>
      </c>
      <c r="AM601" s="289" t="str">
        <f>IF(ISNUMBER(SEARCH("R", 'Dry_Litterbag Placem_Collection'!U162)),"YES","")</f>
        <v/>
      </c>
    </row>
    <row r="602" spans="1:39" ht="15" customHeight="1">
      <c r="A602" s="281" t="s">
        <v>2677</v>
      </c>
      <c r="B602" s="282">
        <f>'Dry_Litterbag Placem_Collection'!A163</f>
        <v>161</v>
      </c>
      <c r="C602" s="282" t="str">
        <f>'Dry_Litterbag Placem_Collection'!B163</f>
        <v>Handajega</v>
      </c>
      <c r="D602" s="282" t="s">
        <v>2677</v>
      </c>
      <c r="E602" s="282" t="s">
        <v>2679</v>
      </c>
      <c r="F602" s="282">
        <v>1</v>
      </c>
      <c r="G602" s="283" t="str">
        <f>'Dry_Litterbag Placem_Collection'!C163</f>
        <v>Wet_W1_T1</v>
      </c>
      <c r="H602" s="293" t="s">
        <v>3672</v>
      </c>
      <c r="I602" s="285" t="s">
        <v>1147</v>
      </c>
      <c r="J602" s="282" t="str">
        <f>IF(ISBLANK('Dry_Litterbag Placem_Collection'!L163),"","G"&amp;""&amp;'Dry_Litterbag Placem_Collection'!L163)</f>
        <v>G207</v>
      </c>
      <c r="K602" s="286">
        <f>IFERROR(INDEX('Green_rooibos initial weight'!$C$5:$C$1749,MATCH(J602, 'Green_rooibos initial weight'!$A$5:$A$1749,0)),"")</f>
        <v>2.1539999999999999</v>
      </c>
      <c r="L602" s="286">
        <f t="shared" si="37"/>
        <v>1.9041999999999999</v>
      </c>
      <c r="M602" s="291"/>
      <c r="N602" s="291"/>
      <c r="O602" s="286">
        <f>IF(IFERROR(INDEX('Both teabags AfterDry'!$D$3:$D$900,MATCH(J602,'Both teabags AfterDry'!$A$3:$A$900,0)),"")="","",(IFERROR(INDEX('Both teabags AfterDry'!$D$3:$D$900,MATCH(J602,'Both teabags AfterDry'!$A$3:$A$900,0)),"")))</f>
        <v>0.76570000000000005</v>
      </c>
      <c r="P602" s="286">
        <f t="shared" si="38"/>
        <v>0.61509999999999998</v>
      </c>
      <c r="Q602" s="291"/>
      <c r="R602" s="291"/>
      <c r="S602" s="287">
        <f>'Dry_Litterbag Placem_Collection'!E163</f>
        <v>42940</v>
      </c>
      <c r="T602" s="287">
        <f>IF('Dry_Litterbag Placem_Collection'!G163="","",'Dry_Litterbag Placem_Collection'!G163)</f>
        <v>43009</v>
      </c>
      <c r="U602" s="288">
        <f t="shared" si="36"/>
        <v>69</v>
      </c>
      <c r="V602" s="286">
        <f t="shared" si="39"/>
        <v>1.2890999999999999</v>
      </c>
      <c r="W602" s="289">
        <f>IFERROR(INDEX(Rainfall_Dry!$O$2:$O$217,MATCH(B602, Rainfall_Dry!$A$2:$A$217,0)),"")</f>
        <v>162.634207253</v>
      </c>
      <c r="X602" s="270">
        <v>21.96</v>
      </c>
      <c r="Y602" s="270">
        <v>4.9199999999999982</v>
      </c>
      <c r="Z602" s="270">
        <v>73.12</v>
      </c>
      <c r="AA602" s="271" t="s">
        <v>2688</v>
      </c>
      <c r="AB602" s="270">
        <v>1.2416954164613114</v>
      </c>
      <c r="AC602">
        <f>IF('WetLitterbags placem_collection'!AB163="","",'WetLitterbags placem_collection'!AB163)</f>
        <v>7.6</v>
      </c>
      <c r="AD602">
        <f>IF('WetLitterbags placem_collection'!Z163="","",'WetLitterbags placem_collection'!Z163)</f>
        <v>35.799999999999997</v>
      </c>
      <c r="AE602" s="256" t="str">
        <f>IF('WetLitterbags placem_collection'!AA163="","",'WetLitterbags placem_collection'!AA163)</f>
        <v>M</v>
      </c>
      <c r="AF602">
        <f>IF('WetLitterbags placem_collection'!AC163="","",'WetLitterbags placem_collection'!AC163)</f>
        <v>0</v>
      </c>
      <c r="AG602">
        <f>IFERROR(AVERAGE('Dry_Litterbag Placem_Collection'!O163,'Dry_Litterbag Placem_Collection'!R163),"")</f>
        <v>5.65</v>
      </c>
      <c r="AH602" s="290">
        <f>IFERROR(AVERAGE('Dry_Litterbag Placem_Collection'!N163,'Dry_Litterbag Placem_Collection'!Q163),"")</f>
        <v>31.7</v>
      </c>
      <c r="AI602" s="289">
        <f>INDEX(Coordinates!$B$2:$B$197,MATCH(G602,Coordinates!$J$2:$J$197,0))</f>
        <v>-2.272751033</v>
      </c>
      <c r="AJ602" s="289">
        <f>INDEX(Coordinates!$C$2:$C$197,MATCH(G602,Coordinates!$J$2:$J$197,0))</f>
        <v>34.023176030000002</v>
      </c>
      <c r="AK602" s="289" t="str">
        <f>IF(ISNUMBER(SEARCH("C", 'Dry_Litterbag Placem_Collection'!U163)),"YES","")</f>
        <v/>
      </c>
      <c r="AL602" s="289" t="str">
        <f>IF(ISNUMBER(SEARCH("H", 'Dry_Litterbag Placem_Collection'!U163)),"YES","")</f>
        <v/>
      </c>
      <c r="AM602" s="289" t="str">
        <f>IF(ISNUMBER(SEARCH("R", 'Dry_Litterbag Placem_Collection'!U163)),"YES","")</f>
        <v/>
      </c>
    </row>
    <row r="603" spans="1:39" ht="15" customHeight="1">
      <c r="A603" s="281" t="s">
        <v>2677</v>
      </c>
      <c r="B603" s="282">
        <f>'Dry_Litterbag Placem_Collection'!A164</f>
        <v>162</v>
      </c>
      <c r="C603" s="282" t="str">
        <f>'Dry_Litterbag Placem_Collection'!B164</f>
        <v>Handajega</v>
      </c>
      <c r="D603" s="282" t="s">
        <v>2677</v>
      </c>
      <c r="E603" s="282" t="s">
        <v>2679</v>
      </c>
      <c r="F603" s="282">
        <v>1</v>
      </c>
      <c r="G603" s="283" t="str">
        <f>'Dry_Litterbag Placem_Collection'!C164</f>
        <v>Wet_W1_T2</v>
      </c>
      <c r="H603" s="293" t="s">
        <v>3672</v>
      </c>
      <c r="I603" s="285" t="s">
        <v>1147</v>
      </c>
      <c r="J603" s="282" t="str">
        <f>IF(ISBLANK('Dry_Litterbag Placem_Collection'!L164),"","G"&amp;""&amp;'Dry_Litterbag Placem_Collection'!L164)</f>
        <v>G580</v>
      </c>
      <c r="K603" s="286">
        <f>IFERROR(INDEX('Green_rooibos initial weight'!$C$5:$C$1749,MATCH(J603, 'Green_rooibos initial weight'!$A$5:$A$1749,0)),"")</f>
        <v>2.1440000000000001</v>
      </c>
      <c r="L603" s="286">
        <f t="shared" si="37"/>
        <v>1.8942000000000001</v>
      </c>
      <c r="M603" s="291"/>
      <c r="N603" s="291"/>
      <c r="O603" s="286">
        <f>IF(IFERROR(INDEX('Both teabags AfterDry'!$D$3:$D$900,MATCH(J603,'Both teabags AfterDry'!$A$3:$A$900,0)),"")="","",(IFERROR(INDEX('Both teabags AfterDry'!$D$3:$D$900,MATCH(J603,'Both teabags AfterDry'!$A$3:$A$900,0)),"")))</f>
        <v>0.84409999999999996</v>
      </c>
      <c r="P603" s="286">
        <f t="shared" si="38"/>
        <v>0.69350000000000001</v>
      </c>
      <c r="Q603" s="291"/>
      <c r="R603" s="291"/>
      <c r="S603" s="287">
        <f>'Dry_Litterbag Placem_Collection'!E164</f>
        <v>42940</v>
      </c>
      <c r="T603" s="287">
        <f>IF('Dry_Litterbag Placem_Collection'!G164="","",'Dry_Litterbag Placem_Collection'!G164)</f>
        <v>43009</v>
      </c>
      <c r="U603" s="288">
        <f t="shared" si="36"/>
        <v>69</v>
      </c>
      <c r="V603" s="286">
        <f t="shared" si="39"/>
        <v>1.2007000000000001</v>
      </c>
      <c r="W603" s="289">
        <f>IFERROR(INDEX(Rainfall_Dry!$O$2:$O$217,MATCH(B603, Rainfall_Dry!$A$2:$A$217,0)),"")</f>
        <v>162.634207253</v>
      </c>
      <c r="X603" s="270">
        <v>21.96</v>
      </c>
      <c r="Y603" s="270">
        <v>4.9199999999999982</v>
      </c>
      <c r="Z603" s="270">
        <v>73.12</v>
      </c>
      <c r="AA603" s="271" t="s">
        <v>2688</v>
      </c>
      <c r="AB603" s="270">
        <v>2.2416954164613099</v>
      </c>
      <c r="AC603">
        <f>IF('WetLitterbags placem_collection'!AB164="","",'WetLitterbags placem_collection'!AB164)</f>
        <v>4.0999999999999996</v>
      </c>
      <c r="AD603">
        <f>IF('WetLitterbags placem_collection'!Z164="","",'WetLitterbags placem_collection'!Z164)</f>
        <v>31.4</v>
      </c>
      <c r="AE603" s="256" t="str">
        <f>IF('WetLitterbags placem_collection'!AA164="","",'WetLitterbags placem_collection'!AA164)</f>
        <v>M</v>
      </c>
      <c r="AF603">
        <f>IF('WetLitterbags placem_collection'!AC164="","",'WetLitterbags placem_collection'!AC164)</f>
        <v>0</v>
      </c>
      <c r="AG603">
        <f>IFERROR(AVERAGE('Dry_Litterbag Placem_Collection'!O164,'Dry_Litterbag Placem_Collection'!R164),"")</f>
        <v>4.4499999999999993</v>
      </c>
      <c r="AH603" s="290">
        <f>IFERROR(AVERAGE('Dry_Litterbag Placem_Collection'!N164,'Dry_Litterbag Placem_Collection'!Q164),"")</f>
        <v>31.650000000000002</v>
      </c>
      <c r="AI603" s="289">
        <f>INDEX(Coordinates!$B$2:$B$197,MATCH(G603,Coordinates!$J$2:$J$197,0))</f>
        <v>-2.2727060219999999</v>
      </c>
      <c r="AJ603" s="289">
        <f>INDEX(Coordinates!$C$2:$C$197,MATCH(G603,Coordinates!$J$2:$J$197,0))</f>
        <v>34.023162030000002</v>
      </c>
      <c r="AK603" s="289" t="str">
        <f>IF(ISNUMBER(SEARCH("C", 'Dry_Litterbag Placem_Collection'!U164)),"YES","")</f>
        <v/>
      </c>
      <c r="AL603" s="289" t="str">
        <f>IF(ISNUMBER(SEARCH("H", 'Dry_Litterbag Placem_Collection'!U164)),"YES","")</f>
        <v/>
      </c>
      <c r="AM603" s="289" t="str">
        <f>IF(ISNUMBER(SEARCH("R", 'Dry_Litterbag Placem_Collection'!U164)),"YES","")</f>
        <v/>
      </c>
    </row>
    <row r="604" spans="1:39" ht="15" customHeight="1">
      <c r="A604" s="281" t="s">
        <v>2677</v>
      </c>
      <c r="B604" s="282">
        <f>'Dry_Litterbag Placem_Collection'!A165</f>
        <v>163</v>
      </c>
      <c r="C604" s="282" t="str">
        <f>'Dry_Litterbag Placem_Collection'!B165</f>
        <v>Handajega</v>
      </c>
      <c r="D604" s="282" t="s">
        <v>2677</v>
      </c>
      <c r="E604" s="282" t="s">
        <v>2679</v>
      </c>
      <c r="F604" s="282">
        <v>1</v>
      </c>
      <c r="G604" s="283" t="str">
        <f>'Dry_Litterbag Placem_Collection'!C165</f>
        <v>Wet_W1_T3</v>
      </c>
      <c r="H604" s="293" t="s">
        <v>3672</v>
      </c>
      <c r="I604" s="285" t="s">
        <v>1147</v>
      </c>
      <c r="J604" s="282" t="str">
        <f>IF(ISBLANK('Dry_Litterbag Placem_Collection'!L165),"","G"&amp;""&amp;'Dry_Litterbag Placem_Collection'!L165)</f>
        <v>G722</v>
      </c>
      <c r="K604" s="286">
        <f>IFERROR(INDEX('Green_rooibos initial weight'!$C$5:$C$1749,MATCH(J604, 'Green_rooibos initial weight'!$A$5:$A$1749,0)),"")</f>
        <v>2.0790000000000002</v>
      </c>
      <c r="L604" s="286">
        <f t="shared" si="37"/>
        <v>1.8292000000000002</v>
      </c>
      <c r="M604" s="291"/>
      <c r="N604" s="291"/>
      <c r="O604" s="286">
        <f>IF(IFERROR(INDEX('Both teabags AfterDry'!$D$3:$D$900,MATCH(J604,'Both teabags AfterDry'!$A$3:$A$900,0)),"")="","",(IFERROR(INDEX('Both teabags AfterDry'!$D$3:$D$900,MATCH(J604,'Both teabags AfterDry'!$A$3:$A$900,0)),"")))</f>
        <v>0.86109999999999998</v>
      </c>
      <c r="P604" s="286">
        <f t="shared" si="38"/>
        <v>0.71049999999999991</v>
      </c>
      <c r="Q604" s="291"/>
      <c r="R604" s="291"/>
      <c r="S604" s="287">
        <f>'Dry_Litterbag Placem_Collection'!E165</f>
        <v>42940</v>
      </c>
      <c r="T604" s="287">
        <f>IF('Dry_Litterbag Placem_Collection'!G165="","",'Dry_Litterbag Placem_Collection'!G165)</f>
        <v>43009</v>
      </c>
      <c r="U604" s="288">
        <f t="shared" si="36"/>
        <v>69</v>
      </c>
      <c r="V604" s="286">
        <f t="shared" si="39"/>
        <v>1.1187000000000002</v>
      </c>
      <c r="W604" s="289">
        <f>IFERROR(INDEX(Rainfall_Dry!$O$2:$O$217,MATCH(B604, Rainfall_Dry!$A$2:$A$217,0)),"")</f>
        <v>162.634207253</v>
      </c>
      <c r="X604" s="270">
        <v>21.96</v>
      </c>
      <c r="Y604" s="270">
        <v>4.9199999999999982</v>
      </c>
      <c r="Z604" s="270">
        <v>73.12</v>
      </c>
      <c r="AA604" s="271" t="s">
        <v>2688</v>
      </c>
      <c r="AB604" s="270">
        <v>3.2416954164613099</v>
      </c>
      <c r="AC604">
        <f>IF('WetLitterbags placem_collection'!AB165="","",'WetLitterbags placem_collection'!AB165)</f>
        <v>7.8</v>
      </c>
      <c r="AD604">
        <f>IF('WetLitterbags placem_collection'!Z165="","",'WetLitterbags placem_collection'!Z165)</f>
        <v>28.8</v>
      </c>
      <c r="AE604" s="256" t="str">
        <f>IF('WetLitterbags placem_collection'!AA165="","",'WetLitterbags placem_collection'!AA165)</f>
        <v>M</v>
      </c>
      <c r="AF604">
        <f>IF('WetLitterbags placem_collection'!AC165="","",'WetLitterbags placem_collection'!AC165)</f>
        <v>0</v>
      </c>
      <c r="AG604">
        <f>IFERROR(AVERAGE('Dry_Litterbag Placem_Collection'!O165,'Dry_Litterbag Placem_Collection'!R165),"")</f>
        <v>4.45</v>
      </c>
      <c r="AH604" s="290">
        <f>IFERROR(AVERAGE('Dry_Litterbag Placem_Collection'!N165,'Dry_Litterbag Placem_Collection'!Q165),"")</f>
        <v>32.75</v>
      </c>
      <c r="AI604" s="289">
        <f>INDEX(Coordinates!$B$2:$B$197,MATCH(G604,Coordinates!$J$2:$J$197,0))</f>
        <v>-2.2726719919999998</v>
      </c>
      <c r="AJ604" s="289">
        <f>INDEX(Coordinates!$C$2:$C$197,MATCH(G604,Coordinates!$J$2:$J$197,0))</f>
        <v>34.023210980000002</v>
      </c>
      <c r="AK604" s="289" t="str">
        <f>IF(ISNUMBER(SEARCH("C", 'Dry_Litterbag Placem_Collection'!U165)),"YES","")</f>
        <v/>
      </c>
      <c r="AL604" s="289" t="str">
        <f>IF(ISNUMBER(SEARCH("H", 'Dry_Litterbag Placem_Collection'!U165)),"YES","")</f>
        <v/>
      </c>
      <c r="AM604" s="289" t="str">
        <f>IF(ISNUMBER(SEARCH("R", 'Dry_Litterbag Placem_Collection'!U165)),"YES","")</f>
        <v/>
      </c>
    </row>
    <row r="605" spans="1:39" ht="15" customHeight="1">
      <c r="A605" s="281" t="s">
        <v>2677</v>
      </c>
      <c r="B605" s="282">
        <f>'Dry_Litterbag Placem_Collection'!A166</f>
        <v>164</v>
      </c>
      <c r="C605" s="282" t="str">
        <f>'Dry_Litterbag Placem_Collection'!B166</f>
        <v>Handajega</v>
      </c>
      <c r="D605" s="282" t="s">
        <v>2677</v>
      </c>
      <c r="E605" s="282" t="s">
        <v>2679</v>
      </c>
      <c r="F605" s="282">
        <v>1</v>
      </c>
      <c r="G605" s="283" t="str">
        <f>'Dry_Litterbag Placem_Collection'!C166</f>
        <v>Wet_W1_T4</v>
      </c>
      <c r="H605" s="293" t="s">
        <v>3672</v>
      </c>
      <c r="I605" s="285" t="s">
        <v>1147</v>
      </c>
      <c r="J605" s="282" t="str">
        <f>IF(ISBLANK('Dry_Litterbag Placem_Collection'!L166),"","G"&amp;""&amp;'Dry_Litterbag Placem_Collection'!L166)</f>
        <v>G239</v>
      </c>
      <c r="K605" s="286">
        <f>IFERROR(INDEX('Green_rooibos initial weight'!$C$5:$C$1749,MATCH(J605, 'Green_rooibos initial weight'!$A$5:$A$1749,0)),"")</f>
        <v>2.1019999999999999</v>
      </c>
      <c r="L605" s="286">
        <f t="shared" si="37"/>
        <v>1.8521999999999998</v>
      </c>
      <c r="M605" s="291"/>
      <c r="N605" s="291"/>
      <c r="O605" s="286">
        <f>IF(IFERROR(INDEX('Both teabags AfterDry'!$D$3:$D$900,MATCH(J605,'Both teabags AfterDry'!$A$3:$A$900,0)),"")="","",(IFERROR(INDEX('Both teabags AfterDry'!$D$3:$D$900,MATCH(J605,'Both teabags AfterDry'!$A$3:$A$900,0)),"")))</f>
        <v>0.73950000000000005</v>
      </c>
      <c r="P605" s="286">
        <f t="shared" si="38"/>
        <v>0.58889999999999998</v>
      </c>
      <c r="Q605" s="291"/>
      <c r="R605" s="291"/>
      <c r="S605" s="287">
        <f>'Dry_Litterbag Placem_Collection'!E166</f>
        <v>42940</v>
      </c>
      <c r="T605" s="287">
        <f>IF('Dry_Litterbag Placem_Collection'!G166="","",'Dry_Litterbag Placem_Collection'!G166)</f>
        <v>43009</v>
      </c>
      <c r="U605" s="288">
        <f t="shared" si="36"/>
        <v>69</v>
      </c>
      <c r="V605" s="286">
        <f t="shared" si="39"/>
        <v>1.2632999999999999</v>
      </c>
      <c r="W605" s="289">
        <f>IFERROR(INDEX(Rainfall_Dry!$O$2:$O$217,MATCH(B605, Rainfall_Dry!$A$2:$A$217,0)),"")</f>
        <v>162.634207253</v>
      </c>
      <c r="X605" s="270">
        <v>21.96</v>
      </c>
      <c r="Y605" s="270">
        <v>4.9199999999999982</v>
      </c>
      <c r="Z605" s="270">
        <v>73.12</v>
      </c>
      <c r="AA605" s="271" t="s">
        <v>2688</v>
      </c>
      <c r="AB605" s="270">
        <v>4.2416954164613099</v>
      </c>
      <c r="AC605">
        <f>IF('WetLitterbags placem_collection'!AB166="","",'WetLitterbags placem_collection'!AB166)</f>
        <v>9.5</v>
      </c>
      <c r="AD605">
        <f>IF('WetLitterbags placem_collection'!Z166="","",'WetLitterbags placem_collection'!Z166)</f>
        <v>20.8</v>
      </c>
      <c r="AE605" s="256" t="str">
        <f>IF('WetLitterbags placem_collection'!AA166="","",'WetLitterbags placem_collection'!AA166)</f>
        <v>M</v>
      </c>
      <c r="AF605">
        <f>IF('WetLitterbags placem_collection'!AC166="","",'WetLitterbags placem_collection'!AC166)</f>
        <v>0</v>
      </c>
      <c r="AG605">
        <f>IFERROR(AVERAGE('Dry_Litterbag Placem_Collection'!O166,'Dry_Litterbag Placem_Collection'!R166),"")</f>
        <v>5.0500000000000007</v>
      </c>
      <c r="AH605" s="290">
        <f>IFERROR(AVERAGE('Dry_Litterbag Placem_Collection'!N166,'Dry_Litterbag Placem_Collection'!Q166),"")</f>
        <v>31.3</v>
      </c>
      <c r="AI605" s="289">
        <f>INDEX(Coordinates!$B$2:$B$197,MATCH(G605,Coordinates!$J$2:$J$197,0))</f>
        <v>-2.2726180130000002</v>
      </c>
      <c r="AJ605" s="289">
        <f>INDEX(Coordinates!$C$2:$C$197,MATCH(G605,Coordinates!$J$2:$J$197,0))</f>
        <v>34.023212999999998</v>
      </c>
      <c r="AK605" s="289" t="str">
        <f>IF(ISNUMBER(SEARCH("C", 'Dry_Litterbag Placem_Collection'!U166)),"YES","")</f>
        <v/>
      </c>
      <c r="AL605" s="289" t="str">
        <f>IF(ISNUMBER(SEARCH("H", 'Dry_Litterbag Placem_Collection'!U166)),"YES","")</f>
        <v/>
      </c>
      <c r="AM605" s="289" t="str">
        <f>IF(ISNUMBER(SEARCH("R", 'Dry_Litterbag Placem_Collection'!U166)),"YES","")</f>
        <v>YES</v>
      </c>
    </row>
    <row r="606" spans="1:39" ht="15" customHeight="1">
      <c r="A606" s="281" t="s">
        <v>2677</v>
      </c>
      <c r="B606" s="282">
        <f>'Dry_Litterbag Placem_Collection'!A167</f>
        <v>165</v>
      </c>
      <c r="C606" s="282" t="str">
        <f>'Dry_Litterbag Placem_Collection'!B167</f>
        <v>Handajega</v>
      </c>
      <c r="D606" s="282" t="s">
        <v>2677</v>
      </c>
      <c r="E606" s="282" t="s">
        <v>2679</v>
      </c>
      <c r="F606" s="282">
        <v>1</v>
      </c>
      <c r="G606" s="283" t="str">
        <f>'Dry_Litterbag Placem_Collection'!C167</f>
        <v>Wet_W1_T5</v>
      </c>
      <c r="H606" s="293" t="s">
        <v>3672</v>
      </c>
      <c r="I606" s="285" t="s">
        <v>1147</v>
      </c>
      <c r="J606" s="282" t="str">
        <f>IF(ISBLANK('Dry_Litterbag Placem_Collection'!L167),"","G"&amp;""&amp;'Dry_Litterbag Placem_Collection'!L167)</f>
        <v>G343</v>
      </c>
      <c r="K606" s="286">
        <f>IFERROR(INDEX('Green_rooibos initial weight'!$C$5:$C$1749,MATCH(J606, 'Green_rooibos initial weight'!$A$5:$A$1749,0)),"")</f>
        <v>1.8340000000000001</v>
      </c>
      <c r="L606" s="286">
        <f t="shared" si="37"/>
        <v>1.5842000000000001</v>
      </c>
      <c r="M606" s="291"/>
      <c r="N606" s="291"/>
      <c r="O606" s="286">
        <f>IF(IFERROR(INDEX('Both teabags AfterDry'!$D$3:$D$900,MATCH(J606,'Both teabags AfterDry'!$A$3:$A$900,0)),"")="","",(IFERROR(INDEX('Both teabags AfterDry'!$D$3:$D$900,MATCH(J606,'Both teabags AfterDry'!$A$3:$A$900,0)),"")))</f>
        <v>0.68059999999999998</v>
      </c>
      <c r="P606" s="286">
        <f t="shared" si="38"/>
        <v>0.53</v>
      </c>
      <c r="Q606" s="291"/>
      <c r="R606" s="291"/>
      <c r="S606" s="287">
        <f>'Dry_Litterbag Placem_Collection'!E167</f>
        <v>42940</v>
      </c>
      <c r="T606" s="287">
        <f>IF('Dry_Litterbag Placem_Collection'!G167="","",'Dry_Litterbag Placem_Collection'!G167)</f>
        <v>43009</v>
      </c>
      <c r="U606" s="288">
        <f t="shared" si="36"/>
        <v>69</v>
      </c>
      <c r="V606" s="286">
        <f t="shared" si="39"/>
        <v>1.0542</v>
      </c>
      <c r="W606" s="289">
        <f>IFERROR(INDEX(Rainfall_Dry!$O$2:$O$217,MATCH(B606, Rainfall_Dry!$A$2:$A$217,0)),"")</f>
        <v>162.634207253</v>
      </c>
      <c r="X606" s="270">
        <v>21.96</v>
      </c>
      <c r="Y606" s="270">
        <v>4.9199999999999982</v>
      </c>
      <c r="Z606" s="270">
        <v>73.12</v>
      </c>
      <c r="AA606" s="271" t="s">
        <v>2688</v>
      </c>
      <c r="AB606" s="270">
        <v>5.2416954164613099</v>
      </c>
      <c r="AC606">
        <f>IF('WetLitterbags placem_collection'!AB167="","",'WetLitterbags placem_collection'!AB167)</f>
        <v>10.4</v>
      </c>
      <c r="AD606">
        <f>IF('WetLitterbags placem_collection'!Z167="","",'WetLitterbags placem_collection'!Z167)</f>
        <v>13.8</v>
      </c>
      <c r="AE606" s="256" t="str">
        <f>IF('WetLitterbags placem_collection'!AA167="","",'WetLitterbags placem_collection'!AA167)</f>
        <v>M</v>
      </c>
      <c r="AF606">
        <f>IF('WetLitterbags placem_collection'!AC167="","",'WetLitterbags placem_collection'!AC167)</f>
        <v>0</v>
      </c>
      <c r="AG606">
        <f>IFERROR(AVERAGE('Dry_Litterbag Placem_Collection'!O167,'Dry_Litterbag Placem_Collection'!R167),"")</f>
        <v>5.3000000000000007</v>
      </c>
      <c r="AH606" s="290">
        <f>IFERROR(AVERAGE('Dry_Litterbag Placem_Collection'!N167,'Dry_Litterbag Placem_Collection'!Q167),"")</f>
        <v>32.049999999999997</v>
      </c>
      <c r="AI606" s="289">
        <f>INDEX(Coordinates!$B$2:$B$197,MATCH(G606,Coordinates!$J$2:$J$197,0))</f>
        <v>-2.2724750170000001</v>
      </c>
      <c r="AJ606" s="289">
        <f>INDEX(Coordinates!$C$2:$C$197,MATCH(G606,Coordinates!$J$2:$J$197,0))</f>
        <v>34.02334501</v>
      </c>
      <c r="AK606" s="289" t="str">
        <f>IF(ISNUMBER(SEARCH("C", 'Dry_Litterbag Placem_Collection'!U167)),"YES","")</f>
        <v/>
      </c>
      <c r="AL606" s="289" t="str">
        <f>IF(ISNUMBER(SEARCH("H", 'Dry_Litterbag Placem_Collection'!U167)),"YES","")</f>
        <v/>
      </c>
      <c r="AM606" s="289" t="str">
        <f>IF(ISNUMBER(SEARCH("R", 'Dry_Litterbag Placem_Collection'!U167)),"YES","")</f>
        <v/>
      </c>
    </row>
    <row r="607" spans="1:39" ht="15" customHeight="1">
      <c r="A607" s="281" t="s">
        <v>2677</v>
      </c>
      <c r="B607" s="282">
        <f>'Dry_Litterbag Placem_Collection'!A168</f>
        <v>166</v>
      </c>
      <c r="C607" s="282" t="str">
        <f>'Dry_Litterbag Placem_Collection'!B168</f>
        <v>Handajega</v>
      </c>
      <c r="D607" s="282" t="s">
        <v>2677</v>
      </c>
      <c r="E607" s="282" t="s">
        <v>2679</v>
      </c>
      <c r="F607" s="282">
        <v>1</v>
      </c>
      <c r="G607" s="283" t="str">
        <f>'Dry_Litterbag Placem_Collection'!C168</f>
        <v>Wet_W1_T6</v>
      </c>
      <c r="H607" s="293" t="s">
        <v>3672</v>
      </c>
      <c r="I607" s="285" t="s">
        <v>1147</v>
      </c>
      <c r="J607" s="282" t="str">
        <f>IF(ISBLANK('Dry_Litterbag Placem_Collection'!L168),"","G"&amp;""&amp;'Dry_Litterbag Placem_Collection'!L168)</f>
        <v>G409</v>
      </c>
      <c r="K607" s="286">
        <f>IFERROR(INDEX('Green_rooibos initial weight'!$C$5:$C$1749,MATCH(J607, 'Green_rooibos initial weight'!$A$5:$A$1749,0)),"")</f>
        <v>1.968</v>
      </c>
      <c r="L607" s="286">
        <f t="shared" si="37"/>
        <v>1.7181999999999999</v>
      </c>
      <c r="M607" s="291"/>
      <c r="N607" s="291"/>
      <c r="O607" s="286">
        <f>IF(IFERROR(INDEX('Both teabags AfterDry'!$D$3:$D$900,MATCH(J607,'Both teabags AfterDry'!$A$3:$A$900,0)),"")="","",(IFERROR(INDEX('Both teabags AfterDry'!$D$3:$D$900,MATCH(J607,'Both teabags AfterDry'!$A$3:$A$900,0)),"")))</f>
        <v>0.77039999999999997</v>
      </c>
      <c r="P607" s="286">
        <f t="shared" si="38"/>
        <v>0.61979999999999991</v>
      </c>
      <c r="Q607" s="291"/>
      <c r="R607" s="291"/>
      <c r="S607" s="287">
        <f>'Dry_Litterbag Placem_Collection'!E168</f>
        <v>42940</v>
      </c>
      <c r="T607" s="287">
        <f>IF('Dry_Litterbag Placem_Collection'!G168="","",'Dry_Litterbag Placem_Collection'!G168)</f>
        <v>43009</v>
      </c>
      <c r="U607" s="288">
        <f t="shared" si="36"/>
        <v>69</v>
      </c>
      <c r="V607" s="286">
        <f t="shared" si="39"/>
        <v>1.0984</v>
      </c>
      <c r="W607" s="289">
        <f>IFERROR(INDEX(Rainfall_Dry!$O$2:$O$217,MATCH(B607, Rainfall_Dry!$A$2:$A$217,0)),"")</f>
        <v>162.634207253</v>
      </c>
      <c r="X607" s="270">
        <v>21.96</v>
      </c>
      <c r="Y607" s="270">
        <v>4.9199999999999982</v>
      </c>
      <c r="Z607" s="270">
        <v>73.12</v>
      </c>
      <c r="AA607" s="271" t="s">
        <v>2688</v>
      </c>
      <c r="AB607" s="270">
        <v>6.2416954164613099</v>
      </c>
      <c r="AC607">
        <f>IF('WetLitterbags placem_collection'!AB168="","",'WetLitterbags placem_collection'!AB168)</f>
        <v>2.1</v>
      </c>
      <c r="AD607">
        <f>IF('WetLitterbags placem_collection'!Z168="","",'WetLitterbags placem_collection'!Z168)</f>
        <v>4.7</v>
      </c>
      <c r="AE607" s="256" t="str">
        <f>IF('WetLitterbags placem_collection'!AA168="","",'WetLitterbags placem_collection'!AA168)</f>
        <v>M</v>
      </c>
      <c r="AF607">
        <f>IF('WetLitterbags placem_collection'!AC168="","",'WetLitterbags placem_collection'!AC168)</f>
        <v>0</v>
      </c>
      <c r="AG607">
        <f>IFERROR(AVERAGE('Dry_Litterbag Placem_Collection'!O168,'Dry_Litterbag Placem_Collection'!R168),"")</f>
        <v>5.15</v>
      </c>
      <c r="AH607" s="290">
        <f>IFERROR(AVERAGE('Dry_Litterbag Placem_Collection'!N168,'Dry_Litterbag Placem_Collection'!Q168),"")</f>
        <v>33.25</v>
      </c>
      <c r="AI607" s="289">
        <f>INDEX(Coordinates!$B$2:$B$197,MATCH(G607,Coordinates!$J$2:$J$197,0))</f>
        <v>-2.2725490289999999</v>
      </c>
      <c r="AJ607" s="289">
        <f>INDEX(Coordinates!$C$2:$C$197,MATCH(G607,Coordinates!$J$2:$J$197,0))</f>
        <v>34.022886020000001</v>
      </c>
      <c r="AK607" s="289" t="str">
        <f>IF(ISNUMBER(SEARCH("C", 'Dry_Litterbag Placem_Collection'!U168)),"YES","")</f>
        <v/>
      </c>
      <c r="AL607" s="289" t="str">
        <f>IF(ISNUMBER(SEARCH("H", 'Dry_Litterbag Placem_Collection'!U168)),"YES","")</f>
        <v/>
      </c>
      <c r="AM607" s="289" t="str">
        <f>IF(ISNUMBER(SEARCH("R", 'Dry_Litterbag Placem_Collection'!U168)),"YES","")</f>
        <v/>
      </c>
    </row>
    <row r="608" spans="1:39" ht="15" customHeight="1">
      <c r="A608" s="281" t="s">
        <v>2677</v>
      </c>
      <c r="B608" s="282">
        <f>'Dry_Litterbag Placem_Collection'!A169</f>
        <v>167</v>
      </c>
      <c r="C608" s="282" t="str">
        <f>'Dry_Litterbag Placem_Collection'!B169</f>
        <v>Handajega</v>
      </c>
      <c r="D608" s="282" t="s">
        <v>2677</v>
      </c>
      <c r="E608" s="282" t="s">
        <v>2679</v>
      </c>
      <c r="F608" s="282">
        <v>1</v>
      </c>
      <c r="G608" s="283" t="str">
        <f>'Dry_Litterbag Placem_Collection'!C169</f>
        <v>Wet_W1_T7</v>
      </c>
      <c r="H608" s="293" t="s">
        <v>3672</v>
      </c>
      <c r="I608" s="285" t="s">
        <v>1147</v>
      </c>
      <c r="J608" s="282" t="str">
        <f>IF(ISBLANK('Dry_Litterbag Placem_Collection'!L169),"","G"&amp;""&amp;'Dry_Litterbag Placem_Collection'!L169)</f>
        <v/>
      </c>
      <c r="K608" s="286" t="str">
        <f>IFERROR(INDEX('Green_rooibos initial weight'!$C$5:$C$1749,MATCH(J608, 'Green_rooibos initial weight'!$A$5:$A$1749,0)),"")</f>
        <v/>
      </c>
      <c r="L608" s="286" t="str">
        <f t="shared" si="37"/>
        <v/>
      </c>
      <c r="M608" s="291"/>
      <c r="N608" s="291"/>
      <c r="O608" s="286" t="str">
        <f>IF(IFERROR(INDEX('Both teabags AfterDry'!$D$3:$D$900,MATCH(J608,'Both teabags AfterDry'!$A$3:$A$900,0)),"")="","",(IFERROR(INDEX('Both teabags AfterDry'!$D$3:$D$900,MATCH(J608,'Both teabags AfterDry'!$A$3:$A$900,0)),"")))</f>
        <v/>
      </c>
      <c r="P608" s="286" t="str">
        <f t="shared" si="38"/>
        <v/>
      </c>
      <c r="Q608" s="291"/>
      <c r="R608" s="291"/>
      <c r="S608" s="287">
        <f>'Dry_Litterbag Placem_Collection'!E169</f>
        <v>0</v>
      </c>
      <c r="T608" s="287" t="str">
        <f>IF('Dry_Litterbag Placem_Collection'!G169="","",'Dry_Litterbag Placem_Collection'!G169)</f>
        <v/>
      </c>
      <c r="U608" s="288" t="str">
        <f t="shared" si="36"/>
        <v/>
      </c>
      <c r="V608" s="286" t="str">
        <f t="shared" si="39"/>
        <v/>
      </c>
      <c r="W608" s="289" t="str">
        <f>IFERROR(INDEX(Rainfall_Dry!$O$2:$O$217,MATCH(B608, Rainfall_Dry!$A$2:$A$217,0)),"")</f>
        <v/>
      </c>
      <c r="X608" s="270">
        <v>21.96</v>
      </c>
      <c r="Y608" s="270">
        <v>4.9199999999999982</v>
      </c>
      <c r="Z608" s="270">
        <v>73.12</v>
      </c>
      <c r="AA608" s="271" t="s">
        <v>2688</v>
      </c>
      <c r="AB608" s="270">
        <v>7.2416954164613099</v>
      </c>
      <c r="AC608">
        <f>IF('WetLitterbags placem_collection'!AB169="","",'WetLitterbags placem_collection'!AB169)</f>
        <v>5.6</v>
      </c>
      <c r="AD608">
        <f>IF('WetLitterbags placem_collection'!Z169="","",'WetLitterbags placem_collection'!Z169)</f>
        <v>4.2</v>
      </c>
      <c r="AE608" s="256" t="str">
        <f>IF('WetLitterbags placem_collection'!AA169="","",'WetLitterbags placem_collection'!AA169)</f>
        <v>M</v>
      </c>
      <c r="AF608">
        <f>IF('WetLitterbags placem_collection'!AC169="","",'WetLitterbags placem_collection'!AC169)</f>
        <v>1</v>
      </c>
      <c r="AG608" t="str">
        <f>IFERROR(AVERAGE('Dry_Litterbag Placem_Collection'!O169,'Dry_Litterbag Placem_Collection'!R169),"")</f>
        <v/>
      </c>
      <c r="AH608" s="290" t="str">
        <f>IFERROR(AVERAGE('Dry_Litterbag Placem_Collection'!N169,'Dry_Litterbag Placem_Collection'!Q169),"")</f>
        <v/>
      </c>
      <c r="AI608" s="289">
        <f>INDEX(Coordinates!$B$2:$B$197,MATCH(G608,Coordinates!$J$2:$J$197,0))</f>
        <v>-2.2729950310000002</v>
      </c>
      <c r="AJ608" s="289">
        <f>INDEX(Coordinates!$C$2:$C$197,MATCH(G608,Coordinates!$J$2:$J$197,0))</f>
        <v>34.022923990000002</v>
      </c>
      <c r="AK608" s="289" t="str">
        <f>IF(ISNUMBER(SEARCH("C", 'Dry_Litterbag Placem_Collection'!U169)),"YES","")</f>
        <v/>
      </c>
      <c r="AL608" s="289" t="str">
        <f>IF(ISNUMBER(SEARCH("H", 'Dry_Litterbag Placem_Collection'!U169)),"YES","")</f>
        <v/>
      </c>
      <c r="AM608" s="289" t="str">
        <f>IF(ISNUMBER(SEARCH("R", 'Dry_Litterbag Placem_Collection'!U169)),"YES","")</f>
        <v/>
      </c>
    </row>
    <row r="609" spans="1:39" ht="15" customHeight="1">
      <c r="A609" s="281" t="s">
        <v>2677</v>
      </c>
      <c r="B609" s="282">
        <f>'Dry_Litterbag Placem_Collection'!A170</f>
        <v>168</v>
      </c>
      <c r="C609" s="282" t="str">
        <f>'Dry_Litterbag Placem_Collection'!B170</f>
        <v>Handajega</v>
      </c>
      <c r="D609" s="282" t="s">
        <v>2677</v>
      </c>
      <c r="E609" s="282" t="s">
        <v>2679</v>
      </c>
      <c r="F609" s="282">
        <v>1</v>
      </c>
      <c r="G609" s="283" t="str">
        <f>'Dry_Litterbag Placem_Collection'!C170</f>
        <v>Wet_W1_T8</v>
      </c>
      <c r="H609" s="293" t="s">
        <v>3672</v>
      </c>
      <c r="I609" s="285" t="s">
        <v>1147</v>
      </c>
      <c r="J609" s="282" t="str">
        <f>IF(ISBLANK('Dry_Litterbag Placem_Collection'!L170),"","G"&amp;""&amp;'Dry_Litterbag Placem_Collection'!L170)</f>
        <v>G304</v>
      </c>
      <c r="K609" s="286">
        <f>IFERROR(INDEX('Green_rooibos initial weight'!$C$5:$C$1749,MATCH(J609, 'Green_rooibos initial weight'!$A$5:$A$1749,0)),"")</f>
        <v>1.9490000000000001</v>
      </c>
      <c r="L609" s="286">
        <f t="shared" si="37"/>
        <v>1.6992</v>
      </c>
      <c r="M609" s="291"/>
      <c r="N609" s="291"/>
      <c r="O609" s="286" t="str">
        <f>IF(IFERROR(INDEX('Both teabags AfterDry'!$D$3:$D$900,MATCH(J609,'Both teabags AfterDry'!$A$3:$A$900,0)),"")="","",(IFERROR(INDEX('Both teabags AfterDry'!$D$3:$D$900,MATCH(J609,'Both teabags AfterDry'!$A$3:$A$900,0)),"")))</f>
        <v/>
      </c>
      <c r="P609" s="286" t="str">
        <f t="shared" si="38"/>
        <v/>
      </c>
      <c r="Q609" s="291"/>
      <c r="R609" s="291"/>
      <c r="S609" s="287">
        <f>'Dry_Litterbag Placem_Collection'!E170</f>
        <v>42940</v>
      </c>
      <c r="T609" s="287">
        <f>IF('Dry_Litterbag Placem_Collection'!G170="","",'Dry_Litterbag Placem_Collection'!G170)</f>
        <v>43009</v>
      </c>
      <c r="U609" s="288">
        <f t="shared" si="36"/>
        <v>69</v>
      </c>
      <c r="V609" s="286" t="str">
        <f t="shared" si="39"/>
        <v/>
      </c>
      <c r="W609" s="289">
        <f>IFERROR(INDEX(Rainfall_Dry!$O$2:$O$217,MATCH(B609, Rainfall_Dry!$A$2:$A$217,0)),"")</f>
        <v>162.634207253</v>
      </c>
      <c r="X609" s="270">
        <v>21.96</v>
      </c>
      <c r="Y609" s="270">
        <v>4.9199999999999982</v>
      </c>
      <c r="Z609" s="270">
        <v>73.12</v>
      </c>
      <c r="AA609" s="271" t="s">
        <v>2688</v>
      </c>
      <c r="AB609" s="270">
        <v>8.2416954164613099</v>
      </c>
      <c r="AC609">
        <f>IF('WetLitterbags placem_collection'!AB170="","",'WetLitterbags placem_collection'!AB170)</f>
        <v>2.4</v>
      </c>
      <c r="AD609">
        <f>IF('WetLitterbags placem_collection'!Z170="","",'WetLitterbags placem_collection'!Z170)</f>
        <v>46</v>
      </c>
      <c r="AE609" s="256" t="str">
        <f>IF('WetLitterbags placem_collection'!AA170="","",'WetLitterbags placem_collection'!AA170)</f>
        <v>M</v>
      </c>
      <c r="AF609">
        <f>IF('WetLitterbags placem_collection'!AC170="","",'WetLitterbags placem_collection'!AC170)</f>
        <v>0</v>
      </c>
      <c r="AG609">
        <f>IFERROR(AVERAGE('Dry_Litterbag Placem_Collection'!O170,'Dry_Litterbag Placem_Collection'!R170),"")</f>
        <v>4.0999999999999996</v>
      </c>
      <c r="AH609" s="290">
        <f>IFERROR(AVERAGE('Dry_Litterbag Placem_Collection'!N170,'Dry_Litterbag Placem_Collection'!Q170),"")</f>
        <v>30.15</v>
      </c>
      <c r="AI609" s="289">
        <f>INDEX(Coordinates!$B$2:$B$197,MATCH(G609,Coordinates!$J$2:$J$197,0))</f>
        <v>-2.2729129719999999</v>
      </c>
      <c r="AJ609" s="289">
        <f>INDEX(Coordinates!$C$2:$C$197,MATCH(G609,Coordinates!$J$2:$J$197,0))</f>
        <v>34.023350039999997</v>
      </c>
      <c r="AK609" s="289" t="str">
        <f>IF(ISNUMBER(SEARCH("C", 'Dry_Litterbag Placem_Collection'!U170)),"YES","")</f>
        <v/>
      </c>
      <c r="AL609" s="289" t="str">
        <f>IF(ISNUMBER(SEARCH("H", 'Dry_Litterbag Placem_Collection'!U170)),"YES","")</f>
        <v/>
      </c>
      <c r="AM609" s="289" t="str">
        <f>IF(ISNUMBER(SEARCH("R", 'Dry_Litterbag Placem_Collection'!U170)),"YES","")</f>
        <v/>
      </c>
    </row>
    <row r="610" spans="1:39" ht="15" customHeight="1">
      <c r="A610" s="281" t="s">
        <v>2677</v>
      </c>
      <c r="B610" s="282">
        <f>'Dry_Litterbag Placem_Collection'!A171</f>
        <v>169</v>
      </c>
      <c r="C610" s="282" t="str">
        <f>'Dry_Litterbag Placem_Collection'!B171</f>
        <v>Handajega</v>
      </c>
      <c r="D610" s="282" t="s">
        <v>2677</v>
      </c>
      <c r="E610" s="282" t="s">
        <v>2679</v>
      </c>
      <c r="F610" s="282">
        <v>2</v>
      </c>
      <c r="G610" s="283" t="str">
        <f>'Dry_Litterbag Placem_Collection'!C171</f>
        <v>Wet_W2_T1</v>
      </c>
      <c r="H610" s="293" t="s">
        <v>3672</v>
      </c>
      <c r="I610" s="285" t="s">
        <v>1147</v>
      </c>
      <c r="J610" s="282" t="str">
        <f>IF(ISBLANK('Dry_Litterbag Placem_Collection'!L171),"","G"&amp;""&amp;'Dry_Litterbag Placem_Collection'!L171)</f>
        <v>G135</v>
      </c>
      <c r="K610" s="286">
        <f>IFERROR(INDEX('Green_rooibos initial weight'!$C$5:$C$1749,MATCH(J610, 'Green_rooibos initial weight'!$A$5:$A$1749,0)),"")</f>
        <v>2.0049999999999999</v>
      </c>
      <c r="L610" s="286">
        <f t="shared" si="37"/>
        <v>1.7551999999999999</v>
      </c>
      <c r="M610" s="291"/>
      <c r="N610" s="291"/>
      <c r="O610" s="286">
        <f>IF(IFERROR(INDEX('Both teabags AfterDry'!$D$3:$D$900,MATCH(J610,'Both teabags AfterDry'!$A$3:$A$900,0)),"")="","",(IFERROR(INDEX('Both teabags AfterDry'!$D$3:$D$900,MATCH(J610,'Both teabags AfterDry'!$A$3:$A$900,0)),"")))</f>
        <v>0.78129999999999999</v>
      </c>
      <c r="P610" s="286">
        <f t="shared" si="38"/>
        <v>0.63070000000000004</v>
      </c>
      <c r="Q610" s="291"/>
      <c r="R610" s="291"/>
      <c r="S610" s="287">
        <f>'Dry_Litterbag Placem_Collection'!E171</f>
        <v>42940</v>
      </c>
      <c r="T610" s="287">
        <f>IF('Dry_Litterbag Placem_Collection'!G171="","",'Dry_Litterbag Placem_Collection'!G171)</f>
        <v>43009</v>
      </c>
      <c r="U610" s="288">
        <f t="shared" si="36"/>
        <v>69</v>
      </c>
      <c r="V610" s="286">
        <f t="shared" si="39"/>
        <v>1.1244999999999998</v>
      </c>
      <c r="W610" s="289">
        <f>IFERROR(INDEX(Rainfall_Dry!$O$2:$O$217,MATCH(B610, Rainfall_Dry!$A$2:$A$217,0)),"")</f>
        <v>162.634207253</v>
      </c>
      <c r="X610" s="270">
        <v>23.96</v>
      </c>
      <c r="Y610" s="270">
        <v>4.9199999999999982</v>
      </c>
      <c r="Z610" s="270">
        <v>71.12</v>
      </c>
      <c r="AA610" s="271" t="s">
        <v>2688</v>
      </c>
      <c r="AB610" s="270">
        <v>3.30913750616067</v>
      </c>
      <c r="AC610">
        <f>IF('WetLitterbags placem_collection'!AB171="","",'WetLitterbags placem_collection'!AB171)</f>
        <v>8.1999999999999993</v>
      </c>
      <c r="AD610">
        <f>IF('WetLitterbags placem_collection'!Z171="","",'WetLitterbags placem_collection'!Z171)</f>
        <v>11.4</v>
      </c>
      <c r="AE610" s="256" t="str">
        <f>IF('WetLitterbags placem_collection'!AA171="","",'WetLitterbags placem_collection'!AA171)</f>
        <v>O</v>
      </c>
      <c r="AF610">
        <f>IF('WetLitterbags placem_collection'!AC171="","",'WetLitterbags placem_collection'!AC171)</f>
        <v>1</v>
      </c>
      <c r="AG610">
        <f>IFERROR(AVERAGE('Dry_Litterbag Placem_Collection'!O171,'Dry_Litterbag Placem_Collection'!R171),"")</f>
        <v>6.65</v>
      </c>
      <c r="AH610" s="290">
        <f>IFERROR(AVERAGE('Dry_Litterbag Placem_Collection'!N171,'Dry_Litterbag Placem_Collection'!Q171),"")</f>
        <v>35.049999999999997</v>
      </c>
      <c r="AI610" s="289">
        <f>INDEX(Coordinates!$B$2:$B$197,MATCH(G610,Coordinates!$J$2:$J$197,0))</f>
        <v>-2.2784290180000002</v>
      </c>
      <c r="AJ610" s="289">
        <f>INDEX(Coordinates!$C$2:$C$197,MATCH(G610,Coordinates!$J$2:$J$197,0))</f>
        <v>34.024240030000001</v>
      </c>
      <c r="AK610" s="289" t="str">
        <f>IF(ISNUMBER(SEARCH("C", 'Dry_Litterbag Placem_Collection'!U171)),"YES","")</f>
        <v/>
      </c>
      <c r="AL610" s="289" t="str">
        <f>IF(ISNUMBER(SEARCH("H", 'Dry_Litterbag Placem_Collection'!U171)),"YES","")</f>
        <v/>
      </c>
      <c r="AM610" s="289" t="str">
        <f>IF(ISNUMBER(SEARCH("R", 'Dry_Litterbag Placem_Collection'!U171)),"YES","")</f>
        <v>YES</v>
      </c>
    </row>
    <row r="611" spans="1:39" ht="15" customHeight="1">
      <c r="A611" s="281" t="s">
        <v>2677</v>
      </c>
      <c r="B611" s="282">
        <f>'Dry_Litterbag Placem_Collection'!A172</f>
        <v>170</v>
      </c>
      <c r="C611" s="282" t="str">
        <f>'Dry_Litterbag Placem_Collection'!B172</f>
        <v>Handajega</v>
      </c>
      <c r="D611" s="282" t="s">
        <v>2677</v>
      </c>
      <c r="E611" s="282" t="s">
        <v>2679</v>
      </c>
      <c r="F611" s="282">
        <v>2</v>
      </c>
      <c r="G611" s="283" t="str">
        <f>'Dry_Litterbag Placem_Collection'!C172</f>
        <v>Wet_W2_T2</v>
      </c>
      <c r="H611" s="293" t="s">
        <v>3672</v>
      </c>
      <c r="I611" s="285" t="s">
        <v>1147</v>
      </c>
      <c r="J611" s="282" t="str">
        <f>IF(ISBLANK('Dry_Litterbag Placem_Collection'!L172),"","G"&amp;""&amp;'Dry_Litterbag Placem_Collection'!L172)</f>
        <v>G515</v>
      </c>
      <c r="K611" s="286">
        <f>IFERROR(INDEX('Green_rooibos initial weight'!$C$5:$C$1749,MATCH(J611, 'Green_rooibos initial weight'!$A$5:$A$1749,0)),"")</f>
        <v>1.9890000000000001</v>
      </c>
      <c r="L611" s="286">
        <f t="shared" si="37"/>
        <v>1.7392000000000001</v>
      </c>
      <c r="M611" s="291"/>
      <c r="N611" s="291"/>
      <c r="O611" s="286">
        <f>IF(IFERROR(INDEX('Both teabags AfterDry'!$D$3:$D$900,MATCH(J611,'Both teabags AfterDry'!$A$3:$A$900,0)),"")="","",(IFERROR(INDEX('Both teabags AfterDry'!$D$3:$D$900,MATCH(J611,'Both teabags AfterDry'!$A$3:$A$900,0)),"")))</f>
        <v>0.77959999999999996</v>
      </c>
      <c r="P611" s="286">
        <f t="shared" si="38"/>
        <v>0.629</v>
      </c>
      <c r="Q611" s="291"/>
      <c r="R611" s="291"/>
      <c r="S611" s="287">
        <f>'Dry_Litterbag Placem_Collection'!E172</f>
        <v>42940</v>
      </c>
      <c r="T611" s="287">
        <f>IF('Dry_Litterbag Placem_Collection'!G172="","",'Dry_Litterbag Placem_Collection'!G172)</f>
        <v>43009</v>
      </c>
      <c r="U611" s="288">
        <f t="shared" si="36"/>
        <v>69</v>
      </c>
      <c r="V611" s="286">
        <f t="shared" si="39"/>
        <v>1.1102000000000001</v>
      </c>
      <c r="W611" s="289">
        <f>IFERROR(INDEX(Rainfall_Dry!$O$2:$O$217,MATCH(B611, Rainfall_Dry!$A$2:$A$217,0)),"")</f>
        <v>162.634207253</v>
      </c>
      <c r="X611" s="270">
        <v>23.96</v>
      </c>
      <c r="Y611" s="270">
        <v>4.9199999999999982</v>
      </c>
      <c r="Z611" s="270">
        <v>71.12</v>
      </c>
      <c r="AA611" s="271" t="s">
        <v>2688</v>
      </c>
      <c r="AB611" s="270">
        <v>4.3091375061606696</v>
      </c>
      <c r="AC611">
        <f>IF('WetLitterbags placem_collection'!AB172="","",'WetLitterbags placem_collection'!AB172)</f>
        <v>7.7</v>
      </c>
      <c r="AD611">
        <f>IF('WetLitterbags placem_collection'!Z172="","",'WetLitterbags placem_collection'!Z172)</f>
        <v>15.8</v>
      </c>
      <c r="AE611" s="256" t="str">
        <f>IF('WetLitterbags placem_collection'!AA172="","",'WetLitterbags placem_collection'!AA172)</f>
        <v>O</v>
      </c>
      <c r="AF611">
        <f>IF('WetLitterbags placem_collection'!AC172="","",'WetLitterbags placem_collection'!AC172)</f>
        <v>1</v>
      </c>
      <c r="AG611">
        <f>IFERROR(AVERAGE('Dry_Litterbag Placem_Collection'!O172,'Dry_Litterbag Placem_Collection'!R172),"")</f>
        <v>6.1</v>
      </c>
      <c r="AH611" s="290">
        <f>IFERROR(AVERAGE('Dry_Litterbag Placem_Collection'!N172,'Dry_Litterbag Placem_Collection'!Q172),"")</f>
        <v>33.950000000000003</v>
      </c>
      <c r="AI611" s="289">
        <f>INDEX(Coordinates!$B$2:$B$197,MATCH(G611,Coordinates!$J$2:$J$197,0))</f>
        <v>-2.2784629650000001</v>
      </c>
      <c r="AJ611" s="289">
        <f>INDEX(Coordinates!$C$2:$C$197,MATCH(G611,Coordinates!$J$2:$J$197,0))</f>
        <v>34.024177999999999</v>
      </c>
      <c r="AK611" s="289" t="str">
        <f>IF(ISNUMBER(SEARCH("C", 'Dry_Litterbag Placem_Collection'!U172)),"YES","")</f>
        <v/>
      </c>
      <c r="AL611" s="289" t="str">
        <f>IF(ISNUMBER(SEARCH("H", 'Dry_Litterbag Placem_Collection'!U172)),"YES","")</f>
        <v/>
      </c>
      <c r="AM611" s="289" t="str">
        <f>IF(ISNUMBER(SEARCH("R", 'Dry_Litterbag Placem_Collection'!U172)),"YES","")</f>
        <v>YES</v>
      </c>
    </row>
    <row r="612" spans="1:39" ht="15" customHeight="1">
      <c r="A612" s="281" t="s">
        <v>2677</v>
      </c>
      <c r="B612" s="282">
        <f>'Dry_Litterbag Placem_Collection'!A173</f>
        <v>171</v>
      </c>
      <c r="C612" s="282" t="str">
        <f>'Dry_Litterbag Placem_Collection'!B173</f>
        <v>Handajega</v>
      </c>
      <c r="D612" s="282" t="s">
        <v>2677</v>
      </c>
      <c r="E612" s="282" t="s">
        <v>2679</v>
      </c>
      <c r="F612" s="282">
        <v>2</v>
      </c>
      <c r="G612" s="283" t="str">
        <f>'Dry_Litterbag Placem_Collection'!C173</f>
        <v>Wet_W2_T3</v>
      </c>
      <c r="H612" s="293" t="s">
        <v>3672</v>
      </c>
      <c r="I612" s="285" t="s">
        <v>1147</v>
      </c>
      <c r="J612" s="282" t="str">
        <f>IF(ISBLANK('Dry_Litterbag Placem_Collection'!L173),"","G"&amp;""&amp;'Dry_Litterbag Placem_Collection'!L173)</f>
        <v>G348</v>
      </c>
      <c r="K612" s="286">
        <f>IFERROR(INDEX('Green_rooibos initial weight'!$C$5:$C$1749,MATCH(J612, 'Green_rooibos initial weight'!$A$5:$A$1749,0)),"")</f>
        <v>2.0139999999999998</v>
      </c>
      <c r="L612" s="286">
        <f t="shared" si="37"/>
        <v>1.7641999999999998</v>
      </c>
      <c r="M612" s="291"/>
      <c r="N612" s="291"/>
      <c r="O612" s="286">
        <f>IF(IFERROR(INDEX('Both teabags AfterDry'!$D$3:$D$900,MATCH(J612,'Both teabags AfterDry'!$A$3:$A$900,0)),"")="","",(IFERROR(INDEX('Both teabags AfterDry'!$D$3:$D$900,MATCH(J612,'Both teabags AfterDry'!$A$3:$A$900,0)),"")))</f>
        <v>0.69310000000000005</v>
      </c>
      <c r="P612" s="286">
        <f t="shared" si="38"/>
        <v>0.54249999999999998</v>
      </c>
      <c r="Q612" s="291"/>
      <c r="R612" s="291"/>
      <c r="S612" s="287">
        <f>'Dry_Litterbag Placem_Collection'!E173</f>
        <v>42940</v>
      </c>
      <c r="T612" s="287">
        <f>IF('Dry_Litterbag Placem_Collection'!G173="","",'Dry_Litterbag Placem_Collection'!G173)</f>
        <v>43009</v>
      </c>
      <c r="U612" s="288">
        <f t="shared" si="36"/>
        <v>69</v>
      </c>
      <c r="V612" s="286">
        <f t="shared" si="39"/>
        <v>1.2216999999999998</v>
      </c>
      <c r="W612" s="289">
        <f>IFERROR(INDEX(Rainfall_Dry!$O$2:$O$217,MATCH(B612, Rainfall_Dry!$A$2:$A$217,0)),"")</f>
        <v>162.634207253</v>
      </c>
      <c r="X612" s="270">
        <v>23.96</v>
      </c>
      <c r="Y612" s="270">
        <v>4.9199999999999982</v>
      </c>
      <c r="Z612" s="270">
        <v>71.12</v>
      </c>
      <c r="AA612" s="271" t="s">
        <v>2688</v>
      </c>
      <c r="AB612" s="270">
        <v>5.3091375061606696</v>
      </c>
      <c r="AC612">
        <f>IF('WetLitterbags placem_collection'!AB173="","",'WetLitterbags placem_collection'!AB173)</f>
        <v>13.4</v>
      </c>
      <c r="AD612">
        <f>IF('WetLitterbags placem_collection'!Z173="","",'WetLitterbags placem_collection'!Z173)</f>
        <v>7.6</v>
      </c>
      <c r="AE612" s="256" t="str">
        <f>IF('WetLitterbags placem_collection'!AA173="","",'WetLitterbags placem_collection'!AA173)</f>
        <v>O</v>
      </c>
      <c r="AF612">
        <f>IF('WetLitterbags placem_collection'!AC173="","",'WetLitterbags placem_collection'!AC173)</f>
        <v>1</v>
      </c>
      <c r="AG612">
        <f>IFERROR(AVERAGE('Dry_Litterbag Placem_Collection'!O173,'Dry_Litterbag Placem_Collection'!R173),"")</f>
        <v>5.6</v>
      </c>
      <c r="AH612" s="290">
        <f>IFERROR(AVERAGE('Dry_Litterbag Placem_Collection'!N173,'Dry_Litterbag Placem_Collection'!Q173),"")</f>
        <v>33</v>
      </c>
      <c r="AI612" s="289">
        <f>INDEX(Coordinates!$B$2:$B$197,MATCH(G612,Coordinates!$J$2:$J$197,0))</f>
        <v>-2.2785389889999998</v>
      </c>
      <c r="AJ612" s="289">
        <f>INDEX(Coordinates!$C$2:$C$197,MATCH(G612,Coordinates!$J$2:$J$197,0))</f>
        <v>34.024371039999998</v>
      </c>
      <c r="AK612" s="289" t="str">
        <f>IF(ISNUMBER(SEARCH("C", 'Dry_Litterbag Placem_Collection'!U173)),"YES","")</f>
        <v/>
      </c>
      <c r="AL612" s="289" t="str">
        <f>IF(ISNUMBER(SEARCH("H", 'Dry_Litterbag Placem_Collection'!U173)),"YES","")</f>
        <v/>
      </c>
      <c r="AM612" s="289" t="str">
        <f>IF(ISNUMBER(SEARCH("R", 'Dry_Litterbag Placem_Collection'!U173)),"YES","")</f>
        <v>YES</v>
      </c>
    </row>
    <row r="613" spans="1:39" ht="15" customHeight="1">
      <c r="A613" s="281" t="s">
        <v>2677</v>
      </c>
      <c r="B613" s="282">
        <f>'Dry_Litterbag Placem_Collection'!A174</f>
        <v>172</v>
      </c>
      <c r="C613" s="282" t="str">
        <f>'Dry_Litterbag Placem_Collection'!B174</f>
        <v>Handajega</v>
      </c>
      <c r="D613" s="282" t="s">
        <v>2677</v>
      </c>
      <c r="E613" s="282" t="s">
        <v>2679</v>
      </c>
      <c r="F613" s="282">
        <v>2</v>
      </c>
      <c r="G613" s="283" t="str">
        <f>'Dry_Litterbag Placem_Collection'!C174</f>
        <v>Wet_W2_T4</v>
      </c>
      <c r="H613" s="293" t="s">
        <v>3672</v>
      </c>
      <c r="I613" s="285" t="s">
        <v>1147</v>
      </c>
      <c r="J613" s="282" t="str">
        <f>IF(ISBLANK('Dry_Litterbag Placem_Collection'!L174),"","G"&amp;""&amp;'Dry_Litterbag Placem_Collection'!L174)</f>
        <v/>
      </c>
      <c r="K613" s="286" t="str">
        <f>IFERROR(INDEX('Green_rooibos initial weight'!$C$5:$C$1749,MATCH(J613, 'Green_rooibos initial weight'!$A$5:$A$1749,0)),"")</f>
        <v/>
      </c>
      <c r="L613" s="286" t="str">
        <f t="shared" si="37"/>
        <v/>
      </c>
      <c r="M613" s="291"/>
      <c r="N613" s="291"/>
      <c r="O613" s="286" t="str">
        <f>IF(IFERROR(INDEX('Both teabags AfterDry'!$D$3:$D$900,MATCH(J613,'Both teabags AfterDry'!$A$3:$A$900,0)),"")="","",(IFERROR(INDEX('Both teabags AfterDry'!$D$3:$D$900,MATCH(J613,'Both teabags AfterDry'!$A$3:$A$900,0)),"")))</f>
        <v/>
      </c>
      <c r="P613" s="286" t="str">
        <f t="shared" si="38"/>
        <v/>
      </c>
      <c r="Q613" s="291"/>
      <c r="R613" s="291"/>
      <c r="S613" s="287">
        <f>'Dry_Litterbag Placem_Collection'!E174</f>
        <v>0</v>
      </c>
      <c r="T613" s="287" t="str">
        <f>IF('Dry_Litterbag Placem_Collection'!G174="","",'Dry_Litterbag Placem_Collection'!G174)</f>
        <v/>
      </c>
      <c r="U613" s="288" t="str">
        <f t="shared" si="36"/>
        <v/>
      </c>
      <c r="V613" s="286" t="str">
        <f t="shared" si="39"/>
        <v/>
      </c>
      <c r="W613" s="289" t="str">
        <f>IFERROR(INDEX(Rainfall_Dry!$O$2:$O$217,MATCH(B613, Rainfall_Dry!$A$2:$A$217,0)),"")</f>
        <v/>
      </c>
      <c r="X613" s="270">
        <v>23.96</v>
      </c>
      <c r="Y613" s="270">
        <v>4.9199999999999982</v>
      </c>
      <c r="Z613" s="270">
        <v>71.12</v>
      </c>
      <c r="AA613" s="271" t="s">
        <v>2688</v>
      </c>
      <c r="AB613" s="270">
        <v>6.3091375061606696</v>
      </c>
      <c r="AC613">
        <f>IF('WetLitterbags placem_collection'!AB174="","",'WetLitterbags placem_collection'!AB174)</f>
        <v>3.3</v>
      </c>
      <c r="AD613">
        <f>IF('WetLitterbags placem_collection'!Z174="","",'WetLitterbags placem_collection'!Z174)</f>
        <v>28.4</v>
      </c>
      <c r="AE613" s="256" t="str">
        <f>IF('WetLitterbags placem_collection'!AA174="","",'WetLitterbags placem_collection'!AA174)</f>
        <v>G</v>
      </c>
      <c r="AF613">
        <f>IF('WetLitterbags placem_collection'!AC174="","",'WetLitterbags placem_collection'!AC174)</f>
        <v>1</v>
      </c>
      <c r="AG613" t="str">
        <f>IFERROR(AVERAGE('Dry_Litterbag Placem_Collection'!O174,'Dry_Litterbag Placem_Collection'!R174),"")</f>
        <v/>
      </c>
      <c r="AH613" s="290" t="str">
        <f>IFERROR(AVERAGE('Dry_Litterbag Placem_Collection'!N174,'Dry_Litterbag Placem_Collection'!Q174),"")</f>
        <v/>
      </c>
      <c r="AI613" s="289">
        <f>INDEX(Coordinates!$B$2:$B$197,MATCH(G613,Coordinates!$J$2:$J$197,0))</f>
        <v>-2.2781410160000002</v>
      </c>
      <c r="AJ613" s="289">
        <f>INDEX(Coordinates!$C$2:$C$197,MATCH(G613,Coordinates!$J$2:$J$197,0))</f>
        <v>34.024136009999999</v>
      </c>
      <c r="AK613" s="289" t="str">
        <f>IF(ISNUMBER(SEARCH("C", 'Dry_Litterbag Placem_Collection'!U174)),"YES","")</f>
        <v/>
      </c>
      <c r="AL613" s="289" t="str">
        <f>IF(ISNUMBER(SEARCH("H", 'Dry_Litterbag Placem_Collection'!U174)),"YES","")</f>
        <v/>
      </c>
      <c r="AM613" s="289" t="str">
        <f>IF(ISNUMBER(SEARCH("R", 'Dry_Litterbag Placem_Collection'!U174)),"YES","")</f>
        <v/>
      </c>
    </row>
    <row r="614" spans="1:39" ht="15" customHeight="1">
      <c r="A614" s="281" t="s">
        <v>2677</v>
      </c>
      <c r="B614" s="282">
        <f>'Dry_Litterbag Placem_Collection'!A175</f>
        <v>173</v>
      </c>
      <c r="C614" s="282" t="str">
        <f>'Dry_Litterbag Placem_Collection'!B175</f>
        <v>Handajega</v>
      </c>
      <c r="D614" s="282" t="s">
        <v>2677</v>
      </c>
      <c r="E614" s="282" t="s">
        <v>2679</v>
      </c>
      <c r="F614" s="282">
        <v>2</v>
      </c>
      <c r="G614" s="283" t="str">
        <f>'Dry_Litterbag Placem_Collection'!C175</f>
        <v>Wet_W2_T5</v>
      </c>
      <c r="H614" s="293" t="s">
        <v>3672</v>
      </c>
      <c r="I614" s="285" t="s">
        <v>1147</v>
      </c>
      <c r="J614" s="282" t="str">
        <f>IF(ISBLANK('Dry_Litterbag Placem_Collection'!L175),"","G"&amp;""&amp;'Dry_Litterbag Placem_Collection'!L175)</f>
        <v>G307</v>
      </c>
      <c r="K614" s="286">
        <f>IFERROR(INDEX('Green_rooibos initial weight'!$C$5:$C$1749,MATCH(J614, 'Green_rooibos initial weight'!$A$5:$A$1749,0)),"")</f>
        <v>1.9810000000000001</v>
      </c>
      <c r="L614" s="286">
        <f t="shared" si="37"/>
        <v>1.7312000000000001</v>
      </c>
      <c r="M614" s="291"/>
      <c r="N614" s="291"/>
      <c r="O614" s="286" t="str">
        <f>IF(IFERROR(INDEX('Both teabags AfterDry'!$D$3:$D$900,MATCH(J614,'Both teabags AfterDry'!$A$3:$A$900,0)),"")="","",(IFERROR(INDEX('Both teabags AfterDry'!$D$3:$D$900,MATCH(J614,'Both teabags AfterDry'!$A$3:$A$900,0)),"")))</f>
        <v/>
      </c>
      <c r="P614" s="286" t="str">
        <f t="shared" si="38"/>
        <v/>
      </c>
      <c r="Q614" s="291"/>
      <c r="R614" s="291"/>
      <c r="S614" s="287">
        <f>'Dry_Litterbag Placem_Collection'!E175</f>
        <v>42940</v>
      </c>
      <c r="T614" s="287">
        <f>IF('Dry_Litterbag Placem_Collection'!G175="","",'Dry_Litterbag Placem_Collection'!G175)</f>
        <v>43009</v>
      </c>
      <c r="U614" s="288">
        <f t="shared" si="36"/>
        <v>69</v>
      </c>
      <c r="V614" s="286" t="str">
        <f t="shared" si="39"/>
        <v/>
      </c>
      <c r="W614" s="289">
        <f>IFERROR(INDEX(Rainfall_Dry!$O$2:$O$217,MATCH(B614, Rainfall_Dry!$A$2:$A$217,0)),"")</f>
        <v>162.634207253</v>
      </c>
      <c r="X614" s="270">
        <v>23.96</v>
      </c>
      <c r="Y614" s="270">
        <v>4.9199999999999982</v>
      </c>
      <c r="Z614" s="270">
        <v>71.12</v>
      </c>
      <c r="AA614" s="271" t="s">
        <v>2688</v>
      </c>
      <c r="AB614" s="270">
        <v>7.3091375061606696</v>
      </c>
      <c r="AC614">
        <f>IF('WetLitterbags placem_collection'!AB175="","",'WetLitterbags placem_collection'!AB175)</f>
        <v>15.4</v>
      </c>
      <c r="AD614">
        <f>IF('WetLitterbags placem_collection'!Z175="","",'WetLitterbags placem_collection'!Z175)</f>
        <v>12.4</v>
      </c>
      <c r="AE614" s="256" t="str">
        <f>IF('WetLitterbags placem_collection'!AA175="","",'WetLitterbags placem_collection'!AA175)</f>
        <v>O</v>
      </c>
      <c r="AF614">
        <f>IF('WetLitterbags placem_collection'!AC175="","",'WetLitterbags placem_collection'!AC175)</f>
        <v>0</v>
      </c>
      <c r="AG614">
        <f>IFERROR(AVERAGE('Dry_Litterbag Placem_Collection'!O175,'Dry_Litterbag Placem_Collection'!R175),"")</f>
        <v>6.3</v>
      </c>
      <c r="AH614" s="290">
        <f>IFERROR(AVERAGE('Dry_Litterbag Placem_Collection'!N175,'Dry_Litterbag Placem_Collection'!Q175),"")</f>
        <v>34.049999999999997</v>
      </c>
      <c r="AI614" s="289">
        <f>INDEX(Coordinates!$B$2:$B$197,MATCH(G614,Coordinates!$J$2:$J$197,0))</f>
        <v>-2.27856799</v>
      </c>
      <c r="AJ614" s="289">
        <f>INDEX(Coordinates!$C$2:$C$197,MATCH(G614,Coordinates!$J$2:$J$197,0))</f>
        <v>34.023969970000003</v>
      </c>
      <c r="AK614" s="289" t="str">
        <f>IF(ISNUMBER(SEARCH("C", 'Dry_Litterbag Placem_Collection'!U175)),"YES","")</f>
        <v/>
      </c>
      <c r="AL614" s="289" t="str">
        <f>IF(ISNUMBER(SEARCH("H", 'Dry_Litterbag Placem_Collection'!U175)),"YES","")</f>
        <v/>
      </c>
      <c r="AM614" s="289" t="str">
        <f>IF(ISNUMBER(SEARCH("R", 'Dry_Litterbag Placem_Collection'!U175)),"YES","")</f>
        <v/>
      </c>
    </row>
    <row r="615" spans="1:39" ht="15" customHeight="1">
      <c r="A615" s="281" t="s">
        <v>2677</v>
      </c>
      <c r="B615" s="282">
        <f>'Dry_Litterbag Placem_Collection'!A176</f>
        <v>174</v>
      </c>
      <c r="C615" s="282" t="str">
        <f>'Dry_Litterbag Placem_Collection'!B176</f>
        <v>Handajega</v>
      </c>
      <c r="D615" s="282" t="s">
        <v>2677</v>
      </c>
      <c r="E615" s="282" t="s">
        <v>2679</v>
      </c>
      <c r="F615" s="282">
        <v>2</v>
      </c>
      <c r="G615" s="283" t="str">
        <f>'Dry_Litterbag Placem_Collection'!C176</f>
        <v>Wet_W2_T6</v>
      </c>
      <c r="H615" s="293" t="s">
        <v>3672</v>
      </c>
      <c r="I615" s="285" t="s">
        <v>1147</v>
      </c>
      <c r="J615" s="282" t="str">
        <f>IF(ISBLANK('Dry_Litterbag Placem_Collection'!L176),"","G"&amp;""&amp;'Dry_Litterbag Placem_Collection'!L176)</f>
        <v>G155</v>
      </c>
      <c r="K615" s="286">
        <f>IFERROR(INDEX('Green_rooibos initial weight'!$C$5:$C$1749,MATCH(J615, 'Green_rooibos initial weight'!$A$5:$A$1749,0)),"")</f>
        <v>2.0379999999999998</v>
      </c>
      <c r="L615" s="286">
        <f t="shared" si="37"/>
        <v>1.7881999999999998</v>
      </c>
      <c r="M615" s="291"/>
      <c r="N615" s="291"/>
      <c r="O615" s="286">
        <f>IF(IFERROR(INDEX('Both teabags AfterDry'!$D$3:$D$900,MATCH(J615,'Both teabags AfterDry'!$A$3:$A$900,0)),"")="","",(IFERROR(INDEX('Both teabags AfterDry'!$D$3:$D$900,MATCH(J615,'Both teabags AfterDry'!$A$3:$A$900,0)),"")))</f>
        <v>0.78239999999999998</v>
      </c>
      <c r="P615" s="286">
        <f t="shared" si="38"/>
        <v>0.63179999999999992</v>
      </c>
      <c r="Q615" s="291"/>
      <c r="R615" s="291"/>
      <c r="S615" s="287">
        <f>'Dry_Litterbag Placem_Collection'!E176</f>
        <v>42940</v>
      </c>
      <c r="T615" s="287">
        <f>IF('Dry_Litterbag Placem_Collection'!G176="","",'Dry_Litterbag Placem_Collection'!G176)</f>
        <v>43009</v>
      </c>
      <c r="U615" s="288">
        <f t="shared" si="36"/>
        <v>69</v>
      </c>
      <c r="V615" s="286">
        <f t="shared" si="39"/>
        <v>1.1563999999999999</v>
      </c>
      <c r="W615" s="289">
        <f>IFERROR(INDEX(Rainfall_Dry!$O$2:$O$217,MATCH(B615, Rainfall_Dry!$A$2:$A$217,0)),"")</f>
        <v>162.634207253</v>
      </c>
      <c r="X615" s="270">
        <v>23.96</v>
      </c>
      <c r="Y615" s="270">
        <v>4.9199999999999982</v>
      </c>
      <c r="Z615" s="270">
        <v>71.12</v>
      </c>
      <c r="AA615" s="271" t="s">
        <v>2688</v>
      </c>
      <c r="AB615" s="270">
        <v>8.3091375061606705</v>
      </c>
      <c r="AC615">
        <f>IF('WetLitterbags placem_collection'!AB176="","",'WetLitterbags placem_collection'!AB176)</f>
        <v>7.4</v>
      </c>
      <c r="AD615">
        <f>IF('WetLitterbags placem_collection'!Z176="","",'WetLitterbags placem_collection'!Z176)</f>
        <v>7.4</v>
      </c>
      <c r="AE615" s="256" t="str">
        <f>IF('WetLitterbags placem_collection'!AA176="","",'WetLitterbags placem_collection'!AA176)</f>
        <v>O</v>
      </c>
      <c r="AF615">
        <f>IF('WetLitterbags placem_collection'!AC176="","",'WetLitterbags placem_collection'!AC176)</f>
        <v>0</v>
      </c>
      <c r="AG615">
        <f>IFERROR(AVERAGE('Dry_Litterbag Placem_Collection'!O176,'Dry_Litterbag Placem_Collection'!R176),"")</f>
        <v>5.9</v>
      </c>
      <c r="AH615" s="290">
        <f>IFERROR(AVERAGE('Dry_Litterbag Placem_Collection'!N176,'Dry_Litterbag Placem_Collection'!Q176),"")</f>
        <v>33.200000000000003</v>
      </c>
      <c r="AI615" s="289">
        <f>INDEX(Coordinates!$B$2:$B$197,MATCH(G615,Coordinates!$J$2:$J$197,0))</f>
        <v>-2.2786809780000001</v>
      </c>
      <c r="AJ615" s="289">
        <f>INDEX(Coordinates!$C$2:$C$197,MATCH(G615,Coordinates!$J$2:$J$197,0))</f>
        <v>34.02434899</v>
      </c>
      <c r="AK615" s="289" t="str">
        <f>IF(ISNUMBER(SEARCH("C", 'Dry_Litterbag Placem_Collection'!U176)),"YES","")</f>
        <v/>
      </c>
      <c r="AL615" s="289" t="str">
        <f>IF(ISNUMBER(SEARCH("H", 'Dry_Litterbag Placem_Collection'!U176)),"YES","")</f>
        <v/>
      </c>
      <c r="AM615" s="289" t="str">
        <f>IF(ISNUMBER(SEARCH("R", 'Dry_Litterbag Placem_Collection'!U176)),"YES","")</f>
        <v/>
      </c>
    </row>
    <row r="616" spans="1:39" ht="15" customHeight="1">
      <c r="A616" s="281" t="s">
        <v>2677</v>
      </c>
      <c r="B616" s="282">
        <f>'Dry_Litterbag Placem_Collection'!A177</f>
        <v>175</v>
      </c>
      <c r="C616" s="282" t="str">
        <f>'Dry_Litterbag Placem_Collection'!B177</f>
        <v>Handajega</v>
      </c>
      <c r="D616" s="282" t="s">
        <v>2677</v>
      </c>
      <c r="E616" s="282" t="s">
        <v>2679</v>
      </c>
      <c r="F616" s="282">
        <v>2</v>
      </c>
      <c r="G616" s="283" t="str">
        <f>'Dry_Litterbag Placem_Collection'!C177</f>
        <v>Wet_W2_T7</v>
      </c>
      <c r="H616" s="293" t="s">
        <v>3672</v>
      </c>
      <c r="I616" s="285" t="s">
        <v>1147</v>
      </c>
      <c r="J616" s="282" t="str">
        <f>IF(ISBLANK('Dry_Litterbag Placem_Collection'!L177),"","G"&amp;""&amp;'Dry_Litterbag Placem_Collection'!L177)</f>
        <v>G719</v>
      </c>
      <c r="K616" s="286">
        <f>IFERROR(INDEX('Green_rooibos initial weight'!$C$5:$C$1749,MATCH(J616, 'Green_rooibos initial weight'!$A$5:$A$1749,0)),"")</f>
        <v>2.02</v>
      </c>
      <c r="L616" s="286">
        <f t="shared" si="37"/>
        <v>1.7702</v>
      </c>
      <c r="M616" s="291"/>
      <c r="N616" s="291"/>
      <c r="O616" s="286">
        <f>IF(IFERROR(INDEX('Both teabags AfterDry'!$D$3:$D$900,MATCH(J616,'Both teabags AfterDry'!$A$3:$A$900,0)),"")="","",(IFERROR(INDEX('Both teabags AfterDry'!$D$3:$D$900,MATCH(J616,'Both teabags AfterDry'!$A$3:$A$900,0)),"")))</f>
        <v>0.80269999999999997</v>
      </c>
      <c r="P616" s="286">
        <f t="shared" si="38"/>
        <v>0.6520999999999999</v>
      </c>
      <c r="Q616" s="291"/>
      <c r="R616" s="291"/>
      <c r="S616" s="287">
        <f>'Dry_Litterbag Placem_Collection'!E177</f>
        <v>42940</v>
      </c>
      <c r="T616" s="287">
        <f>IF('Dry_Litterbag Placem_Collection'!G177="","",'Dry_Litterbag Placem_Collection'!G177)</f>
        <v>43009</v>
      </c>
      <c r="U616" s="288">
        <f t="shared" si="36"/>
        <v>69</v>
      </c>
      <c r="V616" s="286">
        <f t="shared" si="39"/>
        <v>1.1181000000000001</v>
      </c>
      <c r="W616" s="289">
        <f>IFERROR(INDEX(Rainfall_Dry!$O$2:$O$217,MATCH(B616, Rainfall_Dry!$A$2:$A$217,0)),"")</f>
        <v>162.634207253</v>
      </c>
      <c r="X616" s="270">
        <v>23.96</v>
      </c>
      <c r="Y616" s="270">
        <v>4.9199999999999982</v>
      </c>
      <c r="Z616" s="270">
        <v>71.12</v>
      </c>
      <c r="AA616" s="271" t="s">
        <v>2688</v>
      </c>
      <c r="AB616" s="270">
        <v>9.3091375061606705</v>
      </c>
      <c r="AC616">
        <f>IF('WetLitterbags placem_collection'!AB177="","",'WetLitterbags placem_collection'!AB177)</f>
        <v>15.4</v>
      </c>
      <c r="AD616">
        <f>IF('WetLitterbags placem_collection'!Z177="","",'WetLitterbags placem_collection'!Z177)</f>
        <v>9.8000000000000007</v>
      </c>
      <c r="AE616" s="256" t="str">
        <f>IF('WetLitterbags placem_collection'!AA177="","",'WetLitterbags placem_collection'!AA177)</f>
        <v>O</v>
      </c>
      <c r="AF616">
        <f>IF('WetLitterbags placem_collection'!AC177="","",'WetLitterbags placem_collection'!AC177)</f>
        <v>1</v>
      </c>
      <c r="AG616">
        <f>IFERROR(AVERAGE('Dry_Litterbag Placem_Collection'!O177,'Dry_Litterbag Placem_Collection'!R177),"")</f>
        <v>5.9499999999999993</v>
      </c>
      <c r="AH616" s="290">
        <f>IFERROR(AVERAGE('Dry_Litterbag Placem_Collection'!N177,'Dry_Litterbag Placem_Collection'!Q177),"")</f>
        <v>34.049999999999997</v>
      </c>
      <c r="AI616" s="289">
        <f>INDEX(Coordinates!$B$2:$B$197,MATCH(G616,Coordinates!$J$2:$J$197,0))</f>
        <v>-2.2784219779999999</v>
      </c>
      <c r="AJ616" s="289">
        <f>INDEX(Coordinates!$C$2:$C$197,MATCH(G616,Coordinates!$J$2:$J$197,0))</f>
        <v>34.024374979999997</v>
      </c>
      <c r="AK616" s="289" t="str">
        <f>IF(ISNUMBER(SEARCH("C", 'Dry_Litterbag Placem_Collection'!U177)),"YES","")</f>
        <v/>
      </c>
      <c r="AL616" s="289" t="str">
        <f>IF(ISNUMBER(SEARCH("H", 'Dry_Litterbag Placem_Collection'!U177)),"YES","")</f>
        <v/>
      </c>
      <c r="AM616" s="289" t="str">
        <f>IF(ISNUMBER(SEARCH("R", 'Dry_Litterbag Placem_Collection'!U177)),"YES","")</f>
        <v/>
      </c>
    </row>
    <row r="617" spans="1:39" ht="15" customHeight="1">
      <c r="A617" s="281" t="s">
        <v>2677</v>
      </c>
      <c r="B617" s="282">
        <f>'Dry_Litterbag Placem_Collection'!A178</f>
        <v>176</v>
      </c>
      <c r="C617" s="282" t="str">
        <f>'Dry_Litterbag Placem_Collection'!B178</f>
        <v>Handajega</v>
      </c>
      <c r="D617" s="282" t="s">
        <v>2677</v>
      </c>
      <c r="E617" s="282" t="s">
        <v>2679</v>
      </c>
      <c r="F617" s="282">
        <v>2</v>
      </c>
      <c r="G617" s="283" t="str">
        <f>'Dry_Litterbag Placem_Collection'!C178</f>
        <v>Wet_W2_T8</v>
      </c>
      <c r="H617" s="293" t="s">
        <v>3672</v>
      </c>
      <c r="I617" s="285" t="s">
        <v>1147</v>
      </c>
      <c r="J617" s="282" t="str">
        <f>IF(ISBLANK('Dry_Litterbag Placem_Collection'!L178),"","G"&amp;""&amp;'Dry_Litterbag Placem_Collection'!L178)</f>
        <v>G323</v>
      </c>
      <c r="K617" s="286">
        <f>IFERROR(INDEX('Green_rooibos initial weight'!$C$5:$C$1749,MATCH(J617, 'Green_rooibos initial weight'!$A$5:$A$1749,0)),"")</f>
        <v>1.97</v>
      </c>
      <c r="L617" s="286">
        <f t="shared" si="37"/>
        <v>1.7202</v>
      </c>
      <c r="M617" s="291"/>
      <c r="N617" s="291"/>
      <c r="O617" s="286">
        <f>IF(IFERROR(INDEX('Both teabags AfterDry'!$D$3:$D$900,MATCH(J617,'Both teabags AfterDry'!$A$3:$A$900,0)),"")="","",(IFERROR(INDEX('Both teabags AfterDry'!$D$3:$D$900,MATCH(J617,'Both teabags AfterDry'!$A$3:$A$900,0)),"")))</f>
        <v>0.74829999999999997</v>
      </c>
      <c r="P617" s="286">
        <f t="shared" si="38"/>
        <v>0.5976999999999999</v>
      </c>
      <c r="Q617" s="291"/>
      <c r="R617" s="291"/>
      <c r="S617" s="287">
        <f>'Dry_Litterbag Placem_Collection'!E178</f>
        <v>42940</v>
      </c>
      <c r="T617" s="287">
        <f>IF('Dry_Litterbag Placem_Collection'!G178="","",'Dry_Litterbag Placem_Collection'!G178)</f>
        <v>43009</v>
      </c>
      <c r="U617" s="288">
        <f t="shared" si="36"/>
        <v>69</v>
      </c>
      <c r="V617" s="286">
        <f t="shared" si="39"/>
        <v>1.1225000000000001</v>
      </c>
      <c r="W617" s="289">
        <f>IFERROR(INDEX(Rainfall_Dry!$O$2:$O$217,MATCH(B617, Rainfall_Dry!$A$2:$A$217,0)),"")</f>
        <v>162.634207253</v>
      </c>
      <c r="X617" s="270">
        <v>23.96</v>
      </c>
      <c r="Y617" s="270">
        <v>4.9199999999999982</v>
      </c>
      <c r="Z617" s="270">
        <v>71.12</v>
      </c>
      <c r="AA617" s="271" t="s">
        <v>2688</v>
      </c>
      <c r="AB617" s="270">
        <v>10.309137506160701</v>
      </c>
      <c r="AC617">
        <f>IF('WetLitterbags placem_collection'!AB178="","",'WetLitterbags placem_collection'!AB178)</f>
        <v>6.8</v>
      </c>
      <c r="AD617">
        <f>IF('WetLitterbags placem_collection'!Z178="","",'WetLitterbags placem_collection'!Z178)</f>
        <v>6.9</v>
      </c>
      <c r="AE617" s="256" t="str">
        <f>IF('WetLitterbags placem_collection'!AA178="","",'WetLitterbags placem_collection'!AA178)</f>
        <v>O</v>
      </c>
      <c r="AF617">
        <f>IF('WetLitterbags placem_collection'!AC178="","",'WetLitterbags placem_collection'!AC178)</f>
        <v>0</v>
      </c>
      <c r="AG617">
        <f>IFERROR(AVERAGE('Dry_Litterbag Placem_Collection'!O178,'Dry_Litterbag Placem_Collection'!R178),"")</f>
        <v>4.5999999999999996</v>
      </c>
      <c r="AH617" s="290">
        <f>IFERROR(AVERAGE('Dry_Litterbag Placem_Collection'!N178,'Dry_Litterbag Placem_Collection'!Q178),"")</f>
        <v>34.5</v>
      </c>
      <c r="AI617" s="289">
        <f>INDEX(Coordinates!$B$2:$B$197,MATCH(G617,Coordinates!$J$2:$J$197,0))</f>
        <v>-2.2782909679999999</v>
      </c>
      <c r="AJ617" s="289">
        <f>INDEX(Coordinates!$C$2:$C$197,MATCH(G617,Coordinates!$J$2:$J$197,0))</f>
        <v>34.024574970000003</v>
      </c>
      <c r="AK617" s="289" t="str">
        <f>IF(ISNUMBER(SEARCH("C", 'Dry_Litterbag Placem_Collection'!U178)),"YES","")</f>
        <v/>
      </c>
      <c r="AL617" s="289" t="str">
        <f>IF(ISNUMBER(SEARCH("H", 'Dry_Litterbag Placem_Collection'!U178)),"YES","")</f>
        <v/>
      </c>
      <c r="AM617" s="289" t="str">
        <f>IF(ISNUMBER(SEARCH("R", 'Dry_Litterbag Placem_Collection'!U178)),"YES","")</f>
        <v>YES</v>
      </c>
    </row>
    <row r="618" spans="1:39" ht="15" customHeight="1">
      <c r="A618" s="281" t="s">
        <v>2677</v>
      </c>
      <c r="B618" s="282">
        <f>'Dry_Litterbag Placem_Collection'!A179</f>
        <v>177</v>
      </c>
      <c r="C618" s="282" t="str">
        <f>'Dry_Litterbag Placem_Collection'!B179</f>
        <v>Handajega</v>
      </c>
      <c r="D618" s="282" t="s">
        <v>2677</v>
      </c>
      <c r="E618" s="282" t="s">
        <v>2679</v>
      </c>
      <c r="F618" s="282">
        <v>3</v>
      </c>
      <c r="G618" s="283" t="str">
        <f>'Dry_Litterbag Placem_Collection'!C179</f>
        <v>Wet_W3_T1</v>
      </c>
      <c r="H618" s="293" t="s">
        <v>3672</v>
      </c>
      <c r="I618" s="285" t="s">
        <v>1147</v>
      </c>
      <c r="J618" s="282" t="str">
        <f>IF(ISBLANK('Dry_Litterbag Placem_Collection'!L179),"","G"&amp;""&amp;'Dry_Litterbag Placem_Collection'!L179)</f>
        <v>G14</v>
      </c>
      <c r="K618" s="286">
        <f>IFERROR(INDEX('Green_rooibos initial weight'!$C$5:$C$1749,MATCH(J618, 'Green_rooibos initial weight'!$A$5:$A$1749,0)),"")</f>
        <v>2.0750000000000002</v>
      </c>
      <c r="L618" s="286">
        <f t="shared" si="37"/>
        <v>1.8252000000000002</v>
      </c>
      <c r="M618" s="291"/>
      <c r="N618" s="291"/>
      <c r="O618" s="286" t="str">
        <f>IF(IFERROR(INDEX('Both teabags AfterDry'!$D$3:$D$900,MATCH(J618,'Both teabags AfterDry'!$A$3:$A$900,0)),"")="","",(IFERROR(INDEX('Both teabags AfterDry'!$D$3:$D$900,MATCH(J618,'Both teabags AfterDry'!$A$3:$A$900,0)),"")))</f>
        <v/>
      </c>
      <c r="P618" s="286" t="str">
        <f t="shared" si="38"/>
        <v/>
      </c>
      <c r="Q618" s="291"/>
      <c r="R618" s="291"/>
      <c r="S618" s="287">
        <f>'Dry_Litterbag Placem_Collection'!E179</f>
        <v>42940</v>
      </c>
      <c r="T618" s="287">
        <f>IF('Dry_Litterbag Placem_Collection'!G179="","",'Dry_Litterbag Placem_Collection'!G179)</f>
        <v>43009</v>
      </c>
      <c r="U618" s="288">
        <f t="shared" si="36"/>
        <v>69</v>
      </c>
      <c r="V618" s="286" t="str">
        <f t="shared" si="39"/>
        <v/>
      </c>
      <c r="W618" s="289">
        <f>IFERROR(INDEX(Rainfall_Dry!$O$2:$O$217,MATCH(B618, Rainfall_Dry!$A$2:$A$217,0)),"")</f>
        <v>162.634207253</v>
      </c>
      <c r="X618" s="270">
        <v>25.96</v>
      </c>
      <c r="Y618" s="270">
        <v>8.9200000000000017</v>
      </c>
      <c r="Z618" s="270">
        <v>65.12</v>
      </c>
      <c r="AA618" s="271" t="s">
        <v>2688</v>
      </c>
      <c r="AB618" s="270">
        <v>1.614588467225234</v>
      </c>
      <c r="AC618">
        <f>IF('WetLitterbags placem_collection'!AB179="","",'WetLitterbags placem_collection'!AB179)</f>
        <v>17.8</v>
      </c>
      <c r="AD618">
        <f>IF('WetLitterbags placem_collection'!Z179="","",'WetLitterbags placem_collection'!Z179)</f>
        <v>25.8</v>
      </c>
      <c r="AE618" s="256" t="str">
        <f>IF('WetLitterbags placem_collection'!AA179="","",'WetLitterbags placem_collection'!AA179)</f>
        <v>O</v>
      </c>
      <c r="AF618">
        <f>IF('WetLitterbags placem_collection'!AC179="","",'WetLitterbags placem_collection'!AC179)</f>
        <v>0</v>
      </c>
      <c r="AG618">
        <f>IFERROR(AVERAGE('Dry_Litterbag Placem_Collection'!O179,'Dry_Litterbag Placem_Collection'!R179),"")</f>
        <v>4.6999999999999993</v>
      </c>
      <c r="AH618" s="290">
        <f>IFERROR(AVERAGE('Dry_Litterbag Placem_Collection'!N179,'Dry_Litterbag Placem_Collection'!Q179),"")</f>
        <v>34.150000000000006</v>
      </c>
      <c r="AI618" s="289">
        <f>INDEX(Coordinates!$B$2:$B$197,MATCH(G618,Coordinates!$J$2:$J$197,0))</f>
        <v>-2.277740026</v>
      </c>
      <c r="AJ618" s="289">
        <f>INDEX(Coordinates!$C$2:$C$197,MATCH(G618,Coordinates!$J$2:$J$197,0))</f>
        <v>34.027640990000002</v>
      </c>
      <c r="AK618" s="289" t="str">
        <f>IF(ISNUMBER(SEARCH("C", 'Dry_Litterbag Placem_Collection'!U179)),"YES","")</f>
        <v/>
      </c>
      <c r="AL618" s="289" t="str">
        <f>IF(ISNUMBER(SEARCH("H", 'Dry_Litterbag Placem_Collection'!U179)),"YES","")</f>
        <v/>
      </c>
      <c r="AM618" s="289" t="str">
        <f>IF(ISNUMBER(SEARCH("R", 'Dry_Litterbag Placem_Collection'!U179)),"YES","")</f>
        <v/>
      </c>
    </row>
    <row r="619" spans="1:39" ht="15" customHeight="1">
      <c r="A619" s="281" t="s">
        <v>2677</v>
      </c>
      <c r="B619" s="282">
        <f>'Dry_Litterbag Placem_Collection'!A180</f>
        <v>178</v>
      </c>
      <c r="C619" s="282" t="str">
        <f>'Dry_Litterbag Placem_Collection'!B180</f>
        <v>Handajega</v>
      </c>
      <c r="D619" s="282" t="s">
        <v>2677</v>
      </c>
      <c r="E619" s="282" t="s">
        <v>2679</v>
      </c>
      <c r="F619" s="282">
        <v>3</v>
      </c>
      <c r="G619" s="283" t="str">
        <f>'Dry_Litterbag Placem_Collection'!C180</f>
        <v>Wet_W3_T2</v>
      </c>
      <c r="H619" s="293" t="s">
        <v>3672</v>
      </c>
      <c r="I619" s="285" t="s">
        <v>1147</v>
      </c>
      <c r="J619" s="282" t="str">
        <f>IF(ISBLANK('Dry_Litterbag Placem_Collection'!L180),"","G"&amp;""&amp;'Dry_Litterbag Placem_Collection'!L180)</f>
        <v>G410</v>
      </c>
      <c r="K619" s="286">
        <f>IFERROR(INDEX('Green_rooibos initial weight'!$C$5:$C$1749,MATCH(J619, 'Green_rooibos initial weight'!$A$5:$A$1749,0)),"")</f>
        <v>2.1110000000000002</v>
      </c>
      <c r="L619" s="286">
        <f t="shared" si="37"/>
        <v>1.8612000000000002</v>
      </c>
      <c r="M619" s="291"/>
      <c r="N619" s="291"/>
      <c r="O619" s="286">
        <f>IF(IFERROR(INDEX('Both teabags AfterDry'!$D$3:$D$900,MATCH(J619,'Both teabags AfterDry'!$A$3:$A$900,0)),"")="","",(IFERROR(INDEX('Both teabags AfterDry'!$D$3:$D$900,MATCH(J619,'Both teabags AfterDry'!$A$3:$A$900,0)),"")))</f>
        <v>0.71050000000000002</v>
      </c>
      <c r="P619" s="286">
        <f t="shared" si="38"/>
        <v>0.55990000000000006</v>
      </c>
      <c r="Q619" s="291"/>
      <c r="R619" s="291"/>
      <c r="S619" s="287">
        <f>'Dry_Litterbag Placem_Collection'!E180</f>
        <v>42940</v>
      </c>
      <c r="T619" s="287">
        <f>IF('Dry_Litterbag Placem_Collection'!G180="","",'Dry_Litterbag Placem_Collection'!G180)</f>
        <v>43009</v>
      </c>
      <c r="U619" s="288">
        <f t="shared" si="36"/>
        <v>69</v>
      </c>
      <c r="V619" s="286">
        <f t="shared" si="39"/>
        <v>1.3013000000000001</v>
      </c>
      <c r="W619" s="289">
        <f>IFERROR(INDEX(Rainfall_Dry!$O$2:$O$217,MATCH(B619, Rainfall_Dry!$A$2:$A$217,0)),"")</f>
        <v>162.634207253</v>
      </c>
      <c r="X619" s="270">
        <v>25.96</v>
      </c>
      <c r="Y619" s="270">
        <v>8.9200000000000017</v>
      </c>
      <c r="Z619" s="270">
        <v>65.12</v>
      </c>
      <c r="AA619" s="271" t="s">
        <v>2688</v>
      </c>
      <c r="AB619" s="270">
        <v>2.61458846722523</v>
      </c>
      <c r="AC619">
        <f>IF('WetLitterbags placem_collection'!AB180="","",'WetLitterbags placem_collection'!AB180)</f>
        <v>15.4</v>
      </c>
      <c r="AD619">
        <f>IF('WetLitterbags placem_collection'!Z180="","",'WetLitterbags placem_collection'!Z180)</f>
        <v>18.8</v>
      </c>
      <c r="AE619" s="256" t="str">
        <f>IF('WetLitterbags placem_collection'!AA180="","",'WetLitterbags placem_collection'!AA180)</f>
        <v>O</v>
      </c>
      <c r="AF619">
        <f>IF('WetLitterbags placem_collection'!AC180="","",'WetLitterbags placem_collection'!AC180)</f>
        <v>1</v>
      </c>
      <c r="AG619">
        <f>IFERROR(AVERAGE('Dry_Litterbag Placem_Collection'!O180,'Dry_Litterbag Placem_Collection'!R180),"")</f>
        <v>4.5</v>
      </c>
      <c r="AH619" s="290">
        <f>IFERROR(AVERAGE('Dry_Litterbag Placem_Collection'!N180,'Dry_Litterbag Placem_Collection'!Q180),"")</f>
        <v>35.799999999999997</v>
      </c>
      <c r="AI619" s="289">
        <f>INDEX(Coordinates!$B$2:$B$197,MATCH(G619,Coordinates!$J$2:$J$197,0))</f>
        <v>-2.2777889760000001</v>
      </c>
      <c r="AJ619" s="289">
        <f>INDEX(Coordinates!$C$2:$C$197,MATCH(G619,Coordinates!$J$2:$J$197,0))</f>
        <v>34.027664960000003</v>
      </c>
      <c r="AK619" s="289" t="str">
        <f>IF(ISNUMBER(SEARCH("C", 'Dry_Litterbag Placem_Collection'!U180)),"YES","")</f>
        <v/>
      </c>
      <c r="AL619" s="289" t="str">
        <f>IF(ISNUMBER(SEARCH("H", 'Dry_Litterbag Placem_Collection'!U180)),"YES","")</f>
        <v/>
      </c>
      <c r="AM619" s="289" t="str">
        <f>IF(ISNUMBER(SEARCH("R", 'Dry_Litterbag Placem_Collection'!U180)),"YES","")</f>
        <v/>
      </c>
    </row>
    <row r="620" spans="1:39" ht="15" customHeight="1">
      <c r="A620" s="281" t="s">
        <v>2677</v>
      </c>
      <c r="B620" s="282">
        <f>'Dry_Litterbag Placem_Collection'!A181</f>
        <v>179</v>
      </c>
      <c r="C620" s="282" t="str">
        <f>'Dry_Litterbag Placem_Collection'!B181</f>
        <v>Handajega</v>
      </c>
      <c r="D620" s="282" t="s">
        <v>2677</v>
      </c>
      <c r="E620" s="282" t="s">
        <v>2679</v>
      </c>
      <c r="F620" s="282">
        <v>3</v>
      </c>
      <c r="G620" s="283" t="str">
        <f>'Dry_Litterbag Placem_Collection'!C181</f>
        <v>Wet_W3_T3</v>
      </c>
      <c r="H620" s="293" t="s">
        <v>3672</v>
      </c>
      <c r="I620" s="285" t="s">
        <v>1147</v>
      </c>
      <c r="J620" s="282" t="str">
        <f>IF(ISBLANK('Dry_Litterbag Placem_Collection'!L181),"","G"&amp;""&amp;'Dry_Litterbag Placem_Collection'!L181)</f>
        <v>G78</v>
      </c>
      <c r="K620" s="286">
        <f>IFERROR(INDEX('Green_rooibos initial weight'!$C$5:$C$1749,MATCH(J620, 'Green_rooibos initial weight'!$A$5:$A$1749,0)),"")</f>
        <v>2.0379999999999998</v>
      </c>
      <c r="L620" s="286">
        <f t="shared" si="37"/>
        <v>1.7881999999999998</v>
      </c>
      <c r="M620" s="291"/>
      <c r="N620" s="291"/>
      <c r="O620" s="286">
        <f>IF(IFERROR(INDEX('Both teabags AfterDry'!$D$3:$D$900,MATCH(J620,'Both teabags AfterDry'!$A$3:$A$900,0)),"")="","",(IFERROR(INDEX('Both teabags AfterDry'!$D$3:$D$900,MATCH(J620,'Both teabags AfterDry'!$A$3:$A$900,0)),"")))</f>
        <v>0.871</v>
      </c>
      <c r="P620" s="286">
        <f t="shared" si="38"/>
        <v>0.72039999999999993</v>
      </c>
      <c r="Q620" s="291"/>
      <c r="R620" s="291"/>
      <c r="S620" s="287">
        <f>'Dry_Litterbag Placem_Collection'!E181</f>
        <v>42940</v>
      </c>
      <c r="T620" s="287">
        <f>IF('Dry_Litterbag Placem_Collection'!G181="","",'Dry_Litterbag Placem_Collection'!G181)</f>
        <v>43009</v>
      </c>
      <c r="U620" s="288">
        <f t="shared" si="36"/>
        <v>69</v>
      </c>
      <c r="V620" s="286">
        <f t="shared" si="39"/>
        <v>1.0677999999999999</v>
      </c>
      <c r="W620" s="289">
        <f>IFERROR(INDEX(Rainfall_Dry!$O$2:$O$217,MATCH(B620, Rainfall_Dry!$A$2:$A$217,0)),"")</f>
        <v>162.634207253</v>
      </c>
      <c r="X620" s="270">
        <v>25.96</v>
      </c>
      <c r="Y620" s="270">
        <v>8.9200000000000017</v>
      </c>
      <c r="Z620" s="270">
        <v>65.12</v>
      </c>
      <c r="AA620" s="271" t="s">
        <v>2688</v>
      </c>
      <c r="AB620" s="270">
        <v>3.61458846722523</v>
      </c>
      <c r="AC620">
        <f>IF('WetLitterbags placem_collection'!AB181="","",'WetLitterbags placem_collection'!AB181)</f>
        <v>11.8</v>
      </c>
      <c r="AD620">
        <f>IF('WetLitterbags placem_collection'!Z181="","",'WetLitterbags placem_collection'!Z181)</f>
        <v>15.4</v>
      </c>
      <c r="AE620" s="256" t="str">
        <f>IF('WetLitterbags placem_collection'!AA181="","",'WetLitterbags placem_collection'!AA181)</f>
        <v>O</v>
      </c>
      <c r="AF620">
        <f>IF('WetLitterbags placem_collection'!AC181="","",'WetLitterbags placem_collection'!AC181)</f>
        <v>1</v>
      </c>
      <c r="AG620">
        <f>IFERROR(AVERAGE('Dry_Litterbag Placem_Collection'!O181,'Dry_Litterbag Placem_Collection'!R181),"")</f>
        <v>5.8</v>
      </c>
      <c r="AH620" s="290">
        <f>IFERROR(AVERAGE('Dry_Litterbag Placem_Collection'!N181,'Dry_Litterbag Placem_Collection'!Q181),"")</f>
        <v>34.75</v>
      </c>
      <c r="AI620" s="289">
        <f>INDEX(Coordinates!$B$2:$B$197,MATCH(G620,Coordinates!$J$2:$J$197,0))</f>
        <v>-2.2778579589999999</v>
      </c>
      <c r="AJ620" s="289">
        <f>INDEX(Coordinates!$C$2:$C$197,MATCH(G620,Coordinates!$J$2:$J$197,0))</f>
        <v>34.027682980000002</v>
      </c>
      <c r="AK620" s="289" t="str">
        <f>IF(ISNUMBER(SEARCH("C", 'Dry_Litterbag Placem_Collection'!U181)),"YES","")</f>
        <v/>
      </c>
      <c r="AL620" s="289" t="str">
        <f>IF(ISNUMBER(SEARCH("H", 'Dry_Litterbag Placem_Collection'!U181)),"YES","")</f>
        <v/>
      </c>
      <c r="AM620" s="289" t="str">
        <f>IF(ISNUMBER(SEARCH("R", 'Dry_Litterbag Placem_Collection'!U181)),"YES","")</f>
        <v>YES</v>
      </c>
    </row>
    <row r="621" spans="1:39" ht="15" customHeight="1">
      <c r="A621" s="281" t="s">
        <v>2677</v>
      </c>
      <c r="B621" s="282">
        <f>'Dry_Litterbag Placem_Collection'!A182</f>
        <v>180</v>
      </c>
      <c r="C621" s="282" t="str">
        <f>'Dry_Litterbag Placem_Collection'!B182</f>
        <v>Handajega</v>
      </c>
      <c r="D621" s="282" t="s">
        <v>2677</v>
      </c>
      <c r="E621" s="282" t="s">
        <v>2679</v>
      </c>
      <c r="F621" s="282">
        <v>3</v>
      </c>
      <c r="G621" s="283" t="str">
        <f>'Dry_Litterbag Placem_Collection'!C182</f>
        <v>Wet_W3_T4</v>
      </c>
      <c r="H621" s="293" t="s">
        <v>3672</v>
      </c>
      <c r="I621" s="285" t="s">
        <v>1147</v>
      </c>
      <c r="J621" s="282" t="str">
        <f>IF(ISBLANK('Dry_Litterbag Placem_Collection'!L182),"","G"&amp;""&amp;'Dry_Litterbag Placem_Collection'!L182)</f>
        <v>G422</v>
      </c>
      <c r="K621" s="286">
        <f>IFERROR(INDEX('Green_rooibos initial weight'!$C$5:$C$1749,MATCH(J621, 'Green_rooibos initial weight'!$A$5:$A$1749,0)),"")</f>
        <v>2.0049999999999999</v>
      </c>
      <c r="L621" s="286">
        <f t="shared" si="37"/>
        <v>1.7551999999999999</v>
      </c>
      <c r="M621" s="291"/>
      <c r="N621" s="291"/>
      <c r="O621" s="286">
        <f>IF(IFERROR(INDEX('Both teabags AfterDry'!$D$3:$D$900,MATCH(J621,'Both teabags AfterDry'!$A$3:$A$900,0)),"")="","",(IFERROR(INDEX('Both teabags AfterDry'!$D$3:$D$900,MATCH(J621,'Both teabags AfterDry'!$A$3:$A$900,0)),"")))</f>
        <v>0.751</v>
      </c>
      <c r="P621" s="286">
        <f t="shared" si="38"/>
        <v>0.60040000000000004</v>
      </c>
      <c r="Q621" s="291"/>
      <c r="R621" s="291"/>
      <c r="S621" s="287">
        <f>'Dry_Litterbag Placem_Collection'!E182</f>
        <v>42940</v>
      </c>
      <c r="T621" s="287">
        <f>IF('Dry_Litterbag Placem_Collection'!G182="","",'Dry_Litterbag Placem_Collection'!G182)</f>
        <v>43009</v>
      </c>
      <c r="U621" s="288">
        <f t="shared" si="36"/>
        <v>69</v>
      </c>
      <c r="V621" s="286">
        <f t="shared" si="39"/>
        <v>1.1547999999999998</v>
      </c>
      <c r="W621" s="289">
        <f>IFERROR(INDEX(Rainfall_Dry!$O$2:$O$217,MATCH(B621, Rainfall_Dry!$A$2:$A$217,0)),"")</f>
        <v>162.634207253</v>
      </c>
      <c r="X621" s="270">
        <v>25.96</v>
      </c>
      <c r="Y621" s="270">
        <v>8.9200000000000017</v>
      </c>
      <c r="Z621" s="270">
        <v>65.12</v>
      </c>
      <c r="AA621" s="271" t="s">
        <v>2688</v>
      </c>
      <c r="AB621" s="270">
        <v>4.6145884672252304</v>
      </c>
      <c r="AC621">
        <f>IF('WetLitterbags placem_collection'!AB182="","",'WetLitterbags placem_collection'!AB182)</f>
        <v>8.3000000000000007</v>
      </c>
      <c r="AD621">
        <f>IF('WetLitterbags placem_collection'!Z182="","",'WetLitterbags placem_collection'!Z182)</f>
        <v>35</v>
      </c>
      <c r="AE621" s="256" t="str">
        <f>IF('WetLitterbags placem_collection'!AA182="","",'WetLitterbags placem_collection'!AA182)</f>
        <v>O</v>
      </c>
      <c r="AF621">
        <f>IF('WetLitterbags placem_collection'!AC182="","",'WetLitterbags placem_collection'!AC182)</f>
        <v>0</v>
      </c>
      <c r="AG621">
        <f>IFERROR(AVERAGE('Dry_Litterbag Placem_Collection'!O182,'Dry_Litterbag Placem_Collection'!R182),"")</f>
        <v>5.3</v>
      </c>
      <c r="AH621" s="290">
        <f>IFERROR(AVERAGE('Dry_Litterbag Placem_Collection'!N182,'Dry_Litterbag Placem_Collection'!Q182),"")</f>
        <v>31</v>
      </c>
      <c r="AI621" s="289">
        <f>INDEX(Coordinates!$B$2:$B$197,MATCH(G621,Coordinates!$J$2:$J$197,0))</f>
        <v>-2.2780199809999999</v>
      </c>
      <c r="AJ621" s="289">
        <f>INDEX(Coordinates!$C$2:$C$197,MATCH(G621,Coordinates!$J$2:$J$197,0))</f>
        <v>34.027705019999999</v>
      </c>
      <c r="AK621" s="289" t="str">
        <f>IF(ISNUMBER(SEARCH("C", 'Dry_Litterbag Placem_Collection'!U182)),"YES","")</f>
        <v/>
      </c>
      <c r="AL621" s="289" t="str">
        <f>IF(ISNUMBER(SEARCH("H", 'Dry_Litterbag Placem_Collection'!U182)),"YES","")</f>
        <v/>
      </c>
      <c r="AM621" s="289" t="str">
        <f>IF(ISNUMBER(SEARCH("R", 'Dry_Litterbag Placem_Collection'!U182)),"YES","")</f>
        <v>YES</v>
      </c>
    </row>
    <row r="622" spans="1:39" ht="15" customHeight="1">
      <c r="A622" s="281" t="s">
        <v>2677</v>
      </c>
      <c r="B622" s="282">
        <f>'Dry_Litterbag Placem_Collection'!A183</f>
        <v>181</v>
      </c>
      <c r="C622" s="282" t="str">
        <f>'Dry_Litterbag Placem_Collection'!B183</f>
        <v>Handajega</v>
      </c>
      <c r="D622" s="282" t="s">
        <v>2677</v>
      </c>
      <c r="E622" s="282" t="s">
        <v>2679</v>
      </c>
      <c r="F622" s="282">
        <v>3</v>
      </c>
      <c r="G622" s="283" t="str">
        <f>'Dry_Litterbag Placem_Collection'!C183</f>
        <v>Wet_W3_T5</v>
      </c>
      <c r="H622" s="293" t="s">
        <v>3672</v>
      </c>
      <c r="I622" s="285" t="s">
        <v>1147</v>
      </c>
      <c r="J622" s="282" t="str">
        <f>IF(ISBLANK('Dry_Litterbag Placem_Collection'!L183),"","G"&amp;""&amp;'Dry_Litterbag Placem_Collection'!L183)</f>
        <v>G870</v>
      </c>
      <c r="K622" s="286">
        <f>IFERROR(INDEX('Green_rooibos initial weight'!$C$5:$C$1749,MATCH(J622, 'Green_rooibos initial weight'!$A$5:$A$1749,0)),"")</f>
        <v>1.972</v>
      </c>
      <c r="L622" s="286">
        <f t="shared" si="37"/>
        <v>1.7222</v>
      </c>
      <c r="M622" s="291"/>
      <c r="N622" s="291"/>
      <c r="O622" s="286">
        <f>IF(IFERROR(INDEX('Both teabags AfterDry'!$D$3:$D$900,MATCH(J622,'Both teabags AfterDry'!$A$3:$A$900,0)),"")="","",(IFERROR(INDEX('Both teabags AfterDry'!$D$3:$D$900,MATCH(J622,'Both teabags AfterDry'!$A$3:$A$900,0)),"")))</f>
        <v>0.75219999999999998</v>
      </c>
      <c r="P622" s="286">
        <f t="shared" si="38"/>
        <v>0.60159999999999991</v>
      </c>
      <c r="Q622" s="291"/>
      <c r="R622" s="291"/>
      <c r="S622" s="287">
        <f>'Dry_Litterbag Placem_Collection'!E183</f>
        <v>42940</v>
      </c>
      <c r="T622" s="287">
        <f>IF('Dry_Litterbag Placem_Collection'!G183="","",'Dry_Litterbag Placem_Collection'!G183)</f>
        <v>43009</v>
      </c>
      <c r="U622" s="288">
        <f t="shared" si="36"/>
        <v>69</v>
      </c>
      <c r="V622" s="286">
        <f t="shared" si="39"/>
        <v>1.1206</v>
      </c>
      <c r="W622" s="289">
        <f>IFERROR(INDEX(Rainfall_Dry!$O$2:$O$217,MATCH(B622, Rainfall_Dry!$A$2:$A$217,0)),"")</f>
        <v>162.634207253</v>
      </c>
      <c r="X622" s="270">
        <v>25.96</v>
      </c>
      <c r="Y622" s="270">
        <v>8.9200000000000017</v>
      </c>
      <c r="Z622" s="270">
        <v>65.12</v>
      </c>
      <c r="AA622" s="271" t="s">
        <v>2688</v>
      </c>
      <c r="AB622" s="270">
        <v>5.6145884672252304</v>
      </c>
      <c r="AC622">
        <f>IF('WetLitterbags placem_collection'!AB183="","",'WetLitterbags placem_collection'!AB183)</f>
        <v>11.4</v>
      </c>
      <c r="AD622">
        <f>IF('WetLitterbags placem_collection'!Z183="","",'WetLitterbags placem_collection'!Z183)</f>
        <v>15.8</v>
      </c>
      <c r="AE622" s="256" t="str">
        <f>IF('WetLitterbags placem_collection'!AA183="","",'WetLitterbags placem_collection'!AA183)</f>
        <v>O</v>
      </c>
      <c r="AF622">
        <f>IF('WetLitterbags placem_collection'!AC183="","",'WetLitterbags placem_collection'!AC183)</f>
        <v>1</v>
      </c>
      <c r="AG622">
        <f>IFERROR(AVERAGE('Dry_Litterbag Placem_Collection'!O183,'Dry_Litterbag Placem_Collection'!R183),"")</f>
        <v>4.3000000000000007</v>
      </c>
      <c r="AH622" s="290">
        <f>IFERROR(AVERAGE('Dry_Litterbag Placem_Collection'!N183,'Dry_Litterbag Placem_Collection'!Q183),"")</f>
        <v>35.099999999999994</v>
      </c>
      <c r="AI622" s="289">
        <f>INDEX(Coordinates!$B$2:$B$197,MATCH(G622,Coordinates!$J$2:$J$197,0))</f>
        <v>-2.2777329850000001</v>
      </c>
      <c r="AJ622" s="289">
        <f>INDEX(Coordinates!$C$2:$C$197,MATCH(G622,Coordinates!$J$2:$J$197,0))</f>
        <v>34.027422970000003</v>
      </c>
      <c r="AK622" s="289" t="str">
        <f>IF(ISNUMBER(SEARCH("C", 'Dry_Litterbag Placem_Collection'!U183)),"YES","")</f>
        <v/>
      </c>
      <c r="AL622" s="289" t="str">
        <f>IF(ISNUMBER(SEARCH("H", 'Dry_Litterbag Placem_Collection'!U183)),"YES","")</f>
        <v/>
      </c>
      <c r="AM622" s="289" t="str">
        <f>IF(ISNUMBER(SEARCH("R", 'Dry_Litterbag Placem_Collection'!U183)),"YES","")</f>
        <v/>
      </c>
    </row>
    <row r="623" spans="1:39" ht="15" customHeight="1">
      <c r="A623" s="281" t="s">
        <v>2677</v>
      </c>
      <c r="B623" s="282">
        <f>'Dry_Litterbag Placem_Collection'!A184</f>
        <v>182</v>
      </c>
      <c r="C623" s="282" t="str">
        <f>'Dry_Litterbag Placem_Collection'!B184</f>
        <v>Handajega</v>
      </c>
      <c r="D623" s="282" t="s">
        <v>2677</v>
      </c>
      <c r="E623" s="282" t="s">
        <v>2679</v>
      </c>
      <c r="F623" s="282">
        <v>3</v>
      </c>
      <c r="G623" s="283" t="str">
        <f>'Dry_Litterbag Placem_Collection'!C184</f>
        <v>Wet_W3_T6</v>
      </c>
      <c r="H623" s="293" t="s">
        <v>3672</v>
      </c>
      <c r="I623" s="285" t="s">
        <v>1147</v>
      </c>
      <c r="J623" s="282" t="str">
        <f>IF(ISBLANK('Dry_Litterbag Placem_Collection'!L184),"","G"&amp;""&amp;'Dry_Litterbag Placem_Collection'!L184)</f>
        <v>G136</v>
      </c>
      <c r="K623" s="286">
        <f>IFERROR(INDEX('Green_rooibos initial weight'!$C$5:$C$1749,MATCH(J623, 'Green_rooibos initial weight'!$A$5:$A$1749,0)),"")</f>
        <v>1.9430000000000001</v>
      </c>
      <c r="L623" s="286">
        <f t="shared" si="37"/>
        <v>1.6932</v>
      </c>
      <c r="M623" s="291"/>
      <c r="N623" s="291"/>
      <c r="O623" s="286">
        <f>IF(IFERROR(INDEX('Both teabags AfterDry'!$D$3:$D$900,MATCH(J623,'Both teabags AfterDry'!$A$3:$A$900,0)),"")="","",(IFERROR(INDEX('Both teabags AfterDry'!$D$3:$D$900,MATCH(J623,'Both teabags AfterDry'!$A$3:$A$900,0)),"")))</f>
        <v>0.71589999999999998</v>
      </c>
      <c r="P623" s="286">
        <f t="shared" si="38"/>
        <v>0.56529999999999991</v>
      </c>
      <c r="Q623" s="291"/>
      <c r="R623" s="291"/>
      <c r="S623" s="287">
        <f>'Dry_Litterbag Placem_Collection'!E184</f>
        <v>42940</v>
      </c>
      <c r="T623" s="287">
        <f>IF('Dry_Litterbag Placem_Collection'!G184="","",'Dry_Litterbag Placem_Collection'!G184)</f>
        <v>43009</v>
      </c>
      <c r="U623" s="288">
        <f t="shared" si="36"/>
        <v>69</v>
      </c>
      <c r="V623" s="286">
        <f t="shared" si="39"/>
        <v>1.1279000000000001</v>
      </c>
      <c r="W623" s="289">
        <f>IFERROR(INDEX(Rainfall_Dry!$O$2:$O$217,MATCH(B623, Rainfall_Dry!$A$2:$A$217,0)),"")</f>
        <v>162.634207253</v>
      </c>
      <c r="X623" s="270">
        <v>25.96</v>
      </c>
      <c r="Y623" s="270">
        <v>8.9200000000000017</v>
      </c>
      <c r="Z623" s="270">
        <v>65.12</v>
      </c>
      <c r="AA623" s="271" t="s">
        <v>2688</v>
      </c>
      <c r="AB623" s="270">
        <v>6.6145884672252304</v>
      </c>
      <c r="AC623">
        <f>IF('WetLitterbags placem_collection'!AB184="","",'WetLitterbags placem_collection'!AB184)</f>
        <v>8.8000000000000007</v>
      </c>
      <c r="AD623">
        <f>IF('WetLitterbags placem_collection'!Z184="","",'WetLitterbags placem_collection'!Z184)</f>
        <v>15.8</v>
      </c>
      <c r="AE623" s="256" t="str">
        <f>IF('WetLitterbags placem_collection'!AA184="","",'WetLitterbags placem_collection'!AA184)</f>
        <v>O</v>
      </c>
      <c r="AF623">
        <f>IF('WetLitterbags placem_collection'!AC184="","",'WetLitterbags placem_collection'!AC184)</f>
        <v>1</v>
      </c>
      <c r="AG623">
        <f>IFERROR(AVERAGE('Dry_Litterbag Placem_Collection'!O184,'Dry_Litterbag Placem_Collection'!R184),"")</f>
        <v>6.55</v>
      </c>
      <c r="AH623" s="290">
        <f>IFERROR(AVERAGE('Dry_Litterbag Placem_Collection'!N184,'Dry_Litterbag Placem_Collection'!Q184),"")</f>
        <v>36.400000000000006</v>
      </c>
      <c r="AI623" s="289">
        <f>INDEX(Coordinates!$B$2:$B$197,MATCH(G623,Coordinates!$J$2:$J$197,0))</f>
        <v>-2.2777009659999998</v>
      </c>
      <c r="AJ623" s="289">
        <f>INDEX(Coordinates!$C$2:$C$197,MATCH(G623,Coordinates!$J$2:$J$197,0))</f>
        <v>34.027393969999999</v>
      </c>
      <c r="AK623" s="289" t="str">
        <f>IF(ISNUMBER(SEARCH("C", 'Dry_Litterbag Placem_Collection'!U184)),"YES","")</f>
        <v/>
      </c>
      <c r="AL623" s="289" t="str">
        <f>IF(ISNUMBER(SEARCH("H", 'Dry_Litterbag Placem_Collection'!U184)),"YES","")</f>
        <v/>
      </c>
      <c r="AM623" s="289" t="str">
        <f>IF(ISNUMBER(SEARCH("R", 'Dry_Litterbag Placem_Collection'!U184)),"YES","")</f>
        <v>YES</v>
      </c>
    </row>
    <row r="624" spans="1:39" ht="15" customHeight="1">
      <c r="A624" s="281" t="s">
        <v>2677</v>
      </c>
      <c r="B624" s="282">
        <f>'Dry_Litterbag Placem_Collection'!A185</f>
        <v>183</v>
      </c>
      <c r="C624" s="282" t="str">
        <f>'Dry_Litterbag Placem_Collection'!B185</f>
        <v>Handajega</v>
      </c>
      <c r="D624" s="282" t="s">
        <v>2677</v>
      </c>
      <c r="E624" s="282" t="s">
        <v>2679</v>
      </c>
      <c r="F624" s="282">
        <v>3</v>
      </c>
      <c r="G624" s="283" t="str">
        <f>'Dry_Litterbag Placem_Collection'!C185</f>
        <v>Wet_W3_T7</v>
      </c>
      <c r="H624" s="293" t="s">
        <v>3672</v>
      </c>
      <c r="I624" s="285" t="s">
        <v>1147</v>
      </c>
      <c r="J624" s="282" t="str">
        <f>IF(ISBLANK('Dry_Litterbag Placem_Collection'!L185),"","G"&amp;""&amp;'Dry_Litterbag Placem_Collection'!L185)</f>
        <v/>
      </c>
      <c r="K624" s="286" t="str">
        <f>IFERROR(INDEX('Green_rooibos initial weight'!$C$5:$C$1749,MATCH(J624, 'Green_rooibos initial weight'!$A$5:$A$1749,0)),"")</f>
        <v/>
      </c>
      <c r="L624" s="286" t="str">
        <f t="shared" si="37"/>
        <v/>
      </c>
      <c r="M624" s="291"/>
      <c r="N624" s="291"/>
      <c r="O624" s="286" t="str">
        <f>IF(IFERROR(INDEX('Both teabags AfterDry'!$D$3:$D$900,MATCH(J624,'Both teabags AfterDry'!$A$3:$A$900,0)),"")="","",(IFERROR(INDEX('Both teabags AfterDry'!$D$3:$D$900,MATCH(J624,'Both teabags AfterDry'!$A$3:$A$900,0)),"")))</f>
        <v/>
      </c>
      <c r="P624" s="286" t="str">
        <f t="shared" si="38"/>
        <v/>
      </c>
      <c r="Q624" s="291"/>
      <c r="R624" s="291"/>
      <c r="S624" s="287">
        <f>'Dry_Litterbag Placem_Collection'!E185</f>
        <v>0</v>
      </c>
      <c r="T624" s="287" t="str">
        <f>IF('Dry_Litterbag Placem_Collection'!G185="","",'Dry_Litterbag Placem_Collection'!G185)</f>
        <v/>
      </c>
      <c r="U624" s="288" t="str">
        <f t="shared" si="36"/>
        <v/>
      </c>
      <c r="V624" s="286" t="str">
        <f t="shared" si="39"/>
        <v/>
      </c>
      <c r="W624" s="289" t="str">
        <f>IFERROR(INDEX(Rainfall_Dry!$O$2:$O$217,MATCH(B624, Rainfall_Dry!$A$2:$A$217,0)),"")</f>
        <v/>
      </c>
      <c r="X624" s="270">
        <v>25.96</v>
      </c>
      <c r="Y624" s="270">
        <v>8.9200000000000017</v>
      </c>
      <c r="Z624" s="270">
        <v>65.12</v>
      </c>
      <c r="AA624" s="271" t="s">
        <v>2688</v>
      </c>
      <c r="AB624" s="270">
        <v>7.6145884672252304</v>
      </c>
      <c r="AC624">
        <f>IF('WetLitterbags placem_collection'!AB185="","",'WetLitterbags placem_collection'!AB185)</f>
        <v>11.4</v>
      </c>
      <c r="AD624">
        <f>IF('WetLitterbags placem_collection'!Z185="","",'WetLitterbags placem_collection'!Z185)</f>
        <v>35.799999999999997</v>
      </c>
      <c r="AE624" s="256" t="str">
        <f>IF('WetLitterbags placem_collection'!AA185="","",'WetLitterbags placem_collection'!AA185)</f>
        <v>G</v>
      </c>
      <c r="AF624">
        <f>IF('WetLitterbags placem_collection'!AC185="","",'WetLitterbags placem_collection'!AC185)</f>
        <v>1</v>
      </c>
      <c r="AG624" t="str">
        <f>IFERROR(AVERAGE('Dry_Litterbag Placem_Collection'!O185,'Dry_Litterbag Placem_Collection'!R185),"")</f>
        <v/>
      </c>
      <c r="AH624" s="290" t="str">
        <f>IFERROR(AVERAGE('Dry_Litterbag Placem_Collection'!N185,'Dry_Litterbag Placem_Collection'!Q185),"")</f>
        <v/>
      </c>
      <c r="AI624" s="289">
        <f>INDEX(Coordinates!$B$2:$B$197,MATCH(G624,Coordinates!$J$2:$J$197,0))</f>
        <v>-2.2777790019999999</v>
      </c>
      <c r="AJ624" s="289">
        <f>INDEX(Coordinates!$C$2:$C$197,MATCH(G624,Coordinates!$J$2:$J$197,0))</f>
        <v>34.028066029999998</v>
      </c>
      <c r="AK624" s="289" t="str">
        <f>IF(ISNUMBER(SEARCH("C", 'Dry_Litterbag Placem_Collection'!U185)),"YES","")</f>
        <v/>
      </c>
      <c r="AL624" s="289" t="str">
        <f>IF(ISNUMBER(SEARCH("H", 'Dry_Litterbag Placem_Collection'!U185)),"YES","")</f>
        <v/>
      </c>
      <c r="AM624" s="289" t="str">
        <f>IF(ISNUMBER(SEARCH("R", 'Dry_Litterbag Placem_Collection'!U185)),"YES","")</f>
        <v/>
      </c>
    </row>
    <row r="625" spans="1:39" ht="15" customHeight="1">
      <c r="A625" s="281" t="s">
        <v>2677</v>
      </c>
      <c r="B625" s="282">
        <f>'Dry_Litterbag Placem_Collection'!A186</f>
        <v>184</v>
      </c>
      <c r="C625" s="282" t="str">
        <f>'Dry_Litterbag Placem_Collection'!B186</f>
        <v>Handajega</v>
      </c>
      <c r="D625" s="282" t="s">
        <v>2677</v>
      </c>
      <c r="E625" s="282" t="s">
        <v>2679</v>
      </c>
      <c r="F625" s="282">
        <v>3</v>
      </c>
      <c r="G625" s="283" t="str">
        <f>'Dry_Litterbag Placem_Collection'!C186</f>
        <v>Wet_W3_T8</v>
      </c>
      <c r="H625" s="293" t="s">
        <v>3672</v>
      </c>
      <c r="I625" s="285" t="s">
        <v>1147</v>
      </c>
      <c r="J625" s="282" t="str">
        <f>IF(ISBLANK('Dry_Litterbag Placem_Collection'!L186),"","G"&amp;""&amp;'Dry_Litterbag Placem_Collection'!L186)</f>
        <v>G266</v>
      </c>
      <c r="K625" s="286">
        <f>IFERROR(INDEX('Green_rooibos initial weight'!$C$5:$C$1749,MATCH(J625, 'Green_rooibos initial weight'!$A$5:$A$1749,0)),"")</f>
        <v>1.9570000000000001</v>
      </c>
      <c r="L625" s="286">
        <f t="shared" si="37"/>
        <v>1.7072000000000001</v>
      </c>
      <c r="M625" s="291"/>
      <c r="N625" s="291"/>
      <c r="O625" s="286">
        <f>IF(IFERROR(INDEX('Both teabags AfterDry'!$D$3:$D$900,MATCH(J625,'Both teabags AfterDry'!$A$3:$A$900,0)),"")="","",(IFERROR(INDEX('Both teabags AfterDry'!$D$3:$D$900,MATCH(J625,'Both teabags AfterDry'!$A$3:$A$900,0)),"")))</f>
        <v>0.69879999999999998</v>
      </c>
      <c r="P625" s="286">
        <f t="shared" si="38"/>
        <v>0.54820000000000002</v>
      </c>
      <c r="Q625" s="291"/>
      <c r="R625" s="291"/>
      <c r="S625" s="287">
        <f>'Dry_Litterbag Placem_Collection'!E186</f>
        <v>42940</v>
      </c>
      <c r="T625" s="287">
        <f>IF('Dry_Litterbag Placem_Collection'!G186="","",'Dry_Litterbag Placem_Collection'!G186)</f>
        <v>43009</v>
      </c>
      <c r="U625" s="288">
        <f t="shared" si="36"/>
        <v>69</v>
      </c>
      <c r="V625" s="286">
        <f t="shared" si="39"/>
        <v>1.159</v>
      </c>
      <c r="W625" s="289">
        <f>IFERROR(INDEX(Rainfall_Dry!$O$2:$O$217,MATCH(B625, Rainfall_Dry!$A$2:$A$217,0)),"")</f>
        <v>162.634207253</v>
      </c>
      <c r="X625" s="270">
        <v>25.96</v>
      </c>
      <c r="Y625" s="270">
        <v>8.9200000000000017</v>
      </c>
      <c r="Z625" s="270">
        <v>65.12</v>
      </c>
      <c r="AA625" s="271" t="s">
        <v>2688</v>
      </c>
      <c r="AB625" s="270">
        <v>8.6145884672252304</v>
      </c>
      <c r="AC625">
        <f>IF('WetLitterbags placem_collection'!AB186="","",'WetLitterbags placem_collection'!AB186)</f>
        <v>3.7</v>
      </c>
      <c r="AD625">
        <f>IF('WetLitterbags placem_collection'!Z186="","",'WetLitterbags placem_collection'!Z186)</f>
        <v>16.399999999999999</v>
      </c>
      <c r="AE625" s="256" t="str">
        <f>IF('WetLitterbags placem_collection'!AA186="","",'WetLitterbags placem_collection'!AA186)</f>
        <v>O</v>
      </c>
      <c r="AF625">
        <f>IF('WetLitterbags placem_collection'!AC186="","",'WetLitterbags placem_collection'!AC186)</f>
        <v>0</v>
      </c>
      <c r="AG625">
        <f>IFERROR(AVERAGE('Dry_Litterbag Placem_Collection'!O186,'Dry_Litterbag Placem_Collection'!R186),"")</f>
        <v>4.3</v>
      </c>
      <c r="AH625" s="290">
        <f>IFERROR(AVERAGE('Dry_Litterbag Placem_Collection'!N186,'Dry_Litterbag Placem_Collection'!Q186),"")</f>
        <v>28.05</v>
      </c>
      <c r="AI625" s="289">
        <f>INDEX(Coordinates!$B$2:$B$197,MATCH(G625,Coordinates!$J$2:$J$197,0))</f>
        <v>-2.2775169829999999</v>
      </c>
      <c r="AJ625" s="289">
        <f>INDEX(Coordinates!$C$2:$C$197,MATCH(G625,Coordinates!$J$2:$J$197,0))</f>
        <v>34.027766970000002</v>
      </c>
      <c r="AK625" s="289" t="str">
        <f>IF(ISNUMBER(SEARCH("C", 'Dry_Litterbag Placem_Collection'!U186)),"YES","")</f>
        <v/>
      </c>
      <c r="AL625" s="289" t="str">
        <f>IF(ISNUMBER(SEARCH("H", 'Dry_Litterbag Placem_Collection'!U186)),"YES","")</f>
        <v/>
      </c>
      <c r="AM625" s="289" t="str">
        <f>IF(ISNUMBER(SEARCH("R", 'Dry_Litterbag Placem_Collection'!U186)),"YES","")</f>
        <v>YES</v>
      </c>
    </row>
    <row r="626" spans="1:39" ht="15" customHeight="1">
      <c r="A626" s="281" t="s">
        <v>2677</v>
      </c>
      <c r="B626" s="282">
        <f>'Dry_Litterbag Placem_Collection'!A187</f>
        <v>185</v>
      </c>
      <c r="C626" s="282" t="str">
        <f>'Dry_Litterbag Placem_Collection'!B187</f>
        <v>Handajega</v>
      </c>
      <c r="D626" s="282" t="s">
        <v>2677</v>
      </c>
      <c r="E626" s="282" t="s">
        <v>2679</v>
      </c>
      <c r="F626" s="282">
        <v>4</v>
      </c>
      <c r="G626" s="283" t="str">
        <f>'Dry_Litterbag Placem_Collection'!C187</f>
        <v>Wet_W4_T1</v>
      </c>
      <c r="H626" s="293" t="s">
        <v>3672</v>
      </c>
      <c r="I626" s="285" t="s">
        <v>1147</v>
      </c>
      <c r="J626" s="282" t="str">
        <f>IF(ISBLANK('Dry_Litterbag Placem_Collection'!L187),"","G"&amp;""&amp;'Dry_Litterbag Placem_Collection'!L187)</f>
        <v>G165</v>
      </c>
      <c r="K626" s="286">
        <f>IFERROR(INDEX('Green_rooibos initial weight'!$C$5:$C$1749,MATCH(J626, 'Green_rooibos initial weight'!$A$5:$A$1749,0)),"")</f>
        <v>2.0089999999999999</v>
      </c>
      <c r="L626" s="286">
        <f t="shared" si="37"/>
        <v>1.7591999999999999</v>
      </c>
      <c r="M626" s="291"/>
      <c r="N626" s="291"/>
      <c r="O626" s="286" t="str">
        <f>IF(IFERROR(INDEX('Both teabags AfterDry'!$D$3:$D$900,MATCH(J626,'Both teabags AfterDry'!$A$3:$A$900,0)),"")="","",(IFERROR(INDEX('Both teabags AfterDry'!$D$3:$D$900,MATCH(J626,'Both teabags AfterDry'!$A$3:$A$900,0)),"")))</f>
        <v/>
      </c>
      <c r="P626" s="286" t="str">
        <f t="shared" si="38"/>
        <v/>
      </c>
      <c r="Q626" s="291"/>
      <c r="R626" s="291"/>
      <c r="S626" s="287">
        <f>'Dry_Litterbag Placem_Collection'!E187</f>
        <v>42940</v>
      </c>
      <c r="T626" s="287">
        <f>IF('Dry_Litterbag Placem_Collection'!G187="","",'Dry_Litterbag Placem_Collection'!G187)</f>
        <v>43009</v>
      </c>
      <c r="U626" s="288">
        <f t="shared" si="36"/>
        <v>69</v>
      </c>
      <c r="V626" s="286" t="str">
        <f t="shared" si="39"/>
        <v/>
      </c>
      <c r="W626" s="289">
        <f>IFERROR(INDEX(Rainfall_Dry!$O$2:$O$217,MATCH(B626, Rainfall_Dry!$A$2:$A$217,0)),"")</f>
        <v>162.634207253</v>
      </c>
      <c r="X626" s="270">
        <v>25.96</v>
      </c>
      <c r="Y626" s="270">
        <v>8.9200000000000017</v>
      </c>
      <c r="Z626" s="270">
        <v>65.12</v>
      </c>
      <c r="AA626" s="271" t="s">
        <v>2688</v>
      </c>
      <c r="AB626" s="270">
        <v>1.6991621488417901</v>
      </c>
      <c r="AC626">
        <f>IF('WetLitterbags placem_collection'!AB187="","",'WetLitterbags placem_collection'!AB187)</f>
        <v>9.8000000000000007</v>
      </c>
      <c r="AD626">
        <f>IF('WetLitterbags placem_collection'!Z187="","",'WetLitterbags placem_collection'!Z187)</f>
        <v>29.4</v>
      </c>
      <c r="AE626" s="256" t="str">
        <f>IF('WetLitterbags placem_collection'!AA187="","",'WetLitterbags placem_collection'!AA187)</f>
        <v>O</v>
      </c>
      <c r="AF626">
        <f>IF('WetLitterbags placem_collection'!AC187="","",'WetLitterbags placem_collection'!AC187)</f>
        <v>0</v>
      </c>
      <c r="AG626">
        <f>IFERROR(AVERAGE('Dry_Litterbag Placem_Collection'!O187,'Dry_Litterbag Placem_Collection'!R187),"")</f>
        <v>4.9000000000000004</v>
      </c>
      <c r="AH626" s="290">
        <f>IFERROR(AVERAGE('Dry_Litterbag Placem_Collection'!N187,'Dry_Litterbag Placem_Collection'!Q187),"")</f>
        <v>35</v>
      </c>
      <c r="AI626" s="289">
        <f>INDEX(Coordinates!$B$2:$B$197,MATCH(G626,Coordinates!$J$2:$J$197,0))</f>
        <v>-2.2787330300000002</v>
      </c>
      <c r="AJ626" s="289">
        <f>INDEX(Coordinates!$C$2:$C$197,MATCH(G626,Coordinates!$J$2:$J$197,0))</f>
        <v>34.032136029999997</v>
      </c>
      <c r="AK626" s="289" t="str">
        <f>IF(ISNUMBER(SEARCH("C", 'Dry_Litterbag Placem_Collection'!U187)),"YES","")</f>
        <v/>
      </c>
      <c r="AL626" s="289" t="str">
        <f>IF(ISNUMBER(SEARCH("H", 'Dry_Litterbag Placem_Collection'!U187)),"YES","")</f>
        <v/>
      </c>
      <c r="AM626" s="289" t="str">
        <f>IF(ISNUMBER(SEARCH("R", 'Dry_Litterbag Placem_Collection'!U187)),"YES","")</f>
        <v>YES</v>
      </c>
    </row>
    <row r="627" spans="1:39" ht="15" customHeight="1">
      <c r="A627" s="281" t="s">
        <v>2677</v>
      </c>
      <c r="B627" s="282">
        <f>'Dry_Litterbag Placem_Collection'!A188</f>
        <v>186</v>
      </c>
      <c r="C627" s="282" t="str">
        <f>'Dry_Litterbag Placem_Collection'!B188</f>
        <v>Handajega</v>
      </c>
      <c r="D627" s="282" t="s">
        <v>2677</v>
      </c>
      <c r="E627" s="282" t="s">
        <v>2679</v>
      </c>
      <c r="F627" s="282">
        <v>4</v>
      </c>
      <c r="G627" s="283" t="str">
        <f>'Dry_Litterbag Placem_Collection'!C188</f>
        <v>Wet_W4_T2</v>
      </c>
      <c r="H627" s="293" t="s">
        <v>3672</v>
      </c>
      <c r="I627" s="285" t="s">
        <v>1147</v>
      </c>
      <c r="J627" s="282" t="str">
        <f>IF(ISBLANK('Dry_Litterbag Placem_Collection'!L188),"","G"&amp;""&amp;'Dry_Litterbag Placem_Collection'!L188)</f>
        <v>G22</v>
      </c>
      <c r="K627" s="286">
        <f>IFERROR(INDEX('Green_rooibos initial weight'!$C$5:$C$1749,MATCH(J627, 'Green_rooibos initial weight'!$A$5:$A$1749,0)),"")</f>
        <v>2.1</v>
      </c>
      <c r="L627" s="286">
        <f t="shared" si="37"/>
        <v>1.8502000000000001</v>
      </c>
      <c r="M627" s="291"/>
      <c r="N627" s="291"/>
      <c r="O627" s="286">
        <f>IF(IFERROR(INDEX('Both teabags AfterDry'!$D$3:$D$900,MATCH(J627,'Both teabags AfterDry'!$A$3:$A$900,0)),"")="","",(IFERROR(INDEX('Both teabags AfterDry'!$D$3:$D$900,MATCH(J627,'Both teabags AfterDry'!$A$3:$A$900,0)),"")))</f>
        <v>0.7238</v>
      </c>
      <c r="P627" s="286">
        <f t="shared" si="38"/>
        <v>0.57319999999999993</v>
      </c>
      <c r="Q627" s="291"/>
      <c r="R627" s="291"/>
      <c r="S627" s="287">
        <f>'Dry_Litterbag Placem_Collection'!E188</f>
        <v>42940</v>
      </c>
      <c r="T627" s="287">
        <f>IF('Dry_Litterbag Placem_Collection'!G188="","",'Dry_Litterbag Placem_Collection'!G188)</f>
        <v>43009</v>
      </c>
      <c r="U627" s="288">
        <f t="shared" si="36"/>
        <v>69</v>
      </c>
      <c r="V627" s="286">
        <f t="shared" si="39"/>
        <v>1.2770000000000001</v>
      </c>
      <c r="W627" s="289">
        <f>IFERROR(INDEX(Rainfall_Dry!$O$2:$O$217,MATCH(B627, Rainfall_Dry!$A$2:$A$217,0)),"")</f>
        <v>162.634207253</v>
      </c>
      <c r="X627" s="270">
        <v>25.96</v>
      </c>
      <c r="Y627" s="270">
        <v>8.9200000000000017</v>
      </c>
      <c r="Z627" s="270">
        <v>65.12</v>
      </c>
      <c r="AA627" s="271" t="s">
        <v>2688</v>
      </c>
      <c r="AB627" s="270">
        <v>2.6991621488417898</v>
      </c>
      <c r="AC627">
        <f>IF('WetLitterbags placem_collection'!AB188="","",'WetLitterbags placem_collection'!AB188)</f>
        <v>11.4</v>
      </c>
      <c r="AD627">
        <f>IF('WetLitterbags placem_collection'!Z188="","",'WetLitterbags placem_collection'!Z188)</f>
        <v>45.4</v>
      </c>
      <c r="AE627" s="256" t="str">
        <f>IF('WetLitterbags placem_collection'!AA188="","",'WetLitterbags placem_collection'!AA188)</f>
        <v>O</v>
      </c>
      <c r="AF627">
        <f>IF('WetLitterbags placem_collection'!AC188="","",'WetLitterbags placem_collection'!AC188)</f>
        <v>0</v>
      </c>
      <c r="AG627">
        <f>IFERROR(AVERAGE('Dry_Litterbag Placem_Collection'!O188,'Dry_Litterbag Placem_Collection'!R188),"")</f>
        <v>7.55</v>
      </c>
      <c r="AH627" s="290">
        <f>IFERROR(AVERAGE('Dry_Litterbag Placem_Collection'!N188,'Dry_Litterbag Placem_Collection'!Q188),"")</f>
        <v>35.299999999999997</v>
      </c>
      <c r="AI627" s="289">
        <f>INDEX(Coordinates!$B$2:$B$197,MATCH(G627,Coordinates!$J$2:$J$197,0))</f>
        <v>-2.278763037</v>
      </c>
      <c r="AJ627" s="289">
        <f>INDEX(Coordinates!$C$2:$C$197,MATCH(G627,Coordinates!$J$2:$J$197,0))</f>
        <v>34.031974009999999</v>
      </c>
      <c r="AK627" s="289" t="str">
        <f>IF(ISNUMBER(SEARCH("C", 'Dry_Litterbag Placem_Collection'!U188)),"YES","")</f>
        <v/>
      </c>
      <c r="AL627" s="289" t="str">
        <f>IF(ISNUMBER(SEARCH("H", 'Dry_Litterbag Placem_Collection'!U188)),"YES","")</f>
        <v/>
      </c>
      <c r="AM627" s="289" t="str">
        <f>IF(ISNUMBER(SEARCH("R", 'Dry_Litterbag Placem_Collection'!U188)),"YES","")</f>
        <v/>
      </c>
    </row>
    <row r="628" spans="1:39" ht="15" customHeight="1">
      <c r="A628" s="281" t="s">
        <v>2677</v>
      </c>
      <c r="B628" s="282">
        <f>'Dry_Litterbag Placem_Collection'!A189</f>
        <v>187</v>
      </c>
      <c r="C628" s="282" t="str">
        <f>'Dry_Litterbag Placem_Collection'!B189</f>
        <v>Handajega</v>
      </c>
      <c r="D628" s="282" t="s">
        <v>2677</v>
      </c>
      <c r="E628" s="282" t="s">
        <v>2679</v>
      </c>
      <c r="F628" s="282">
        <v>4</v>
      </c>
      <c r="G628" s="283" t="str">
        <f>'Dry_Litterbag Placem_Collection'!C189</f>
        <v>Wet_W4_T3</v>
      </c>
      <c r="H628" s="293" t="s">
        <v>3672</v>
      </c>
      <c r="I628" s="285" t="s">
        <v>1147</v>
      </c>
      <c r="J628" s="282" t="str">
        <f>IF(ISBLANK('Dry_Litterbag Placem_Collection'!L189),"","G"&amp;""&amp;'Dry_Litterbag Placem_Collection'!L189)</f>
        <v>G371</v>
      </c>
      <c r="K628" s="286">
        <f>IFERROR(INDEX('Green_rooibos initial weight'!$C$5:$C$1749,MATCH(J628, 'Green_rooibos initial weight'!$A$5:$A$1749,0)),"")</f>
        <v>2.06</v>
      </c>
      <c r="L628" s="286">
        <f t="shared" si="37"/>
        <v>1.8102</v>
      </c>
      <c r="M628" s="291"/>
      <c r="N628" s="291"/>
      <c r="O628" s="286">
        <f>IF(IFERROR(INDEX('Both teabags AfterDry'!$D$3:$D$900,MATCH(J628,'Both teabags AfterDry'!$A$3:$A$900,0)),"")="","",(IFERROR(INDEX('Both teabags AfterDry'!$D$3:$D$900,MATCH(J628,'Both teabags AfterDry'!$A$3:$A$900,0)),"")))</f>
        <v>0.81369999999999998</v>
      </c>
      <c r="P628" s="286">
        <f t="shared" si="38"/>
        <v>0.66310000000000002</v>
      </c>
      <c r="Q628" s="291"/>
      <c r="R628" s="291"/>
      <c r="S628" s="287">
        <f>'Dry_Litterbag Placem_Collection'!E189</f>
        <v>42940</v>
      </c>
      <c r="T628" s="287">
        <f>IF('Dry_Litterbag Placem_Collection'!G189="","",'Dry_Litterbag Placem_Collection'!G189)</f>
        <v>43009</v>
      </c>
      <c r="U628" s="288">
        <f t="shared" si="36"/>
        <v>69</v>
      </c>
      <c r="V628" s="286">
        <f t="shared" si="39"/>
        <v>1.1471</v>
      </c>
      <c r="W628" s="289">
        <f>IFERROR(INDEX(Rainfall_Dry!$O$2:$O$217,MATCH(B628, Rainfall_Dry!$A$2:$A$217,0)),"")</f>
        <v>162.634207253</v>
      </c>
      <c r="X628" s="270">
        <v>25.96</v>
      </c>
      <c r="Y628" s="270">
        <v>8.9200000000000017</v>
      </c>
      <c r="Z628" s="270">
        <v>65.12</v>
      </c>
      <c r="AA628" s="271" t="s">
        <v>2688</v>
      </c>
      <c r="AB628" s="270">
        <v>3.6991621488417898</v>
      </c>
      <c r="AC628">
        <f>IF('WetLitterbags placem_collection'!AB189="","",'WetLitterbags placem_collection'!AB189)</f>
        <v>0.6</v>
      </c>
      <c r="AD628">
        <f>IF('WetLitterbags placem_collection'!Z189="","",'WetLitterbags placem_collection'!Z189)</f>
        <v>39.4</v>
      </c>
      <c r="AE628" s="256" t="str">
        <f>IF('WetLitterbags placem_collection'!AA189="","",'WetLitterbags placem_collection'!AA189)</f>
        <v>O</v>
      </c>
      <c r="AF628">
        <f>IF('WetLitterbags placem_collection'!AC189="","",'WetLitterbags placem_collection'!AC189)</f>
        <v>1</v>
      </c>
      <c r="AG628">
        <f>IFERROR(AVERAGE('Dry_Litterbag Placem_Collection'!O189,'Dry_Litterbag Placem_Collection'!R189),"")</f>
        <v>5.05</v>
      </c>
      <c r="AH628" s="290">
        <f>IFERROR(AVERAGE('Dry_Litterbag Placem_Collection'!N189,'Dry_Litterbag Placem_Collection'!Q189),"")</f>
        <v>35.150000000000006</v>
      </c>
      <c r="AI628" s="289">
        <f>INDEX(Coordinates!$B$2:$B$197,MATCH(G628,Coordinates!$J$2:$J$197,0))</f>
        <v>-2.2785890289999999</v>
      </c>
      <c r="AJ628" s="289">
        <f>INDEX(Coordinates!$C$2:$C$197,MATCH(G628,Coordinates!$J$2:$J$197,0))</f>
        <v>34.031841999999997</v>
      </c>
      <c r="AK628" s="289" t="str">
        <f>IF(ISNUMBER(SEARCH("C", 'Dry_Litterbag Placem_Collection'!U189)),"YES","")</f>
        <v/>
      </c>
      <c r="AL628" s="289" t="str">
        <f>IF(ISNUMBER(SEARCH("H", 'Dry_Litterbag Placem_Collection'!U189)),"YES","")</f>
        <v/>
      </c>
      <c r="AM628" s="289" t="str">
        <f>IF(ISNUMBER(SEARCH("R", 'Dry_Litterbag Placem_Collection'!U189)),"YES","")</f>
        <v/>
      </c>
    </row>
    <row r="629" spans="1:39" ht="15" customHeight="1">
      <c r="A629" s="281" t="s">
        <v>2677</v>
      </c>
      <c r="B629" s="282">
        <f>'Dry_Litterbag Placem_Collection'!A190</f>
        <v>188</v>
      </c>
      <c r="C629" s="282" t="str">
        <f>'Dry_Litterbag Placem_Collection'!B190</f>
        <v>Handajega</v>
      </c>
      <c r="D629" s="282" t="s">
        <v>2677</v>
      </c>
      <c r="E629" s="282" t="s">
        <v>2679</v>
      </c>
      <c r="F629" s="282">
        <v>4</v>
      </c>
      <c r="G629" s="283" t="str">
        <f>'Dry_Litterbag Placem_Collection'!C190</f>
        <v>Wet_W4_T4</v>
      </c>
      <c r="H629" s="293" t="s">
        <v>3672</v>
      </c>
      <c r="I629" s="285" t="s">
        <v>1147</v>
      </c>
      <c r="J629" s="282" t="str">
        <f>IF(ISBLANK('Dry_Litterbag Placem_Collection'!L190),"","G"&amp;""&amp;'Dry_Litterbag Placem_Collection'!L190)</f>
        <v>G185</v>
      </c>
      <c r="K629" s="286">
        <f>IFERROR(INDEX('Green_rooibos initial weight'!$C$5:$C$1749,MATCH(J629, 'Green_rooibos initial weight'!$A$5:$A$1749,0)),"")</f>
        <v>2.13</v>
      </c>
      <c r="L629" s="286">
        <f t="shared" si="37"/>
        <v>1.8801999999999999</v>
      </c>
      <c r="M629" s="291"/>
      <c r="N629" s="291"/>
      <c r="O629" s="286">
        <f>IF(IFERROR(INDEX('Both teabags AfterDry'!$D$3:$D$900,MATCH(J629,'Both teabags AfterDry'!$A$3:$A$900,0)),"")="","",(IFERROR(INDEX('Both teabags AfterDry'!$D$3:$D$900,MATCH(J629,'Both teabags AfterDry'!$A$3:$A$900,0)),"")))</f>
        <v>0.74670000000000003</v>
      </c>
      <c r="P629" s="286">
        <f t="shared" si="38"/>
        <v>0.59610000000000007</v>
      </c>
      <c r="Q629" s="291"/>
      <c r="R629" s="291"/>
      <c r="S629" s="287">
        <f>'Dry_Litterbag Placem_Collection'!E190</f>
        <v>42940</v>
      </c>
      <c r="T629" s="287">
        <f>IF('Dry_Litterbag Placem_Collection'!G190="","",'Dry_Litterbag Placem_Collection'!G190)</f>
        <v>43009</v>
      </c>
      <c r="U629" s="288">
        <f t="shared" si="36"/>
        <v>69</v>
      </c>
      <c r="V629" s="286">
        <f t="shared" si="39"/>
        <v>1.2840999999999998</v>
      </c>
      <c r="W629" s="289">
        <f>IFERROR(INDEX(Rainfall_Dry!$O$2:$O$217,MATCH(B629, Rainfall_Dry!$A$2:$A$217,0)),"")</f>
        <v>162.634207253</v>
      </c>
      <c r="X629" s="270">
        <v>25.96</v>
      </c>
      <c r="Y629" s="270">
        <v>8.9200000000000017</v>
      </c>
      <c r="Z629" s="270">
        <v>65.12</v>
      </c>
      <c r="AA629" s="271" t="s">
        <v>2688</v>
      </c>
      <c r="AB629" s="270">
        <v>4.6991621488417898</v>
      </c>
      <c r="AC629">
        <f>IF('WetLitterbags placem_collection'!AB190="","",'WetLitterbags placem_collection'!AB190)</f>
        <v>2.2999999999999998</v>
      </c>
      <c r="AD629">
        <f>IF('WetLitterbags placem_collection'!Z190="","",'WetLitterbags placem_collection'!Z190)</f>
        <v>14.4</v>
      </c>
      <c r="AE629" s="256" t="str">
        <f>IF('WetLitterbags placem_collection'!AA190="","",'WetLitterbags placem_collection'!AA190)</f>
        <v>O</v>
      </c>
      <c r="AF629">
        <f>IF('WetLitterbags placem_collection'!AC190="","",'WetLitterbags placem_collection'!AC190)</f>
        <v>0</v>
      </c>
      <c r="AG629">
        <f>IFERROR(AVERAGE('Dry_Litterbag Placem_Collection'!O190,'Dry_Litterbag Placem_Collection'!R190),"")</f>
        <v>7.35</v>
      </c>
      <c r="AH629" s="290">
        <f>IFERROR(AVERAGE('Dry_Litterbag Placem_Collection'!N190,'Dry_Litterbag Placem_Collection'!Q190),"")</f>
        <v>34.150000000000006</v>
      </c>
      <c r="AI629" s="289">
        <f>INDEX(Coordinates!$B$2:$B$197,MATCH(G629,Coordinates!$J$2:$J$197,0))</f>
        <v>-2.278422983</v>
      </c>
      <c r="AJ629" s="289">
        <f>INDEX(Coordinates!$C$2:$C$197,MATCH(G629,Coordinates!$J$2:$J$197,0))</f>
        <v>34.032261009999999</v>
      </c>
      <c r="AK629" s="289" t="str">
        <f>IF(ISNUMBER(SEARCH("C", 'Dry_Litterbag Placem_Collection'!U190)),"YES","")</f>
        <v/>
      </c>
      <c r="AL629" s="289" t="str">
        <f>IF(ISNUMBER(SEARCH("H", 'Dry_Litterbag Placem_Collection'!U190)),"YES","")</f>
        <v/>
      </c>
      <c r="AM629" s="289" t="str">
        <f>IF(ISNUMBER(SEARCH("R", 'Dry_Litterbag Placem_Collection'!U190)),"YES","")</f>
        <v/>
      </c>
    </row>
    <row r="630" spans="1:39" ht="15" customHeight="1">
      <c r="A630" s="281" t="s">
        <v>2677</v>
      </c>
      <c r="B630" s="282">
        <f>'Dry_Litterbag Placem_Collection'!A191</f>
        <v>189</v>
      </c>
      <c r="C630" s="282" t="str">
        <f>'Dry_Litterbag Placem_Collection'!B191</f>
        <v>Handajega</v>
      </c>
      <c r="D630" s="282" t="s">
        <v>2677</v>
      </c>
      <c r="E630" s="282" t="s">
        <v>2679</v>
      </c>
      <c r="F630" s="282">
        <v>4</v>
      </c>
      <c r="G630" s="283" t="str">
        <f>'Dry_Litterbag Placem_Collection'!C191</f>
        <v>Wet_W4_T5</v>
      </c>
      <c r="H630" s="293" t="s">
        <v>3672</v>
      </c>
      <c r="I630" s="285" t="s">
        <v>1147</v>
      </c>
      <c r="J630" s="282" t="str">
        <f>IF(ISBLANK('Dry_Litterbag Placem_Collection'!L191),"","G"&amp;""&amp;'Dry_Litterbag Placem_Collection'!L191)</f>
        <v>G301</v>
      </c>
      <c r="K630" s="286">
        <f>IFERROR(INDEX('Green_rooibos initial weight'!$C$5:$C$1749,MATCH(J630, 'Green_rooibos initial weight'!$A$5:$A$1749,0)),"")</f>
        <v>1.9379999999999999</v>
      </c>
      <c r="L630" s="286">
        <f t="shared" si="37"/>
        <v>1.6881999999999999</v>
      </c>
      <c r="M630" s="291"/>
      <c r="N630" s="291"/>
      <c r="O630" s="286">
        <f>IF(IFERROR(INDEX('Both teabags AfterDry'!$D$3:$D$900,MATCH(J630,'Both teabags AfterDry'!$A$3:$A$900,0)),"")="","",(IFERROR(INDEX('Both teabags AfterDry'!$D$3:$D$900,MATCH(J630,'Both teabags AfterDry'!$A$3:$A$900,0)),"")))</f>
        <v>0.66849999999999998</v>
      </c>
      <c r="P630" s="286">
        <f t="shared" si="38"/>
        <v>0.51790000000000003</v>
      </c>
      <c r="Q630" s="291"/>
      <c r="R630" s="291"/>
      <c r="S630" s="287">
        <f>'Dry_Litterbag Placem_Collection'!E191</f>
        <v>42940</v>
      </c>
      <c r="T630" s="287">
        <f>IF('Dry_Litterbag Placem_Collection'!G191="","",'Dry_Litterbag Placem_Collection'!G191)</f>
        <v>43009</v>
      </c>
      <c r="U630" s="288">
        <f t="shared" si="36"/>
        <v>69</v>
      </c>
      <c r="V630" s="286">
        <f t="shared" si="39"/>
        <v>1.1702999999999999</v>
      </c>
      <c r="W630" s="289">
        <f>IFERROR(INDEX(Rainfall_Dry!$O$2:$O$217,MATCH(B630, Rainfall_Dry!$A$2:$A$217,0)),"")</f>
        <v>162.634207253</v>
      </c>
      <c r="X630" s="270">
        <v>25.96</v>
      </c>
      <c r="Y630" s="270">
        <v>8.9200000000000017</v>
      </c>
      <c r="Z630" s="270">
        <v>65.12</v>
      </c>
      <c r="AA630" s="271" t="s">
        <v>2688</v>
      </c>
      <c r="AB630" s="270">
        <v>5.6991621488417898</v>
      </c>
      <c r="AC630">
        <f>IF('WetLitterbags placem_collection'!AB191="","",'WetLitterbags placem_collection'!AB191)</f>
        <v>0.6</v>
      </c>
      <c r="AD630">
        <f>IF('WetLitterbags placem_collection'!Z191="","",'WetLitterbags placem_collection'!Z191)</f>
        <v>7</v>
      </c>
      <c r="AE630" s="256" t="str">
        <f>IF('WetLitterbags placem_collection'!AA191="","",'WetLitterbags placem_collection'!AA191)</f>
        <v>O</v>
      </c>
      <c r="AF630">
        <f>IF('WetLitterbags placem_collection'!AC191="","",'WetLitterbags placem_collection'!AC191)</f>
        <v>1</v>
      </c>
      <c r="AG630">
        <f>IFERROR(AVERAGE('Dry_Litterbag Placem_Collection'!O191,'Dry_Litterbag Placem_Collection'!R191),"")</f>
        <v>5.5</v>
      </c>
      <c r="AH630" s="290">
        <f>IFERROR(AVERAGE('Dry_Litterbag Placem_Collection'!N191,'Dry_Litterbag Placem_Collection'!Q191),"")</f>
        <v>33</v>
      </c>
      <c r="AI630" s="289">
        <f>INDEX(Coordinates!$B$2:$B$197,MATCH(G630,Coordinates!$J$2:$J$197,0))</f>
        <v>-2.2787580080000001</v>
      </c>
      <c r="AJ630" s="289">
        <f>INDEX(Coordinates!$C$2:$C$197,MATCH(G630,Coordinates!$J$2:$J$197,0))</f>
        <v>34.032463010000001</v>
      </c>
      <c r="AK630" s="289" t="str">
        <f>IF(ISNUMBER(SEARCH("C", 'Dry_Litterbag Placem_Collection'!U191)),"YES","")</f>
        <v/>
      </c>
      <c r="AL630" s="289" t="str">
        <f>IF(ISNUMBER(SEARCH("H", 'Dry_Litterbag Placem_Collection'!U191)),"YES","")</f>
        <v/>
      </c>
      <c r="AM630" s="289" t="str">
        <f>IF(ISNUMBER(SEARCH("R", 'Dry_Litterbag Placem_Collection'!U191)),"YES","")</f>
        <v>YES</v>
      </c>
    </row>
    <row r="631" spans="1:39" ht="15" customHeight="1">
      <c r="A631" s="281" t="s">
        <v>2677</v>
      </c>
      <c r="B631" s="282">
        <f>'Dry_Litterbag Placem_Collection'!A192</f>
        <v>190</v>
      </c>
      <c r="C631" s="282" t="str">
        <f>'Dry_Litterbag Placem_Collection'!B192</f>
        <v>Handajega</v>
      </c>
      <c r="D631" s="282" t="s">
        <v>2677</v>
      </c>
      <c r="E631" s="282" t="s">
        <v>2679</v>
      </c>
      <c r="F631" s="282">
        <v>4</v>
      </c>
      <c r="G631" s="283" t="str">
        <f>'Dry_Litterbag Placem_Collection'!C192</f>
        <v>Wet_W4_T6</v>
      </c>
      <c r="H631" s="293" t="s">
        <v>3672</v>
      </c>
      <c r="I631" s="285" t="s">
        <v>1147</v>
      </c>
      <c r="J631" s="282" t="str">
        <f>IF(ISBLANK('Dry_Litterbag Placem_Collection'!L192),"","G"&amp;""&amp;'Dry_Litterbag Placem_Collection'!L192)</f>
        <v>G466</v>
      </c>
      <c r="K631" s="286">
        <f>IFERROR(INDEX('Green_rooibos initial weight'!$C$5:$C$1749,MATCH(J631, 'Green_rooibos initial weight'!$A$5:$A$1749,0)),"")</f>
        <v>1.9319999999999999</v>
      </c>
      <c r="L631" s="286">
        <f t="shared" si="37"/>
        <v>1.6821999999999999</v>
      </c>
      <c r="M631" s="291"/>
      <c r="N631" s="291"/>
      <c r="O631" s="286">
        <f>IF(IFERROR(INDEX('Both teabags AfterDry'!$D$3:$D$900,MATCH(J631,'Both teabags AfterDry'!$A$3:$A$900,0)),"")="","",(IFERROR(INDEX('Both teabags AfterDry'!$D$3:$D$900,MATCH(J631,'Both teabags AfterDry'!$A$3:$A$900,0)),"")))</f>
        <v>0.81599999999999995</v>
      </c>
      <c r="P631" s="286">
        <f t="shared" si="38"/>
        <v>0.66539999999999999</v>
      </c>
      <c r="Q631" s="291"/>
      <c r="R631" s="291"/>
      <c r="S631" s="287">
        <f>'Dry_Litterbag Placem_Collection'!E192</f>
        <v>42940</v>
      </c>
      <c r="T631" s="287">
        <f>IF('Dry_Litterbag Placem_Collection'!G192="","",'Dry_Litterbag Placem_Collection'!G192)</f>
        <v>43009</v>
      </c>
      <c r="U631" s="288">
        <f t="shared" si="36"/>
        <v>69</v>
      </c>
      <c r="V631" s="286">
        <f t="shared" si="39"/>
        <v>1.0167999999999999</v>
      </c>
      <c r="W631" s="289">
        <f>IFERROR(INDEX(Rainfall_Dry!$O$2:$O$217,MATCH(B631, Rainfall_Dry!$A$2:$A$217,0)),"")</f>
        <v>162.634207253</v>
      </c>
      <c r="X631" s="270">
        <v>25.96</v>
      </c>
      <c r="Y631" s="270">
        <v>8.9200000000000017</v>
      </c>
      <c r="Z631" s="270">
        <v>65.12</v>
      </c>
      <c r="AA631" s="271" t="s">
        <v>2688</v>
      </c>
      <c r="AB631" s="270">
        <v>6.6991621488417898</v>
      </c>
      <c r="AC631">
        <f>IF('WetLitterbags placem_collection'!AB192="","",'WetLitterbags placem_collection'!AB192)</f>
        <v>9.5</v>
      </c>
      <c r="AD631">
        <f>IF('WetLitterbags placem_collection'!Z192="","",'WetLitterbags placem_collection'!Z192)</f>
        <v>17.399999999999999</v>
      </c>
      <c r="AE631" s="256" t="str">
        <f>IF('WetLitterbags placem_collection'!AA192="","",'WetLitterbags placem_collection'!AA192)</f>
        <v>O</v>
      </c>
      <c r="AF631">
        <f>IF('WetLitterbags placem_collection'!AC192="","",'WetLitterbags placem_collection'!AC192)</f>
        <v>0</v>
      </c>
      <c r="AG631">
        <f>IFERROR(AVERAGE('Dry_Litterbag Placem_Collection'!O192,'Dry_Litterbag Placem_Collection'!R192),"")</f>
        <v>5.0500000000000007</v>
      </c>
      <c r="AH631" s="290">
        <f>IFERROR(AVERAGE('Dry_Litterbag Placem_Collection'!N192,'Dry_Litterbag Placem_Collection'!Q192),"")</f>
        <v>36.049999999999997</v>
      </c>
      <c r="AI631" s="289">
        <f>INDEX(Coordinates!$B$2:$B$197,MATCH(G631,Coordinates!$J$2:$J$197,0))</f>
        <v>-2.2787559960000001</v>
      </c>
      <c r="AJ631" s="289">
        <f>INDEX(Coordinates!$C$2:$C$197,MATCH(G631,Coordinates!$J$2:$J$197,0))</f>
        <v>34.032268969999997</v>
      </c>
      <c r="AK631" s="289" t="str">
        <f>IF(ISNUMBER(SEARCH("C", 'Dry_Litterbag Placem_Collection'!U192)),"YES","")</f>
        <v/>
      </c>
      <c r="AL631" s="289" t="str">
        <f>IF(ISNUMBER(SEARCH("H", 'Dry_Litterbag Placem_Collection'!U192)),"YES","")</f>
        <v/>
      </c>
      <c r="AM631" s="289" t="str">
        <f>IF(ISNUMBER(SEARCH("R", 'Dry_Litterbag Placem_Collection'!U192)),"YES","")</f>
        <v/>
      </c>
    </row>
    <row r="632" spans="1:39" ht="15" customHeight="1">
      <c r="A632" s="281" t="s">
        <v>2677</v>
      </c>
      <c r="B632" s="282">
        <f>'Dry_Litterbag Placem_Collection'!A193</f>
        <v>191</v>
      </c>
      <c r="C632" s="282" t="str">
        <f>'Dry_Litterbag Placem_Collection'!B193</f>
        <v>Handajega</v>
      </c>
      <c r="D632" s="282" t="s">
        <v>2677</v>
      </c>
      <c r="E632" s="282" t="s">
        <v>2679</v>
      </c>
      <c r="F632" s="282">
        <v>4</v>
      </c>
      <c r="G632" s="283" t="str">
        <f>'Dry_Litterbag Placem_Collection'!C193</f>
        <v>Wet_W4_T7</v>
      </c>
      <c r="H632" s="293" t="s">
        <v>3672</v>
      </c>
      <c r="I632" s="285" t="s">
        <v>1147</v>
      </c>
      <c r="J632" s="282" t="str">
        <f>IF(ISBLANK('Dry_Litterbag Placem_Collection'!L193),"","G"&amp;""&amp;'Dry_Litterbag Placem_Collection'!L193)</f>
        <v>G32</v>
      </c>
      <c r="K632" s="286">
        <f>IFERROR(INDEX('Green_rooibos initial weight'!$C$5:$C$1749,MATCH(J632, 'Green_rooibos initial weight'!$A$5:$A$1749,0)),"")</f>
        <v>2.0510000000000002</v>
      </c>
      <c r="L632" s="286">
        <f t="shared" si="37"/>
        <v>1.8012000000000001</v>
      </c>
      <c r="M632" s="291"/>
      <c r="N632" s="291"/>
      <c r="O632" s="286">
        <f>IF(IFERROR(INDEX('Both teabags AfterDry'!$D$3:$D$900,MATCH(J632,'Both teabags AfterDry'!$A$3:$A$900,0)),"")="","",(IFERROR(INDEX('Both teabags AfterDry'!$D$3:$D$900,MATCH(J632,'Both teabags AfterDry'!$A$3:$A$900,0)),"")))</f>
        <v>0.77580000000000005</v>
      </c>
      <c r="P632" s="286">
        <f t="shared" si="38"/>
        <v>0.62519999999999998</v>
      </c>
      <c r="Q632" s="291"/>
      <c r="R632" s="291"/>
      <c r="S632" s="287">
        <f>'Dry_Litterbag Placem_Collection'!E193</f>
        <v>42940</v>
      </c>
      <c r="T632" s="287">
        <f>IF('Dry_Litterbag Placem_Collection'!G193="","",'Dry_Litterbag Placem_Collection'!G193)</f>
        <v>43009</v>
      </c>
      <c r="U632" s="288">
        <f t="shared" si="36"/>
        <v>69</v>
      </c>
      <c r="V632" s="286">
        <f t="shared" si="39"/>
        <v>1.1760000000000002</v>
      </c>
      <c r="W632" s="289">
        <f>IFERROR(INDEX(Rainfall_Dry!$O$2:$O$217,MATCH(B632, Rainfall_Dry!$A$2:$A$217,0)),"")</f>
        <v>162.634207253</v>
      </c>
      <c r="X632" s="270">
        <v>25.96</v>
      </c>
      <c r="Y632" s="270">
        <v>8.9200000000000017</v>
      </c>
      <c r="Z632" s="270">
        <v>65.12</v>
      </c>
      <c r="AA632" s="271" t="s">
        <v>2688</v>
      </c>
      <c r="AB632" s="270">
        <v>7.6991621488417898</v>
      </c>
      <c r="AC632">
        <f>IF('WetLitterbags placem_collection'!AB193="","",'WetLitterbags placem_collection'!AB193)</f>
        <v>12.4</v>
      </c>
      <c r="AD632">
        <f>IF('WetLitterbags placem_collection'!Z193="","",'WetLitterbags placem_collection'!Z193)</f>
        <v>29.8</v>
      </c>
      <c r="AE632" s="256" t="str">
        <f>IF('WetLitterbags placem_collection'!AA193="","",'WetLitterbags placem_collection'!AA193)</f>
        <v>O</v>
      </c>
      <c r="AF632">
        <f>IF('WetLitterbags placem_collection'!AC193="","",'WetLitterbags placem_collection'!AC193)</f>
        <v>0</v>
      </c>
      <c r="AG632">
        <f>IFERROR(AVERAGE('Dry_Litterbag Placem_Collection'!O193,'Dry_Litterbag Placem_Collection'!R193),"")</f>
        <v>6.45</v>
      </c>
      <c r="AH632" s="290">
        <f>IFERROR(AVERAGE('Dry_Litterbag Placem_Collection'!N193,'Dry_Litterbag Placem_Collection'!Q193),"")</f>
        <v>36.349999999999994</v>
      </c>
      <c r="AI632" s="289">
        <f>INDEX(Coordinates!$B$2:$B$197,MATCH(G632,Coordinates!$J$2:$J$197,0))</f>
        <v>-2.278704029</v>
      </c>
      <c r="AJ632" s="289">
        <f>INDEX(Coordinates!$C$2:$C$197,MATCH(G632,Coordinates!$J$2:$J$197,0))</f>
        <v>34.032182970000001</v>
      </c>
      <c r="AK632" s="289" t="str">
        <f>IF(ISNUMBER(SEARCH("C", 'Dry_Litterbag Placem_Collection'!U193)),"YES","")</f>
        <v/>
      </c>
      <c r="AL632" s="289" t="str">
        <f>IF(ISNUMBER(SEARCH("H", 'Dry_Litterbag Placem_Collection'!U193)),"YES","")</f>
        <v/>
      </c>
      <c r="AM632" s="289" t="str">
        <f>IF(ISNUMBER(SEARCH("R", 'Dry_Litterbag Placem_Collection'!U193)),"YES","")</f>
        <v/>
      </c>
    </row>
    <row r="633" spans="1:39" ht="15" customHeight="1">
      <c r="A633" s="281" t="s">
        <v>2677</v>
      </c>
      <c r="B633" s="282">
        <f>'Dry_Litterbag Placem_Collection'!A194</f>
        <v>192</v>
      </c>
      <c r="C633" s="282" t="str">
        <f>'Dry_Litterbag Placem_Collection'!B194</f>
        <v>Handajega</v>
      </c>
      <c r="D633" s="282" t="s">
        <v>2677</v>
      </c>
      <c r="E633" s="282" t="s">
        <v>2679</v>
      </c>
      <c r="F633" s="282">
        <v>4</v>
      </c>
      <c r="G633" s="283" t="str">
        <f>'Dry_Litterbag Placem_Collection'!C194</f>
        <v>Wet_W4_T8</v>
      </c>
      <c r="H633" s="293" t="s">
        <v>3672</v>
      </c>
      <c r="I633" s="285" t="s">
        <v>1147</v>
      </c>
      <c r="J633" s="282" t="str">
        <f>IF(ISBLANK('Dry_Litterbag Placem_Collection'!L194),"","G"&amp;""&amp;'Dry_Litterbag Placem_Collection'!L194)</f>
        <v/>
      </c>
      <c r="K633" s="286" t="str">
        <f>IFERROR(INDEX('Green_rooibos initial weight'!$C$5:$C$1749,MATCH(J633, 'Green_rooibos initial weight'!$A$5:$A$1749,0)),"")</f>
        <v/>
      </c>
      <c r="L633" s="286" t="str">
        <f t="shared" si="37"/>
        <v/>
      </c>
      <c r="M633" s="291"/>
      <c r="N633" s="291"/>
      <c r="O633" s="286" t="str">
        <f>IF(IFERROR(INDEX('Both teabags AfterDry'!$D$3:$D$900,MATCH(J633,'Both teabags AfterDry'!$A$3:$A$900,0)),"")="","",(IFERROR(INDEX('Both teabags AfterDry'!$D$3:$D$900,MATCH(J633,'Both teabags AfterDry'!$A$3:$A$900,0)),"")))</f>
        <v/>
      </c>
      <c r="P633" s="286" t="str">
        <f t="shared" si="38"/>
        <v/>
      </c>
      <c r="Q633" s="291"/>
      <c r="R633" s="291"/>
      <c r="S633" s="287">
        <f>'Dry_Litterbag Placem_Collection'!E194</f>
        <v>0</v>
      </c>
      <c r="T633" s="287" t="str">
        <f>IF('Dry_Litterbag Placem_Collection'!G194="","",'Dry_Litterbag Placem_Collection'!G194)</f>
        <v/>
      </c>
      <c r="U633" s="288" t="str">
        <f t="shared" si="36"/>
        <v/>
      </c>
      <c r="V633" s="286" t="str">
        <f t="shared" si="39"/>
        <v/>
      </c>
      <c r="W633" s="289" t="str">
        <f>IFERROR(INDEX(Rainfall_Dry!$O$2:$O$217,MATCH(B633, Rainfall_Dry!$A$2:$A$217,0)),"")</f>
        <v/>
      </c>
      <c r="X633" s="270">
        <v>25.96</v>
      </c>
      <c r="Y633" s="270">
        <v>8.9200000000000017</v>
      </c>
      <c r="Z633" s="270">
        <v>65.12</v>
      </c>
      <c r="AA633" s="271" t="s">
        <v>2688</v>
      </c>
      <c r="AB633" s="270">
        <v>8.6991621488417898</v>
      </c>
      <c r="AC633">
        <f>IF('WetLitterbags placem_collection'!AB194="","",'WetLitterbags placem_collection'!AB194)</f>
        <v>3.6</v>
      </c>
      <c r="AD633">
        <f>IF('WetLitterbags placem_collection'!Z194="","",'WetLitterbags placem_collection'!Z194)</f>
        <v>37.799999999999997</v>
      </c>
      <c r="AE633" s="256" t="str">
        <f>IF('WetLitterbags placem_collection'!AA194="","",'WetLitterbags placem_collection'!AA194)</f>
        <v>O</v>
      </c>
      <c r="AF633">
        <f>IF('WetLitterbags placem_collection'!AC194="","",'WetLitterbags placem_collection'!AC194)</f>
        <v>0</v>
      </c>
      <c r="AG633" t="str">
        <f>IFERROR(AVERAGE('Dry_Litterbag Placem_Collection'!O194,'Dry_Litterbag Placem_Collection'!R194),"")</f>
        <v/>
      </c>
      <c r="AH633" s="290" t="str">
        <f>IFERROR(AVERAGE('Dry_Litterbag Placem_Collection'!N194,'Dry_Litterbag Placem_Collection'!Q194),"")</f>
        <v/>
      </c>
      <c r="AI633" s="289">
        <f>INDEX(Coordinates!$B$2:$B$197,MATCH(G633,Coordinates!$J$2:$J$197,0))</f>
        <v>-2.2789770269999998</v>
      </c>
      <c r="AJ633" s="289">
        <f>INDEX(Coordinates!$C$2:$C$197,MATCH(G633,Coordinates!$J$2:$J$197,0))</f>
        <v>34.032051039999999</v>
      </c>
      <c r="AK633" s="289" t="str">
        <f>IF(ISNUMBER(SEARCH("C", 'Dry_Litterbag Placem_Collection'!U194)),"YES","")</f>
        <v/>
      </c>
      <c r="AL633" s="289" t="str">
        <f>IF(ISNUMBER(SEARCH("H", 'Dry_Litterbag Placem_Collection'!U194)),"YES","")</f>
        <v/>
      </c>
      <c r="AM633" s="289" t="str">
        <f>IF(ISNUMBER(SEARCH("R", 'Dry_Litterbag Placem_Collection'!U194)),"YES","")</f>
        <v/>
      </c>
    </row>
    <row r="634" spans="1:39" ht="15" customHeight="1">
      <c r="A634" s="281" t="s">
        <v>2677</v>
      </c>
      <c r="B634" s="282">
        <f>'Dry_Litterbag Placem_Collection'!A195</f>
        <v>193</v>
      </c>
      <c r="C634" s="282" t="str">
        <f>'Dry_Litterbag Placem_Collection'!B195</f>
        <v>Makao</v>
      </c>
      <c r="D634" s="282" t="s">
        <v>2677</v>
      </c>
      <c r="E634" s="282" t="s">
        <v>2527</v>
      </c>
      <c r="F634" s="282">
        <v>4</v>
      </c>
      <c r="G634" s="283" t="str">
        <f>'Dry_Litterbag Placem_Collection'!C195</f>
        <v>Dry_Ag1_CG4</v>
      </c>
      <c r="H634" s="293" t="s">
        <v>3672</v>
      </c>
      <c r="I634" s="285" t="s">
        <v>1147</v>
      </c>
      <c r="J634" s="282" t="str">
        <f>IF(ISBLANK('Dry_Litterbag Placem_Collection'!L195),"","G"&amp;""&amp;'Dry_Litterbag Placem_Collection'!L195)</f>
        <v>G45</v>
      </c>
      <c r="K634" s="286">
        <f>IFERROR(INDEX('Green_rooibos initial weight'!$C$5:$C$1749,MATCH(J634, 'Green_rooibos initial weight'!$A$5:$A$1749,0)),"")</f>
        <v>2.0779999999999998</v>
      </c>
      <c r="L634" s="286">
        <f t="shared" si="37"/>
        <v>1.8281999999999998</v>
      </c>
      <c r="M634" s="291"/>
      <c r="N634" s="291"/>
      <c r="O634" s="286">
        <f>IF(IFERROR(INDEX('Both teabags AfterDry'!$D$3:$D$900,MATCH(J634,'Both teabags AfterDry'!$A$3:$A$900,0)),"")="","",(IFERROR(INDEX('Both teabags AfterDry'!$D$3:$D$900,MATCH(J634,'Both teabags AfterDry'!$A$3:$A$900,0)),"")))</f>
        <v>0.82699999999999996</v>
      </c>
      <c r="P634" s="286">
        <f t="shared" si="38"/>
        <v>0.67639999999999989</v>
      </c>
      <c r="Q634" s="291"/>
      <c r="R634" s="291"/>
      <c r="S634" s="287">
        <f>'Dry_Litterbag Placem_Collection'!E195</f>
        <v>42942</v>
      </c>
      <c r="T634" s="287">
        <f>IF('Dry_Litterbag Placem_Collection'!G195="","",'Dry_Litterbag Placem_Collection'!G195)</f>
        <v>43004</v>
      </c>
      <c r="U634" s="288">
        <f t="shared" si="36"/>
        <v>62</v>
      </c>
      <c r="V634" s="286">
        <f t="shared" si="39"/>
        <v>1.1517999999999999</v>
      </c>
      <c r="W634" s="289">
        <f>IFERROR(INDEX(Rainfall_Dry!$O$2:$O$217,MATCH(B634, Rainfall_Dry!$A$2:$A$217,0)),"")</f>
        <v>171.84818423999999</v>
      </c>
      <c r="X634" s="270">
        <v>12.565665055683967</v>
      </c>
      <c r="Y634" s="270">
        <v>0.9665896196679955</v>
      </c>
      <c r="Z634" s="270">
        <v>86.467745324648035</v>
      </c>
      <c r="AA634" s="271" t="s">
        <v>2690</v>
      </c>
      <c r="AB634" s="270">
        <v>1.0225726959093147</v>
      </c>
      <c r="AC634">
        <f>IF('WetLitterbags placem_collection'!AB195="","",'WetLitterbags placem_collection'!AB195)</f>
        <v>15.2</v>
      </c>
      <c r="AD634">
        <f>IF('WetLitterbags placem_collection'!Z195="","",'WetLitterbags placem_collection'!Z195)</f>
        <v>12.2</v>
      </c>
      <c r="AE634" s="256" t="str">
        <f>IF('WetLitterbags placem_collection'!AA195="","",'WetLitterbags placem_collection'!AA195)</f>
        <v>O</v>
      </c>
      <c r="AF634">
        <f>IF('WetLitterbags placem_collection'!AC195="","",'WetLitterbags placem_collection'!AC195)</f>
        <v>1</v>
      </c>
      <c r="AG634">
        <f>IFERROR(AVERAGE('Dry_Litterbag Placem_Collection'!O195,'Dry_Litterbag Placem_Collection'!R195),"")</f>
        <v>5.0999999999999996</v>
      </c>
      <c r="AH634" s="290">
        <f>IFERROR(AVERAGE('Dry_Litterbag Placem_Collection'!N195,'Dry_Litterbag Placem_Collection'!Q195),"")</f>
        <v>28.799999999999997</v>
      </c>
      <c r="AI634">
        <v>-2.4396949910000001</v>
      </c>
      <c r="AJ634">
        <v>34.838574029999997</v>
      </c>
      <c r="AK634" s="289" t="str">
        <f>IF(ISNUMBER(SEARCH("C", 'Dry_Litterbag Placem_Collection'!U195)),"YES","")</f>
        <v/>
      </c>
      <c r="AL634" s="289" t="str">
        <f>IF(ISNUMBER(SEARCH("H", 'Dry_Litterbag Placem_Collection'!U195)),"YES","")</f>
        <v/>
      </c>
      <c r="AM634" s="289" t="str">
        <f>IF(ISNUMBER(SEARCH("R", 'Dry_Litterbag Placem_Collection'!U195)),"YES","")</f>
        <v>YES</v>
      </c>
    </row>
    <row r="635" spans="1:39" ht="15" customHeight="1">
      <c r="A635" s="281" t="s">
        <v>2677</v>
      </c>
      <c r="B635" s="282">
        <f>'Dry_Litterbag Placem_Collection'!A196</f>
        <v>194</v>
      </c>
      <c r="C635" s="282" t="str">
        <f>'Dry_Litterbag Placem_Collection'!B196</f>
        <v>Makao</v>
      </c>
      <c r="D635" s="282" t="s">
        <v>2677</v>
      </c>
      <c r="E635" s="282" t="s">
        <v>2527</v>
      </c>
      <c r="F635" s="282">
        <v>3</v>
      </c>
      <c r="G635" s="283" t="str">
        <f>'Dry_Litterbag Placem_Collection'!C196</f>
        <v>Dry_Ag2_CG3</v>
      </c>
      <c r="H635" s="293" t="s">
        <v>3672</v>
      </c>
      <c r="I635" s="285" t="s">
        <v>1147</v>
      </c>
      <c r="J635" s="282" t="str">
        <f>IF(ISBLANK('Dry_Litterbag Placem_Collection'!L196),"","G"&amp;""&amp;'Dry_Litterbag Placem_Collection'!L196)</f>
        <v>G90</v>
      </c>
      <c r="K635" s="286">
        <f>IFERROR(INDEX('Green_rooibos initial weight'!$C$5:$C$1749,MATCH(J635, 'Green_rooibos initial weight'!$A$5:$A$1749,0)),"")</f>
        <v>2.0409999999999999</v>
      </c>
      <c r="L635" s="286">
        <f t="shared" si="37"/>
        <v>1.7911999999999999</v>
      </c>
      <c r="M635" s="291"/>
      <c r="N635" s="291"/>
      <c r="O635" s="286">
        <f>IF(IFERROR(INDEX('Both teabags AfterDry'!$D$3:$D$900,MATCH(J635,'Both teabags AfterDry'!$A$3:$A$900,0)),"")="","",(IFERROR(INDEX('Both teabags AfterDry'!$D$3:$D$900,MATCH(J635,'Both teabags AfterDry'!$A$3:$A$900,0)),"")))</f>
        <v>0.74199999999999999</v>
      </c>
      <c r="P635" s="286">
        <f t="shared" si="38"/>
        <v>0.59139999999999993</v>
      </c>
      <c r="Q635" s="291"/>
      <c r="R635" s="291"/>
      <c r="S635" s="287">
        <f>'Dry_Litterbag Placem_Collection'!E196</f>
        <v>42942</v>
      </c>
      <c r="T635" s="287">
        <f>IF('Dry_Litterbag Placem_Collection'!G196="","",'Dry_Litterbag Placem_Collection'!G196)</f>
        <v>43004</v>
      </c>
      <c r="U635" s="288">
        <f t="shared" si="36"/>
        <v>62</v>
      </c>
      <c r="V635" s="286">
        <f t="shared" si="39"/>
        <v>1.1998</v>
      </c>
      <c r="W635" s="289">
        <f>IFERROR(INDEX(Rainfall_Dry!$O$2:$O$217,MATCH(B635, Rainfall_Dry!$A$2:$A$217,0)),"")</f>
        <v>171.84818423999999</v>
      </c>
      <c r="X635" s="270">
        <v>21.13063730679653</v>
      </c>
      <c r="Y635" s="270">
        <v>3.0912555579081076</v>
      </c>
      <c r="Z635" s="270">
        <v>75.778107135295357</v>
      </c>
      <c r="AA635" s="271" t="s">
        <v>2688</v>
      </c>
      <c r="AB635" s="270">
        <v>0.46131099063578063</v>
      </c>
      <c r="AC635">
        <f>IF('WetLitterbags placem_collection'!AB196="","",'WetLitterbags placem_collection'!AB196)</f>
        <v>7.9</v>
      </c>
      <c r="AD635">
        <f>IF('WetLitterbags placem_collection'!Z196="","",'WetLitterbags placem_collection'!Z196)</f>
        <v>7.9</v>
      </c>
      <c r="AE635" s="256" t="str">
        <f>IF('WetLitterbags placem_collection'!AA196="","",'WetLitterbags placem_collection'!AA196)</f>
        <v>O</v>
      </c>
      <c r="AF635">
        <f>IF('WetLitterbags placem_collection'!AC196="","",'WetLitterbags placem_collection'!AC196)</f>
        <v>1</v>
      </c>
      <c r="AG635">
        <f>IFERROR(AVERAGE('Dry_Litterbag Placem_Collection'!O196,'Dry_Litterbag Placem_Collection'!R196),"")</f>
        <v>5.4</v>
      </c>
      <c r="AH635" s="290">
        <f>IFERROR(AVERAGE('Dry_Litterbag Placem_Collection'!N196,'Dry_Litterbag Placem_Collection'!Q196),"")</f>
        <v>30.849999999999998</v>
      </c>
      <c r="AI635">
        <v>-2.4395990190000001</v>
      </c>
      <c r="AJ635">
        <v>34.838418959999998</v>
      </c>
      <c r="AK635" s="289" t="str">
        <f>IF(ISNUMBER(SEARCH("C", 'Dry_Litterbag Placem_Collection'!U196)),"YES","")</f>
        <v/>
      </c>
      <c r="AL635" s="289" t="str">
        <f>IF(ISNUMBER(SEARCH("H", 'Dry_Litterbag Placem_Collection'!U196)),"YES","")</f>
        <v/>
      </c>
      <c r="AM635" s="289" t="str">
        <f>IF(ISNUMBER(SEARCH("R", 'Dry_Litterbag Placem_Collection'!U196)),"YES","")</f>
        <v>YES</v>
      </c>
    </row>
    <row r="636" spans="1:39" ht="15" customHeight="1">
      <c r="A636" s="281" t="s">
        <v>2677</v>
      </c>
      <c r="B636" s="282">
        <f>'Dry_Litterbag Placem_Collection'!A197</f>
        <v>195</v>
      </c>
      <c r="C636" s="282" t="str">
        <f>'Dry_Litterbag Placem_Collection'!B197</f>
        <v>Makao</v>
      </c>
      <c r="D636" s="282" t="s">
        <v>2677</v>
      </c>
      <c r="E636" s="282" t="s">
        <v>2527</v>
      </c>
      <c r="F636" s="282">
        <v>2</v>
      </c>
      <c r="G636" s="283" t="str">
        <f>'Dry_Litterbag Placem_Collection'!C197</f>
        <v>Dry_Ag3_CG2</v>
      </c>
      <c r="H636" s="293" t="s">
        <v>3672</v>
      </c>
      <c r="I636" s="285" t="s">
        <v>1147</v>
      </c>
      <c r="J636" s="282" t="str">
        <f>IF(ISBLANK('Dry_Litterbag Placem_Collection'!L197),"","G"&amp;""&amp;'Dry_Litterbag Placem_Collection'!L197)</f>
        <v>G338</v>
      </c>
      <c r="K636" s="286">
        <f>IFERROR(INDEX('Green_rooibos initial weight'!$C$5:$C$1749,MATCH(J636, 'Green_rooibos initial weight'!$A$5:$A$1749,0)),"")</f>
        <v>1.946</v>
      </c>
      <c r="L636" s="286">
        <f t="shared" si="37"/>
        <v>1.6961999999999999</v>
      </c>
      <c r="M636" s="291"/>
      <c r="N636" s="291"/>
      <c r="O636" s="286">
        <f>IF(IFERROR(INDEX('Both teabags AfterDry'!$D$3:$D$900,MATCH(J636,'Both teabags AfterDry'!$A$3:$A$900,0)),"")="","",(IFERROR(INDEX('Both teabags AfterDry'!$D$3:$D$900,MATCH(J636,'Both teabags AfterDry'!$A$3:$A$900,0)),"")))</f>
        <v>0.83299999999999996</v>
      </c>
      <c r="P636" s="286">
        <f t="shared" si="38"/>
        <v>0.6823999999999999</v>
      </c>
      <c r="Q636" s="291"/>
      <c r="R636" s="291"/>
      <c r="S636" s="287">
        <f>'Dry_Litterbag Placem_Collection'!E197</f>
        <v>42942</v>
      </c>
      <c r="T636" s="287">
        <f>IF('Dry_Litterbag Placem_Collection'!G197="","",'Dry_Litterbag Placem_Collection'!G197)</f>
        <v>43004</v>
      </c>
      <c r="U636" s="288">
        <f t="shared" si="36"/>
        <v>62</v>
      </c>
      <c r="V636" s="286">
        <f t="shared" si="39"/>
        <v>1.0138</v>
      </c>
      <c r="W636" s="289">
        <f>IFERROR(INDEX(Rainfall_Dry!$O$2:$O$217,MATCH(B636, Rainfall_Dry!$A$2:$A$217,0)),"")</f>
        <v>171.84818423999999</v>
      </c>
      <c r="X636" s="270">
        <v>54.080969906906262</v>
      </c>
      <c r="Y636" s="270">
        <v>21.264484651351896</v>
      </c>
      <c r="Z636" s="270">
        <v>24.654545441741845</v>
      </c>
      <c r="AA636" s="271" t="s">
        <v>2691</v>
      </c>
      <c r="AB636" s="270">
        <v>1.8433218334154755</v>
      </c>
      <c r="AC636">
        <f>IF('WetLitterbags placem_collection'!AB197="","",'WetLitterbags placem_collection'!AB197)</f>
        <v>5.13</v>
      </c>
      <c r="AD636">
        <f>IF('WetLitterbags placem_collection'!Z197="","",'WetLitterbags placem_collection'!Z197)</f>
        <v>5.13</v>
      </c>
      <c r="AE636" s="256" t="str">
        <f>IF('WetLitterbags placem_collection'!AA197="","",'WetLitterbags placem_collection'!AA197)</f>
        <v>O</v>
      </c>
      <c r="AF636">
        <f>IF('WetLitterbags placem_collection'!AC197="","",'WetLitterbags placem_collection'!AC197)</f>
        <v>1</v>
      </c>
      <c r="AG636">
        <f>IFERROR(AVERAGE('Dry_Litterbag Placem_Collection'!O197,'Dry_Litterbag Placem_Collection'!R197),"")</f>
        <v>11.4</v>
      </c>
      <c r="AH636" s="290">
        <f>IFERROR(AVERAGE('Dry_Litterbag Placem_Collection'!N197,'Dry_Litterbag Placem_Collection'!Q197),"")</f>
        <v>28.1</v>
      </c>
      <c r="AI636">
        <v>-2.4396450349999999</v>
      </c>
      <c r="AJ636">
        <v>34.83836599</v>
      </c>
      <c r="AK636" s="289" t="str">
        <f>IF(ISNUMBER(SEARCH("C", 'Dry_Litterbag Placem_Collection'!U197)),"YES","")</f>
        <v/>
      </c>
      <c r="AL636" s="289" t="str">
        <f>IF(ISNUMBER(SEARCH("H", 'Dry_Litterbag Placem_Collection'!U197)),"YES","")</f>
        <v/>
      </c>
      <c r="AM636" s="289" t="str">
        <f>IF(ISNUMBER(SEARCH("R", 'Dry_Litterbag Placem_Collection'!U197)),"YES","")</f>
        <v>YES</v>
      </c>
    </row>
    <row r="637" spans="1:39" ht="15" customHeight="1">
      <c r="A637" s="281" t="s">
        <v>2677</v>
      </c>
      <c r="B637" s="282">
        <f>'Dry_Litterbag Placem_Collection'!A198</f>
        <v>196</v>
      </c>
      <c r="C637" s="282" t="str">
        <f>'Dry_Litterbag Placem_Collection'!B198</f>
        <v>Makao</v>
      </c>
      <c r="D637" s="282" t="s">
        <v>2677</v>
      </c>
      <c r="E637" s="282" t="s">
        <v>2527</v>
      </c>
      <c r="F637" s="282">
        <v>1</v>
      </c>
      <c r="G637" s="283" t="str">
        <f>'Dry_Litterbag Placem_Collection'!C198</f>
        <v>Dry_Ag4_CG1</v>
      </c>
      <c r="H637" s="293" t="s">
        <v>3672</v>
      </c>
      <c r="I637" s="285" t="s">
        <v>1147</v>
      </c>
      <c r="J637" s="282" t="str">
        <f>IF(ISBLANK('Dry_Litterbag Placem_Collection'!L198),"","G"&amp;""&amp;'Dry_Litterbag Placem_Collection'!L198)</f>
        <v>G243</v>
      </c>
      <c r="K637" s="286">
        <f>IFERROR(INDEX('Green_rooibos initial weight'!$C$5:$C$1749,MATCH(J637, 'Green_rooibos initial weight'!$A$5:$A$1749,0)),"")</f>
        <v>2.13</v>
      </c>
      <c r="L637" s="286">
        <f t="shared" si="37"/>
        <v>1.8801999999999999</v>
      </c>
      <c r="M637" s="291"/>
      <c r="N637" s="291"/>
      <c r="O637" s="286">
        <f>IF(IFERROR(INDEX('Both teabags AfterDry'!$D$3:$D$900,MATCH(J637,'Both teabags AfterDry'!$A$3:$A$900,0)),"")="","",(IFERROR(INDEX('Both teabags AfterDry'!$D$3:$D$900,MATCH(J637,'Both teabags AfterDry'!$A$3:$A$900,0)),"")))</f>
        <v>1.04</v>
      </c>
      <c r="P637" s="286">
        <f t="shared" si="38"/>
        <v>0.88939999999999997</v>
      </c>
      <c r="Q637" s="291"/>
      <c r="R637" s="291"/>
      <c r="S637" s="287">
        <f>'Dry_Litterbag Placem_Collection'!E198</f>
        <v>42942</v>
      </c>
      <c r="T637" s="287">
        <f>IF('Dry_Litterbag Placem_Collection'!G198="","",'Dry_Litterbag Placem_Collection'!G198)</f>
        <v>43004</v>
      </c>
      <c r="U637" s="288">
        <f t="shared" si="36"/>
        <v>62</v>
      </c>
      <c r="V637" s="286">
        <f t="shared" si="39"/>
        <v>0.9907999999999999</v>
      </c>
      <c r="W637" s="289">
        <f>IFERROR(INDEX(Rainfall_Dry!$O$2:$O$217,MATCH(B637, Rainfall_Dry!$A$2:$A$217,0)),"")</f>
        <v>171.84818423999999</v>
      </c>
      <c r="X637" s="270">
        <v>51.960000000000008</v>
      </c>
      <c r="Y637" s="270">
        <v>18.919999999999995</v>
      </c>
      <c r="Z637" s="270">
        <v>29.120000000000005</v>
      </c>
      <c r="AA637" s="271" t="s">
        <v>2691</v>
      </c>
      <c r="AB637" s="270">
        <v>1.85293247905372</v>
      </c>
      <c r="AC637">
        <f>IF('WetLitterbags placem_collection'!AB198="","",'WetLitterbags placem_collection'!AB198)</f>
        <v>13.8</v>
      </c>
      <c r="AD637">
        <f>IF('WetLitterbags placem_collection'!Z198="","",'WetLitterbags placem_collection'!Z198)</f>
        <v>17.399999999999999</v>
      </c>
      <c r="AE637" s="256" t="str">
        <f>IF('WetLitterbags placem_collection'!AA198="","",'WetLitterbags placem_collection'!AA198)</f>
        <v>O</v>
      </c>
      <c r="AF637">
        <f>IF('WetLitterbags placem_collection'!AC198="","",'WetLitterbags placem_collection'!AC198)</f>
        <v>1</v>
      </c>
      <c r="AG637">
        <f>IFERROR(AVERAGE('Dry_Litterbag Placem_Collection'!O198,'Dry_Litterbag Placem_Collection'!R198),"")</f>
        <v>12.45</v>
      </c>
      <c r="AH637" s="290">
        <f>IFERROR(AVERAGE('Dry_Litterbag Placem_Collection'!N198,'Dry_Litterbag Placem_Collection'!Q198),"")</f>
        <v>26.65</v>
      </c>
      <c r="AI637">
        <v>-2.439403972</v>
      </c>
      <c r="AJ637">
        <v>34.838404959999998</v>
      </c>
      <c r="AK637" s="289" t="str">
        <f>IF(ISNUMBER(SEARCH("C", 'Dry_Litterbag Placem_Collection'!U198)),"YES","")</f>
        <v/>
      </c>
      <c r="AL637" s="289" t="str">
        <f>IF(ISNUMBER(SEARCH("H", 'Dry_Litterbag Placem_Collection'!U198)),"YES","")</f>
        <v/>
      </c>
      <c r="AM637" s="289" t="str">
        <f>IF(ISNUMBER(SEARCH("R", 'Dry_Litterbag Placem_Collection'!U198)),"YES","")</f>
        <v>YES</v>
      </c>
    </row>
    <row r="638" spans="1:39" ht="15" customHeight="1">
      <c r="A638" s="281" t="s">
        <v>2677</v>
      </c>
      <c r="B638" s="282">
        <f>'Dry_Litterbag Placem_Collection'!A199</f>
        <v>197</v>
      </c>
      <c r="C638" s="282" t="str">
        <f>'Dry_Litterbag Placem_Collection'!B199</f>
        <v>Makao</v>
      </c>
      <c r="D638" s="282" t="s">
        <v>2677</v>
      </c>
      <c r="E638" s="282" t="s">
        <v>2527</v>
      </c>
      <c r="F638" s="282">
        <v>2</v>
      </c>
      <c r="G638" s="283" t="str">
        <f>'Dry_Litterbag Placem_Collection'!C199</f>
        <v>Dry_P1_CG2</v>
      </c>
      <c r="H638" s="293" t="s">
        <v>3672</v>
      </c>
      <c r="I638" s="285" t="s">
        <v>1147</v>
      </c>
      <c r="J638" s="282" t="str">
        <f>IF(ISBLANK('Dry_Litterbag Placem_Collection'!L199),"","G"&amp;""&amp;'Dry_Litterbag Placem_Collection'!L199)</f>
        <v>G254</v>
      </c>
      <c r="K638" s="286">
        <f>IFERROR(INDEX('Green_rooibos initial weight'!$C$5:$C$1749,MATCH(J638, 'Green_rooibos initial weight'!$A$5:$A$1749,0)),"")</f>
        <v>1.917</v>
      </c>
      <c r="L638" s="286">
        <f t="shared" si="37"/>
        <v>1.6672</v>
      </c>
      <c r="M638" s="291"/>
      <c r="N638" s="291"/>
      <c r="O638" s="286">
        <f>IF(IFERROR(INDEX('Both teabags AfterDry'!$D$3:$D$900,MATCH(J638,'Both teabags AfterDry'!$A$3:$A$900,0)),"")="","",(IFERROR(INDEX('Both teabags AfterDry'!$D$3:$D$900,MATCH(J638,'Both teabags AfterDry'!$A$3:$A$900,0)),"")))</f>
        <v>0.82399999999999995</v>
      </c>
      <c r="P638" s="286">
        <f t="shared" si="38"/>
        <v>0.6734</v>
      </c>
      <c r="Q638" s="291"/>
      <c r="R638" s="291"/>
      <c r="S638" s="287">
        <f>'Dry_Litterbag Placem_Collection'!E199</f>
        <v>42942</v>
      </c>
      <c r="T638" s="287">
        <f>IF('Dry_Litterbag Placem_Collection'!G199="","",'Dry_Litterbag Placem_Collection'!G199)</f>
        <v>43004</v>
      </c>
      <c r="U638" s="288">
        <f t="shared" si="36"/>
        <v>62</v>
      </c>
      <c r="V638" s="286">
        <f t="shared" si="39"/>
        <v>0.99380000000000002</v>
      </c>
      <c r="W638" s="289">
        <f>IFERROR(INDEX(Rainfall_Dry!$O$2:$O$217,MATCH(B638, Rainfall_Dry!$A$2:$A$217,0)),"")</f>
        <v>171.84818423999999</v>
      </c>
      <c r="X638" s="270">
        <v>23.96</v>
      </c>
      <c r="Y638" s="270">
        <v>0.91999999999999804</v>
      </c>
      <c r="Z638" s="270">
        <v>75.12</v>
      </c>
      <c r="AA638" s="271" t="s">
        <v>2688</v>
      </c>
      <c r="AB638" s="270">
        <v>1.2493839329719072</v>
      </c>
      <c r="AC638">
        <f>IF('WetLitterbags placem_collection'!AB199="","",'WetLitterbags placem_collection'!AB199)</f>
        <v>5.13</v>
      </c>
      <c r="AD638">
        <f>IF('WetLitterbags placem_collection'!Z199="","",'WetLitterbags placem_collection'!Z199)</f>
        <v>5.13</v>
      </c>
      <c r="AE638" s="256" t="str">
        <f>IF('WetLitterbags placem_collection'!AA199="","",'WetLitterbags placem_collection'!AA199)</f>
        <v>O</v>
      </c>
      <c r="AF638">
        <f>IF('WetLitterbags placem_collection'!AC199="","",'WetLitterbags placem_collection'!AC199)</f>
        <v>1</v>
      </c>
      <c r="AG638">
        <f>IFERROR(AVERAGE('Dry_Litterbag Placem_Collection'!O199,'Dry_Litterbag Placem_Collection'!R199),"")</f>
        <v>6.3000000000000007</v>
      </c>
      <c r="AH638" s="290">
        <f>IFERROR(AVERAGE('Dry_Litterbag Placem_Collection'!N199,'Dry_Litterbag Placem_Collection'!Q199),"")</f>
        <v>29.05</v>
      </c>
      <c r="AI638">
        <v>-2.4396450349999999</v>
      </c>
      <c r="AJ638">
        <v>34.83836599</v>
      </c>
      <c r="AK638" s="289" t="str">
        <f>IF(ISNUMBER(SEARCH("C", 'Dry_Litterbag Placem_Collection'!U199)),"YES","")</f>
        <v/>
      </c>
      <c r="AL638" s="289" t="str">
        <f>IF(ISNUMBER(SEARCH("H", 'Dry_Litterbag Placem_Collection'!U199)),"YES","")</f>
        <v/>
      </c>
      <c r="AM638" s="289" t="str">
        <f>IF(ISNUMBER(SEARCH("R", 'Dry_Litterbag Placem_Collection'!U199)),"YES","")</f>
        <v>YES</v>
      </c>
    </row>
    <row r="639" spans="1:39" ht="15" customHeight="1">
      <c r="A639" s="281" t="s">
        <v>2677</v>
      </c>
      <c r="B639" s="282">
        <f>'Dry_Litterbag Placem_Collection'!A200</f>
        <v>198</v>
      </c>
      <c r="C639" s="282" t="str">
        <f>'Dry_Litterbag Placem_Collection'!B200</f>
        <v>Makao</v>
      </c>
      <c r="D639" s="282" t="s">
        <v>2677</v>
      </c>
      <c r="E639" s="282" t="s">
        <v>2527</v>
      </c>
      <c r="F639" s="282">
        <v>3</v>
      </c>
      <c r="G639" s="283" t="str">
        <f>'Dry_Litterbag Placem_Collection'!C200</f>
        <v>Dry_P2_CG3</v>
      </c>
      <c r="H639" s="293" t="s">
        <v>3672</v>
      </c>
      <c r="I639" s="285" t="s">
        <v>1147</v>
      </c>
      <c r="J639" s="282" t="str">
        <f>IF(ISBLANK('Dry_Litterbag Placem_Collection'!L200),"","G"&amp;""&amp;'Dry_Litterbag Placem_Collection'!L200)</f>
        <v>G780</v>
      </c>
      <c r="K639" s="286">
        <f>IFERROR(INDEX('Green_rooibos initial weight'!$C$5:$C$1749,MATCH(J639, 'Green_rooibos initial weight'!$A$5:$A$1749,0)),"")</f>
        <v>1.962</v>
      </c>
      <c r="L639" s="286">
        <f t="shared" si="37"/>
        <v>1.7121999999999999</v>
      </c>
      <c r="M639" s="291"/>
      <c r="N639" s="291"/>
      <c r="O639" s="286">
        <f>IF(IFERROR(INDEX('Both teabags AfterDry'!$D$3:$D$900,MATCH(J639,'Both teabags AfterDry'!$A$3:$A$900,0)),"")="","",(IFERROR(INDEX('Both teabags AfterDry'!$D$3:$D$900,MATCH(J639,'Both teabags AfterDry'!$A$3:$A$900,0)),"")))</f>
        <v>0.69899999999999995</v>
      </c>
      <c r="P639" s="286">
        <f t="shared" si="38"/>
        <v>0.5484</v>
      </c>
      <c r="Q639" s="291"/>
      <c r="R639" s="291"/>
      <c r="S639" s="287">
        <f>'Dry_Litterbag Placem_Collection'!E200</f>
        <v>42942</v>
      </c>
      <c r="T639" s="287">
        <f>IF('Dry_Litterbag Placem_Collection'!G200="","",'Dry_Litterbag Placem_Collection'!G200)</f>
        <v>43004</v>
      </c>
      <c r="U639" s="288">
        <f t="shared" si="36"/>
        <v>62</v>
      </c>
      <c r="V639" s="286">
        <f t="shared" si="39"/>
        <v>1.1637999999999999</v>
      </c>
      <c r="W639" s="289">
        <f>IFERROR(INDEX(Rainfall_Dry!$O$2:$O$217,MATCH(B639, Rainfall_Dry!$A$2:$A$217,0)),"")</f>
        <v>171.84818423999999</v>
      </c>
      <c r="X639" s="270">
        <v>19.96</v>
      </c>
      <c r="Y639" s="270">
        <v>4.9199999999999982</v>
      </c>
      <c r="Z639" s="270">
        <v>75.12</v>
      </c>
      <c r="AA639" s="271" t="s">
        <v>2689</v>
      </c>
      <c r="AB639" s="270">
        <v>1.641498275012321</v>
      </c>
      <c r="AC639">
        <f>IF('WetLitterbags placem_collection'!AB200="","",'WetLitterbags placem_collection'!AB200)</f>
        <v>7.9</v>
      </c>
      <c r="AD639">
        <f>IF('WetLitterbags placem_collection'!Z200="","",'WetLitterbags placem_collection'!Z200)</f>
        <v>7.9</v>
      </c>
      <c r="AE639" s="256" t="str">
        <f>IF('WetLitterbags placem_collection'!AA200="","",'WetLitterbags placem_collection'!AA200)</f>
        <v>O</v>
      </c>
      <c r="AF639">
        <f>IF('WetLitterbags placem_collection'!AC200="","",'WetLitterbags placem_collection'!AC200)</f>
        <v>1</v>
      </c>
      <c r="AG639">
        <f>IFERROR(AVERAGE('Dry_Litterbag Placem_Collection'!O200,'Dry_Litterbag Placem_Collection'!R200),"")</f>
        <v>4.8499999999999996</v>
      </c>
      <c r="AH639" s="290">
        <f>IFERROR(AVERAGE('Dry_Litterbag Placem_Collection'!N200,'Dry_Litterbag Placem_Collection'!Q200),"")</f>
        <v>30.25</v>
      </c>
      <c r="AI639">
        <v>-2.4395990190000001</v>
      </c>
      <c r="AJ639">
        <v>34.838418959999998</v>
      </c>
      <c r="AK639" s="289" t="str">
        <f>IF(ISNUMBER(SEARCH("C", 'Dry_Litterbag Placem_Collection'!U200)),"YES","")</f>
        <v/>
      </c>
      <c r="AL639" s="289" t="str">
        <f>IF(ISNUMBER(SEARCH("H", 'Dry_Litterbag Placem_Collection'!U200)),"YES","")</f>
        <v/>
      </c>
      <c r="AM639" s="289" t="str">
        <f>IF(ISNUMBER(SEARCH("R", 'Dry_Litterbag Placem_Collection'!U200)),"YES","")</f>
        <v>YES</v>
      </c>
    </row>
    <row r="640" spans="1:39" ht="15" customHeight="1">
      <c r="A640" s="281" t="s">
        <v>2677</v>
      </c>
      <c r="B640" s="282">
        <f>'Dry_Litterbag Placem_Collection'!A201</f>
        <v>199</v>
      </c>
      <c r="C640" s="282" t="str">
        <f>'Dry_Litterbag Placem_Collection'!B201</f>
        <v>Makao</v>
      </c>
      <c r="D640" s="282" t="s">
        <v>2677</v>
      </c>
      <c r="E640" s="282" t="s">
        <v>2527</v>
      </c>
      <c r="F640" s="282">
        <v>1</v>
      </c>
      <c r="G640" s="283" t="str">
        <f>'Dry_Litterbag Placem_Collection'!C201</f>
        <v>Dry_P3_CG1</v>
      </c>
      <c r="H640" s="293" t="s">
        <v>3672</v>
      </c>
      <c r="I640" s="285" t="s">
        <v>1147</v>
      </c>
      <c r="J640" s="282" t="str">
        <f>IF(ISBLANK('Dry_Litterbag Placem_Collection'!L201),"","G"&amp;""&amp;'Dry_Litterbag Placem_Collection'!L201)</f>
        <v>G182</v>
      </c>
      <c r="K640" s="286">
        <f>IFERROR(INDEX('Green_rooibos initial weight'!$C$5:$C$1749,MATCH(J640, 'Green_rooibos initial weight'!$A$5:$A$1749,0)),"")</f>
        <v>1.8919999999999999</v>
      </c>
      <c r="L640" s="286">
        <f t="shared" si="37"/>
        <v>1.6421999999999999</v>
      </c>
      <c r="M640" s="291"/>
      <c r="N640" s="291"/>
      <c r="O640" s="286">
        <f>IF(IFERROR(INDEX('Both teabags AfterDry'!$D$3:$D$900,MATCH(J640,'Both teabags AfterDry'!$A$3:$A$900,0)),"")="","",(IFERROR(INDEX('Both teabags AfterDry'!$D$3:$D$900,MATCH(J640,'Both teabags AfterDry'!$A$3:$A$900,0)),"")))</f>
        <v>0.62490000000000001</v>
      </c>
      <c r="P640" s="286">
        <f t="shared" si="38"/>
        <v>0.4743</v>
      </c>
      <c r="Q640" s="291"/>
      <c r="R640" s="291"/>
      <c r="S640" s="287">
        <f>'Dry_Litterbag Placem_Collection'!E201</f>
        <v>42942</v>
      </c>
      <c r="T640" s="287">
        <f>IF('Dry_Litterbag Placem_Collection'!G201="","",'Dry_Litterbag Placem_Collection'!G201)</f>
        <v>43004</v>
      </c>
      <c r="U640" s="288">
        <f t="shared" si="36"/>
        <v>62</v>
      </c>
      <c r="V640" s="286">
        <f t="shared" si="39"/>
        <v>1.1678999999999999</v>
      </c>
      <c r="W640" s="289">
        <f>IFERROR(INDEX(Rainfall_Dry!$O$2:$O$217,MATCH(B640, Rainfall_Dry!$A$2:$A$217,0)),"")</f>
        <v>171.84818423999999</v>
      </c>
      <c r="X640" s="270">
        <v>21.96</v>
      </c>
      <c r="Y640" s="270">
        <v>8.9199999999999982</v>
      </c>
      <c r="Z640" s="270">
        <v>69.12</v>
      </c>
      <c r="AA640" s="271" t="s">
        <v>2688</v>
      </c>
      <c r="AB640" s="270">
        <v>1.7491375061606702</v>
      </c>
      <c r="AC640">
        <f>IF('WetLitterbags placem_collection'!AB201="","",'WetLitterbags placem_collection'!AB201)</f>
        <v>13.8</v>
      </c>
      <c r="AD640">
        <f>IF('WetLitterbags placem_collection'!Z201="","",'WetLitterbags placem_collection'!Z201)</f>
        <v>17.399999999999999</v>
      </c>
      <c r="AE640" s="256" t="str">
        <f>IF('WetLitterbags placem_collection'!AA201="","",'WetLitterbags placem_collection'!AA201)</f>
        <v>O</v>
      </c>
      <c r="AF640">
        <f>IF('WetLitterbags placem_collection'!AC201="","",'WetLitterbags placem_collection'!AC201)</f>
        <v>1</v>
      </c>
      <c r="AG640">
        <f>IFERROR(AVERAGE('Dry_Litterbag Placem_Collection'!O201,'Dry_Litterbag Placem_Collection'!R201),"")</f>
        <v>6.1999999999999993</v>
      </c>
      <c r="AH640" s="290">
        <f>IFERROR(AVERAGE('Dry_Litterbag Placem_Collection'!N201,'Dry_Litterbag Placem_Collection'!Q201),"")</f>
        <v>27.200000000000003</v>
      </c>
      <c r="AI640">
        <v>-2.439403972</v>
      </c>
      <c r="AJ640">
        <v>34.838404959999998</v>
      </c>
      <c r="AK640" s="289" t="str">
        <f>IF(ISNUMBER(SEARCH("C", 'Dry_Litterbag Placem_Collection'!U201)),"YES","")</f>
        <v/>
      </c>
      <c r="AL640" s="289" t="str">
        <f>IF(ISNUMBER(SEARCH("H", 'Dry_Litterbag Placem_Collection'!U201)),"YES","")</f>
        <v/>
      </c>
      <c r="AM640" s="289" t="str">
        <f>IF(ISNUMBER(SEARCH("R", 'Dry_Litterbag Placem_Collection'!U201)),"YES","")</f>
        <v>YES</v>
      </c>
    </row>
    <row r="641" spans="1:39" ht="15" customHeight="1">
      <c r="A641" s="281" t="s">
        <v>2677</v>
      </c>
      <c r="B641" s="282">
        <f>'Dry_Litterbag Placem_Collection'!A202</f>
        <v>200</v>
      </c>
      <c r="C641" s="282" t="str">
        <f>'Dry_Litterbag Placem_Collection'!B202</f>
        <v>Makao</v>
      </c>
      <c r="D641" s="282" t="s">
        <v>2677</v>
      </c>
      <c r="E641" s="282" t="s">
        <v>2527</v>
      </c>
      <c r="F641" s="282">
        <v>4</v>
      </c>
      <c r="G641" s="283" t="str">
        <f>'Dry_Litterbag Placem_Collection'!C202</f>
        <v>Dry_P4_CG4</v>
      </c>
      <c r="H641" s="293" t="s">
        <v>3672</v>
      </c>
      <c r="I641" s="285" t="s">
        <v>1147</v>
      </c>
      <c r="J641" s="282" t="str">
        <f>IF(ISBLANK('Dry_Litterbag Placem_Collection'!L202),"","G"&amp;""&amp;'Dry_Litterbag Placem_Collection'!L202)</f>
        <v>G186</v>
      </c>
      <c r="K641" s="286">
        <f>IFERROR(INDEX('Green_rooibos initial weight'!$C$5:$C$1749,MATCH(J641, 'Green_rooibos initial weight'!$A$5:$A$1749,0)),"")</f>
        <v>2.0419999999999998</v>
      </c>
      <c r="L641" s="286">
        <f t="shared" si="37"/>
        <v>1.7921999999999998</v>
      </c>
      <c r="M641" s="291"/>
      <c r="N641" s="291"/>
      <c r="O641" s="286">
        <f>IF(IFERROR(INDEX('Both teabags AfterDry'!$D$3:$D$900,MATCH(J641,'Both teabags AfterDry'!$A$3:$A$900,0)),"")="","",(IFERROR(INDEX('Both teabags AfterDry'!$D$3:$D$900,MATCH(J641,'Both teabags AfterDry'!$A$3:$A$900,0)),"")))</f>
        <v>0.6643</v>
      </c>
      <c r="P641" s="286">
        <f t="shared" si="38"/>
        <v>0.51370000000000005</v>
      </c>
      <c r="Q641" s="291"/>
      <c r="R641" s="291"/>
      <c r="S641" s="287">
        <f>'Dry_Litterbag Placem_Collection'!E202</f>
        <v>42942</v>
      </c>
      <c r="T641" s="287">
        <f>IF('Dry_Litterbag Placem_Collection'!G202="","",'Dry_Litterbag Placem_Collection'!G202)</f>
        <v>43004</v>
      </c>
      <c r="U641" s="288">
        <f t="shared" si="36"/>
        <v>62</v>
      </c>
      <c r="V641" s="286">
        <f t="shared" si="39"/>
        <v>1.2784999999999997</v>
      </c>
      <c r="W641" s="289">
        <f>IFERROR(INDEX(Rainfall_Dry!$O$2:$O$217,MATCH(B641, Rainfall_Dry!$A$2:$A$217,0)),"")</f>
        <v>171.84818423999999</v>
      </c>
      <c r="X641" s="270">
        <v>25.96</v>
      </c>
      <c r="Y641" s="270">
        <v>6.9200000000000008</v>
      </c>
      <c r="Z641" s="270">
        <v>67.12</v>
      </c>
      <c r="AA641" s="271" t="s">
        <v>2688</v>
      </c>
      <c r="AB641" s="270">
        <v>1.7568260226712666</v>
      </c>
      <c r="AC641">
        <f>IF('WetLitterbags placem_collection'!AB202="","",'WetLitterbags placem_collection'!AB202)</f>
        <v>15.2</v>
      </c>
      <c r="AD641">
        <f>IF('WetLitterbags placem_collection'!Z202="","",'WetLitterbags placem_collection'!Z202)</f>
        <v>12.2</v>
      </c>
      <c r="AE641" s="256" t="str">
        <f>IF('WetLitterbags placem_collection'!AA202="","",'WetLitterbags placem_collection'!AA202)</f>
        <v>O</v>
      </c>
      <c r="AF641">
        <f>IF('WetLitterbags placem_collection'!AC202="","",'WetLitterbags placem_collection'!AC202)</f>
        <v>1</v>
      </c>
      <c r="AG641">
        <f>IFERROR(AVERAGE('Dry_Litterbag Placem_Collection'!O202,'Dry_Litterbag Placem_Collection'!R202),"")</f>
        <v>7</v>
      </c>
      <c r="AH641" s="290">
        <f>IFERROR(AVERAGE('Dry_Litterbag Placem_Collection'!N202,'Dry_Litterbag Placem_Collection'!Q202),"")</f>
        <v>32.9</v>
      </c>
      <c r="AI641">
        <v>-2.4396949910000001</v>
      </c>
      <c r="AJ641">
        <v>34.838574029999997</v>
      </c>
      <c r="AK641" s="289" t="str">
        <f>IF(ISNUMBER(SEARCH("C", 'Dry_Litterbag Placem_Collection'!U202)),"YES","")</f>
        <v/>
      </c>
      <c r="AL641" s="289" t="str">
        <f>IF(ISNUMBER(SEARCH("H", 'Dry_Litterbag Placem_Collection'!U202)),"YES","")</f>
        <v/>
      </c>
      <c r="AM641" s="289" t="str">
        <f>IF(ISNUMBER(SEARCH("R", 'Dry_Litterbag Placem_Collection'!U202)),"YES","")</f>
        <v>YES</v>
      </c>
    </row>
    <row r="642" spans="1:39" ht="15" customHeight="1">
      <c r="A642" s="281" t="s">
        <v>2677</v>
      </c>
      <c r="B642" s="282">
        <f>'Dry_Litterbag Placem_Collection'!A203</f>
        <v>201</v>
      </c>
      <c r="C642" s="282" t="str">
        <f>'Dry_Litterbag Placem_Collection'!B203</f>
        <v>Maswa</v>
      </c>
      <c r="D642" s="282" t="s">
        <v>2677</v>
      </c>
      <c r="E642" s="282" t="s">
        <v>2527</v>
      </c>
      <c r="F642" s="282">
        <v>4</v>
      </c>
      <c r="G642" s="283" t="str">
        <f>'Dry_Litterbag Placem_Collection'!C203</f>
        <v>Dry_W3_CG4</v>
      </c>
      <c r="H642" s="293" t="s">
        <v>3672</v>
      </c>
      <c r="I642" s="285" t="s">
        <v>1147</v>
      </c>
      <c r="J642" s="282" t="str">
        <f>IF(ISBLANK('Dry_Litterbag Placem_Collection'!L203),"","G"&amp;""&amp;'Dry_Litterbag Placem_Collection'!L203)</f>
        <v>G315</v>
      </c>
      <c r="K642" s="286">
        <f>IFERROR(INDEX('Green_rooibos initial weight'!$C$5:$C$1749,MATCH(J642, 'Green_rooibos initial weight'!$A$5:$A$1749,0)),"")</f>
        <v>2.0960000000000001</v>
      </c>
      <c r="L642" s="286">
        <f t="shared" si="37"/>
        <v>1.8462000000000001</v>
      </c>
      <c r="M642" s="291"/>
      <c r="N642" s="291"/>
      <c r="O642" s="286">
        <f>IF(IFERROR(INDEX('Both teabags AfterDry'!$D$3:$D$900,MATCH(J642,'Both teabags AfterDry'!$A$3:$A$900,0)),"")="","",(IFERROR(INDEX('Both teabags AfterDry'!$D$3:$D$900,MATCH(J642,'Both teabags AfterDry'!$A$3:$A$900,0)),"")))</f>
        <v>0.84</v>
      </c>
      <c r="P642" s="286">
        <f t="shared" si="38"/>
        <v>0.68940000000000001</v>
      </c>
      <c r="Q642" s="291"/>
      <c r="R642" s="291"/>
      <c r="S642" s="287">
        <f>'Dry_Litterbag Placem_Collection'!E203</f>
        <v>42942</v>
      </c>
      <c r="T642" s="287">
        <f>IF('Dry_Litterbag Placem_Collection'!G203="","",'Dry_Litterbag Placem_Collection'!G203)</f>
        <v>43004</v>
      </c>
      <c r="U642" s="288">
        <f t="shared" ref="U642:U705" si="40">IFERROR(T642-S642,"")</f>
        <v>62</v>
      </c>
      <c r="V642" s="286">
        <f t="shared" si="39"/>
        <v>1.1568000000000001</v>
      </c>
      <c r="W642" s="289">
        <f>IFERROR(INDEX(Rainfall_Dry!$O$2:$O$217,MATCH(B642, Rainfall_Dry!$A$2:$A$217,0)),"")</f>
        <v>171.84818423999999</v>
      </c>
      <c r="X642" s="270">
        <v>38.691629007962128</v>
      </c>
      <c r="Y642" s="270">
        <v>26.81299763288143</v>
      </c>
      <c r="Z642" s="270">
        <v>34.495373359156439</v>
      </c>
      <c r="AA642" s="271" t="s">
        <v>2693</v>
      </c>
      <c r="AB642" s="270">
        <v>2.5483587974371611</v>
      </c>
      <c r="AC642">
        <f>IF('WetLitterbags placem_collection'!AB203="","",'WetLitterbags placem_collection'!AB203)</f>
        <v>15.2</v>
      </c>
      <c r="AD642">
        <f>IF('WetLitterbags placem_collection'!Z203="","",'WetLitterbags placem_collection'!Z203)</f>
        <v>12.2</v>
      </c>
      <c r="AE642" s="256" t="str">
        <f>IF('WetLitterbags placem_collection'!AA203="","",'WetLitterbags placem_collection'!AA203)</f>
        <v>O</v>
      </c>
      <c r="AF642">
        <f>IF('WetLitterbags placem_collection'!AC203="","",'WetLitterbags placem_collection'!AC203)</f>
        <v>1</v>
      </c>
      <c r="AG642">
        <f>IFERROR(AVERAGE('Dry_Litterbag Placem_Collection'!O203,'Dry_Litterbag Placem_Collection'!R203),"")</f>
        <v>8.9</v>
      </c>
      <c r="AH642" s="290">
        <f>IFERROR(AVERAGE('Dry_Litterbag Placem_Collection'!N203,'Dry_Litterbag Placem_Collection'!Q203),"")</f>
        <v>29.15</v>
      </c>
      <c r="AI642">
        <v>-2.4396949910000001</v>
      </c>
      <c r="AJ642">
        <v>34.838574029999997</v>
      </c>
      <c r="AK642" s="289" t="str">
        <f>IF(ISNUMBER(SEARCH("C", 'Dry_Litterbag Placem_Collection'!U203)),"YES","")</f>
        <v/>
      </c>
      <c r="AL642" s="289" t="str">
        <f>IF(ISNUMBER(SEARCH("H", 'Dry_Litterbag Placem_Collection'!U203)),"YES","")</f>
        <v/>
      </c>
      <c r="AM642" s="289" t="str">
        <f>IF(ISNUMBER(SEARCH("R", 'Dry_Litterbag Placem_Collection'!U203)),"YES","")</f>
        <v>YES</v>
      </c>
    </row>
    <row r="643" spans="1:39" ht="15" customHeight="1">
      <c r="A643" s="281" t="s">
        <v>2677</v>
      </c>
      <c r="B643" s="282">
        <f>'Dry_Litterbag Placem_Collection'!A204</f>
        <v>202</v>
      </c>
      <c r="C643" s="282" t="str">
        <f>'Dry_Litterbag Placem_Collection'!B204</f>
        <v>Maswa</v>
      </c>
      <c r="D643" s="282" t="s">
        <v>2677</v>
      </c>
      <c r="E643" s="282" t="s">
        <v>2527</v>
      </c>
      <c r="F643" s="282">
        <v>1</v>
      </c>
      <c r="G643" s="283" t="str">
        <f>'Dry_Litterbag Placem_Collection'!C204</f>
        <v>Dry_W2_CG1</v>
      </c>
      <c r="H643" s="293" t="s">
        <v>3672</v>
      </c>
      <c r="I643" s="285" t="s">
        <v>1147</v>
      </c>
      <c r="J643" s="282" t="str">
        <f>IF(ISBLANK('Dry_Litterbag Placem_Collection'!L204),"","G"&amp;""&amp;'Dry_Litterbag Placem_Collection'!L204)</f>
        <v>G147</v>
      </c>
      <c r="K643" s="286">
        <f>IFERROR(INDEX('Green_rooibos initial weight'!$C$5:$C$1749,MATCH(J643, 'Green_rooibos initial weight'!$A$5:$A$1749,0)),"")</f>
        <v>2.0369999999999999</v>
      </c>
      <c r="L643" s="286">
        <f t="shared" ref="L643:L706" si="41">IFERROR(K643-($BF$7+$BF$8),"")</f>
        <v>1.7871999999999999</v>
      </c>
      <c r="M643" s="291"/>
      <c r="N643" s="291"/>
      <c r="O643" s="286">
        <f>IF(IFERROR(INDEX('Both teabags AfterDry'!$D$3:$D$900,MATCH(J643,'Both teabags AfterDry'!$A$3:$A$900,0)),"")="","",(IFERROR(INDEX('Both teabags AfterDry'!$D$3:$D$900,MATCH(J643,'Both teabags AfterDry'!$A$3:$A$900,0)),"")))</f>
        <v>0.71709999999999996</v>
      </c>
      <c r="P643" s="286">
        <f t="shared" ref="P643:P706" si="42">IFERROR(IF(O643&gt;0,O643-($BF$7),""),"")</f>
        <v>0.5665</v>
      </c>
      <c r="Q643" s="291"/>
      <c r="R643" s="291"/>
      <c r="S643" s="287">
        <f>'Dry_Litterbag Placem_Collection'!E204</f>
        <v>42942</v>
      </c>
      <c r="T643" s="287">
        <f>IF('Dry_Litterbag Placem_Collection'!G204="","",'Dry_Litterbag Placem_Collection'!G204)</f>
        <v>43004</v>
      </c>
      <c r="U643" s="288">
        <f t="shared" si="40"/>
        <v>62</v>
      </c>
      <c r="V643" s="286">
        <f t="shared" ref="V643:V706" si="43">IFERROR(L643-P643,"")</f>
        <v>1.2206999999999999</v>
      </c>
      <c r="W643" s="289">
        <f>IFERROR(INDEX(Rainfall_Dry!$O$2:$O$217,MATCH(B643, Rainfall_Dry!$A$2:$A$217,0)),"")</f>
        <v>171.84818423999999</v>
      </c>
      <c r="X643" s="270">
        <v>45.272914521112256</v>
      </c>
      <c r="Y643" s="270">
        <v>23.604531410916575</v>
      </c>
      <c r="Z643" s="270">
        <v>31.122554067971166</v>
      </c>
      <c r="AA643" s="271" t="s">
        <v>2691</v>
      </c>
      <c r="AB643" s="270">
        <v>2.0547560374568752</v>
      </c>
      <c r="AC643">
        <f>IF('WetLitterbags placem_collection'!AB204="","",'WetLitterbags placem_collection'!AB204)</f>
        <v>13.8</v>
      </c>
      <c r="AD643">
        <f>IF('WetLitterbags placem_collection'!Z204="","",'WetLitterbags placem_collection'!Z204)</f>
        <v>17.399999999999999</v>
      </c>
      <c r="AE643" s="256" t="str">
        <f>IF('WetLitterbags placem_collection'!AA204="","",'WetLitterbags placem_collection'!AA204)</f>
        <v>O</v>
      </c>
      <c r="AF643">
        <f>IF('WetLitterbags placem_collection'!AC204="","",'WetLitterbags placem_collection'!AC204)</f>
        <v>1</v>
      </c>
      <c r="AG643">
        <f>IFERROR(AVERAGE('Dry_Litterbag Placem_Collection'!O204,'Dry_Litterbag Placem_Collection'!R204),"")</f>
        <v>6.3</v>
      </c>
      <c r="AH643" s="290">
        <f>IFERROR(AVERAGE('Dry_Litterbag Placem_Collection'!N204,'Dry_Litterbag Placem_Collection'!Q204),"")</f>
        <v>28.85</v>
      </c>
      <c r="AI643">
        <v>-2.439403972</v>
      </c>
      <c r="AJ643">
        <v>34.838404959999998</v>
      </c>
      <c r="AK643" s="289" t="str">
        <f>IF(ISNUMBER(SEARCH("C", 'Dry_Litterbag Placem_Collection'!U204)),"YES","")</f>
        <v/>
      </c>
      <c r="AL643" s="289" t="str">
        <f>IF(ISNUMBER(SEARCH("H", 'Dry_Litterbag Placem_Collection'!U204)),"YES","")</f>
        <v/>
      </c>
      <c r="AM643" s="289" t="str">
        <f>IF(ISNUMBER(SEARCH("R", 'Dry_Litterbag Placem_Collection'!U204)),"YES","")</f>
        <v>YES</v>
      </c>
    </row>
    <row r="644" spans="1:39" ht="15" customHeight="1">
      <c r="A644" s="281" t="s">
        <v>2677</v>
      </c>
      <c r="B644" s="282">
        <f>'Dry_Litterbag Placem_Collection'!A205</f>
        <v>203</v>
      </c>
      <c r="C644" s="282" t="str">
        <f>'Dry_Litterbag Placem_Collection'!B205</f>
        <v>Maswa</v>
      </c>
      <c r="D644" s="282" t="s">
        <v>2677</v>
      </c>
      <c r="E644" s="282" t="s">
        <v>2527</v>
      </c>
      <c r="F644" s="282">
        <v>2</v>
      </c>
      <c r="G644" s="283" t="str">
        <f>'Dry_Litterbag Placem_Collection'!C205</f>
        <v>Dry_W1_CG2</v>
      </c>
      <c r="H644" s="293" t="s">
        <v>3672</v>
      </c>
      <c r="I644" s="285" t="s">
        <v>1147</v>
      </c>
      <c r="J644" s="282" t="str">
        <f>IF(ISBLANK('Dry_Litterbag Placem_Collection'!L205),"","G"&amp;""&amp;'Dry_Litterbag Placem_Collection'!L205)</f>
        <v>G168</v>
      </c>
      <c r="K644" s="286">
        <f>IFERROR(INDEX('Green_rooibos initial weight'!$C$5:$C$1749,MATCH(J644, 'Green_rooibos initial weight'!$A$5:$A$1749,0)),"")</f>
        <v>2.0499999999999998</v>
      </c>
      <c r="L644" s="286">
        <f t="shared" si="41"/>
        <v>1.8001999999999998</v>
      </c>
      <c r="M644" s="291"/>
      <c r="N644" s="291"/>
      <c r="O644" s="286">
        <f>IF(IFERROR(INDEX('Both teabags AfterDry'!$D$3:$D$900,MATCH(J644,'Both teabags AfterDry'!$A$3:$A$900,0)),"")="","",(IFERROR(INDEX('Both teabags AfterDry'!$D$3:$D$900,MATCH(J644,'Both teabags AfterDry'!$A$3:$A$900,0)),"")))</f>
        <v>0.72609999999999997</v>
      </c>
      <c r="P644" s="286">
        <f t="shared" si="42"/>
        <v>0.5754999999999999</v>
      </c>
      <c r="Q644" s="291"/>
      <c r="R644" s="291"/>
      <c r="S644" s="287">
        <f>'Dry_Litterbag Placem_Collection'!E205</f>
        <v>42942</v>
      </c>
      <c r="T644" s="287">
        <f>IF('Dry_Litterbag Placem_Collection'!G205="","",'Dry_Litterbag Placem_Collection'!G205)</f>
        <v>43004</v>
      </c>
      <c r="U644" s="288">
        <f t="shared" si="40"/>
        <v>62</v>
      </c>
      <c r="V644" s="286">
        <f t="shared" si="43"/>
        <v>1.2246999999999999</v>
      </c>
      <c r="W644" s="289">
        <f>IFERROR(INDEX(Rainfall_Dry!$O$2:$O$217,MATCH(B644, Rainfall_Dry!$A$2:$A$217,0)),"")</f>
        <v>171.84818423999999</v>
      </c>
      <c r="X644" s="270">
        <v>47.96</v>
      </c>
      <c r="Y644" s="270">
        <v>22.919999999999995</v>
      </c>
      <c r="Z644" s="270">
        <v>29.120000000000012</v>
      </c>
      <c r="AA644" s="271" t="s">
        <v>2691</v>
      </c>
      <c r="AB644" s="270">
        <v>2.8831936914736325</v>
      </c>
      <c r="AC644">
        <f>IF('WetLitterbags placem_collection'!AB205="","",'WetLitterbags placem_collection'!AB205)</f>
        <v>5.13</v>
      </c>
      <c r="AD644">
        <f>IF('WetLitterbags placem_collection'!Z205="","",'WetLitterbags placem_collection'!Z205)</f>
        <v>5.13</v>
      </c>
      <c r="AE644" s="256" t="str">
        <f>IF('WetLitterbags placem_collection'!AA205="","",'WetLitterbags placem_collection'!AA205)</f>
        <v>O</v>
      </c>
      <c r="AF644">
        <f>IF('WetLitterbags placem_collection'!AC205="","",'WetLitterbags placem_collection'!AC205)</f>
        <v>1</v>
      </c>
      <c r="AG644">
        <f>IFERROR(AVERAGE('Dry_Litterbag Placem_Collection'!O205,'Dry_Litterbag Placem_Collection'!R205),"")</f>
        <v>10.100000000000001</v>
      </c>
      <c r="AH644" s="290">
        <f>IFERROR(AVERAGE('Dry_Litterbag Placem_Collection'!N205,'Dry_Litterbag Placem_Collection'!Q205),"")</f>
        <v>28.299999999999997</v>
      </c>
      <c r="AI644">
        <v>-2.4396450349999999</v>
      </c>
      <c r="AJ644">
        <v>34.83836599</v>
      </c>
      <c r="AK644" s="289" t="str">
        <f>IF(ISNUMBER(SEARCH("C", 'Dry_Litterbag Placem_Collection'!U205)),"YES","")</f>
        <v/>
      </c>
      <c r="AL644" s="289" t="str">
        <f>IF(ISNUMBER(SEARCH("H", 'Dry_Litterbag Placem_Collection'!U205)),"YES","")</f>
        <v/>
      </c>
      <c r="AM644" s="289" t="str">
        <f>IF(ISNUMBER(SEARCH("R", 'Dry_Litterbag Placem_Collection'!U205)),"YES","")</f>
        <v>YES</v>
      </c>
    </row>
    <row r="645" spans="1:39" ht="15" customHeight="1">
      <c r="A645" s="281" t="s">
        <v>2677</v>
      </c>
      <c r="B645" s="282">
        <f>'Dry_Litterbag Placem_Collection'!A206</f>
        <v>204</v>
      </c>
      <c r="C645" s="282" t="str">
        <f>'Dry_Litterbag Placem_Collection'!B206</f>
        <v>Maswa</v>
      </c>
      <c r="D645" s="282" t="s">
        <v>2677</v>
      </c>
      <c r="E645" s="282" t="s">
        <v>2527</v>
      </c>
      <c r="F645" s="282">
        <v>3</v>
      </c>
      <c r="G645" s="283" t="str">
        <f>'Dry_Litterbag Placem_Collection'!C206</f>
        <v>Dry_W4_CG3</v>
      </c>
      <c r="H645" s="293" t="s">
        <v>3672</v>
      </c>
      <c r="I645" s="285" t="s">
        <v>1147</v>
      </c>
      <c r="J645" s="282" t="str">
        <f>IF(ISBLANK('Dry_Litterbag Placem_Collection'!L206),"","G"&amp;""&amp;'Dry_Litterbag Placem_Collection'!L206)</f>
        <v>G672</v>
      </c>
      <c r="K645" s="286">
        <f>IFERROR(INDEX('Green_rooibos initial weight'!$C$5:$C$1749,MATCH(J645, 'Green_rooibos initial weight'!$A$5:$A$1749,0)),"")</f>
        <v>2.0350000000000001</v>
      </c>
      <c r="L645" s="286">
        <f t="shared" si="41"/>
        <v>1.7852000000000001</v>
      </c>
      <c r="M645" s="291"/>
      <c r="N645" s="291"/>
      <c r="O645" s="286">
        <f>IF(IFERROR(INDEX('Both teabags AfterDry'!$D$3:$D$900,MATCH(J645,'Both teabags AfterDry'!$A$3:$A$900,0)),"")="","",(IFERROR(INDEX('Both teabags AfterDry'!$D$3:$D$900,MATCH(J645,'Both teabags AfterDry'!$A$3:$A$900,0)),"")))</f>
        <v>0.75690000000000002</v>
      </c>
      <c r="P645" s="286">
        <f t="shared" si="42"/>
        <v>0.60630000000000006</v>
      </c>
      <c r="Q645" s="291"/>
      <c r="R645" s="291"/>
      <c r="S645" s="287">
        <f>'Dry_Litterbag Placem_Collection'!E206</f>
        <v>42942</v>
      </c>
      <c r="T645" s="287">
        <f>IF('Dry_Litterbag Placem_Collection'!G206="","",'Dry_Litterbag Placem_Collection'!G206)</f>
        <v>43004</v>
      </c>
      <c r="U645" s="288">
        <f t="shared" si="40"/>
        <v>62</v>
      </c>
      <c r="V645" s="286">
        <f t="shared" si="43"/>
        <v>1.1789000000000001</v>
      </c>
      <c r="W645" s="289">
        <f>IFERROR(INDEX(Rainfall_Dry!$O$2:$O$217,MATCH(B645, Rainfall_Dry!$A$2:$A$217,0)),"")</f>
        <v>171.84818423999999</v>
      </c>
      <c r="X645" s="270">
        <v>28.145762029394</v>
      </c>
      <c r="Y645" s="270">
        <v>25.085564727199518</v>
      </c>
      <c r="Z645" s="270">
        <v>46.768673243406489</v>
      </c>
      <c r="AA645" s="271" t="s">
        <v>2688</v>
      </c>
      <c r="AB645" s="270">
        <v>2.1716214884179394</v>
      </c>
      <c r="AC645">
        <f>IF('WetLitterbags placem_collection'!AB206="","",'WetLitterbags placem_collection'!AB206)</f>
        <v>7.9</v>
      </c>
      <c r="AD645">
        <f>IF('WetLitterbags placem_collection'!Z206="","",'WetLitterbags placem_collection'!Z206)</f>
        <v>7.9</v>
      </c>
      <c r="AE645" s="256" t="str">
        <f>IF('WetLitterbags placem_collection'!AA206="","",'WetLitterbags placem_collection'!AA206)</f>
        <v>O</v>
      </c>
      <c r="AF645">
        <f>IF('WetLitterbags placem_collection'!AC206="","",'WetLitterbags placem_collection'!AC206)</f>
        <v>1</v>
      </c>
      <c r="AG645">
        <f>IFERROR(AVERAGE('Dry_Litterbag Placem_Collection'!O206,'Dry_Litterbag Placem_Collection'!R206),"")</f>
        <v>8.3500000000000014</v>
      </c>
      <c r="AH645" s="290">
        <f>IFERROR(AVERAGE('Dry_Litterbag Placem_Collection'!N206,'Dry_Litterbag Placem_Collection'!Q206),"")</f>
        <v>27.299999999999997</v>
      </c>
      <c r="AI645">
        <v>-2.4395990190000001</v>
      </c>
      <c r="AJ645">
        <v>34.838418959999998</v>
      </c>
      <c r="AK645" s="289" t="str">
        <f>IF(ISNUMBER(SEARCH("C", 'Dry_Litterbag Placem_Collection'!U206)),"YES","")</f>
        <v/>
      </c>
      <c r="AL645" s="289" t="str">
        <f>IF(ISNUMBER(SEARCH("H", 'Dry_Litterbag Placem_Collection'!U206)),"YES","")</f>
        <v/>
      </c>
      <c r="AM645" s="289" t="str">
        <f>IF(ISNUMBER(SEARCH("R", 'Dry_Litterbag Placem_Collection'!U206)),"YES","")</f>
        <v/>
      </c>
    </row>
    <row r="646" spans="1:39" ht="15" customHeight="1">
      <c r="A646" s="281" t="s">
        <v>2677</v>
      </c>
      <c r="B646" s="282">
        <f>'Dry_Litterbag Placem_Collection'!A207</f>
        <v>205</v>
      </c>
      <c r="C646" s="282" t="str">
        <f>'Dry_Litterbag Placem_Collection'!B207</f>
        <v xml:space="preserve">Mwantimba
</v>
      </c>
      <c r="D646" s="282" t="s">
        <v>2677</v>
      </c>
      <c r="E646" s="282" t="s">
        <v>2527</v>
      </c>
      <c r="F646" s="282">
        <v>2</v>
      </c>
      <c r="G646" s="283" t="str">
        <f>'Dry_Litterbag Placem_Collection'!C207</f>
        <v>Wet_Ag1_CG2</v>
      </c>
      <c r="H646" s="293" t="s">
        <v>3672</v>
      </c>
      <c r="I646" s="285" t="s">
        <v>1147</v>
      </c>
      <c r="J646" s="282" t="str">
        <f>IF(ISBLANK('Dry_Litterbag Placem_Collection'!L207),"","G"&amp;""&amp;'Dry_Litterbag Placem_Collection'!L207)</f>
        <v>G173</v>
      </c>
      <c r="K646" s="286">
        <f>IFERROR(INDEX('Green_rooibos initial weight'!$C$5:$C$1749,MATCH(J646, 'Green_rooibos initial weight'!$A$5:$A$1749,0)),"")</f>
        <v>2.1419999999999999</v>
      </c>
      <c r="L646" s="286">
        <f t="shared" si="41"/>
        <v>1.8921999999999999</v>
      </c>
      <c r="M646" s="291"/>
      <c r="N646" s="291"/>
      <c r="O646" s="286">
        <f>IF(IFERROR(INDEX('Both teabags AfterDry'!$D$3:$D$900,MATCH(J646,'Both teabags AfterDry'!$A$3:$A$900,0)),"")="","",(IFERROR(INDEX('Both teabags AfterDry'!$D$3:$D$900,MATCH(J646,'Both teabags AfterDry'!$A$3:$A$900,0)),"")))</f>
        <v>0.79190000000000005</v>
      </c>
      <c r="P646" s="286">
        <f t="shared" si="42"/>
        <v>0.64129999999999998</v>
      </c>
      <c r="Q646" s="291"/>
      <c r="R646" s="291"/>
      <c r="S646" s="287">
        <f>'Dry_Litterbag Placem_Collection'!E207</f>
        <v>42942</v>
      </c>
      <c r="T646" s="287">
        <f>IF('Dry_Litterbag Placem_Collection'!G207="","",'Dry_Litterbag Placem_Collection'!G207)</f>
        <v>43004</v>
      </c>
      <c r="U646" s="288">
        <f t="shared" si="40"/>
        <v>62</v>
      </c>
      <c r="V646" s="286">
        <f t="shared" si="43"/>
        <v>1.2508999999999999</v>
      </c>
      <c r="W646" s="289">
        <f>IFERROR(INDEX(Rainfall_Dry!$O$2:$O$217,MATCH(B646, Rainfall_Dry!$A$2:$A$217,0)),"")</f>
        <v>171.84818423999999</v>
      </c>
      <c r="X646" s="270">
        <v>45.96</v>
      </c>
      <c r="Y646" s="270">
        <v>14.920000000000003</v>
      </c>
      <c r="Z646" s="270">
        <v>39.119999999999997</v>
      </c>
      <c r="AA646" s="271" t="s">
        <v>2691</v>
      </c>
      <c r="AB646" s="270">
        <v>2.0374568753080333</v>
      </c>
      <c r="AC646">
        <f>IF('WetLitterbags placem_collection'!AB207="","",'WetLitterbags placem_collection'!AB207)</f>
        <v>5.13</v>
      </c>
      <c r="AD646">
        <f>IF('WetLitterbags placem_collection'!Z207="","",'WetLitterbags placem_collection'!Z207)</f>
        <v>5.13</v>
      </c>
      <c r="AE646" s="256" t="str">
        <f>IF('WetLitterbags placem_collection'!AA207="","",'WetLitterbags placem_collection'!AA207)</f>
        <v>O</v>
      </c>
      <c r="AF646">
        <f>IF('WetLitterbags placem_collection'!AC207="","",'WetLitterbags placem_collection'!AC207)</f>
        <v>1</v>
      </c>
      <c r="AG646">
        <f>IFERROR(AVERAGE('Dry_Litterbag Placem_Collection'!O207,'Dry_Litterbag Placem_Collection'!R207),"")</f>
        <v>7.9499999999999993</v>
      </c>
      <c r="AH646" s="290">
        <f>IFERROR(AVERAGE('Dry_Litterbag Placem_Collection'!N207,'Dry_Litterbag Placem_Collection'!Q207),"")</f>
        <v>29.05</v>
      </c>
      <c r="AI646">
        <v>-2.4396450349999999</v>
      </c>
      <c r="AJ646">
        <v>34.83836599</v>
      </c>
      <c r="AK646" s="289" t="str">
        <f>IF(ISNUMBER(SEARCH("C", 'Dry_Litterbag Placem_Collection'!U207)),"YES","")</f>
        <v/>
      </c>
      <c r="AL646" s="289" t="str">
        <f>IF(ISNUMBER(SEARCH("H", 'Dry_Litterbag Placem_Collection'!U207)),"YES","")</f>
        <v/>
      </c>
      <c r="AM646" s="289" t="str">
        <f>IF(ISNUMBER(SEARCH("R", 'Dry_Litterbag Placem_Collection'!U207)),"YES","")</f>
        <v>YES</v>
      </c>
    </row>
    <row r="647" spans="1:39" ht="15" customHeight="1">
      <c r="A647" s="281" t="s">
        <v>2677</v>
      </c>
      <c r="B647" s="282">
        <f>'Dry_Litterbag Placem_Collection'!A208</f>
        <v>206</v>
      </c>
      <c r="C647" s="282" t="str">
        <f>'Dry_Litterbag Placem_Collection'!B208</f>
        <v xml:space="preserve">Mwantimba
</v>
      </c>
      <c r="D647" s="282" t="s">
        <v>2677</v>
      </c>
      <c r="E647" s="282" t="s">
        <v>2527</v>
      </c>
      <c r="F647" s="282">
        <v>1</v>
      </c>
      <c r="G647" s="283" t="str">
        <f>'Dry_Litterbag Placem_Collection'!C208</f>
        <v>Wet_Ag2_CG1</v>
      </c>
      <c r="H647" s="293" t="s">
        <v>3672</v>
      </c>
      <c r="I647" s="285" t="s">
        <v>1147</v>
      </c>
      <c r="J647" s="282" t="str">
        <f>IF(ISBLANK('Dry_Litterbag Placem_Collection'!L208),"","G"&amp;""&amp;'Dry_Litterbag Placem_Collection'!L208)</f>
        <v>G262</v>
      </c>
      <c r="K647" s="286">
        <f>IFERROR(INDEX('Green_rooibos initial weight'!$C$5:$C$1749,MATCH(J647, 'Green_rooibos initial weight'!$A$5:$A$1749,0)),"")</f>
        <v>2.012</v>
      </c>
      <c r="L647" s="286">
        <f t="shared" si="41"/>
        <v>1.7622</v>
      </c>
      <c r="M647" s="291"/>
      <c r="N647" s="291"/>
      <c r="O647" s="286">
        <f>IF(IFERROR(INDEX('Both teabags AfterDry'!$D$3:$D$900,MATCH(J647,'Both teabags AfterDry'!$A$3:$A$900,0)),"")="","",(IFERROR(INDEX('Both teabags AfterDry'!$D$3:$D$900,MATCH(J647,'Both teabags AfterDry'!$A$3:$A$900,0)),"")))</f>
        <v>0.59640000000000004</v>
      </c>
      <c r="P647" s="286">
        <f t="shared" si="42"/>
        <v>0.44580000000000003</v>
      </c>
      <c r="Q647" s="291"/>
      <c r="R647" s="291"/>
      <c r="S647" s="287">
        <f>'Dry_Litterbag Placem_Collection'!E208</f>
        <v>42942</v>
      </c>
      <c r="T647" s="287">
        <f>IF('Dry_Litterbag Placem_Collection'!G208="","",'Dry_Litterbag Placem_Collection'!G208)</f>
        <v>43004</v>
      </c>
      <c r="U647" s="288">
        <f t="shared" si="40"/>
        <v>62</v>
      </c>
      <c r="V647" s="286">
        <f t="shared" si="43"/>
        <v>1.3164</v>
      </c>
      <c r="W647" s="289">
        <f>IFERROR(INDEX(Rainfall_Dry!$O$2:$O$217,MATCH(B647, Rainfall_Dry!$A$2:$A$217,0)),"")</f>
        <v>171.84818423999999</v>
      </c>
      <c r="X647" s="270">
        <v>34.344660194174757</v>
      </c>
      <c r="Y647" s="270">
        <v>19.22727272727273</v>
      </c>
      <c r="Z647" s="270">
        <v>46.428067078552509</v>
      </c>
      <c r="AA647" s="271" t="s">
        <v>2688</v>
      </c>
      <c r="AB647" s="270">
        <v>1.7452932479053718</v>
      </c>
      <c r="AC647">
        <f>IF('WetLitterbags placem_collection'!AB208="","",'WetLitterbags placem_collection'!AB208)</f>
        <v>13.8</v>
      </c>
      <c r="AD647">
        <f>IF('WetLitterbags placem_collection'!Z208="","",'WetLitterbags placem_collection'!Z208)</f>
        <v>17.399999999999999</v>
      </c>
      <c r="AE647" s="256" t="str">
        <f>IF('WetLitterbags placem_collection'!AA208="","",'WetLitterbags placem_collection'!AA208)</f>
        <v>O</v>
      </c>
      <c r="AF647">
        <f>IF('WetLitterbags placem_collection'!AC208="","",'WetLitterbags placem_collection'!AC208)</f>
        <v>1</v>
      </c>
      <c r="AG647">
        <f>IFERROR(AVERAGE('Dry_Litterbag Placem_Collection'!O208,'Dry_Litterbag Placem_Collection'!R208),"")</f>
        <v>6.4</v>
      </c>
      <c r="AH647" s="290">
        <f>IFERROR(AVERAGE('Dry_Litterbag Placem_Collection'!N208,'Dry_Litterbag Placem_Collection'!Q208),"")</f>
        <v>27.799999999999997</v>
      </c>
      <c r="AI647">
        <v>-2.439403972</v>
      </c>
      <c r="AJ647">
        <v>34.838404959999998</v>
      </c>
      <c r="AK647" s="289" t="str">
        <f>IF(ISNUMBER(SEARCH("C", 'Dry_Litterbag Placem_Collection'!U208)),"YES","")</f>
        <v/>
      </c>
      <c r="AL647" s="289" t="str">
        <f>IF(ISNUMBER(SEARCH("H", 'Dry_Litterbag Placem_Collection'!U208)),"YES","")</f>
        <v/>
      </c>
      <c r="AM647" s="289" t="str">
        <f>IF(ISNUMBER(SEARCH("R", 'Dry_Litterbag Placem_Collection'!U208)),"YES","")</f>
        <v>YES</v>
      </c>
    </row>
    <row r="648" spans="1:39" ht="15" customHeight="1">
      <c r="A648" s="281" t="s">
        <v>2677</v>
      </c>
      <c r="B648" s="282">
        <f>'Dry_Litterbag Placem_Collection'!A209</f>
        <v>207</v>
      </c>
      <c r="C648" s="282" t="str">
        <f>'Dry_Litterbag Placem_Collection'!B209</f>
        <v xml:space="preserve">Mwantimba
</v>
      </c>
      <c r="D648" s="282" t="s">
        <v>2677</v>
      </c>
      <c r="E648" s="282" t="s">
        <v>2527</v>
      </c>
      <c r="F648" s="282">
        <v>4</v>
      </c>
      <c r="G648" s="283" t="str">
        <f>'Dry_Litterbag Placem_Collection'!C209</f>
        <v>Wet_Ag3_CG4</v>
      </c>
      <c r="H648" s="293" t="s">
        <v>3672</v>
      </c>
      <c r="I648" s="285" t="s">
        <v>1147</v>
      </c>
      <c r="J648" s="282" t="str">
        <f>IF(ISBLANK('Dry_Litterbag Placem_Collection'!L209),"","G"&amp;""&amp;'Dry_Litterbag Placem_Collection'!L209)</f>
        <v>G230</v>
      </c>
      <c r="K648" s="286">
        <f>IFERROR(INDEX('Green_rooibos initial weight'!$C$5:$C$1749,MATCH(J648, 'Green_rooibos initial weight'!$A$5:$A$1749,0)),"")</f>
        <v>2.0030000000000001</v>
      </c>
      <c r="L648" s="286">
        <f t="shared" si="41"/>
        <v>1.7532000000000001</v>
      </c>
      <c r="M648" s="291"/>
      <c r="N648" s="291"/>
      <c r="O648" s="286">
        <f>IF(IFERROR(INDEX('Both teabags AfterDry'!$D$3:$D$900,MATCH(J648,'Both teabags AfterDry'!$A$3:$A$900,0)),"")="","",(IFERROR(INDEX('Both teabags AfterDry'!$D$3:$D$900,MATCH(J648,'Both teabags AfterDry'!$A$3:$A$900,0)),"")))</f>
        <v>0.73299999999999998</v>
      </c>
      <c r="P648" s="286">
        <f t="shared" si="42"/>
        <v>0.58240000000000003</v>
      </c>
      <c r="Q648" s="291"/>
      <c r="R648" s="291"/>
      <c r="S648" s="287">
        <f>'Dry_Litterbag Placem_Collection'!E209</f>
        <v>42942</v>
      </c>
      <c r="T648" s="287">
        <f>IF('Dry_Litterbag Placem_Collection'!G209="","",'Dry_Litterbag Placem_Collection'!G209)</f>
        <v>43004</v>
      </c>
      <c r="U648" s="288">
        <f t="shared" si="40"/>
        <v>62</v>
      </c>
      <c r="V648" s="286">
        <f t="shared" si="43"/>
        <v>1.1708000000000001</v>
      </c>
      <c r="W648" s="289">
        <f>IFERROR(INDEX(Rainfall_Dry!$O$2:$O$217,MATCH(B648, Rainfall_Dry!$A$2:$A$217,0)),"")</f>
        <v>171.84818423999999</v>
      </c>
      <c r="X648" s="270">
        <v>27.96</v>
      </c>
      <c r="Y648" s="270">
        <v>4.9200000000000017</v>
      </c>
      <c r="Z648" s="270">
        <v>67.12</v>
      </c>
      <c r="AA648" s="271" t="s">
        <v>2688</v>
      </c>
      <c r="AB648" s="270">
        <v>0.88610152784622953</v>
      </c>
      <c r="AC648">
        <f>IF('WetLitterbags placem_collection'!AB209="","",'WetLitterbags placem_collection'!AB209)</f>
        <v>15.2</v>
      </c>
      <c r="AD648">
        <f>IF('WetLitterbags placem_collection'!Z209="","",'WetLitterbags placem_collection'!Z209)</f>
        <v>12.2</v>
      </c>
      <c r="AE648" s="256" t="str">
        <f>IF('WetLitterbags placem_collection'!AA209="","",'WetLitterbags placem_collection'!AA209)</f>
        <v>O</v>
      </c>
      <c r="AF648">
        <f>IF('WetLitterbags placem_collection'!AC209="","",'WetLitterbags placem_collection'!AC209)</f>
        <v>1</v>
      </c>
      <c r="AG648">
        <f>IFERROR(AVERAGE('Dry_Litterbag Placem_Collection'!O209,'Dry_Litterbag Placem_Collection'!R209),"")</f>
        <v>4.3</v>
      </c>
      <c r="AH648" s="290">
        <f>IFERROR(AVERAGE('Dry_Litterbag Placem_Collection'!N209,'Dry_Litterbag Placem_Collection'!Q209),"")</f>
        <v>29.6</v>
      </c>
      <c r="AI648">
        <v>-2.4396949910000001</v>
      </c>
      <c r="AJ648">
        <v>34.838574029999997</v>
      </c>
      <c r="AK648" s="289" t="str">
        <f>IF(ISNUMBER(SEARCH("C", 'Dry_Litterbag Placem_Collection'!U209)),"YES","")</f>
        <v/>
      </c>
      <c r="AL648" s="289" t="str">
        <f>IF(ISNUMBER(SEARCH("H", 'Dry_Litterbag Placem_Collection'!U209)),"YES","")</f>
        <v/>
      </c>
      <c r="AM648" s="289" t="str">
        <f>IF(ISNUMBER(SEARCH("R", 'Dry_Litterbag Placem_Collection'!U209)),"YES","")</f>
        <v/>
      </c>
    </row>
    <row r="649" spans="1:39" ht="15" customHeight="1">
      <c r="A649" s="281" t="s">
        <v>2677</v>
      </c>
      <c r="B649" s="282">
        <f>'Dry_Litterbag Placem_Collection'!A210</f>
        <v>208</v>
      </c>
      <c r="C649" s="282" t="str">
        <f>'Dry_Litterbag Placem_Collection'!B210</f>
        <v xml:space="preserve">Mwantimba
</v>
      </c>
      <c r="D649" s="282" t="s">
        <v>2677</v>
      </c>
      <c r="E649" s="282" t="s">
        <v>2527</v>
      </c>
      <c r="F649" s="282">
        <v>3</v>
      </c>
      <c r="G649" s="283" t="str">
        <f>'Dry_Litterbag Placem_Collection'!C210</f>
        <v>Wet_Ag4_CG3</v>
      </c>
      <c r="H649" s="293" t="s">
        <v>3672</v>
      </c>
      <c r="I649" s="285" t="s">
        <v>1147</v>
      </c>
      <c r="J649" s="282" t="str">
        <f>IF(ISBLANK('Dry_Litterbag Placem_Collection'!L210),"","G"&amp;""&amp;'Dry_Litterbag Placem_Collection'!L210)</f>
        <v>G140</v>
      </c>
      <c r="K649" s="286">
        <f>IFERROR(INDEX('Green_rooibos initial weight'!$C$5:$C$1749,MATCH(J649, 'Green_rooibos initial weight'!$A$5:$A$1749,0)),"")</f>
        <v>2.0590000000000002</v>
      </c>
      <c r="L649" s="286">
        <f t="shared" si="41"/>
        <v>1.8092000000000001</v>
      </c>
      <c r="M649" s="291"/>
      <c r="N649" s="291"/>
      <c r="O649" s="286">
        <f>IF(IFERROR(INDEX('Both teabags AfterDry'!$D$3:$D$900,MATCH(J649,'Both teabags AfterDry'!$A$3:$A$900,0)),"")="","",(IFERROR(INDEX('Both teabags AfterDry'!$D$3:$D$900,MATCH(J649,'Both teabags AfterDry'!$A$3:$A$900,0)),"")))</f>
        <v>0.74199999999999999</v>
      </c>
      <c r="P649" s="286">
        <f t="shared" si="42"/>
        <v>0.59139999999999993</v>
      </c>
      <c r="Q649" s="291"/>
      <c r="R649" s="291"/>
      <c r="S649" s="287">
        <f>'Dry_Litterbag Placem_Collection'!E210</f>
        <v>42942</v>
      </c>
      <c r="T649" s="287">
        <f>IF('Dry_Litterbag Placem_Collection'!G210="","",'Dry_Litterbag Placem_Collection'!G210)</f>
        <v>43004</v>
      </c>
      <c r="U649" s="288">
        <f t="shared" si="40"/>
        <v>62</v>
      </c>
      <c r="V649" s="286">
        <f t="shared" si="43"/>
        <v>1.2178000000000002</v>
      </c>
      <c r="W649" s="289">
        <f>IFERROR(INDEX(Rainfall_Dry!$O$2:$O$217,MATCH(B649, Rainfall_Dry!$A$2:$A$217,0)),"")</f>
        <v>171.84818423999999</v>
      </c>
      <c r="X649" s="270">
        <v>17.96</v>
      </c>
      <c r="Y649" s="270">
        <v>4.9199999999999982</v>
      </c>
      <c r="Z649" s="270">
        <v>77.12</v>
      </c>
      <c r="AA649" s="271" t="s">
        <v>2689</v>
      </c>
      <c r="AB649" s="270">
        <v>2.0220798422868409</v>
      </c>
      <c r="AC649">
        <f>IF('WetLitterbags placem_collection'!AB210="","",'WetLitterbags placem_collection'!AB210)</f>
        <v>7.9</v>
      </c>
      <c r="AD649">
        <f>IF('WetLitterbags placem_collection'!Z210="","",'WetLitterbags placem_collection'!Z210)</f>
        <v>7.9</v>
      </c>
      <c r="AE649" s="256" t="str">
        <f>IF('WetLitterbags placem_collection'!AA210="","",'WetLitterbags placem_collection'!AA210)</f>
        <v>O</v>
      </c>
      <c r="AF649">
        <f>IF('WetLitterbags placem_collection'!AC210="","",'WetLitterbags placem_collection'!AC210)</f>
        <v>1</v>
      </c>
      <c r="AG649">
        <f>IFERROR(AVERAGE('Dry_Litterbag Placem_Collection'!O210,'Dry_Litterbag Placem_Collection'!R210),"")</f>
        <v>6.2</v>
      </c>
      <c r="AH649" s="290">
        <f>IFERROR(AVERAGE('Dry_Litterbag Placem_Collection'!N210,'Dry_Litterbag Placem_Collection'!Q210),"")</f>
        <v>29.1</v>
      </c>
      <c r="AI649">
        <v>-2.4395990190000001</v>
      </c>
      <c r="AJ649">
        <v>34.838418959999998</v>
      </c>
      <c r="AK649" s="289" t="str">
        <f>IF(ISNUMBER(SEARCH("C", 'Dry_Litterbag Placem_Collection'!U210)),"YES","")</f>
        <v/>
      </c>
      <c r="AL649" s="289" t="str">
        <f>IF(ISNUMBER(SEARCH("H", 'Dry_Litterbag Placem_Collection'!U210)),"YES","")</f>
        <v/>
      </c>
      <c r="AM649" s="289" t="str">
        <f>IF(ISNUMBER(SEARCH("R", 'Dry_Litterbag Placem_Collection'!U210)),"YES","")</f>
        <v>YES</v>
      </c>
    </row>
    <row r="650" spans="1:39" ht="15" customHeight="1">
      <c r="A650" s="281" t="s">
        <v>2677</v>
      </c>
      <c r="B650" s="282">
        <f>'Dry_Litterbag Placem_Collection'!A211</f>
        <v>209</v>
      </c>
      <c r="C650" s="282" t="str">
        <f>'Dry_Litterbag Placem_Collection'!B211</f>
        <v xml:space="preserve">Mwantimba
</v>
      </c>
      <c r="D650" s="282" t="s">
        <v>2677</v>
      </c>
      <c r="E650" s="282" t="s">
        <v>2527</v>
      </c>
      <c r="F650" s="282">
        <v>2</v>
      </c>
      <c r="G650" s="283" t="str">
        <f>'Dry_Litterbag Placem_Collection'!C211</f>
        <v>Wet_P1_CG2</v>
      </c>
      <c r="H650" s="293" t="s">
        <v>3672</v>
      </c>
      <c r="I650" s="285" t="s">
        <v>1147</v>
      </c>
      <c r="J650" s="282" t="str">
        <f>IF(ISBLANK('Dry_Litterbag Placem_Collection'!L211),"","G"&amp;""&amp;'Dry_Litterbag Placem_Collection'!L211)</f>
        <v>G92</v>
      </c>
      <c r="K650" s="286">
        <f>IFERROR(INDEX('Green_rooibos initial weight'!$C$5:$C$1749,MATCH(J650, 'Green_rooibos initial weight'!$A$5:$A$1749,0)),"")</f>
        <v>2.1930000000000001</v>
      </c>
      <c r="L650" s="286">
        <f t="shared" si="41"/>
        <v>1.9432</v>
      </c>
      <c r="M650" s="291"/>
      <c r="N650" s="291"/>
      <c r="O650" s="286">
        <f>IF(IFERROR(INDEX('Both teabags AfterDry'!$D$3:$D$900,MATCH(J650,'Both teabags AfterDry'!$A$3:$A$900,0)),"")="","",(IFERROR(INDEX('Both teabags AfterDry'!$D$3:$D$900,MATCH(J650,'Both teabags AfterDry'!$A$3:$A$900,0)),"")))</f>
        <v>0.73619999999999997</v>
      </c>
      <c r="P650" s="286">
        <f t="shared" si="42"/>
        <v>0.5855999999999999</v>
      </c>
      <c r="Q650" s="291"/>
      <c r="R650" s="291"/>
      <c r="S650" s="287">
        <f>'Dry_Litterbag Placem_Collection'!E211</f>
        <v>42942</v>
      </c>
      <c r="T650" s="287">
        <f>IF('Dry_Litterbag Placem_Collection'!G211="","",'Dry_Litterbag Placem_Collection'!G211)</f>
        <v>43004</v>
      </c>
      <c r="U650" s="288">
        <f t="shared" si="40"/>
        <v>62</v>
      </c>
      <c r="V650" s="286">
        <f t="shared" si="43"/>
        <v>1.3576000000000001</v>
      </c>
      <c r="W650" s="289">
        <f>IFERROR(INDEX(Rainfall_Dry!$O$2:$O$217,MATCH(B650, Rainfall_Dry!$A$2:$A$217,0)),"")</f>
        <v>171.84818423999999</v>
      </c>
      <c r="X650" s="270">
        <v>31.214836424255054</v>
      </c>
      <c r="Y650" s="270">
        <v>11.377370285476141</v>
      </c>
      <c r="Z650" s="270">
        <v>57.407793290268799</v>
      </c>
      <c r="AA650" s="271" t="s">
        <v>2688</v>
      </c>
      <c r="AB650" s="270">
        <v>1.7337604731394776</v>
      </c>
      <c r="AC650">
        <f>IF('WetLitterbags placem_collection'!AB211="","",'WetLitterbags placem_collection'!AB211)</f>
        <v>5.13</v>
      </c>
      <c r="AD650">
        <f>IF('WetLitterbags placem_collection'!Z211="","",'WetLitterbags placem_collection'!Z211)</f>
        <v>5.13</v>
      </c>
      <c r="AE650" s="256" t="str">
        <f>IF('WetLitterbags placem_collection'!AA211="","",'WetLitterbags placem_collection'!AA211)</f>
        <v>O</v>
      </c>
      <c r="AF650">
        <f>IF('WetLitterbags placem_collection'!AC211="","",'WetLitterbags placem_collection'!AC211)</f>
        <v>1</v>
      </c>
      <c r="AG650">
        <f>IFERROR(AVERAGE('Dry_Litterbag Placem_Collection'!O211,'Dry_Litterbag Placem_Collection'!R211),"")</f>
        <v>8.6000000000000014</v>
      </c>
      <c r="AH650" s="290">
        <f>IFERROR(AVERAGE('Dry_Litterbag Placem_Collection'!N211,'Dry_Litterbag Placem_Collection'!Q211),"")</f>
        <v>29.6</v>
      </c>
      <c r="AI650">
        <v>-2.4396450349999999</v>
      </c>
      <c r="AJ650">
        <v>34.83836599</v>
      </c>
      <c r="AK650" s="289" t="str">
        <f>IF(ISNUMBER(SEARCH("C", 'Dry_Litterbag Placem_Collection'!U211)),"YES","")</f>
        <v/>
      </c>
      <c r="AL650" s="289" t="str">
        <f>IF(ISNUMBER(SEARCH("H", 'Dry_Litterbag Placem_Collection'!U211)),"YES","")</f>
        <v/>
      </c>
      <c r="AM650" s="289" t="str">
        <f>IF(ISNUMBER(SEARCH("R", 'Dry_Litterbag Placem_Collection'!U211)),"YES","")</f>
        <v>YES</v>
      </c>
    </row>
    <row r="651" spans="1:39" ht="15" customHeight="1">
      <c r="A651" s="281" t="s">
        <v>2677</v>
      </c>
      <c r="B651" s="282">
        <f>'Dry_Litterbag Placem_Collection'!A212</f>
        <v>210</v>
      </c>
      <c r="C651" s="282" t="str">
        <f>'Dry_Litterbag Placem_Collection'!B212</f>
        <v xml:space="preserve">Mwantimba
</v>
      </c>
      <c r="D651" s="282" t="s">
        <v>2677</v>
      </c>
      <c r="E651" s="282" t="s">
        <v>2527</v>
      </c>
      <c r="F651" s="282">
        <v>4</v>
      </c>
      <c r="G651" s="283" t="str">
        <f>'Dry_Litterbag Placem_Collection'!C212</f>
        <v>Wet_P2_CG4</v>
      </c>
      <c r="H651" s="293" t="s">
        <v>3672</v>
      </c>
      <c r="I651" s="285" t="s">
        <v>1147</v>
      </c>
      <c r="J651" s="282" t="str">
        <f>IF(ISBLANK('Dry_Litterbag Placem_Collection'!L212),"","G"&amp;""&amp;'Dry_Litterbag Placem_Collection'!L212)</f>
        <v>G36</v>
      </c>
      <c r="K651" s="286">
        <f>IFERROR(INDEX('Green_rooibos initial weight'!$C$5:$C$1749,MATCH(J651, 'Green_rooibos initial weight'!$A$5:$A$1749,0)),"")</f>
        <v>2.1429999999999998</v>
      </c>
      <c r="L651" s="286">
        <f t="shared" si="41"/>
        <v>1.8931999999999998</v>
      </c>
      <c r="M651" s="291"/>
      <c r="N651" s="291"/>
      <c r="O651" s="286">
        <f>IF(IFERROR(INDEX('Both teabags AfterDry'!$D$3:$D$900,MATCH(J651,'Both teabags AfterDry'!$A$3:$A$900,0)),"")="","",(IFERROR(INDEX('Both teabags AfterDry'!$D$3:$D$900,MATCH(J651,'Both teabags AfterDry'!$A$3:$A$900,0)),"")))</f>
        <v>0.84599999999999997</v>
      </c>
      <c r="P651" s="286">
        <f t="shared" si="42"/>
        <v>0.69540000000000002</v>
      </c>
      <c r="Q651" s="291"/>
      <c r="R651" s="291"/>
      <c r="S651" s="287">
        <f>'Dry_Litterbag Placem_Collection'!E212</f>
        <v>42942</v>
      </c>
      <c r="T651" s="287">
        <f>IF('Dry_Litterbag Placem_Collection'!G212="","",'Dry_Litterbag Placem_Collection'!G212)</f>
        <v>43004</v>
      </c>
      <c r="U651" s="288">
        <f t="shared" si="40"/>
        <v>62</v>
      </c>
      <c r="V651" s="286">
        <f t="shared" si="43"/>
        <v>1.1977999999999998</v>
      </c>
      <c r="W651" s="289">
        <f>IFERROR(INDEX(Rainfall_Dry!$O$2:$O$217,MATCH(B651, Rainfall_Dry!$A$2:$A$217,0)),"")</f>
        <v>171.84818423999999</v>
      </c>
      <c r="X651" s="270">
        <v>33.96</v>
      </c>
      <c r="Y651" s="270">
        <v>8.9200000000000017</v>
      </c>
      <c r="Z651" s="270">
        <v>57.12</v>
      </c>
      <c r="AA651" s="271" t="s">
        <v>2688</v>
      </c>
      <c r="AB651" s="270">
        <v>2.072055199605717</v>
      </c>
      <c r="AC651">
        <f>IF('WetLitterbags placem_collection'!AB212="","",'WetLitterbags placem_collection'!AB212)</f>
        <v>15.2</v>
      </c>
      <c r="AD651">
        <f>IF('WetLitterbags placem_collection'!Z212="","",'WetLitterbags placem_collection'!Z212)</f>
        <v>12.2</v>
      </c>
      <c r="AE651" s="256" t="str">
        <f>IF('WetLitterbags placem_collection'!AA212="","",'WetLitterbags placem_collection'!AA212)</f>
        <v>O</v>
      </c>
      <c r="AF651">
        <f>IF('WetLitterbags placem_collection'!AC212="","",'WetLitterbags placem_collection'!AC212)</f>
        <v>1</v>
      </c>
      <c r="AG651">
        <f>IFERROR(AVERAGE('Dry_Litterbag Placem_Collection'!O212,'Dry_Litterbag Placem_Collection'!R212),"")</f>
        <v>6.1</v>
      </c>
      <c r="AH651" s="290">
        <f>IFERROR(AVERAGE('Dry_Litterbag Placem_Collection'!N212,'Dry_Litterbag Placem_Collection'!Q212),"")</f>
        <v>27.5</v>
      </c>
      <c r="AI651">
        <v>-2.4396949910000001</v>
      </c>
      <c r="AJ651">
        <v>34.838574029999997</v>
      </c>
      <c r="AK651" s="289" t="str">
        <f>IF(ISNUMBER(SEARCH("C", 'Dry_Litterbag Placem_Collection'!U212)),"YES","")</f>
        <v/>
      </c>
      <c r="AL651" s="289" t="str">
        <f>IF(ISNUMBER(SEARCH("H", 'Dry_Litterbag Placem_Collection'!U212)),"YES","")</f>
        <v/>
      </c>
      <c r="AM651" s="289" t="str">
        <f>IF(ISNUMBER(SEARCH("R", 'Dry_Litterbag Placem_Collection'!U212)),"YES","")</f>
        <v/>
      </c>
    </row>
    <row r="652" spans="1:39" ht="15" customHeight="1">
      <c r="A652" s="281" t="s">
        <v>2677</v>
      </c>
      <c r="B652" s="282">
        <f>'Dry_Litterbag Placem_Collection'!A213</f>
        <v>211</v>
      </c>
      <c r="C652" s="282" t="str">
        <f>'Dry_Litterbag Placem_Collection'!B213</f>
        <v xml:space="preserve">Mwantimba
</v>
      </c>
      <c r="D652" s="282" t="s">
        <v>2677</v>
      </c>
      <c r="E652" s="282" t="s">
        <v>2527</v>
      </c>
      <c r="F652" s="282">
        <v>1</v>
      </c>
      <c r="G652" s="283" t="str">
        <f>'Dry_Litterbag Placem_Collection'!C213</f>
        <v>Wet_P3_CG1</v>
      </c>
      <c r="H652" s="293" t="s">
        <v>3672</v>
      </c>
      <c r="I652" s="285" t="s">
        <v>1147</v>
      </c>
      <c r="J652" s="282" t="str">
        <f>IF(ISBLANK('Dry_Litterbag Placem_Collection'!L213),"","G"&amp;""&amp;'Dry_Litterbag Placem_Collection'!L213)</f>
        <v>G434</v>
      </c>
      <c r="K652" s="286">
        <f>IFERROR(INDEX('Green_rooibos initial weight'!$C$5:$C$1749,MATCH(J652, 'Green_rooibos initial weight'!$A$5:$A$1749,0)),"")</f>
        <v>2.0339999999999998</v>
      </c>
      <c r="L652" s="286">
        <f t="shared" si="41"/>
        <v>1.7841999999999998</v>
      </c>
      <c r="M652" s="291"/>
      <c r="N652" s="291"/>
      <c r="O652" s="286">
        <f>IF(IFERROR(INDEX('Both teabags AfterDry'!$D$3:$D$900,MATCH(J652,'Both teabags AfterDry'!$A$3:$A$900,0)),"")="","",(IFERROR(INDEX('Both teabags AfterDry'!$D$3:$D$900,MATCH(J652,'Both teabags AfterDry'!$A$3:$A$900,0)),"")))</f>
        <v>0.74099999999999999</v>
      </c>
      <c r="P652" s="286">
        <f t="shared" si="42"/>
        <v>0.59040000000000004</v>
      </c>
      <c r="Q652" s="291"/>
      <c r="R652" s="291"/>
      <c r="S652" s="287">
        <f>'Dry_Litterbag Placem_Collection'!E213</f>
        <v>42942</v>
      </c>
      <c r="T652" s="287">
        <f>IF('Dry_Litterbag Placem_Collection'!G213="","",'Dry_Litterbag Placem_Collection'!G213)</f>
        <v>43004</v>
      </c>
      <c r="U652" s="288">
        <f t="shared" si="40"/>
        <v>62</v>
      </c>
      <c r="V652" s="286">
        <f t="shared" si="43"/>
        <v>1.1937999999999998</v>
      </c>
      <c r="W652" s="289">
        <f>IFERROR(INDEX(Rainfall_Dry!$O$2:$O$217,MATCH(B652, Rainfall_Dry!$A$2:$A$217,0)),"")</f>
        <v>171.84818423999999</v>
      </c>
      <c r="X652" s="270">
        <v>39.96</v>
      </c>
      <c r="Y652" s="270">
        <v>12.920000000000002</v>
      </c>
      <c r="Z652" s="270">
        <v>47.12</v>
      </c>
      <c r="AA652" s="271" t="s">
        <v>2692</v>
      </c>
      <c r="AB652" s="270">
        <v>1.6549531789058647</v>
      </c>
      <c r="AC652">
        <f>IF('WetLitterbags placem_collection'!AB213="","",'WetLitterbags placem_collection'!AB213)</f>
        <v>13.8</v>
      </c>
      <c r="AD652">
        <f>IF('WetLitterbags placem_collection'!Z213="","",'WetLitterbags placem_collection'!Z213)</f>
        <v>17.399999999999999</v>
      </c>
      <c r="AE652" s="256" t="str">
        <f>IF('WetLitterbags placem_collection'!AA213="","",'WetLitterbags placem_collection'!AA213)</f>
        <v>O</v>
      </c>
      <c r="AF652">
        <f>IF('WetLitterbags placem_collection'!AC213="","",'WetLitterbags placem_collection'!AC213)</f>
        <v>1</v>
      </c>
      <c r="AG652">
        <f>IFERROR(AVERAGE('Dry_Litterbag Placem_Collection'!O213,'Dry_Litterbag Placem_Collection'!R213),"")</f>
        <v>7.55</v>
      </c>
      <c r="AH652" s="290">
        <f>IFERROR(AVERAGE('Dry_Litterbag Placem_Collection'!N213,'Dry_Litterbag Placem_Collection'!Q213),"")</f>
        <v>28</v>
      </c>
      <c r="AI652">
        <v>-2.439403972</v>
      </c>
      <c r="AJ652">
        <v>34.838404959999998</v>
      </c>
      <c r="AK652" s="289" t="str">
        <f>IF(ISNUMBER(SEARCH("C", 'Dry_Litterbag Placem_Collection'!U213)),"YES","")</f>
        <v/>
      </c>
      <c r="AL652" s="289" t="str">
        <f>IF(ISNUMBER(SEARCH("H", 'Dry_Litterbag Placem_Collection'!U213)),"YES","")</f>
        <v/>
      </c>
      <c r="AM652" s="289" t="str">
        <f>IF(ISNUMBER(SEARCH("R", 'Dry_Litterbag Placem_Collection'!U213)),"YES","")</f>
        <v>YES</v>
      </c>
    </row>
    <row r="653" spans="1:39" ht="15" customHeight="1">
      <c r="A653" s="281" t="s">
        <v>2677</v>
      </c>
      <c r="B653" s="282">
        <f>'Dry_Litterbag Placem_Collection'!A214</f>
        <v>215</v>
      </c>
      <c r="C653" s="282" t="str">
        <f>'Dry_Litterbag Placem_Collection'!B214</f>
        <v xml:space="preserve">Mwantimba
</v>
      </c>
      <c r="D653" s="282" t="s">
        <v>2677</v>
      </c>
      <c r="E653" s="282" t="s">
        <v>2527</v>
      </c>
      <c r="F653" s="282">
        <v>3</v>
      </c>
      <c r="G653" s="283" t="str">
        <f>'Dry_Litterbag Placem_Collection'!C214</f>
        <v>Wet_W3_CG1</v>
      </c>
      <c r="H653" s="293" t="s">
        <v>3672</v>
      </c>
      <c r="I653" s="285" t="s">
        <v>1147</v>
      </c>
      <c r="J653" s="282" t="str">
        <f>IF(ISBLANK('Dry_Litterbag Placem_Collection'!L214),"","G"&amp;""&amp;'Dry_Litterbag Placem_Collection'!L214)</f>
        <v>G56</v>
      </c>
      <c r="K653" s="286">
        <f>IFERROR(INDEX('Green_rooibos initial weight'!$C$5:$C$1749,MATCH(J653, 'Green_rooibos initial weight'!$A$5:$A$1749,0)),"")</f>
        <v>2.02</v>
      </c>
      <c r="L653" s="286">
        <f t="shared" si="41"/>
        <v>1.7702</v>
      </c>
      <c r="M653" s="291"/>
      <c r="N653" s="291"/>
      <c r="O653" s="286">
        <f>IF(IFERROR(INDEX('Both teabags AfterDry'!$D$3:$D$900,MATCH(J653,'Both teabags AfterDry'!$A$3:$A$900,0)),"")="","",(IFERROR(INDEX('Both teabags AfterDry'!$D$3:$D$900,MATCH(J653,'Both teabags AfterDry'!$A$3:$A$900,0)),"")))</f>
        <v>0.7238</v>
      </c>
      <c r="P653" s="286">
        <f t="shared" si="42"/>
        <v>0.57319999999999993</v>
      </c>
      <c r="Q653" s="291"/>
      <c r="R653" s="291"/>
      <c r="S653" s="287">
        <f>'Dry_Litterbag Placem_Collection'!E214</f>
        <v>42942</v>
      </c>
      <c r="T653" s="287">
        <f>IF('Dry_Litterbag Placem_Collection'!G214="","",'Dry_Litterbag Placem_Collection'!G214)</f>
        <v>43004</v>
      </c>
      <c r="U653" s="288">
        <f t="shared" si="40"/>
        <v>62</v>
      </c>
      <c r="V653" s="286">
        <f t="shared" si="43"/>
        <v>1.1970000000000001</v>
      </c>
      <c r="W653" s="289" t="str">
        <f>IFERROR(INDEX(Rainfall_Dry!$O$2:$O$217,MATCH(B653, Rainfall_Dry!$A$2:$A$217,0)),"")</f>
        <v/>
      </c>
      <c r="X653" s="270">
        <v>27.96</v>
      </c>
      <c r="Y653" s="270">
        <v>4.9200000000000017</v>
      </c>
      <c r="Z653" s="270">
        <v>67.12</v>
      </c>
      <c r="AA653" s="271" t="s">
        <v>2688</v>
      </c>
      <c r="AB653" s="270">
        <v>1.0437161163134547</v>
      </c>
      <c r="AC653">
        <f>IF('WetLitterbags placem_collection'!AB214="","",'WetLitterbags placem_collection'!AB214)</f>
        <v>7.9</v>
      </c>
      <c r="AD653">
        <f>IF('WetLitterbags placem_collection'!Z214="","",'WetLitterbags placem_collection'!Z214)</f>
        <v>7.9</v>
      </c>
      <c r="AE653" s="256" t="str">
        <f>IF('WetLitterbags placem_collection'!AA214="","",'WetLitterbags placem_collection'!AA214)</f>
        <v>O</v>
      </c>
      <c r="AF653">
        <f>IF('WetLitterbags placem_collection'!AC214="","",'WetLitterbags placem_collection'!AC214)</f>
        <v>1</v>
      </c>
      <c r="AG653">
        <f>IFERROR(AVERAGE('Dry_Litterbag Placem_Collection'!O214,'Dry_Litterbag Placem_Collection'!R214),"")</f>
        <v>4.3</v>
      </c>
      <c r="AH653" s="290">
        <f>IFERROR(AVERAGE('Dry_Litterbag Placem_Collection'!N214,'Dry_Litterbag Placem_Collection'!Q214),"")</f>
        <v>28.75</v>
      </c>
      <c r="AI653">
        <v>-2.4395990190000001</v>
      </c>
      <c r="AJ653">
        <v>34.838418959999998</v>
      </c>
      <c r="AK653" s="289" t="str">
        <f>IF(ISNUMBER(SEARCH("C", 'Dry_Litterbag Placem_Collection'!U214)),"YES","")</f>
        <v/>
      </c>
      <c r="AL653" s="289" t="str">
        <f>IF(ISNUMBER(SEARCH("H", 'Dry_Litterbag Placem_Collection'!U214)),"YES","")</f>
        <v/>
      </c>
      <c r="AM653" s="289" t="str">
        <f>IF(ISNUMBER(SEARCH("R", 'Dry_Litterbag Placem_Collection'!U214)),"YES","")</f>
        <v>YES</v>
      </c>
    </row>
    <row r="654" spans="1:39" ht="15" customHeight="1">
      <c r="A654" s="281" t="s">
        <v>2677</v>
      </c>
      <c r="B654" s="282">
        <f>'Dry_Litterbag Placem_Collection'!A215</f>
        <v>212</v>
      </c>
      <c r="C654" s="282" t="str">
        <f>'Dry_Litterbag Placem_Collection'!B215</f>
        <v xml:space="preserve">Mwantimba
</v>
      </c>
      <c r="D654" s="282" t="s">
        <v>2677</v>
      </c>
      <c r="E654" s="282" t="s">
        <v>2527</v>
      </c>
      <c r="F654" s="282">
        <v>4</v>
      </c>
      <c r="G654" s="283" t="str">
        <f>'Dry_Litterbag Placem_Collection'!C215</f>
        <v>Wet_P4_CG3</v>
      </c>
      <c r="H654" s="293" t="s">
        <v>3672</v>
      </c>
      <c r="I654" s="285" t="s">
        <v>1147</v>
      </c>
      <c r="J654" s="282" t="str">
        <f>IF(ISBLANK('Dry_Litterbag Placem_Collection'!L215),"","G"&amp;""&amp;'Dry_Litterbag Placem_Collection'!L215)</f>
        <v>G363</v>
      </c>
      <c r="K654" s="286">
        <f>IFERROR(INDEX('Green_rooibos initial weight'!$C$5:$C$1749,MATCH(J654, 'Green_rooibos initial weight'!$A$5:$A$1749,0)),"")</f>
        <v>2.02</v>
      </c>
      <c r="L654" s="286">
        <f t="shared" si="41"/>
        <v>1.7702</v>
      </c>
      <c r="M654" s="291"/>
      <c r="N654" s="291"/>
      <c r="O654" s="286">
        <f>IF(IFERROR(INDEX('Both teabags AfterDry'!$D$3:$D$900,MATCH(J654,'Both teabags AfterDry'!$A$3:$A$900,0)),"")="","",(IFERROR(INDEX('Both teabags AfterDry'!$D$3:$D$900,MATCH(J654,'Both teabags AfterDry'!$A$3:$A$900,0)),"")))</f>
        <v>0.753</v>
      </c>
      <c r="P654" s="286">
        <f t="shared" si="42"/>
        <v>0.60240000000000005</v>
      </c>
      <c r="Q654" s="291"/>
      <c r="R654" s="291"/>
      <c r="S654" s="287">
        <f>'Dry_Litterbag Placem_Collection'!E215</f>
        <v>42942</v>
      </c>
      <c r="T654" s="287">
        <f>IF('Dry_Litterbag Placem_Collection'!G215="","",'Dry_Litterbag Placem_Collection'!G215)</f>
        <v>43004</v>
      </c>
      <c r="U654" s="288">
        <f t="shared" si="40"/>
        <v>62</v>
      </c>
      <c r="V654" s="286">
        <f t="shared" si="43"/>
        <v>1.1677999999999999</v>
      </c>
      <c r="W654" s="289">
        <f>IFERROR(INDEX(Rainfall_Dry!$O$2:$O$217,MATCH(B654, Rainfall_Dry!$A$2:$A$217,0)),"")</f>
        <v>171.84818423999999</v>
      </c>
      <c r="X654" s="270">
        <v>21.96</v>
      </c>
      <c r="Y654" s="270">
        <v>4.9199999999999982</v>
      </c>
      <c r="Z654" s="270">
        <v>73.12</v>
      </c>
      <c r="AA654" s="271" t="s">
        <v>2688</v>
      </c>
      <c r="AB654" s="270">
        <v>1.2416954164613114</v>
      </c>
      <c r="AC654">
        <f>IF('WetLitterbags placem_collection'!AB215="","",'WetLitterbags placem_collection'!AB215)</f>
        <v>15.2</v>
      </c>
      <c r="AD654">
        <f>IF('WetLitterbags placem_collection'!Z215="","",'WetLitterbags placem_collection'!Z215)</f>
        <v>12.2</v>
      </c>
      <c r="AE654" s="256" t="str">
        <f>IF('WetLitterbags placem_collection'!AA215="","",'WetLitterbags placem_collection'!AA215)</f>
        <v>O</v>
      </c>
      <c r="AF654">
        <f>IF('WetLitterbags placem_collection'!AC215="","",'WetLitterbags placem_collection'!AC215)</f>
        <v>1</v>
      </c>
      <c r="AG654">
        <f>IFERROR(AVERAGE('Dry_Litterbag Placem_Collection'!O215,'Dry_Litterbag Placem_Collection'!R215),"")</f>
        <v>8.1499999999999986</v>
      </c>
      <c r="AH654" s="290">
        <f>IFERROR(AVERAGE('Dry_Litterbag Placem_Collection'!N215,'Dry_Litterbag Placem_Collection'!Q215),"")</f>
        <v>28.25</v>
      </c>
      <c r="AI654">
        <v>-2.4396949910000001</v>
      </c>
      <c r="AJ654">
        <v>34.838574029999997</v>
      </c>
      <c r="AK654" s="289" t="str">
        <f>IF(ISNUMBER(SEARCH("C", 'Dry_Litterbag Placem_Collection'!U215)),"YES","")</f>
        <v/>
      </c>
      <c r="AL654" s="289" t="str">
        <f>IF(ISNUMBER(SEARCH("H", 'Dry_Litterbag Placem_Collection'!U215)),"YES","")</f>
        <v/>
      </c>
      <c r="AM654" s="289" t="str">
        <f>IF(ISNUMBER(SEARCH("R", 'Dry_Litterbag Placem_Collection'!U215)),"YES","")</f>
        <v>YES</v>
      </c>
    </row>
    <row r="655" spans="1:39" ht="15" customHeight="1">
      <c r="A655" s="281" t="s">
        <v>2677</v>
      </c>
      <c r="B655" s="282">
        <f>'Dry_Litterbag Placem_Collection'!A216</f>
        <v>213</v>
      </c>
      <c r="C655" s="282" t="str">
        <f>'Dry_Litterbag Placem_Collection'!B216</f>
        <v>Handajega</v>
      </c>
      <c r="D655" s="282" t="s">
        <v>2677</v>
      </c>
      <c r="E655" s="282" t="s">
        <v>2527</v>
      </c>
      <c r="F655" s="282">
        <v>3</v>
      </c>
      <c r="G655" s="283" t="str">
        <f>'Dry_Litterbag Placem_Collection'!C216</f>
        <v>Wet_W1_CG4</v>
      </c>
      <c r="H655" s="293" t="s">
        <v>3672</v>
      </c>
      <c r="I655" s="285" t="s">
        <v>1147</v>
      </c>
      <c r="J655" s="282" t="str">
        <f>IF(ISBLANK('Dry_Litterbag Placem_Collection'!L216),"","G"&amp;""&amp;'Dry_Litterbag Placem_Collection'!L216)</f>
        <v>G5</v>
      </c>
      <c r="K655" s="286">
        <f>IFERROR(INDEX('Green_rooibos initial weight'!$C$5:$C$1749,MATCH(J655, 'Green_rooibos initial weight'!$A$5:$A$1749,0)),"")</f>
        <v>2.0139999999999998</v>
      </c>
      <c r="L655" s="286">
        <f t="shared" si="41"/>
        <v>1.7641999999999998</v>
      </c>
      <c r="M655" s="291"/>
      <c r="N655" s="291"/>
      <c r="O655" s="286">
        <f>IF(IFERROR(INDEX('Both teabags AfterDry'!$D$3:$D$900,MATCH(J655,'Both teabags AfterDry'!$A$3:$A$900,0)),"")="","",(IFERROR(INDEX('Both teabags AfterDry'!$D$3:$D$900,MATCH(J655,'Both teabags AfterDry'!$A$3:$A$900,0)),"")))</f>
        <v>0.67</v>
      </c>
      <c r="P655" s="286">
        <f t="shared" si="42"/>
        <v>0.51940000000000008</v>
      </c>
      <c r="Q655" s="291"/>
      <c r="R655" s="291"/>
      <c r="S655" s="287">
        <f>'Dry_Litterbag Placem_Collection'!E216</f>
        <v>42942</v>
      </c>
      <c r="T655" s="287">
        <f>IF('Dry_Litterbag Placem_Collection'!G216="","",'Dry_Litterbag Placem_Collection'!G216)</f>
        <v>43004</v>
      </c>
      <c r="U655" s="288">
        <f t="shared" si="40"/>
        <v>62</v>
      </c>
      <c r="V655" s="286">
        <f t="shared" si="43"/>
        <v>1.2447999999999997</v>
      </c>
      <c r="W655" s="289">
        <f>IFERROR(INDEX(Rainfall_Dry!$O$2:$O$217,MATCH(B655, Rainfall_Dry!$A$2:$A$217,0)),"")</f>
        <v>171.84818423999999</v>
      </c>
      <c r="X655" s="270">
        <v>23.96</v>
      </c>
      <c r="Y655" s="270">
        <v>4.9199999999999982</v>
      </c>
      <c r="Z655" s="270">
        <v>71.12</v>
      </c>
      <c r="AA655" s="271" t="s">
        <v>2688</v>
      </c>
      <c r="AB655" s="270">
        <v>3.30913750616067</v>
      </c>
      <c r="AC655">
        <f>IF('WetLitterbags placem_collection'!AB216="","",'WetLitterbags placem_collection'!AB216)</f>
        <v>7.9</v>
      </c>
      <c r="AD655">
        <f>IF('WetLitterbags placem_collection'!Z216="","",'WetLitterbags placem_collection'!Z216)</f>
        <v>7.9</v>
      </c>
      <c r="AE655" s="256" t="str">
        <f>IF('WetLitterbags placem_collection'!AA216="","",'WetLitterbags placem_collection'!AA216)</f>
        <v>O</v>
      </c>
      <c r="AF655">
        <f>IF('WetLitterbags placem_collection'!AC216="","",'WetLitterbags placem_collection'!AC216)</f>
        <v>1</v>
      </c>
      <c r="AG655">
        <f>IFERROR(AVERAGE('Dry_Litterbag Placem_Collection'!O216,'Dry_Litterbag Placem_Collection'!R216),"")</f>
        <v>4.3499999999999996</v>
      </c>
      <c r="AH655" s="290">
        <f>IFERROR(AVERAGE('Dry_Litterbag Placem_Collection'!N216,'Dry_Litterbag Placem_Collection'!Q216),"")</f>
        <v>29.1</v>
      </c>
      <c r="AI655">
        <v>-2.4396949910000001</v>
      </c>
      <c r="AJ655">
        <v>34.838574029999997</v>
      </c>
      <c r="AK655" s="289" t="str">
        <f>IF(ISNUMBER(SEARCH("C", 'Dry_Litterbag Placem_Collection'!U216)),"YES","")</f>
        <v/>
      </c>
      <c r="AL655" s="289" t="str">
        <f>IF(ISNUMBER(SEARCH("H", 'Dry_Litterbag Placem_Collection'!U216)),"YES","")</f>
        <v/>
      </c>
      <c r="AM655" s="289" t="str">
        <f>IF(ISNUMBER(SEARCH("R", 'Dry_Litterbag Placem_Collection'!U216)),"YES","")</f>
        <v/>
      </c>
    </row>
    <row r="656" spans="1:39" ht="15" customHeight="1">
      <c r="A656" s="281" t="s">
        <v>2677</v>
      </c>
      <c r="B656" s="282">
        <f>'Dry_Litterbag Placem_Collection'!A217</f>
        <v>214</v>
      </c>
      <c r="C656" s="282" t="str">
        <f>'Dry_Litterbag Placem_Collection'!B217</f>
        <v>Handajega</v>
      </c>
      <c r="D656" s="282" t="s">
        <v>2677</v>
      </c>
      <c r="E656" s="282" t="s">
        <v>2527</v>
      </c>
      <c r="F656" s="282">
        <v>1</v>
      </c>
      <c r="G656" s="283" t="str">
        <f>'Dry_Litterbag Placem_Collection'!C217</f>
        <v>Wet_W2_CG3</v>
      </c>
      <c r="H656" s="293" t="s">
        <v>3672</v>
      </c>
      <c r="I656" s="285" t="s">
        <v>1147</v>
      </c>
      <c r="J656" s="282" t="str">
        <f>IF(ISBLANK('Dry_Litterbag Placem_Collection'!L217),"","G"&amp;""&amp;'Dry_Litterbag Placem_Collection'!L217)</f>
        <v>G771</v>
      </c>
      <c r="K656" s="286">
        <f>IFERROR(INDEX('Green_rooibos initial weight'!$C$5:$C$1749,MATCH(J656, 'Green_rooibos initial weight'!$A$5:$A$1749,0)),"")</f>
        <v>1.9910000000000001</v>
      </c>
      <c r="L656" s="286">
        <f t="shared" si="41"/>
        <v>1.7412000000000001</v>
      </c>
      <c r="M656" s="291"/>
      <c r="N656" s="291"/>
      <c r="O656" s="286">
        <f>IF(IFERROR(INDEX('Both teabags AfterDry'!$D$3:$D$900,MATCH(J656,'Both teabags AfterDry'!$A$3:$A$900,0)),"")="","",(IFERROR(INDEX('Both teabags AfterDry'!$D$3:$D$900,MATCH(J656,'Both teabags AfterDry'!$A$3:$A$900,0)),"")))</f>
        <v>0.65300000000000002</v>
      </c>
      <c r="P656" s="286">
        <f t="shared" si="42"/>
        <v>0.50239999999999996</v>
      </c>
      <c r="Q656" s="291"/>
      <c r="R656" s="291"/>
      <c r="S656" s="287">
        <f>'Dry_Litterbag Placem_Collection'!E217</f>
        <v>42942</v>
      </c>
      <c r="T656" s="287">
        <f>IF('Dry_Litterbag Placem_Collection'!G217="","",'Dry_Litterbag Placem_Collection'!G217)</f>
        <v>43004</v>
      </c>
      <c r="U656" s="288">
        <f t="shared" si="40"/>
        <v>62</v>
      </c>
      <c r="V656" s="286">
        <f t="shared" si="43"/>
        <v>1.2388000000000001</v>
      </c>
      <c r="W656" s="289">
        <f>IFERROR(INDEX(Rainfall_Dry!$O$2:$O$217,MATCH(B656, Rainfall_Dry!$A$2:$A$217,0)),"")</f>
        <v>171.84818423999999</v>
      </c>
      <c r="X656" s="270">
        <v>25.96</v>
      </c>
      <c r="Y656" s="270">
        <v>8.9200000000000017</v>
      </c>
      <c r="Z656" s="270">
        <v>65.12</v>
      </c>
      <c r="AA656" s="271" t="s">
        <v>2688</v>
      </c>
      <c r="AB656" s="270">
        <v>1.614588467225234</v>
      </c>
      <c r="AC656">
        <f>IF('WetLitterbags placem_collection'!AB217="","",'WetLitterbags placem_collection'!AB217)</f>
        <v>13.8</v>
      </c>
      <c r="AD656">
        <f>IF('WetLitterbags placem_collection'!Z217="","",'WetLitterbags placem_collection'!Z217)</f>
        <v>17.399999999999999</v>
      </c>
      <c r="AE656" s="256" t="str">
        <f>IF('WetLitterbags placem_collection'!AA217="","",'WetLitterbags placem_collection'!AA217)</f>
        <v>O</v>
      </c>
      <c r="AF656">
        <f>IF('WetLitterbags placem_collection'!AC217="","",'WetLitterbags placem_collection'!AC217)</f>
        <v>1</v>
      </c>
      <c r="AG656">
        <f>IFERROR(AVERAGE('Dry_Litterbag Placem_Collection'!O217,'Dry_Litterbag Placem_Collection'!R217),"")</f>
        <v>6.3</v>
      </c>
      <c r="AH656" s="290">
        <f>IFERROR(AVERAGE('Dry_Litterbag Placem_Collection'!N217,'Dry_Litterbag Placem_Collection'!Q217),"")</f>
        <v>29.8</v>
      </c>
      <c r="AI656">
        <v>-2.439403972</v>
      </c>
      <c r="AJ656">
        <v>34.838404959999998</v>
      </c>
      <c r="AK656" s="289" t="str">
        <f>IF(ISNUMBER(SEARCH("C", 'Dry_Litterbag Placem_Collection'!U217)),"YES","")</f>
        <v/>
      </c>
      <c r="AL656" s="289" t="str">
        <f>IF(ISNUMBER(SEARCH("H", 'Dry_Litterbag Placem_Collection'!U217)),"YES","")</f>
        <v/>
      </c>
      <c r="AM656" s="289" t="str">
        <f>IF(ISNUMBER(SEARCH("R", 'Dry_Litterbag Placem_Collection'!U217)),"YES","")</f>
        <v>YES</v>
      </c>
    </row>
    <row r="657" spans="1:39" ht="15" customHeight="1">
      <c r="A657" s="281" t="s">
        <v>2677</v>
      </c>
      <c r="B657" s="282">
        <f>'Dry_Litterbag Placem_Collection'!A218</f>
        <v>216</v>
      </c>
      <c r="C657" s="282" t="str">
        <f>'Dry_Litterbag Placem_Collection'!B218</f>
        <v>Handajega</v>
      </c>
      <c r="D657" s="282" t="s">
        <v>2677</v>
      </c>
      <c r="E657" s="282" t="s">
        <v>2527</v>
      </c>
      <c r="F657" s="282">
        <v>2</v>
      </c>
      <c r="G657" s="283" t="str">
        <f>'Dry_Litterbag Placem_Collection'!C218</f>
        <v>Wet_W4_CG2</v>
      </c>
      <c r="H657" s="293" t="s">
        <v>3672</v>
      </c>
      <c r="I657" s="285" t="s">
        <v>1147</v>
      </c>
      <c r="J657" s="282" t="str">
        <f>IF(ISBLANK('Dry_Litterbag Placem_Collection'!L218),"","G"&amp;""&amp;'Dry_Litterbag Placem_Collection'!L218)</f>
        <v>G361</v>
      </c>
      <c r="K657" s="286">
        <f>IFERROR(INDEX('Green_rooibos initial weight'!$C$5:$C$1749,MATCH(J657, 'Green_rooibos initial weight'!$A$5:$A$1749,0)),"")</f>
        <v>2.0590000000000002</v>
      </c>
      <c r="L657" s="286">
        <f t="shared" si="41"/>
        <v>1.8092000000000001</v>
      </c>
      <c r="M657" s="291"/>
      <c r="N657" s="291"/>
      <c r="O657" s="286">
        <f>IF(IFERROR(INDEX('Both teabags AfterDry'!$D$3:$D$900,MATCH(J657,'Both teabags AfterDry'!$A$3:$A$900,0)),"")="","",(IFERROR(INDEX('Both teabags AfterDry'!$D$3:$D$900,MATCH(J657,'Both teabags AfterDry'!$A$3:$A$900,0)),"")))</f>
        <v>0.73499999999999999</v>
      </c>
      <c r="P657" s="286">
        <f t="shared" si="42"/>
        <v>0.58440000000000003</v>
      </c>
      <c r="Q657" s="291"/>
      <c r="R657" s="291"/>
      <c r="S657" s="287">
        <f>'Dry_Litterbag Placem_Collection'!E218</f>
        <v>42942</v>
      </c>
      <c r="T657" s="287">
        <f>IF('Dry_Litterbag Placem_Collection'!G218="","",'Dry_Litterbag Placem_Collection'!G218)</f>
        <v>43004</v>
      </c>
      <c r="U657" s="288">
        <f t="shared" si="40"/>
        <v>62</v>
      </c>
      <c r="V657" s="286">
        <f t="shared" si="43"/>
        <v>1.2248000000000001</v>
      </c>
      <c r="W657" s="289">
        <f>IFERROR(INDEX(Rainfall_Dry!$O$2:$O$217,MATCH(B657, Rainfall_Dry!$A$2:$A$217,0)),"")</f>
        <v>171.84818423999999</v>
      </c>
      <c r="X657" s="270">
        <v>25.96</v>
      </c>
      <c r="Y657" s="270">
        <v>8.9200000000000017</v>
      </c>
      <c r="Z657" s="270">
        <v>65.12</v>
      </c>
      <c r="AA657" s="271" t="s">
        <v>2688</v>
      </c>
      <c r="AB657" s="270">
        <v>1.6991621488417901</v>
      </c>
      <c r="AC657">
        <f>IF('WetLitterbags placem_collection'!AB218="","",'WetLitterbags placem_collection'!AB218)</f>
        <v>5.13</v>
      </c>
      <c r="AD657">
        <f>IF('WetLitterbags placem_collection'!Z218="","",'WetLitterbags placem_collection'!Z218)</f>
        <v>5.13</v>
      </c>
      <c r="AE657" s="256" t="str">
        <f>IF('WetLitterbags placem_collection'!AA218="","",'WetLitterbags placem_collection'!AA218)</f>
        <v>O</v>
      </c>
      <c r="AF657">
        <f>IF('WetLitterbags placem_collection'!AC218="","",'WetLitterbags placem_collection'!AC218)</f>
        <v>1</v>
      </c>
      <c r="AG657">
        <f>IFERROR(AVERAGE('Dry_Litterbag Placem_Collection'!O218,'Dry_Litterbag Placem_Collection'!R218),"")</f>
        <v>7.0500000000000007</v>
      </c>
      <c r="AH657" s="290">
        <f>IFERROR(AVERAGE('Dry_Litterbag Placem_Collection'!N218,'Dry_Litterbag Placem_Collection'!Q218),"")</f>
        <v>29.85</v>
      </c>
      <c r="AI657">
        <v>-2.4396450349999999</v>
      </c>
      <c r="AJ657">
        <v>34.83836599</v>
      </c>
      <c r="AK657" s="289" t="str">
        <f>IF(ISNUMBER(SEARCH("C", 'Dry_Litterbag Placem_Collection'!U218)),"YES","")</f>
        <v/>
      </c>
      <c r="AL657" s="289" t="str">
        <f>IF(ISNUMBER(SEARCH("H", 'Dry_Litterbag Placem_Collection'!U218)),"YES","")</f>
        <v/>
      </c>
      <c r="AM657" s="289" t="str">
        <f>IF(ISNUMBER(SEARCH("R", 'Dry_Litterbag Placem_Collection'!U218)),"YES","")</f>
        <v/>
      </c>
    </row>
    <row r="658" spans="1:39" ht="15" customHeight="1">
      <c r="A658" s="281" t="s">
        <v>2677</v>
      </c>
      <c r="B658" s="282">
        <f>'Dry_Litterbag Placem_Collection'!A219</f>
        <v>217</v>
      </c>
      <c r="C658" s="282" t="str">
        <f>'Dry_Litterbag Placem_Collection'!B219</f>
        <v>Seronera</v>
      </c>
      <c r="D658" s="282" t="s">
        <v>2677</v>
      </c>
      <c r="E658" s="282" t="s">
        <v>2527</v>
      </c>
      <c r="F658" s="282">
        <v>1</v>
      </c>
      <c r="G658" s="283" t="str">
        <f>'Dry_Litterbag Placem_Collection'!C219</f>
        <v>Local1_CG1</v>
      </c>
      <c r="H658" s="293" t="s">
        <v>3672</v>
      </c>
      <c r="I658" s="285" t="s">
        <v>1147</v>
      </c>
      <c r="J658" s="282" t="str">
        <f>IF(ISBLANK('Dry_Litterbag Placem_Collection'!L219),"","G"&amp;""&amp;'Dry_Litterbag Placem_Collection'!L219)</f>
        <v>G204</v>
      </c>
      <c r="K658" s="286">
        <f>IFERROR(INDEX('Green_rooibos initial weight'!$C$5:$C$1749,MATCH(J658, 'Green_rooibos initial weight'!$A$5:$A$1749,0)),"")</f>
        <v>2.1970000000000001</v>
      </c>
      <c r="L658" s="286">
        <f t="shared" si="41"/>
        <v>1.9472</v>
      </c>
      <c r="M658" s="291"/>
      <c r="N658" s="291"/>
      <c r="O658" s="286">
        <f>IF(IFERROR(INDEX('Both teabags AfterDry'!$D$3:$D$900,MATCH(J658,'Both teabags AfterDry'!$A$3:$A$900,0)),"")="","",(IFERROR(INDEX('Both teabags AfterDry'!$D$3:$D$900,MATCH(J658,'Both teabags AfterDry'!$A$3:$A$900,0)),"")))</f>
        <v>0.80579999999999996</v>
      </c>
      <c r="P658" s="286">
        <f t="shared" si="42"/>
        <v>0.6552</v>
      </c>
      <c r="Q658" s="291"/>
      <c r="R658" s="291"/>
      <c r="S658" s="287">
        <f>'Dry_Litterbag Placem_Collection'!E219</f>
        <v>42942</v>
      </c>
      <c r="T658" s="287">
        <f>IF('Dry_Litterbag Placem_Collection'!G219="","",'Dry_Litterbag Placem_Collection'!G219)</f>
        <v>43004</v>
      </c>
      <c r="U658" s="288">
        <f t="shared" si="40"/>
        <v>62</v>
      </c>
      <c r="V658" s="286">
        <f t="shared" si="43"/>
        <v>1.292</v>
      </c>
      <c r="W658" s="289">
        <f>IFERROR(INDEX(Rainfall_Dry!$O$2:$O$217,MATCH(B658, Rainfall_Dry!$A$2:$A$217,0)),"")</f>
        <v>171.84818423999999</v>
      </c>
      <c r="X658" s="270">
        <v>29.076539101497506</v>
      </c>
      <c r="Y658" s="270">
        <v>7.1963394342762079</v>
      </c>
      <c r="Z658" s="270">
        <v>63.727121464226286</v>
      </c>
      <c r="AA658" s="270" t="s">
        <v>2688</v>
      </c>
      <c r="AB658" s="270">
        <v>1.0994578610152781</v>
      </c>
      <c r="AC658">
        <f>IF('WetLitterbags placem_collection'!AB219="","",'WetLitterbags placem_collection'!AB219)</f>
        <v>13.8</v>
      </c>
      <c r="AD658">
        <f>IF('WetLitterbags placem_collection'!Z219="","",'WetLitterbags placem_collection'!Z219)</f>
        <v>17.399999999999999</v>
      </c>
      <c r="AE658" s="256" t="str">
        <f>IF('WetLitterbags placem_collection'!AA219="","",'WetLitterbags placem_collection'!AA219)</f>
        <v>O</v>
      </c>
      <c r="AF658">
        <f>IF('WetLitterbags placem_collection'!AC219="","",'WetLitterbags placem_collection'!AC219)</f>
        <v>1</v>
      </c>
      <c r="AG658">
        <f>IFERROR(AVERAGE('Dry_Litterbag Placem_Collection'!O219,'Dry_Litterbag Placem_Collection'!R219),"")</f>
        <v>7.1999999999999993</v>
      </c>
      <c r="AH658" s="290">
        <f>IFERROR(AVERAGE('Dry_Litterbag Placem_Collection'!N219,'Dry_Litterbag Placem_Collection'!Q219),"")</f>
        <v>31.25</v>
      </c>
      <c r="AI658">
        <v>-2.439403972</v>
      </c>
      <c r="AJ658">
        <v>34.838404959999998</v>
      </c>
      <c r="AK658" s="289" t="str">
        <f>IF(ISNUMBER(SEARCH("C", 'Dry_Litterbag Placem_Collection'!U219)),"YES","")</f>
        <v/>
      </c>
      <c r="AL658" s="289" t="str">
        <f>IF(ISNUMBER(SEARCH("H", 'Dry_Litterbag Placem_Collection'!U219)),"YES","")</f>
        <v/>
      </c>
      <c r="AM658" s="289" t="str">
        <f>IF(ISNUMBER(SEARCH("R", 'Dry_Litterbag Placem_Collection'!U219)),"YES","")</f>
        <v>YES</v>
      </c>
    </row>
    <row r="659" spans="1:39" ht="15" customHeight="1">
      <c r="A659" s="281" t="s">
        <v>2677</v>
      </c>
      <c r="B659" s="282">
        <f>'Dry_Litterbag Placem_Collection'!A220</f>
        <v>218</v>
      </c>
      <c r="C659" s="282" t="str">
        <f>'Dry_Litterbag Placem_Collection'!B220</f>
        <v>Seronera</v>
      </c>
      <c r="D659" s="282" t="s">
        <v>2677</v>
      </c>
      <c r="E659" s="282" t="s">
        <v>2527</v>
      </c>
      <c r="F659" s="282">
        <v>2</v>
      </c>
      <c r="G659" s="283" t="str">
        <f>'Dry_Litterbag Placem_Collection'!C220</f>
        <v>Local2_CG2</v>
      </c>
      <c r="H659" s="293" t="s">
        <v>3672</v>
      </c>
      <c r="I659" s="285" t="s">
        <v>1147</v>
      </c>
      <c r="J659" s="282" t="str">
        <f>IF(ISBLANK('Dry_Litterbag Placem_Collection'!L220),"","G"&amp;""&amp;'Dry_Litterbag Placem_Collection'!L220)</f>
        <v>G170</v>
      </c>
      <c r="K659" s="286">
        <f>IFERROR(INDEX('Green_rooibos initial weight'!$C$5:$C$1749,MATCH(J659, 'Green_rooibos initial weight'!$A$5:$A$1749,0)),"")</f>
        <v>2.0390000000000001</v>
      </c>
      <c r="L659" s="286">
        <f t="shared" si="41"/>
        <v>1.7892000000000001</v>
      </c>
      <c r="M659" s="291"/>
      <c r="N659" s="291"/>
      <c r="O659" s="286">
        <f>IF(IFERROR(INDEX('Both teabags AfterDry'!$D$3:$D$900,MATCH(J659,'Both teabags AfterDry'!$A$3:$A$900,0)),"")="","",(IFERROR(INDEX('Both teabags AfterDry'!$D$3:$D$900,MATCH(J659,'Both teabags AfterDry'!$A$3:$A$900,0)),"")))</f>
        <v>0.66100000000000003</v>
      </c>
      <c r="P659" s="286">
        <f t="shared" si="42"/>
        <v>0.51039999999999996</v>
      </c>
      <c r="Q659" s="291"/>
      <c r="R659" s="291"/>
      <c r="S659" s="287">
        <f>'Dry_Litterbag Placem_Collection'!E220</f>
        <v>42942</v>
      </c>
      <c r="T659" s="287">
        <f>IF('Dry_Litterbag Placem_Collection'!G220="","",'Dry_Litterbag Placem_Collection'!G220)</f>
        <v>43004</v>
      </c>
      <c r="U659" s="288">
        <f t="shared" si="40"/>
        <v>62</v>
      </c>
      <c r="V659" s="286">
        <f t="shared" si="43"/>
        <v>1.2788000000000002</v>
      </c>
      <c r="W659" s="289">
        <f>IFERROR(INDEX(Rainfall_Dry!$O$2:$O$217,MATCH(B659, Rainfall_Dry!$A$2:$A$217,0)),"")</f>
        <v>171.84818423999999</v>
      </c>
      <c r="X659" s="270">
        <v>21.072635135135137</v>
      </c>
      <c r="Y659" s="270">
        <v>7.3057432432432412</v>
      </c>
      <c r="Z659" s="270">
        <v>71.621621621621614</v>
      </c>
      <c r="AA659" s="270" t="s">
        <v>2688</v>
      </c>
      <c r="AB659" s="270">
        <v>1.4512074913750617</v>
      </c>
      <c r="AC659">
        <f>IF('WetLitterbags placem_collection'!AB220="","",'WetLitterbags placem_collection'!AB220)</f>
        <v>5.13</v>
      </c>
      <c r="AD659">
        <f>IF('WetLitterbags placem_collection'!Z220="","",'WetLitterbags placem_collection'!Z220)</f>
        <v>5.13</v>
      </c>
      <c r="AE659" s="256" t="str">
        <f>IF('WetLitterbags placem_collection'!AA220="","",'WetLitterbags placem_collection'!AA220)</f>
        <v>O</v>
      </c>
      <c r="AF659">
        <f>IF('WetLitterbags placem_collection'!AC220="","",'WetLitterbags placem_collection'!AC220)</f>
        <v>1</v>
      </c>
      <c r="AG659">
        <f>IFERROR(AVERAGE('Dry_Litterbag Placem_Collection'!O220,'Dry_Litterbag Placem_Collection'!R220),"")</f>
        <v>6.45</v>
      </c>
      <c r="AH659" s="290">
        <f>IFERROR(AVERAGE('Dry_Litterbag Placem_Collection'!N220,'Dry_Litterbag Placem_Collection'!Q220),"")</f>
        <v>29.15</v>
      </c>
      <c r="AI659">
        <v>-2.4396450349999999</v>
      </c>
      <c r="AJ659">
        <v>34.83836599</v>
      </c>
      <c r="AK659" s="289" t="str">
        <f>IF(ISNUMBER(SEARCH("C", 'Dry_Litterbag Placem_Collection'!U220)),"YES","")</f>
        <v/>
      </c>
      <c r="AL659" s="289" t="str">
        <f>IF(ISNUMBER(SEARCH("H", 'Dry_Litterbag Placem_Collection'!U220)),"YES","")</f>
        <v/>
      </c>
      <c r="AM659" s="289" t="str">
        <f>IF(ISNUMBER(SEARCH("R", 'Dry_Litterbag Placem_Collection'!U220)),"YES","")</f>
        <v>YES</v>
      </c>
    </row>
    <row r="660" spans="1:39" ht="15" customHeight="1">
      <c r="A660" s="281" t="s">
        <v>2677</v>
      </c>
      <c r="B660" s="282">
        <f>'Dry_Litterbag Placem_Collection'!A221</f>
        <v>219</v>
      </c>
      <c r="C660" s="282" t="str">
        <f>'Dry_Litterbag Placem_Collection'!B221</f>
        <v>Seronera</v>
      </c>
      <c r="D660" s="282" t="s">
        <v>2677</v>
      </c>
      <c r="E660" s="282" t="s">
        <v>2527</v>
      </c>
      <c r="F660" s="282">
        <v>3</v>
      </c>
      <c r="G660" s="283" t="str">
        <f>'Dry_Litterbag Placem_Collection'!C221</f>
        <v>Local3_CG3</v>
      </c>
      <c r="H660" s="293" t="s">
        <v>3672</v>
      </c>
      <c r="I660" s="285" t="s">
        <v>1147</v>
      </c>
      <c r="J660" s="282" t="str">
        <f>IF(ISBLANK('Dry_Litterbag Placem_Collection'!L221),"","G"&amp;""&amp;'Dry_Litterbag Placem_Collection'!L221)</f>
        <v>G123</v>
      </c>
      <c r="K660" s="286">
        <f>IFERROR(INDEX('Green_rooibos initial weight'!$C$5:$C$1749,MATCH(J660, 'Green_rooibos initial weight'!$A$5:$A$1749,0)),"")</f>
        <v>2.133</v>
      </c>
      <c r="L660" s="286">
        <f t="shared" si="41"/>
        <v>1.8832</v>
      </c>
      <c r="M660" s="291"/>
      <c r="N660" s="291"/>
      <c r="O660" s="286">
        <f>IF(IFERROR(INDEX('Both teabags AfterDry'!$D$3:$D$900,MATCH(J660,'Both teabags AfterDry'!$A$3:$A$900,0)),"")="","",(IFERROR(INDEX('Both teabags AfterDry'!$D$3:$D$900,MATCH(J660,'Both teabags AfterDry'!$A$3:$A$900,0)),"")))</f>
        <v>0.82250000000000001</v>
      </c>
      <c r="P660" s="286">
        <f t="shared" si="42"/>
        <v>0.67189999999999994</v>
      </c>
      <c r="Q660" s="291"/>
      <c r="R660" s="291"/>
      <c r="S660" s="287">
        <f>'Dry_Litterbag Placem_Collection'!E221</f>
        <v>42942</v>
      </c>
      <c r="T660" s="287">
        <f>IF('Dry_Litterbag Placem_Collection'!G221="","",'Dry_Litterbag Placem_Collection'!G221)</f>
        <v>43004</v>
      </c>
      <c r="U660" s="288">
        <f t="shared" si="40"/>
        <v>62</v>
      </c>
      <c r="V660" s="286">
        <f t="shared" si="43"/>
        <v>1.2113</v>
      </c>
      <c r="W660" s="289">
        <f>IFERROR(INDEX(Rainfall_Dry!$O$2:$O$217,MATCH(B660, Rainfall_Dry!$A$2:$A$217,0)),"")</f>
        <v>171.84818423999999</v>
      </c>
      <c r="X660" s="270">
        <v>21.96</v>
      </c>
      <c r="Y660" s="270">
        <v>4.9199999999999982</v>
      </c>
      <c r="Z660" s="270">
        <v>73.12</v>
      </c>
      <c r="AA660" s="270" t="s">
        <v>2688</v>
      </c>
      <c r="AB660" s="270">
        <v>1.4012321340561851</v>
      </c>
      <c r="AC660">
        <f>IF('WetLitterbags placem_collection'!AB221="","",'WetLitterbags placem_collection'!AB221)</f>
        <v>7.9</v>
      </c>
      <c r="AD660">
        <f>IF('WetLitterbags placem_collection'!Z221="","",'WetLitterbags placem_collection'!Z221)</f>
        <v>7.9</v>
      </c>
      <c r="AE660" s="256" t="str">
        <f>IF('WetLitterbags placem_collection'!AA221="","",'WetLitterbags placem_collection'!AA221)</f>
        <v>O</v>
      </c>
      <c r="AF660">
        <f>IF('WetLitterbags placem_collection'!AC221="","",'WetLitterbags placem_collection'!AC221)</f>
        <v>1</v>
      </c>
      <c r="AG660">
        <f>IFERROR(AVERAGE('Dry_Litterbag Placem_Collection'!O221,'Dry_Litterbag Placem_Collection'!R221),"")</f>
        <v>5.75</v>
      </c>
      <c r="AH660" s="290">
        <f>IFERROR(AVERAGE('Dry_Litterbag Placem_Collection'!N221,'Dry_Litterbag Placem_Collection'!Q221),"")</f>
        <v>32.75</v>
      </c>
      <c r="AI660">
        <v>-2.4395990190000001</v>
      </c>
      <c r="AJ660">
        <v>34.838418959999998</v>
      </c>
      <c r="AK660" s="289" t="str">
        <f>IF(ISNUMBER(SEARCH("C", 'Dry_Litterbag Placem_Collection'!U221)),"YES","")</f>
        <v/>
      </c>
      <c r="AL660" s="289" t="str">
        <f>IF(ISNUMBER(SEARCH("H", 'Dry_Litterbag Placem_Collection'!U221)),"YES","")</f>
        <v/>
      </c>
      <c r="AM660" s="289" t="str">
        <f>IF(ISNUMBER(SEARCH("R", 'Dry_Litterbag Placem_Collection'!U221)),"YES","")</f>
        <v>YES</v>
      </c>
    </row>
    <row r="661" spans="1:39" ht="15" customHeight="1">
      <c r="A661" s="281" t="s">
        <v>2677</v>
      </c>
      <c r="B661" s="282">
        <f>'Dry_Litterbag Placem_Collection'!A222</f>
        <v>220</v>
      </c>
      <c r="C661" s="282" t="str">
        <f>'Dry_Litterbag Placem_Collection'!B222</f>
        <v>Seronera</v>
      </c>
      <c r="D661" s="282" t="s">
        <v>2677</v>
      </c>
      <c r="E661" s="282" t="s">
        <v>2527</v>
      </c>
      <c r="F661" s="282">
        <v>4</v>
      </c>
      <c r="G661" s="283" t="str">
        <f>'Dry_Litterbag Placem_Collection'!C222</f>
        <v>Local4_CG4</v>
      </c>
      <c r="H661" s="293" t="s">
        <v>3672</v>
      </c>
      <c r="I661" s="285" t="s">
        <v>1147</v>
      </c>
      <c r="J661" s="282" t="str">
        <f>IF(ISBLANK('Dry_Litterbag Placem_Collection'!L222),"","G"&amp;""&amp;'Dry_Litterbag Placem_Collection'!L222)</f>
        <v>G53</v>
      </c>
      <c r="K661" s="286">
        <f>IFERROR(INDEX('Green_rooibos initial weight'!$C$5:$C$1749,MATCH(J661, 'Green_rooibos initial weight'!$A$5:$A$1749,0)),"")</f>
        <v>1.907</v>
      </c>
      <c r="L661" s="286">
        <f t="shared" si="41"/>
        <v>1.6572</v>
      </c>
      <c r="M661" s="291"/>
      <c r="N661" s="291"/>
      <c r="O661" s="286" t="str">
        <f>IF(IFERROR(INDEX('Both teabags AfterDry'!$D$3:$D$900,MATCH(J661,'Both teabags AfterDry'!$A$3:$A$900,0)),"")="","",(IFERROR(INDEX('Both teabags AfterDry'!$D$3:$D$900,MATCH(J661,'Both teabags AfterDry'!$A$3:$A$900,0)),"")))</f>
        <v/>
      </c>
      <c r="P661" s="286" t="str">
        <f t="shared" si="42"/>
        <v/>
      </c>
      <c r="Q661" s="291"/>
      <c r="R661" s="291"/>
      <c r="S661" s="287">
        <f>'Dry_Litterbag Placem_Collection'!E222</f>
        <v>42942</v>
      </c>
      <c r="T661" s="287">
        <f>IF('Dry_Litterbag Placem_Collection'!G222="","",'Dry_Litterbag Placem_Collection'!G222)</f>
        <v>43004</v>
      </c>
      <c r="U661" s="288">
        <f t="shared" si="40"/>
        <v>62</v>
      </c>
      <c r="V661" s="286" t="str">
        <f t="shared" si="43"/>
        <v/>
      </c>
      <c r="W661" s="289">
        <f>IFERROR(INDEX(Rainfall_Dry!$O$2:$O$217,MATCH(B661, Rainfall_Dry!$A$2:$A$217,0)),"")</f>
        <v>171.84818423999999</v>
      </c>
      <c r="X661" s="270">
        <v>15.960000000000003</v>
      </c>
      <c r="Y661" s="270">
        <v>6.9199999999999982</v>
      </c>
      <c r="Z661" s="270">
        <v>77.11999999999999</v>
      </c>
      <c r="AA661" s="270" t="s">
        <v>2689</v>
      </c>
      <c r="AB661" s="270">
        <v>0.60547067520946207</v>
      </c>
      <c r="AC661">
        <f>IF('WetLitterbags placem_collection'!AB222="","",'WetLitterbags placem_collection'!AB222)</f>
        <v>15.2</v>
      </c>
      <c r="AD661">
        <f>IF('WetLitterbags placem_collection'!Z222="","",'WetLitterbags placem_collection'!Z222)</f>
        <v>12.2</v>
      </c>
      <c r="AE661" s="256" t="str">
        <f>IF('WetLitterbags placem_collection'!AA222="","",'WetLitterbags placem_collection'!AA222)</f>
        <v>O</v>
      </c>
      <c r="AF661">
        <f>IF('WetLitterbags placem_collection'!AC222="","",'WetLitterbags placem_collection'!AC222)</f>
        <v>1</v>
      </c>
      <c r="AG661">
        <f>IFERROR(AVERAGE('Dry_Litterbag Placem_Collection'!O222,'Dry_Litterbag Placem_Collection'!R222),"")</f>
        <v>5.3</v>
      </c>
      <c r="AH661" s="290">
        <f>IFERROR(AVERAGE('Dry_Litterbag Placem_Collection'!N222,'Dry_Litterbag Placem_Collection'!Q222),"")</f>
        <v>33.65</v>
      </c>
      <c r="AI661">
        <v>-2.4396949910000001</v>
      </c>
      <c r="AJ661">
        <v>34.838574029999997</v>
      </c>
      <c r="AK661" s="289" t="str">
        <f>IF(ISNUMBER(SEARCH("C", 'Dry_Litterbag Placem_Collection'!U222)),"YES","")</f>
        <v/>
      </c>
      <c r="AL661" s="289" t="str">
        <f>IF(ISNUMBER(SEARCH("H", 'Dry_Litterbag Placem_Collection'!U222)),"YES","")</f>
        <v/>
      </c>
      <c r="AM661" s="289" t="str">
        <f>IF(ISNUMBER(SEARCH("R", 'Dry_Litterbag Placem_Collection'!U222)),"YES","")</f>
        <v>YES</v>
      </c>
    </row>
    <row r="662" spans="1:39" ht="15" customHeight="1">
      <c r="A662" s="281" t="s">
        <v>2677</v>
      </c>
      <c r="B662" s="282">
        <f>'Dry_Litterbag Placem_Collection'!A3</f>
        <v>1</v>
      </c>
      <c r="C662" s="282" t="str">
        <f>'Dry_Litterbag Placem_Collection'!B3</f>
        <v>Makao</v>
      </c>
      <c r="D662" s="282" t="s">
        <v>2677</v>
      </c>
      <c r="E662" s="282" t="s">
        <v>2678</v>
      </c>
      <c r="F662" s="282">
        <v>1</v>
      </c>
      <c r="G662" s="283" t="str">
        <f>'Dry_Litterbag Placem_Collection'!C3</f>
        <v>Dry_Ag1_T1</v>
      </c>
      <c r="H662" s="293" t="s">
        <v>3672</v>
      </c>
      <c r="I662" s="294" t="s">
        <v>298</v>
      </c>
      <c r="J662" s="282" t="str">
        <f>IF(ISBLANK('Dry_Litterbag Placem_Collection'!M3),"","R"&amp;""&amp;'Dry_Litterbag Placem_Collection'!M3)</f>
        <v>R204</v>
      </c>
      <c r="K662" s="286">
        <f>IFERROR(INDEX('Green_rooibos initial weight'!$C$5:$C$1749,MATCH(J662, 'Green_rooibos initial weight'!$A$5:$A$1749,0)),"")</f>
        <v>2.2290000000000001</v>
      </c>
      <c r="L662" s="286">
        <f t="shared" si="41"/>
        <v>1.9792000000000001</v>
      </c>
      <c r="M662" s="291"/>
      <c r="N662" s="291"/>
      <c r="O662" s="286">
        <f>IF(IFERROR(INDEX('Both teabags AfterDry'!$D$3:$D$900,MATCH(J662,'Both teabags AfterDry'!$A$3:$A$900,0)),"")="","",(IFERROR(INDEX('Both teabags AfterDry'!$D$3:$D$900,MATCH(J662,'Both teabags AfterDry'!$A$3:$A$900,0)),"")))</f>
        <v>1.8874</v>
      </c>
      <c r="P662" s="286">
        <f t="shared" si="42"/>
        <v>1.7367999999999999</v>
      </c>
      <c r="Q662" s="291"/>
      <c r="R662" s="291"/>
      <c r="S662" s="287">
        <f>'Dry_Litterbag Placem_Collection'!E3</f>
        <v>42938</v>
      </c>
      <c r="T662" s="287">
        <f>IF('Dry_Litterbag Placem_Collection'!G3="","",'Dry_Litterbag Placem_Collection'!G3)</f>
        <v>43007</v>
      </c>
      <c r="U662" s="288">
        <f t="shared" si="40"/>
        <v>69</v>
      </c>
      <c r="V662" s="286">
        <f t="shared" si="43"/>
        <v>0.24240000000000017</v>
      </c>
      <c r="W662" s="289">
        <f>IFERROR(INDEX(Rainfall_Dry!$O$2:$O$217,MATCH(B662, Rainfall_Dry!$A$2:$A$217,0)),"")</f>
        <v>6.900000125</v>
      </c>
      <c r="X662" s="270">
        <v>12.565665055683967</v>
      </c>
      <c r="Y662" s="270">
        <v>0.9665896196679955</v>
      </c>
      <c r="Z662" s="270">
        <v>86.467745324648035</v>
      </c>
      <c r="AA662" s="271" t="s">
        <v>2690</v>
      </c>
      <c r="AB662" s="270">
        <v>1.0225726959093147</v>
      </c>
      <c r="AC662">
        <f>IF('WetLitterbags placem_collection'!AB3="","",'WetLitterbags placem_collection'!AB3)</f>
        <v>26.4</v>
      </c>
      <c r="AD662">
        <f>IF('WetLitterbags placem_collection'!Z3="","",'WetLitterbags placem_collection'!Z3)</f>
        <v>41</v>
      </c>
      <c r="AE662" s="256" t="str">
        <f>IF('WetLitterbags placem_collection'!AA3="","",'WetLitterbags placem_collection'!AA3)</f>
        <v>M</v>
      </c>
      <c r="AF662">
        <f>IF('WetLitterbags placem_collection'!AC3="","",'WetLitterbags placem_collection'!AC3)</f>
        <v>1</v>
      </c>
      <c r="AG662">
        <f>IFERROR(AVERAGE('Dry_Litterbag Placem_Collection'!O3,'Dry_Litterbag Placem_Collection'!R3),"")</f>
        <v>3.8</v>
      </c>
      <c r="AH662" s="290">
        <f>IFERROR(AVERAGE('Dry_Litterbag Placem_Collection'!N3,'Dry_Litterbag Placem_Collection'!Q3),"")</f>
        <v>26.9</v>
      </c>
      <c r="AI662" s="289">
        <f>INDEX(Coordinates!$B$2:$B$197,MATCH(G662,Coordinates!$J$2:$J$197,0))</f>
        <v>-3.3978609999999998</v>
      </c>
      <c r="AJ662" s="289">
        <f>INDEX(Coordinates!$C$2:$C$197,MATCH(G662,Coordinates!$J$2:$J$197,0))</f>
        <v>34.837608000000003</v>
      </c>
      <c r="AK662" s="289" t="str">
        <f>IF(ISNUMBER(SEARCH("C", 'Dry_Litterbag Placem_Collection'!V3)),"YES","")</f>
        <v/>
      </c>
      <c r="AL662" s="289" t="str">
        <f>IF(ISNUMBER(SEARCH("H", 'Dry_Litterbag Placem_Collection'!V3)),"YES","")</f>
        <v/>
      </c>
      <c r="AM662" s="289" t="str">
        <f>IF(ISNUMBER(SEARCH("R", 'Dry_Litterbag Placem_Collection'!V3)),"YES","")</f>
        <v/>
      </c>
    </row>
    <row r="663" spans="1:39" ht="15" customHeight="1">
      <c r="A663" s="281" t="s">
        <v>2677</v>
      </c>
      <c r="B663" s="282">
        <f>'Dry_Litterbag Placem_Collection'!A4</f>
        <v>2</v>
      </c>
      <c r="C663" s="282" t="str">
        <f>'Dry_Litterbag Placem_Collection'!B4</f>
        <v>Makao</v>
      </c>
      <c r="D663" s="282" t="s">
        <v>2677</v>
      </c>
      <c r="E663" s="282" t="s">
        <v>2678</v>
      </c>
      <c r="F663" s="282">
        <v>1</v>
      </c>
      <c r="G663" s="283" t="str">
        <f>'Dry_Litterbag Placem_Collection'!C4</f>
        <v>Dry_Ag1_T2</v>
      </c>
      <c r="H663" s="293" t="s">
        <v>3672</v>
      </c>
      <c r="I663" s="294" t="s">
        <v>298</v>
      </c>
      <c r="J663" s="282" t="str">
        <f>IF(ISBLANK('Dry_Litterbag Placem_Collection'!M4),"","R"&amp;""&amp;'Dry_Litterbag Placem_Collection'!M4)</f>
        <v/>
      </c>
      <c r="K663" s="286" t="str">
        <f>IFERROR(INDEX('Green_rooibos initial weight'!$C$5:$C$1749,MATCH(J663, 'Green_rooibos initial weight'!$A$5:$A$1749,0)),"")</f>
        <v/>
      </c>
      <c r="L663" s="286" t="str">
        <f t="shared" si="41"/>
        <v/>
      </c>
      <c r="M663" s="291"/>
      <c r="N663" s="291"/>
      <c r="O663" s="286" t="str">
        <f>IF(IFERROR(INDEX('Both teabags AfterDry'!$D$3:$D$900,MATCH(J663,'Both teabags AfterDry'!$A$3:$A$900,0)),"")="","",(IFERROR(INDEX('Both teabags AfterDry'!$D$3:$D$900,MATCH(J663,'Both teabags AfterDry'!$A$3:$A$900,0)),"")))</f>
        <v/>
      </c>
      <c r="P663" s="286" t="str">
        <f t="shared" si="42"/>
        <v/>
      </c>
      <c r="Q663" s="291"/>
      <c r="R663" s="291"/>
      <c r="S663" s="287">
        <f>'Dry_Litterbag Placem_Collection'!E4</f>
        <v>0</v>
      </c>
      <c r="T663" s="287" t="str">
        <f>IF('Dry_Litterbag Placem_Collection'!G4="","",'Dry_Litterbag Placem_Collection'!G4)</f>
        <v/>
      </c>
      <c r="U663" s="288" t="str">
        <f t="shared" si="40"/>
        <v/>
      </c>
      <c r="V663" s="286" t="str">
        <f t="shared" si="43"/>
        <v/>
      </c>
      <c r="W663" s="289" t="str">
        <f>IFERROR(INDEX(Rainfall_Dry!$O$2:$O$217,MATCH(B663, Rainfall_Dry!$A$2:$A$217,0)),"")</f>
        <v/>
      </c>
      <c r="X663" s="270">
        <v>12.565665055683967</v>
      </c>
      <c r="Y663" s="270">
        <v>0.9665896196679955</v>
      </c>
      <c r="Z663" s="270">
        <v>86.467745324648035</v>
      </c>
      <c r="AA663" s="271" t="s">
        <v>2690</v>
      </c>
      <c r="AB663" s="270">
        <v>2.02257269590931</v>
      </c>
      <c r="AC663">
        <f>IF('WetLitterbags placem_collection'!AB4="","",'WetLitterbags placem_collection'!AB4)</f>
        <v>22.4</v>
      </c>
      <c r="AD663">
        <f>IF('WetLitterbags placem_collection'!Z4="","",'WetLitterbags placem_collection'!Z4)</f>
        <v>39.799999999999997</v>
      </c>
      <c r="AE663" s="256" t="str">
        <f>IF('WetLitterbags placem_collection'!AA4="","",'WetLitterbags placem_collection'!AA4)</f>
        <v>M</v>
      </c>
      <c r="AF663">
        <f>IF('WetLitterbags placem_collection'!AC4="","",'WetLitterbags placem_collection'!AC4)</f>
        <v>1</v>
      </c>
      <c r="AG663" t="str">
        <f>IFERROR(AVERAGE('Dry_Litterbag Placem_Collection'!O4,'Dry_Litterbag Placem_Collection'!R4),"")</f>
        <v/>
      </c>
      <c r="AH663" s="290" t="str">
        <f>IFERROR(AVERAGE('Dry_Litterbag Placem_Collection'!N4,'Dry_Litterbag Placem_Collection'!Q4),"")</f>
        <v/>
      </c>
      <c r="AI663" s="289">
        <f>INDEX(Coordinates!$B$2:$B$197,MATCH(G663,Coordinates!$J$2:$J$197,0))</f>
        <v>-3.397879042</v>
      </c>
      <c r="AJ663" s="289">
        <f>INDEX(Coordinates!$C$2:$C$197,MATCH(G663,Coordinates!$J$2:$J$197,0))</f>
        <v>34.837536010000001</v>
      </c>
      <c r="AK663" s="289" t="str">
        <f>IF(ISNUMBER(SEARCH("C", 'Dry_Litterbag Placem_Collection'!V4)),"YES","")</f>
        <v/>
      </c>
      <c r="AL663" s="289" t="str">
        <f>IF(ISNUMBER(SEARCH("H", 'Dry_Litterbag Placem_Collection'!V4)),"YES","")</f>
        <v/>
      </c>
      <c r="AM663" s="289" t="str">
        <f>IF(ISNUMBER(SEARCH("R", 'Dry_Litterbag Placem_Collection'!V4)),"YES","")</f>
        <v/>
      </c>
    </row>
    <row r="664" spans="1:39" ht="15" customHeight="1">
      <c r="A664" s="281" t="s">
        <v>2677</v>
      </c>
      <c r="B664" s="282">
        <f>'Dry_Litterbag Placem_Collection'!A5</f>
        <v>3</v>
      </c>
      <c r="C664" s="282" t="str">
        <f>'Dry_Litterbag Placem_Collection'!B5</f>
        <v>Makao</v>
      </c>
      <c r="D664" s="282" t="s">
        <v>2677</v>
      </c>
      <c r="E664" s="282" t="s">
        <v>2678</v>
      </c>
      <c r="F664" s="282">
        <v>1</v>
      </c>
      <c r="G664" s="283" t="str">
        <f>'Dry_Litterbag Placem_Collection'!C5</f>
        <v>Dry_Ag1_T3</v>
      </c>
      <c r="H664" s="293" t="s">
        <v>3672</v>
      </c>
      <c r="I664" s="294" t="s">
        <v>298</v>
      </c>
      <c r="J664" s="282" t="str">
        <f>IF(ISBLANK('Dry_Litterbag Placem_Collection'!M5),"","R"&amp;""&amp;'Dry_Litterbag Placem_Collection'!M5)</f>
        <v>R283</v>
      </c>
      <c r="K664" s="286">
        <f>IFERROR(INDEX('Green_rooibos initial weight'!$C$5:$C$1749,MATCH(J664, 'Green_rooibos initial weight'!$A$5:$A$1749,0)),"")</f>
        <v>2.21</v>
      </c>
      <c r="L664" s="286">
        <f t="shared" si="41"/>
        <v>1.9601999999999999</v>
      </c>
      <c r="M664" s="291"/>
      <c r="N664" s="291"/>
      <c r="O664" s="286">
        <f>IF(IFERROR(INDEX('Both teabags AfterDry'!$D$3:$D$900,MATCH(J664,'Both teabags AfterDry'!$A$3:$A$900,0)),"")="","",(IFERROR(INDEX('Both teabags AfterDry'!$D$3:$D$900,MATCH(J664,'Both teabags AfterDry'!$A$3:$A$900,0)),"")))</f>
        <v>1.9180999999999999</v>
      </c>
      <c r="P664" s="286">
        <f t="shared" si="42"/>
        <v>1.7674999999999998</v>
      </c>
      <c r="Q664" s="291"/>
      <c r="R664" s="291"/>
      <c r="S664" s="287">
        <f>'Dry_Litterbag Placem_Collection'!E5</f>
        <v>42938</v>
      </c>
      <c r="T664" s="287">
        <f>IF('Dry_Litterbag Placem_Collection'!G5="","",'Dry_Litterbag Placem_Collection'!G5)</f>
        <v>43007</v>
      </c>
      <c r="U664" s="288">
        <f t="shared" si="40"/>
        <v>69</v>
      </c>
      <c r="V664" s="286">
        <f t="shared" si="43"/>
        <v>0.19270000000000009</v>
      </c>
      <c r="W664" s="289">
        <f>IFERROR(INDEX(Rainfall_Dry!$O$2:$O$217,MATCH(B664, Rainfall_Dry!$A$2:$A$217,0)),"")</f>
        <v>6.900000125</v>
      </c>
      <c r="X664" s="270">
        <v>12.565665055683967</v>
      </c>
      <c r="Y664" s="270">
        <v>0.9665896196679955</v>
      </c>
      <c r="Z664" s="270">
        <v>86.467745324648035</v>
      </c>
      <c r="AA664" s="271" t="s">
        <v>2690</v>
      </c>
      <c r="AB664" s="270">
        <v>3.02257269590931</v>
      </c>
      <c r="AC664" t="str">
        <f>IF('WetLitterbags placem_collection'!AB5="","",'WetLitterbags placem_collection'!AB5)</f>
        <v/>
      </c>
      <c r="AD664" t="str">
        <f>IF('WetLitterbags placem_collection'!Z5="","",'WetLitterbags placem_collection'!Z5)</f>
        <v/>
      </c>
      <c r="AE664" s="256" t="str">
        <f>IF('WetLitterbags placem_collection'!AA5="","",'WetLitterbags placem_collection'!AA5)</f>
        <v/>
      </c>
      <c r="AF664" t="str">
        <f>IF('WetLitterbags placem_collection'!AC5="","",'WetLitterbags placem_collection'!AC5)</f>
        <v/>
      </c>
      <c r="AG664">
        <f>IFERROR(AVERAGE('Dry_Litterbag Placem_Collection'!O5,'Dry_Litterbag Placem_Collection'!R5),"")</f>
        <v>3.3</v>
      </c>
      <c r="AH664" s="290">
        <f>IFERROR(AVERAGE('Dry_Litterbag Placem_Collection'!N5,'Dry_Litterbag Placem_Collection'!Q5),"")</f>
        <v>25</v>
      </c>
      <c r="AI664" s="289">
        <f>INDEX(Coordinates!$B$2:$B$197,MATCH(G664,Coordinates!$J$2:$J$197,0))</f>
        <v>-3.3978739999999998</v>
      </c>
      <c r="AJ664" s="289">
        <f>INDEX(Coordinates!$C$2:$C$197,MATCH(G664,Coordinates!$J$2:$J$197,0))</f>
        <v>34.837578999999998</v>
      </c>
      <c r="AK664" s="289" t="str">
        <f>IF(ISNUMBER(SEARCH("C", 'Dry_Litterbag Placem_Collection'!V5)),"YES","")</f>
        <v/>
      </c>
      <c r="AL664" s="289" t="str">
        <f>IF(ISNUMBER(SEARCH("H", 'Dry_Litterbag Placem_Collection'!V5)),"YES","")</f>
        <v/>
      </c>
      <c r="AM664" s="289" t="str">
        <f>IF(ISNUMBER(SEARCH("R", 'Dry_Litterbag Placem_Collection'!V5)),"YES","")</f>
        <v/>
      </c>
    </row>
    <row r="665" spans="1:39" ht="15" customHeight="1">
      <c r="A665" s="281" t="s">
        <v>2677</v>
      </c>
      <c r="B665" s="282">
        <f>'Dry_Litterbag Placem_Collection'!A6</f>
        <v>4</v>
      </c>
      <c r="C665" s="282" t="str">
        <f>'Dry_Litterbag Placem_Collection'!B6</f>
        <v>Makao</v>
      </c>
      <c r="D665" s="282" t="s">
        <v>2677</v>
      </c>
      <c r="E665" s="282" t="s">
        <v>2678</v>
      </c>
      <c r="F665" s="282">
        <v>1</v>
      </c>
      <c r="G665" s="283" t="str">
        <f>'Dry_Litterbag Placem_Collection'!C6</f>
        <v>Dry_Ag1_T4</v>
      </c>
      <c r="H665" s="293" t="s">
        <v>3672</v>
      </c>
      <c r="I665" s="294" t="s">
        <v>298</v>
      </c>
      <c r="J665" s="282" t="str">
        <f>IF(ISBLANK('Dry_Litterbag Placem_Collection'!M6),"","R"&amp;""&amp;'Dry_Litterbag Placem_Collection'!M6)</f>
        <v>R298</v>
      </c>
      <c r="K665" s="286">
        <f>IFERROR(INDEX('Green_rooibos initial weight'!$C$5:$C$1749,MATCH(J665, 'Green_rooibos initial weight'!$A$5:$A$1749,0)),"")</f>
        <v>2.2229999999999999</v>
      </c>
      <c r="L665" s="286">
        <f t="shared" si="41"/>
        <v>1.9731999999999998</v>
      </c>
      <c r="M665" s="291"/>
      <c r="N665" s="291"/>
      <c r="O665" s="286">
        <f>IF(IFERROR(INDEX('Both teabags AfterDry'!$D$3:$D$900,MATCH(J665,'Both teabags AfterDry'!$A$3:$A$900,0)),"")="","",(IFERROR(INDEX('Both teabags AfterDry'!$D$3:$D$900,MATCH(J665,'Both teabags AfterDry'!$A$3:$A$900,0)),"")))</f>
        <v>1.9487000000000001</v>
      </c>
      <c r="P665" s="286">
        <f t="shared" si="42"/>
        <v>1.7981</v>
      </c>
      <c r="Q665" s="291"/>
      <c r="R665" s="291"/>
      <c r="S665" s="287">
        <f>'Dry_Litterbag Placem_Collection'!E6</f>
        <v>42938</v>
      </c>
      <c r="T665" s="287">
        <f>IF('Dry_Litterbag Placem_Collection'!G6="","",'Dry_Litterbag Placem_Collection'!G6)</f>
        <v>43007</v>
      </c>
      <c r="U665" s="288">
        <f t="shared" si="40"/>
        <v>69</v>
      </c>
      <c r="V665" s="286">
        <f t="shared" si="43"/>
        <v>0.17509999999999981</v>
      </c>
      <c r="W665" s="289">
        <f>IFERROR(INDEX(Rainfall_Dry!$O$2:$O$217,MATCH(B665, Rainfall_Dry!$A$2:$A$217,0)),"")</f>
        <v>6.900000125</v>
      </c>
      <c r="X665" s="270">
        <v>12.565665055683967</v>
      </c>
      <c r="Y665" s="270">
        <v>0.9665896196679955</v>
      </c>
      <c r="Z665" s="270">
        <v>86.467745324648035</v>
      </c>
      <c r="AA665" s="271" t="s">
        <v>2690</v>
      </c>
      <c r="AB665" s="270">
        <v>4.02257269590931</v>
      </c>
      <c r="AC665" t="str">
        <f>IF('WetLitterbags placem_collection'!AB6="","",'WetLitterbags placem_collection'!AB6)</f>
        <v/>
      </c>
      <c r="AD665" t="str">
        <f>IF('WetLitterbags placem_collection'!Z6="","",'WetLitterbags placem_collection'!Z6)</f>
        <v/>
      </c>
      <c r="AE665" s="256" t="str">
        <f>IF('WetLitterbags placem_collection'!AA6="","",'WetLitterbags placem_collection'!AA6)</f>
        <v/>
      </c>
      <c r="AF665" t="str">
        <f>IF('WetLitterbags placem_collection'!AC6="","",'WetLitterbags placem_collection'!AC6)</f>
        <v/>
      </c>
      <c r="AG665">
        <f>IFERROR(AVERAGE('Dry_Litterbag Placem_Collection'!O6,'Dry_Litterbag Placem_Collection'!R6),"")</f>
        <v>2.25</v>
      </c>
      <c r="AH665" s="290">
        <f>IFERROR(AVERAGE('Dry_Litterbag Placem_Collection'!N6,'Dry_Litterbag Placem_Collection'!Q6),"")</f>
        <v>27.35</v>
      </c>
      <c r="AI665" s="289">
        <f>INDEX(Coordinates!$B$2:$B$197,MATCH(G665,Coordinates!$J$2:$J$197,0))</f>
        <v>-3.3977780399999999</v>
      </c>
      <c r="AJ665" s="289">
        <f>INDEX(Coordinates!$C$2:$C$197,MATCH(G665,Coordinates!$J$2:$J$197,0))</f>
        <v>34.83751204</v>
      </c>
      <c r="AK665" s="289" t="str">
        <f>IF(ISNUMBER(SEARCH("C", 'Dry_Litterbag Placem_Collection'!V6)),"YES","")</f>
        <v/>
      </c>
      <c r="AL665" s="289" t="str">
        <f>IF(ISNUMBER(SEARCH("H", 'Dry_Litterbag Placem_Collection'!V6)),"YES","")</f>
        <v/>
      </c>
      <c r="AM665" s="289" t="str">
        <f>IF(ISNUMBER(SEARCH("R", 'Dry_Litterbag Placem_Collection'!V6)),"YES","")</f>
        <v/>
      </c>
    </row>
    <row r="666" spans="1:39" ht="15" customHeight="1">
      <c r="A666" s="281" t="s">
        <v>2677</v>
      </c>
      <c r="B666" s="282">
        <f>'Dry_Litterbag Placem_Collection'!A7</f>
        <v>5</v>
      </c>
      <c r="C666" s="282" t="str">
        <f>'Dry_Litterbag Placem_Collection'!B7</f>
        <v>Makao</v>
      </c>
      <c r="D666" s="282" t="s">
        <v>2677</v>
      </c>
      <c r="E666" s="282" t="s">
        <v>2678</v>
      </c>
      <c r="F666" s="282">
        <v>1</v>
      </c>
      <c r="G666" s="283" t="str">
        <f>'Dry_Litterbag Placem_Collection'!C7</f>
        <v>Dry_Ag1_T5</v>
      </c>
      <c r="H666" s="293" t="s">
        <v>3672</v>
      </c>
      <c r="I666" s="294" t="s">
        <v>298</v>
      </c>
      <c r="J666" s="282" t="str">
        <f>IF(ISBLANK('Dry_Litterbag Placem_Collection'!M7),"","R"&amp;""&amp;'Dry_Litterbag Placem_Collection'!M7)</f>
        <v>R226</v>
      </c>
      <c r="K666" s="286">
        <f>IFERROR(INDEX('Green_rooibos initial weight'!$C$5:$C$1749,MATCH(J666, 'Green_rooibos initial weight'!$A$5:$A$1749,0)),"")</f>
        <v>2.2410000000000001</v>
      </c>
      <c r="L666" s="286">
        <f t="shared" si="41"/>
        <v>1.9912000000000001</v>
      </c>
      <c r="M666" s="291"/>
      <c r="N666" s="291"/>
      <c r="O666" s="286" t="str">
        <f>IF(IFERROR(INDEX('Both teabags AfterDry'!$D$3:$D$900,MATCH(J666,'Both teabags AfterDry'!$A$3:$A$900,0)),"")="","",(IFERROR(INDEX('Both teabags AfterDry'!$D$3:$D$900,MATCH(J666,'Both teabags AfterDry'!$A$3:$A$900,0)),"")))</f>
        <v/>
      </c>
      <c r="P666" s="286" t="str">
        <f t="shared" si="42"/>
        <v/>
      </c>
      <c r="Q666" s="291"/>
      <c r="R666" s="291"/>
      <c r="S666" s="287">
        <f>'Dry_Litterbag Placem_Collection'!E7</f>
        <v>42938</v>
      </c>
      <c r="T666" s="287" t="str">
        <f>IF('Dry_Litterbag Placem_Collection'!G7="","",'Dry_Litterbag Placem_Collection'!G7)</f>
        <v/>
      </c>
      <c r="U666" s="288" t="str">
        <f t="shared" si="40"/>
        <v/>
      </c>
      <c r="V666" s="286" t="str">
        <f t="shared" si="43"/>
        <v/>
      </c>
      <c r="W666" s="289" t="str">
        <f>IFERROR(INDEX(Rainfall_Dry!$O$2:$O$217,MATCH(B666, Rainfall_Dry!$A$2:$A$217,0)),"")</f>
        <v/>
      </c>
      <c r="X666" s="270">
        <v>12.565665055683967</v>
      </c>
      <c r="Y666" s="270">
        <v>0.9665896196679955</v>
      </c>
      <c r="Z666" s="270">
        <v>86.467745324648035</v>
      </c>
      <c r="AA666" s="271" t="s">
        <v>2690</v>
      </c>
      <c r="AB666" s="270">
        <v>5.02257269590931</v>
      </c>
      <c r="AC666">
        <f>IF('WetLitterbags placem_collection'!AB7="","",'WetLitterbags placem_collection'!AB7)</f>
        <v>28.4</v>
      </c>
      <c r="AD666">
        <f>IF('WetLitterbags placem_collection'!Z7="","",'WetLitterbags placem_collection'!Z7)</f>
        <v>36.4</v>
      </c>
      <c r="AE666" s="256" t="str">
        <f>IF('WetLitterbags placem_collection'!AA7="","",'WetLitterbags placem_collection'!AA7)</f>
        <v>M</v>
      </c>
      <c r="AF666">
        <f>IF('WetLitterbags placem_collection'!AC7="","",'WetLitterbags placem_collection'!AC7)</f>
        <v>1</v>
      </c>
      <c r="AG666">
        <f>IFERROR(AVERAGE('Dry_Litterbag Placem_Collection'!O7,'Dry_Litterbag Placem_Collection'!R7),"")</f>
        <v>3.2</v>
      </c>
      <c r="AH666" s="290">
        <f>IFERROR(AVERAGE('Dry_Litterbag Placem_Collection'!N7,'Dry_Litterbag Placem_Collection'!Q7),"")</f>
        <v>26.7</v>
      </c>
      <c r="AI666" s="289">
        <f>INDEX(Coordinates!$B$2:$B$197,MATCH(G666,Coordinates!$J$2:$J$197,0))</f>
        <v>-3.3978020120000001</v>
      </c>
      <c r="AJ666" s="289">
        <f>INDEX(Coordinates!$C$2:$C$197,MATCH(G666,Coordinates!$J$2:$J$197,0))</f>
        <v>34.83751204</v>
      </c>
      <c r="AK666" s="289" t="str">
        <f>IF(ISNUMBER(SEARCH("C", 'Dry_Litterbag Placem_Collection'!V7)),"YES","")</f>
        <v/>
      </c>
      <c r="AL666" s="289" t="str">
        <f>IF(ISNUMBER(SEARCH("H", 'Dry_Litterbag Placem_Collection'!V7)),"YES","")</f>
        <v/>
      </c>
      <c r="AM666" s="289" t="str">
        <f>IF(ISNUMBER(SEARCH("R", 'Dry_Litterbag Placem_Collection'!V7)),"YES","")</f>
        <v/>
      </c>
    </row>
    <row r="667" spans="1:39" ht="15" customHeight="1">
      <c r="A667" s="281" t="s">
        <v>2677</v>
      </c>
      <c r="B667" s="282">
        <f>'Dry_Litterbag Placem_Collection'!A8</f>
        <v>6</v>
      </c>
      <c r="C667" s="282" t="str">
        <f>'Dry_Litterbag Placem_Collection'!B8</f>
        <v>Makao</v>
      </c>
      <c r="D667" s="282" t="s">
        <v>2677</v>
      </c>
      <c r="E667" s="282" t="s">
        <v>2678</v>
      </c>
      <c r="F667" s="282">
        <v>1</v>
      </c>
      <c r="G667" s="283" t="str">
        <f>'Dry_Litterbag Placem_Collection'!C8</f>
        <v>Dry_Ag1_T6</v>
      </c>
      <c r="H667" s="293" t="s">
        <v>3672</v>
      </c>
      <c r="I667" s="294" t="s">
        <v>298</v>
      </c>
      <c r="J667" s="282" t="str">
        <f>IF(ISBLANK('Dry_Litterbag Placem_Collection'!M8),"","R"&amp;""&amp;'Dry_Litterbag Placem_Collection'!M8)</f>
        <v>R286</v>
      </c>
      <c r="K667" s="286">
        <f>IFERROR(INDEX('Green_rooibos initial weight'!$C$5:$C$1749,MATCH(J667, 'Green_rooibos initial weight'!$A$5:$A$1749,0)),"")</f>
        <v>2.2160000000000002</v>
      </c>
      <c r="L667" s="286">
        <f t="shared" si="41"/>
        <v>1.9662000000000002</v>
      </c>
      <c r="M667" s="291"/>
      <c r="N667" s="291"/>
      <c r="O667" s="286" t="str">
        <f>IF(IFERROR(INDEX('Both teabags AfterDry'!$D$3:$D$900,MATCH(J667,'Both teabags AfterDry'!$A$3:$A$900,0)),"")="","",(IFERROR(INDEX('Both teabags AfterDry'!$D$3:$D$900,MATCH(J667,'Both teabags AfterDry'!$A$3:$A$900,0)),"")))</f>
        <v/>
      </c>
      <c r="P667" s="286" t="str">
        <f t="shared" si="42"/>
        <v/>
      </c>
      <c r="Q667" s="291"/>
      <c r="R667" s="291"/>
      <c r="S667" s="287">
        <f>'Dry_Litterbag Placem_Collection'!E8</f>
        <v>42938</v>
      </c>
      <c r="T667" s="287">
        <f>IF('Dry_Litterbag Placem_Collection'!G8="","",'Dry_Litterbag Placem_Collection'!G8)</f>
        <v>43007</v>
      </c>
      <c r="U667" s="288">
        <f t="shared" si="40"/>
        <v>69</v>
      </c>
      <c r="V667" s="286" t="str">
        <f t="shared" si="43"/>
        <v/>
      </c>
      <c r="W667" s="289">
        <f>IFERROR(INDEX(Rainfall_Dry!$O$2:$O$217,MATCH(B667, Rainfall_Dry!$A$2:$A$217,0)),"")</f>
        <v>6.900000125</v>
      </c>
      <c r="X667" s="270">
        <v>12.565665055683967</v>
      </c>
      <c r="Y667" s="270">
        <v>0.9665896196679955</v>
      </c>
      <c r="Z667" s="270">
        <v>86.467745324648035</v>
      </c>
      <c r="AA667" s="271" t="s">
        <v>2690</v>
      </c>
      <c r="AB667" s="270">
        <v>6.02257269590931</v>
      </c>
      <c r="AC667">
        <f>IF('WetLitterbags placem_collection'!AB8="","",'WetLitterbags placem_collection'!AB8)</f>
        <v>32.4</v>
      </c>
      <c r="AD667">
        <f>IF('WetLitterbags placem_collection'!Z8="","",'WetLitterbags placem_collection'!Z8)</f>
        <v>31</v>
      </c>
      <c r="AE667" s="256" t="str">
        <f>IF('WetLitterbags placem_collection'!AA8="","",'WetLitterbags placem_collection'!AA8)</f>
        <v>M</v>
      </c>
      <c r="AF667">
        <f>IF('WetLitterbags placem_collection'!AC8="","",'WetLitterbags placem_collection'!AC8)</f>
        <v>1</v>
      </c>
      <c r="AG667">
        <f>IFERROR(AVERAGE('Dry_Litterbag Placem_Collection'!O8,'Dry_Litterbag Placem_Collection'!R8),"")</f>
        <v>5.35</v>
      </c>
      <c r="AH667" s="290">
        <f>IFERROR(AVERAGE('Dry_Litterbag Placem_Collection'!N8,'Dry_Litterbag Placem_Collection'!Q8),"")</f>
        <v>26.6</v>
      </c>
      <c r="AI667" s="289">
        <f>INDEX(Coordinates!$B$2:$B$197,MATCH(G667,Coordinates!$J$2:$J$197,0))</f>
        <v>-3.3977389800000002</v>
      </c>
      <c r="AJ667" s="289">
        <f>INDEX(Coordinates!$C$2:$C$197,MATCH(G667,Coordinates!$J$2:$J$197,0))</f>
        <v>34.837501979999999</v>
      </c>
      <c r="AK667" s="289" t="str">
        <f>IF(ISNUMBER(SEARCH("C", 'Dry_Litterbag Placem_Collection'!V8)),"YES","")</f>
        <v/>
      </c>
      <c r="AL667" s="289" t="str">
        <f>IF(ISNUMBER(SEARCH("H", 'Dry_Litterbag Placem_Collection'!V8)),"YES","")</f>
        <v/>
      </c>
      <c r="AM667" s="289" t="str">
        <f>IF(ISNUMBER(SEARCH("R", 'Dry_Litterbag Placem_Collection'!V8)),"YES","")</f>
        <v/>
      </c>
    </row>
    <row r="668" spans="1:39" ht="15" customHeight="1">
      <c r="A668" s="281" t="s">
        <v>2677</v>
      </c>
      <c r="B668" s="282">
        <f>'Dry_Litterbag Placem_Collection'!A9</f>
        <v>7</v>
      </c>
      <c r="C668" s="282" t="str">
        <f>'Dry_Litterbag Placem_Collection'!B9</f>
        <v>Makao</v>
      </c>
      <c r="D668" s="282" t="s">
        <v>2677</v>
      </c>
      <c r="E668" s="282" t="s">
        <v>2678</v>
      </c>
      <c r="F668" s="282">
        <v>1</v>
      </c>
      <c r="G668" s="283" t="str">
        <f>'Dry_Litterbag Placem_Collection'!C9</f>
        <v>Dry_Ag1_T7</v>
      </c>
      <c r="H668" s="293" t="s">
        <v>3672</v>
      </c>
      <c r="I668" s="294" t="s">
        <v>298</v>
      </c>
      <c r="J668" s="282" t="str">
        <f>IF(ISBLANK('Dry_Litterbag Placem_Collection'!M9),"","R"&amp;""&amp;'Dry_Litterbag Placem_Collection'!M9)</f>
        <v>R210</v>
      </c>
      <c r="K668" s="286">
        <f>IFERROR(INDEX('Green_rooibos initial weight'!$C$5:$C$1749,MATCH(J668, 'Green_rooibos initial weight'!$A$5:$A$1749,0)),"")</f>
        <v>2.2429999999999999</v>
      </c>
      <c r="L668" s="286">
        <f t="shared" si="41"/>
        <v>1.9931999999999999</v>
      </c>
      <c r="M668" s="291"/>
      <c r="N668" s="291"/>
      <c r="O668" s="286">
        <f>IF(IFERROR(INDEX('Both teabags AfterDry'!$D$3:$D$900,MATCH(J668,'Both teabags AfterDry'!$A$3:$A$900,0)),"")="","",(IFERROR(INDEX('Both teabags AfterDry'!$D$3:$D$900,MATCH(J668,'Both teabags AfterDry'!$A$3:$A$900,0)),"")))</f>
        <v>2.0261</v>
      </c>
      <c r="P668" s="286">
        <f t="shared" si="42"/>
        <v>1.8754999999999999</v>
      </c>
      <c r="Q668" s="291"/>
      <c r="R668" s="291"/>
      <c r="S668" s="287">
        <f>'Dry_Litterbag Placem_Collection'!E9</f>
        <v>42938</v>
      </c>
      <c r="T668" s="287">
        <f>IF('Dry_Litterbag Placem_Collection'!G9="","",'Dry_Litterbag Placem_Collection'!G9)</f>
        <v>43007</v>
      </c>
      <c r="U668" s="288">
        <f t="shared" si="40"/>
        <v>69</v>
      </c>
      <c r="V668" s="286">
        <f t="shared" si="43"/>
        <v>0.11769999999999992</v>
      </c>
      <c r="W668" s="289">
        <f>IFERROR(INDEX(Rainfall_Dry!$O$2:$O$217,MATCH(B668, Rainfall_Dry!$A$2:$A$217,0)),"")</f>
        <v>6.900000125</v>
      </c>
      <c r="X668" s="270">
        <v>12.565665055683967</v>
      </c>
      <c r="Y668" s="270">
        <v>0.9665896196679955</v>
      </c>
      <c r="Z668" s="270">
        <v>86.467745324648035</v>
      </c>
      <c r="AA668" s="271" t="s">
        <v>2690</v>
      </c>
      <c r="AB668" s="270">
        <v>7.02257269590931</v>
      </c>
      <c r="AC668">
        <f>IF('WetLitterbags placem_collection'!AB9="","",'WetLitterbags placem_collection'!AB9)</f>
        <v>36</v>
      </c>
      <c r="AD668">
        <f>IF('WetLitterbags placem_collection'!Z9="","",'WetLitterbags placem_collection'!Z9)</f>
        <v>43.4</v>
      </c>
      <c r="AE668" s="256" t="str">
        <f>IF('WetLitterbags placem_collection'!AA9="","",'WetLitterbags placem_collection'!AA9)</f>
        <v>M</v>
      </c>
      <c r="AF668">
        <f>IF('WetLitterbags placem_collection'!AC9="","",'WetLitterbags placem_collection'!AC9)</f>
        <v>1</v>
      </c>
      <c r="AG668">
        <f>IFERROR(AVERAGE('Dry_Litterbag Placem_Collection'!O9,'Dry_Litterbag Placem_Collection'!R9),"")</f>
        <v>2.95</v>
      </c>
      <c r="AH668" s="290">
        <f>IFERROR(AVERAGE('Dry_Litterbag Placem_Collection'!N9,'Dry_Litterbag Placem_Collection'!Q9),"")</f>
        <v>24.75</v>
      </c>
      <c r="AI668" s="289">
        <f>INDEX(Coordinates!$B$2:$B$197,MATCH(G668,Coordinates!$J$2:$J$197,0))</f>
        <v>-3.3977630360000002</v>
      </c>
      <c r="AJ668" s="289">
        <f>INDEX(Coordinates!$C$2:$C$197,MATCH(G668,Coordinates!$J$2:$J$197,0))</f>
        <v>34.837600969999997</v>
      </c>
      <c r="AK668" s="289" t="str">
        <f>IF(ISNUMBER(SEARCH("C", 'Dry_Litterbag Placem_Collection'!V9)),"YES","")</f>
        <v/>
      </c>
      <c r="AL668" s="289" t="str">
        <f>IF(ISNUMBER(SEARCH("H", 'Dry_Litterbag Placem_Collection'!V9)),"YES","")</f>
        <v/>
      </c>
      <c r="AM668" s="289" t="str">
        <f>IF(ISNUMBER(SEARCH("R", 'Dry_Litterbag Placem_Collection'!V9)),"YES","")</f>
        <v/>
      </c>
    </row>
    <row r="669" spans="1:39" ht="15" customHeight="1">
      <c r="A669" s="281" t="s">
        <v>2677</v>
      </c>
      <c r="B669" s="282">
        <f>'Dry_Litterbag Placem_Collection'!A10</f>
        <v>8</v>
      </c>
      <c r="C669" s="282" t="str">
        <f>'Dry_Litterbag Placem_Collection'!B10</f>
        <v>Makao</v>
      </c>
      <c r="D669" s="282" t="s">
        <v>2677</v>
      </c>
      <c r="E669" s="282" t="s">
        <v>2678</v>
      </c>
      <c r="F669" s="282">
        <v>1</v>
      </c>
      <c r="G669" s="283" t="str">
        <f>'Dry_Litterbag Placem_Collection'!C10</f>
        <v>Dry_Ag1_T8</v>
      </c>
      <c r="H669" s="293" t="s">
        <v>3672</v>
      </c>
      <c r="I669" s="294" t="s">
        <v>298</v>
      </c>
      <c r="J669" s="282" t="str">
        <f>IF(ISBLANK('Dry_Litterbag Placem_Collection'!M10),"","R"&amp;""&amp;'Dry_Litterbag Placem_Collection'!M10)</f>
        <v>R213</v>
      </c>
      <c r="K669" s="286">
        <f>IFERROR(INDEX('Green_rooibos initial weight'!$C$5:$C$1749,MATCH(J669, 'Green_rooibos initial weight'!$A$5:$A$1749,0)),"")</f>
        <v>2.254</v>
      </c>
      <c r="L669" s="286">
        <f t="shared" si="41"/>
        <v>2.0042</v>
      </c>
      <c r="M669" s="291"/>
      <c r="N669" s="291"/>
      <c r="O669" s="286">
        <f>IF(IFERROR(INDEX('Both teabags AfterDry'!$D$3:$D$900,MATCH(J669,'Both teabags AfterDry'!$A$3:$A$900,0)),"")="","",(IFERROR(INDEX('Both teabags AfterDry'!$D$3:$D$900,MATCH(J669,'Both teabags AfterDry'!$A$3:$A$900,0)),"")))</f>
        <v>1.7698</v>
      </c>
      <c r="P669" s="286">
        <f t="shared" si="42"/>
        <v>1.6192</v>
      </c>
      <c r="Q669" s="291"/>
      <c r="R669" s="291"/>
      <c r="S669" s="287">
        <f>'Dry_Litterbag Placem_Collection'!E10</f>
        <v>42938</v>
      </c>
      <c r="T669" s="287">
        <f>IF('Dry_Litterbag Placem_Collection'!G10="","",'Dry_Litterbag Placem_Collection'!G10)</f>
        <v>43007</v>
      </c>
      <c r="U669" s="288">
        <f t="shared" si="40"/>
        <v>69</v>
      </c>
      <c r="V669" s="286">
        <f t="shared" si="43"/>
        <v>0.38500000000000001</v>
      </c>
      <c r="W669" s="289">
        <f>IFERROR(INDEX(Rainfall_Dry!$O$2:$O$217,MATCH(B669, Rainfall_Dry!$A$2:$A$217,0)),"")</f>
        <v>6.900000125</v>
      </c>
      <c r="X669" s="270">
        <v>12.565665055683967</v>
      </c>
      <c r="Y669" s="270">
        <v>0.9665896196679955</v>
      </c>
      <c r="Z669" s="270">
        <v>86.467745324648035</v>
      </c>
      <c r="AA669" s="271" t="s">
        <v>2690</v>
      </c>
      <c r="AB669" s="270">
        <v>8.0225726959093109</v>
      </c>
      <c r="AC669">
        <f>IF('WetLitterbags placem_collection'!AB10="","",'WetLitterbags placem_collection'!AB10)</f>
        <v>36</v>
      </c>
      <c r="AD669">
        <f>IF('WetLitterbags placem_collection'!Z10="","",'WetLitterbags placem_collection'!Z10)</f>
        <v>38.4</v>
      </c>
      <c r="AE669" s="256" t="str">
        <f>IF('WetLitterbags placem_collection'!AA10="","",'WetLitterbags placem_collection'!AA10)</f>
        <v>M</v>
      </c>
      <c r="AF669" t="str">
        <f>IF('WetLitterbags placem_collection'!AC10="","",'WetLitterbags placem_collection'!AC10)</f>
        <v/>
      </c>
      <c r="AG669">
        <f>IFERROR(AVERAGE('Dry_Litterbag Placem_Collection'!O10,'Dry_Litterbag Placem_Collection'!R10),"")</f>
        <v>2.5999999999999996</v>
      </c>
      <c r="AH669" s="290">
        <f>IFERROR(AVERAGE('Dry_Litterbag Placem_Collection'!N10,'Dry_Litterbag Placem_Collection'!Q10),"")</f>
        <v>26</v>
      </c>
      <c r="AI669" s="289">
        <f>INDEX(Coordinates!$B$2:$B$197,MATCH(G669,Coordinates!$J$2:$J$197,0))</f>
        <v>-3.3977320230000001</v>
      </c>
      <c r="AJ669" s="289">
        <f>INDEX(Coordinates!$C$2:$C$197,MATCH(G669,Coordinates!$J$2:$J$197,0))</f>
        <v>34.837561989999998</v>
      </c>
      <c r="AK669" s="289" t="str">
        <f>IF(ISNUMBER(SEARCH("C", 'Dry_Litterbag Placem_Collection'!V10)),"YES","")</f>
        <v/>
      </c>
      <c r="AL669" s="289" t="str">
        <f>IF(ISNUMBER(SEARCH("H", 'Dry_Litterbag Placem_Collection'!V10)),"YES","")</f>
        <v/>
      </c>
      <c r="AM669" s="289" t="str">
        <f>IF(ISNUMBER(SEARCH("R", 'Dry_Litterbag Placem_Collection'!V10)),"YES","")</f>
        <v/>
      </c>
    </row>
    <row r="670" spans="1:39" ht="15" customHeight="1">
      <c r="A670" s="281" t="s">
        <v>2677</v>
      </c>
      <c r="B670" s="282">
        <f>'Dry_Litterbag Placem_Collection'!A11</f>
        <v>9</v>
      </c>
      <c r="C670" s="282" t="str">
        <f>'Dry_Litterbag Placem_Collection'!B11</f>
        <v>Makao</v>
      </c>
      <c r="D670" s="282" t="s">
        <v>2677</v>
      </c>
      <c r="E670" s="282" t="s">
        <v>2678</v>
      </c>
      <c r="F670" s="282">
        <v>2</v>
      </c>
      <c r="G670" s="283" t="str">
        <f>'Dry_Litterbag Placem_Collection'!C11</f>
        <v>Dry_Ag2_T1</v>
      </c>
      <c r="H670" s="293" t="s">
        <v>3672</v>
      </c>
      <c r="I670" s="294" t="s">
        <v>298</v>
      </c>
      <c r="J670" s="282" t="str">
        <f>IF(ISBLANK('Dry_Litterbag Placem_Collection'!M11),"","R"&amp;""&amp;'Dry_Litterbag Placem_Collection'!M11)</f>
        <v>R704</v>
      </c>
      <c r="K670" s="286">
        <f>IFERROR(INDEX('Green_rooibos initial weight'!$C$5:$C$1749,MATCH(J670, 'Green_rooibos initial weight'!$A$5:$A$1749,0)),"")</f>
        <v>2.1480000000000001</v>
      </c>
      <c r="L670" s="286">
        <f t="shared" si="41"/>
        <v>1.8982000000000001</v>
      </c>
      <c r="M670" s="291"/>
      <c r="N670" s="291"/>
      <c r="O670" s="286">
        <f>IF(IFERROR(INDEX('Both teabags AfterDry'!$D$3:$D$900,MATCH(J670,'Both teabags AfterDry'!$A$3:$A$900,0)),"")="","",(IFERROR(INDEX('Both teabags AfterDry'!$D$3:$D$900,MATCH(J670,'Both teabags AfterDry'!$A$3:$A$900,0)),"")))</f>
        <v>1.9311</v>
      </c>
      <c r="P670" s="286">
        <f t="shared" si="42"/>
        <v>1.7805</v>
      </c>
      <c r="Q670" s="291"/>
      <c r="R670" s="291"/>
      <c r="S670" s="287">
        <f>'Dry_Litterbag Placem_Collection'!E11</f>
        <v>42938</v>
      </c>
      <c r="T670" s="287">
        <f>IF('Dry_Litterbag Placem_Collection'!G11="","",'Dry_Litterbag Placem_Collection'!G11)</f>
        <v>43007</v>
      </c>
      <c r="U670" s="288">
        <f t="shared" si="40"/>
        <v>69</v>
      </c>
      <c r="V670" s="286">
        <f t="shared" si="43"/>
        <v>0.11770000000000014</v>
      </c>
      <c r="W670" s="289">
        <f>IFERROR(INDEX(Rainfall_Dry!$O$2:$O$217,MATCH(B670, Rainfall_Dry!$A$2:$A$217,0)),"")</f>
        <v>6.900000125</v>
      </c>
      <c r="X670" s="270">
        <v>21.13063730679653</v>
      </c>
      <c r="Y670" s="270">
        <v>3.0912555579081076</v>
      </c>
      <c r="Z670" s="270">
        <v>75.778107135295357</v>
      </c>
      <c r="AA670" s="271" t="s">
        <v>2688</v>
      </c>
      <c r="AB670" s="270">
        <v>0.46131099063578063</v>
      </c>
      <c r="AC670">
        <f>IF('WetLitterbags placem_collection'!AB11="","",'WetLitterbags placem_collection'!AB11)</f>
        <v>10.8</v>
      </c>
      <c r="AD670">
        <f>IF('WetLitterbags placem_collection'!Z11="","",'WetLitterbags placem_collection'!Z11)</f>
        <v>28.4</v>
      </c>
      <c r="AE670" s="256" t="str">
        <f>IF('WetLitterbags placem_collection'!AA11="","",'WetLitterbags placem_collection'!AA11)</f>
        <v>M</v>
      </c>
      <c r="AF670">
        <f>IF('WetLitterbags placem_collection'!AC11="","",'WetLitterbags placem_collection'!AC11)</f>
        <v>0</v>
      </c>
      <c r="AG670">
        <f>IFERROR(AVERAGE('Dry_Litterbag Placem_Collection'!O11,'Dry_Litterbag Placem_Collection'!R11),"")</f>
        <v>3.3</v>
      </c>
      <c r="AH670" s="290">
        <f>IFERROR(AVERAGE('Dry_Litterbag Placem_Collection'!N11,'Dry_Litterbag Placem_Collection'!Q11),"")</f>
        <v>26.15</v>
      </c>
      <c r="AI670" s="289">
        <f>INDEX(Coordinates!$B$2:$B$197,MATCH(G670,Coordinates!$J$2:$J$197,0))</f>
        <v>-3.3978290019999999</v>
      </c>
      <c r="AJ670" s="289">
        <f>INDEX(Coordinates!$C$2:$C$197,MATCH(G670,Coordinates!$J$2:$J$197,0))</f>
        <v>34.837011969999999</v>
      </c>
      <c r="AK670" s="289" t="str">
        <f>IF(ISNUMBER(SEARCH("C", 'Dry_Litterbag Placem_Collection'!V11)),"YES","")</f>
        <v/>
      </c>
      <c r="AL670" s="289" t="str">
        <f>IF(ISNUMBER(SEARCH("H", 'Dry_Litterbag Placem_Collection'!V11)),"YES","")</f>
        <v/>
      </c>
      <c r="AM670" s="289" t="str">
        <f>IF(ISNUMBER(SEARCH("R", 'Dry_Litterbag Placem_Collection'!V11)),"YES","")</f>
        <v/>
      </c>
    </row>
    <row r="671" spans="1:39" ht="15" customHeight="1">
      <c r="A671" s="281" t="s">
        <v>2677</v>
      </c>
      <c r="B671" s="282">
        <f>'Dry_Litterbag Placem_Collection'!A12</f>
        <v>10</v>
      </c>
      <c r="C671" s="282" t="str">
        <f>'Dry_Litterbag Placem_Collection'!B12</f>
        <v>Makao</v>
      </c>
      <c r="D671" s="282" t="s">
        <v>2677</v>
      </c>
      <c r="E671" s="282" t="s">
        <v>2678</v>
      </c>
      <c r="F671" s="282">
        <v>2</v>
      </c>
      <c r="G671" s="283" t="str">
        <f>'Dry_Litterbag Placem_Collection'!C12</f>
        <v>Dry_Ag2_T2</v>
      </c>
      <c r="H671" s="293" t="s">
        <v>3672</v>
      </c>
      <c r="I671" s="294" t="s">
        <v>298</v>
      </c>
      <c r="J671" s="282" t="str">
        <f>IF(ISBLANK('Dry_Litterbag Placem_Collection'!M12),"","R"&amp;""&amp;'Dry_Litterbag Placem_Collection'!M12)</f>
        <v>R355</v>
      </c>
      <c r="K671" s="286">
        <f>IFERROR(INDEX('Green_rooibos initial weight'!$C$5:$C$1749,MATCH(J671, 'Green_rooibos initial weight'!$A$5:$A$1749,0)),"")</f>
        <v>2.1850000000000001</v>
      </c>
      <c r="L671" s="286">
        <f t="shared" si="41"/>
        <v>1.9352</v>
      </c>
      <c r="M671" s="291"/>
      <c r="N671" s="291"/>
      <c r="O671" s="286" t="str">
        <f>IF(IFERROR(INDEX('Both teabags AfterDry'!$D$3:$D$900,MATCH(J671,'Both teabags AfterDry'!$A$3:$A$900,0)),"")="","",(IFERROR(INDEX('Both teabags AfterDry'!$D$3:$D$900,MATCH(J671,'Both teabags AfterDry'!$A$3:$A$900,0)),"")))</f>
        <v/>
      </c>
      <c r="P671" s="286" t="str">
        <f t="shared" si="42"/>
        <v/>
      </c>
      <c r="Q671" s="291"/>
      <c r="R671" s="291"/>
      <c r="S671" s="287">
        <f>'Dry_Litterbag Placem_Collection'!E12</f>
        <v>42938</v>
      </c>
      <c r="T671" s="287" t="str">
        <f>IF('Dry_Litterbag Placem_Collection'!G12="","",'Dry_Litterbag Placem_Collection'!G12)</f>
        <v/>
      </c>
      <c r="U671" s="288" t="str">
        <f t="shared" si="40"/>
        <v/>
      </c>
      <c r="V671" s="286" t="str">
        <f t="shared" si="43"/>
        <v/>
      </c>
      <c r="W671" s="289" t="str">
        <f>IFERROR(INDEX(Rainfall_Dry!$O$2:$O$217,MATCH(B671, Rainfall_Dry!$A$2:$A$217,0)),"")</f>
        <v/>
      </c>
      <c r="X671" s="270">
        <v>21.13063730679653</v>
      </c>
      <c r="Y671" s="270">
        <v>3.0912555579081076</v>
      </c>
      <c r="Z671" s="270">
        <v>75.778107135295357</v>
      </c>
      <c r="AA671" s="271" t="s">
        <v>2688</v>
      </c>
      <c r="AB671" s="270">
        <v>1.46131099063578</v>
      </c>
      <c r="AC671">
        <f>IF('WetLitterbags placem_collection'!AB12="","",'WetLitterbags placem_collection'!AB12)</f>
        <v>16.8</v>
      </c>
      <c r="AD671">
        <f>IF('WetLitterbags placem_collection'!Z12="","",'WetLitterbags placem_collection'!Z12)</f>
        <v>30</v>
      </c>
      <c r="AE671" s="256" t="str">
        <f>IF('WetLitterbags placem_collection'!AA12="","",'WetLitterbags placem_collection'!AA12)</f>
        <v>M</v>
      </c>
      <c r="AF671">
        <f>IF('WetLitterbags placem_collection'!AC12="","",'WetLitterbags placem_collection'!AC12)</f>
        <v>0</v>
      </c>
      <c r="AG671">
        <f>IFERROR(AVERAGE('Dry_Litterbag Placem_Collection'!O12,'Dry_Litterbag Placem_Collection'!R12),"")</f>
        <v>1.5</v>
      </c>
      <c r="AH671" s="290">
        <f>IFERROR(AVERAGE('Dry_Litterbag Placem_Collection'!N12,'Dry_Litterbag Placem_Collection'!Q12),"")</f>
        <v>26.1</v>
      </c>
      <c r="AI671" s="289">
        <f>INDEX(Coordinates!$B$2:$B$197,MATCH(G671,Coordinates!$J$2:$J$197,0))</f>
        <v>-3.3978119869999999</v>
      </c>
      <c r="AJ671" s="289">
        <f>INDEX(Coordinates!$C$2:$C$197,MATCH(G671,Coordinates!$J$2:$J$197,0))</f>
        <v>34.836968980000002</v>
      </c>
      <c r="AK671" s="289" t="str">
        <f>IF(ISNUMBER(SEARCH("C", 'Dry_Litterbag Placem_Collection'!V12)),"YES","")</f>
        <v/>
      </c>
      <c r="AL671" s="289" t="str">
        <f>IF(ISNUMBER(SEARCH("H", 'Dry_Litterbag Placem_Collection'!V12)),"YES","")</f>
        <v/>
      </c>
      <c r="AM671" s="289" t="str">
        <f>IF(ISNUMBER(SEARCH("R", 'Dry_Litterbag Placem_Collection'!V12)),"YES","")</f>
        <v/>
      </c>
    </row>
    <row r="672" spans="1:39" ht="15" customHeight="1">
      <c r="A672" s="281" t="s">
        <v>2677</v>
      </c>
      <c r="B672" s="282">
        <f>'Dry_Litterbag Placem_Collection'!A13</f>
        <v>11</v>
      </c>
      <c r="C672" s="282" t="str">
        <f>'Dry_Litterbag Placem_Collection'!B13</f>
        <v>Makao</v>
      </c>
      <c r="D672" s="282" t="s">
        <v>2677</v>
      </c>
      <c r="E672" s="282" t="s">
        <v>2678</v>
      </c>
      <c r="F672" s="282">
        <v>2</v>
      </c>
      <c r="G672" s="283" t="str">
        <f>'Dry_Litterbag Placem_Collection'!C13</f>
        <v>Dry_Ag2_T3</v>
      </c>
      <c r="H672" s="293" t="s">
        <v>3672</v>
      </c>
      <c r="I672" s="294" t="s">
        <v>298</v>
      </c>
      <c r="J672" s="282" t="str">
        <f>IF(ISBLANK('Dry_Litterbag Placem_Collection'!M13),"","R"&amp;""&amp;'Dry_Litterbag Placem_Collection'!M13)</f>
        <v>R616</v>
      </c>
      <c r="K672" s="286">
        <f>IFERROR(INDEX('Green_rooibos initial weight'!$C$5:$C$1749,MATCH(J672, 'Green_rooibos initial weight'!$A$5:$A$1749,0)),"")</f>
        <v>2.1739999999999999</v>
      </c>
      <c r="L672" s="286">
        <f t="shared" si="41"/>
        <v>1.9241999999999999</v>
      </c>
      <c r="M672" s="291"/>
      <c r="N672" s="291"/>
      <c r="O672" s="286">
        <f>IF(IFERROR(INDEX('Both teabags AfterDry'!$D$3:$D$900,MATCH(J672,'Both teabags AfterDry'!$A$3:$A$900,0)),"")="","",(IFERROR(INDEX('Both teabags AfterDry'!$D$3:$D$900,MATCH(J672,'Both teabags AfterDry'!$A$3:$A$900,0)),"")))</f>
        <v>1.9423999999999999</v>
      </c>
      <c r="P672" s="286">
        <f t="shared" si="42"/>
        <v>1.7917999999999998</v>
      </c>
      <c r="Q672" s="291"/>
      <c r="R672" s="291"/>
      <c r="S672" s="287">
        <f>'Dry_Litterbag Placem_Collection'!E13</f>
        <v>42938</v>
      </c>
      <c r="T672" s="287">
        <f>IF('Dry_Litterbag Placem_Collection'!G13="","",'Dry_Litterbag Placem_Collection'!G13)</f>
        <v>43007</v>
      </c>
      <c r="U672" s="288">
        <f t="shared" si="40"/>
        <v>69</v>
      </c>
      <c r="V672" s="286">
        <f t="shared" si="43"/>
        <v>0.13240000000000007</v>
      </c>
      <c r="W672" s="289">
        <f>IFERROR(INDEX(Rainfall_Dry!$O$2:$O$217,MATCH(B672, Rainfall_Dry!$A$2:$A$217,0)),"")</f>
        <v>6.900000125</v>
      </c>
      <c r="X672" s="270">
        <v>21.13063730679653</v>
      </c>
      <c r="Y672" s="270">
        <v>3.0912555579081076</v>
      </c>
      <c r="Z672" s="270">
        <v>75.778107135295357</v>
      </c>
      <c r="AA672" s="271" t="s">
        <v>2688</v>
      </c>
      <c r="AB672" s="270">
        <v>2.4613109906357802</v>
      </c>
      <c r="AC672">
        <f>IF('WetLitterbags placem_collection'!AB13="","",'WetLitterbags placem_collection'!AB13)</f>
        <v>11.4</v>
      </c>
      <c r="AD672">
        <f>IF('WetLitterbags placem_collection'!Z13="","",'WetLitterbags placem_collection'!Z13)</f>
        <v>24.4</v>
      </c>
      <c r="AE672" s="256" t="str">
        <f>IF('WetLitterbags placem_collection'!AA13="","",'WetLitterbags placem_collection'!AA13)</f>
        <v>M</v>
      </c>
      <c r="AF672">
        <f>IF('WetLitterbags placem_collection'!AC13="","",'WetLitterbags placem_collection'!AC13)</f>
        <v>0</v>
      </c>
      <c r="AG672">
        <f>IFERROR(AVERAGE('Dry_Litterbag Placem_Collection'!O13,'Dry_Litterbag Placem_Collection'!R13),"")</f>
        <v>5.3</v>
      </c>
      <c r="AH672" s="290">
        <f>IFERROR(AVERAGE('Dry_Litterbag Placem_Collection'!N13,'Dry_Litterbag Placem_Collection'!Q13),"")</f>
        <v>26.450000000000003</v>
      </c>
      <c r="AI672" s="289">
        <f>INDEX(Coordinates!$B$2:$B$197,MATCH(G672,Coordinates!$J$2:$J$197,0))</f>
        <v>-3.3977929599999999</v>
      </c>
      <c r="AJ672" s="289">
        <f>INDEX(Coordinates!$C$2:$C$197,MATCH(G672,Coordinates!$J$2:$J$197,0))</f>
        <v>34.837102999999999</v>
      </c>
      <c r="AK672" s="289" t="str">
        <f>IF(ISNUMBER(SEARCH("C", 'Dry_Litterbag Placem_Collection'!V13)),"YES","")</f>
        <v/>
      </c>
      <c r="AL672" s="289" t="str">
        <f>IF(ISNUMBER(SEARCH("H", 'Dry_Litterbag Placem_Collection'!V13)),"YES","")</f>
        <v/>
      </c>
      <c r="AM672" s="289" t="str">
        <f>IF(ISNUMBER(SEARCH("R", 'Dry_Litterbag Placem_Collection'!V13)),"YES","")</f>
        <v/>
      </c>
    </row>
    <row r="673" spans="1:39" ht="15" customHeight="1">
      <c r="A673" s="281" t="s">
        <v>2677</v>
      </c>
      <c r="B673" s="282">
        <f>'Dry_Litterbag Placem_Collection'!A14</f>
        <v>12</v>
      </c>
      <c r="C673" s="282" t="str">
        <f>'Dry_Litterbag Placem_Collection'!B14</f>
        <v>Makao</v>
      </c>
      <c r="D673" s="282" t="s">
        <v>2677</v>
      </c>
      <c r="E673" s="282" t="s">
        <v>2678</v>
      </c>
      <c r="F673" s="282">
        <v>2</v>
      </c>
      <c r="G673" s="283" t="str">
        <f>'Dry_Litterbag Placem_Collection'!C14</f>
        <v>Dry_Ag2_T4</v>
      </c>
      <c r="H673" s="293" t="s">
        <v>3672</v>
      </c>
      <c r="I673" s="294" t="s">
        <v>298</v>
      </c>
      <c r="J673" s="282" t="str">
        <f>IF(ISBLANK('Dry_Litterbag Placem_Collection'!M14),"","R"&amp;""&amp;'Dry_Litterbag Placem_Collection'!M14)</f>
        <v/>
      </c>
      <c r="K673" s="286" t="str">
        <f>IFERROR(INDEX('Green_rooibos initial weight'!$C$5:$C$1749,MATCH(J673, 'Green_rooibos initial weight'!$A$5:$A$1749,0)),"")</f>
        <v/>
      </c>
      <c r="L673" s="286" t="str">
        <f t="shared" si="41"/>
        <v/>
      </c>
      <c r="M673" s="291"/>
      <c r="N673" s="291"/>
      <c r="O673" s="286" t="str">
        <f>IF(IFERROR(INDEX('Both teabags AfterDry'!$D$3:$D$900,MATCH(J673,'Both teabags AfterDry'!$A$3:$A$900,0)),"")="","",(IFERROR(INDEX('Both teabags AfterDry'!$D$3:$D$900,MATCH(J673,'Both teabags AfterDry'!$A$3:$A$900,0)),"")))</f>
        <v/>
      </c>
      <c r="P673" s="286" t="str">
        <f t="shared" si="42"/>
        <v/>
      </c>
      <c r="Q673" s="291"/>
      <c r="R673" s="291"/>
      <c r="S673" s="287">
        <f>'Dry_Litterbag Placem_Collection'!E14</f>
        <v>0</v>
      </c>
      <c r="T673" s="287" t="str">
        <f>IF('Dry_Litterbag Placem_Collection'!G14="","",'Dry_Litterbag Placem_Collection'!G14)</f>
        <v/>
      </c>
      <c r="U673" s="288" t="str">
        <f t="shared" si="40"/>
        <v/>
      </c>
      <c r="V673" s="286" t="str">
        <f t="shared" si="43"/>
        <v/>
      </c>
      <c r="W673" s="289" t="str">
        <f>IFERROR(INDEX(Rainfall_Dry!$O$2:$O$217,MATCH(B673, Rainfall_Dry!$A$2:$A$217,0)),"")</f>
        <v/>
      </c>
      <c r="X673" s="270">
        <v>21.13063730679653</v>
      </c>
      <c r="Y673" s="270">
        <v>3.0912555579081076</v>
      </c>
      <c r="Z673" s="270">
        <v>75.778107135295357</v>
      </c>
      <c r="AA673" s="271" t="s">
        <v>2688</v>
      </c>
      <c r="AB673" s="270">
        <v>3.4613109906357802</v>
      </c>
      <c r="AC673" t="str">
        <f>IF('WetLitterbags placem_collection'!AB14="","",'WetLitterbags placem_collection'!AB14)</f>
        <v/>
      </c>
      <c r="AD673" t="str">
        <f>IF('WetLitterbags placem_collection'!Z14="","",'WetLitterbags placem_collection'!Z14)</f>
        <v/>
      </c>
      <c r="AE673" s="256" t="str">
        <f>IF('WetLitterbags placem_collection'!AA14="","",'WetLitterbags placem_collection'!AA14)</f>
        <v/>
      </c>
      <c r="AF673" t="str">
        <f>IF('WetLitterbags placem_collection'!AC14="","",'WetLitterbags placem_collection'!AC14)</f>
        <v/>
      </c>
      <c r="AG673" t="str">
        <f>IFERROR(AVERAGE('Dry_Litterbag Placem_Collection'!O14,'Dry_Litterbag Placem_Collection'!R14),"")</f>
        <v/>
      </c>
      <c r="AH673" s="290" t="str">
        <f>IFERROR(AVERAGE('Dry_Litterbag Placem_Collection'!N14,'Dry_Litterbag Placem_Collection'!Q14),"")</f>
        <v/>
      </c>
      <c r="AI673" s="289">
        <f>INDEX(Coordinates!$B$2:$B$197,MATCH(G673,Coordinates!$J$2:$J$197,0))</f>
        <v>-3.3979050260000001</v>
      </c>
      <c r="AJ673" s="289">
        <f>INDEX(Coordinates!$C$2:$C$197,MATCH(G673,Coordinates!$J$2:$J$197,0))</f>
        <v>34.837123030000001</v>
      </c>
      <c r="AK673" s="289" t="str">
        <f>IF(ISNUMBER(SEARCH("C", 'Dry_Litterbag Placem_Collection'!V14)),"YES","")</f>
        <v/>
      </c>
      <c r="AL673" s="289" t="str">
        <f>IF(ISNUMBER(SEARCH("H", 'Dry_Litterbag Placem_Collection'!V14)),"YES","")</f>
        <v/>
      </c>
      <c r="AM673" s="289" t="str">
        <f>IF(ISNUMBER(SEARCH("R", 'Dry_Litterbag Placem_Collection'!V14)),"YES","")</f>
        <v/>
      </c>
    </row>
    <row r="674" spans="1:39" ht="15" customHeight="1">
      <c r="A674" s="281" t="s">
        <v>2677</v>
      </c>
      <c r="B674" s="282">
        <f>'Dry_Litterbag Placem_Collection'!A15</f>
        <v>13</v>
      </c>
      <c r="C674" s="282" t="str">
        <f>'Dry_Litterbag Placem_Collection'!B15</f>
        <v>Makao</v>
      </c>
      <c r="D674" s="282" t="s">
        <v>2677</v>
      </c>
      <c r="E674" s="282" t="s">
        <v>2678</v>
      </c>
      <c r="F674" s="282">
        <v>2</v>
      </c>
      <c r="G674" s="283" t="str">
        <f>'Dry_Litterbag Placem_Collection'!C15</f>
        <v>Dry_Ag2_T5</v>
      </c>
      <c r="H674" s="293" t="s">
        <v>3672</v>
      </c>
      <c r="I674" s="294" t="s">
        <v>298</v>
      </c>
      <c r="J674" s="282" t="str">
        <f>IF(ISBLANK('Dry_Litterbag Placem_Collection'!M15),"","R"&amp;""&amp;'Dry_Litterbag Placem_Collection'!M15)</f>
        <v>R603</v>
      </c>
      <c r="K674" s="286">
        <f>IFERROR(INDEX('Green_rooibos initial weight'!$C$5:$C$1749,MATCH(J674, 'Green_rooibos initial weight'!$A$5:$A$1749,0)),"")</f>
        <v>2.1440000000000001</v>
      </c>
      <c r="L674" s="286">
        <f t="shared" si="41"/>
        <v>1.8942000000000001</v>
      </c>
      <c r="M674" s="291"/>
      <c r="N674" s="291"/>
      <c r="O674" s="286">
        <f>IF(IFERROR(INDEX('Both teabags AfterDry'!$D$3:$D$900,MATCH(J674,'Both teabags AfterDry'!$A$3:$A$900,0)),"")="","",(IFERROR(INDEX('Both teabags AfterDry'!$D$3:$D$900,MATCH(J674,'Both teabags AfterDry'!$A$3:$A$900,0)),"")))</f>
        <v>1.9094</v>
      </c>
      <c r="P674" s="286">
        <f t="shared" si="42"/>
        <v>1.7587999999999999</v>
      </c>
      <c r="Q674" s="291"/>
      <c r="R674" s="291"/>
      <c r="S674" s="287">
        <f>'Dry_Litterbag Placem_Collection'!E15</f>
        <v>42938</v>
      </c>
      <c r="T674" s="287">
        <f>IF('Dry_Litterbag Placem_Collection'!G15="","",'Dry_Litterbag Placem_Collection'!G15)</f>
        <v>43007</v>
      </c>
      <c r="U674" s="288">
        <f t="shared" si="40"/>
        <v>69</v>
      </c>
      <c r="V674" s="286">
        <f t="shared" si="43"/>
        <v>0.13540000000000019</v>
      </c>
      <c r="W674" s="289">
        <f>IFERROR(INDEX(Rainfall_Dry!$O$2:$O$217,MATCH(B674, Rainfall_Dry!$A$2:$A$217,0)),"")</f>
        <v>6.900000125</v>
      </c>
      <c r="X674" s="270">
        <v>21.13063730679653</v>
      </c>
      <c r="Y674" s="270">
        <v>3.0912555579081076</v>
      </c>
      <c r="Z674" s="270">
        <v>75.778107135295357</v>
      </c>
      <c r="AA674" s="271" t="s">
        <v>2688</v>
      </c>
      <c r="AB674" s="270">
        <v>4.4613109906357797</v>
      </c>
      <c r="AC674">
        <f>IF('WetLitterbags placem_collection'!AB15="","",'WetLitterbags placem_collection'!AB15)</f>
        <v>11.4</v>
      </c>
      <c r="AD674">
        <f>IF('WetLitterbags placem_collection'!Z15="","",'WetLitterbags placem_collection'!Z15)</f>
        <v>31</v>
      </c>
      <c r="AE674" s="256" t="str">
        <f>IF('WetLitterbags placem_collection'!AA15="","",'WetLitterbags placem_collection'!AA15)</f>
        <v>M</v>
      </c>
      <c r="AF674">
        <f>IF('WetLitterbags placem_collection'!AC15="","",'WetLitterbags placem_collection'!AC15)</f>
        <v>0</v>
      </c>
      <c r="AG674">
        <f>IFERROR(AVERAGE('Dry_Litterbag Placem_Collection'!O15,'Dry_Litterbag Placem_Collection'!R15),"")</f>
        <v>4.8</v>
      </c>
      <c r="AH674" s="290">
        <f>IFERROR(AVERAGE('Dry_Litterbag Placem_Collection'!N15,'Dry_Litterbag Placem_Collection'!Q15),"")</f>
        <v>26.1</v>
      </c>
      <c r="AI674" s="289">
        <f>INDEX(Coordinates!$B$2:$B$197,MATCH(G674,Coordinates!$J$2:$J$197,0))</f>
        <v>-3.3979040199999999</v>
      </c>
      <c r="AJ674" s="289">
        <f>INDEX(Coordinates!$C$2:$C$197,MATCH(G674,Coordinates!$J$2:$J$197,0))</f>
        <v>34.837027980000002</v>
      </c>
      <c r="AK674" s="289" t="str">
        <f>IF(ISNUMBER(SEARCH("C", 'Dry_Litterbag Placem_Collection'!V15)),"YES","")</f>
        <v/>
      </c>
      <c r="AL674" s="289" t="str">
        <f>IF(ISNUMBER(SEARCH("H", 'Dry_Litterbag Placem_Collection'!V15)),"YES","")</f>
        <v/>
      </c>
      <c r="AM674" s="289" t="str">
        <f>IF(ISNUMBER(SEARCH("R", 'Dry_Litterbag Placem_Collection'!V15)),"YES","")</f>
        <v/>
      </c>
    </row>
    <row r="675" spans="1:39" ht="15" customHeight="1">
      <c r="A675" s="281" t="s">
        <v>2677</v>
      </c>
      <c r="B675" s="282">
        <f>'Dry_Litterbag Placem_Collection'!A16</f>
        <v>14</v>
      </c>
      <c r="C675" s="282" t="str">
        <f>'Dry_Litterbag Placem_Collection'!B16</f>
        <v>Makao</v>
      </c>
      <c r="D675" s="282" t="s">
        <v>2677</v>
      </c>
      <c r="E675" s="282" t="s">
        <v>2678</v>
      </c>
      <c r="F675" s="282">
        <v>2</v>
      </c>
      <c r="G675" s="283" t="str">
        <f>'Dry_Litterbag Placem_Collection'!C16</f>
        <v>Dry_Ag2_T6</v>
      </c>
      <c r="H675" s="293" t="s">
        <v>3672</v>
      </c>
      <c r="I675" s="294" t="s">
        <v>298</v>
      </c>
      <c r="J675" s="282" t="str">
        <f>IF(ISBLANK('Dry_Litterbag Placem_Collection'!M16),"","R"&amp;""&amp;'Dry_Litterbag Placem_Collection'!M16)</f>
        <v>R652</v>
      </c>
      <c r="K675" s="286">
        <f>IFERROR(INDEX('Green_rooibos initial weight'!$C$5:$C$1749,MATCH(J675, 'Green_rooibos initial weight'!$A$5:$A$1749,0)),"")</f>
        <v>2.2090000000000001</v>
      </c>
      <c r="L675" s="286">
        <f t="shared" si="41"/>
        <v>1.9592000000000001</v>
      </c>
      <c r="M675" s="291"/>
      <c r="N675" s="291"/>
      <c r="O675" s="286">
        <f>IF(IFERROR(INDEX('Both teabags AfterDry'!$D$3:$D$900,MATCH(J675,'Both teabags AfterDry'!$A$3:$A$900,0)),"")="","",(IFERROR(INDEX('Both teabags AfterDry'!$D$3:$D$900,MATCH(J675,'Both teabags AfterDry'!$A$3:$A$900,0)),"")))</f>
        <v>1.9245000000000001</v>
      </c>
      <c r="P675" s="286">
        <f t="shared" si="42"/>
        <v>1.7739</v>
      </c>
      <c r="Q675" s="291"/>
      <c r="R675" s="291"/>
      <c r="S675" s="287">
        <f>'Dry_Litterbag Placem_Collection'!E16</f>
        <v>42938</v>
      </c>
      <c r="T675" s="287">
        <f>IF('Dry_Litterbag Placem_Collection'!G16="","",'Dry_Litterbag Placem_Collection'!G16)</f>
        <v>43007</v>
      </c>
      <c r="U675" s="288">
        <f t="shared" si="40"/>
        <v>69</v>
      </c>
      <c r="V675" s="286">
        <f t="shared" si="43"/>
        <v>0.18530000000000002</v>
      </c>
      <c r="W675" s="289">
        <f>IFERROR(INDEX(Rainfall_Dry!$O$2:$O$217,MATCH(B675, Rainfall_Dry!$A$2:$A$217,0)),"")</f>
        <v>6.900000125</v>
      </c>
      <c r="X675" s="270">
        <v>21.13063730679653</v>
      </c>
      <c r="Y675" s="270">
        <v>3.0912555579081076</v>
      </c>
      <c r="Z675" s="270">
        <v>75.778107135295357</v>
      </c>
      <c r="AA675" s="271" t="s">
        <v>2688</v>
      </c>
      <c r="AB675" s="270">
        <v>5.4613109906357797</v>
      </c>
      <c r="AC675">
        <f>IF('WetLitterbags placem_collection'!AB16="","",'WetLitterbags placem_collection'!AB16)</f>
        <v>28.4</v>
      </c>
      <c r="AD675">
        <f>IF('WetLitterbags placem_collection'!Z16="","",'WetLitterbags placem_collection'!Z16)</f>
        <v>42.4</v>
      </c>
      <c r="AE675" s="256" t="str">
        <f>IF('WetLitterbags placem_collection'!AA16="","",'WetLitterbags placem_collection'!AA16)</f>
        <v>M</v>
      </c>
      <c r="AF675">
        <f>IF('WetLitterbags placem_collection'!AC16="","",'WetLitterbags placem_collection'!AC16)</f>
        <v>0</v>
      </c>
      <c r="AG675">
        <f>IFERROR(AVERAGE('Dry_Litterbag Placem_Collection'!O16,'Dry_Litterbag Placem_Collection'!R16),"")</f>
        <v>3.4</v>
      </c>
      <c r="AH675" s="290">
        <f>IFERROR(AVERAGE('Dry_Litterbag Placem_Collection'!N16,'Dry_Litterbag Placem_Collection'!Q16),"")</f>
        <v>25.55</v>
      </c>
      <c r="AI675" s="289">
        <f>INDEX(Coordinates!$B$2:$B$197,MATCH(G675,Coordinates!$J$2:$J$197,0))</f>
        <v>-3.397854986</v>
      </c>
      <c r="AJ675" s="289">
        <f>INDEX(Coordinates!$C$2:$C$197,MATCH(G675,Coordinates!$J$2:$J$197,0))</f>
        <v>34.836874010000002</v>
      </c>
      <c r="AK675" s="289" t="str">
        <f>IF(ISNUMBER(SEARCH("C", 'Dry_Litterbag Placem_Collection'!V16)),"YES","")</f>
        <v/>
      </c>
      <c r="AL675" s="289" t="str">
        <f>IF(ISNUMBER(SEARCH("H", 'Dry_Litterbag Placem_Collection'!V16)),"YES","")</f>
        <v/>
      </c>
      <c r="AM675" s="289" t="str">
        <f>IF(ISNUMBER(SEARCH("R", 'Dry_Litterbag Placem_Collection'!V16)),"YES","")</f>
        <v/>
      </c>
    </row>
    <row r="676" spans="1:39" ht="15" customHeight="1">
      <c r="A676" s="281" t="s">
        <v>2677</v>
      </c>
      <c r="B676" s="282">
        <f>'Dry_Litterbag Placem_Collection'!A17</f>
        <v>15</v>
      </c>
      <c r="C676" s="282" t="str">
        <f>'Dry_Litterbag Placem_Collection'!B17</f>
        <v>Makao</v>
      </c>
      <c r="D676" s="282" t="s">
        <v>2677</v>
      </c>
      <c r="E676" s="282" t="s">
        <v>2678</v>
      </c>
      <c r="F676" s="282">
        <v>2</v>
      </c>
      <c r="G676" s="283" t="str">
        <f>'Dry_Litterbag Placem_Collection'!C17</f>
        <v>Dry_Ag2_T7</v>
      </c>
      <c r="H676" s="293" t="s">
        <v>3672</v>
      </c>
      <c r="I676" s="294" t="s">
        <v>298</v>
      </c>
      <c r="J676" s="282" t="str">
        <f>IF(ISBLANK('Dry_Litterbag Placem_Collection'!M17),"","R"&amp;""&amp;'Dry_Litterbag Placem_Collection'!M17)</f>
        <v>R304</v>
      </c>
      <c r="K676" s="286">
        <f>IFERROR(INDEX('Green_rooibos initial weight'!$C$5:$C$1749,MATCH(J676, 'Green_rooibos initial weight'!$A$5:$A$1749,0)),"")</f>
        <v>2.1930000000000001</v>
      </c>
      <c r="L676" s="286">
        <f t="shared" si="41"/>
        <v>1.9432</v>
      </c>
      <c r="M676" s="291"/>
      <c r="N676" s="291"/>
      <c r="O676" s="286">
        <f>IF(IFERROR(INDEX('Both teabags AfterDry'!$D$3:$D$900,MATCH(J676,'Both teabags AfterDry'!$A$3:$A$900,0)),"")="","",(IFERROR(INDEX('Both teabags AfterDry'!$D$3:$D$900,MATCH(J676,'Both teabags AfterDry'!$A$3:$A$900,0)),"")))</f>
        <v>1.8989</v>
      </c>
      <c r="P676" s="286">
        <f t="shared" si="42"/>
        <v>1.7483</v>
      </c>
      <c r="Q676" s="291"/>
      <c r="R676" s="291"/>
      <c r="S676" s="287">
        <f>'Dry_Litterbag Placem_Collection'!E17</f>
        <v>42938</v>
      </c>
      <c r="T676" s="287">
        <f>IF('Dry_Litterbag Placem_Collection'!G17="","",'Dry_Litterbag Placem_Collection'!G17)</f>
        <v>43007</v>
      </c>
      <c r="U676" s="288">
        <f t="shared" si="40"/>
        <v>69</v>
      </c>
      <c r="V676" s="286">
        <f t="shared" si="43"/>
        <v>0.19490000000000007</v>
      </c>
      <c r="W676" s="289">
        <f>IFERROR(INDEX(Rainfall_Dry!$O$2:$O$217,MATCH(B676, Rainfall_Dry!$A$2:$A$217,0)),"")</f>
        <v>6.900000125</v>
      </c>
      <c r="X676" s="270">
        <v>21.13063730679653</v>
      </c>
      <c r="Y676" s="270">
        <v>3.0912555579081076</v>
      </c>
      <c r="Z676" s="270">
        <v>75.778107135295357</v>
      </c>
      <c r="AA676" s="271" t="s">
        <v>2688</v>
      </c>
      <c r="AB676" s="270">
        <v>6.4613109906357797</v>
      </c>
      <c r="AC676">
        <f>IF('WetLitterbags placem_collection'!AB17="","",'WetLitterbags placem_collection'!AB17)</f>
        <v>15.8</v>
      </c>
      <c r="AD676">
        <f>IF('WetLitterbags placem_collection'!Z17="","",'WetLitterbags placem_collection'!Z17)</f>
        <v>30.4</v>
      </c>
      <c r="AE676" s="256" t="str">
        <f>IF('WetLitterbags placem_collection'!AA17="","",'WetLitterbags placem_collection'!AA17)</f>
        <v>M</v>
      </c>
      <c r="AF676">
        <f>IF('WetLitterbags placem_collection'!AC17="","",'WetLitterbags placem_collection'!AC17)</f>
        <v>0</v>
      </c>
      <c r="AG676">
        <f>IFERROR(AVERAGE('Dry_Litterbag Placem_Collection'!O17,'Dry_Litterbag Placem_Collection'!R17),"")</f>
        <v>3.0999999999999996</v>
      </c>
      <c r="AH676" s="290">
        <f>IFERROR(AVERAGE('Dry_Litterbag Placem_Collection'!N17,'Dry_Litterbag Placem_Collection'!Q17),"")</f>
        <v>28</v>
      </c>
      <c r="AI676" s="289">
        <f>INDEX(Coordinates!$B$2:$B$197,MATCH(G676,Coordinates!$J$2:$J$197,0))</f>
        <v>-3.3978060349999999</v>
      </c>
      <c r="AJ676" s="289">
        <f>INDEX(Coordinates!$C$2:$C$197,MATCH(G676,Coordinates!$J$2:$J$197,0))</f>
        <v>34.837023960000003</v>
      </c>
      <c r="AK676" s="289" t="str">
        <f>IF(ISNUMBER(SEARCH("C", 'Dry_Litterbag Placem_Collection'!V17)),"YES","")</f>
        <v/>
      </c>
      <c r="AL676" s="289" t="str">
        <f>IF(ISNUMBER(SEARCH("H", 'Dry_Litterbag Placem_Collection'!V17)),"YES","")</f>
        <v/>
      </c>
      <c r="AM676" s="289" t="str">
        <f>IF(ISNUMBER(SEARCH("R", 'Dry_Litterbag Placem_Collection'!V17)),"YES","")</f>
        <v/>
      </c>
    </row>
    <row r="677" spans="1:39" ht="15" customHeight="1">
      <c r="A677" s="281" t="s">
        <v>2677</v>
      </c>
      <c r="B677" s="282">
        <f>'Dry_Litterbag Placem_Collection'!A18</f>
        <v>16</v>
      </c>
      <c r="C677" s="282" t="str">
        <f>'Dry_Litterbag Placem_Collection'!B18</f>
        <v>Makao</v>
      </c>
      <c r="D677" s="282" t="s">
        <v>2677</v>
      </c>
      <c r="E677" s="282" t="s">
        <v>2678</v>
      </c>
      <c r="F677" s="282">
        <v>2</v>
      </c>
      <c r="G677" s="283" t="str">
        <f>'Dry_Litterbag Placem_Collection'!C18</f>
        <v>Dry_Ag2_T8</v>
      </c>
      <c r="H677" s="293" t="s">
        <v>3672</v>
      </c>
      <c r="I677" s="294" t="s">
        <v>298</v>
      </c>
      <c r="J677" s="282" t="str">
        <f>IF(ISBLANK('Dry_Litterbag Placem_Collection'!M18),"","R"&amp;""&amp;'Dry_Litterbag Placem_Collection'!M18)</f>
        <v>R687</v>
      </c>
      <c r="K677" s="286">
        <f>IFERROR(INDEX('Green_rooibos initial weight'!$C$5:$C$1749,MATCH(J677, 'Green_rooibos initial weight'!$A$5:$A$1749,0)),"")</f>
        <v>2.2029999999999998</v>
      </c>
      <c r="L677" s="286">
        <f t="shared" si="41"/>
        <v>1.9531999999999998</v>
      </c>
      <c r="M677" s="291"/>
      <c r="N677" s="291"/>
      <c r="O677" s="286" t="str">
        <f>IF(IFERROR(INDEX('Both teabags AfterDry'!$D$3:$D$900,MATCH(J677,'Both teabags AfterDry'!$A$3:$A$900,0)),"")="","",(IFERROR(INDEX('Both teabags AfterDry'!$D$3:$D$900,MATCH(J677,'Both teabags AfterDry'!$A$3:$A$900,0)),"")))</f>
        <v/>
      </c>
      <c r="P677" s="286" t="str">
        <f t="shared" si="42"/>
        <v/>
      </c>
      <c r="Q677" s="291"/>
      <c r="R677" s="291"/>
      <c r="S677" s="287">
        <f>'Dry_Litterbag Placem_Collection'!E18</f>
        <v>42938</v>
      </c>
      <c r="T677" s="287">
        <f>IF('Dry_Litterbag Placem_Collection'!G18="","",'Dry_Litterbag Placem_Collection'!G18)</f>
        <v>43007</v>
      </c>
      <c r="U677" s="288">
        <f t="shared" si="40"/>
        <v>69</v>
      </c>
      <c r="V677" s="286" t="str">
        <f t="shared" si="43"/>
        <v/>
      </c>
      <c r="W677" s="289">
        <f>IFERROR(INDEX(Rainfall_Dry!$O$2:$O$217,MATCH(B677, Rainfall_Dry!$A$2:$A$217,0)),"")</f>
        <v>6.900000125</v>
      </c>
      <c r="X677" s="270">
        <v>21.13063730679653</v>
      </c>
      <c r="Y677" s="270">
        <v>3.0912555579081076</v>
      </c>
      <c r="Z677" s="270">
        <v>75.778107135295357</v>
      </c>
      <c r="AA677" s="271" t="s">
        <v>2688</v>
      </c>
      <c r="AB677" s="270">
        <v>7.4613109906357797</v>
      </c>
      <c r="AC677">
        <f>IF('WetLitterbags placem_collection'!AB18="","",'WetLitterbags placem_collection'!AB18)</f>
        <v>8</v>
      </c>
      <c r="AD677">
        <f>IF('WetLitterbags placem_collection'!Z18="","",'WetLitterbags placem_collection'!Z18)</f>
        <v>12.4</v>
      </c>
      <c r="AE677" s="256" t="str">
        <f>IF('WetLitterbags placem_collection'!AA18="","",'WetLitterbags placem_collection'!AA18)</f>
        <v>M</v>
      </c>
      <c r="AF677">
        <f>IF('WetLitterbags placem_collection'!AC18="","",'WetLitterbags placem_collection'!AC18)</f>
        <v>0</v>
      </c>
      <c r="AG677">
        <f>IFERROR(AVERAGE('Dry_Litterbag Placem_Collection'!O18,'Dry_Litterbag Placem_Collection'!R18),"")</f>
        <v>9.1999999999999993</v>
      </c>
      <c r="AH677" s="290">
        <f>IFERROR(AVERAGE('Dry_Litterbag Placem_Collection'!N18,'Dry_Litterbag Placem_Collection'!Q18),"")</f>
        <v>27.049999999999997</v>
      </c>
      <c r="AI677" s="289">
        <f>INDEX(Coordinates!$B$2:$B$197,MATCH(G677,Coordinates!$J$2:$J$197,0))</f>
        <v>-3.3977669760000002</v>
      </c>
      <c r="AJ677" s="289">
        <f>INDEX(Coordinates!$C$2:$C$197,MATCH(G677,Coordinates!$J$2:$J$197,0))</f>
        <v>34.837181039999997</v>
      </c>
      <c r="AK677" s="289" t="str">
        <f>IF(ISNUMBER(SEARCH("C", 'Dry_Litterbag Placem_Collection'!V18)),"YES","")</f>
        <v/>
      </c>
      <c r="AL677" s="289" t="str">
        <f>IF(ISNUMBER(SEARCH("H", 'Dry_Litterbag Placem_Collection'!V18)),"YES","")</f>
        <v/>
      </c>
      <c r="AM677" s="289" t="str">
        <f>IF(ISNUMBER(SEARCH("R", 'Dry_Litterbag Placem_Collection'!V18)),"YES","")</f>
        <v/>
      </c>
    </row>
    <row r="678" spans="1:39" ht="15" customHeight="1">
      <c r="A678" s="281" t="s">
        <v>2677</v>
      </c>
      <c r="B678" s="282">
        <f>'Dry_Litterbag Placem_Collection'!A19</f>
        <v>17</v>
      </c>
      <c r="C678" s="282" t="str">
        <f>'Dry_Litterbag Placem_Collection'!B19</f>
        <v>Makao</v>
      </c>
      <c r="D678" s="282" t="s">
        <v>2677</v>
      </c>
      <c r="E678" s="282" t="s">
        <v>2678</v>
      </c>
      <c r="F678" s="282">
        <v>3</v>
      </c>
      <c r="G678" s="283" t="str">
        <f>'Dry_Litterbag Placem_Collection'!C19</f>
        <v>Dry_Ag3_T1</v>
      </c>
      <c r="H678" s="293" t="s">
        <v>3672</v>
      </c>
      <c r="I678" s="294" t="s">
        <v>298</v>
      </c>
      <c r="J678" s="282" t="str">
        <f>IF(ISBLANK('Dry_Litterbag Placem_Collection'!M19),"","R"&amp;""&amp;'Dry_Litterbag Placem_Collection'!M19)</f>
        <v>R407</v>
      </c>
      <c r="K678" s="286">
        <f>IFERROR(INDEX('Green_rooibos initial weight'!$C$5:$C$1749,MATCH(J678, 'Green_rooibos initial weight'!$A$5:$A$1749,0)),"")</f>
        <v>2.1859999999999999</v>
      </c>
      <c r="L678" s="286">
        <f t="shared" si="41"/>
        <v>1.9361999999999999</v>
      </c>
      <c r="M678" s="291"/>
      <c r="N678" s="291"/>
      <c r="O678" s="286">
        <f>IF(IFERROR(INDEX('Both teabags AfterDry'!$D$3:$D$900,MATCH(J678,'Both teabags AfterDry'!$A$3:$A$900,0)),"")="","",(IFERROR(INDEX('Both teabags AfterDry'!$D$3:$D$900,MATCH(J678,'Both teabags AfterDry'!$A$3:$A$900,0)),"")))</f>
        <v>2.0062000000000002</v>
      </c>
      <c r="P678" s="286">
        <f t="shared" si="42"/>
        <v>1.8556000000000001</v>
      </c>
      <c r="Q678" s="291"/>
      <c r="R678" s="291"/>
      <c r="S678" s="287">
        <f>'Dry_Litterbag Placem_Collection'!E19</f>
        <v>42936</v>
      </c>
      <c r="T678" s="287">
        <f>IF('Dry_Litterbag Placem_Collection'!G19="","",'Dry_Litterbag Placem_Collection'!G19)</f>
        <v>43007</v>
      </c>
      <c r="U678" s="288">
        <f t="shared" si="40"/>
        <v>71</v>
      </c>
      <c r="V678" s="286">
        <f t="shared" si="43"/>
        <v>8.0599999999999783E-2</v>
      </c>
      <c r="W678" s="289">
        <f>IFERROR(INDEX(Rainfall_Dry!$O$2:$O$217,MATCH(B678, Rainfall_Dry!$A$2:$A$217,0)),"")</f>
        <v>6.900000125</v>
      </c>
      <c r="X678" s="270">
        <v>54.080969906906262</v>
      </c>
      <c r="Y678" s="270">
        <v>21.264484651351896</v>
      </c>
      <c r="Z678" s="270">
        <v>24.654545441741845</v>
      </c>
      <c r="AA678" s="271" t="s">
        <v>2691</v>
      </c>
      <c r="AB678" s="270">
        <v>1.8433218334154755</v>
      </c>
      <c r="AC678" t="str">
        <f>IF('WetLitterbags placem_collection'!AB19="","",'WetLitterbags placem_collection'!AB19)</f>
        <v/>
      </c>
      <c r="AD678" t="str">
        <f>IF('WetLitterbags placem_collection'!Z19="","",'WetLitterbags placem_collection'!Z19)</f>
        <v/>
      </c>
      <c r="AE678" s="256" t="str">
        <f>IF('WetLitterbags placem_collection'!AA19="","",'WetLitterbags placem_collection'!AA19)</f>
        <v/>
      </c>
      <c r="AF678" t="str">
        <f>IF('WetLitterbags placem_collection'!AC19="","",'WetLitterbags placem_collection'!AC19)</f>
        <v/>
      </c>
      <c r="AG678">
        <f>IFERROR(AVERAGE('Dry_Litterbag Placem_Collection'!O19,'Dry_Litterbag Placem_Collection'!R19),"")</f>
        <v>12.9</v>
      </c>
      <c r="AH678" s="290">
        <f>IFERROR(AVERAGE('Dry_Litterbag Placem_Collection'!N19,'Dry_Litterbag Placem_Collection'!Q19),"")</f>
        <v>26.2</v>
      </c>
      <c r="AI678" s="289">
        <f>INDEX(Coordinates!$B$2:$B$197,MATCH(G678,Coordinates!$J$2:$J$197,0))</f>
        <v>-3.3854090330000002</v>
      </c>
      <c r="AJ678" s="289">
        <f>INDEX(Coordinates!$C$2:$C$197,MATCH(G678,Coordinates!$J$2:$J$197,0))</f>
        <v>34.818901029999999</v>
      </c>
      <c r="AK678" s="289" t="str">
        <f>IF(ISNUMBER(SEARCH("C", 'Dry_Litterbag Placem_Collection'!V19)),"YES","")</f>
        <v/>
      </c>
      <c r="AL678" s="289" t="str">
        <f>IF(ISNUMBER(SEARCH("H", 'Dry_Litterbag Placem_Collection'!V19)),"YES","")</f>
        <v/>
      </c>
      <c r="AM678" s="289" t="str">
        <f>IF(ISNUMBER(SEARCH("R", 'Dry_Litterbag Placem_Collection'!V19)),"YES","")</f>
        <v/>
      </c>
    </row>
    <row r="679" spans="1:39" ht="15" customHeight="1">
      <c r="A679" s="281" t="s">
        <v>2677</v>
      </c>
      <c r="B679" s="282">
        <f>'Dry_Litterbag Placem_Collection'!A20</f>
        <v>18</v>
      </c>
      <c r="C679" s="282" t="str">
        <f>'Dry_Litterbag Placem_Collection'!B20</f>
        <v>Makao</v>
      </c>
      <c r="D679" s="282" t="s">
        <v>2677</v>
      </c>
      <c r="E679" s="282" t="s">
        <v>2678</v>
      </c>
      <c r="F679" s="282">
        <v>3</v>
      </c>
      <c r="G679" s="283" t="str">
        <f>'Dry_Litterbag Placem_Collection'!C20</f>
        <v>Dry_Ag3_T2</v>
      </c>
      <c r="H679" s="293" t="s">
        <v>3672</v>
      </c>
      <c r="I679" s="294" t="s">
        <v>298</v>
      </c>
      <c r="J679" s="282" t="str">
        <f>IF(ISBLANK('Dry_Litterbag Placem_Collection'!M20),"","R"&amp;""&amp;'Dry_Litterbag Placem_Collection'!M20)</f>
        <v>R361</v>
      </c>
      <c r="K679" s="286">
        <f>IFERROR(INDEX('Green_rooibos initial weight'!$C$5:$C$1749,MATCH(J679, 'Green_rooibos initial weight'!$A$5:$A$1749,0)),"")</f>
        <v>2.2210000000000001</v>
      </c>
      <c r="L679" s="286">
        <f t="shared" si="41"/>
        <v>1.9712000000000001</v>
      </c>
      <c r="M679" s="291"/>
      <c r="N679" s="291"/>
      <c r="O679" s="286">
        <f>IF(IFERROR(INDEX('Both teabags AfterDry'!$D$3:$D$900,MATCH(J679,'Both teabags AfterDry'!$A$3:$A$900,0)),"")="","",(IFERROR(INDEX('Both teabags AfterDry'!$D$3:$D$900,MATCH(J679,'Both teabags AfterDry'!$A$3:$A$900,0)),"")))</f>
        <v>2.0156999999999998</v>
      </c>
      <c r="P679" s="286">
        <f t="shared" si="42"/>
        <v>1.8650999999999998</v>
      </c>
      <c r="Q679" s="291"/>
      <c r="R679" s="291"/>
      <c r="S679" s="287">
        <f>'Dry_Litterbag Placem_Collection'!E20</f>
        <v>42936</v>
      </c>
      <c r="T679" s="287">
        <f>IF('Dry_Litterbag Placem_Collection'!G20="","",'Dry_Litterbag Placem_Collection'!G20)</f>
        <v>43007</v>
      </c>
      <c r="U679" s="288">
        <f t="shared" si="40"/>
        <v>71</v>
      </c>
      <c r="V679" s="286">
        <f t="shared" si="43"/>
        <v>0.10610000000000031</v>
      </c>
      <c r="W679" s="289">
        <f>IFERROR(INDEX(Rainfall_Dry!$O$2:$O$217,MATCH(B679, Rainfall_Dry!$A$2:$A$217,0)),"")</f>
        <v>6.900000125</v>
      </c>
      <c r="X679" s="270">
        <v>54.080969906906262</v>
      </c>
      <c r="Y679" s="270">
        <v>21.264484651351896</v>
      </c>
      <c r="Z679" s="270">
        <v>24.654545441741845</v>
      </c>
      <c r="AA679" s="271" t="s">
        <v>2691</v>
      </c>
      <c r="AB679" s="270">
        <v>2.8433218334154802</v>
      </c>
      <c r="AC679" t="str">
        <f>IF('WetLitterbags placem_collection'!AB20="","",'WetLitterbags placem_collection'!AB20)</f>
        <v/>
      </c>
      <c r="AD679" t="str">
        <f>IF('WetLitterbags placem_collection'!Z20="","",'WetLitterbags placem_collection'!Z20)</f>
        <v/>
      </c>
      <c r="AE679" s="256" t="str">
        <f>IF('WetLitterbags placem_collection'!AA20="","",'WetLitterbags placem_collection'!AA20)</f>
        <v/>
      </c>
      <c r="AF679" t="str">
        <f>IF('WetLitterbags placem_collection'!AC20="","",'WetLitterbags placem_collection'!AC20)</f>
        <v/>
      </c>
      <c r="AG679">
        <f>IFERROR(AVERAGE('Dry_Litterbag Placem_Collection'!O20,'Dry_Litterbag Placem_Collection'!R20),"")</f>
        <v>11.15</v>
      </c>
      <c r="AH679" s="290">
        <f>IFERROR(AVERAGE('Dry_Litterbag Placem_Collection'!N20,'Dry_Litterbag Placem_Collection'!Q20),"")</f>
        <v>26.1</v>
      </c>
      <c r="AI679" s="289">
        <f>INDEX(Coordinates!$B$2:$B$197,MATCH(G679,Coordinates!$J$2:$J$197,0))</f>
        <v>-3.385375002</v>
      </c>
      <c r="AJ679" s="289">
        <f>INDEX(Coordinates!$C$2:$C$197,MATCH(G679,Coordinates!$J$2:$J$197,0))</f>
        <v>34.818939999999998</v>
      </c>
      <c r="AK679" s="289" t="str">
        <f>IF(ISNUMBER(SEARCH("C", 'Dry_Litterbag Placem_Collection'!V20)),"YES","")</f>
        <v/>
      </c>
      <c r="AL679" s="289" t="str">
        <f>IF(ISNUMBER(SEARCH("H", 'Dry_Litterbag Placem_Collection'!V20)),"YES","")</f>
        <v/>
      </c>
      <c r="AM679" s="289" t="str">
        <f>IF(ISNUMBER(SEARCH("R", 'Dry_Litterbag Placem_Collection'!V20)),"YES","")</f>
        <v/>
      </c>
    </row>
    <row r="680" spans="1:39" ht="15" customHeight="1">
      <c r="A680" s="281" t="s">
        <v>2677</v>
      </c>
      <c r="B680" s="282">
        <f>'Dry_Litterbag Placem_Collection'!A21</f>
        <v>19</v>
      </c>
      <c r="C680" s="282" t="str">
        <f>'Dry_Litterbag Placem_Collection'!B21</f>
        <v>Makao</v>
      </c>
      <c r="D680" s="282" t="s">
        <v>2677</v>
      </c>
      <c r="E680" s="282" t="s">
        <v>2678</v>
      </c>
      <c r="F680" s="282">
        <v>3</v>
      </c>
      <c r="G680" s="283" t="str">
        <f>'Dry_Litterbag Placem_Collection'!C21</f>
        <v>Dry_Ag3_T3</v>
      </c>
      <c r="H680" s="293" t="s">
        <v>3672</v>
      </c>
      <c r="I680" s="294" t="s">
        <v>298</v>
      </c>
      <c r="J680" s="282" t="str">
        <f>IF(ISBLANK('Dry_Litterbag Placem_Collection'!M21),"","R"&amp;""&amp;'Dry_Litterbag Placem_Collection'!M21)</f>
        <v>R280</v>
      </c>
      <c r="K680" s="286">
        <f>IFERROR(INDEX('Green_rooibos initial weight'!$C$5:$C$1749,MATCH(J680, 'Green_rooibos initial weight'!$A$5:$A$1749,0)),"")</f>
        <v>2.11</v>
      </c>
      <c r="L680" s="286">
        <f t="shared" si="41"/>
        <v>1.8601999999999999</v>
      </c>
      <c r="M680" s="291"/>
      <c r="N680" s="291"/>
      <c r="O680" s="286">
        <f>IF(IFERROR(INDEX('Both teabags AfterDry'!$D$3:$D$900,MATCH(J680,'Both teabags AfterDry'!$A$3:$A$900,0)),"")="","",(IFERROR(INDEX('Both teabags AfterDry'!$D$3:$D$900,MATCH(J680,'Both teabags AfterDry'!$A$3:$A$900,0)),"")))</f>
        <v>1.9007000000000001</v>
      </c>
      <c r="P680" s="286">
        <f t="shared" si="42"/>
        <v>1.7501</v>
      </c>
      <c r="Q680" s="291"/>
      <c r="R680" s="291"/>
      <c r="S680" s="287">
        <f>'Dry_Litterbag Placem_Collection'!E21</f>
        <v>42936</v>
      </c>
      <c r="T680" s="287">
        <f>IF('Dry_Litterbag Placem_Collection'!G21="","",'Dry_Litterbag Placem_Collection'!G21)</f>
        <v>43007</v>
      </c>
      <c r="U680" s="288">
        <f t="shared" si="40"/>
        <v>71</v>
      </c>
      <c r="V680" s="286">
        <f t="shared" si="43"/>
        <v>0.11009999999999986</v>
      </c>
      <c r="W680" s="289">
        <f>IFERROR(INDEX(Rainfall_Dry!$O$2:$O$217,MATCH(B680, Rainfall_Dry!$A$2:$A$217,0)),"")</f>
        <v>6.900000125</v>
      </c>
      <c r="X680" s="270">
        <v>54.080969906906262</v>
      </c>
      <c r="Y680" s="270">
        <v>21.264484651351896</v>
      </c>
      <c r="Z680" s="270">
        <v>24.654545441741845</v>
      </c>
      <c r="AA680" s="271" t="s">
        <v>2691</v>
      </c>
      <c r="AB680" s="270">
        <v>3.8433218334154802</v>
      </c>
      <c r="AC680" t="str">
        <f>IF('WetLitterbags placem_collection'!AB21="","",'WetLitterbags placem_collection'!AB21)</f>
        <v/>
      </c>
      <c r="AD680" t="str">
        <f>IF('WetLitterbags placem_collection'!Z21="","",'WetLitterbags placem_collection'!Z21)</f>
        <v/>
      </c>
      <c r="AE680" s="256" t="str">
        <f>IF('WetLitterbags placem_collection'!AA21="","",'WetLitterbags placem_collection'!AA21)</f>
        <v/>
      </c>
      <c r="AF680" t="str">
        <f>IF('WetLitterbags placem_collection'!AC21="","",'WetLitterbags placem_collection'!AC21)</f>
        <v/>
      </c>
      <c r="AG680">
        <f>IFERROR(AVERAGE('Dry_Litterbag Placem_Collection'!O21,'Dry_Litterbag Placem_Collection'!R21),"")</f>
        <v>15.75</v>
      </c>
      <c r="AH680" s="290">
        <f>IFERROR(AVERAGE('Dry_Litterbag Placem_Collection'!N21,'Dry_Litterbag Placem_Collection'!Q21),"")</f>
        <v>25.700000000000003</v>
      </c>
      <c r="AI680" s="289">
        <f>INDEX(Coordinates!$B$2:$B$197,MATCH(G680,Coordinates!$J$2:$J$197,0))</f>
        <v>-3.3853589930000001</v>
      </c>
      <c r="AJ680" s="289">
        <f>INDEX(Coordinates!$C$2:$C$197,MATCH(G680,Coordinates!$J$2:$J$197,0))</f>
        <v>34.818991969999999</v>
      </c>
      <c r="AK680" s="289" t="str">
        <f>IF(ISNUMBER(SEARCH("C", 'Dry_Litterbag Placem_Collection'!V21)),"YES","")</f>
        <v/>
      </c>
      <c r="AL680" s="289" t="str">
        <f>IF(ISNUMBER(SEARCH("H", 'Dry_Litterbag Placem_Collection'!V21)),"YES","")</f>
        <v/>
      </c>
      <c r="AM680" s="289" t="str">
        <f>IF(ISNUMBER(SEARCH("R", 'Dry_Litterbag Placem_Collection'!V21)),"YES","")</f>
        <v/>
      </c>
    </row>
    <row r="681" spans="1:39" ht="15" customHeight="1">
      <c r="A681" s="281" t="s">
        <v>2677</v>
      </c>
      <c r="B681" s="282">
        <f>'Dry_Litterbag Placem_Collection'!A22</f>
        <v>20</v>
      </c>
      <c r="C681" s="282" t="str">
        <f>'Dry_Litterbag Placem_Collection'!B22</f>
        <v>Makao</v>
      </c>
      <c r="D681" s="282" t="s">
        <v>2677</v>
      </c>
      <c r="E681" s="282" t="s">
        <v>2678</v>
      </c>
      <c r="F681" s="282">
        <v>3</v>
      </c>
      <c r="G681" s="283" t="str">
        <f>'Dry_Litterbag Placem_Collection'!C22</f>
        <v>Dry_Ag3_T4</v>
      </c>
      <c r="H681" s="293" t="s">
        <v>3672</v>
      </c>
      <c r="I681" s="294" t="s">
        <v>298</v>
      </c>
      <c r="J681" s="282" t="str">
        <f>IF(ISBLANK('Dry_Litterbag Placem_Collection'!M22),"","R"&amp;""&amp;'Dry_Litterbag Placem_Collection'!M22)</f>
        <v>R320</v>
      </c>
      <c r="K681" s="286">
        <f>IFERROR(INDEX('Green_rooibos initial weight'!$C$5:$C$1749,MATCH(J681, 'Green_rooibos initial weight'!$A$5:$A$1749,0)),"")</f>
        <v>2.1459999999999999</v>
      </c>
      <c r="L681" s="286">
        <f t="shared" si="41"/>
        <v>1.8961999999999999</v>
      </c>
      <c r="M681" s="291"/>
      <c r="N681" s="291"/>
      <c r="O681" s="286">
        <f>IF(IFERROR(INDEX('Both teabags AfterDry'!$D$3:$D$900,MATCH(J681,'Both teabags AfterDry'!$A$3:$A$900,0)),"")="","",(IFERROR(INDEX('Both teabags AfterDry'!$D$3:$D$900,MATCH(J681,'Both teabags AfterDry'!$A$3:$A$900,0)),"")))</f>
        <v>1.9332</v>
      </c>
      <c r="P681" s="286">
        <f t="shared" si="42"/>
        <v>1.7826</v>
      </c>
      <c r="Q681" s="291"/>
      <c r="R681" s="291"/>
      <c r="S681" s="287">
        <f>'Dry_Litterbag Placem_Collection'!E22</f>
        <v>42936</v>
      </c>
      <c r="T681" s="287">
        <f>IF('Dry_Litterbag Placem_Collection'!G22="","",'Dry_Litterbag Placem_Collection'!G22)</f>
        <v>43007</v>
      </c>
      <c r="U681" s="288">
        <f t="shared" si="40"/>
        <v>71</v>
      </c>
      <c r="V681" s="286">
        <f t="shared" si="43"/>
        <v>0.11359999999999992</v>
      </c>
      <c r="W681" s="289">
        <f>IFERROR(INDEX(Rainfall_Dry!$O$2:$O$217,MATCH(B681, Rainfall_Dry!$A$2:$A$217,0)),"")</f>
        <v>6.900000125</v>
      </c>
      <c r="X681" s="270">
        <v>54.080969906906262</v>
      </c>
      <c r="Y681" s="270">
        <v>21.264484651351896</v>
      </c>
      <c r="Z681" s="270">
        <v>24.654545441741845</v>
      </c>
      <c r="AA681" s="271" t="s">
        <v>2691</v>
      </c>
      <c r="AB681" s="270">
        <v>4.8433218334154802</v>
      </c>
      <c r="AC681" t="str">
        <f>IF('WetLitterbags placem_collection'!AB22="","",'WetLitterbags placem_collection'!AB22)</f>
        <v/>
      </c>
      <c r="AD681" t="str">
        <f>IF('WetLitterbags placem_collection'!Z22="","",'WetLitterbags placem_collection'!Z22)</f>
        <v/>
      </c>
      <c r="AE681" s="256" t="str">
        <f>IF('WetLitterbags placem_collection'!AA22="","",'WetLitterbags placem_collection'!AA22)</f>
        <v/>
      </c>
      <c r="AF681" t="str">
        <f>IF('WetLitterbags placem_collection'!AC22="","",'WetLitterbags placem_collection'!AC22)</f>
        <v/>
      </c>
      <c r="AG681">
        <f>IFERROR(AVERAGE('Dry_Litterbag Placem_Collection'!O22,'Dry_Litterbag Placem_Collection'!R22),"")</f>
        <v>16</v>
      </c>
      <c r="AH681" s="290">
        <f>IFERROR(AVERAGE('Dry_Litterbag Placem_Collection'!N22,'Dry_Litterbag Placem_Collection'!Q22),"")</f>
        <v>26.3</v>
      </c>
      <c r="AI681" s="289">
        <f>INDEX(Coordinates!$B$2:$B$197,MATCH(G681,Coordinates!$J$2:$J$197,0))</f>
        <v>-3.3853969629999998</v>
      </c>
      <c r="AJ681" s="289">
        <f>INDEX(Coordinates!$C$2:$C$197,MATCH(G681,Coordinates!$J$2:$J$197,0))</f>
        <v>34.818977969999999</v>
      </c>
      <c r="AK681" s="289" t="str">
        <f>IF(ISNUMBER(SEARCH("C", 'Dry_Litterbag Placem_Collection'!V22)),"YES","")</f>
        <v/>
      </c>
      <c r="AL681" s="289" t="str">
        <f>IF(ISNUMBER(SEARCH("H", 'Dry_Litterbag Placem_Collection'!V22)),"YES","")</f>
        <v/>
      </c>
      <c r="AM681" s="289" t="str">
        <f>IF(ISNUMBER(SEARCH("R", 'Dry_Litterbag Placem_Collection'!V22)),"YES","")</f>
        <v/>
      </c>
    </row>
    <row r="682" spans="1:39" ht="15" customHeight="1">
      <c r="A682" s="281" t="s">
        <v>2677</v>
      </c>
      <c r="B682" s="282">
        <f>'Dry_Litterbag Placem_Collection'!A23</f>
        <v>21</v>
      </c>
      <c r="C682" s="282" t="str">
        <f>'Dry_Litterbag Placem_Collection'!B23</f>
        <v>Makao</v>
      </c>
      <c r="D682" s="282" t="s">
        <v>2677</v>
      </c>
      <c r="E682" s="282" t="s">
        <v>2678</v>
      </c>
      <c r="F682" s="282">
        <v>3</v>
      </c>
      <c r="G682" s="283" t="str">
        <f>'Dry_Litterbag Placem_Collection'!C23</f>
        <v>Dry_Ag3_T5</v>
      </c>
      <c r="H682" s="293" t="s">
        <v>3672</v>
      </c>
      <c r="I682" s="294" t="s">
        <v>298</v>
      </c>
      <c r="J682" s="282" t="str">
        <f>IF(ISBLANK('Dry_Litterbag Placem_Collection'!M23),"","R"&amp;""&amp;'Dry_Litterbag Placem_Collection'!M23)</f>
        <v>R209</v>
      </c>
      <c r="K682" s="286">
        <f>IFERROR(INDEX('Green_rooibos initial weight'!$C$5:$C$1749,MATCH(J682, 'Green_rooibos initial weight'!$A$5:$A$1749,0)),"")</f>
        <v>2.2069999999999999</v>
      </c>
      <c r="L682" s="286">
        <f t="shared" si="41"/>
        <v>1.9571999999999998</v>
      </c>
      <c r="M682" s="291"/>
      <c r="N682" s="291"/>
      <c r="O682" s="286" t="str">
        <f>IF(IFERROR(INDEX('Both teabags AfterDry'!$D$3:$D$900,MATCH(J682,'Both teabags AfterDry'!$A$3:$A$900,0)),"")="","",(IFERROR(INDEX('Both teabags AfterDry'!$D$3:$D$900,MATCH(J682,'Both teabags AfterDry'!$A$3:$A$900,0)),"")))</f>
        <v/>
      </c>
      <c r="P682" s="286" t="str">
        <f t="shared" si="42"/>
        <v/>
      </c>
      <c r="Q682" s="291"/>
      <c r="R682" s="291"/>
      <c r="S682" s="287">
        <f>'Dry_Litterbag Placem_Collection'!E23</f>
        <v>42936</v>
      </c>
      <c r="T682" s="287">
        <f>IF('Dry_Litterbag Placem_Collection'!G23="","",'Dry_Litterbag Placem_Collection'!G23)</f>
        <v>43007</v>
      </c>
      <c r="U682" s="288">
        <f t="shared" si="40"/>
        <v>71</v>
      </c>
      <c r="V682" s="286" t="str">
        <f t="shared" si="43"/>
        <v/>
      </c>
      <c r="W682" s="289">
        <f>IFERROR(INDEX(Rainfall_Dry!$O$2:$O$217,MATCH(B682, Rainfall_Dry!$A$2:$A$217,0)),"")</f>
        <v>6.900000125</v>
      </c>
      <c r="X682" s="270">
        <v>54.080969906906262</v>
      </c>
      <c r="Y682" s="270">
        <v>21.264484651351896</v>
      </c>
      <c r="Z682" s="270">
        <v>24.654545441741845</v>
      </c>
      <c r="AA682" s="271" t="s">
        <v>2691</v>
      </c>
      <c r="AB682" s="270">
        <v>5.8433218334154802</v>
      </c>
      <c r="AC682" t="str">
        <f>IF('WetLitterbags placem_collection'!AB23="","",'WetLitterbags placem_collection'!AB23)</f>
        <v/>
      </c>
      <c r="AD682" t="str">
        <f>IF('WetLitterbags placem_collection'!Z23="","",'WetLitterbags placem_collection'!Z23)</f>
        <v/>
      </c>
      <c r="AE682" s="256" t="str">
        <f>IF('WetLitterbags placem_collection'!AA23="","",'WetLitterbags placem_collection'!AA23)</f>
        <v/>
      </c>
      <c r="AF682" t="str">
        <f>IF('WetLitterbags placem_collection'!AC23="","",'WetLitterbags placem_collection'!AC23)</f>
        <v/>
      </c>
      <c r="AG682">
        <f>IFERROR(AVERAGE('Dry_Litterbag Placem_Collection'!O23,'Dry_Litterbag Placem_Collection'!R23),"")</f>
        <v>13.2</v>
      </c>
      <c r="AH682" s="290">
        <f>IFERROR(AVERAGE('Dry_Litterbag Placem_Collection'!N23,'Dry_Litterbag Placem_Collection'!Q23),"")</f>
        <v>26.1</v>
      </c>
      <c r="AI682" s="289">
        <f>INDEX(Coordinates!$B$2:$B$197,MATCH(G682,Coordinates!$J$2:$J$197,0))</f>
        <v>-3.3854019919999998</v>
      </c>
      <c r="AJ682" s="289">
        <f>INDEX(Coordinates!$C$2:$C$197,MATCH(G682,Coordinates!$J$2:$J$197,0))</f>
        <v>34.81894604</v>
      </c>
      <c r="AK682" s="289" t="str">
        <f>IF(ISNUMBER(SEARCH("C", 'Dry_Litterbag Placem_Collection'!V23)),"YES","")</f>
        <v/>
      </c>
      <c r="AL682" s="289" t="str">
        <f>IF(ISNUMBER(SEARCH("H", 'Dry_Litterbag Placem_Collection'!V23)),"YES","")</f>
        <v/>
      </c>
      <c r="AM682" s="289" t="str">
        <f>IF(ISNUMBER(SEARCH("R", 'Dry_Litterbag Placem_Collection'!V23)),"YES","")</f>
        <v/>
      </c>
    </row>
    <row r="683" spans="1:39" ht="15" customHeight="1">
      <c r="A683" s="281" t="s">
        <v>2677</v>
      </c>
      <c r="B683" s="282">
        <f>'Dry_Litterbag Placem_Collection'!A24</f>
        <v>22</v>
      </c>
      <c r="C683" s="282" t="str">
        <f>'Dry_Litterbag Placem_Collection'!B24</f>
        <v>Makao</v>
      </c>
      <c r="D683" s="282" t="s">
        <v>2677</v>
      </c>
      <c r="E683" s="282" t="s">
        <v>2678</v>
      </c>
      <c r="F683" s="282">
        <v>3</v>
      </c>
      <c r="G683" s="283" t="str">
        <f>'Dry_Litterbag Placem_Collection'!C24</f>
        <v>Dry_Ag3_T6</v>
      </c>
      <c r="H683" s="293" t="s">
        <v>3672</v>
      </c>
      <c r="I683" s="294" t="s">
        <v>298</v>
      </c>
      <c r="J683" s="282" t="str">
        <f>IF(ISBLANK('Dry_Litterbag Placem_Collection'!M24),"","R"&amp;""&amp;'Dry_Litterbag Placem_Collection'!M24)</f>
        <v>R646</v>
      </c>
      <c r="K683" s="286">
        <f>IFERROR(INDEX('Green_rooibos initial weight'!$C$5:$C$1749,MATCH(J683, 'Green_rooibos initial weight'!$A$5:$A$1749,0)),"")</f>
        <v>2.1480000000000001</v>
      </c>
      <c r="L683" s="286">
        <f t="shared" si="41"/>
        <v>1.8982000000000001</v>
      </c>
      <c r="M683" s="291"/>
      <c r="N683" s="291"/>
      <c r="O683" s="286">
        <f>IF(IFERROR(INDEX('Both teabags AfterDry'!$D$3:$D$900,MATCH(J683,'Both teabags AfterDry'!$A$3:$A$900,0)),"")="","",(IFERROR(INDEX('Both teabags AfterDry'!$D$3:$D$900,MATCH(J683,'Both teabags AfterDry'!$A$3:$A$900,0)),"")))</f>
        <v>1.8704000000000001</v>
      </c>
      <c r="P683" s="286">
        <f t="shared" si="42"/>
        <v>1.7198</v>
      </c>
      <c r="Q683" s="291"/>
      <c r="R683" s="291"/>
      <c r="S683" s="287">
        <f>'Dry_Litterbag Placem_Collection'!E24</f>
        <v>42936</v>
      </c>
      <c r="T683" s="287">
        <f>IF('Dry_Litterbag Placem_Collection'!G24="","",'Dry_Litterbag Placem_Collection'!G24)</f>
        <v>43007</v>
      </c>
      <c r="U683" s="288">
        <f t="shared" si="40"/>
        <v>71</v>
      </c>
      <c r="V683" s="286">
        <f t="shared" si="43"/>
        <v>0.17840000000000011</v>
      </c>
      <c r="W683" s="289">
        <f>IFERROR(INDEX(Rainfall_Dry!$O$2:$O$217,MATCH(B683, Rainfall_Dry!$A$2:$A$217,0)),"")</f>
        <v>6.900000125</v>
      </c>
      <c r="X683" s="270">
        <v>54.080969906906262</v>
      </c>
      <c r="Y683" s="270">
        <v>21.264484651351896</v>
      </c>
      <c r="Z683" s="270">
        <v>24.654545441741845</v>
      </c>
      <c r="AA683" s="271" t="s">
        <v>2691</v>
      </c>
      <c r="AB683" s="270">
        <v>6.8433218334154802</v>
      </c>
      <c r="AC683" t="str">
        <f>IF('WetLitterbags placem_collection'!AB24="","",'WetLitterbags placem_collection'!AB24)</f>
        <v/>
      </c>
      <c r="AD683" t="str">
        <f>IF('WetLitterbags placem_collection'!Z24="","",'WetLitterbags placem_collection'!Z24)</f>
        <v/>
      </c>
      <c r="AE683" s="256" t="str">
        <f>IF('WetLitterbags placem_collection'!AA24="","",'WetLitterbags placem_collection'!AA24)</f>
        <v/>
      </c>
      <c r="AF683" t="str">
        <f>IF('WetLitterbags placem_collection'!AC24="","",'WetLitterbags placem_collection'!AC24)</f>
        <v/>
      </c>
      <c r="AG683">
        <f>IFERROR(AVERAGE('Dry_Litterbag Placem_Collection'!O24,'Dry_Litterbag Placem_Collection'!R24),"")</f>
        <v>19.05</v>
      </c>
      <c r="AH683" s="290">
        <f>IFERROR(AVERAGE('Dry_Litterbag Placem_Collection'!N24,'Dry_Litterbag Placem_Collection'!Q24),"")</f>
        <v>25.75</v>
      </c>
      <c r="AI683" s="289">
        <f>INDEX(Coordinates!$B$2:$B$197,MATCH(G683,Coordinates!$J$2:$J$197,0))</f>
        <v>-3.3854470029999999</v>
      </c>
      <c r="AJ683" s="289">
        <f>INDEX(Coordinates!$C$2:$C$197,MATCH(G683,Coordinates!$J$2:$J$197,0))</f>
        <v>34.818946959999998</v>
      </c>
      <c r="AK683" s="289" t="str">
        <f>IF(ISNUMBER(SEARCH("C", 'Dry_Litterbag Placem_Collection'!V24)),"YES","")</f>
        <v/>
      </c>
      <c r="AL683" s="289" t="str">
        <f>IF(ISNUMBER(SEARCH("H", 'Dry_Litterbag Placem_Collection'!V24)),"YES","")</f>
        <v/>
      </c>
      <c r="AM683" s="289" t="str">
        <f>IF(ISNUMBER(SEARCH("R", 'Dry_Litterbag Placem_Collection'!V24)),"YES","")</f>
        <v/>
      </c>
    </row>
    <row r="684" spans="1:39" ht="15" customHeight="1">
      <c r="A684" s="281" t="s">
        <v>2677</v>
      </c>
      <c r="B684" s="282">
        <f>'Dry_Litterbag Placem_Collection'!A25</f>
        <v>23</v>
      </c>
      <c r="C684" s="282" t="str">
        <f>'Dry_Litterbag Placem_Collection'!B25</f>
        <v>Makao</v>
      </c>
      <c r="D684" s="282" t="s">
        <v>2677</v>
      </c>
      <c r="E684" s="282" t="s">
        <v>2678</v>
      </c>
      <c r="F684" s="282">
        <v>3</v>
      </c>
      <c r="G684" s="283" t="str">
        <f>'Dry_Litterbag Placem_Collection'!C25</f>
        <v>Dry_Ag3_T7</v>
      </c>
      <c r="H684" s="293" t="s">
        <v>3672</v>
      </c>
      <c r="I684" s="294" t="s">
        <v>298</v>
      </c>
      <c r="J684" s="282" t="str">
        <f>IF(ISBLANK('Dry_Litterbag Placem_Collection'!M25),"","R"&amp;""&amp;'Dry_Litterbag Placem_Collection'!M25)</f>
        <v/>
      </c>
      <c r="K684" s="286" t="str">
        <f>IFERROR(INDEX('Green_rooibos initial weight'!$C$5:$C$1749,MATCH(J684, 'Green_rooibos initial weight'!$A$5:$A$1749,0)),"")</f>
        <v/>
      </c>
      <c r="L684" s="286" t="str">
        <f t="shared" si="41"/>
        <v/>
      </c>
      <c r="M684" s="291"/>
      <c r="N684" s="291"/>
      <c r="O684" s="286" t="str">
        <f>IF(IFERROR(INDEX('Both teabags AfterDry'!$D$3:$D$900,MATCH(J684,'Both teabags AfterDry'!$A$3:$A$900,0)),"")="","",(IFERROR(INDEX('Both teabags AfterDry'!$D$3:$D$900,MATCH(J684,'Both teabags AfterDry'!$A$3:$A$900,0)),"")))</f>
        <v/>
      </c>
      <c r="P684" s="286" t="str">
        <f t="shared" si="42"/>
        <v/>
      </c>
      <c r="Q684" s="291"/>
      <c r="R684" s="291"/>
      <c r="S684" s="287">
        <f>'Dry_Litterbag Placem_Collection'!E25</f>
        <v>0</v>
      </c>
      <c r="T684" s="287" t="str">
        <f>IF('Dry_Litterbag Placem_Collection'!G25="","",'Dry_Litterbag Placem_Collection'!G25)</f>
        <v/>
      </c>
      <c r="U684" s="288" t="str">
        <f t="shared" si="40"/>
        <v/>
      </c>
      <c r="V684" s="286" t="str">
        <f t="shared" si="43"/>
        <v/>
      </c>
      <c r="W684" s="289" t="str">
        <f>IFERROR(INDEX(Rainfall_Dry!$O$2:$O$217,MATCH(B684, Rainfall_Dry!$A$2:$A$217,0)),"")</f>
        <v/>
      </c>
      <c r="X684" s="270">
        <v>54.080969906906262</v>
      </c>
      <c r="Y684" s="270">
        <v>21.264484651351896</v>
      </c>
      <c r="Z684" s="270">
        <v>24.654545441741845</v>
      </c>
      <c r="AA684" s="271" t="s">
        <v>2691</v>
      </c>
      <c r="AB684" s="270">
        <v>7.8433218334154802</v>
      </c>
      <c r="AC684" t="str">
        <f>IF('WetLitterbags placem_collection'!AB25="","",'WetLitterbags placem_collection'!AB25)</f>
        <v/>
      </c>
      <c r="AD684" t="str">
        <f>IF('WetLitterbags placem_collection'!Z25="","",'WetLitterbags placem_collection'!Z25)</f>
        <v/>
      </c>
      <c r="AE684" s="256" t="str">
        <f>IF('WetLitterbags placem_collection'!AA25="","",'WetLitterbags placem_collection'!AA25)</f>
        <v/>
      </c>
      <c r="AF684" t="str">
        <f>IF('WetLitterbags placem_collection'!AC25="","",'WetLitterbags placem_collection'!AC25)</f>
        <v/>
      </c>
      <c r="AG684" t="str">
        <f>IFERROR(AVERAGE('Dry_Litterbag Placem_Collection'!O25,'Dry_Litterbag Placem_Collection'!R25),"")</f>
        <v/>
      </c>
      <c r="AH684" s="290" t="str">
        <f>IFERROR(AVERAGE('Dry_Litterbag Placem_Collection'!N25,'Dry_Litterbag Placem_Collection'!Q25),"")</f>
        <v/>
      </c>
      <c r="AI684" s="289">
        <f>INDEX(Coordinates!$B$2:$B$197,MATCH(G684,Coordinates!$J$2:$J$197,0))</f>
        <v>-3.3854200130000001</v>
      </c>
      <c r="AJ684" s="289">
        <f>INDEX(Coordinates!$C$2:$C$197,MATCH(G684,Coordinates!$J$2:$J$197,0))</f>
        <v>34.818856019999998</v>
      </c>
      <c r="AK684" s="289" t="str">
        <f>IF(ISNUMBER(SEARCH("C", 'Dry_Litterbag Placem_Collection'!V25)),"YES","")</f>
        <v/>
      </c>
      <c r="AL684" s="289" t="str">
        <f>IF(ISNUMBER(SEARCH("H", 'Dry_Litterbag Placem_Collection'!V25)),"YES","")</f>
        <v/>
      </c>
      <c r="AM684" s="289" t="str">
        <f>IF(ISNUMBER(SEARCH("R", 'Dry_Litterbag Placem_Collection'!V25)),"YES","")</f>
        <v/>
      </c>
    </row>
    <row r="685" spans="1:39" ht="15" customHeight="1">
      <c r="A685" s="281" t="s">
        <v>2677</v>
      </c>
      <c r="B685" s="282">
        <f>'Dry_Litterbag Placem_Collection'!A26</f>
        <v>24</v>
      </c>
      <c r="C685" s="282" t="str">
        <f>'Dry_Litterbag Placem_Collection'!B26</f>
        <v>Makao</v>
      </c>
      <c r="D685" s="282" t="s">
        <v>2677</v>
      </c>
      <c r="E685" s="282" t="s">
        <v>2678</v>
      </c>
      <c r="F685" s="282">
        <v>3</v>
      </c>
      <c r="G685" s="283" t="str">
        <f>'Dry_Litterbag Placem_Collection'!C26</f>
        <v>Dry_Ag3_T8</v>
      </c>
      <c r="H685" s="293" t="s">
        <v>3672</v>
      </c>
      <c r="I685" s="294" t="s">
        <v>298</v>
      </c>
      <c r="J685" s="282" t="str">
        <f>IF(ISBLANK('Dry_Litterbag Placem_Collection'!M26),"","R"&amp;""&amp;'Dry_Litterbag Placem_Collection'!M26)</f>
        <v>R650</v>
      </c>
      <c r="K685" s="286">
        <f>IFERROR(INDEX('Green_rooibos initial weight'!$C$5:$C$1749,MATCH(J685, 'Green_rooibos initial weight'!$A$5:$A$1749,0)),"")</f>
        <v>2.169</v>
      </c>
      <c r="L685" s="286">
        <f t="shared" si="41"/>
        <v>1.9192</v>
      </c>
      <c r="M685" s="291"/>
      <c r="N685" s="291"/>
      <c r="O685" s="286">
        <f>IF(IFERROR(INDEX('Both teabags AfterDry'!$D$3:$D$900,MATCH(J685,'Both teabags AfterDry'!$A$3:$A$900,0)),"")="","",(IFERROR(INDEX('Both teabags AfterDry'!$D$3:$D$900,MATCH(J685,'Both teabags AfterDry'!$A$3:$A$900,0)),"")))</f>
        <v>1.9756</v>
      </c>
      <c r="P685" s="286">
        <f t="shared" si="42"/>
        <v>1.825</v>
      </c>
      <c r="Q685" s="291"/>
      <c r="R685" s="291"/>
      <c r="S685" s="287">
        <f>'Dry_Litterbag Placem_Collection'!E26</f>
        <v>42936</v>
      </c>
      <c r="T685" s="287">
        <f>IF('Dry_Litterbag Placem_Collection'!G26="","",'Dry_Litterbag Placem_Collection'!G26)</f>
        <v>43007</v>
      </c>
      <c r="U685" s="288">
        <f t="shared" si="40"/>
        <v>71</v>
      </c>
      <c r="V685" s="286">
        <f t="shared" si="43"/>
        <v>9.4200000000000061E-2</v>
      </c>
      <c r="W685" s="289">
        <f>IFERROR(INDEX(Rainfall_Dry!$O$2:$O$217,MATCH(B685, Rainfall_Dry!$A$2:$A$217,0)),"")</f>
        <v>6.900000125</v>
      </c>
      <c r="X685" s="270">
        <v>54.080969906906262</v>
      </c>
      <c r="Y685" s="270">
        <v>21.264484651351896</v>
      </c>
      <c r="Z685" s="270">
        <v>24.654545441741845</v>
      </c>
      <c r="AA685" s="271" t="s">
        <v>2691</v>
      </c>
      <c r="AB685" s="270">
        <v>8.8433218334154695</v>
      </c>
      <c r="AC685" t="str">
        <f>IF('WetLitterbags placem_collection'!AB26="","",'WetLitterbags placem_collection'!AB26)</f>
        <v/>
      </c>
      <c r="AD685" t="str">
        <f>IF('WetLitterbags placem_collection'!Z26="","",'WetLitterbags placem_collection'!Z26)</f>
        <v/>
      </c>
      <c r="AE685" s="256" t="str">
        <f>IF('WetLitterbags placem_collection'!AA26="","",'WetLitterbags placem_collection'!AA26)</f>
        <v/>
      </c>
      <c r="AF685" t="str">
        <f>IF('WetLitterbags placem_collection'!AC26="","",'WetLitterbags placem_collection'!AC26)</f>
        <v/>
      </c>
      <c r="AG685">
        <f>IFERROR(AVERAGE('Dry_Litterbag Placem_Collection'!O26,'Dry_Litterbag Placem_Collection'!R26),"")</f>
        <v>15.6</v>
      </c>
      <c r="AH685" s="290">
        <f>IFERROR(AVERAGE('Dry_Litterbag Placem_Collection'!N26,'Dry_Litterbag Placem_Collection'!Q26),"")</f>
        <v>25.5</v>
      </c>
      <c r="AI685" s="289">
        <f>INDEX(Coordinates!$B$2:$B$197,MATCH(G685,Coordinates!$J$2:$J$197,0))</f>
        <v>-3.3853829649999998</v>
      </c>
      <c r="AJ685" s="289">
        <f>INDEX(Coordinates!$C$2:$C$197,MATCH(G685,Coordinates!$J$2:$J$197,0))</f>
        <v>34.818877980000003</v>
      </c>
      <c r="AK685" s="289" t="str">
        <f>IF(ISNUMBER(SEARCH("C", 'Dry_Litterbag Placem_Collection'!V26)),"YES","")</f>
        <v/>
      </c>
      <c r="AL685" s="289" t="str">
        <f>IF(ISNUMBER(SEARCH("H", 'Dry_Litterbag Placem_Collection'!V26)),"YES","")</f>
        <v/>
      </c>
      <c r="AM685" s="289" t="str">
        <f>IF(ISNUMBER(SEARCH("R", 'Dry_Litterbag Placem_Collection'!V26)),"YES","")</f>
        <v/>
      </c>
    </row>
    <row r="686" spans="1:39" ht="15" customHeight="1">
      <c r="A686" s="281" t="s">
        <v>2677</v>
      </c>
      <c r="B686" s="282">
        <f>'Dry_Litterbag Placem_Collection'!A27</f>
        <v>25</v>
      </c>
      <c r="C686" s="282" t="str">
        <f>'Dry_Litterbag Placem_Collection'!B27</f>
        <v>Makao</v>
      </c>
      <c r="D686" s="282" t="s">
        <v>2677</v>
      </c>
      <c r="E686" s="282" t="s">
        <v>2678</v>
      </c>
      <c r="F686" s="282">
        <v>4</v>
      </c>
      <c r="G686" s="283" t="str">
        <f>'Dry_Litterbag Placem_Collection'!C27</f>
        <v>Dry_Ag4_T1</v>
      </c>
      <c r="H686" s="293" t="s">
        <v>3672</v>
      </c>
      <c r="I686" s="294" t="s">
        <v>298</v>
      </c>
      <c r="J686" s="282" t="str">
        <f>IF(ISBLANK('Dry_Litterbag Placem_Collection'!M27),"","R"&amp;""&amp;'Dry_Litterbag Placem_Collection'!M27)</f>
        <v>R230</v>
      </c>
      <c r="K686" s="286">
        <f>IFERROR(INDEX('Green_rooibos initial weight'!$C$5:$C$1749,MATCH(J686, 'Green_rooibos initial weight'!$A$5:$A$1749,0)),"")</f>
        <v>2.2589999999999999</v>
      </c>
      <c r="L686" s="286">
        <f t="shared" si="41"/>
        <v>2.0091999999999999</v>
      </c>
      <c r="M686" s="291"/>
      <c r="N686" s="291"/>
      <c r="O686" s="286">
        <f>IF(IFERROR(INDEX('Both teabags AfterDry'!$D$3:$D$900,MATCH(J686,'Both teabags AfterDry'!$A$3:$A$900,0)),"")="","",(IFERROR(INDEX('Both teabags AfterDry'!$D$3:$D$900,MATCH(J686,'Both teabags AfterDry'!$A$3:$A$900,0)),"")))</f>
        <v>2.0360999999999998</v>
      </c>
      <c r="P686" s="286">
        <f t="shared" si="42"/>
        <v>1.8854999999999997</v>
      </c>
      <c r="Q686" s="291"/>
      <c r="R686" s="291"/>
      <c r="S686" s="287">
        <f>'Dry_Litterbag Placem_Collection'!E27</f>
        <v>42936</v>
      </c>
      <c r="T686" s="287">
        <f>IF('Dry_Litterbag Placem_Collection'!G27="","",'Dry_Litterbag Placem_Collection'!G27)</f>
        <v>43007</v>
      </c>
      <c r="U686" s="288">
        <f t="shared" si="40"/>
        <v>71</v>
      </c>
      <c r="V686" s="286">
        <f t="shared" si="43"/>
        <v>0.12370000000000014</v>
      </c>
      <c r="W686" s="289">
        <f>IFERROR(INDEX(Rainfall_Dry!$O$2:$O$217,MATCH(B686, Rainfall_Dry!$A$2:$A$217,0)),"")</f>
        <v>6.900000125</v>
      </c>
      <c r="X686" s="270">
        <v>51.960000000000008</v>
      </c>
      <c r="Y686" s="270">
        <v>18.919999999999995</v>
      </c>
      <c r="Z686" s="270">
        <v>29.120000000000005</v>
      </c>
      <c r="AA686" s="271" t="s">
        <v>2691</v>
      </c>
      <c r="AB686" s="270">
        <v>1.85293247905372</v>
      </c>
      <c r="AC686" t="str">
        <f>IF('WetLitterbags placem_collection'!AB27="","",'WetLitterbags placem_collection'!AB27)</f>
        <v/>
      </c>
      <c r="AD686" t="str">
        <f>IF('WetLitterbags placem_collection'!Z27="","",'WetLitterbags placem_collection'!Z27)</f>
        <v/>
      </c>
      <c r="AE686" s="256" t="str">
        <f>IF('WetLitterbags placem_collection'!AA27="","",'WetLitterbags placem_collection'!AA27)</f>
        <v/>
      </c>
      <c r="AF686" t="str">
        <f>IF('WetLitterbags placem_collection'!AC27="","",'WetLitterbags placem_collection'!AC27)</f>
        <v/>
      </c>
      <c r="AG686">
        <f>IFERROR(AVERAGE('Dry_Litterbag Placem_Collection'!O27,'Dry_Litterbag Placem_Collection'!R27),"")</f>
        <v>9.85</v>
      </c>
      <c r="AH686" s="290">
        <f>IFERROR(AVERAGE('Dry_Litterbag Placem_Collection'!N27,'Dry_Litterbag Placem_Collection'!Q27),"")</f>
        <v>25.4</v>
      </c>
      <c r="AI686" s="289">
        <f>INDEX(Coordinates!$B$2:$B$197,MATCH(G686,Coordinates!$J$2:$J$197,0))</f>
        <v>-3.3849129919999998</v>
      </c>
      <c r="AJ686" s="289">
        <f>INDEX(Coordinates!$C$2:$C$197,MATCH(G686,Coordinates!$J$2:$J$197,0))</f>
        <v>34.818899020000003</v>
      </c>
      <c r="AK686" s="289" t="str">
        <f>IF(ISNUMBER(SEARCH("C", 'Dry_Litterbag Placem_Collection'!V27)),"YES","")</f>
        <v/>
      </c>
      <c r="AL686" s="289" t="str">
        <f>IF(ISNUMBER(SEARCH("H", 'Dry_Litterbag Placem_Collection'!V27)),"YES","")</f>
        <v/>
      </c>
      <c r="AM686" s="289" t="str">
        <f>IF(ISNUMBER(SEARCH("R", 'Dry_Litterbag Placem_Collection'!V27)),"YES","")</f>
        <v/>
      </c>
    </row>
    <row r="687" spans="1:39" ht="15" customHeight="1">
      <c r="A687" s="281" t="s">
        <v>2677</v>
      </c>
      <c r="B687" s="282">
        <f>'Dry_Litterbag Placem_Collection'!A28</f>
        <v>26</v>
      </c>
      <c r="C687" s="282" t="str">
        <f>'Dry_Litterbag Placem_Collection'!B28</f>
        <v>Makao</v>
      </c>
      <c r="D687" s="282" t="s">
        <v>2677</v>
      </c>
      <c r="E687" s="282" t="s">
        <v>2678</v>
      </c>
      <c r="F687" s="282">
        <v>4</v>
      </c>
      <c r="G687" s="283" t="str">
        <f>'Dry_Litterbag Placem_Collection'!C28</f>
        <v>Dry_Ag4_T2</v>
      </c>
      <c r="H687" s="293" t="s">
        <v>3672</v>
      </c>
      <c r="I687" s="294" t="s">
        <v>298</v>
      </c>
      <c r="J687" s="282" t="str">
        <f>IF(ISBLANK('Dry_Litterbag Placem_Collection'!M28),"","R"&amp;""&amp;'Dry_Litterbag Placem_Collection'!M28)</f>
        <v>R642</v>
      </c>
      <c r="K687" s="286">
        <f>IFERROR(INDEX('Green_rooibos initial weight'!$C$5:$C$1749,MATCH(J687, 'Green_rooibos initial weight'!$A$5:$A$1749,0)),"")</f>
        <v>2.14</v>
      </c>
      <c r="L687" s="286">
        <f t="shared" si="41"/>
        <v>1.8902000000000001</v>
      </c>
      <c r="M687" s="291"/>
      <c r="N687" s="291"/>
      <c r="O687" s="286">
        <f>IF(IFERROR(INDEX('Both teabags AfterDry'!$D$3:$D$900,MATCH(J687,'Both teabags AfterDry'!$A$3:$A$900,0)),"")="","",(IFERROR(INDEX('Both teabags AfterDry'!$D$3:$D$900,MATCH(J687,'Both teabags AfterDry'!$A$3:$A$900,0)),"")))</f>
        <v>1.9686999999999999</v>
      </c>
      <c r="P687" s="286">
        <f t="shared" si="42"/>
        <v>1.8180999999999998</v>
      </c>
      <c r="Q687" s="291"/>
      <c r="R687" s="291"/>
      <c r="S687" s="287">
        <f>'Dry_Litterbag Placem_Collection'!E28</f>
        <v>42936</v>
      </c>
      <c r="T687" s="287">
        <f>IF('Dry_Litterbag Placem_Collection'!G28="","",'Dry_Litterbag Placem_Collection'!G28)</f>
        <v>43007</v>
      </c>
      <c r="U687" s="288">
        <f t="shared" si="40"/>
        <v>71</v>
      </c>
      <c r="V687" s="286">
        <f t="shared" si="43"/>
        <v>7.2100000000000275E-2</v>
      </c>
      <c r="W687" s="289">
        <f>IFERROR(INDEX(Rainfall_Dry!$O$2:$O$217,MATCH(B687, Rainfall_Dry!$A$2:$A$217,0)),"")</f>
        <v>6.900000125</v>
      </c>
      <c r="X687" s="270">
        <v>51.960000000000008</v>
      </c>
      <c r="Y687" s="270">
        <v>18.919999999999995</v>
      </c>
      <c r="Z687" s="270">
        <v>29.120000000000005</v>
      </c>
      <c r="AA687" s="271" t="s">
        <v>2691</v>
      </c>
      <c r="AB687" s="270">
        <v>2.8529324790537198</v>
      </c>
      <c r="AC687" t="str">
        <f>IF('WetLitterbags placem_collection'!AB28="","",'WetLitterbags placem_collection'!AB28)</f>
        <v/>
      </c>
      <c r="AD687" t="str">
        <f>IF('WetLitterbags placem_collection'!Z28="","",'WetLitterbags placem_collection'!Z28)</f>
        <v/>
      </c>
      <c r="AE687" s="256" t="str">
        <f>IF('WetLitterbags placem_collection'!AA28="","",'WetLitterbags placem_collection'!AA28)</f>
        <v/>
      </c>
      <c r="AF687" t="str">
        <f>IF('WetLitterbags placem_collection'!AC28="","",'WetLitterbags placem_collection'!AC28)</f>
        <v/>
      </c>
      <c r="AG687">
        <f>IFERROR(AVERAGE('Dry_Litterbag Placem_Collection'!O28,'Dry_Litterbag Placem_Collection'!R28),"")</f>
        <v>8.1</v>
      </c>
      <c r="AH687" s="290">
        <f>IFERROR(AVERAGE('Dry_Litterbag Placem_Collection'!N28,'Dry_Litterbag Placem_Collection'!Q28),"")</f>
        <v>25.85</v>
      </c>
      <c r="AI687" s="289">
        <f>INDEX(Coordinates!$B$2:$B$197,MATCH(G687,Coordinates!$J$2:$J$197,0))</f>
        <v>-3.3849689999999999</v>
      </c>
      <c r="AJ687" s="289">
        <f>INDEX(Coordinates!$C$2:$C$197,MATCH(G687,Coordinates!$J$2:$J$197,0))</f>
        <v>34.818908</v>
      </c>
      <c r="AK687" s="289" t="str">
        <f>IF(ISNUMBER(SEARCH("C", 'Dry_Litterbag Placem_Collection'!V28)),"YES","")</f>
        <v/>
      </c>
      <c r="AL687" s="289" t="str">
        <f>IF(ISNUMBER(SEARCH("H", 'Dry_Litterbag Placem_Collection'!V28)),"YES","")</f>
        <v/>
      </c>
      <c r="AM687" s="289" t="str">
        <f>IF(ISNUMBER(SEARCH("R", 'Dry_Litterbag Placem_Collection'!V28)),"YES","")</f>
        <v/>
      </c>
    </row>
    <row r="688" spans="1:39" ht="15" customHeight="1">
      <c r="A688" s="281" t="s">
        <v>2677</v>
      </c>
      <c r="B688" s="282">
        <f>'Dry_Litterbag Placem_Collection'!A29</f>
        <v>27</v>
      </c>
      <c r="C688" s="282" t="str">
        <f>'Dry_Litterbag Placem_Collection'!B29</f>
        <v>Makao</v>
      </c>
      <c r="D688" s="282" t="s">
        <v>2677</v>
      </c>
      <c r="E688" s="282" t="s">
        <v>2678</v>
      </c>
      <c r="F688" s="282">
        <v>4</v>
      </c>
      <c r="G688" s="283" t="str">
        <f>'Dry_Litterbag Placem_Collection'!C29</f>
        <v>Dry_Ag4_T3</v>
      </c>
      <c r="H688" s="293" t="s">
        <v>3672</v>
      </c>
      <c r="I688" s="294" t="s">
        <v>298</v>
      </c>
      <c r="J688" s="282" t="str">
        <f>IF(ISBLANK('Dry_Litterbag Placem_Collection'!M29),"","R"&amp;""&amp;'Dry_Litterbag Placem_Collection'!M29)</f>
        <v>R199</v>
      </c>
      <c r="K688" s="286">
        <f>IFERROR(INDEX('Green_rooibos initial weight'!$C$5:$C$1749,MATCH(J688, 'Green_rooibos initial weight'!$A$5:$A$1749,0)),"")</f>
        <v>2.1850000000000001</v>
      </c>
      <c r="L688" s="286">
        <f t="shared" si="41"/>
        <v>1.9352</v>
      </c>
      <c r="M688" s="291"/>
      <c r="N688" s="291"/>
      <c r="O688" s="286" t="str">
        <f>IF(IFERROR(INDEX('Both teabags AfterDry'!$D$3:$D$900,MATCH(J688,'Both teabags AfterDry'!$A$3:$A$900,0)),"")="","",(IFERROR(INDEX('Both teabags AfterDry'!$D$3:$D$900,MATCH(J688,'Both teabags AfterDry'!$A$3:$A$900,0)),"")))</f>
        <v/>
      </c>
      <c r="P688" s="286" t="str">
        <f t="shared" si="42"/>
        <v/>
      </c>
      <c r="Q688" s="291"/>
      <c r="R688" s="291"/>
      <c r="S688" s="287">
        <f>'Dry_Litterbag Placem_Collection'!E29</f>
        <v>42936</v>
      </c>
      <c r="T688" s="287">
        <f>IF('Dry_Litterbag Placem_Collection'!G29="","",'Dry_Litterbag Placem_Collection'!G29)</f>
        <v>43007</v>
      </c>
      <c r="U688" s="288">
        <f t="shared" si="40"/>
        <v>71</v>
      </c>
      <c r="V688" s="286" t="str">
        <f t="shared" si="43"/>
        <v/>
      </c>
      <c r="W688" s="289">
        <f>IFERROR(INDEX(Rainfall_Dry!$O$2:$O$217,MATCH(B688, Rainfall_Dry!$A$2:$A$217,0)),"")</f>
        <v>6.900000125</v>
      </c>
      <c r="X688" s="270">
        <v>51.960000000000008</v>
      </c>
      <c r="Y688" s="270">
        <v>18.919999999999995</v>
      </c>
      <c r="Z688" s="270">
        <v>29.120000000000005</v>
      </c>
      <c r="AA688" s="271" t="s">
        <v>2691</v>
      </c>
      <c r="AB688" s="270">
        <v>3.8529324790537198</v>
      </c>
      <c r="AC688" t="str">
        <f>IF('WetLitterbags placem_collection'!AB29="","",'WetLitterbags placem_collection'!AB29)</f>
        <v/>
      </c>
      <c r="AD688" t="str">
        <f>IF('WetLitterbags placem_collection'!Z29="","",'WetLitterbags placem_collection'!Z29)</f>
        <v/>
      </c>
      <c r="AE688" s="256" t="str">
        <f>IF('WetLitterbags placem_collection'!AA29="","",'WetLitterbags placem_collection'!AA29)</f>
        <v/>
      </c>
      <c r="AF688" t="str">
        <f>IF('WetLitterbags placem_collection'!AC29="","",'WetLitterbags placem_collection'!AC29)</f>
        <v/>
      </c>
      <c r="AG688">
        <f>IFERROR(AVERAGE('Dry_Litterbag Placem_Collection'!O29,'Dry_Litterbag Placem_Collection'!R29),"")</f>
        <v>14.1</v>
      </c>
      <c r="AH688" s="290">
        <f>IFERROR(AVERAGE('Dry_Litterbag Placem_Collection'!N29,'Dry_Litterbag Placem_Collection'!Q29),"")</f>
        <v>26.15</v>
      </c>
      <c r="AI688" s="289">
        <f>INDEX(Coordinates!$B$2:$B$197,MATCH(G688,Coordinates!$J$2:$J$197,0))</f>
        <v>-3.3849350359999999</v>
      </c>
      <c r="AJ688" s="289">
        <f>INDEX(Coordinates!$C$2:$C$197,MATCH(G688,Coordinates!$J$2:$J$197,0))</f>
        <v>34.818943019999999</v>
      </c>
      <c r="AK688" s="289" t="str">
        <f>IF(ISNUMBER(SEARCH("C", 'Dry_Litterbag Placem_Collection'!V29)),"YES","")</f>
        <v/>
      </c>
      <c r="AL688" s="289" t="str">
        <f>IF(ISNUMBER(SEARCH("H", 'Dry_Litterbag Placem_Collection'!V29)),"YES","")</f>
        <v/>
      </c>
      <c r="AM688" s="289" t="str">
        <f>IF(ISNUMBER(SEARCH("R", 'Dry_Litterbag Placem_Collection'!V29)),"YES","")</f>
        <v/>
      </c>
    </row>
    <row r="689" spans="1:39" ht="15" customHeight="1">
      <c r="A689" s="281" t="s">
        <v>2677</v>
      </c>
      <c r="B689" s="282">
        <f>'Dry_Litterbag Placem_Collection'!A30</f>
        <v>28</v>
      </c>
      <c r="C689" s="282" t="str">
        <f>'Dry_Litterbag Placem_Collection'!B30</f>
        <v>Makao</v>
      </c>
      <c r="D689" s="282" t="s">
        <v>2677</v>
      </c>
      <c r="E689" s="282" t="s">
        <v>2678</v>
      </c>
      <c r="F689" s="282">
        <v>4</v>
      </c>
      <c r="G689" s="283" t="str">
        <f>'Dry_Litterbag Placem_Collection'!C30</f>
        <v>Dry_Ag4_T4</v>
      </c>
      <c r="H689" s="293" t="s">
        <v>3672</v>
      </c>
      <c r="I689" s="294" t="s">
        <v>298</v>
      </c>
      <c r="J689" s="282" t="str">
        <f>IF(ISBLANK('Dry_Litterbag Placem_Collection'!M30),"","R"&amp;""&amp;'Dry_Litterbag Placem_Collection'!M30)</f>
        <v>R162</v>
      </c>
      <c r="K689" s="286">
        <f>IFERROR(INDEX('Green_rooibos initial weight'!$C$5:$C$1749,MATCH(J689, 'Green_rooibos initial weight'!$A$5:$A$1749,0)),"")</f>
        <v>2.242</v>
      </c>
      <c r="L689" s="286">
        <f t="shared" si="41"/>
        <v>1.9922</v>
      </c>
      <c r="M689" s="291"/>
      <c r="N689" s="291"/>
      <c r="O689" s="286">
        <f>IF(IFERROR(INDEX('Both teabags AfterDry'!$D$3:$D$900,MATCH(J689,'Both teabags AfterDry'!$A$3:$A$900,0)),"")="","",(IFERROR(INDEX('Both teabags AfterDry'!$D$3:$D$900,MATCH(J689,'Both teabags AfterDry'!$A$3:$A$900,0)),"")))</f>
        <v>1.964</v>
      </c>
      <c r="P689" s="286">
        <f t="shared" si="42"/>
        <v>1.8133999999999999</v>
      </c>
      <c r="Q689" s="291"/>
      <c r="R689" s="291"/>
      <c r="S689" s="287">
        <f>'Dry_Litterbag Placem_Collection'!E30</f>
        <v>42936</v>
      </c>
      <c r="T689" s="287">
        <f>IF('Dry_Litterbag Placem_Collection'!G30="","",'Dry_Litterbag Placem_Collection'!G30)</f>
        <v>43007</v>
      </c>
      <c r="U689" s="288">
        <f t="shared" si="40"/>
        <v>71</v>
      </c>
      <c r="V689" s="286">
        <f t="shared" si="43"/>
        <v>0.17880000000000007</v>
      </c>
      <c r="W689" s="289">
        <f>IFERROR(INDEX(Rainfall_Dry!$O$2:$O$217,MATCH(B689, Rainfall_Dry!$A$2:$A$217,0)),"")</f>
        <v>6.900000125</v>
      </c>
      <c r="X689" s="270">
        <v>51.960000000000008</v>
      </c>
      <c r="Y689" s="270">
        <v>18.919999999999995</v>
      </c>
      <c r="Z689" s="270">
        <v>29.120000000000005</v>
      </c>
      <c r="AA689" s="271" t="s">
        <v>2691</v>
      </c>
      <c r="AB689" s="270">
        <v>4.8529324790537203</v>
      </c>
      <c r="AC689" t="str">
        <f>IF('WetLitterbags placem_collection'!AB30="","",'WetLitterbags placem_collection'!AB30)</f>
        <v/>
      </c>
      <c r="AD689" t="str">
        <f>IF('WetLitterbags placem_collection'!Z30="","",'WetLitterbags placem_collection'!Z30)</f>
        <v/>
      </c>
      <c r="AE689" s="256" t="str">
        <f>IF('WetLitterbags placem_collection'!AA30="","",'WetLitterbags placem_collection'!AA30)</f>
        <v/>
      </c>
      <c r="AF689" t="str">
        <f>IF('WetLitterbags placem_collection'!AC30="","",'WetLitterbags placem_collection'!AC30)</f>
        <v/>
      </c>
      <c r="AG689">
        <f>IFERROR(AVERAGE('Dry_Litterbag Placem_Collection'!O30,'Dry_Litterbag Placem_Collection'!R30),"")</f>
        <v>9.1000000000000014</v>
      </c>
      <c r="AH689" s="290">
        <f>IFERROR(AVERAGE('Dry_Litterbag Placem_Collection'!N30,'Dry_Litterbag Placem_Collection'!Q30),"")</f>
        <v>25.700000000000003</v>
      </c>
      <c r="AI689" s="289">
        <f>INDEX(Coordinates!$B$2:$B$197,MATCH(G689,Coordinates!$J$2:$J$197,0))</f>
        <v>-3.3850070369999998</v>
      </c>
      <c r="AJ689" s="289">
        <f>INDEX(Coordinates!$C$2:$C$197,MATCH(G689,Coordinates!$J$2:$J$197,0))</f>
        <v>34.818888960000002</v>
      </c>
      <c r="AK689" s="289" t="str">
        <f>IF(ISNUMBER(SEARCH("C", 'Dry_Litterbag Placem_Collection'!V30)),"YES","")</f>
        <v/>
      </c>
      <c r="AL689" s="289" t="str">
        <f>IF(ISNUMBER(SEARCH("H", 'Dry_Litterbag Placem_Collection'!V30)),"YES","")</f>
        <v/>
      </c>
      <c r="AM689" s="289" t="str">
        <f>IF(ISNUMBER(SEARCH("R", 'Dry_Litterbag Placem_Collection'!V30)),"YES","")</f>
        <v/>
      </c>
    </row>
    <row r="690" spans="1:39" ht="15" customHeight="1">
      <c r="A690" s="281" t="s">
        <v>2677</v>
      </c>
      <c r="B690" s="282">
        <f>'Dry_Litterbag Placem_Collection'!A31</f>
        <v>29</v>
      </c>
      <c r="C690" s="282" t="str">
        <f>'Dry_Litterbag Placem_Collection'!B31</f>
        <v>Makao</v>
      </c>
      <c r="D690" s="282" t="s">
        <v>2677</v>
      </c>
      <c r="E690" s="282" t="s">
        <v>2678</v>
      </c>
      <c r="F690" s="282">
        <v>4</v>
      </c>
      <c r="G690" s="283" t="str">
        <f>'Dry_Litterbag Placem_Collection'!C31</f>
        <v>Dry_Ag4_T5</v>
      </c>
      <c r="H690" s="293" t="s">
        <v>3672</v>
      </c>
      <c r="I690" s="294" t="s">
        <v>298</v>
      </c>
      <c r="J690" s="282" t="str">
        <f>IF(ISBLANK('Dry_Litterbag Placem_Collection'!M31),"","R"&amp;""&amp;'Dry_Litterbag Placem_Collection'!M31)</f>
        <v>R163</v>
      </c>
      <c r="K690" s="286">
        <f>IFERROR(INDEX('Green_rooibos initial weight'!$C$5:$C$1749,MATCH(J690, 'Green_rooibos initial weight'!$A$5:$A$1749,0)),"")</f>
        <v>2.23</v>
      </c>
      <c r="L690" s="286">
        <f t="shared" si="41"/>
        <v>1.9802</v>
      </c>
      <c r="M690" s="291"/>
      <c r="N690" s="291"/>
      <c r="O690" s="286">
        <f>IF(IFERROR(INDEX('Both teabags AfterDry'!$D$3:$D$900,MATCH(J690,'Both teabags AfterDry'!$A$3:$A$900,0)),"")="","",(IFERROR(INDEX('Both teabags AfterDry'!$D$3:$D$900,MATCH(J690,'Both teabags AfterDry'!$A$3:$A$900,0)),"")))</f>
        <v>1.9955000000000001</v>
      </c>
      <c r="P690" s="286">
        <f t="shared" si="42"/>
        <v>1.8449</v>
      </c>
      <c r="Q690" s="291"/>
      <c r="R690" s="291"/>
      <c r="S690" s="287">
        <f>'Dry_Litterbag Placem_Collection'!E31</f>
        <v>42936</v>
      </c>
      <c r="T690" s="287">
        <f>IF('Dry_Litterbag Placem_Collection'!G31="","",'Dry_Litterbag Placem_Collection'!G31)</f>
        <v>43007</v>
      </c>
      <c r="U690" s="288">
        <f t="shared" si="40"/>
        <v>71</v>
      </c>
      <c r="V690" s="286">
        <f t="shared" si="43"/>
        <v>0.13529999999999998</v>
      </c>
      <c r="W690" s="289">
        <f>IFERROR(INDEX(Rainfall_Dry!$O$2:$O$217,MATCH(B690, Rainfall_Dry!$A$2:$A$217,0)),"")</f>
        <v>6.900000125</v>
      </c>
      <c r="X690" s="270">
        <v>51.960000000000008</v>
      </c>
      <c r="Y690" s="270">
        <v>18.919999999999995</v>
      </c>
      <c r="Z690" s="270">
        <v>29.120000000000005</v>
      </c>
      <c r="AA690" s="271" t="s">
        <v>2691</v>
      </c>
      <c r="AB690" s="270">
        <v>5.8529324790537203</v>
      </c>
      <c r="AC690" t="str">
        <f>IF('WetLitterbags placem_collection'!AB31="","",'WetLitterbags placem_collection'!AB31)</f>
        <v/>
      </c>
      <c r="AD690" t="str">
        <f>IF('WetLitterbags placem_collection'!Z31="","",'WetLitterbags placem_collection'!Z31)</f>
        <v/>
      </c>
      <c r="AE690" s="256" t="str">
        <f>IF('WetLitterbags placem_collection'!AA31="","",'WetLitterbags placem_collection'!AA31)</f>
        <v/>
      </c>
      <c r="AF690" t="str">
        <f>IF('WetLitterbags placem_collection'!AC31="","",'WetLitterbags placem_collection'!AC31)</f>
        <v/>
      </c>
      <c r="AG690">
        <f>IFERROR(AVERAGE('Dry_Litterbag Placem_Collection'!O31,'Dry_Litterbag Placem_Collection'!R31),"")</f>
        <v>15.15</v>
      </c>
      <c r="AH690" s="290">
        <f>IFERROR(AVERAGE('Dry_Litterbag Placem_Collection'!N31,'Dry_Litterbag Placem_Collection'!Q31),"")</f>
        <v>25.65</v>
      </c>
      <c r="AI690" s="289">
        <f>INDEX(Coordinates!$B$2:$B$197,MATCH(G690,Coordinates!$J$2:$J$197,0))</f>
        <v>-3.3849480280000002</v>
      </c>
      <c r="AJ690" s="289">
        <f>INDEX(Coordinates!$C$2:$C$197,MATCH(G690,Coordinates!$J$2:$J$197,0))</f>
        <v>34.818854010000003</v>
      </c>
      <c r="AK690" s="289" t="str">
        <f>IF(ISNUMBER(SEARCH("C", 'Dry_Litterbag Placem_Collection'!V31)),"YES","")</f>
        <v/>
      </c>
      <c r="AL690" s="289" t="str">
        <f>IF(ISNUMBER(SEARCH("H", 'Dry_Litterbag Placem_Collection'!V31)),"YES","")</f>
        <v/>
      </c>
      <c r="AM690" s="289" t="str">
        <f>IF(ISNUMBER(SEARCH("R", 'Dry_Litterbag Placem_Collection'!V31)),"YES","")</f>
        <v/>
      </c>
    </row>
    <row r="691" spans="1:39" ht="15" customHeight="1">
      <c r="A691" s="281" t="s">
        <v>2677</v>
      </c>
      <c r="B691" s="282">
        <f>'Dry_Litterbag Placem_Collection'!A32</f>
        <v>30</v>
      </c>
      <c r="C691" s="282" t="str">
        <f>'Dry_Litterbag Placem_Collection'!B32</f>
        <v>Makao</v>
      </c>
      <c r="D691" s="282" t="s">
        <v>2677</v>
      </c>
      <c r="E691" s="282" t="s">
        <v>2678</v>
      </c>
      <c r="F691" s="282">
        <v>4</v>
      </c>
      <c r="G691" s="283" t="str">
        <f>'Dry_Litterbag Placem_Collection'!C32</f>
        <v>Dry_Ag4_T6</v>
      </c>
      <c r="H691" s="293" t="s">
        <v>3672</v>
      </c>
      <c r="I691" s="294" t="s">
        <v>298</v>
      </c>
      <c r="J691" s="282" t="str">
        <f>IF(ISBLANK('Dry_Litterbag Placem_Collection'!M32),"","R"&amp;""&amp;'Dry_Litterbag Placem_Collection'!M32)</f>
        <v>R345</v>
      </c>
      <c r="K691" s="286">
        <f>IFERROR(INDEX('Green_rooibos initial weight'!$C$5:$C$1749,MATCH(J691, 'Green_rooibos initial weight'!$A$5:$A$1749,0)),"")</f>
        <v>2.2599999999999998</v>
      </c>
      <c r="L691" s="286">
        <f t="shared" si="41"/>
        <v>2.0101999999999998</v>
      </c>
      <c r="M691" s="291"/>
      <c r="N691" s="291"/>
      <c r="O691" s="286">
        <f>IF(IFERROR(INDEX('Both teabags AfterDry'!$D$3:$D$900,MATCH(J691,'Both teabags AfterDry'!$A$3:$A$900,0)),"")="","",(IFERROR(INDEX('Both teabags AfterDry'!$D$3:$D$900,MATCH(J691,'Both teabags AfterDry'!$A$3:$A$900,0)),"")))</f>
        <v>2.0409000000000002</v>
      </c>
      <c r="P691" s="286">
        <f t="shared" si="42"/>
        <v>1.8903000000000001</v>
      </c>
      <c r="Q691" s="291"/>
      <c r="R691" s="291"/>
      <c r="S691" s="287">
        <f>'Dry_Litterbag Placem_Collection'!E32</f>
        <v>42936</v>
      </c>
      <c r="T691" s="287">
        <f>IF('Dry_Litterbag Placem_Collection'!G32="","",'Dry_Litterbag Placem_Collection'!G32)</f>
        <v>43007</v>
      </c>
      <c r="U691" s="288">
        <f t="shared" si="40"/>
        <v>71</v>
      </c>
      <c r="V691" s="286">
        <f t="shared" si="43"/>
        <v>0.11989999999999967</v>
      </c>
      <c r="W691" s="289">
        <f>IFERROR(INDEX(Rainfall_Dry!$O$2:$O$217,MATCH(B691, Rainfall_Dry!$A$2:$A$217,0)),"")</f>
        <v>6.900000125</v>
      </c>
      <c r="X691" s="270">
        <v>51.960000000000008</v>
      </c>
      <c r="Y691" s="270">
        <v>18.919999999999995</v>
      </c>
      <c r="Z691" s="270">
        <v>29.120000000000005</v>
      </c>
      <c r="AA691" s="271" t="s">
        <v>2691</v>
      </c>
      <c r="AB691" s="270">
        <v>6.8529324790537203</v>
      </c>
      <c r="AC691" t="str">
        <f>IF('WetLitterbags placem_collection'!AB32="","",'WetLitterbags placem_collection'!AB32)</f>
        <v/>
      </c>
      <c r="AD691" t="str">
        <f>IF('WetLitterbags placem_collection'!Z32="","",'WetLitterbags placem_collection'!Z32)</f>
        <v/>
      </c>
      <c r="AE691" s="256" t="str">
        <f>IF('WetLitterbags placem_collection'!AA32="","",'WetLitterbags placem_collection'!AA32)</f>
        <v/>
      </c>
      <c r="AF691" t="str">
        <f>IF('WetLitterbags placem_collection'!AC32="","",'WetLitterbags placem_collection'!AC32)</f>
        <v/>
      </c>
      <c r="AG691">
        <f>IFERROR(AVERAGE('Dry_Litterbag Placem_Collection'!O32,'Dry_Litterbag Placem_Collection'!R32),"")</f>
        <v>9.3000000000000007</v>
      </c>
      <c r="AH691" s="290">
        <f>IFERROR(AVERAGE('Dry_Litterbag Placem_Collection'!N32,'Dry_Litterbag Placem_Collection'!Q32),"")</f>
        <v>24</v>
      </c>
      <c r="AI691" s="289">
        <f>INDEX(Coordinates!$B$2:$B$197,MATCH(G691,Coordinates!$J$2:$J$197,0))</f>
        <v>-3.38496496</v>
      </c>
      <c r="AJ691" s="289">
        <f>INDEX(Coordinates!$C$2:$C$197,MATCH(G691,Coordinates!$J$2:$J$197,0))</f>
        <v>34.818790970000002</v>
      </c>
      <c r="AK691" s="289" t="str">
        <f>IF(ISNUMBER(SEARCH("C", 'Dry_Litterbag Placem_Collection'!V32)),"YES","")</f>
        <v/>
      </c>
      <c r="AL691" s="289" t="str">
        <f>IF(ISNUMBER(SEARCH("H", 'Dry_Litterbag Placem_Collection'!V32)),"YES","")</f>
        <v/>
      </c>
      <c r="AM691" s="289" t="str">
        <f>IF(ISNUMBER(SEARCH("R", 'Dry_Litterbag Placem_Collection'!V32)),"YES","")</f>
        <v/>
      </c>
    </row>
    <row r="692" spans="1:39" ht="15" customHeight="1">
      <c r="A692" s="281" t="s">
        <v>2677</v>
      </c>
      <c r="B692" s="282">
        <f>'Dry_Litterbag Placem_Collection'!A33</f>
        <v>31</v>
      </c>
      <c r="C692" s="282" t="str">
        <f>'Dry_Litterbag Placem_Collection'!B33</f>
        <v>Makao</v>
      </c>
      <c r="D692" s="282" t="s">
        <v>2677</v>
      </c>
      <c r="E692" s="282" t="s">
        <v>2678</v>
      </c>
      <c r="F692" s="282">
        <v>4</v>
      </c>
      <c r="G692" s="283" t="str">
        <f>'Dry_Litterbag Placem_Collection'!C33</f>
        <v>Dry_Ag4_T7</v>
      </c>
      <c r="H692" s="293" t="s">
        <v>3672</v>
      </c>
      <c r="I692" s="294" t="s">
        <v>298</v>
      </c>
      <c r="J692" s="282" t="str">
        <f>IF(ISBLANK('Dry_Litterbag Placem_Collection'!M33),"","R"&amp;""&amp;'Dry_Litterbag Placem_Collection'!M33)</f>
        <v/>
      </c>
      <c r="K692" s="286" t="str">
        <f>IFERROR(INDEX('Green_rooibos initial weight'!$C$5:$C$1749,MATCH(J692, 'Green_rooibos initial weight'!$A$5:$A$1749,0)),"")</f>
        <v/>
      </c>
      <c r="L692" s="286" t="str">
        <f t="shared" si="41"/>
        <v/>
      </c>
      <c r="M692" s="291"/>
      <c r="N692" s="291"/>
      <c r="O692" s="286" t="str">
        <f>IF(IFERROR(INDEX('Both teabags AfterDry'!$D$3:$D$900,MATCH(J692,'Both teabags AfterDry'!$A$3:$A$900,0)),"")="","",(IFERROR(INDEX('Both teabags AfterDry'!$D$3:$D$900,MATCH(J692,'Both teabags AfterDry'!$A$3:$A$900,0)),"")))</f>
        <v/>
      </c>
      <c r="P692" s="286" t="str">
        <f t="shared" si="42"/>
        <v/>
      </c>
      <c r="Q692" s="291"/>
      <c r="R692" s="291"/>
      <c r="S692" s="287">
        <f>'Dry_Litterbag Placem_Collection'!E33</f>
        <v>0</v>
      </c>
      <c r="T692" s="287" t="str">
        <f>IF('Dry_Litterbag Placem_Collection'!G33="","",'Dry_Litterbag Placem_Collection'!G33)</f>
        <v/>
      </c>
      <c r="U692" s="288" t="str">
        <f t="shared" si="40"/>
        <v/>
      </c>
      <c r="V692" s="286" t="str">
        <f t="shared" si="43"/>
        <v/>
      </c>
      <c r="W692" s="289" t="str">
        <f>IFERROR(INDEX(Rainfall_Dry!$O$2:$O$217,MATCH(B692, Rainfall_Dry!$A$2:$A$217,0)),"")</f>
        <v/>
      </c>
      <c r="X692" s="270">
        <v>51.960000000000008</v>
      </c>
      <c r="Y692" s="270">
        <v>18.919999999999995</v>
      </c>
      <c r="Z692" s="270">
        <v>29.120000000000005</v>
      </c>
      <c r="AA692" s="271" t="s">
        <v>2691</v>
      </c>
      <c r="AB692" s="270">
        <v>7.8529324790537203</v>
      </c>
      <c r="AC692" t="str">
        <f>IF('WetLitterbags placem_collection'!AB33="","",'WetLitterbags placem_collection'!AB33)</f>
        <v/>
      </c>
      <c r="AD692" t="str">
        <f>IF('WetLitterbags placem_collection'!Z33="","",'WetLitterbags placem_collection'!Z33)</f>
        <v/>
      </c>
      <c r="AE692" s="256" t="str">
        <f>IF('WetLitterbags placem_collection'!AA33="","",'WetLitterbags placem_collection'!AA33)</f>
        <v/>
      </c>
      <c r="AF692" t="str">
        <f>IF('WetLitterbags placem_collection'!AC33="","",'WetLitterbags placem_collection'!AC33)</f>
        <v/>
      </c>
      <c r="AG692" t="str">
        <f>IFERROR(AVERAGE('Dry_Litterbag Placem_Collection'!O33,'Dry_Litterbag Placem_Collection'!R33),"")</f>
        <v/>
      </c>
      <c r="AH692" s="290" t="str">
        <f>IFERROR(AVERAGE('Dry_Litterbag Placem_Collection'!N33,'Dry_Litterbag Placem_Collection'!Q33),"")</f>
        <v/>
      </c>
      <c r="AI692" s="289">
        <f>INDEX(Coordinates!$B$2:$B$197,MATCH(G692,Coordinates!$J$2:$J$197,0))</f>
        <v>-3.3848409909999999</v>
      </c>
      <c r="AJ692" s="289">
        <f>INDEX(Coordinates!$C$2:$C$197,MATCH(G692,Coordinates!$J$2:$J$197,0))</f>
        <v>34.818838999999997</v>
      </c>
      <c r="AK692" s="289" t="str">
        <f>IF(ISNUMBER(SEARCH("C", 'Dry_Litterbag Placem_Collection'!V33)),"YES","")</f>
        <v/>
      </c>
      <c r="AL692" s="289" t="str">
        <f>IF(ISNUMBER(SEARCH("H", 'Dry_Litterbag Placem_Collection'!V33)),"YES","")</f>
        <v/>
      </c>
      <c r="AM692" s="289" t="str">
        <f>IF(ISNUMBER(SEARCH("R", 'Dry_Litterbag Placem_Collection'!V33)),"YES","")</f>
        <v/>
      </c>
    </row>
    <row r="693" spans="1:39" ht="15" customHeight="1">
      <c r="A693" s="281" t="s">
        <v>2677</v>
      </c>
      <c r="B693" s="282">
        <f>'Dry_Litterbag Placem_Collection'!A34</f>
        <v>32</v>
      </c>
      <c r="C693" s="282" t="str">
        <f>'Dry_Litterbag Placem_Collection'!B34</f>
        <v>Makao</v>
      </c>
      <c r="D693" s="282" t="s">
        <v>2677</v>
      </c>
      <c r="E693" s="282" t="s">
        <v>2678</v>
      </c>
      <c r="F693" s="282">
        <v>4</v>
      </c>
      <c r="G693" s="283" t="str">
        <f>'Dry_Litterbag Placem_Collection'!C34</f>
        <v>Dry_Ag4_T8</v>
      </c>
      <c r="H693" s="293" t="s">
        <v>3672</v>
      </c>
      <c r="I693" s="294" t="s">
        <v>298</v>
      </c>
      <c r="J693" s="282" t="str">
        <f>IF(ISBLANK('Dry_Litterbag Placem_Collection'!M34),"","R"&amp;""&amp;'Dry_Litterbag Placem_Collection'!M34)</f>
        <v>R660</v>
      </c>
      <c r="K693" s="286">
        <f>IFERROR(INDEX('Green_rooibos initial weight'!$C$5:$C$1749,MATCH(J693, 'Green_rooibos initial weight'!$A$5:$A$1749,0)),"")</f>
        <v>2.2080000000000002</v>
      </c>
      <c r="L693" s="286">
        <f t="shared" si="41"/>
        <v>1.9582000000000002</v>
      </c>
      <c r="M693" s="291"/>
      <c r="N693" s="291"/>
      <c r="O693" s="286">
        <f>IF(IFERROR(INDEX('Both teabags AfterDry'!$D$3:$D$900,MATCH(J693,'Both teabags AfterDry'!$A$3:$A$900,0)),"")="","",(IFERROR(INDEX('Both teabags AfterDry'!$D$3:$D$900,MATCH(J693,'Both teabags AfterDry'!$A$3:$A$900,0)),"")))</f>
        <v>2.0331000000000001</v>
      </c>
      <c r="P693" s="286">
        <f t="shared" si="42"/>
        <v>1.8825000000000001</v>
      </c>
      <c r="Q693" s="291"/>
      <c r="R693" s="291"/>
      <c r="S693" s="287">
        <f>'Dry_Litterbag Placem_Collection'!E34</f>
        <v>42936</v>
      </c>
      <c r="T693" s="287">
        <f>IF('Dry_Litterbag Placem_Collection'!G34="","",'Dry_Litterbag Placem_Collection'!G34)</f>
        <v>43007</v>
      </c>
      <c r="U693" s="288">
        <f t="shared" si="40"/>
        <v>71</v>
      </c>
      <c r="V693" s="286">
        <f t="shared" si="43"/>
        <v>7.5700000000000101E-2</v>
      </c>
      <c r="W693" s="289">
        <f>IFERROR(INDEX(Rainfall_Dry!$O$2:$O$217,MATCH(B693, Rainfall_Dry!$A$2:$A$217,0)),"")</f>
        <v>6.900000125</v>
      </c>
      <c r="X693" s="270">
        <v>51.960000000000008</v>
      </c>
      <c r="Y693" s="270">
        <v>18.919999999999995</v>
      </c>
      <c r="Z693" s="270">
        <v>29.120000000000005</v>
      </c>
      <c r="AA693" s="271" t="s">
        <v>2691</v>
      </c>
      <c r="AB693" s="270">
        <v>8.8529324790537203</v>
      </c>
      <c r="AC693" t="str">
        <f>IF('WetLitterbags placem_collection'!AB34="","",'WetLitterbags placem_collection'!AB34)</f>
        <v/>
      </c>
      <c r="AD693" t="str">
        <f>IF('WetLitterbags placem_collection'!Z34="","",'WetLitterbags placem_collection'!Z34)</f>
        <v/>
      </c>
      <c r="AE693" s="256" t="str">
        <f>IF('WetLitterbags placem_collection'!AA34="","",'WetLitterbags placem_collection'!AA34)</f>
        <v/>
      </c>
      <c r="AF693" t="str">
        <f>IF('WetLitterbags placem_collection'!AC34="","",'WetLitterbags placem_collection'!AC34)</f>
        <v/>
      </c>
      <c r="AG693">
        <f>IFERROR(AVERAGE('Dry_Litterbag Placem_Collection'!O34,'Dry_Litterbag Placem_Collection'!R34),"")</f>
        <v>11.850000000000001</v>
      </c>
      <c r="AH693" s="290">
        <f>IFERROR(AVERAGE('Dry_Litterbag Placem_Collection'!N34,'Dry_Litterbag Placem_Collection'!Q34),"")</f>
        <v>25.45</v>
      </c>
      <c r="AI693" s="289">
        <f>INDEX(Coordinates!$B$2:$B$197,MATCH(G693,Coordinates!$J$2:$J$197,0))</f>
        <v>-3.3849010060000002</v>
      </c>
      <c r="AJ693" s="289">
        <f>INDEX(Coordinates!$C$2:$C$197,MATCH(G693,Coordinates!$J$2:$J$197,0))</f>
        <v>34.818979990000003</v>
      </c>
      <c r="AK693" s="289" t="str">
        <f>IF(ISNUMBER(SEARCH("C", 'Dry_Litterbag Placem_Collection'!V34)),"YES","")</f>
        <v/>
      </c>
      <c r="AL693" s="289" t="str">
        <f>IF(ISNUMBER(SEARCH("H", 'Dry_Litterbag Placem_Collection'!V34)),"YES","")</f>
        <v/>
      </c>
      <c r="AM693" s="289" t="str">
        <f>IF(ISNUMBER(SEARCH("R", 'Dry_Litterbag Placem_Collection'!V34)),"YES","")</f>
        <v/>
      </c>
    </row>
    <row r="694" spans="1:39" ht="15" customHeight="1">
      <c r="A694" s="281" t="s">
        <v>2677</v>
      </c>
      <c r="B694" s="282">
        <f>'Dry_Litterbag Placem_Collection'!A35</f>
        <v>33</v>
      </c>
      <c r="C694" s="282" t="str">
        <f>'Dry_Litterbag Placem_Collection'!B35</f>
        <v>Makao</v>
      </c>
      <c r="D694" s="282" t="s">
        <v>2677</v>
      </c>
      <c r="E694" s="282" t="s">
        <v>20</v>
      </c>
      <c r="F694" s="282">
        <v>1</v>
      </c>
      <c r="G694" s="283" t="str">
        <f>'Dry_Litterbag Placem_Collection'!C35</f>
        <v>Dry_P1_T1</v>
      </c>
      <c r="H694" s="293" t="s">
        <v>3672</v>
      </c>
      <c r="I694" s="294" t="s">
        <v>298</v>
      </c>
      <c r="J694" s="282" t="str">
        <f>IF(ISBLANK('Dry_Litterbag Placem_Collection'!M35),"","R"&amp;""&amp;'Dry_Litterbag Placem_Collection'!M35)</f>
        <v>R712</v>
      </c>
      <c r="K694" s="286">
        <f>IFERROR(INDEX('Green_rooibos initial weight'!$C$5:$C$1749,MATCH(J694, 'Green_rooibos initial weight'!$A$5:$A$1749,0)),"")</f>
        <v>2.161</v>
      </c>
      <c r="L694" s="286">
        <f t="shared" si="41"/>
        <v>1.9112</v>
      </c>
      <c r="M694" s="291"/>
      <c r="N694" s="291"/>
      <c r="O694" s="286">
        <f>IF(IFERROR(INDEX('Both teabags AfterDry'!$D$3:$D$900,MATCH(J694,'Both teabags AfterDry'!$A$3:$A$900,0)),"")="","",(IFERROR(INDEX('Both teabags AfterDry'!$D$3:$D$900,MATCH(J694,'Both teabags AfterDry'!$A$3:$A$900,0)),"")))</f>
        <v>1.9524999999999999</v>
      </c>
      <c r="P694" s="286">
        <f t="shared" si="42"/>
        <v>1.8018999999999998</v>
      </c>
      <c r="Q694" s="291"/>
      <c r="R694" s="291"/>
      <c r="S694" s="287">
        <f>'Dry_Litterbag Placem_Collection'!E35</f>
        <v>42938</v>
      </c>
      <c r="T694" s="287">
        <f>IF('Dry_Litterbag Placem_Collection'!G35="","",'Dry_Litterbag Placem_Collection'!G35)</f>
        <v>43005</v>
      </c>
      <c r="U694" s="288">
        <f t="shared" si="40"/>
        <v>67</v>
      </c>
      <c r="V694" s="286">
        <f t="shared" si="43"/>
        <v>0.10930000000000017</v>
      </c>
      <c r="W694" s="289">
        <f>IFERROR(INDEX(Rainfall_Dry!$O$2:$O$217,MATCH(B694, Rainfall_Dry!$A$2:$A$217,0)),"")</f>
        <v>6.5250000359999998</v>
      </c>
      <c r="X694" s="270">
        <v>23.96</v>
      </c>
      <c r="Y694" s="270">
        <v>0.91999999999999804</v>
      </c>
      <c r="Z694" s="270">
        <v>75.12</v>
      </c>
      <c r="AA694" s="271" t="s">
        <v>2688</v>
      </c>
      <c r="AB694" s="270">
        <v>1.2493839329719072</v>
      </c>
      <c r="AC694">
        <f>IF('WetLitterbags placem_collection'!AB35="","",'WetLitterbags placem_collection'!AB35)</f>
        <v>9.5</v>
      </c>
      <c r="AD694">
        <f>IF('WetLitterbags placem_collection'!Z35="","",'WetLitterbags placem_collection'!Z35)</f>
        <v>17.2</v>
      </c>
      <c r="AE694" s="256" t="str">
        <f>IF('WetLitterbags placem_collection'!AA35="","",'WetLitterbags placem_collection'!AA35)</f>
        <v>G</v>
      </c>
      <c r="AF694">
        <f>IF('WetLitterbags placem_collection'!AC35="","",'WetLitterbags placem_collection'!AC35)</f>
        <v>0</v>
      </c>
      <c r="AG694">
        <f>IFERROR(AVERAGE('Dry_Litterbag Placem_Collection'!O35,'Dry_Litterbag Placem_Collection'!R35),"")</f>
        <v>1.65</v>
      </c>
      <c r="AH694" s="290">
        <f>IFERROR(AVERAGE('Dry_Litterbag Placem_Collection'!N35,'Dry_Litterbag Placem_Collection'!Q35),"")</f>
        <v>26.15</v>
      </c>
      <c r="AI694" s="289">
        <f>INDEX(Coordinates!$B$2:$B$197,MATCH(G694,Coordinates!$J$2:$J$197,0))</f>
        <v>-3.4092039989999998</v>
      </c>
      <c r="AJ694" s="289">
        <f>INDEX(Coordinates!$C$2:$C$197,MATCH(G694,Coordinates!$J$2:$J$197,0))</f>
        <v>34.852751009999999</v>
      </c>
      <c r="AK694" s="289" t="str">
        <f>IF(ISNUMBER(SEARCH("C", 'Dry_Litterbag Placem_Collection'!V35)),"YES","")</f>
        <v/>
      </c>
      <c r="AL694" s="289" t="str">
        <f>IF(ISNUMBER(SEARCH("H", 'Dry_Litterbag Placem_Collection'!V35)),"YES","")</f>
        <v/>
      </c>
      <c r="AM694" s="289" t="str">
        <f>IF(ISNUMBER(SEARCH("R", 'Dry_Litterbag Placem_Collection'!V35)),"YES","")</f>
        <v/>
      </c>
    </row>
    <row r="695" spans="1:39" ht="15" customHeight="1">
      <c r="A695" s="281" t="s">
        <v>2677</v>
      </c>
      <c r="B695" s="282">
        <f>'Dry_Litterbag Placem_Collection'!A36</f>
        <v>34</v>
      </c>
      <c r="C695" s="282" t="str">
        <f>'Dry_Litterbag Placem_Collection'!B36</f>
        <v>Makao</v>
      </c>
      <c r="D695" s="282" t="s">
        <v>2677</v>
      </c>
      <c r="E695" s="282" t="s">
        <v>20</v>
      </c>
      <c r="F695" s="282">
        <v>1</v>
      </c>
      <c r="G695" s="283" t="str">
        <f>'Dry_Litterbag Placem_Collection'!C36</f>
        <v>Dry_P1_T2</v>
      </c>
      <c r="H695" s="293" t="s">
        <v>3672</v>
      </c>
      <c r="I695" s="294" t="s">
        <v>298</v>
      </c>
      <c r="J695" s="282" t="str">
        <f>IF(ISBLANK('Dry_Litterbag Placem_Collection'!M36),"","R"&amp;""&amp;'Dry_Litterbag Placem_Collection'!M36)</f>
        <v>R324</v>
      </c>
      <c r="K695" s="286">
        <f>IFERROR(INDEX('Green_rooibos initial weight'!$C$5:$C$1749,MATCH(J695, 'Green_rooibos initial weight'!$A$5:$A$1749,0)),"")</f>
        <v>2.2410000000000001</v>
      </c>
      <c r="L695" s="286">
        <f t="shared" si="41"/>
        <v>1.9912000000000001</v>
      </c>
      <c r="M695" s="291"/>
      <c r="N695" s="291"/>
      <c r="O695" s="286" t="str">
        <f>IF(IFERROR(INDEX('Both teabags AfterDry'!$D$3:$D$900,MATCH(J695,'Both teabags AfterDry'!$A$3:$A$900,0)),"")="","",(IFERROR(INDEX('Both teabags AfterDry'!$D$3:$D$900,MATCH(J695,'Both teabags AfterDry'!$A$3:$A$900,0)),"")))</f>
        <v/>
      </c>
      <c r="P695" s="286" t="str">
        <f t="shared" si="42"/>
        <v/>
      </c>
      <c r="Q695" s="291"/>
      <c r="R695" s="291"/>
      <c r="S695" s="287">
        <f>'Dry_Litterbag Placem_Collection'!E36</f>
        <v>42938</v>
      </c>
      <c r="T695" s="287">
        <f>IF('Dry_Litterbag Placem_Collection'!G36="","",'Dry_Litterbag Placem_Collection'!G36)</f>
        <v>43005</v>
      </c>
      <c r="U695" s="288">
        <f t="shared" si="40"/>
        <v>67</v>
      </c>
      <c r="V695" s="286" t="str">
        <f t="shared" si="43"/>
        <v/>
      </c>
      <c r="W695" s="289">
        <f>IFERROR(INDEX(Rainfall_Dry!$O$2:$O$217,MATCH(B695, Rainfall_Dry!$A$2:$A$217,0)),"")</f>
        <v>6.5250000359999998</v>
      </c>
      <c r="X695" s="270">
        <v>23.96</v>
      </c>
      <c r="Y695" s="270">
        <v>0.91999999999999804</v>
      </c>
      <c r="Z695" s="270">
        <v>75.12</v>
      </c>
      <c r="AA695" s="271" t="s">
        <v>2688</v>
      </c>
      <c r="AB695" s="270">
        <v>1.2493839329719072</v>
      </c>
      <c r="AC695">
        <f>IF('WetLitterbags placem_collection'!AB36="","",'WetLitterbags placem_collection'!AB36)</f>
        <v>6.5</v>
      </c>
      <c r="AD695">
        <f>IF('WetLitterbags placem_collection'!Z36="","",'WetLitterbags placem_collection'!Z36)</f>
        <v>14.2</v>
      </c>
      <c r="AE695" s="256" t="str">
        <f>IF('WetLitterbags placem_collection'!AA36="","",'WetLitterbags placem_collection'!AA36)</f>
        <v>G</v>
      </c>
      <c r="AF695">
        <f>IF('WetLitterbags placem_collection'!AC36="","",'WetLitterbags placem_collection'!AC36)</f>
        <v>0</v>
      </c>
      <c r="AG695">
        <f>IFERROR(AVERAGE('Dry_Litterbag Placem_Collection'!O36,'Dry_Litterbag Placem_Collection'!R36),"")</f>
        <v>3.25</v>
      </c>
      <c r="AH695" s="290">
        <f>IFERROR(AVERAGE('Dry_Litterbag Placem_Collection'!N36,'Dry_Litterbag Placem_Collection'!Q36),"")</f>
        <v>26.9</v>
      </c>
      <c r="AI695" s="289">
        <f>INDEX(Coordinates!$B$2:$B$197,MATCH(G695,Coordinates!$J$2:$J$197,0))</f>
        <v>-3.4092350119999999</v>
      </c>
      <c r="AJ695" s="289">
        <f>INDEX(Coordinates!$C$2:$C$197,MATCH(G695,Coordinates!$J$2:$J$197,0))</f>
        <v>34.852782019999999</v>
      </c>
      <c r="AK695" s="289" t="str">
        <f>IF(ISNUMBER(SEARCH("C", 'Dry_Litterbag Placem_Collection'!V36)),"YES","")</f>
        <v/>
      </c>
      <c r="AL695" s="289" t="str">
        <f>IF(ISNUMBER(SEARCH("H", 'Dry_Litterbag Placem_Collection'!V36)),"YES","")</f>
        <v/>
      </c>
      <c r="AM695" s="289" t="str">
        <f>IF(ISNUMBER(SEARCH("R", 'Dry_Litterbag Placem_Collection'!V36)),"YES","")</f>
        <v/>
      </c>
    </row>
    <row r="696" spans="1:39" ht="15" customHeight="1">
      <c r="A696" s="281" t="s">
        <v>2677</v>
      </c>
      <c r="B696" s="282">
        <f>'Dry_Litterbag Placem_Collection'!A37</f>
        <v>35</v>
      </c>
      <c r="C696" s="282" t="str">
        <f>'Dry_Litterbag Placem_Collection'!B37</f>
        <v>Makao</v>
      </c>
      <c r="D696" s="282" t="s">
        <v>2677</v>
      </c>
      <c r="E696" s="282" t="s">
        <v>20</v>
      </c>
      <c r="F696" s="282">
        <v>1</v>
      </c>
      <c r="G696" s="283" t="str">
        <f>'Dry_Litterbag Placem_Collection'!C37</f>
        <v>Dry_P1_T3</v>
      </c>
      <c r="H696" s="293" t="s">
        <v>3672</v>
      </c>
      <c r="I696" s="294" t="s">
        <v>298</v>
      </c>
      <c r="J696" s="282" t="str">
        <f>IF(ISBLANK('Dry_Litterbag Placem_Collection'!M37),"","R"&amp;""&amp;'Dry_Litterbag Placem_Collection'!M37)</f>
        <v>R108</v>
      </c>
      <c r="K696" s="286">
        <f>IFERROR(INDEX('Green_rooibos initial weight'!$C$5:$C$1749,MATCH(J696, 'Green_rooibos initial weight'!$A$5:$A$1749,0)),"")</f>
        <v>2.1680000000000001</v>
      </c>
      <c r="L696" s="286">
        <f t="shared" si="41"/>
        <v>1.9182000000000001</v>
      </c>
      <c r="M696" s="291"/>
      <c r="N696" s="291"/>
      <c r="O696" s="286">
        <f>IF(IFERROR(INDEX('Both teabags AfterDry'!$D$3:$D$900,MATCH(J696,'Both teabags AfterDry'!$A$3:$A$900,0)),"")="","",(IFERROR(INDEX('Both teabags AfterDry'!$D$3:$D$900,MATCH(J696,'Both teabags AfterDry'!$A$3:$A$900,0)),"")))</f>
        <v>1.9638</v>
      </c>
      <c r="P696" s="286">
        <f t="shared" si="42"/>
        <v>1.8131999999999999</v>
      </c>
      <c r="Q696" s="291"/>
      <c r="R696" s="291"/>
      <c r="S696" s="287">
        <f>'Dry_Litterbag Placem_Collection'!E37</f>
        <v>42938</v>
      </c>
      <c r="T696" s="287">
        <f>IF('Dry_Litterbag Placem_Collection'!G37="","",'Dry_Litterbag Placem_Collection'!G37)</f>
        <v>43005</v>
      </c>
      <c r="U696" s="288">
        <f t="shared" si="40"/>
        <v>67</v>
      </c>
      <c r="V696" s="286">
        <f t="shared" si="43"/>
        <v>0.1050000000000002</v>
      </c>
      <c r="W696" s="289">
        <f>IFERROR(INDEX(Rainfall_Dry!$O$2:$O$217,MATCH(B696, Rainfall_Dry!$A$2:$A$217,0)),"")</f>
        <v>6.5250000359999998</v>
      </c>
      <c r="X696" s="270">
        <v>23.96</v>
      </c>
      <c r="Y696" s="270">
        <v>0.91999999999999804</v>
      </c>
      <c r="Z696" s="270">
        <v>75.12</v>
      </c>
      <c r="AA696" s="271" t="s">
        <v>2688</v>
      </c>
      <c r="AB696" s="270">
        <v>1.2493839329719072</v>
      </c>
      <c r="AC696">
        <f>IF('WetLitterbags placem_collection'!AB37="","",'WetLitterbags placem_collection'!AB37)</f>
        <v>0.7</v>
      </c>
      <c r="AD696">
        <f>IF('WetLitterbags placem_collection'!Z37="","",'WetLitterbags placem_collection'!Z37)</f>
        <v>10.6</v>
      </c>
      <c r="AE696" s="256" t="str">
        <f>IF('WetLitterbags placem_collection'!AA37="","",'WetLitterbags placem_collection'!AA37)</f>
        <v>G</v>
      </c>
      <c r="AF696">
        <f>IF('WetLitterbags placem_collection'!AC37="","",'WetLitterbags placem_collection'!AC37)</f>
        <v>0</v>
      </c>
      <c r="AG696">
        <f>IFERROR(AVERAGE('Dry_Litterbag Placem_Collection'!O37,'Dry_Litterbag Placem_Collection'!R37),"")</f>
        <v>3.35</v>
      </c>
      <c r="AH696" s="290">
        <f>IFERROR(AVERAGE('Dry_Litterbag Placem_Collection'!N37,'Dry_Litterbag Placem_Collection'!Q37),"")</f>
        <v>26.95</v>
      </c>
      <c r="AI696" s="289">
        <f>INDEX(Coordinates!$B$2:$B$197,MATCH(G696,Coordinates!$J$2:$J$197,0))</f>
        <v>-3.409177009</v>
      </c>
      <c r="AJ696" s="289">
        <f>INDEX(Coordinates!$C$2:$C$197,MATCH(G696,Coordinates!$J$2:$J$197,0))</f>
        <v>34.852818990000003</v>
      </c>
      <c r="AK696" s="289" t="str">
        <f>IF(ISNUMBER(SEARCH("C", 'Dry_Litterbag Placem_Collection'!V37)),"YES","")</f>
        <v/>
      </c>
      <c r="AL696" s="289" t="str">
        <f>IF(ISNUMBER(SEARCH("H", 'Dry_Litterbag Placem_Collection'!V37)),"YES","")</f>
        <v/>
      </c>
      <c r="AM696" s="289" t="str">
        <f>IF(ISNUMBER(SEARCH("R", 'Dry_Litterbag Placem_Collection'!V37)),"YES","")</f>
        <v/>
      </c>
    </row>
    <row r="697" spans="1:39" ht="15" customHeight="1">
      <c r="A697" s="281" t="s">
        <v>2677</v>
      </c>
      <c r="B697" s="282">
        <f>'Dry_Litterbag Placem_Collection'!A38</f>
        <v>36</v>
      </c>
      <c r="C697" s="282" t="str">
        <f>'Dry_Litterbag Placem_Collection'!B38</f>
        <v>Makao</v>
      </c>
      <c r="D697" s="282" t="s">
        <v>2677</v>
      </c>
      <c r="E697" s="282" t="s">
        <v>20</v>
      </c>
      <c r="F697" s="282">
        <v>1</v>
      </c>
      <c r="G697" s="283" t="str">
        <f>'Dry_Litterbag Placem_Collection'!C38</f>
        <v>Dry_P1_T4</v>
      </c>
      <c r="H697" s="293" t="s">
        <v>3672</v>
      </c>
      <c r="I697" s="294" t="s">
        <v>298</v>
      </c>
      <c r="J697" s="282" t="str">
        <f>IF(ISBLANK('Dry_Litterbag Placem_Collection'!M38),"","R"&amp;""&amp;'Dry_Litterbag Placem_Collection'!M38)</f>
        <v>R152</v>
      </c>
      <c r="K697" s="286">
        <f>IFERROR(INDEX('Green_rooibos initial weight'!$C$5:$C$1749,MATCH(J697, 'Green_rooibos initial weight'!$A$5:$A$1749,0)),"")</f>
        <v>2.1800000000000002</v>
      </c>
      <c r="L697" s="286">
        <f t="shared" si="41"/>
        <v>1.9302000000000001</v>
      </c>
      <c r="M697" s="291"/>
      <c r="N697" s="291"/>
      <c r="O697" s="286" t="str">
        <f>IF(IFERROR(INDEX('Both teabags AfterDry'!$D$3:$D$900,MATCH(J697,'Both teabags AfterDry'!$A$3:$A$900,0)),"")="","",(IFERROR(INDEX('Both teabags AfterDry'!$D$3:$D$900,MATCH(J697,'Both teabags AfterDry'!$A$3:$A$900,0)),"")))</f>
        <v/>
      </c>
      <c r="P697" s="286" t="str">
        <f t="shared" si="42"/>
        <v/>
      </c>
      <c r="Q697" s="291"/>
      <c r="R697" s="291"/>
      <c r="S697" s="287">
        <f>'Dry_Litterbag Placem_Collection'!E38</f>
        <v>42938</v>
      </c>
      <c r="T697" s="287">
        <f>IF('Dry_Litterbag Placem_Collection'!G38="","",'Dry_Litterbag Placem_Collection'!G38)</f>
        <v>43005</v>
      </c>
      <c r="U697" s="288">
        <f t="shared" si="40"/>
        <v>67</v>
      </c>
      <c r="V697" s="286" t="str">
        <f t="shared" si="43"/>
        <v/>
      </c>
      <c r="W697" s="289">
        <f>IFERROR(INDEX(Rainfall_Dry!$O$2:$O$217,MATCH(B697, Rainfall_Dry!$A$2:$A$217,0)),"")</f>
        <v>6.5250000359999998</v>
      </c>
      <c r="X697" s="270">
        <v>23.96</v>
      </c>
      <c r="Y697" s="270">
        <v>0.91999999999999804</v>
      </c>
      <c r="Z697" s="270">
        <v>75.12</v>
      </c>
      <c r="AA697" s="271" t="s">
        <v>2688</v>
      </c>
      <c r="AB697" s="270">
        <v>1.2493839329719072</v>
      </c>
      <c r="AC697">
        <f>IF('WetLitterbags placem_collection'!AB38="","",'WetLitterbags placem_collection'!AB38)</f>
        <v>3.3</v>
      </c>
      <c r="AD697">
        <f>IF('WetLitterbags placem_collection'!Z38="","",'WetLitterbags placem_collection'!Z38)</f>
        <v>4.9000000000000004</v>
      </c>
      <c r="AE697" s="256" t="str">
        <f>IF('WetLitterbags placem_collection'!AA38="","",'WetLitterbags placem_collection'!AA38)</f>
        <v>G</v>
      </c>
      <c r="AF697">
        <f>IF('WetLitterbags placem_collection'!AC38="","",'WetLitterbags placem_collection'!AC38)</f>
        <v>1</v>
      </c>
      <c r="AG697">
        <f>IFERROR(AVERAGE('Dry_Litterbag Placem_Collection'!O38,'Dry_Litterbag Placem_Collection'!R38),"")</f>
        <v>3</v>
      </c>
      <c r="AH697" s="290">
        <f>IFERROR(AVERAGE('Dry_Litterbag Placem_Collection'!N38,'Dry_Litterbag Placem_Collection'!Q38),"")</f>
        <v>25.85</v>
      </c>
      <c r="AI697" s="289">
        <f>INDEX(Coordinates!$B$2:$B$197,MATCH(G697,Coordinates!$J$2:$J$197,0))</f>
        <v>-3.40917198</v>
      </c>
      <c r="AJ697" s="289">
        <f>INDEX(Coordinates!$C$2:$C$197,MATCH(G697,Coordinates!$J$2:$J$197,0))</f>
        <v>34.852960979999999</v>
      </c>
      <c r="AK697" s="289" t="str">
        <f>IF(ISNUMBER(SEARCH("C", 'Dry_Litterbag Placem_Collection'!V38)),"YES","")</f>
        <v/>
      </c>
      <c r="AL697" s="289" t="str">
        <f>IF(ISNUMBER(SEARCH("H", 'Dry_Litterbag Placem_Collection'!V38)),"YES","")</f>
        <v/>
      </c>
      <c r="AM697" s="289" t="str">
        <f>IF(ISNUMBER(SEARCH("R", 'Dry_Litterbag Placem_Collection'!V38)),"YES","")</f>
        <v/>
      </c>
    </row>
    <row r="698" spans="1:39" ht="15" customHeight="1">
      <c r="A698" s="281" t="s">
        <v>2677</v>
      </c>
      <c r="B698" s="282">
        <f>'Dry_Litterbag Placem_Collection'!A39</f>
        <v>37</v>
      </c>
      <c r="C698" s="282" t="str">
        <f>'Dry_Litterbag Placem_Collection'!B39</f>
        <v>Makao</v>
      </c>
      <c r="D698" s="282" t="s">
        <v>2677</v>
      </c>
      <c r="E698" s="282" t="s">
        <v>20</v>
      </c>
      <c r="F698" s="282">
        <v>1</v>
      </c>
      <c r="G698" s="283" t="str">
        <f>'Dry_Litterbag Placem_Collection'!C39</f>
        <v>Dry_P1_T5</v>
      </c>
      <c r="H698" s="293" t="s">
        <v>3672</v>
      </c>
      <c r="I698" s="294" t="s">
        <v>298</v>
      </c>
      <c r="J698" s="282" t="str">
        <f>IF(ISBLANK('Dry_Litterbag Placem_Collection'!M39),"","R"&amp;""&amp;'Dry_Litterbag Placem_Collection'!M39)</f>
        <v>R681</v>
      </c>
      <c r="K698" s="286">
        <f>IFERROR(INDEX('Green_rooibos initial weight'!$C$5:$C$1749,MATCH(J698, 'Green_rooibos initial weight'!$A$5:$A$1749,0)),"")</f>
        <v>2.1859999999999999</v>
      </c>
      <c r="L698" s="286">
        <f t="shared" si="41"/>
        <v>1.9361999999999999</v>
      </c>
      <c r="M698" s="291"/>
      <c r="N698" s="291"/>
      <c r="O698" s="286">
        <f>IF(IFERROR(INDEX('Both teabags AfterDry'!$D$3:$D$900,MATCH(J698,'Both teabags AfterDry'!$A$3:$A$900,0)),"")="","",(IFERROR(INDEX('Both teabags AfterDry'!$D$3:$D$900,MATCH(J698,'Both teabags AfterDry'!$A$3:$A$900,0)),"")))</f>
        <v>1.9663999999999999</v>
      </c>
      <c r="P698" s="286">
        <f t="shared" si="42"/>
        <v>1.8157999999999999</v>
      </c>
      <c r="Q698" s="291"/>
      <c r="R698" s="291"/>
      <c r="S698" s="287">
        <f>'Dry_Litterbag Placem_Collection'!E39</f>
        <v>42938</v>
      </c>
      <c r="T698" s="287">
        <f>IF('Dry_Litterbag Placem_Collection'!G39="","",'Dry_Litterbag Placem_Collection'!G39)</f>
        <v>43005</v>
      </c>
      <c r="U698" s="288">
        <f t="shared" si="40"/>
        <v>67</v>
      </c>
      <c r="V698" s="286">
        <f t="shared" si="43"/>
        <v>0.12040000000000006</v>
      </c>
      <c r="W698" s="289">
        <f>IFERROR(INDEX(Rainfall_Dry!$O$2:$O$217,MATCH(B698, Rainfall_Dry!$A$2:$A$217,0)),"")</f>
        <v>6.5250000359999998</v>
      </c>
      <c r="X698" s="270">
        <v>23.96</v>
      </c>
      <c r="Y698" s="270">
        <v>0.91999999999999804</v>
      </c>
      <c r="Z698" s="270">
        <v>75.12</v>
      </c>
      <c r="AA698" s="271" t="s">
        <v>2688</v>
      </c>
      <c r="AB698" s="270">
        <v>1.2493839329719072</v>
      </c>
      <c r="AC698">
        <f>IF('WetLitterbags placem_collection'!AB39="","",'WetLitterbags placem_collection'!AB39)</f>
        <v>8.3000000000000007</v>
      </c>
      <c r="AD698">
        <f>IF('WetLitterbags placem_collection'!Z39="","",'WetLitterbags placem_collection'!Z39)</f>
        <v>27.8</v>
      </c>
      <c r="AE698" s="256" t="str">
        <f>IF('WetLitterbags placem_collection'!AA39="","",'WetLitterbags placem_collection'!AA39)</f>
        <v>G</v>
      </c>
      <c r="AF698">
        <f>IF('WetLitterbags placem_collection'!AC39="","",'WetLitterbags placem_collection'!AC39)</f>
        <v>0</v>
      </c>
      <c r="AG698">
        <f>IFERROR(AVERAGE('Dry_Litterbag Placem_Collection'!O39,'Dry_Litterbag Placem_Collection'!R39),"")</f>
        <v>4.25</v>
      </c>
      <c r="AH698" s="290">
        <f>IFERROR(AVERAGE('Dry_Litterbag Placem_Collection'!N39,'Dry_Litterbag Placem_Collection'!Q39),"")</f>
        <v>26.1</v>
      </c>
      <c r="AI698" s="289">
        <f>INDEX(Coordinates!$B$2:$B$197,MATCH(G698,Coordinates!$J$2:$J$197,0))</f>
        <v>-3.4090709779999999</v>
      </c>
      <c r="AJ698" s="289">
        <f>INDEX(Coordinates!$C$2:$C$197,MATCH(G698,Coordinates!$J$2:$J$197,0))</f>
        <v>34.852712029999999</v>
      </c>
      <c r="AK698" s="289" t="str">
        <f>IF(ISNUMBER(SEARCH("C", 'Dry_Litterbag Placem_Collection'!V39)),"YES","")</f>
        <v/>
      </c>
      <c r="AL698" s="289" t="str">
        <f>IF(ISNUMBER(SEARCH("H", 'Dry_Litterbag Placem_Collection'!V39)),"YES","")</f>
        <v/>
      </c>
      <c r="AM698" s="289" t="str">
        <f>IF(ISNUMBER(SEARCH("R", 'Dry_Litterbag Placem_Collection'!V39)),"YES","")</f>
        <v/>
      </c>
    </row>
    <row r="699" spans="1:39" ht="15" customHeight="1">
      <c r="A699" s="281" t="s">
        <v>2677</v>
      </c>
      <c r="B699" s="282">
        <f>'Dry_Litterbag Placem_Collection'!A40</f>
        <v>38</v>
      </c>
      <c r="C699" s="282" t="str">
        <f>'Dry_Litterbag Placem_Collection'!B40</f>
        <v>Makao</v>
      </c>
      <c r="D699" s="282" t="s">
        <v>2677</v>
      </c>
      <c r="E699" s="282" t="s">
        <v>20</v>
      </c>
      <c r="F699" s="282">
        <v>1</v>
      </c>
      <c r="G699" s="283" t="str">
        <f>'Dry_Litterbag Placem_Collection'!C40</f>
        <v>Dry_P1_T6</v>
      </c>
      <c r="H699" s="293" t="s">
        <v>3672</v>
      </c>
      <c r="I699" s="294" t="s">
        <v>298</v>
      </c>
      <c r="J699" s="282" t="str">
        <f>IF(ISBLANK('Dry_Litterbag Placem_Collection'!M40),"","R"&amp;""&amp;'Dry_Litterbag Placem_Collection'!M40)</f>
        <v>R260</v>
      </c>
      <c r="K699" s="286">
        <f>IFERROR(INDEX('Green_rooibos initial weight'!$C$5:$C$1749,MATCH(J699, 'Green_rooibos initial weight'!$A$5:$A$1749,0)),"")</f>
        <v>2.1779999999999999</v>
      </c>
      <c r="L699" s="286">
        <f t="shared" si="41"/>
        <v>1.9281999999999999</v>
      </c>
      <c r="M699" s="291"/>
      <c r="N699" s="291"/>
      <c r="O699" s="286">
        <f>IF(IFERROR(INDEX('Both teabags AfterDry'!$D$3:$D$900,MATCH(J699,'Both teabags AfterDry'!$A$3:$A$900,0)),"")="","",(IFERROR(INDEX('Both teabags AfterDry'!$D$3:$D$900,MATCH(J699,'Both teabags AfterDry'!$A$3:$A$900,0)),"")))</f>
        <v>1.8734</v>
      </c>
      <c r="P699" s="286">
        <f t="shared" si="42"/>
        <v>1.7227999999999999</v>
      </c>
      <c r="Q699" s="291"/>
      <c r="R699" s="291"/>
      <c r="S699" s="287">
        <f>'Dry_Litterbag Placem_Collection'!E40</f>
        <v>42938</v>
      </c>
      <c r="T699" s="287">
        <f>IF('Dry_Litterbag Placem_Collection'!G40="","",'Dry_Litterbag Placem_Collection'!G40)</f>
        <v>43005</v>
      </c>
      <c r="U699" s="288">
        <f t="shared" si="40"/>
        <v>67</v>
      </c>
      <c r="V699" s="286">
        <f t="shared" si="43"/>
        <v>0.20540000000000003</v>
      </c>
      <c r="W699" s="289">
        <f>IFERROR(INDEX(Rainfall_Dry!$O$2:$O$217,MATCH(B699, Rainfall_Dry!$A$2:$A$217,0)),"")</f>
        <v>6.5250000359999998</v>
      </c>
      <c r="X699" s="270">
        <v>23.96</v>
      </c>
      <c r="Y699" s="270">
        <v>0.91999999999999804</v>
      </c>
      <c r="Z699" s="270">
        <v>75.12</v>
      </c>
      <c r="AA699" s="271" t="s">
        <v>2688</v>
      </c>
      <c r="AB699" s="270">
        <v>1.2493839329719072</v>
      </c>
      <c r="AC699">
        <f>IF('WetLitterbags placem_collection'!AB40="","",'WetLitterbags placem_collection'!AB40)</f>
        <v>2</v>
      </c>
      <c r="AD699">
        <f>IF('WetLitterbags placem_collection'!Z40="","",'WetLitterbags placem_collection'!Z40)</f>
        <v>20.399999999999999</v>
      </c>
      <c r="AE699" s="256" t="str">
        <f>IF('WetLitterbags placem_collection'!AA40="","",'WetLitterbags placem_collection'!AA40)</f>
        <v>O</v>
      </c>
      <c r="AF699">
        <f>IF('WetLitterbags placem_collection'!AC40="","",'WetLitterbags placem_collection'!AC40)</f>
        <v>0</v>
      </c>
      <c r="AG699">
        <f>IFERROR(AVERAGE('Dry_Litterbag Placem_Collection'!O40,'Dry_Litterbag Placem_Collection'!R40),"")</f>
        <v>2.85</v>
      </c>
      <c r="AH699" s="290">
        <f>IFERROR(AVERAGE('Dry_Litterbag Placem_Collection'!N40,'Dry_Litterbag Placem_Collection'!Q40),"")</f>
        <v>26.7</v>
      </c>
      <c r="AI699" s="289">
        <f>INDEX(Coordinates!$B$2:$B$197,MATCH(G699,Coordinates!$J$2:$J$197,0))</f>
        <v>-3.409280023</v>
      </c>
      <c r="AJ699" s="289">
        <f>INDEX(Coordinates!$C$2:$C$197,MATCH(G699,Coordinates!$J$2:$J$197,0))</f>
        <v>34.852612960000002</v>
      </c>
      <c r="AK699" s="289" t="str">
        <f>IF(ISNUMBER(SEARCH("C", 'Dry_Litterbag Placem_Collection'!V40)),"YES","")</f>
        <v/>
      </c>
      <c r="AL699" s="289" t="str">
        <f>IF(ISNUMBER(SEARCH("H", 'Dry_Litterbag Placem_Collection'!V40)),"YES","")</f>
        <v/>
      </c>
      <c r="AM699" s="289" t="str">
        <f>IF(ISNUMBER(SEARCH("R", 'Dry_Litterbag Placem_Collection'!V40)),"YES","")</f>
        <v/>
      </c>
    </row>
    <row r="700" spans="1:39" ht="15" customHeight="1">
      <c r="A700" s="281" t="s">
        <v>2677</v>
      </c>
      <c r="B700" s="282">
        <f>'Dry_Litterbag Placem_Collection'!A41</f>
        <v>39</v>
      </c>
      <c r="C700" s="282" t="str">
        <f>'Dry_Litterbag Placem_Collection'!B41</f>
        <v>Makao</v>
      </c>
      <c r="D700" s="282" t="s">
        <v>2677</v>
      </c>
      <c r="E700" s="282" t="s">
        <v>20</v>
      </c>
      <c r="F700" s="282">
        <v>1</v>
      </c>
      <c r="G700" s="283" t="str">
        <f>'Dry_Litterbag Placem_Collection'!C41</f>
        <v>Dry_P1_T7</v>
      </c>
      <c r="H700" s="293" t="s">
        <v>3672</v>
      </c>
      <c r="I700" s="294" t="s">
        <v>298</v>
      </c>
      <c r="J700" s="282" t="str">
        <f>IF(ISBLANK('Dry_Litterbag Placem_Collection'!M41),"","R"&amp;""&amp;'Dry_Litterbag Placem_Collection'!M41)</f>
        <v/>
      </c>
      <c r="K700" s="286" t="str">
        <f>IFERROR(INDEX('Green_rooibos initial weight'!$C$5:$C$1749,MATCH(J700, 'Green_rooibos initial weight'!$A$5:$A$1749,0)),"")</f>
        <v/>
      </c>
      <c r="L700" s="286" t="str">
        <f t="shared" si="41"/>
        <v/>
      </c>
      <c r="M700" s="291"/>
      <c r="N700" s="291"/>
      <c r="O700" s="286" t="str">
        <f>IF(IFERROR(INDEX('Both teabags AfterDry'!$D$3:$D$900,MATCH(J700,'Both teabags AfterDry'!$A$3:$A$900,0)),"")="","",(IFERROR(INDEX('Both teabags AfterDry'!$D$3:$D$900,MATCH(J700,'Both teabags AfterDry'!$A$3:$A$900,0)),"")))</f>
        <v/>
      </c>
      <c r="P700" s="286" t="str">
        <f t="shared" si="42"/>
        <v/>
      </c>
      <c r="Q700" s="291"/>
      <c r="R700" s="291"/>
      <c r="S700" s="287">
        <f>'Dry_Litterbag Placem_Collection'!E41</f>
        <v>42938</v>
      </c>
      <c r="T700" s="287" t="str">
        <f>IF('Dry_Litterbag Placem_Collection'!G41="","",'Dry_Litterbag Placem_Collection'!G41)</f>
        <v/>
      </c>
      <c r="U700" s="288" t="str">
        <f t="shared" si="40"/>
        <v/>
      </c>
      <c r="V700" s="286" t="str">
        <f t="shared" si="43"/>
        <v/>
      </c>
      <c r="W700" s="289" t="str">
        <f>IFERROR(INDEX(Rainfall_Dry!$O$2:$O$217,MATCH(B700, Rainfall_Dry!$A$2:$A$217,0)),"")</f>
        <v/>
      </c>
      <c r="X700" s="270">
        <v>23.96</v>
      </c>
      <c r="Y700" s="270">
        <v>0.91999999999999804</v>
      </c>
      <c r="Z700" s="270">
        <v>75.12</v>
      </c>
      <c r="AA700" s="271" t="s">
        <v>2688</v>
      </c>
      <c r="AB700" s="270">
        <v>1.2493839329719072</v>
      </c>
      <c r="AC700">
        <f>IF('WetLitterbags placem_collection'!AB41="","",'WetLitterbags placem_collection'!AB41)</f>
        <v>2.4</v>
      </c>
      <c r="AD700">
        <f>IF('WetLitterbags placem_collection'!Z41="","",'WetLitterbags placem_collection'!Z41)</f>
        <v>18</v>
      </c>
      <c r="AE700" s="256" t="str">
        <f>IF('WetLitterbags placem_collection'!AA41="","",'WetLitterbags placem_collection'!AA41)</f>
        <v>G</v>
      </c>
      <c r="AF700">
        <f>IF('WetLitterbags placem_collection'!AC41="","",'WetLitterbags placem_collection'!AC41)</f>
        <v>1</v>
      </c>
      <c r="AG700" t="str">
        <f>IFERROR(AVERAGE('Dry_Litterbag Placem_Collection'!O41,'Dry_Litterbag Placem_Collection'!R41),"")</f>
        <v/>
      </c>
      <c r="AH700" s="290" t="str">
        <f>IFERROR(AVERAGE('Dry_Litterbag Placem_Collection'!N41,'Dry_Litterbag Placem_Collection'!Q41),"")</f>
        <v/>
      </c>
      <c r="AI700" s="289">
        <f>INDEX(Coordinates!$B$2:$B$197,MATCH(G700,Coordinates!$J$2:$J$197,0))</f>
        <v>-3.4093859700000002</v>
      </c>
      <c r="AJ700" s="289">
        <f>INDEX(Coordinates!$C$2:$C$197,MATCH(G700,Coordinates!$J$2:$J$197,0))</f>
        <v>34.852855030000001</v>
      </c>
      <c r="AK700" s="289" t="str">
        <f>IF(ISNUMBER(SEARCH("C", 'Dry_Litterbag Placem_Collection'!V41)),"YES","")</f>
        <v/>
      </c>
      <c r="AL700" s="289" t="str">
        <f>IF(ISNUMBER(SEARCH("H", 'Dry_Litterbag Placem_Collection'!V41)),"YES","")</f>
        <v/>
      </c>
      <c r="AM700" s="289" t="str">
        <f>IF(ISNUMBER(SEARCH("R", 'Dry_Litterbag Placem_Collection'!V41)),"YES","")</f>
        <v/>
      </c>
    </row>
    <row r="701" spans="1:39" ht="15" customHeight="1">
      <c r="A701" s="281" t="s">
        <v>2677</v>
      </c>
      <c r="B701" s="282">
        <f>'Dry_Litterbag Placem_Collection'!A42</f>
        <v>40</v>
      </c>
      <c r="C701" s="282" t="str">
        <f>'Dry_Litterbag Placem_Collection'!B42</f>
        <v>Makao</v>
      </c>
      <c r="D701" s="282" t="s">
        <v>2677</v>
      </c>
      <c r="E701" s="282" t="s">
        <v>20</v>
      </c>
      <c r="F701" s="282">
        <v>1</v>
      </c>
      <c r="G701" s="283" t="str">
        <f>'Dry_Litterbag Placem_Collection'!C42</f>
        <v>Dry_P1_T8</v>
      </c>
      <c r="H701" s="293" t="s">
        <v>3672</v>
      </c>
      <c r="I701" s="294" t="s">
        <v>298</v>
      </c>
      <c r="J701" s="282" t="str">
        <f>IF(ISBLANK('Dry_Litterbag Placem_Collection'!M42),"","R"&amp;""&amp;'Dry_Litterbag Placem_Collection'!M42)</f>
        <v>R402</v>
      </c>
      <c r="K701" s="286">
        <f>IFERROR(INDEX('Green_rooibos initial weight'!$C$5:$C$1749,MATCH(J701, 'Green_rooibos initial weight'!$A$5:$A$1749,0)),"")</f>
        <v>2.1459999999999999</v>
      </c>
      <c r="L701" s="286">
        <f t="shared" si="41"/>
        <v>1.8961999999999999</v>
      </c>
      <c r="M701" s="291"/>
      <c r="N701" s="291"/>
      <c r="O701" s="286">
        <f>IF(IFERROR(INDEX('Both teabags AfterDry'!$D$3:$D$900,MATCH(J701,'Both teabags AfterDry'!$A$3:$A$900,0)),"")="","",(IFERROR(INDEX('Both teabags AfterDry'!$D$3:$D$900,MATCH(J701,'Both teabags AfterDry'!$A$3:$A$900,0)),"")))</f>
        <v>1.9192</v>
      </c>
      <c r="P701" s="286">
        <f t="shared" si="42"/>
        <v>1.7685999999999999</v>
      </c>
      <c r="Q701" s="291"/>
      <c r="R701" s="291"/>
      <c r="S701" s="287">
        <f>'Dry_Litterbag Placem_Collection'!E42</f>
        <v>42938</v>
      </c>
      <c r="T701" s="287">
        <f>IF('Dry_Litterbag Placem_Collection'!G42="","",'Dry_Litterbag Placem_Collection'!G42)</f>
        <v>43005</v>
      </c>
      <c r="U701" s="288">
        <f t="shared" si="40"/>
        <v>67</v>
      </c>
      <c r="V701" s="286">
        <f t="shared" si="43"/>
        <v>0.12759999999999994</v>
      </c>
      <c r="W701" s="289">
        <f>IFERROR(INDEX(Rainfall_Dry!$O$2:$O$217,MATCH(B701, Rainfall_Dry!$A$2:$A$217,0)),"")</f>
        <v>6.5250000359999998</v>
      </c>
      <c r="X701" s="270">
        <v>23.96</v>
      </c>
      <c r="Y701" s="270">
        <v>0.91999999999999804</v>
      </c>
      <c r="Z701" s="270">
        <v>75.12</v>
      </c>
      <c r="AA701" s="271" t="s">
        <v>2688</v>
      </c>
      <c r="AB701" s="270">
        <v>1.2493839329719072</v>
      </c>
      <c r="AC701">
        <f>IF('WetLitterbags placem_collection'!AB42="","",'WetLitterbags placem_collection'!AB42)</f>
        <v>8.6999999999999993</v>
      </c>
      <c r="AD701">
        <f>IF('WetLitterbags placem_collection'!Z42="","",'WetLitterbags placem_collection'!Z42)</f>
        <v>19.3</v>
      </c>
      <c r="AE701" s="256" t="str">
        <f>IF('WetLitterbags placem_collection'!AA42="","",'WetLitterbags placem_collection'!AA42)</f>
        <v>G</v>
      </c>
      <c r="AF701">
        <f>IF('WetLitterbags placem_collection'!AC42="","",'WetLitterbags placem_collection'!AC42)</f>
        <v>0</v>
      </c>
      <c r="AG701">
        <f>IFERROR(AVERAGE('Dry_Litterbag Placem_Collection'!O42,'Dry_Litterbag Placem_Collection'!R42),"")</f>
        <v>4.5999999999999996</v>
      </c>
      <c r="AH701" s="290">
        <f>IFERROR(AVERAGE('Dry_Litterbag Placem_Collection'!N42,'Dry_Litterbag Placem_Collection'!Q42),"")</f>
        <v>26.2</v>
      </c>
      <c r="AI701" s="289">
        <f>INDEX(Coordinates!$B$2:$B$197,MATCH(G701,Coordinates!$J$2:$J$197,0))</f>
        <v>-3.4091539590000002</v>
      </c>
      <c r="AJ701" s="289">
        <f>INDEX(Coordinates!$C$2:$C$197,MATCH(G701,Coordinates!$J$2:$J$197,0))</f>
        <v>34.852755029999997</v>
      </c>
      <c r="AK701" s="289" t="str">
        <f>IF(ISNUMBER(SEARCH("C", 'Dry_Litterbag Placem_Collection'!V42)),"YES","")</f>
        <v/>
      </c>
      <c r="AL701" s="289" t="str">
        <f>IF(ISNUMBER(SEARCH("H", 'Dry_Litterbag Placem_Collection'!V42)),"YES","")</f>
        <v/>
      </c>
      <c r="AM701" s="289" t="str">
        <f>IF(ISNUMBER(SEARCH("R", 'Dry_Litterbag Placem_Collection'!V42)),"YES","")</f>
        <v/>
      </c>
    </row>
    <row r="702" spans="1:39" ht="15" customHeight="1">
      <c r="A702" s="281" t="s">
        <v>2677</v>
      </c>
      <c r="B702" s="282">
        <f>'Dry_Litterbag Placem_Collection'!A43</f>
        <v>41</v>
      </c>
      <c r="C702" s="282" t="str">
        <f>'Dry_Litterbag Placem_Collection'!B43</f>
        <v>Makao</v>
      </c>
      <c r="D702" s="282" t="s">
        <v>2677</v>
      </c>
      <c r="E702" s="282" t="s">
        <v>20</v>
      </c>
      <c r="F702" s="282">
        <v>2</v>
      </c>
      <c r="G702" s="283" t="str">
        <f>'Dry_Litterbag Placem_Collection'!C43</f>
        <v>Dry_P2_T1</v>
      </c>
      <c r="H702" s="293" t="s">
        <v>3672</v>
      </c>
      <c r="I702" s="294" t="s">
        <v>298</v>
      </c>
      <c r="J702" s="282" t="str">
        <f>IF(ISBLANK('Dry_Litterbag Placem_Collection'!M43),"","R"&amp;""&amp;'Dry_Litterbag Placem_Collection'!M43)</f>
        <v>R648</v>
      </c>
      <c r="K702" s="286">
        <f>IFERROR(INDEX('Green_rooibos initial weight'!$C$5:$C$1749,MATCH(J702, 'Green_rooibos initial weight'!$A$5:$A$1749,0)),"")</f>
        <v>2.1920000000000002</v>
      </c>
      <c r="L702" s="286">
        <f t="shared" si="41"/>
        <v>1.9422000000000001</v>
      </c>
      <c r="M702" s="291"/>
      <c r="N702" s="291"/>
      <c r="O702" s="286">
        <f>IF(IFERROR(INDEX('Both teabags AfterDry'!$D$3:$D$900,MATCH(J702,'Both teabags AfterDry'!$A$3:$A$900,0)),"")="","",(IFERROR(INDEX('Both teabags AfterDry'!$D$3:$D$900,MATCH(J702,'Both teabags AfterDry'!$A$3:$A$900,0)),"")))</f>
        <v>1.9649000000000001</v>
      </c>
      <c r="P702" s="286">
        <f t="shared" si="42"/>
        <v>1.8143</v>
      </c>
      <c r="Q702" s="291"/>
      <c r="R702" s="291"/>
      <c r="S702" s="287">
        <f>'Dry_Litterbag Placem_Collection'!E43</f>
        <v>42938</v>
      </c>
      <c r="T702" s="287">
        <f>IF('Dry_Litterbag Placem_Collection'!G43="","",'Dry_Litterbag Placem_Collection'!G43)</f>
        <v>43005</v>
      </c>
      <c r="U702" s="288">
        <f t="shared" si="40"/>
        <v>67</v>
      </c>
      <c r="V702" s="286">
        <f t="shared" si="43"/>
        <v>0.12790000000000012</v>
      </c>
      <c r="W702" s="289">
        <f>IFERROR(INDEX(Rainfall_Dry!$O$2:$O$217,MATCH(B702, Rainfall_Dry!$A$2:$A$217,0)),"")</f>
        <v>6.5250000359999998</v>
      </c>
      <c r="X702" s="270">
        <v>19.96</v>
      </c>
      <c r="Y702" s="270">
        <v>4.9199999999999982</v>
      </c>
      <c r="Z702" s="270">
        <v>75.12</v>
      </c>
      <c r="AA702" s="271" t="s">
        <v>2689</v>
      </c>
      <c r="AB702" s="270">
        <v>1.641498275012321</v>
      </c>
      <c r="AC702">
        <f>IF('WetLitterbags placem_collection'!AB43="","",'WetLitterbags placem_collection'!AB43)</f>
        <v>4</v>
      </c>
      <c r="AD702">
        <f>IF('WetLitterbags placem_collection'!Z43="","",'WetLitterbags placem_collection'!Z43)</f>
        <v>19.100000000000001</v>
      </c>
      <c r="AE702" s="256" t="str">
        <f>IF('WetLitterbags placem_collection'!AA43="","",'WetLitterbags placem_collection'!AA43)</f>
        <v>G</v>
      </c>
      <c r="AF702">
        <f>IF('WetLitterbags placem_collection'!AC43="","",'WetLitterbags placem_collection'!AC43)</f>
        <v>0</v>
      </c>
      <c r="AG702">
        <f>IFERROR(AVERAGE('Dry_Litterbag Placem_Collection'!O43,'Dry_Litterbag Placem_Collection'!R43),"")</f>
        <v>4.6500000000000004</v>
      </c>
      <c r="AH702" s="290">
        <f>IFERROR(AVERAGE('Dry_Litterbag Placem_Collection'!N43,'Dry_Litterbag Placem_Collection'!Q43),"")</f>
        <v>27.85</v>
      </c>
      <c r="AI702" s="289">
        <f>INDEX(Coordinates!$B$2:$B$197,MATCH(G702,Coordinates!$J$2:$J$197,0))</f>
        <v>-3.4083420040000001</v>
      </c>
      <c r="AJ702" s="289">
        <f>INDEX(Coordinates!$C$2:$C$197,MATCH(G702,Coordinates!$J$2:$J$197,0))</f>
        <v>34.850283040000001</v>
      </c>
      <c r="AK702" s="289" t="str">
        <f>IF(ISNUMBER(SEARCH("C", 'Dry_Litterbag Placem_Collection'!V43)),"YES","")</f>
        <v/>
      </c>
      <c r="AL702" s="289" t="str">
        <f>IF(ISNUMBER(SEARCH("H", 'Dry_Litterbag Placem_Collection'!V43)),"YES","")</f>
        <v/>
      </c>
      <c r="AM702" s="289" t="str">
        <f>IF(ISNUMBER(SEARCH("R", 'Dry_Litterbag Placem_Collection'!V43)),"YES","")</f>
        <v/>
      </c>
    </row>
    <row r="703" spans="1:39" ht="15" customHeight="1">
      <c r="A703" s="281" t="s">
        <v>2677</v>
      </c>
      <c r="B703" s="282">
        <f>'Dry_Litterbag Placem_Collection'!A44</f>
        <v>42</v>
      </c>
      <c r="C703" s="282" t="str">
        <f>'Dry_Litterbag Placem_Collection'!B44</f>
        <v>Makao</v>
      </c>
      <c r="D703" s="282" t="s">
        <v>2677</v>
      </c>
      <c r="E703" s="282" t="s">
        <v>20</v>
      </c>
      <c r="F703" s="282">
        <v>2</v>
      </c>
      <c r="G703" s="283" t="str">
        <f>'Dry_Litterbag Placem_Collection'!C44</f>
        <v>Dry_P2_T2</v>
      </c>
      <c r="H703" s="293" t="s">
        <v>3672</v>
      </c>
      <c r="I703" s="294" t="s">
        <v>298</v>
      </c>
      <c r="J703" s="282" t="str">
        <f>IF(ISBLANK('Dry_Litterbag Placem_Collection'!M44),"","R"&amp;""&amp;'Dry_Litterbag Placem_Collection'!M44)</f>
        <v>R257</v>
      </c>
      <c r="K703" s="286">
        <f>IFERROR(INDEX('Green_rooibos initial weight'!$C$5:$C$1749,MATCH(J703, 'Green_rooibos initial weight'!$A$5:$A$1749,0)),"")</f>
        <v>2.222</v>
      </c>
      <c r="L703" s="286">
        <f t="shared" si="41"/>
        <v>1.9722</v>
      </c>
      <c r="M703" s="291"/>
      <c r="N703" s="291"/>
      <c r="O703" s="286">
        <f>IF(IFERROR(INDEX('Both teabags AfterDry'!$D$3:$D$900,MATCH(J703,'Both teabags AfterDry'!$A$3:$A$900,0)),"")="","",(IFERROR(INDEX('Both teabags AfterDry'!$D$3:$D$900,MATCH(J703,'Both teabags AfterDry'!$A$3:$A$900,0)),"")))</f>
        <v>1.956</v>
      </c>
      <c r="P703" s="286">
        <f t="shared" si="42"/>
        <v>1.8053999999999999</v>
      </c>
      <c r="Q703" s="291"/>
      <c r="R703" s="291"/>
      <c r="S703" s="287">
        <f>'Dry_Litterbag Placem_Collection'!E44</f>
        <v>42938</v>
      </c>
      <c r="T703" s="287">
        <f>IF('Dry_Litterbag Placem_Collection'!G44="","",'Dry_Litterbag Placem_Collection'!G44)</f>
        <v>43005</v>
      </c>
      <c r="U703" s="288">
        <f t="shared" si="40"/>
        <v>67</v>
      </c>
      <c r="V703" s="286">
        <f t="shared" si="43"/>
        <v>0.16680000000000006</v>
      </c>
      <c r="W703" s="289">
        <f>IFERROR(INDEX(Rainfall_Dry!$O$2:$O$217,MATCH(B703, Rainfall_Dry!$A$2:$A$217,0)),"")</f>
        <v>6.5250000359999998</v>
      </c>
      <c r="X703" s="270">
        <v>19.96</v>
      </c>
      <c r="Y703" s="270">
        <v>4.9199999999999982</v>
      </c>
      <c r="Z703" s="270">
        <v>75.12</v>
      </c>
      <c r="AA703" s="271" t="s">
        <v>2689</v>
      </c>
      <c r="AB703" s="270">
        <v>1.641498275012321</v>
      </c>
      <c r="AC703">
        <f>IF('WetLitterbags placem_collection'!AB44="","",'WetLitterbags placem_collection'!AB44)</f>
        <v>5.9</v>
      </c>
      <c r="AD703">
        <f>IF('WetLitterbags placem_collection'!Z44="","",'WetLitterbags placem_collection'!Z44)</f>
        <v>12.7</v>
      </c>
      <c r="AE703" s="256" t="str">
        <f>IF('WetLitterbags placem_collection'!AA44="","",'WetLitterbags placem_collection'!AA44)</f>
        <v>G</v>
      </c>
      <c r="AF703">
        <f>IF('WetLitterbags placem_collection'!AC44="","",'WetLitterbags placem_collection'!AC44)</f>
        <v>0</v>
      </c>
      <c r="AG703">
        <f>IFERROR(AVERAGE('Dry_Litterbag Placem_Collection'!O44,'Dry_Litterbag Placem_Collection'!R44),"")</f>
        <v>5.1999999999999993</v>
      </c>
      <c r="AH703" s="290">
        <f>IFERROR(AVERAGE('Dry_Litterbag Placem_Collection'!N44,'Dry_Litterbag Placem_Collection'!Q44),"")</f>
        <v>27.15</v>
      </c>
      <c r="AI703" s="289">
        <f>INDEX(Coordinates!$B$2:$B$197,MATCH(G703,Coordinates!$J$2:$J$197,0))</f>
        <v>-3.4084079690000002</v>
      </c>
      <c r="AJ703" s="289">
        <f>INDEX(Coordinates!$C$2:$C$197,MATCH(G703,Coordinates!$J$2:$J$197,0))</f>
        <v>34.850295029999998</v>
      </c>
      <c r="AK703" s="289" t="str">
        <f>IF(ISNUMBER(SEARCH("C", 'Dry_Litterbag Placem_Collection'!V44)),"YES","")</f>
        <v/>
      </c>
      <c r="AL703" s="289" t="str">
        <f>IF(ISNUMBER(SEARCH("H", 'Dry_Litterbag Placem_Collection'!V44)),"YES","")</f>
        <v/>
      </c>
      <c r="AM703" s="289" t="str">
        <f>IF(ISNUMBER(SEARCH("R", 'Dry_Litterbag Placem_Collection'!V44)),"YES","")</f>
        <v/>
      </c>
    </row>
    <row r="704" spans="1:39" ht="15" customHeight="1">
      <c r="A704" s="281" t="s">
        <v>2677</v>
      </c>
      <c r="B704" s="282">
        <f>'Dry_Litterbag Placem_Collection'!A45</f>
        <v>43</v>
      </c>
      <c r="C704" s="282" t="str">
        <f>'Dry_Litterbag Placem_Collection'!B45</f>
        <v>Makao</v>
      </c>
      <c r="D704" s="282" t="s">
        <v>2677</v>
      </c>
      <c r="E704" s="282" t="s">
        <v>20</v>
      </c>
      <c r="F704" s="282">
        <v>2</v>
      </c>
      <c r="G704" s="283" t="str">
        <f>'Dry_Litterbag Placem_Collection'!C45</f>
        <v>Dry_P2_T3</v>
      </c>
      <c r="H704" s="293" t="s">
        <v>3672</v>
      </c>
      <c r="I704" s="294" t="s">
        <v>298</v>
      </c>
      <c r="J704" s="282" t="str">
        <f>IF(ISBLANK('Dry_Litterbag Placem_Collection'!M45),"","R"&amp;""&amp;'Dry_Litterbag Placem_Collection'!M45)</f>
        <v>R691</v>
      </c>
      <c r="K704" s="286">
        <f>IFERROR(INDEX('Green_rooibos initial weight'!$C$5:$C$1749,MATCH(J704, 'Green_rooibos initial weight'!$A$5:$A$1749,0)),"")</f>
        <v>2.1859999999999999</v>
      </c>
      <c r="L704" s="286">
        <f t="shared" si="41"/>
        <v>1.9361999999999999</v>
      </c>
      <c r="M704" s="291"/>
      <c r="N704" s="291"/>
      <c r="O704" s="286">
        <f>IF(IFERROR(INDEX('Both teabags AfterDry'!$D$3:$D$900,MATCH(J704,'Both teabags AfterDry'!$A$3:$A$900,0)),"")="","",(IFERROR(INDEX('Both teabags AfterDry'!$D$3:$D$900,MATCH(J704,'Both teabags AfterDry'!$A$3:$A$900,0)),"")))</f>
        <v>1.9609000000000001</v>
      </c>
      <c r="P704" s="286">
        <f t="shared" si="42"/>
        <v>1.8103</v>
      </c>
      <c r="Q704" s="291"/>
      <c r="R704" s="291"/>
      <c r="S704" s="287">
        <f>'Dry_Litterbag Placem_Collection'!E45</f>
        <v>42938</v>
      </c>
      <c r="T704" s="287">
        <f>IF('Dry_Litterbag Placem_Collection'!G45="","",'Dry_Litterbag Placem_Collection'!G45)</f>
        <v>43005</v>
      </c>
      <c r="U704" s="288">
        <f t="shared" si="40"/>
        <v>67</v>
      </c>
      <c r="V704" s="286">
        <f t="shared" si="43"/>
        <v>0.1258999999999999</v>
      </c>
      <c r="W704" s="289">
        <f>IFERROR(INDEX(Rainfall_Dry!$O$2:$O$217,MATCH(B704, Rainfall_Dry!$A$2:$A$217,0)),"")</f>
        <v>6.5250000359999998</v>
      </c>
      <c r="X704" s="270">
        <v>19.96</v>
      </c>
      <c r="Y704" s="270">
        <v>4.9199999999999982</v>
      </c>
      <c r="Z704" s="270">
        <v>75.12</v>
      </c>
      <c r="AA704" s="271" t="s">
        <v>2689</v>
      </c>
      <c r="AB704" s="270">
        <v>1.641498275012321</v>
      </c>
      <c r="AC704">
        <f>IF('WetLitterbags placem_collection'!AB45="","",'WetLitterbags placem_collection'!AB45)</f>
        <v>5</v>
      </c>
      <c r="AD704">
        <f>IF('WetLitterbags placem_collection'!Z45="","",'WetLitterbags placem_collection'!Z45)</f>
        <v>26.3</v>
      </c>
      <c r="AE704" s="256" t="str">
        <f>IF('WetLitterbags placem_collection'!AA45="","",'WetLitterbags placem_collection'!AA45)</f>
        <v>G</v>
      </c>
      <c r="AF704">
        <f>IF('WetLitterbags placem_collection'!AC45="","",'WetLitterbags placem_collection'!AC45)</f>
        <v>0</v>
      </c>
      <c r="AG704">
        <f>IFERROR(AVERAGE('Dry_Litterbag Placem_Collection'!O45,'Dry_Litterbag Placem_Collection'!R45),"")</f>
        <v>2.4500000000000002</v>
      </c>
      <c r="AH704" s="290">
        <f>IFERROR(AVERAGE('Dry_Litterbag Placem_Collection'!N45,'Dry_Litterbag Placem_Collection'!Q45),"")</f>
        <v>26.1</v>
      </c>
      <c r="AI704" s="289">
        <f>INDEX(Coordinates!$B$2:$B$197,MATCH(G704,Coordinates!$J$2:$J$197,0))</f>
        <v>-3.4082369789999998</v>
      </c>
      <c r="AJ704" s="289">
        <f>INDEX(Coordinates!$C$2:$C$197,MATCH(G704,Coordinates!$J$2:$J$197,0))</f>
        <v>34.850189999999998</v>
      </c>
      <c r="AK704" s="289" t="str">
        <f>IF(ISNUMBER(SEARCH("C", 'Dry_Litterbag Placem_Collection'!V45)),"YES","")</f>
        <v/>
      </c>
      <c r="AL704" s="289" t="str">
        <f>IF(ISNUMBER(SEARCH("H", 'Dry_Litterbag Placem_Collection'!V45)),"YES","")</f>
        <v/>
      </c>
      <c r="AM704" s="289" t="str">
        <f>IF(ISNUMBER(SEARCH("R", 'Dry_Litterbag Placem_Collection'!V45)),"YES","")</f>
        <v/>
      </c>
    </row>
    <row r="705" spans="1:39" ht="15" customHeight="1">
      <c r="A705" s="281" t="s">
        <v>2677</v>
      </c>
      <c r="B705" s="282">
        <f>'Dry_Litterbag Placem_Collection'!A46</f>
        <v>44</v>
      </c>
      <c r="C705" s="282" t="str">
        <f>'Dry_Litterbag Placem_Collection'!B46</f>
        <v>Makao</v>
      </c>
      <c r="D705" s="282" t="s">
        <v>2677</v>
      </c>
      <c r="E705" s="282" t="s">
        <v>20</v>
      </c>
      <c r="F705" s="282">
        <v>2</v>
      </c>
      <c r="G705" s="283" t="str">
        <f>'Dry_Litterbag Placem_Collection'!C46</f>
        <v>Dry_P2_T4</v>
      </c>
      <c r="H705" s="293" t="s">
        <v>3672</v>
      </c>
      <c r="I705" s="294" t="s">
        <v>298</v>
      </c>
      <c r="J705" s="282" t="str">
        <f>IF(ISBLANK('Dry_Litterbag Placem_Collection'!M46),"","R"&amp;""&amp;'Dry_Litterbag Placem_Collection'!M46)</f>
        <v>R716</v>
      </c>
      <c r="K705" s="286">
        <f>IFERROR(INDEX('Green_rooibos initial weight'!$C$5:$C$1749,MATCH(J705, 'Green_rooibos initial weight'!$A$5:$A$1749,0)),"")</f>
        <v>2.2280000000000002</v>
      </c>
      <c r="L705" s="286">
        <f t="shared" si="41"/>
        <v>1.9782000000000002</v>
      </c>
      <c r="M705" s="291"/>
      <c r="N705" s="291"/>
      <c r="O705" s="286">
        <f>IF(IFERROR(INDEX('Both teabags AfterDry'!$D$3:$D$900,MATCH(J705,'Both teabags AfterDry'!$A$3:$A$900,0)),"")="","",(IFERROR(INDEX('Both teabags AfterDry'!$D$3:$D$900,MATCH(J705,'Both teabags AfterDry'!$A$3:$A$900,0)),"")))</f>
        <v>1.9879</v>
      </c>
      <c r="P705" s="286">
        <f t="shared" si="42"/>
        <v>1.8372999999999999</v>
      </c>
      <c r="Q705" s="291"/>
      <c r="R705" s="291"/>
      <c r="S705" s="287">
        <f>'Dry_Litterbag Placem_Collection'!E46</f>
        <v>42938</v>
      </c>
      <c r="T705" s="287">
        <f>IF('Dry_Litterbag Placem_Collection'!G46="","",'Dry_Litterbag Placem_Collection'!G46)</f>
        <v>43005</v>
      </c>
      <c r="U705" s="288">
        <f t="shared" si="40"/>
        <v>67</v>
      </c>
      <c r="V705" s="286">
        <f t="shared" si="43"/>
        <v>0.14090000000000025</v>
      </c>
      <c r="W705" s="289">
        <f>IFERROR(INDEX(Rainfall_Dry!$O$2:$O$217,MATCH(B705, Rainfall_Dry!$A$2:$A$217,0)),"")</f>
        <v>6.5250000359999998</v>
      </c>
      <c r="X705" s="270">
        <v>19.96</v>
      </c>
      <c r="Y705" s="270">
        <v>4.9199999999999982</v>
      </c>
      <c r="Z705" s="270">
        <v>75.12</v>
      </c>
      <c r="AA705" s="271" t="s">
        <v>2689</v>
      </c>
      <c r="AB705" s="270">
        <v>1.641498275012321</v>
      </c>
      <c r="AC705">
        <f>IF('WetLitterbags placem_collection'!AB46="","",'WetLitterbags placem_collection'!AB46)</f>
        <v>2.6</v>
      </c>
      <c r="AD705">
        <f>IF('WetLitterbags placem_collection'!Z46="","",'WetLitterbags placem_collection'!Z46)</f>
        <v>39.200000000000003</v>
      </c>
      <c r="AE705" s="256" t="str">
        <f>IF('WetLitterbags placem_collection'!AA46="","",'WetLitterbags placem_collection'!AA46)</f>
        <v>G</v>
      </c>
      <c r="AF705">
        <f>IF('WetLitterbags placem_collection'!AC46="","",'WetLitterbags placem_collection'!AC46)</f>
        <v>0</v>
      </c>
      <c r="AG705">
        <f>IFERROR(AVERAGE('Dry_Litterbag Placem_Collection'!O46,'Dry_Litterbag Placem_Collection'!R46),"")</f>
        <v>3.8499999999999996</v>
      </c>
      <c r="AH705" s="290">
        <f>IFERROR(AVERAGE('Dry_Litterbag Placem_Collection'!N46,'Dry_Litterbag Placem_Collection'!Q46),"")</f>
        <v>26.5</v>
      </c>
      <c r="AI705" s="289">
        <f>INDEX(Coordinates!$B$2:$B$197,MATCH(G705,Coordinates!$J$2:$J$197,0))</f>
        <v>-3.4081529920000002</v>
      </c>
      <c r="AJ705" s="289">
        <f>INDEX(Coordinates!$C$2:$C$197,MATCH(G705,Coordinates!$J$2:$J$197,0))</f>
        <v>34.850168959999998</v>
      </c>
      <c r="AK705" s="289" t="str">
        <f>IF(ISNUMBER(SEARCH("C", 'Dry_Litterbag Placem_Collection'!V46)),"YES","")</f>
        <v/>
      </c>
      <c r="AL705" s="289" t="str">
        <f>IF(ISNUMBER(SEARCH("H", 'Dry_Litterbag Placem_Collection'!V46)),"YES","")</f>
        <v/>
      </c>
      <c r="AM705" s="289" t="str">
        <f>IF(ISNUMBER(SEARCH("R", 'Dry_Litterbag Placem_Collection'!V46)),"YES","")</f>
        <v/>
      </c>
    </row>
    <row r="706" spans="1:39" ht="15" customHeight="1">
      <c r="A706" s="281" t="s">
        <v>2677</v>
      </c>
      <c r="B706" s="282">
        <f>'Dry_Litterbag Placem_Collection'!A47</f>
        <v>45</v>
      </c>
      <c r="C706" s="282" t="str">
        <f>'Dry_Litterbag Placem_Collection'!B47</f>
        <v>Makao</v>
      </c>
      <c r="D706" s="282" t="s">
        <v>2677</v>
      </c>
      <c r="E706" s="282" t="s">
        <v>20</v>
      </c>
      <c r="F706" s="282">
        <v>2</v>
      </c>
      <c r="G706" s="283" t="str">
        <f>'Dry_Litterbag Placem_Collection'!C47</f>
        <v>Dry_P2_T5</v>
      </c>
      <c r="H706" s="293" t="s">
        <v>3672</v>
      </c>
      <c r="I706" s="294" t="s">
        <v>298</v>
      </c>
      <c r="J706" s="282" t="str">
        <f>IF(ISBLANK('Dry_Litterbag Placem_Collection'!M47),"","R"&amp;""&amp;'Dry_Litterbag Placem_Collection'!M47)</f>
        <v>R631</v>
      </c>
      <c r="K706" s="286">
        <f>IFERROR(INDEX('Green_rooibos initial weight'!$C$5:$C$1749,MATCH(J706, 'Green_rooibos initial weight'!$A$5:$A$1749,0)),"")</f>
        <v>2.133</v>
      </c>
      <c r="L706" s="286">
        <f t="shared" si="41"/>
        <v>1.8832</v>
      </c>
      <c r="M706" s="291"/>
      <c r="N706" s="291"/>
      <c r="O706" s="286" t="str">
        <f>IF(IFERROR(INDEX('Both teabags AfterDry'!$D$3:$D$900,MATCH(J706,'Both teabags AfterDry'!$A$3:$A$900,0)),"")="","",(IFERROR(INDEX('Both teabags AfterDry'!$D$3:$D$900,MATCH(J706,'Both teabags AfterDry'!$A$3:$A$900,0)),"")))</f>
        <v/>
      </c>
      <c r="P706" s="286" t="str">
        <f t="shared" si="42"/>
        <v/>
      </c>
      <c r="Q706" s="291"/>
      <c r="R706" s="291"/>
      <c r="S706" s="287">
        <f>'Dry_Litterbag Placem_Collection'!E47</f>
        <v>42938</v>
      </c>
      <c r="T706" s="287">
        <f>IF('Dry_Litterbag Placem_Collection'!G47="","",'Dry_Litterbag Placem_Collection'!G47)</f>
        <v>43005</v>
      </c>
      <c r="U706" s="288">
        <f t="shared" ref="U706:U769" si="44">IFERROR(T706-S706,"")</f>
        <v>67</v>
      </c>
      <c r="V706" s="286" t="str">
        <f t="shared" si="43"/>
        <v/>
      </c>
      <c r="W706" s="289">
        <f>IFERROR(INDEX(Rainfall_Dry!$O$2:$O$217,MATCH(B706, Rainfall_Dry!$A$2:$A$217,0)),"")</f>
        <v>6.5250000359999998</v>
      </c>
      <c r="X706" s="270">
        <v>19.96</v>
      </c>
      <c r="Y706" s="270">
        <v>4.9199999999999982</v>
      </c>
      <c r="Z706" s="270">
        <v>75.12</v>
      </c>
      <c r="AA706" s="271" t="s">
        <v>2689</v>
      </c>
      <c r="AB706" s="270">
        <v>1.641498275012321</v>
      </c>
      <c r="AC706">
        <f>IF('WetLitterbags placem_collection'!AB47="","",'WetLitterbags placem_collection'!AB47)</f>
        <v>2.2999999999999998</v>
      </c>
      <c r="AD706">
        <f>IF('WetLitterbags placem_collection'!Z47="","",'WetLitterbags placem_collection'!Z47)</f>
        <v>9.3000000000000007</v>
      </c>
      <c r="AE706" s="256" t="str">
        <f>IF('WetLitterbags placem_collection'!AA47="","",'WetLitterbags placem_collection'!AA47)</f>
        <v>O</v>
      </c>
      <c r="AF706">
        <f>IF('WetLitterbags placem_collection'!AC47="","",'WetLitterbags placem_collection'!AC47)</f>
        <v>0</v>
      </c>
      <c r="AG706">
        <f>IFERROR(AVERAGE('Dry_Litterbag Placem_Collection'!O47,'Dry_Litterbag Placem_Collection'!R47),"")</f>
        <v>4.0999999999999996</v>
      </c>
      <c r="AH706" s="290">
        <f>IFERROR(AVERAGE('Dry_Litterbag Placem_Collection'!N47,'Dry_Litterbag Placem_Collection'!Q47),"")</f>
        <v>27.25</v>
      </c>
      <c r="AI706" s="289">
        <f>INDEX(Coordinates!$B$2:$B$197,MATCH(G706,Coordinates!$J$2:$J$197,0))</f>
        <v>-3.4081789759999999</v>
      </c>
      <c r="AJ706" s="289">
        <f>INDEX(Coordinates!$C$2:$C$197,MATCH(G706,Coordinates!$J$2:$J$197,0))</f>
        <v>34.850516980000002</v>
      </c>
      <c r="AK706" s="289" t="str">
        <f>IF(ISNUMBER(SEARCH("C", 'Dry_Litterbag Placem_Collection'!V47)),"YES","")</f>
        <v/>
      </c>
      <c r="AL706" s="289" t="str">
        <f>IF(ISNUMBER(SEARCH("H", 'Dry_Litterbag Placem_Collection'!V47)),"YES","")</f>
        <v/>
      </c>
      <c r="AM706" s="289" t="str">
        <f>IF(ISNUMBER(SEARCH("R", 'Dry_Litterbag Placem_Collection'!V47)),"YES","")</f>
        <v/>
      </c>
    </row>
    <row r="707" spans="1:39" ht="15" customHeight="1">
      <c r="A707" s="281" t="s">
        <v>2677</v>
      </c>
      <c r="B707" s="282">
        <f>'Dry_Litterbag Placem_Collection'!A48</f>
        <v>46</v>
      </c>
      <c r="C707" s="282" t="str">
        <f>'Dry_Litterbag Placem_Collection'!B48</f>
        <v>Makao</v>
      </c>
      <c r="D707" s="282" t="s">
        <v>2677</v>
      </c>
      <c r="E707" s="282" t="s">
        <v>20</v>
      </c>
      <c r="F707" s="282">
        <v>2</v>
      </c>
      <c r="G707" s="283" t="str">
        <f>'Dry_Litterbag Placem_Collection'!C48</f>
        <v>Dry_P2_T6</v>
      </c>
      <c r="H707" s="293" t="s">
        <v>3672</v>
      </c>
      <c r="I707" s="294" t="s">
        <v>298</v>
      </c>
      <c r="J707" s="282" t="str">
        <f>IF(ISBLANK('Dry_Litterbag Placem_Collection'!M48),"","R"&amp;""&amp;'Dry_Litterbag Placem_Collection'!M48)</f>
        <v/>
      </c>
      <c r="K707" s="286" t="str">
        <f>IFERROR(INDEX('Green_rooibos initial weight'!$C$5:$C$1749,MATCH(J707, 'Green_rooibos initial weight'!$A$5:$A$1749,0)),"")</f>
        <v/>
      </c>
      <c r="L707" s="286" t="str">
        <f t="shared" ref="L707:L770" si="45">IFERROR(K707-($BF$7+$BF$8),"")</f>
        <v/>
      </c>
      <c r="M707" s="291"/>
      <c r="N707" s="291"/>
      <c r="O707" s="286" t="str">
        <f>IF(IFERROR(INDEX('Both teabags AfterDry'!$D$3:$D$900,MATCH(J707,'Both teabags AfterDry'!$A$3:$A$900,0)),"")="","",(IFERROR(INDEX('Both teabags AfterDry'!$D$3:$D$900,MATCH(J707,'Both teabags AfterDry'!$A$3:$A$900,0)),"")))</f>
        <v/>
      </c>
      <c r="P707" s="286" t="str">
        <f t="shared" ref="P707:P770" si="46">IFERROR(IF(O707&gt;0,O707-($BF$7),""),"")</f>
        <v/>
      </c>
      <c r="Q707" s="291"/>
      <c r="R707" s="291"/>
      <c r="S707" s="287">
        <f>'Dry_Litterbag Placem_Collection'!E48</f>
        <v>0</v>
      </c>
      <c r="T707" s="287" t="str">
        <f>IF('Dry_Litterbag Placem_Collection'!G48="","",'Dry_Litterbag Placem_Collection'!G48)</f>
        <v/>
      </c>
      <c r="U707" s="288" t="str">
        <f t="shared" si="44"/>
        <v/>
      </c>
      <c r="V707" s="286" t="str">
        <f t="shared" ref="V707:V770" si="47">IFERROR(L707-P707,"")</f>
        <v/>
      </c>
      <c r="W707" s="289" t="str">
        <f>IFERROR(INDEX(Rainfall_Dry!$O$2:$O$217,MATCH(B707, Rainfall_Dry!$A$2:$A$217,0)),"")</f>
        <v/>
      </c>
      <c r="X707" s="270">
        <v>19.96</v>
      </c>
      <c r="Y707" s="270">
        <v>4.9199999999999982</v>
      </c>
      <c r="Z707" s="270">
        <v>75.12</v>
      </c>
      <c r="AA707" s="271" t="s">
        <v>2689</v>
      </c>
      <c r="AB707" s="270">
        <v>1.641498275012321</v>
      </c>
      <c r="AC707" t="str">
        <f>IF('WetLitterbags placem_collection'!AB48="","",'WetLitterbags placem_collection'!AB48)</f>
        <v/>
      </c>
      <c r="AD707" t="str">
        <f>IF('WetLitterbags placem_collection'!Z48="","",'WetLitterbags placem_collection'!Z48)</f>
        <v/>
      </c>
      <c r="AE707" s="256" t="str">
        <f>IF('WetLitterbags placem_collection'!AA48="","",'WetLitterbags placem_collection'!AA48)</f>
        <v/>
      </c>
      <c r="AF707" t="str">
        <f>IF('WetLitterbags placem_collection'!AC48="","",'WetLitterbags placem_collection'!AC48)</f>
        <v/>
      </c>
      <c r="AG707" t="str">
        <f>IFERROR(AVERAGE('Dry_Litterbag Placem_Collection'!O48,'Dry_Litterbag Placem_Collection'!R48),"")</f>
        <v/>
      </c>
      <c r="AH707" s="290" t="str">
        <f>IFERROR(AVERAGE('Dry_Litterbag Placem_Collection'!N48,'Dry_Litterbag Placem_Collection'!Q48),"")</f>
        <v/>
      </c>
      <c r="AI707" s="289">
        <f>INDEX(Coordinates!$B$2:$B$197,MATCH(G707,Coordinates!$J$2:$J$197,0))</f>
        <v>-3.4084730130000001</v>
      </c>
      <c r="AJ707" s="289">
        <f>INDEX(Coordinates!$C$2:$C$197,MATCH(G707,Coordinates!$J$2:$J$197,0))</f>
        <v>34.850401980000001</v>
      </c>
      <c r="AK707" s="289" t="str">
        <f>IF(ISNUMBER(SEARCH("C", 'Dry_Litterbag Placem_Collection'!V48)),"YES","")</f>
        <v/>
      </c>
      <c r="AL707" s="289" t="str">
        <f>IF(ISNUMBER(SEARCH("H", 'Dry_Litterbag Placem_Collection'!V48)),"YES","")</f>
        <v/>
      </c>
      <c r="AM707" s="289" t="str">
        <f>IF(ISNUMBER(SEARCH("R", 'Dry_Litterbag Placem_Collection'!V48)),"YES","")</f>
        <v/>
      </c>
    </row>
    <row r="708" spans="1:39" ht="15" customHeight="1">
      <c r="A708" s="281" t="s">
        <v>2677</v>
      </c>
      <c r="B708" s="282">
        <f>'Dry_Litterbag Placem_Collection'!A49</f>
        <v>47</v>
      </c>
      <c r="C708" s="282" t="str">
        <f>'Dry_Litterbag Placem_Collection'!B49</f>
        <v>Makao</v>
      </c>
      <c r="D708" s="282" t="s">
        <v>2677</v>
      </c>
      <c r="E708" s="282" t="s">
        <v>20</v>
      </c>
      <c r="F708" s="282">
        <v>2</v>
      </c>
      <c r="G708" s="283" t="str">
        <f>'Dry_Litterbag Placem_Collection'!C49</f>
        <v>Dry_P2_T7</v>
      </c>
      <c r="H708" s="293" t="s">
        <v>3672</v>
      </c>
      <c r="I708" s="294" t="s">
        <v>298</v>
      </c>
      <c r="J708" s="282" t="str">
        <f>IF(ISBLANK('Dry_Litterbag Placem_Collection'!M49),"","R"&amp;""&amp;'Dry_Litterbag Placem_Collection'!M49)</f>
        <v>R606</v>
      </c>
      <c r="K708" s="286">
        <f>IFERROR(INDEX('Green_rooibos initial weight'!$C$5:$C$1749,MATCH(J708, 'Green_rooibos initial weight'!$A$5:$A$1749,0)),"")</f>
        <v>2.15</v>
      </c>
      <c r="L708" s="286">
        <f t="shared" si="45"/>
        <v>1.9001999999999999</v>
      </c>
      <c r="M708" s="291"/>
      <c r="N708" s="291"/>
      <c r="O708" s="286">
        <f>IF(IFERROR(INDEX('Both teabags AfterDry'!$D$3:$D$900,MATCH(J708,'Both teabags AfterDry'!$A$3:$A$900,0)),"")="","",(IFERROR(INDEX('Both teabags AfterDry'!$D$3:$D$900,MATCH(J708,'Both teabags AfterDry'!$A$3:$A$900,0)),"")))</f>
        <v>1.9615</v>
      </c>
      <c r="P708" s="286">
        <f t="shared" si="46"/>
        <v>1.8109</v>
      </c>
      <c r="Q708" s="291"/>
      <c r="R708" s="291"/>
      <c r="S708" s="287">
        <f>'Dry_Litterbag Placem_Collection'!E49</f>
        <v>42938</v>
      </c>
      <c r="T708" s="287">
        <f>IF('Dry_Litterbag Placem_Collection'!G49="","",'Dry_Litterbag Placem_Collection'!G49)</f>
        <v>43005</v>
      </c>
      <c r="U708" s="288">
        <f t="shared" si="44"/>
        <v>67</v>
      </c>
      <c r="V708" s="286">
        <f t="shared" si="47"/>
        <v>8.9299999999999935E-2</v>
      </c>
      <c r="W708" s="289">
        <f>IFERROR(INDEX(Rainfall_Dry!$O$2:$O$217,MATCH(B708, Rainfall_Dry!$A$2:$A$217,0)),"")</f>
        <v>6.5250000359999998</v>
      </c>
      <c r="X708" s="270">
        <v>19.96</v>
      </c>
      <c r="Y708" s="270">
        <v>4.9199999999999982</v>
      </c>
      <c r="Z708" s="270">
        <v>75.12</v>
      </c>
      <c r="AA708" s="271" t="s">
        <v>2689</v>
      </c>
      <c r="AB708" s="270">
        <v>1.641498275012321</v>
      </c>
      <c r="AC708">
        <f>IF('WetLitterbags placem_collection'!AB49="","",'WetLitterbags placem_collection'!AB49)</f>
        <v>5.2</v>
      </c>
      <c r="AD708">
        <f>IF('WetLitterbags placem_collection'!Z49="","",'WetLitterbags placem_collection'!Z49)</f>
        <v>5.2</v>
      </c>
      <c r="AE708" s="256" t="str">
        <f>IF('WetLitterbags placem_collection'!AA49="","",'WetLitterbags placem_collection'!AA49)</f>
        <v>G</v>
      </c>
      <c r="AF708">
        <f>IF('WetLitterbags placem_collection'!AC49="","",'WetLitterbags placem_collection'!AC49)</f>
        <v>0</v>
      </c>
      <c r="AG708">
        <f>IFERROR(AVERAGE('Dry_Litterbag Placem_Collection'!O49,'Dry_Litterbag Placem_Collection'!R49),"")</f>
        <v>5.35</v>
      </c>
      <c r="AH708" s="290">
        <f>IFERROR(AVERAGE('Dry_Litterbag Placem_Collection'!N49,'Dry_Litterbag Placem_Collection'!Q49),"")</f>
        <v>26.4</v>
      </c>
      <c r="AI708" s="289">
        <f>INDEX(Coordinates!$B$2:$B$197,MATCH(G708,Coordinates!$J$2:$J$197,0))</f>
        <v>-3.4084819820000001</v>
      </c>
      <c r="AJ708" s="289">
        <f>INDEX(Coordinates!$C$2:$C$197,MATCH(G708,Coordinates!$J$2:$J$197,0))</f>
        <v>34.850024040000001</v>
      </c>
      <c r="AK708" s="289" t="str">
        <f>IF(ISNUMBER(SEARCH("C", 'Dry_Litterbag Placem_Collection'!V49)),"YES","")</f>
        <v/>
      </c>
      <c r="AL708" s="289" t="str">
        <f>IF(ISNUMBER(SEARCH("H", 'Dry_Litterbag Placem_Collection'!V49)),"YES","")</f>
        <v/>
      </c>
      <c r="AM708" s="289" t="str">
        <f>IF(ISNUMBER(SEARCH("R", 'Dry_Litterbag Placem_Collection'!V49)),"YES","")</f>
        <v/>
      </c>
    </row>
    <row r="709" spans="1:39" ht="15" customHeight="1">
      <c r="A709" s="281" t="s">
        <v>2677</v>
      </c>
      <c r="B709" s="282">
        <f>'Dry_Litterbag Placem_Collection'!A50</f>
        <v>48</v>
      </c>
      <c r="C709" s="282" t="str">
        <f>'Dry_Litterbag Placem_Collection'!B50</f>
        <v>Makao</v>
      </c>
      <c r="D709" s="282" t="s">
        <v>2677</v>
      </c>
      <c r="E709" s="282" t="s">
        <v>20</v>
      </c>
      <c r="F709" s="282">
        <v>2</v>
      </c>
      <c r="G709" s="283" t="str">
        <f>'Dry_Litterbag Placem_Collection'!C50</f>
        <v>Dry_P2_T8</v>
      </c>
      <c r="H709" s="293" t="s">
        <v>3672</v>
      </c>
      <c r="I709" s="294" t="s">
        <v>298</v>
      </c>
      <c r="J709" s="282" t="str">
        <f>IF(ISBLANK('Dry_Litterbag Placem_Collection'!M50),"","R"&amp;""&amp;'Dry_Litterbag Placem_Collection'!M50)</f>
        <v>R221</v>
      </c>
      <c r="K709" s="286">
        <f>IFERROR(INDEX('Green_rooibos initial weight'!$C$5:$C$1749,MATCH(J709, 'Green_rooibos initial weight'!$A$5:$A$1749,0)),"")</f>
        <v>2.2210000000000001</v>
      </c>
      <c r="L709" s="286">
        <f t="shared" si="45"/>
        <v>1.9712000000000001</v>
      </c>
      <c r="M709" s="291"/>
      <c r="N709" s="291"/>
      <c r="O709" s="286">
        <f>IF(IFERROR(INDEX('Both teabags AfterDry'!$D$3:$D$900,MATCH(J709,'Both teabags AfterDry'!$A$3:$A$900,0)),"")="","",(IFERROR(INDEX('Both teabags AfterDry'!$D$3:$D$900,MATCH(J709,'Both teabags AfterDry'!$A$3:$A$900,0)),"")))</f>
        <v>1.8791</v>
      </c>
      <c r="P709" s="286">
        <f t="shared" si="46"/>
        <v>1.7284999999999999</v>
      </c>
      <c r="Q709" s="291"/>
      <c r="R709" s="291"/>
      <c r="S709" s="287">
        <f>'Dry_Litterbag Placem_Collection'!E50</f>
        <v>42938</v>
      </c>
      <c r="T709" s="287">
        <f>IF('Dry_Litterbag Placem_Collection'!G50="","",'Dry_Litterbag Placem_Collection'!G50)</f>
        <v>43005</v>
      </c>
      <c r="U709" s="288">
        <f t="shared" si="44"/>
        <v>67</v>
      </c>
      <c r="V709" s="286">
        <f t="shared" si="47"/>
        <v>0.24270000000000014</v>
      </c>
      <c r="W709" s="289">
        <f>IFERROR(INDEX(Rainfall_Dry!$O$2:$O$217,MATCH(B709, Rainfall_Dry!$A$2:$A$217,0)),"")</f>
        <v>6.5250000359999998</v>
      </c>
      <c r="X709" s="270">
        <v>19.96</v>
      </c>
      <c r="Y709" s="270">
        <v>4.9199999999999982</v>
      </c>
      <c r="Z709" s="270">
        <v>75.12</v>
      </c>
      <c r="AA709" s="271" t="s">
        <v>2689</v>
      </c>
      <c r="AB709" s="270">
        <v>1.641498275012321</v>
      </c>
      <c r="AC709">
        <f>IF('WetLitterbags placem_collection'!AB50="","",'WetLitterbags placem_collection'!AB50)</f>
        <v>7.3</v>
      </c>
      <c r="AD709">
        <f>IF('WetLitterbags placem_collection'!Z50="","",'WetLitterbags placem_collection'!Z50)</f>
        <v>27.2</v>
      </c>
      <c r="AE709" s="256" t="str">
        <f>IF('WetLitterbags placem_collection'!AA50="","",'WetLitterbags placem_collection'!AA50)</f>
        <v>M</v>
      </c>
      <c r="AF709">
        <f>IF('WetLitterbags placem_collection'!AC50="","",'WetLitterbags placem_collection'!AC50)</f>
        <v>0</v>
      </c>
      <c r="AG709">
        <f>IFERROR(AVERAGE('Dry_Litterbag Placem_Collection'!O50,'Dry_Litterbag Placem_Collection'!R50),"")</f>
        <v>3.95</v>
      </c>
      <c r="AH709" s="290">
        <f>IFERROR(AVERAGE('Dry_Litterbag Placem_Collection'!N50,'Dry_Litterbag Placem_Collection'!Q50),"")</f>
        <v>25.950000000000003</v>
      </c>
      <c r="AI709" s="289">
        <f>INDEX(Coordinates!$B$2:$B$197,MATCH(G709,Coordinates!$J$2:$J$197,0))</f>
        <v>-3.4081990090000001</v>
      </c>
      <c r="AJ709" s="289">
        <f>INDEX(Coordinates!$C$2:$C$197,MATCH(G709,Coordinates!$J$2:$J$197,0))</f>
        <v>34.850254960000001</v>
      </c>
      <c r="AK709" s="289" t="str">
        <f>IF(ISNUMBER(SEARCH("C", 'Dry_Litterbag Placem_Collection'!V50)),"YES","")</f>
        <v/>
      </c>
      <c r="AL709" s="289" t="str">
        <f>IF(ISNUMBER(SEARCH("H", 'Dry_Litterbag Placem_Collection'!V50)),"YES","")</f>
        <v/>
      </c>
      <c r="AM709" s="289" t="str">
        <f>IF(ISNUMBER(SEARCH("R", 'Dry_Litterbag Placem_Collection'!V50)),"YES","")</f>
        <v/>
      </c>
    </row>
    <row r="710" spans="1:39" ht="15" customHeight="1">
      <c r="A710" s="281" t="s">
        <v>2677</v>
      </c>
      <c r="B710" s="282">
        <f>'Dry_Litterbag Placem_Collection'!A51</f>
        <v>49</v>
      </c>
      <c r="C710" s="282" t="str">
        <f>'Dry_Litterbag Placem_Collection'!B51</f>
        <v>Makao</v>
      </c>
      <c r="D710" s="282" t="s">
        <v>2677</v>
      </c>
      <c r="E710" s="282" t="s">
        <v>20</v>
      </c>
      <c r="F710" s="282">
        <v>3</v>
      </c>
      <c r="G710" s="283" t="str">
        <f>'Dry_Litterbag Placem_Collection'!C51</f>
        <v>Dry_P3_T1</v>
      </c>
      <c r="H710" s="293" t="s">
        <v>3672</v>
      </c>
      <c r="I710" s="294" t="s">
        <v>298</v>
      </c>
      <c r="J710" s="282" t="str">
        <f>IF(ISBLANK('Dry_Litterbag Placem_Collection'!M51),"","R"&amp;""&amp;'Dry_Litterbag Placem_Collection'!M51)</f>
        <v>R308</v>
      </c>
      <c r="K710" s="286">
        <f>IFERROR(INDEX('Green_rooibos initial weight'!$C$5:$C$1749,MATCH(J710, 'Green_rooibos initial weight'!$A$5:$A$1749,0)),"")</f>
        <v>2.173</v>
      </c>
      <c r="L710" s="286">
        <f t="shared" si="45"/>
        <v>1.9232</v>
      </c>
      <c r="M710" s="291"/>
      <c r="N710" s="291"/>
      <c r="O710" s="286" t="str">
        <f>IF(IFERROR(INDEX('Both teabags AfterDry'!$D$3:$D$900,MATCH(J710,'Both teabags AfterDry'!$A$3:$A$900,0)),"")="","",(IFERROR(INDEX('Both teabags AfterDry'!$D$3:$D$900,MATCH(J710,'Both teabags AfterDry'!$A$3:$A$900,0)),"")))</f>
        <v/>
      </c>
      <c r="P710" s="286" t="str">
        <f t="shared" si="46"/>
        <v/>
      </c>
      <c r="Q710" s="291"/>
      <c r="R710" s="291"/>
      <c r="S710" s="287">
        <f>'Dry_Litterbag Placem_Collection'!E51</f>
        <v>42938</v>
      </c>
      <c r="T710" s="287">
        <f>IF('Dry_Litterbag Placem_Collection'!G51="","",'Dry_Litterbag Placem_Collection'!G51)</f>
        <v>43005</v>
      </c>
      <c r="U710" s="288">
        <f t="shared" si="44"/>
        <v>67</v>
      </c>
      <c r="V710" s="286" t="str">
        <f t="shared" si="47"/>
        <v/>
      </c>
      <c r="W710" s="289">
        <f>IFERROR(INDEX(Rainfall_Dry!$O$2:$O$217,MATCH(B710, Rainfall_Dry!$A$2:$A$217,0)),"")</f>
        <v>6.5250000359999998</v>
      </c>
      <c r="X710" s="270">
        <v>21.96</v>
      </c>
      <c r="Y710" s="270">
        <v>8.9199999999999982</v>
      </c>
      <c r="Z710" s="270">
        <v>69.12</v>
      </c>
      <c r="AA710" s="271" t="s">
        <v>2688</v>
      </c>
      <c r="AB710" s="270">
        <v>1.7491375061606702</v>
      </c>
      <c r="AC710">
        <f>IF('WetLitterbags placem_collection'!AB51="","",'WetLitterbags placem_collection'!AB51)</f>
        <v>10.4</v>
      </c>
      <c r="AD710">
        <f>IF('WetLitterbags placem_collection'!Z51="","",'WetLitterbags placem_collection'!Z51)</f>
        <v>36</v>
      </c>
      <c r="AE710" s="256" t="str">
        <f>IF('WetLitterbags placem_collection'!AA51="","",'WetLitterbags placem_collection'!AA51)</f>
        <v>M</v>
      </c>
      <c r="AF710">
        <f>IF('WetLitterbags placem_collection'!AC51="","",'WetLitterbags placem_collection'!AC51)</f>
        <v>1</v>
      </c>
      <c r="AG710">
        <f>IFERROR(AVERAGE('Dry_Litterbag Placem_Collection'!O51,'Dry_Litterbag Placem_Collection'!R51),"")</f>
        <v>7.05</v>
      </c>
      <c r="AH710" s="290">
        <f>IFERROR(AVERAGE('Dry_Litterbag Placem_Collection'!N51,'Dry_Litterbag Placem_Collection'!Q51),"")</f>
        <v>31.5</v>
      </c>
      <c r="AI710" s="289">
        <f>INDEX(Coordinates!$B$2:$B$197,MATCH(G710,Coordinates!$J$2:$J$197,0))</f>
        <v>-3.406225992</v>
      </c>
      <c r="AJ710" s="289">
        <f>INDEX(Coordinates!$C$2:$C$197,MATCH(G710,Coordinates!$J$2:$J$197,0))</f>
        <v>34.85055998</v>
      </c>
      <c r="AK710" s="289" t="str">
        <f>IF(ISNUMBER(SEARCH("C", 'Dry_Litterbag Placem_Collection'!V51)),"YES","")</f>
        <v/>
      </c>
      <c r="AL710" s="289" t="str">
        <f>IF(ISNUMBER(SEARCH("H", 'Dry_Litterbag Placem_Collection'!V51)),"YES","")</f>
        <v/>
      </c>
      <c r="AM710" s="289" t="str">
        <f>IF(ISNUMBER(SEARCH("R", 'Dry_Litterbag Placem_Collection'!V51)),"YES","")</f>
        <v/>
      </c>
    </row>
    <row r="711" spans="1:39" ht="15" customHeight="1">
      <c r="A711" s="281" t="s">
        <v>2677</v>
      </c>
      <c r="B711" s="282">
        <f>'Dry_Litterbag Placem_Collection'!A52</f>
        <v>50</v>
      </c>
      <c r="C711" s="282" t="str">
        <f>'Dry_Litterbag Placem_Collection'!B52</f>
        <v>Makao</v>
      </c>
      <c r="D711" s="282" t="s">
        <v>2677</v>
      </c>
      <c r="E711" s="282" t="s">
        <v>20</v>
      </c>
      <c r="F711" s="282">
        <v>3</v>
      </c>
      <c r="G711" s="283" t="str">
        <f>'Dry_Litterbag Placem_Collection'!C52</f>
        <v>Dry_P3_T2</v>
      </c>
      <c r="H711" s="293" t="s">
        <v>3672</v>
      </c>
      <c r="I711" s="294" t="s">
        <v>298</v>
      </c>
      <c r="J711" s="282" t="str">
        <f>IF(ISBLANK('Dry_Litterbag Placem_Collection'!M52),"","R"&amp;""&amp;'Dry_Litterbag Placem_Collection'!M52)</f>
        <v>R644</v>
      </c>
      <c r="K711" s="286">
        <f>IFERROR(INDEX('Green_rooibos initial weight'!$C$5:$C$1749,MATCH(J711, 'Green_rooibos initial weight'!$A$5:$A$1749,0)),"")</f>
        <v>2.2240000000000002</v>
      </c>
      <c r="L711" s="286">
        <f t="shared" si="45"/>
        <v>1.9742000000000002</v>
      </c>
      <c r="M711" s="291"/>
      <c r="N711" s="291"/>
      <c r="O711" s="286" t="str">
        <f>IF(IFERROR(INDEX('Both teabags AfterDry'!$D$3:$D$900,MATCH(J711,'Both teabags AfterDry'!$A$3:$A$900,0)),"")="","",(IFERROR(INDEX('Both teabags AfterDry'!$D$3:$D$900,MATCH(J711,'Both teabags AfterDry'!$A$3:$A$900,0)),"")))</f>
        <v/>
      </c>
      <c r="P711" s="286" t="str">
        <f t="shared" si="46"/>
        <v/>
      </c>
      <c r="Q711" s="291"/>
      <c r="R711" s="291"/>
      <c r="S711" s="287">
        <f>'Dry_Litterbag Placem_Collection'!E52</f>
        <v>42938</v>
      </c>
      <c r="T711" s="287" t="str">
        <f>IF('Dry_Litterbag Placem_Collection'!G52="","",'Dry_Litterbag Placem_Collection'!G52)</f>
        <v/>
      </c>
      <c r="U711" s="288" t="str">
        <f t="shared" si="44"/>
        <v/>
      </c>
      <c r="V711" s="286" t="str">
        <f t="shared" si="47"/>
        <v/>
      </c>
      <c r="W711" s="289" t="str">
        <f>IFERROR(INDEX(Rainfall_Dry!$O$2:$O$217,MATCH(B711, Rainfall_Dry!$A$2:$A$217,0)),"")</f>
        <v/>
      </c>
      <c r="X711" s="270">
        <v>21.96</v>
      </c>
      <c r="Y711" s="270">
        <v>8.9199999999999982</v>
      </c>
      <c r="Z711" s="270">
        <v>69.12</v>
      </c>
      <c r="AA711" s="271" t="s">
        <v>2688</v>
      </c>
      <c r="AB711" s="270">
        <v>1.7491375061606702</v>
      </c>
      <c r="AC711">
        <f>IF('WetLitterbags placem_collection'!AB52="","",'WetLitterbags placem_collection'!AB52)</f>
        <v>10</v>
      </c>
      <c r="AD711">
        <f>IF('WetLitterbags placem_collection'!Z52="","",'WetLitterbags placem_collection'!Z52)</f>
        <v>22.5</v>
      </c>
      <c r="AE711" s="256" t="str">
        <f>IF('WetLitterbags placem_collection'!AA52="","",'WetLitterbags placem_collection'!AA52)</f>
        <v>M</v>
      </c>
      <c r="AF711">
        <f>IF('WetLitterbags placem_collection'!AC52="","",'WetLitterbags placem_collection'!AC52)</f>
        <v>1</v>
      </c>
      <c r="AG711">
        <f>IFERROR(AVERAGE('Dry_Litterbag Placem_Collection'!O52,'Dry_Litterbag Placem_Collection'!R52),"")</f>
        <v>6.4</v>
      </c>
      <c r="AH711" s="290">
        <f>IFERROR(AVERAGE('Dry_Litterbag Placem_Collection'!N52,'Dry_Litterbag Placem_Collection'!Q52),"")</f>
        <v>27.6</v>
      </c>
      <c r="AI711" s="289">
        <f>INDEX(Coordinates!$B$2:$B$197,MATCH(G711,Coordinates!$J$2:$J$197,0))</f>
        <v>-3.4062630399999998</v>
      </c>
      <c r="AJ711" s="289">
        <f>INDEX(Coordinates!$C$2:$C$197,MATCH(G711,Coordinates!$J$2:$J$197,0))</f>
        <v>34.850566010000001</v>
      </c>
      <c r="AK711" s="289" t="str">
        <f>IF(ISNUMBER(SEARCH("C", 'Dry_Litterbag Placem_Collection'!V52)),"YES","")</f>
        <v/>
      </c>
      <c r="AL711" s="289" t="str">
        <f>IF(ISNUMBER(SEARCH("H", 'Dry_Litterbag Placem_Collection'!V52)),"YES","")</f>
        <v/>
      </c>
      <c r="AM711" s="289" t="str">
        <f>IF(ISNUMBER(SEARCH("R", 'Dry_Litterbag Placem_Collection'!V52)),"YES","")</f>
        <v/>
      </c>
    </row>
    <row r="712" spans="1:39" ht="15" customHeight="1">
      <c r="A712" s="281" t="s">
        <v>2677</v>
      </c>
      <c r="B712" s="282">
        <f>'Dry_Litterbag Placem_Collection'!A53</f>
        <v>51</v>
      </c>
      <c r="C712" s="282" t="str">
        <f>'Dry_Litterbag Placem_Collection'!B53</f>
        <v>Makao</v>
      </c>
      <c r="D712" s="282" t="s">
        <v>2677</v>
      </c>
      <c r="E712" s="282" t="s">
        <v>20</v>
      </c>
      <c r="F712" s="282">
        <v>3</v>
      </c>
      <c r="G712" s="283" t="str">
        <f>'Dry_Litterbag Placem_Collection'!C53</f>
        <v>Dry_P3_T3</v>
      </c>
      <c r="H712" s="293" t="s">
        <v>3672</v>
      </c>
      <c r="I712" s="294" t="s">
        <v>298</v>
      </c>
      <c r="J712" s="282" t="str">
        <f>IF(ISBLANK('Dry_Litterbag Placem_Collection'!M53),"","R"&amp;""&amp;'Dry_Litterbag Placem_Collection'!M53)</f>
        <v>R242</v>
      </c>
      <c r="K712" s="286">
        <f>IFERROR(INDEX('Green_rooibos initial weight'!$C$5:$C$1749,MATCH(J712, 'Green_rooibos initial weight'!$A$5:$A$1749,0)),"")</f>
        <v>2.194</v>
      </c>
      <c r="L712" s="286">
        <f t="shared" si="45"/>
        <v>1.9441999999999999</v>
      </c>
      <c r="M712" s="291"/>
      <c r="N712" s="291"/>
      <c r="O712" s="286">
        <f>IF(IFERROR(INDEX('Both teabags AfterDry'!$D$3:$D$900,MATCH(J712,'Both teabags AfterDry'!$A$3:$A$900,0)),"")="","",(IFERROR(INDEX('Both teabags AfterDry'!$D$3:$D$900,MATCH(J712,'Both teabags AfterDry'!$A$3:$A$900,0)),"")))</f>
        <v>1.9262999999999999</v>
      </c>
      <c r="P712" s="286">
        <f t="shared" si="46"/>
        <v>1.7756999999999998</v>
      </c>
      <c r="Q712" s="291"/>
      <c r="R712" s="291"/>
      <c r="S712" s="287">
        <f>'Dry_Litterbag Placem_Collection'!E53</f>
        <v>42938</v>
      </c>
      <c r="T712" s="287">
        <f>IF('Dry_Litterbag Placem_Collection'!G53="","",'Dry_Litterbag Placem_Collection'!G53)</f>
        <v>43005</v>
      </c>
      <c r="U712" s="288">
        <f t="shared" si="44"/>
        <v>67</v>
      </c>
      <c r="V712" s="286">
        <f t="shared" si="47"/>
        <v>0.16850000000000009</v>
      </c>
      <c r="W712" s="289">
        <f>IFERROR(INDEX(Rainfall_Dry!$O$2:$O$217,MATCH(B712, Rainfall_Dry!$A$2:$A$217,0)),"")</f>
        <v>6.5250000359999998</v>
      </c>
      <c r="X712" s="270">
        <v>21.96</v>
      </c>
      <c r="Y712" s="270">
        <v>8.9199999999999982</v>
      </c>
      <c r="Z712" s="270">
        <v>69.12</v>
      </c>
      <c r="AA712" s="271" t="s">
        <v>2688</v>
      </c>
      <c r="AB712" s="270">
        <v>1.7491375061606702</v>
      </c>
      <c r="AC712">
        <f>IF('WetLitterbags placem_collection'!AB53="","",'WetLitterbags placem_collection'!AB53)</f>
        <v>3</v>
      </c>
      <c r="AD712">
        <f>IF('WetLitterbags placem_collection'!Z53="","",'WetLitterbags placem_collection'!Z53)</f>
        <v>18</v>
      </c>
      <c r="AE712" s="256" t="str">
        <f>IF('WetLitterbags placem_collection'!AA53="","",'WetLitterbags placem_collection'!AA53)</f>
        <v>O</v>
      </c>
      <c r="AF712">
        <f>IF('WetLitterbags placem_collection'!AC53="","",'WetLitterbags placem_collection'!AC53)</f>
        <v>0</v>
      </c>
      <c r="AG712">
        <f>IFERROR(AVERAGE('Dry_Litterbag Placem_Collection'!O53,'Dry_Litterbag Placem_Collection'!R53),"")</f>
        <v>2.4500000000000002</v>
      </c>
      <c r="AH712" s="290">
        <f>IFERROR(AVERAGE('Dry_Litterbag Placem_Collection'!N53,'Dry_Litterbag Placem_Collection'!Q53),"")</f>
        <v>34.450000000000003</v>
      </c>
      <c r="AI712" s="289">
        <f>INDEX(Coordinates!$B$2:$B$197,MATCH(G712,Coordinates!$J$2:$J$197,0))</f>
        <v>-3.4063920379999999</v>
      </c>
      <c r="AJ712" s="289">
        <f>INDEX(Coordinates!$C$2:$C$197,MATCH(G712,Coordinates!$J$2:$J$197,0))</f>
        <v>34.850696020000001</v>
      </c>
      <c r="AK712" s="289" t="str">
        <f>IF(ISNUMBER(SEARCH("C", 'Dry_Litterbag Placem_Collection'!V53)),"YES","")</f>
        <v/>
      </c>
      <c r="AL712" s="289" t="str">
        <f>IF(ISNUMBER(SEARCH("H", 'Dry_Litterbag Placem_Collection'!V53)),"YES","")</f>
        <v/>
      </c>
      <c r="AM712" s="289" t="str">
        <f>IF(ISNUMBER(SEARCH("R", 'Dry_Litterbag Placem_Collection'!V53)),"YES","")</f>
        <v/>
      </c>
    </row>
    <row r="713" spans="1:39" ht="15" customHeight="1">
      <c r="A713" s="281" t="s">
        <v>2677</v>
      </c>
      <c r="B713" s="282">
        <f>'Dry_Litterbag Placem_Collection'!A54</f>
        <v>52</v>
      </c>
      <c r="C713" s="282" t="str">
        <f>'Dry_Litterbag Placem_Collection'!B54</f>
        <v>Makao</v>
      </c>
      <c r="D713" s="282" t="s">
        <v>2677</v>
      </c>
      <c r="E713" s="282" t="s">
        <v>20</v>
      </c>
      <c r="F713" s="282">
        <v>3</v>
      </c>
      <c r="G713" s="283" t="str">
        <f>'Dry_Litterbag Placem_Collection'!C54</f>
        <v>Dry_P3_T4</v>
      </c>
      <c r="H713" s="293" t="s">
        <v>3672</v>
      </c>
      <c r="I713" s="294" t="s">
        <v>298</v>
      </c>
      <c r="J713" s="282" t="str">
        <f>IF(ISBLANK('Dry_Litterbag Placem_Collection'!M54),"","R"&amp;""&amp;'Dry_Litterbag Placem_Collection'!M54)</f>
        <v>R648</v>
      </c>
      <c r="K713" s="286">
        <f>IFERROR(INDEX('Green_rooibos initial weight'!$C$5:$C$1749,MATCH(J713, 'Green_rooibos initial weight'!$A$5:$A$1749,0)),"")</f>
        <v>2.1920000000000002</v>
      </c>
      <c r="L713" s="286">
        <f t="shared" si="45"/>
        <v>1.9422000000000001</v>
      </c>
      <c r="M713" s="291"/>
      <c r="N713" s="291"/>
      <c r="O713" s="286">
        <f>IF(IFERROR(INDEX('Both teabags AfterDry'!$D$3:$D$900,MATCH(J713,'Both teabags AfterDry'!$A$3:$A$900,0)),"")="","",(IFERROR(INDEX('Both teabags AfterDry'!$D$3:$D$900,MATCH(J713,'Both teabags AfterDry'!$A$3:$A$900,0)),"")))</f>
        <v>1.9649000000000001</v>
      </c>
      <c r="P713" s="286">
        <f t="shared" si="46"/>
        <v>1.8143</v>
      </c>
      <c r="Q713" s="291"/>
      <c r="R713" s="291"/>
      <c r="S713" s="287">
        <f>'Dry_Litterbag Placem_Collection'!E54</f>
        <v>42938</v>
      </c>
      <c r="T713" s="287">
        <f>IF('Dry_Litterbag Placem_Collection'!G54="","",'Dry_Litterbag Placem_Collection'!G54)</f>
        <v>43005</v>
      </c>
      <c r="U713" s="288">
        <f t="shared" si="44"/>
        <v>67</v>
      </c>
      <c r="V713" s="286">
        <f t="shared" si="47"/>
        <v>0.12790000000000012</v>
      </c>
      <c r="W713" s="289">
        <f>IFERROR(INDEX(Rainfall_Dry!$O$2:$O$217,MATCH(B713, Rainfall_Dry!$A$2:$A$217,0)),"")</f>
        <v>6.5250000359999998</v>
      </c>
      <c r="X713" s="270">
        <v>21.96</v>
      </c>
      <c r="Y713" s="270">
        <v>8.9199999999999982</v>
      </c>
      <c r="Z713" s="270">
        <v>69.12</v>
      </c>
      <c r="AA713" s="271" t="s">
        <v>2688</v>
      </c>
      <c r="AB713" s="270">
        <v>1.7491375061606702</v>
      </c>
      <c r="AC713">
        <f>IF('WetLitterbags placem_collection'!AB54="","",'WetLitterbags placem_collection'!AB54)</f>
        <v>13.4</v>
      </c>
      <c r="AD713">
        <f>IF('WetLitterbags placem_collection'!Z54="","",'WetLitterbags placem_collection'!Z54)</f>
        <v>67</v>
      </c>
      <c r="AE713" s="256" t="str">
        <f>IF('WetLitterbags placem_collection'!AA54="","",'WetLitterbags placem_collection'!AA54)</f>
        <v>M</v>
      </c>
      <c r="AF713">
        <f>IF('WetLitterbags placem_collection'!AC54="","",'WetLitterbags placem_collection'!AC54)</f>
        <v>1</v>
      </c>
      <c r="AG713">
        <f>IFERROR(AVERAGE('Dry_Litterbag Placem_Collection'!O54,'Dry_Litterbag Placem_Collection'!R54),"")</f>
        <v>5.75</v>
      </c>
      <c r="AH713" s="290">
        <f>IFERROR(AVERAGE('Dry_Litterbag Placem_Collection'!N54,'Dry_Litterbag Placem_Collection'!Q54),"")</f>
        <v>30.75</v>
      </c>
      <c r="AI713" s="289">
        <f>INDEX(Coordinates!$B$2:$B$197,MATCH(G713,Coordinates!$J$2:$J$197,0))</f>
        <v>-3.4061569999999999</v>
      </c>
      <c r="AJ713" s="289">
        <f>INDEX(Coordinates!$C$2:$C$197,MATCH(G713,Coordinates!$J$2:$J$197,0))</f>
        <v>34.850738999999997</v>
      </c>
      <c r="AK713" s="289" t="str">
        <f>IF(ISNUMBER(SEARCH("C", 'Dry_Litterbag Placem_Collection'!V54)),"YES","")</f>
        <v/>
      </c>
      <c r="AL713" s="289" t="str">
        <f>IF(ISNUMBER(SEARCH("H", 'Dry_Litterbag Placem_Collection'!V54)),"YES","")</f>
        <v/>
      </c>
      <c r="AM713" s="289" t="str">
        <f>IF(ISNUMBER(SEARCH("R", 'Dry_Litterbag Placem_Collection'!V54)),"YES","")</f>
        <v/>
      </c>
    </row>
    <row r="714" spans="1:39" ht="15" customHeight="1">
      <c r="A714" s="281" t="s">
        <v>2677</v>
      </c>
      <c r="B714" s="282">
        <f>'Dry_Litterbag Placem_Collection'!A55</f>
        <v>53</v>
      </c>
      <c r="C714" s="282" t="str">
        <f>'Dry_Litterbag Placem_Collection'!B55</f>
        <v>Makao</v>
      </c>
      <c r="D714" s="282" t="s">
        <v>2677</v>
      </c>
      <c r="E714" s="282" t="s">
        <v>20</v>
      </c>
      <c r="F714" s="282">
        <v>3</v>
      </c>
      <c r="G714" s="283" t="str">
        <f>'Dry_Litterbag Placem_Collection'!C55</f>
        <v>Dry_P3_T5</v>
      </c>
      <c r="H714" s="293" t="s">
        <v>3672</v>
      </c>
      <c r="I714" s="294" t="s">
        <v>298</v>
      </c>
      <c r="J714" s="282" t="str">
        <f>IF(ISBLANK('Dry_Litterbag Placem_Collection'!M55),"","R"&amp;""&amp;'Dry_Litterbag Placem_Collection'!M55)</f>
        <v>R140</v>
      </c>
      <c r="K714" s="286">
        <f>IFERROR(INDEX('Green_rooibos initial weight'!$C$5:$C$1749,MATCH(J714, 'Green_rooibos initial weight'!$A$5:$A$1749,0)),"")</f>
        <v>2.1930000000000001</v>
      </c>
      <c r="L714" s="286">
        <f t="shared" si="45"/>
        <v>1.9432</v>
      </c>
      <c r="M714" s="291"/>
      <c r="N714" s="291"/>
      <c r="O714" s="286">
        <f>IF(IFERROR(INDEX('Both teabags AfterDry'!$D$3:$D$900,MATCH(J714,'Both teabags AfterDry'!$A$3:$A$900,0)),"")="","",(IFERROR(INDEX('Both teabags AfterDry'!$D$3:$D$900,MATCH(J714,'Both teabags AfterDry'!$A$3:$A$900,0)),"")))</f>
        <v>1.9561999999999999</v>
      </c>
      <c r="P714" s="286">
        <f t="shared" si="46"/>
        <v>1.8055999999999999</v>
      </c>
      <c r="Q714" s="291"/>
      <c r="R714" s="291"/>
      <c r="S714" s="287">
        <f>'Dry_Litterbag Placem_Collection'!E55</f>
        <v>42938</v>
      </c>
      <c r="T714" s="287">
        <f>IF('Dry_Litterbag Placem_Collection'!G55="","",'Dry_Litterbag Placem_Collection'!G55)</f>
        <v>43005</v>
      </c>
      <c r="U714" s="288">
        <f t="shared" si="44"/>
        <v>67</v>
      </c>
      <c r="V714" s="286">
        <f t="shared" si="47"/>
        <v>0.13760000000000017</v>
      </c>
      <c r="W714" s="289">
        <f>IFERROR(INDEX(Rainfall_Dry!$O$2:$O$217,MATCH(B714, Rainfall_Dry!$A$2:$A$217,0)),"")</f>
        <v>6.5250000359999998</v>
      </c>
      <c r="X714" s="270">
        <v>21.96</v>
      </c>
      <c r="Y714" s="270">
        <v>8.9199999999999982</v>
      </c>
      <c r="Z714" s="270">
        <v>69.12</v>
      </c>
      <c r="AA714" s="271" t="s">
        <v>2688</v>
      </c>
      <c r="AB714" s="270">
        <v>1.7491375061606702</v>
      </c>
      <c r="AC714" t="str">
        <f>IF('WetLitterbags placem_collection'!AB55="","",'WetLitterbags placem_collection'!AB55)</f>
        <v/>
      </c>
      <c r="AD714" t="str">
        <f>IF('WetLitterbags placem_collection'!Z55="","",'WetLitterbags placem_collection'!Z55)</f>
        <v/>
      </c>
      <c r="AE714" s="256" t="str">
        <f>IF('WetLitterbags placem_collection'!AA55="","",'WetLitterbags placem_collection'!AA55)</f>
        <v/>
      </c>
      <c r="AF714" t="str">
        <f>IF('WetLitterbags placem_collection'!AC55="","",'WetLitterbags placem_collection'!AC55)</f>
        <v/>
      </c>
      <c r="AG714">
        <f>IFERROR(AVERAGE('Dry_Litterbag Placem_Collection'!O55,'Dry_Litterbag Placem_Collection'!R55),"")</f>
        <v>6.5</v>
      </c>
      <c r="AH714" s="290">
        <f>IFERROR(AVERAGE('Dry_Litterbag Placem_Collection'!N55,'Dry_Litterbag Placem_Collection'!Q55),"")</f>
        <v>30.4</v>
      </c>
      <c r="AI714" s="289">
        <f>INDEX(Coordinates!$B$2:$B$197,MATCH(G714,Coordinates!$J$2:$J$197,0))</f>
        <v>-3.4061140000000001</v>
      </c>
      <c r="AJ714" s="289">
        <f>INDEX(Coordinates!$C$2:$C$197,MATCH(G714,Coordinates!$J$2:$J$197,0))</f>
        <v>34.850596000000003</v>
      </c>
      <c r="AK714" s="289" t="str">
        <f>IF(ISNUMBER(SEARCH("C", 'Dry_Litterbag Placem_Collection'!V55)),"YES","")</f>
        <v/>
      </c>
      <c r="AL714" s="289" t="str">
        <f>IF(ISNUMBER(SEARCH("H", 'Dry_Litterbag Placem_Collection'!V55)),"YES","")</f>
        <v/>
      </c>
      <c r="AM714" s="289" t="str">
        <f>IF(ISNUMBER(SEARCH("R", 'Dry_Litterbag Placem_Collection'!V55)),"YES","")</f>
        <v/>
      </c>
    </row>
    <row r="715" spans="1:39" ht="15" customHeight="1">
      <c r="A715" s="281" t="s">
        <v>2677</v>
      </c>
      <c r="B715" s="282">
        <f>'Dry_Litterbag Placem_Collection'!A56</f>
        <v>54</v>
      </c>
      <c r="C715" s="282" t="str">
        <f>'Dry_Litterbag Placem_Collection'!B56</f>
        <v>Makao</v>
      </c>
      <c r="D715" s="282" t="s">
        <v>2677</v>
      </c>
      <c r="E715" s="282" t="s">
        <v>20</v>
      </c>
      <c r="F715" s="282">
        <v>3</v>
      </c>
      <c r="G715" s="283" t="str">
        <f>'Dry_Litterbag Placem_Collection'!C56</f>
        <v>Dry_P3_T6</v>
      </c>
      <c r="H715" s="293" t="s">
        <v>3672</v>
      </c>
      <c r="I715" s="294" t="s">
        <v>298</v>
      </c>
      <c r="J715" s="282" t="str">
        <f>IF(ISBLANK('Dry_Litterbag Placem_Collection'!M56),"","R"&amp;""&amp;'Dry_Litterbag Placem_Collection'!M56)</f>
        <v/>
      </c>
      <c r="K715" s="286" t="str">
        <f>IFERROR(INDEX('Green_rooibos initial weight'!$C$5:$C$1749,MATCH(J715, 'Green_rooibos initial weight'!$A$5:$A$1749,0)),"")</f>
        <v/>
      </c>
      <c r="L715" s="286" t="str">
        <f t="shared" si="45"/>
        <v/>
      </c>
      <c r="M715" s="291"/>
      <c r="N715" s="291"/>
      <c r="O715" s="286" t="str">
        <f>IF(IFERROR(INDEX('Both teabags AfterDry'!$D$3:$D$900,MATCH(J715,'Both teabags AfterDry'!$A$3:$A$900,0)),"")="","",(IFERROR(INDEX('Both teabags AfterDry'!$D$3:$D$900,MATCH(J715,'Both teabags AfterDry'!$A$3:$A$900,0)),"")))</f>
        <v/>
      </c>
      <c r="P715" s="286" t="str">
        <f t="shared" si="46"/>
        <v/>
      </c>
      <c r="Q715" s="291"/>
      <c r="R715" s="291"/>
      <c r="S715" s="287">
        <f>'Dry_Litterbag Placem_Collection'!E56</f>
        <v>0</v>
      </c>
      <c r="T715" s="287" t="str">
        <f>IF('Dry_Litterbag Placem_Collection'!G56="","",'Dry_Litterbag Placem_Collection'!G56)</f>
        <v/>
      </c>
      <c r="U715" s="288" t="str">
        <f t="shared" si="44"/>
        <v/>
      </c>
      <c r="V715" s="286" t="str">
        <f t="shared" si="47"/>
        <v/>
      </c>
      <c r="W715" s="289" t="str">
        <f>IFERROR(INDEX(Rainfall_Dry!$O$2:$O$217,MATCH(B715, Rainfall_Dry!$A$2:$A$217,0)),"")</f>
        <v/>
      </c>
      <c r="X715" s="270">
        <v>21.96</v>
      </c>
      <c r="Y715" s="270">
        <v>8.9199999999999982</v>
      </c>
      <c r="Z715" s="270">
        <v>69.12</v>
      </c>
      <c r="AA715" s="271" t="s">
        <v>2688</v>
      </c>
      <c r="AB715" s="270">
        <v>1.7491375061606702</v>
      </c>
      <c r="AC715" t="str">
        <f>IF('WetLitterbags placem_collection'!AB56="","",'WetLitterbags placem_collection'!AB56)</f>
        <v/>
      </c>
      <c r="AD715" t="str">
        <f>IF('WetLitterbags placem_collection'!Z56="","",'WetLitterbags placem_collection'!Z56)</f>
        <v/>
      </c>
      <c r="AE715" s="256" t="str">
        <f>IF('WetLitterbags placem_collection'!AA56="","",'WetLitterbags placem_collection'!AA56)</f>
        <v/>
      </c>
      <c r="AF715" t="str">
        <f>IF('WetLitterbags placem_collection'!AC56="","",'WetLitterbags placem_collection'!AC56)</f>
        <v/>
      </c>
      <c r="AG715" t="str">
        <f>IFERROR(AVERAGE('Dry_Litterbag Placem_Collection'!O56,'Dry_Litterbag Placem_Collection'!R56),"")</f>
        <v/>
      </c>
      <c r="AH715" s="290" t="str">
        <f>IFERROR(AVERAGE('Dry_Litterbag Placem_Collection'!N56,'Dry_Litterbag Placem_Collection'!Q56),"")</f>
        <v/>
      </c>
      <c r="AI715" s="289">
        <f>INDEX(Coordinates!$B$2:$B$197,MATCH(G715,Coordinates!$J$2:$J$197,0))</f>
        <v>-3.406058019</v>
      </c>
      <c r="AJ715" s="289">
        <f>INDEX(Coordinates!$C$2:$C$197,MATCH(G715,Coordinates!$J$2:$J$197,0))</f>
        <v>34.850466019999999</v>
      </c>
      <c r="AK715" s="289" t="str">
        <f>IF(ISNUMBER(SEARCH("C", 'Dry_Litterbag Placem_Collection'!V56)),"YES","")</f>
        <v/>
      </c>
      <c r="AL715" s="289" t="str">
        <f>IF(ISNUMBER(SEARCH("H", 'Dry_Litterbag Placem_Collection'!V56)),"YES","")</f>
        <v/>
      </c>
      <c r="AM715" s="289" t="str">
        <f>IF(ISNUMBER(SEARCH("R", 'Dry_Litterbag Placem_Collection'!V56)),"YES","")</f>
        <v/>
      </c>
    </row>
    <row r="716" spans="1:39" ht="15" customHeight="1">
      <c r="A716" s="281" t="s">
        <v>2677</v>
      </c>
      <c r="B716" s="282">
        <f>'Dry_Litterbag Placem_Collection'!A57</f>
        <v>55</v>
      </c>
      <c r="C716" s="282" t="str">
        <f>'Dry_Litterbag Placem_Collection'!B57</f>
        <v>Makao</v>
      </c>
      <c r="D716" s="282" t="s">
        <v>2677</v>
      </c>
      <c r="E716" s="282" t="s">
        <v>20</v>
      </c>
      <c r="F716" s="282">
        <v>3</v>
      </c>
      <c r="G716" s="283" t="str">
        <f>'Dry_Litterbag Placem_Collection'!C57</f>
        <v>Dry_P3_T7</v>
      </c>
      <c r="H716" s="293" t="s">
        <v>3672</v>
      </c>
      <c r="I716" s="294" t="s">
        <v>298</v>
      </c>
      <c r="J716" s="282" t="str">
        <f>IF(ISBLANK('Dry_Litterbag Placem_Collection'!M57),"","R"&amp;""&amp;'Dry_Litterbag Placem_Collection'!M57)</f>
        <v>R192</v>
      </c>
      <c r="K716" s="286">
        <f>IFERROR(INDEX('Green_rooibos initial weight'!$C$5:$C$1749,MATCH(J716, 'Green_rooibos initial weight'!$A$5:$A$1749,0)),"")</f>
        <v>2.1970000000000001</v>
      </c>
      <c r="L716" s="286">
        <f t="shared" si="45"/>
        <v>1.9472</v>
      </c>
      <c r="M716" s="291"/>
      <c r="N716" s="291"/>
      <c r="O716" s="286">
        <f>IF(IFERROR(INDEX('Both teabags AfterDry'!$D$3:$D$900,MATCH(J716,'Both teabags AfterDry'!$A$3:$A$900,0)),"")="","",(IFERROR(INDEX('Both teabags AfterDry'!$D$3:$D$900,MATCH(J716,'Both teabags AfterDry'!$A$3:$A$900,0)),"")))</f>
        <v>1.9886999999999999</v>
      </c>
      <c r="P716" s="286">
        <f t="shared" si="46"/>
        <v>1.8380999999999998</v>
      </c>
      <c r="Q716" s="291"/>
      <c r="R716" s="291"/>
      <c r="S716" s="287">
        <f>'Dry_Litterbag Placem_Collection'!E57</f>
        <v>42938</v>
      </c>
      <c r="T716" s="287">
        <f>IF('Dry_Litterbag Placem_Collection'!G57="","",'Dry_Litterbag Placem_Collection'!G57)</f>
        <v>43005</v>
      </c>
      <c r="U716" s="288">
        <f t="shared" si="44"/>
        <v>67</v>
      </c>
      <c r="V716" s="286">
        <f t="shared" si="47"/>
        <v>0.1091000000000002</v>
      </c>
      <c r="W716" s="289">
        <f>IFERROR(INDEX(Rainfall_Dry!$O$2:$O$217,MATCH(B716, Rainfall_Dry!$A$2:$A$217,0)),"")</f>
        <v>6.5250000359999998</v>
      </c>
      <c r="X716" s="270">
        <v>21.96</v>
      </c>
      <c r="Y716" s="270">
        <v>8.9199999999999982</v>
      </c>
      <c r="Z716" s="270">
        <v>69.12</v>
      </c>
      <c r="AA716" s="271" t="s">
        <v>2688</v>
      </c>
      <c r="AB716" s="270">
        <v>1.7491375061606702</v>
      </c>
      <c r="AC716">
        <f>IF('WetLitterbags placem_collection'!AB57="","",'WetLitterbags placem_collection'!AB57)</f>
        <v>15.8</v>
      </c>
      <c r="AD716">
        <f>IF('WetLitterbags placem_collection'!Z57="","",'WetLitterbags placem_collection'!Z57)</f>
        <v>45</v>
      </c>
      <c r="AE716" s="256" t="str">
        <f>IF('WetLitterbags placem_collection'!AA57="","",'WetLitterbags placem_collection'!AA57)</f>
        <v>M</v>
      </c>
      <c r="AF716">
        <f>IF('WetLitterbags placem_collection'!AC57="","",'WetLitterbags placem_collection'!AC57)</f>
        <v>1</v>
      </c>
      <c r="AG716">
        <f>IFERROR(AVERAGE('Dry_Litterbag Placem_Collection'!O57,'Dry_Litterbag Placem_Collection'!R57),"")</f>
        <v>4.8</v>
      </c>
      <c r="AH716" s="290">
        <f>IFERROR(AVERAGE('Dry_Litterbag Placem_Collection'!N57,'Dry_Litterbag Placem_Collection'!Q57),"")</f>
        <v>31.9</v>
      </c>
      <c r="AI716" s="289">
        <f>INDEX(Coordinates!$B$2:$B$197,MATCH(G716,Coordinates!$J$2:$J$197,0))</f>
        <v>-3.4061389879999999</v>
      </c>
      <c r="AJ716" s="289">
        <f>INDEX(Coordinates!$C$2:$C$197,MATCH(G716,Coordinates!$J$2:$J$197,0))</f>
        <v>34.850574979999998</v>
      </c>
      <c r="AK716" s="289" t="str">
        <f>IF(ISNUMBER(SEARCH("C", 'Dry_Litterbag Placem_Collection'!V57)),"YES","")</f>
        <v/>
      </c>
      <c r="AL716" s="289" t="str">
        <f>IF(ISNUMBER(SEARCH("H", 'Dry_Litterbag Placem_Collection'!V57)),"YES","")</f>
        <v/>
      </c>
      <c r="AM716" s="289" t="str">
        <f>IF(ISNUMBER(SEARCH("R", 'Dry_Litterbag Placem_Collection'!V57)),"YES","")</f>
        <v/>
      </c>
    </row>
    <row r="717" spans="1:39" ht="15" customHeight="1">
      <c r="A717" s="281" t="s">
        <v>2677</v>
      </c>
      <c r="B717" s="282">
        <f>'Dry_Litterbag Placem_Collection'!A58</f>
        <v>56</v>
      </c>
      <c r="C717" s="282" t="str">
        <f>'Dry_Litterbag Placem_Collection'!B58</f>
        <v>Makao</v>
      </c>
      <c r="D717" s="282" t="s">
        <v>2677</v>
      </c>
      <c r="E717" s="282" t="s">
        <v>20</v>
      </c>
      <c r="F717" s="282">
        <v>3</v>
      </c>
      <c r="G717" s="283" t="str">
        <f>'Dry_Litterbag Placem_Collection'!C58</f>
        <v>Dry_P3_T8</v>
      </c>
      <c r="H717" s="293" t="s">
        <v>3672</v>
      </c>
      <c r="I717" s="294" t="s">
        <v>298</v>
      </c>
      <c r="J717" s="282" t="str">
        <f>IF(ISBLANK('Dry_Litterbag Placem_Collection'!M58),"","R"&amp;""&amp;'Dry_Litterbag Placem_Collection'!M58)</f>
        <v>R227</v>
      </c>
      <c r="K717" s="286">
        <f>IFERROR(INDEX('Green_rooibos initial weight'!$C$5:$C$1749,MATCH(J717, 'Green_rooibos initial weight'!$A$5:$A$1749,0)),"")</f>
        <v>2.254</v>
      </c>
      <c r="L717" s="286">
        <f t="shared" si="45"/>
        <v>2.0042</v>
      </c>
      <c r="M717" s="291"/>
      <c r="N717" s="291"/>
      <c r="O717" s="286">
        <f>IF(IFERROR(INDEX('Both teabags AfterDry'!$D$3:$D$900,MATCH(J717,'Both teabags AfterDry'!$A$3:$A$900,0)),"")="","",(IFERROR(INDEX('Both teabags AfterDry'!$D$3:$D$900,MATCH(J717,'Both teabags AfterDry'!$A$3:$A$900,0)),"")))</f>
        <v>2.0263</v>
      </c>
      <c r="P717" s="286">
        <f t="shared" si="46"/>
        <v>1.8756999999999999</v>
      </c>
      <c r="Q717" s="291"/>
      <c r="R717" s="291"/>
      <c r="S717" s="287">
        <f>'Dry_Litterbag Placem_Collection'!E58</f>
        <v>42938</v>
      </c>
      <c r="T717" s="287">
        <f>IF('Dry_Litterbag Placem_Collection'!G58="","",'Dry_Litterbag Placem_Collection'!G58)</f>
        <v>43005</v>
      </c>
      <c r="U717" s="288">
        <f t="shared" si="44"/>
        <v>67</v>
      </c>
      <c r="V717" s="286">
        <f t="shared" si="47"/>
        <v>0.12850000000000006</v>
      </c>
      <c r="W717" s="289">
        <f>IFERROR(INDEX(Rainfall_Dry!$O$2:$O$217,MATCH(B717, Rainfall_Dry!$A$2:$A$217,0)),"")</f>
        <v>6.5250000359999998</v>
      </c>
      <c r="X717" s="270">
        <v>21.96</v>
      </c>
      <c r="Y717" s="270">
        <v>8.9199999999999982</v>
      </c>
      <c r="Z717" s="270">
        <v>69.12</v>
      </c>
      <c r="AA717" s="271" t="s">
        <v>2688</v>
      </c>
      <c r="AB717" s="270">
        <v>1.7491375061606702</v>
      </c>
      <c r="AC717">
        <f>IF('WetLitterbags placem_collection'!AB58="","",'WetLitterbags placem_collection'!AB58)</f>
        <v>15.4</v>
      </c>
      <c r="AD717">
        <f>IF('WetLitterbags placem_collection'!Z58="","",'WetLitterbags placem_collection'!Z58)</f>
        <v>30.8</v>
      </c>
      <c r="AE717" s="256" t="str">
        <f>IF('WetLitterbags placem_collection'!AA58="","",'WetLitterbags placem_collection'!AA58)</f>
        <v>M</v>
      </c>
      <c r="AF717">
        <f>IF('WetLitterbags placem_collection'!AC58="","",'WetLitterbags placem_collection'!AC58)</f>
        <v>0</v>
      </c>
      <c r="AG717">
        <f>IFERROR(AVERAGE('Dry_Litterbag Placem_Collection'!O58,'Dry_Litterbag Placem_Collection'!R58),"")</f>
        <v>8.3000000000000007</v>
      </c>
      <c r="AH717" s="290">
        <f>IFERROR(AVERAGE('Dry_Litterbag Placem_Collection'!N58,'Dry_Litterbag Placem_Collection'!Q58),"")</f>
        <v>30.049999999999997</v>
      </c>
      <c r="AI717" s="289">
        <f>INDEX(Coordinates!$B$2:$B$197,MATCH(G717,Coordinates!$J$2:$J$197,0))</f>
        <v>-3.4062900300000001</v>
      </c>
      <c r="AJ717" s="289">
        <f>INDEX(Coordinates!$C$2:$C$197,MATCH(G717,Coordinates!$J$2:$J$197,0))</f>
        <v>34.850441959999998</v>
      </c>
      <c r="AK717" s="289" t="str">
        <f>IF(ISNUMBER(SEARCH("C", 'Dry_Litterbag Placem_Collection'!V58)),"YES","")</f>
        <v/>
      </c>
      <c r="AL717" s="289" t="str">
        <f>IF(ISNUMBER(SEARCH("H", 'Dry_Litterbag Placem_Collection'!V58)),"YES","")</f>
        <v/>
      </c>
      <c r="AM717" s="289" t="str">
        <f>IF(ISNUMBER(SEARCH("R", 'Dry_Litterbag Placem_Collection'!V58)),"YES","")</f>
        <v/>
      </c>
    </row>
    <row r="718" spans="1:39" ht="15" customHeight="1">
      <c r="A718" s="281" t="s">
        <v>2677</v>
      </c>
      <c r="B718" s="282">
        <f>'Dry_Litterbag Placem_Collection'!A59</f>
        <v>57</v>
      </c>
      <c r="C718" s="282" t="str">
        <f>'Dry_Litterbag Placem_Collection'!B59</f>
        <v>Makao</v>
      </c>
      <c r="D718" s="282" t="s">
        <v>2677</v>
      </c>
      <c r="E718" s="282" t="s">
        <v>20</v>
      </c>
      <c r="F718" s="282">
        <v>4</v>
      </c>
      <c r="G718" s="283" t="str">
        <f>'Dry_Litterbag Placem_Collection'!C59</f>
        <v>Dry_P4_T1</v>
      </c>
      <c r="H718" s="293" t="s">
        <v>3672</v>
      </c>
      <c r="I718" s="294" t="s">
        <v>298</v>
      </c>
      <c r="J718" s="282" t="str">
        <f>IF(ISBLANK('Dry_Litterbag Placem_Collection'!M59),"","R"&amp;""&amp;'Dry_Litterbag Placem_Collection'!M59)</f>
        <v>R416</v>
      </c>
      <c r="K718" s="286">
        <f>IFERROR(INDEX('Green_rooibos initial weight'!$C$5:$C$1749,MATCH(J718, 'Green_rooibos initial weight'!$A$5:$A$1749,0)),"")</f>
        <v>2.2469999999999999</v>
      </c>
      <c r="L718" s="286">
        <f t="shared" si="45"/>
        <v>1.9971999999999999</v>
      </c>
      <c r="M718" s="291"/>
      <c r="N718" s="291"/>
      <c r="O718" s="286">
        <f>IF(IFERROR(INDEX('Both teabags AfterDry'!$D$3:$D$900,MATCH(J718,'Both teabags AfterDry'!$A$3:$A$900,0)),"")="","",(IFERROR(INDEX('Both teabags AfterDry'!$D$3:$D$900,MATCH(J718,'Both teabags AfterDry'!$A$3:$A$900,0)),"")))</f>
        <v>2.0192999999999999</v>
      </c>
      <c r="P718" s="286">
        <f t="shared" si="46"/>
        <v>1.8686999999999998</v>
      </c>
      <c r="Q718" s="291"/>
      <c r="R718" s="291"/>
      <c r="S718" s="287">
        <f>'Dry_Litterbag Placem_Collection'!E59</f>
        <v>42938</v>
      </c>
      <c r="T718" s="287">
        <f>IF('Dry_Litterbag Placem_Collection'!G59="","",'Dry_Litterbag Placem_Collection'!G59)</f>
        <v>43005</v>
      </c>
      <c r="U718" s="288">
        <f t="shared" si="44"/>
        <v>67</v>
      </c>
      <c r="V718" s="286">
        <f t="shared" si="47"/>
        <v>0.12850000000000006</v>
      </c>
      <c r="W718" s="289">
        <f>IFERROR(INDEX(Rainfall_Dry!$O$2:$O$217,MATCH(B718, Rainfall_Dry!$A$2:$A$217,0)),"")</f>
        <v>6.5250000359999998</v>
      </c>
      <c r="X718" s="270">
        <v>25.96</v>
      </c>
      <c r="Y718" s="270">
        <v>6.9200000000000008</v>
      </c>
      <c r="Z718" s="270">
        <v>67.12</v>
      </c>
      <c r="AA718" s="271" t="s">
        <v>2688</v>
      </c>
      <c r="AB718" s="270">
        <v>1.7568260226712666</v>
      </c>
      <c r="AC718">
        <f>IF('WetLitterbags placem_collection'!AB59="","",'WetLitterbags placem_collection'!AB59)</f>
        <v>3.3</v>
      </c>
      <c r="AD718">
        <f>IF('WetLitterbags placem_collection'!Z59="","",'WetLitterbags placem_collection'!Z59)</f>
        <v>28.4</v>
      </c>
      <c r="AE718" s="256" t="str">
        <f>IF('WetLitterbags placem_collection'!AA59="","",'WetLitterbags placem_collection'!AA59)</f>
        <v>O</v>
      </c>
      <c r="AF718">
        <f>IF('WetLitterbags placem_collection'!AC59="","",'WetLitterbags placem_collection'!AC59)</f>
        <v>1</v>
      </c>
      <c r="AG718">
        <f>IFERROR(AVERAGE('Dry_Litterbag Placem_Collection'!O59,'Dry_Litterbag Placem_Collection'!R59),"")</f>
        <v>3.95</v>
      </c>
      <c r="AH718" s="290">
        <f>IFERROR(AVERAGE('Dry_Litterbag Placem_Collection'!N59,'Dry_Litterbag Placem_Collection'!Q59),"")</f>
        <v>33.25</v>
      </c>
      <c r="AI718" s="289">
        <f>INDEX(Coordinates!$B$2:$B$197,MATCH(G718,Coordinates!$J$2:$J$197,0))</f>
        <v>-3.4064239729999999</v>
      </c>
      <c r="AJ718" s="289">
        <f>INDEX(Coordinates!$C$2:$C$197,MATCH(G718,Coordinates!$J$2:$J$197,0))</f>
        <v>34.851213010000002</v>
      </c>
      <c r="AK718" s="289" t="str">
        <f>IF(ISNUMBER(SEARCH("C", 'Dry_Litterbag Placem_Collection'!V59)),"YES","")</f>
        <v/>
      </c>
      <c r="AL718" s="289" t="str">
        <f>IF(ISNUMBER(SEARCH("H", 'Dry_Litterbag Placem_Collection'!V59)),"YES","")</f>
        <v/>
      </c>
      <c r="AM718" s="289" t="str">
        <f>IF(ISNUMBER(SEARCH("R", 'Dry_Litterbag Placem_Collection'!V59)),"YES","")</f>
        <v/>
      </c>
    </row>
    <row r="719" spans="1:39" ht="15" customHeight="1">
      <c r="A719" s="281" t="s">
        <v>2677</v>
      </c>
      <c r="B719" s="282">
        <f>'Dry_Litterbag Placem_Collection'!A60</f>
        <v>58</v>
      </c>
      <c r="C719" s="282" t="str">
        <f>'Dry_Litterbag Placem_Collection'!B60</f>
        <v>Makao</v>
      </c>
      <c r="D719" s="282" t="s">
        <v>2677</v>
      </c>
      <c r="E719" s="282" t="s">
        <v>20</v>
      </c>
      <c r="F719" s="282">
        <v>4</v>
      </c>
      <c r="G719" s="283" t="str">
        <f>'Dry_Litterbag Placem_Collection'!C60</f>
        <v>Dry_P4_T2</v>
      </c>
      <c r="H719" s="293" t="s">
        <v>3672</v>
      </c>
      <c r="I719" s="294" t="s">
        <v>298</v>
      </c>
      <c r="J719" s="282" t="str">
        <f>IF(ISBLANK('Dry_Litterbag Placem_Collection'!M60),"","R"&amp;""&amp;'Dry_Litterbag Placem_Collection'!M60)</f>
        <v>R689</v>
      </c>
      <c r="K719" s="286">
        <f>IFERROR(INDEX('Green_rooibos initial weight'!$C$5:$C$1749,MATCH(J719, 'Green_rooibos initial weight'!$A$5:$A$1749,0)),"")</f>
        <v>2.11</v>
      </c>
      <c r="L719" s="286">
        <f t="shared" si="45"/>
        <v>1.8601999999999999</v>
      </c>
      <c r="M719" s="291"/>
      <c r="N719" s="291"/>
      <c r="O719" s="286">
        <f>IF(IFERROR(INDEX('Both teabags AfterDry'!$D$3:$D$900,MATCH(J719,'Both teabags AfterDry'!$A$3:$A$900,0)),"")="","",(IFERROR(INDEX('Both teabags AfterDry'!$D$3:$D$900,MATCH(J719,'Both teabags AfterDry'!$A$3:$A$900,0)),"")))</f>
        <v>1.9226000000000001</v>
      </c>
      <c r="P719" s="286">
        <f t="shared" si="46"/>
        <v>1.772</v>
      </c>
      <c r="Q719" s="291"/>
      <c r="R719" s="291"/>
      <c r="S719" s="287">
        <f>'Dry_Litterbag Placem_Collection'!E60</f>
        <v>42938</v>
      </c>
      <c r="T719" s="287">
        <f>IF('Dry_Litterbag Placem_Collection'!G60="","",'Dry_Litterbag Placem_Collection'!G60)</f>
        <v>43005</v>
      </c>
      <c r="U719" s="288">
        <f t="shared" si="44"/>
        <v>67</v>
      </c>
      <c r="V719" s="286">
        <f t="shared" si="47"/>
        <v>8.8199999999999834E-2</v>
      </c>
      <c r="W719" s="289">
        <f>IFERROR(INDEX(Rainfall_Dry!$O$2:$O$217,MATCH(B719, Rainfall_Dry!$A$2:$A$217,0)),"")</f>
        <v>6.5250000359999998</v>
      </c>
      <c r="X719" s="270">
        <v>25.96</v>
      </c>
      <c r="Y719" s="270">
        <v>6.9200000000000008</v>
      </c>
      <c r="Z719" s="270">
        <v>67.12</v>
      </c>
      <c r="AA719" s="271" t="s">
        <v>2688</v>
      </c>
      <c r="AB719" s="270">
        <v>1.7568260226712666</v>
      </c>
      <c r="AC719">
        <f>IF('WetLitterbags placem_collection'!AB60="","",'WetLitterbags placem_collection'!AB60)</f>
        <v>1.4</v>
      </c>
      <c r="AD719">
        <f>IF('WetLitterbags placem_collection'!Z60="","",'WetLitterbags placem_collection'!Z60)</f>
        <v>54.4</v>
      </c>
      <c r="AE719" s="256" t="str">
        <f>IF('WetLitterbags placem_collection'!AA60="","",'WetLitterbags placem_collection'!AA60)</f>
        <v>O</v>
      </c>
      <c r="AF719">
        <f>IF('WetLitterbags placem_collection'!AC60="","",'WetLitterbags placem_collection'!AC60)</f>
        <v>0</v>
      </c>
      <c r="AG719">
        <f>IFERROR(AVERAGE('Dry_Litterbag Placem_Collection'!O60,'Dry_Litterbag Placem_Collection'!R60),"")</f>
        <v>5.7</v>
      </c>
      <c r="AH719" s="290">
        <f>IFERROR(AVERAGE('Dry_Litterbag Placem_Collection'!N60,'Dry_Litterbag Placem_Collection'!Q60),"")</f>
        <v>32.35</v>
      </c>
      <c r="AI719" s="289">
        <f>INDEX(Coordinates!$B$2:$B$197,MATCH(G719,Coordinates!$J$2:$J$197,0))</f>
        <v>-3.4065020079999999</v>
      </c>
      <c r="AJ719" s="289">
        <f>INDEX(Coordinates!$C$2:$C$197,MATCH(G719,Coordinates!$J$2:$J$197,0))</f>
        <v>34.851056020000001</v>
      </c>
      <c r="AK719" s="289" t="str">
        <f>IF(ISNUMBER(SEARCH("C", 'Dry_Litterbag Placem_Collection'!V60)),"YES","")</f>
        <v/>
      </c>
      <c r="AL719" s="289" t="str">
        <f>IF(ISNUMBER(SEARCH("H", 'Dry_Litterbag Placem_Collection'!V60)),"YES","")</f>
        <v/>
      </c>
      <c r="AM719" s="289" t="str">
        <f>IF(ISNUMBER(SEARCH("R", 'Dry_Litterbag Placem_Collection'!V60)),"YES","")</f>
        <v/>
      </c>
    </row>
    <row r="720" spans="1:39" ht="15" customHeight="1">
      <c r="A720" s="281" t="s">
        <v>2677</v>
      </c>
      <c r="B720" s="282">
        <f>'Dry_Litterbag Placem_Collection'!A61</f>
        <v>59</v>
      </c>
      <c r="C720" s="282" t="str">
        <f>'Dry_Litterbag Placem_Collection'!B61</f>
        <v>Makao</v>
      </c>
      <c r="D720" s="282" t="s">
        <v>2677</v>
      </c>
      <c r="E720" s="282" t="s">
        <v>20</v>
      </c>
      <c r="F720" s="282">
        <v>4</v>
      </c>
      <c r="G720" s="283" t="str">
        <f>'Dry_Litterbag Placem_Collection'!C61</f>
        <v>Dry_P4_T3</v>
      </c>
      <c r="H720" s="293" t="s">
        <v>3672</v>
      </c>
      <c r="I720" s="294" t="s">
        <v>298</v>
      </c>
      <c r="J720" s="282" t="str">
        <f>IF(ISBLANK('Dry_Litterbag Placem_Collection'!M61),"","R"&amp;""&amp;'Dry_Litterbag Placem_Collection'!M61)</f>
        <v>R231</v>
      </c>
      <c r="K720" s="286">
        <f>IFERROR(INDEX('Green_rooibos initial weight'!$C$5:$C$1749,MATCH(J720, 'Green_rooibos initial weight'!$A$5:$A$1749,0)),"")</f>
        <v>2.1230000000000002</v>
      </c>
      <c r="L720" s="286">
        <f t="shared" si="45"/>
        <v>1.8732000000000002</v>
      </c>
      <c r="M720" s="291"/>
      <c r="N720" s="291"/>
      <c r="O720" s="286" t="str">
        <f>IF(IFERROR(INDEX('Both teabags AfterDry'!$D$3:$D$900,MATCH(J720,'Both teabags AfterDry'!$A$3:$A$900,0)),"")="","",(IFERROR(INDEX('Both teabags AfterDry'!$D$3:$D$900,MATCH(J720,'Both teabags AfterDry'!$A$3:$A$900,0)),"")))</f>
        <v/>
      </c>
      <c r="P720" s="286" t="str">
        <f t="shared" si="46"/>
        <v/>
      </c>
      <c r="Q720" s="291"/>
      <c r="R720" s="291"/>
      <c r="S720" s="287">
        <f>'Dry_Litterbag Placem_Collection'!E61</f>
        <v>42938</v>
      </c>
      <c r="T720" s="287">
        <f>IF('Dry_Litterbag Placem_Collection'!G61="","",'Dry_Litterbag Placem_Collection'!G61)</f>
        <v>43005</v>
      </c>
      <c r="U720" s="288">
        <f t="shared" si="44"/>
        <v>67</v>
      </c>
      <c r="V720" s="286" t="str">
        <f t="shared" si="47"/>
        <v/>
      </c>
      <c r="W720" s="289">
        <f>IFERROR(INDEX(Rainfall_Dry!$O$2:$O$217,MATCH(B720, Rainfall_Dry!$A$2:$A$217,0)),"")</f>
        <v>6.5250000359999998</v>
      </c>
      <c r="X720" s="270">
        <v>25.96</v>
      </c>
      <c r="Y720" s="270">
        <v>6.9200000000000008</v>
      </c>
      <c r="Z720" s="270">
        <v>67.12</v>
      </c>
      <c r="AA720" s="271" t="s">
        <v>2688</v>
      </c>
      <c r="AB720" s="270">
        <v>1.7568260226712666</v>
      </c>
      <c r="AC720">
        <f>IF('WetLitterbags placem_collection'!AB61="","",'WetLitterbags placem_collection'!AB61)</f>
        <v>3.3</v>
      </c>
      <c r="AD720">
        <f>IF('WetLitterbags placem_collection'!Z61="","",'WetLitterbags placem_collection'!Z61)</f>
        <v>46</v>
      </c>
      <c r="AE720" s="256" t="str">
        <f>IF('WetLitterbags placem_collection'!AA61="","",'WetLitterbags placem_collection'!AA61)</f>
        <v>O</v>
      </c>
      <c r="AF720">
        <f>IF('WetLitterbags placem_collection'!AC61="","",'WetLitterbags placem_collection'!AC61)</f>
        <v>0</v>
      </c>
      <c r="AG720">
        <f>IFERROR(AVERAGE('Dry_Litterbag Placem_Collection'!O61,'Dry_Litterbag Placem_Collection'!R61),"")</f>
        <v>7.6999999999999993</v>
      </c>
      <c r="AH720" s="290">
        <f>IFERROR(AVERAGE('Dry_Litterbag Placem_Collection'!N61,'Dry_Litterbag Placem_Collection'!Q61),"")</f>
        <v>31.8</v>
      </c>
      <c r="AI720" s="289">
        <f>INDEX(Coordinates!$B$2:$B$197,MATCH(G720,Coordinates!$J$2:$J$197,0))</f>
        <v>-3.4062359670000002</v>
      </c>
      <c r="AJ720" s="289">
        <f>INDEX(Coordinates!$C$2:$C$197,MATCH(G720,Coordinates!$J$2:$J$197,0))</f>
        <v>34.851107990000003</v>
      </c>
      <c r="AK720" s="289" t="str">
        <f>IF(ISNUMBER(SEARCH("C", 'Dry_Litterbag Placem_Collection'!V61)),"YES","")</f>
        <v/>
      </c>
      <c r="AL720" s="289" t="str">
        <f>IF(ISNUMBER(SEARCH("H", 'Dry_Litterbag Placem_Collection'!V61)),"YES","")</f>
        <v/>
      </c>
      <c r="AM720" s="289" t="str">
        <f>IF(ISNUMBER(SEARCH("R", 'Dry_Litterbag Placem_Collection'!V61)),"YES","")</f>
        <v/>
      </c>
    </row>
    <row r="721" spans="1:39" ht="15" customHeight="1">
      <c r="A721" s="281" t="s">
        <v>2677</v>
      </c>
      <c r="B721" s="282">
        <f>'Dry_Litterbag Placem_Collection'!A62</f>
        <v>60</v>
      </c>
      <c r="C721" s="282" t="str">
        <f>'Dry_Litterbag Placem_Collection'!B62</f>
        <v>Makao</v>
      </c>
      <c r="D721" s="282" t="s">
        <v>2677</v>
      </c>
      <c r="E721" s="282" t="s">
        <v>20</v>
      </c>
      <c r="F721" s="282">
        <v>4</v>
      </c>
      <c r="G721" s="283" t="str">
        <f>'Dry_Litterbag Placem_Collection'!C62</f>
        <v>Dry_P4_T4</v>
      </c>
      <c r="H721" s="293" t="s">
        <v>3672</v>
      </c>
      <c r="I721" s="294" t="s">
        <v>298</v>
      </c>
      <c r="J721" s="282" t="str">
        <f>IF(ISBLANK('Dry_Litterbag Placem_Collection'!M62),"","R"&amp;""&amp;'Dry_Litterbag Placem_Collection'!M62)</f>
        <v>R297</v>
      </c>
      <c r="K721" s="286">
        <f>IFERROR(INDEX('Green_rooibos initial weight'!$C$5:$C$1749,MATCH(J721, 'Green_rooibos initial weight'!$A$5:$A$1749,0)),"")</f>
        <v>2.1800000000000002</v>
      </c>
      <c r="L721" s="286">
        <f t="shared" si="45"/>
        <v>1.9302000000000001</v>
      </c>
      <c r="M721" s="291"/>
      <c r="N721" s="291"/>
      <c r="O721" s="286">
        <f>IF(IFERROR(INDEX('Both teabags AfterDry'!$D$3:$D$900,MATCH(J721,'Both teabags AfterDry'!$A$3:$A$900,0)),"")="","",(IFERROR(INDEX('Both teabags AfterDry'!$D$3:$D$900,MATCH(J721,'Both teabags AfterDry'!$A$3:$A$900,0)),"")))</f>
        <v>1.9569000000000001</v>
      </c>
      <c r="P721" s="286">
        <f t="shared" si="46"/>
        <v>1.8063</v>
      </c>
      <c r="Q721" s="291"/>
      <c r="R721" s="291"/>
      <c r="S721" s="287">
        <f>'Dry_Litterbag Placem_Collection'!E62</f>
        <v>42938</v>
      </c>
      <c r="T721" s="287">
        <f>IF('Dry_Litterbag Placem_Collection'!G62="","",'Dry_Litterbag Placem_Collection'!G62)</f>
        <v>43005</v>
      </c>
      <c r="U721" s="288">
        <f t="shared" si="44"/>
        <v>67</v>
      </c>
      <c r="V721" s="286">
        <f t="shared" si="47"/>
        <v>0.12390000000000012</v>
      </c>
      <c r="W721" s="289">
        <f>IFERROR(INDEX(Rainfall_Dry!$O$2:$O$217,MATCH(B721, Rainfall_Dry!$A$2:$A$217,0)),"")</f>
        <v>6.5250000359999998</v>
      </c>
      <c r="X721" s="270">
        <v>25.96</v>
      </c>
      <c r="Y721" s="270">
        <v>6.9200000000000008</v>
      </c>
      <c r="Z721" s="270">
        <v>67.12</v>
      </c>
      <c r="AA721" s="271" t="s">
        <v>2688</v>
      </c>
      <c r="AB721" s="270">
        <v>1.7568260226712666</v>
      </c>
      <c r="AC721">
        <f>IF('WetLitterbags placem_collection'!AB62="","",'WetLitterbags placem_collection'!AB62)</f>
        <v>2.4</v>
      </c>
      <c r="AD721">
        <f>IF('WetLitterbags placem_collection'!Z62="","",'WetLitterbags placem_collection'!Z62)</f>
        <v>10.199999999999999</v>
      </c>
      <c r="AE721" s="256" t="str">
        <f>IF('WetLitterbags placem_collection'!AA62="","",'WetLitterbags placem_collection'!AA62)</f>
        <v>O</v>
      </c>
      <c r="AF721">
        <f>IF('WetLitterbags placem_collection'!AC62="","",'WetLitterbags placem_collection'!AC62)</f>
        <v>0</v>
      </c>
      <c r="AG721">
        <f>IFERROR(AVERAGE('Dry_Litterbag Placem_Collection'!O62,'Dry_Litterbag Placem_Collection'!R62),"")</f>
        <v>5.65</v>
      </c>
      <c r="AH721" s="290">
        <f>IFERROR(AVERAGE('Dry_Litterbag Placem_Collection'!N62,'Dry_Litterbag Placem_Collection'!Q62),"")</f>
        <v>32.650000000000006</v>
      </c>
      <c r="AI721" s="289">
        <f>INDEX(Coordinates!$B$2:$B$197,MATCH(G721,Coordinates!$J$2:$J$197,0))</f>
        <v>-3.406281983</v>
      </c>
      <c r="AJ721" s="289">
        <f>INDEX(Coordinates!$C$2:$C$197,MATCH(G721,Coordinates!$J$2:$J$197,0))</f>
        <v>34.85137898</v>
      </c>
      <c r="AK721" s="289" t="str">
        <f>IF(ISNUMBER(SEARCH("C", 'Dry_Litterbag Placem_Collection'!V62)),"YES","")</f>
        <v/>
      </c>
      <c r="AL721" s="289" t="str">
        <f>IF(ISNUMBER(SEARCH("H", 'Dry_Litterbag Placem_Collection'!V62)),"YES","")</f>
        <v/>
      </c>
      <c r="AM721" s="289" t="str">
        <f>IF(ISNUMBER(SEARCH("R", 'Dry_Litterbag Placem_Collection'!V62)),"YES","")</f>
        <v/>
      </c>
    </row>
    <row r="722" spans="1:39" ht="15" customHeight="1">
      <c r="A722" s="281" t="s">
        <v>2677</v>
      </c>
      <c r="B722" s="282">
        <f>'Dry_Litterbag Placem_Collection'!A63</f>
        <v>61</v>
      </c>
      <c r="C722" s="282" t="str">
        <f>'Dry_Litterbag Placem_Collection'!B63</f>
        <v>Makao</v>
      </c>
      <c r="D722" s="282" t="s">
        <v>2677</v>
      </c>
      <c r="E722" s="282" t="s">
        <v>20</v>
      </c>
      <c r="F722" s="282">
        <v>4</v>
      </c>
      <c r="G722" s="283" t="str">
        <f>'Dry_Litterbag Placem_Collection'!C63</f>
        <v>Dry_P4_T5</v>
      </c>
      <c r="H722" s="293" t="s">
        <v>3672</v>
      </c>
      <c r="I722" s="294" t="s">
        <v>298</v>
      </c>
      <c r="J722" s="282" t="str">
        <f>IF(ISBLANK('Dry_Litterbag Placem_Collection'!M63),"","R"&amp;""&amp;'Dry_Litterbag Placem_Collection'!M63)</f>
        <v>R200</v>
      </c>
      <c r="K722" s="286">
        <f>IFERROR(INDEX('Green_rooibos initial weight'!$C$5:$C$1749,MATCH(J722, 'Green_rooibos initial weight'!$A$5:$A$1749,0)),"")</f>
        <v>2.242</v>
      </c>
      <c r="L722" s="286">
        <f t="shared" si="45"/>
        <v>1.9922</v>
      </c>
      <c r="M722" s="291"/>
      <c r="N722" s="291"/>
      <c r="O722" s="286" t="str">
        <f>IF(IFERROR(INDEX('Both teabags AfterDry'!$D$3:$D$900,MATCH(J722,'Both teabags AfterDry'!$A$3:$A$900,0)),"")="","",(IFERROR(INDEX('Both teabags AfterDry'!$D$3:$D$900,MATCH(J722,'Both teabags AfterDry'!$A$3:$A$900,0)),"")))</f>
        <v/>
      </c>
      <c r="P722" s="286" t="str">
        <f t="shared" si="46"/>
        <v/>
      </c>
      <c r="Q722" s="291"/>
      <c r="R722" s="291"/>
      <c r="S722" s="287">
        <f>'Dry_Litterbag Placem_Collection'!E63</f>
        <v>42938</v>
      </c>
      <c r="T722" s="287">
        <f>IF('Dry_Litterbag Placem_Collection'!G63="","",'Dry_Litterbag Placem_Collection'!G63)</f>
        <v>43005</v>
      </c>
      <c r="U722" s="288">
        <f t="shared" si="44"/>
        <v>67</v>
      </c>
      <c r="V722" s="286" t="str">
        <f t="shared" si="47"/>
        <v/>
      </c>
      <c r="W722" s="289">
        <f>IFERROR(INDEX(Rainfall_Dry!$O$2:$O$217,MATCH(B722, Rainfall_Dry!$A$2:$A$217,0)),"")</f>
        <v>6.5250000359999998</v>
      </c>
      <c r="X722" s="270">
        <v>25.96</v>
      </c>
      <c r="Y722" s="270">
        <v>6.9200000000000008</v>
      </c>
      <c r="Z722" s="270">
        <v>67.12</v>
      </c>
      <c r="AA722" s="271" t="s">
        <v>2688</v>
      </c>
      <c r="AB722" s="270">
        <v>1.7568260226712666</v>
      </c>
      <c r="AC722">
        <f>IF('WetLitterbags placem_collection'!AB63="","",'WetLitterbags placem_collection'!AB63)</f>
        <v>5.6</v>
      </c>
      <c r="AD722">
        <f>IF('WetLitterbags placem_collection'!Z63="","",'WetLitterbags placem_collection'!Z63)</f>
        <v>34.200000000000003</v>
      </c>
      <c r="AE722" s="256" t="str">
        <f>IF('WetLitterbags placem_collection'!AA63="","",'WetLitterbags placem_collection'!AA63)</f>
        <v>O</v>
      </c>
      <c r="AF722">
        <f>IF('WetLitterbags placem_collection'!AC63="","",'WetLitterbags placem_collection'!AC63)</f>
        <v>0</v>
      </c>
      <c r="AG722">
        <f>IFERROR(AVERAGE('Dry_Litterbag Placem_Collection'!O63,'Dry_Litterbag Placem_Collection'!R63),"")</f>
        <v>4.5</v>
      </c>
      <c r="AH722" s="290">
        <f>IFERROR(AVERAGE('Dry_Litterbag Placem_Collection'!N63,'Dry_Litterbag Placem_Collection'!Q63),"")</f>
        <v>34</v>
      </c>
      <c r="AI722" s="289">
        <f>INDEX(Coordinates!$B$2:$B$197,MATCH(G722,Coordinates!$J$2:$J$197,0))</f>
        <v>-3.406569986</v>
      </c>
      <c r="AJ722" s="289">
        <f>INDEX(Coordinates!$C$2:$C$197,MATCH(G722,Coordinates!$J$2:$J$197,0))</f>
        <v>34.851323989999997</v>
      </c>
      <c r="AK722" s="289" t="str">
        <f>IF(ISNUMBER(SEARCH("C", 'Dry_Litterbag Placem_Collection'!V63)),"YES","")</f>
        <v/>
      </c>
      <c r="AL722" s="289" t="str">
        <f>IF(ISNUMBER(SEARCH("H", 'Dry_Litterbag Placem_Collection'!V63)),"YES","")</f>
        <v/>
      </c>
      <c r="AM722" s="289" t="str">
        <f>IF(ISNUMBER(SEARCH("R", 'Dry_Litterbag Placem_Collection'!V63)),"YES","")</f>
        <v/>
      </c>
    </row>
    <row r="723" spans="1:39" ht="15" customHeight="1">
      <c r="A723" s="281" t="s">
        <v>2677</v>
      </c>
      <c r="B723" s="282">
        <f>'Dry_Litterbag Placem_Collection'!A64</f>
        <v>62</v>
      </c>
      <c r="C723" s="282" t="str">
        <f>'Dry_Litterbag Placem_Collection'!B64</f>
        <v>Makao</v>
      </c>
      <c r="D723" s="282" t="s">
        <v>2677</v>
      </c>
      <c r="E723" s="282" t="s">
        <v>20</v>
      </c>
      <c r="F723" s="282">
        <v>4</v>
      </c>
      <c r="G723" s="283" t="str">
        <f>'Dry_Litterbag Placem_Collection'!C64</f>
        <v>Dry_P4_T6</v>
      </c>
      <c r="H723" s="293" t="s">
        <v>3672</v>
      </c>
      <c r="I723" s="294" t="s">
        <v>298</v>
      </c>
      <c r="J723" s="282" t="str">
        <f>IF(ISBLANK('Dry_Litterbag Placem_Collection'!M64),"","R"&amp;""&amp;'Dry_Litterbag Placem_Collection'!M64)</f>
        <v/>
      </c>
      <c r="K723" s="286" t="str">
        <f>IFERROR(INDEX('Green_rooibos initial weight'!$C$5:$C$1749,MATCH(J723, 'Green_rooibos initial weight'!$A$5:$A$1749,0)),"")</f>
        <v/>
      </c>
      <c r="L723" s="286" t="str">
        <f t="shared" si="45"/>
        <v/>
      </c>
      <c r="M723" s="291"/>
      <c r="N723" s="291"/>
      <c r="O723" s="286" t="str">
        <f>IF(IFERROR(INDEX('Both teabags AfterDry'!$D$3:$D$900,MATCH(J723,'Both teabags AfterDry'!$A$3:$A$900,0)),"")="","",(IFERROR(INDEX('Both teabags AfterDry'!$D$3:$D$900,MATCH(J723,'Both teabags AfterDry'!$A$3:$A$900,0)),"")))</f>
        <v/>
      </c>
      <c r="P723" s="286" t="str">
        <f t="shared" si="46"/>
        <v/>
      </c>
      <c r="Q723" s="291"/>
      <c r="R723" s="291"/>
      <c r="S723" s="287">
        <f>'Dry_Litterbag Placem_Collection'!E64</f>
        <v>0</v>
      </c>
      <c r="T723" s="287" t="str">
        <f>IF('Dry_Litterbag Placem_Collection'!G64="","",'Dry_Litterbag Placem_Collection'!G64)</f>
        <v/>
      </c>
      <c r="U723" s="288" t="str">
        <f t="shared" si="44"/>
        <v/>
      </c>
      <c r="V723" s="286" t="str">
        <f t="shared" si="47"/>
        <v/>
      </c>
      <c r="W723" s="289" t="str">
        <f>IFERROR(INDEX(Rainfall_Dry!$O$2:$O$217,MATCH(B723, Rainfall_Dry!$A$2:$A$217,0)),"")</f>
        <v/>
      </c>
      <c r="X723" s="270">
        <v>25.96</v>
      </c>
      <c r="Y723" s="270">
        <v>6.9200000000000008</v>
      </c>
      <c r="Z723" s="270">
        <v>67.12</v>
      </c>
      <c r="AA723" s="271" t="s">
        <v>2688</v>
      </c>
      <c r="AB723" s="270">
        <v>1.7568260226712666</v>
      </c>
      <c r="AC723">
        <f>IF('WetLitterbags placem_collection'!AB64="","",'WetLitterbags placem_collection'!AB64)</f>
        <v>4.2</v>
      </c>
      <c r="AD723">
        <f>IF('WetLitterbags placem_collection'!Z64="","",'WetLitterbags placem_collection'!Z64)</f>
        <v>40.4</v>
      </c>
      <c r="AE723" s="256" t="str">
        <f>IF('WetLitterbags placem_collection'!AA64="","",'WetLitterbags placem_collection'!AA64)</f>
        <v>O</v>
      </c>
      <c r="AF723">
        <f>IF('WetLitterbags placem_collection'!AC64="","",'WetLitterbags placem_collection'!AC64)</f>
        <v>0</v>
      </c>
      <c r="AG723" t="str">
        <f>IFERROR(AVERAGE('Dry_Litterbag Placem_Collection'!O64,'Dry_Litterbag Placem_Collection'!R64),"")</f>
        <v/>
      </c>
      <c r="AH723" s="290" t="str">
        <f>IFERROR(AVERAGE('Dry_Litterbag Placem_Collection'!N64,'Dry_Litterbag Placem_Collection'!Q64),"")</f>
        <v/>
      </c>
      <c r="AI723" s="289">
        <f>INDEX(Coordinates!$B$2:$B$197,MATCH(G723,Coordinates!$J$2:$J$197,0))</f>
        <v>-3.4065180179999999</v>
      </c>
      <c r="AJ723" s="289">
        <f>INDEX(Coordinates!$C$2:$C$197,MATCH(G723,Coordinates!$J$2:$J$197,0))</f>
        <v>34.85121402</v>
      </c>
      <c r="AK723" s="289" t="str">
        <f>IF(ISNUMBER(SEARCH("C", 'Dry_Litterbag Placem_Collection'!V64)),"YES","")</f>
        <v/>
      </c>
      <c r="AL723" s="289" t="str">
        <f>IF(ISNUMBER(SEARCH("H", 'Dry_Litterbag Placem_Collection'!V64)),"YES","")</f>
        <v/>
      </c>
      <c r="AM723" s="289" t="str">
        <f>IF(ISNUMBER(SEARCH("R", 'Dry_Litterbag Placem_Collection'!V64)),"YES","")</f>
        <v/>
      </c>
    </row>
    <row r="724" spans="1:39" ht="15" customHeight="1">
      <c r="A724" s="281" t="s">
        <v>2677</v>
      </c>
      <c r="B724" s="282">
        <f>'Dry_Litterbag Placem_Collection'!A65</f>
        <v>63</v>
      </c>
      <c r="C724" s="282" t="str">
        <f>'Dry_Litterbag Placem_Collection'!B65</f>
        <v>Makao</v>
      </c>
      <c r="D724" s="282" t="s">
        <v>2677</v>
      </c>
      <c r="E724" s="282" t="s">
        <v>20</v>
      </c>
      <c r="F724" s="282">
        <v>4</v>
      </c>
      <c r="G724" s="283" t="str">
        <f>'Dry_Litterbag Placem_Collection'!C65</f>
        <v>Dry_P4_T7</v>
      </c>
      <c r="H724" s="293" t="s">
        <v>3672</v>
      </c>
      <c r="I724" s="294" t="s">
        <v>298</v>
      </c>
      <c r="J724" s="282" t="str">
        <f>IF(ISBLANK('Dry_Litterbag Placem_Collection'!M65),"","R"&amp;""&amp;'Dry_Litterbag Placem_Collection'!M65)</f>
        <v>R713</v>
      </c>
      <c r="K724" s="286">
        <f>IFERROR(INDEX('Green_rooibos initial weight'!$C$5:$C$1749,MATCH(J724, 'Green_rooibos initial weight'!$A$5:$A$1749,0)),"")</f>
        <v>2.1619999999999999</v>
      </c>
      <c r="L724" s="286">
        <f t="shared" si="45"/>
        <v>1.9121999999999999</v>
      </c>
      <c r="M724" s="291"/>
      <c r="N724" s="291"/>
      <c r="O724" s="286">
        <f>IF(IFERROR(INDEX('Both teabags AfterDry'!$D$3:$D$900,MATCH(J724,'Both teabags AfterDry'!$A$3:$A$900,0)),"")="","",(IFERROR(INDEX('Both teabags AfterDry'!$D$3:$D$900,MATCH(J724,'Both teabags AfterDry'!$A$3:$A$900,0)),"")))</f>
        <v>1.9921</v>
      </c>
      <c r="P724" s="286">
        <f t="shared" si="46"/>
        <v>1.8414999999999999</v>
      </c>
      <c r="Q724" s="291"/>
      <c r="R724" s="291"/>
      <c r="S724" s="287">
        <f>'Dry_Litterbag Placem_Collection'!E65</f>
        <v>42938</v>
      </c>
      <c r="T724" s="287">
        <f>IF('Dry_Litterbag Placem_Collection'!G65="","",'Dry_Litterbag Placem_Collection'!G65)</f>
        <v>43005</v>
      </c>
      <c r="U724" s="288">
        <f t="shared" si="44"/>
        <v>67</v>
      </c>
      <c r="V724" s="286">
        <f t="shared" si="47"/>
        <v>7.0699999999999985E-2</v>
      </c>
      <c r="W724" s="289">
        <f>IFERROR(INDEX(Rainfall_Dry!$O$2:$O$217,MATCH(B724, Rainfall_Dry!$A$2:$A$217,0)),"")</f>
        <v>6.5250000359999998</v>
      </c>
      <c r="X724" s="270">
        <v>25.96</v>
      </c>
      <c r="Y724" s="270">
        <v>6.9200000000000008</v>
      </c>
      <c r="Z724" s="270">
        <v>67.12</v>
      </c>
      <c r="AA724" s="271" t="s">
        <v>2688</v>
      </c>
      <c r="AB724" s="270">
        <v>1.7568260226712666</v>
      </c>
      <c r="AC724">
        <f>IF('WetLitterbags placem_collection'!AB65="","",'WetLitterbags placem_collection'!AB65)</f>
        <v>4.9000000000000004</v>
      </c>
      <c r="AD724">
        <f>IF('WetLitterbags placem_collection'!Z65="","",'WetLitterbags placem_collection'!Z65)</f>
        <v>45</v>
      </c>
      <c r="AE724" s="256" t="str">
        <f>IF('WetLitterbags placem_collection'!AA65="","",'WetLitterbags placem_collection'!AA65)</f>
        <v>O</v>
      </c>
      <c r="AF724">
        <f>IF('WetLitterbags placem_collection'!AC65="","",'WetLitterbags placem_collection'!AC65)</f>
        <v>0</v>
      </c>
      <c r="AG724">
        <f>IFERROR(AVERAGE('Dry_Litterbag Placem_Collection'!O65,'Dry_Litterbag Placem_Collection'!R65),"")</f>
        <v>4.75</v>
      </c>
      <c r="AH724" s="290">
        <f>IFERROR(AVERAGE('Dry_Litterbag Placem_Collection'!N65,'Dry_Litterbag Placem_Collection'!Q65),"")</f>
        <v>31.3</v>
      </c>
      <c r="AI724" s="289">
        <f>INDEX(Coordinates!$B$2:$B$197,MATCH(G724,Coordinates!$J$2:$J$197,0))</f>
        <v>-3.406334035</v>
      </c>
      <c r="AJ724" s="289">
        <f>INDEX(Coordinates!$C$2:$C$197,MATCH(G724,Coordinates!$J$2:$J$197,0))</f>
        <v>34.851172030000001</v>
      </c>
      <c r="AK724" s="289" t="str">
        <f>IF(ISNUMBER(SEARCH("C", 'Dry_Litterbag Placem_Collection'!V65)),"YES","")</f>
        <v/>
      </c>
      <c r="AL724" s="289" t="str">
        <f>IF(ISNUMBER(SEARCH("H", 'Dry_Litterbag Placem_Collection'!V65)),"YES","")</f>
        <v/>
      </c>
      <c r="AM724" s="289" t="str">
        <f>IF(ISNUMBER(SEARCH("R", 'Dry_Litterbag Placem_Collection'!V65)),"YES","")</f>
        <v/>
      </c>
    </row>
    <row r="725" spans="1:39" ht="15" customHeight="1">
      <c r="A725" s="281" t="s">
        <v>2677</v>
      </c>
      <c r="B725" s="282">
        <f>'Dry_Litterbag Placem_Collection'!A66</f>
        <v>64</v>
      </c>
      <c r="C725" s="282" t="str">
        <f>'Dry_Litterbag Placem_Collection'!B66</f>
        <v>Makao</v>
      </c>
      <c r="D725" s="282" t="s">
        <v>2677</v>
      </c>
      <c r="E725" s="282" t="s">
        <v>20</v>
      </c>
      <c r="F725" s="282">
        <v>4</v>
      </c>
      <c r="G725" s="283" t="str">
        <f>'Dry_Litterbag Placem_Collection'!C66</f>
        <v>Dry_P4_T8</v>
      </c>
      <c r="H725" s="293" t="s">
        <v>3672</v>
      </c>
      <c r="I725" s="294" t="s">
        <v>298</v>
      </c>
      <c r="J725" s="282" t="str">
        <f>IF(ISBLANK('Dry_Litterbag Placem_Collection'!M66),"","R"&amp;""&amp;'Dry_Litterbag Placem_Collection'!M66)</f>
        <v>R237</v>
      </c>
      <c r="K725" s="286">
        <f>IFERROR(INDEX('Green_rooibos initial weight'!$C$5:$C$1749,MATCH(J725, 'Green_rooibos initial weight'!$A$5:$A$1749,0)),"")</f>
        <v>2.1989999999999998</v>
      </c>
      <c r="L725" s="286">
        <f t="shared" si="45"/>
        <v>1.9491999999999998</v>
      </c>
      <c r="M725" s="291"/>
      <c r="N725" s="291"/>
      <c r="O725" s="286">
        <f>IF(IFERROR(INDEX('Both teabags AfterDry'!$D$3:$D$900,MATCH(J725,'Both teabags AfterDry'!$A$3:$A$900,0)),"")="","",(IFERROR(INDEX('Both teabags AfterDry'!$D$3:$D$900,MATCH(J725,'Both teabags AfterDry'!$A$3:$A$900,0)),"")))</f>
        <v>1.9715</v>
      </c>
      <c r="P725" s="286">
        <f t="shared" si="46"/>
        <v>1.8209</v>
      </c>
      <c r="Q725" s="291"/>
      <c r="R725" s="291"/>
      <c r="S725" s="287">
        <f>'Dry_Litterbag Placem_Collection'!E66</f>
        <v>42938</v>
      </c>
      <c r="T725" s="287">
        <f>IF('Dry_Litterbag Placem_Collection'!G66="","",'Dry_Litterbag Placem_Collection'!G66)</f>
        <v>43005</v>
      </c>
      <c r="U725" s="288">
        <f t="shared" si="44"/>
        <v>67</v>
      </c>
      <c r="V725" s="286">
        <f t="shared" si="47"/>
        <v>0.12829999999999986</v>
      </c>
      <c r="W725" s="289">
        <f>IFERROR(INDEX(Rainfall_Dry!$O$2:$O$217,MATCH(B725, Rainfall_Dry!$A$2:$A$217,0)),"")</f>
        <v>6.5250000359999998</v>
      </c>
      <c r="X725" s="270">
        <v>25.96</v>
      </c>
      <c r="Y725" s="270">
        <v>6.9200000000000008</v>
      </c>
      <c r="Z725" s="270">
        <v>67.12</v>
      </c>
      <c r="AA725" s="271" t="s">
        <v>2688</v>
      </c>
      <c r="AB725" s="270">
        <v>1.7568260226712666</v>
      </c>
      <c r="AC725">
        <f>IF('WetLitterbags placem_collection'!AB66="","",'WetLitterbags placem_collection'!AB66)</f>
        <v>3</v>
      </c>
      <c r="AD725">
        <f>IF('WetLitterbags placem_collection'!Z66="","",'WetLitterbags placem_collection'!Z66)</f>
        <v>22.8</v>
      </c>
      <c r="AE725" s="256" t="str">
        <f>IF('WetLitterbags placem_collection'!AA66="","",'WetLitterbags placem_collection'!AA66)</f>
        <v>O</v>
      </c>
      <c r="AF725">
        <f>IF('WetLitterbags placem_collection'!AC66="","",'WetLitterbags placem_collection'!AC66)</f>
        <v>1</v>
      </c>
      <c r="AG725">
        <f>IFERROR(AVERAGE('Dry_Litterbag Placem_Collection'!O66,'Dry_Litterbag Placem_Collection'!R66),"")</f>
        <v>5.55</v>
      </c>
      <c r="AH725" s="290">
        <f>IFERROR(AVERAGE('Dry_Litterbag Placem_Collection'!N66,'Dry_Litterbag Placem_Collection'!Q66),"")</f>
        <v>31.5</v>
      </c>
      <c r="AI725" s="289">
        <f>INDEX(Coordinates!$B$2:$B$197,MATCH(G725,Coordinates!$J$2:$J$197,0))</f>
        <v>-3.4063409920000001</v>
      </c>
      <c r="AJ725" s="289">
        <f>INDEX(Coordinates!$C$2:$C$197,MATCH(G725,Coordinates!$J$2:$J$197,0))</f>
        <v>34.85126004</v>
      </c>
      <c r="AK725" s="289" t="str">
        <f>IF(ISNUMBER(SEARCH("C", 'Dry_Litterbag Placem_Collection'!V66)),"YES","")</f>
        <v/>
      </c>
      <c r="AL725" s="289" t="str">
        <f>IF(ISNUMBER(SEARCH("H", 'Dry_Litterbag Placem_Collection'!V66)),"YES","")</f>
        <v/>
      </c>
      <c r="AM725" s="289" t="str">
        <f>IF(ISNUMBER(SEARCH("R", 'Dry_Litterbag Placem_Collection'!V66)),"YES","")</f>
        <v/>
      </c>
    </row>
    <row r="726" spans="1:39" ht="15" customHeight="1">
      <c r="A726" s="281" t="s">
        <v>2677</v>
      </c>
      <c r="B726" s="282">
        <f>'Dry_Litterbag Placem_Collection'!A67</f>
        <v>65</v>
      </c>
      <c r="C726" s="282" t="str">
        <f>'Dry_Litterbag Placem_Collection'!B67</f>
        <v>Maswa</v>
      </c>
      <c r="D726" s="282" t="s">
        <v>2677</v>
      </c>
      <c r="E726" s="282" t="s">
        <v>2679</v>
      </c>
      <c r="F726" s="282">
        <v>1</v>
      </c>
      <c r="G726" s="283" t="str">
        <f>'Dry_Litterbag Placem_Collection'!C67</f>
        <v>Dry_W1_T1</v>
      </c>
      <c r="H726" s="293" t="s">
        <v>3672</v>
      </c>
      <c r="I726" s="294" t="s">
        <v>298</v>
      </c>
      <c r="J726" s="282" t="str">
        <f>IF(ISBLANK('Dry_Litterbag Placem_Collection'!M67),"","R"&amp;""&amp;'Dry_Litterbag Placem_Collection'!M67)</f>
        <v>R654</v>
      </c>
      <c r="K726" s="286">
        <f>IFERROR(INDEX('Green_rooibos initial weight'!$C$5:$C$1749,MATCH(J726, 'Green_rooibos initial weight'!$A$5:$A$1749,0)),"")</f>
        <v>2.2040000000000002</v>
      </c>
      <c r="L726" s="286">
        <f t="shared" si="45"/>
        <v>1.9542000000000002</v>
      </c>
      <c r="M726" s="291"/>
      <c r="N726" s="291"/>
      <c r="O726" s="286" t="str">
        <f>IF(IFERROR(INDEX('Both teabags AfterDry'!$D$3:$D$900,MATCH(J726,'Both teabags AfterDry'!$A$3:$A$900,0)),"")="","",(IFERROR(INDEX('Both teabags AfterDry'!$D$3:$D$900,MATCH(J726,'Both teabags AfterDry'!$A$3:$A$900,0)),"")))</f>
        <v/>
      </c>
      <c r="P726" s="286" t="str">
        <f t="shared" si="46"/>
        <v/>
      </c>
      <c r="Q726" s="291"/>
      <c r="R726" s="291"/>
      <c r="S726" s="287">
        <f>'Dry_Litterbag Placem_Collection'!E67</f>
        <v>42937</v>
      </c>
      <c r="T726" s="287">
        <f>IF('Dry_Litterbag Placem_Collection'!G67="","",'Dry_Litterbag Placem_Collection'!G67)</f>
        <v>43005</v>
      </c>
      <c r="U726" s="288">
        <f t="shared" si="44"/>
        <v>68</v>
      </c>
      <c r="V726" s="286" t="str">
        <f t="shared" si="47"/>
        <v/>
      </c>
      <c r="W726" s="289">
        <f>IFERROR(INDEX(Rainfall_Dry!$O$2:$O$217,MATCH(B726, Rainfall_Dry!$A$2:$A$217,0)),"")</f>
        <v>6.900000125</v>
      </c>
      <c r="X726" s="270">
        <v>47.96</v>
      </c>
      <c r="Y726" s="270">
        <v>22.919999999999995</v>
      </c>
      <c r="Z726" s="270">
        <v>29.120000000000012</v>
      </c>
      <c r="AA726" s="271" t="s">
        <v>2691</v>
      </c>
      <c r="AB726" s="270">
        <v>2.8831936914736325</v>
      </c>
      <c r="AC726">
        <f>IF('WetLitterbags placem_collection'!AB67="","",'WetLitterbags placem_collection'!AB67)</f>
        <v>13.8</v>
      </c>
      <c r="AD726">
        <f>IF('WetLitterbags placem_collection'!Z67="","",'WetLitterbags placem_collection'!Z67)</f>
        <v>13.8</v>
      </c>
      <c r="AE726" s="256" t="str">
        <f>IF('WetLitterbags placem_collection'!AA67="","",'WetLitterbags placem_collection'!AA67)</f>
        <v>O</v>
      </c>
      <c r="AF726">
        <f>IF('WetLitterbags placem_collection'!AC67="","",'WetLitterbags placem_collection'!AC67)</f>
        <v>1</v>
      </c>
      <c r="AG726">
        <f>IFERROR(AVERAGE('Dry_Litterbag Placem_Collection'!O67,'Dry_Litterbag Placem_Collection'!R67),"")</f>
        <v>10.65</v>
      </c>
      <c r="AH726" s="290">
        <f>IFERROR(AVERAGE('Dry_Litterbag Placem_Collection'!N67,'Dry_Litterbag Placem_Collection'!Q67),"")</f>
        <v>28</v>
      </c>
      <c r="AI726" s="289">
        <f>INDEX(Coordinates!$B$2:$B$197,MATCH(G726,Coordinates!$J$2:$J$197,0))</f>
        <v>-3.2993960379999998</v>
      </c>
      <c r="AJ726" s="289">
        <f>INDEX(Coordinates!$C$2:$C$197,MATCH(G726,Coordinates!$J$2:$J$197,0))</f>
        <v>34.848240959999998</v>
      </c>
      <c r="AK726" s="289" t="str">
        <f>IF(ISNUMBER(SEARCH("C", 'Dry_Litterbag Placem_Collection'!V67)),"YES","")</f>
        <v/>
      </c>
      <c r="AL726" s="289" t="str">
        <f>IF(ISNUMBER(SEARCH("H", 'Dry_Litterbag Placem_Collection'!V67)),"YES","")</f>
        <v/>
      </c>
      <c r="AM726" s="289" t="str">
        <f>IF(ISNUMBER(SEARCH("R", 'Dry_Litterbag Placem_Collection'!V67)),"YES","")</f>
        <v/>
      </c>
    </row>
    <row r="727" spans="1:39" ht="15" customHeight="1">
      <c r="A727" s="281" t="s">
        <v>2677</v>
      </c>
      <c r="B727" s="282">
        <f>'Dry_Litterbag Placem_Collection'!A68</f>
        <v>66</v>
      </c>
      <c r="C727" s="282" t="str">
        <f>'Dry_Litterbag Placem_Collection'!B68</f>
        <v>Maswa</v>
      </c>
      <c r="D727" s="282" t="s">
        <v>2677</v>
      </c>
      <c r="E727" s="282" t="s">
        <v>2679</v>
      </c>
      <c r="F727" s="282">
        <v>1</v>
      </c>
      <c r="G727" s="283" t="str">
        <f>'Dry_Litterbag Placem_Collection'!C68</f>
        <v>Dry_W1_T2</v>
      </c>
      <c r="H727" s="293" t="s">
        <v>3672</v>
      </c>
      <c r="I727" s="294" t="s">
        <v>298</v>
      </c>
      <c r="J727" s="282" t="str">
        <f>IF(ISBLANK('Dry_Litterbag Placem_Collection'!M68),"","R"&amp;""&amp;'Dry_Litterbag Placem_Collection'!M68)</f>
        <v>R634</v>
      </c>
      <c r="K727" s="286">
        <f>IFERROR(INDEX('Green_rooibos initial weight'!$C$5:$C$1749,MATCH(J727, 'Green_rooibos initial weight'!$A$5:$A$1749,0)),"")</f>
        <v>2.0979999999999999</v>
      </c>
      <c r="L727" s="286">
        <f t="shared" si="45"/>
        <v>1.8481999999999998</v>
      </c>
      <c r="M727" s="291"/>
      <c r="N727" s="291"/>
      <c r="O727" s="286">
        <f>IF(IFERROR(INDEX('Both teabags AfterDry'!$D$3:$D$900,MATCH(J727,'Both teabags AfterDry'!$A$3:$A$900,0)),"")="","",(IFERROR(INDEX('Both teabags AfterDry'!$D$3:$D$900,MATCH(J727,'Both teabags AfterDry'!$A$3:$A$900,0)),"")))</f>
        <v>1.9177</v>
      </c>
      <c r="P727" s="286">
        <f t="shared" si="46"/>
        <v>1.7670999999999999</v>
      </c>
      <c r="Q727" s="291"/>
      <c r="R727" s="291"/>
      <c r="S727" s="287">
        <f>'Dry_Litterbag Placem_Collection'!E68</f>
        <v>42937</v>
      </c>
      <c r="T727" s="287">
        <f>IF('Dry_Litterbag Placem_Collection'!G68="","",'Dry_Litterbag Placem_Collection'!G68)</f>
        <v>43005</v>
      </c>
      <c r="U727" s="288">
        <f t="shared" si="44"/>
        <v>68</v>
      </c>
      <c r="V727" s="286">
        <f t="shared" si="47"/>
        <v>8.109999999999995E-2</v>
      </c>
      <c r="W727" s="289">
        <f>IFERROR(INDEX(Rainfall_Dry!$O$2:$O$217,MATCH(B727, Rainfall_Dry!$A$2:$A$217,0)),"")</f>
        <v>6.900000125</v>
      </c>
      <c r="X727" s="270">
        <v>47.96</v>
      </c>
      <c r="Y727" s="270">
        <v>22.919999999999995</v>
      </c>
      <c r="Z727" s="270">
        <v>29.120000000000012</v>
      </c>
      <c r="AA727" s="271" t="s">
        <v>2691</v>
      </c>
      <c r="AB727" s="270">
        <v>3.8831936914736298</v>
      </c>
      <c r="AC727">
        <f>IF('WetLitterbags placem_collection'!AB68="","",'WetLitterbags placem_collection'!AB68)</f>
        <v>8</v>
      </c>
      <c r="AD727">
        <f>IF('WetLitterbags placem_collection'!Z68="","",'WetLitterbags placem_collection'!Z68)</f>
        <v>19.8</v>
      </c>
      <c r="AE727" s="256" t="str">
        <f>IF('WetLitterbags placem_collection'!AA68="","",'WetLitterbags placem_collection'!AA68)</f>
        <v>O</v>
      </c>
      <c r="AF727">
        <f>IF('WetLitterbags placem_collection'!AC68="","",'WetLitterbags placem_collection'!AC68)</f>
        <v>1</v>
      </c>
      <c r="AG727">
        <f>IFERROR(AVERAGE('Dry_Litterbag Placem_Collection'!O68,'Dry_Litterbag Placem_Collection'!R68),"")</f>
        <v>10.100000000000001</v>
      </c>
      <c r="AH727" s="290">
        <f>IFERROR(AVERAGE('Dry_Litterbag Placem_Collection'!N68,'Dry_Litterbag Placem_Collection'!Q68),"")</f>
        <v>23.6</v>
      </c>
      <c r="AI727" s="289">
        <f>INDEX(Coordinates!$B$2:$B$197,MATCH(G727,Coordinates!$J$2:$J$197,0))</f>
        <v>-3.2993090340000002</v>
      </c>
      <c r="AJ727" s="289">
        <f>INDEX(Coordinates!$C$2:$C$197,MATCH(G727,Coordinates!$J$2:$J$197,0))</f>
        <v>34.848404989999999</v>
      </c>
      <c r="AK727" s="289" t="str">
        <f>IF(ISNUMBER(SEARCH("C", 'Dry_Litterbag Placem_Collection'!V68)),"YES","")</f>
        <v/>
      </c>
      <c r="AL727" s="289" t="str">
        <f>IF(ISNUMBER(SEARCH("H", 'Dry_Litterbag Placem_Collection'!V68)),"YES","")</f>
        <v/>
      </c>
      <c r="AM727" s="289" t="str">
        <f>IF(ISNUMBER(SEARCH("R", 'Dry_Litterbag Placem_Collection'!V68)),"YES","")</f>
        <v/>
      </c>
    </row>
    <row r="728" spans="1:39" ht="15" customHeight="1">
      <c r="A728" s="281" t="s">
        <v>2677</v>
      </c>
      <c r="B728" s="282">
        <f>'Dry_Litterbag Placem_Collection'!A69</f>
        <v>67</v>
      </c>
      <c r="C728" s="282" t="str">
        <f>'Dry_Litterbag Placem_Collection'!B69</f>
        <v>Maswa</v>
      </c>
      <c r="D728" s="282" t="s">
        <v>2677</v>
      </c>
      <c r="E728" s="282" t="s">
        <v>2679</v>
      </c>
      <c r="F728" s="282">
        <v>1</v>
      </c>
      <c r="G728" s="283" t="str">
        <f>'Dry_Litterbag Placem_Collection'!C69</f>
        <v>Dry_W1_T3</v>
      </c>
      <c r="H728" s="293" t="s">
        <v>3672</v>
      </c>
      <c r="I728" s="294" t="s">
        <v>298</v>
      </c>
      <c r="J728" s="282" t="str">
        <f>IF(ISBLANK('Dry_Litterbag Placem_Collection'!M69),"","R"&amp;""&amp;'Dry_Litterbag Placem_Collection'!M69)</f>
        <v/>
      </c>
      <c r="K728" s="286" t="str">
        <f>IFERROR(INDEX('Green_rooibos initial weight'!$C$5:$C$1749,MATCH(J728, 'Green_rooibos initial weight'!$A$5:$A$1749,0)),"")</f>
        <v/>
      </c>
      <c r="L728" s="286" t="str">
        <f t="shared" si="45"/>
        <v/>
      </c>
      <c r="M728" s="291"/>
      <c r="N728" s="291"/>
      <c r="O728" s="286" t="str">
        <f>IF(IFERROR(INDEX('Both teabags AfterDry'!$D$3:$D$900,MATCH(J728,'Both teabags AfterDry'!$A$3:$A$900,0)),"")="","",(IFERROR(INDEX('Both teabags AfterDry'!$D$3:$D$900,MATCH(J728,'Both teabags AfterDry'!$A$3:$A$900,0)),"")))</f>
        <v/>
      </c>
      <c r="P728" s="286" t="str">
        <f t="shared" si="46"/>
        <v/>
      </c>
      <c r="Q728" s="291"/>
      <c r="R728" s="291"/>
      <c r="S728" s="287">
        <f>'Dry_Litterbag Placem_Collection'!E69</f>
        <v>0</v>
      </c>
      <c r="T728" s="287" t="str">
        <f>IF('Dry_Litterbag Placem_Collection'!G69="","",'Dry_Litterbag Placem_Collection'!G69)</f>
        <v/>
      </c>
      <c r="U728" s="288" t="str">
        <f t="shared" si="44"/>
        <v/>
      </c>
      <c r="V728" s="286" t="str">
        <f t="shared" si="47"/>
        <v/>
      </c>
      <c r="W728" s="289" t="str">
        <f>IFERROR(INDEX(Rainfall_Dry!$O$2:$O$217,MATCH(B728, Rainfall_Dry!$A$2:$A$217,0)),"")</f>
        <v/>
      </c>
      <c r="X728" s="270">
        <v>47.96</v>
      </c>
      <c r="Y728" s="270">
        <v>22.919999999999995</v>
      </c>
      <c r="Z728" s="270">
        <v>29.120000000000012</v>
      </c>
      <c r="AA728" s="271" t="s">
        <v>2691</v>
      </c>
      <c r="AB728" s="270">
        <v>4.8831936914736298</v>
      </c>
      <c r="AC728">
        <f>IF('WetLitterbags placem_collection'!AB69="","",'WetLitterbags placem_collection'!AB69)</f>
        <v>5.5</v>
      </c>
      <c r="AD728">
        <f>IF('WetLitterbags placem_collection'!Z69="","",'WetLitterbags placem_collection'!Z69)</f>
        <v>5.5</v>
      </c>
      <c r="AE728" s="256" t="str">
        <f>IF('WetLitterbags placem_collection'!AA69="","",'WetLitterbags placem_collection'!AA69)</f>
        <v>O</v>
      </c>
      <c r="AF728">
        <f>IF('WetLitterbags placem_collection'!AC69="","",'WetLitterbags placem_collection'!AC69)</f>
        <v>1</v>
      </c>
      <c r="AG728" t="str">
        <f>IFERROR(AVERAGE('Dry_Litterbag Placem_Collection'!O69,'Dry_Litterbag Placem_Collection'!R69),"")</f>
        <v/>
      </c>
      <c r="AH728" s="290" t="str">
        <f>IFERROR(AVERAGE('Dry_Litterbag Placem_Collection'!N69,'Dry_Litterbag Placem_Collection'!Q69),"")</f>
        <v/>
      </c>
      <c r="AI728" s="289">
        <f>INDEX(Coordinates!$B$2:$B$197,MATCH(G728,Coordinates!$J$2:$J$197,0))</f>
        <v>-3.299434008</v>
      </c>
      <c r="AJ728" s="289">
        <f>INDEX(Coordinates!$C$2:$C$197,MATCH(G728,Coordinates!$J$2:$J$197,0))</f>
        <v>34.848514960000003</v>
      </c>
      <c r="AK728" s="289" t="str">
        <f>IF(ISNUMBER(SEARCH("C", 'Dry_Litterbag Placem_Collection'!V69)),"YES","")</f>
        <v/>
      </c>
      <c r="AL728" s="289" t="str">
        <f>IF(ISNUMBER(SEARCH("H", 'Dry_Litterbag Placem_Collection'!V69)),"YES","")</f>
        <v/>
      </c>
      <c r="AM728" s="289" t="str">
        <f>IF(ISNUMBER(SEARCH("R", 'Dry_Litterbag Placem_Collection'!V69)),"YES","")</f>
        <v/>
      </c>
    </row>
    <row r="729" spans="1:39" ht="15" customHeight="1">
      <c r="A729" s="281" t="s">
        <v>2677</v>
      </c>
      <c r="B729" s="282">
        <f>'Dry_Litterbag Placem_Collection'!A70</f>
        <v>68</v>
      </c>
      <c r="C729" s="282" t="str">
        <f>'Dry_Litterbag Placem_Collection'!B70</f>
        <v>Maswa</v>
      </c>
      <c r="D729" s="282" t="s">
        <v>2677</v>
      </c>
      <c r="E729" s="282" t="s">
        <v>2679</v>
      </c>
      <c r="F729" s="282">
        <v>1</v>
      </c>
      <c r="G729" s="283" t="str">
        <f>'Dry_Litterbag Placem_Collection'!C70</f>
        <v>Dry_W1_T4</v>
      </c>
      <c r="H729" s="293" t="s">
        <v>3672</v>
      </c>
      <c r="I729" s="294" t="s">
        <v>298</v>
      </c>
      <c r="J729" s="282" t="str">
        <f>IF(ISBLANK('Dry_Litterbag Placem_Collection'!M70),"","R"&amp;""&amp;'Dry_Litterbag Placem_Collection'!M70)</f>
        <v>R201</v>
      </c>
      <c r="K729" s="286">
        <f>IFERROR(INDEX('Green_rooibos initial weight'!$C$5:$C$1749,MATCH(J729, 'Green_rooibos initial weight'!$A$5:$A$1749,0)),"")</f>
        <v>2.2349999999999999</v>
      </c>
      <c r="L729" s="286">
        <f t="shared" si="45"/>
        <v>1.9851999999999999</v>
      </c>
      <c r="M729" s="291"/>
      <c r="N729" s="291"/>
      <c r="O729" s="286">
        <f>IF(IFERROR(INDEX('Both teabags AfterDry'!$D$3:$D$900,MATCH(J729,'Both teabags AfterDry'!$A$3:$A$900,0)),"")="","",(IFERROR(INDEX('Both teabags AfterDry'!$D$3:$D$900,MATCH(J729,'Both teabags AfterDry'!$A$3:$A$900,0)),"")))</f>
        <v>2.0015000000000001</v>
      </c>
      <c r="P729" s="286">
        <f t="shared" si="46"/>
        <v>1.8509</v>
      </c>
      <c r="Q729" s="291"/>
      <c r="R729" s="291"/>
      <c r="S729" s="287">
        <f>'Dry_Litterbag Placem_Collection'!E70</f>
        <v>42937</v>
      </c>
      <c r="T729" s="287">
        <f>IF('Dry_Litterbag Placem_Collection'!G70="","",'Dry_Litterbag Placem_Collection'!G70)</f>
        <v>43005</v>
      </c>
      <c r="U729" s="288">
        <f t="shared" si="44"/>
        <v>68</v>
      </c>
      <c r="V729" s="286">
        <f t="shared" si="47"/>
        <v>0.13429999999999986</v>
      </c>
      <c r="W729" s="289">
        <f>IFERROR(INDEX(Rainfall_Dry!$O$2:$O$217,MATCH(B729, Rainfall_Dry!$A$2:$A$217,0)),"")</f>
        <v>6.900000125</v>
      </c>
      <c r="X729" s="270">
        <v>47.96</v>
      </c>
      <c r="Y729" s="270">
        <v>22.919999999999995</v>
      </c>
      <c r="Z729" s="270">
        <v>29.120000000000012</v>
      </c>
      <c r="AA729" s="271" t="s">
        <v>2691</v>
      </c>
      <c r="AB729" s="270">
        <v>5.8831936914736298</v>
      </c>
      <c r="AC729">
        <f>IF('WetLitterbags placem_collection'!AB70="","",'WetLitterbags placem_collection'!AB70)</f>
        <v>9.6999999999999993</v>
      </c>
      <c r="AD729">
        <f>IF('WetLitterbags placem_collection'!Z70="","",'WetLitterbags placem_collection'!Z70)</f>
        <v>23.4</v>
      </c>
      <c r="AE729" s="256" t="str">
        <f>IF('WetLitterbags placem_collection'!AA70="","",'WetLitterbags placem_collection'!AA70)</f>
        <v>O</v>
      </c>
      <c r="AF729">
        <f>IF('WetLitterbags placem_collection'!AC70="","",'WetLitterbags placem_collection'!AC70)</f>
        <v>1</v>
      </c>
      <c r="AG729">
        <f>IFERROR(AVERAGE('Dry_Litterbag Placem_Collection'!O70,'Dry_Litterbag Placem_Collection'!R70),"")</f>
        <v>7.75</v>
      </c>
      <c r="AH729" s="290">
        <f>IFERROR(AVERAGE('Dry_Litterbag Placem_Collection'!N70,'Dry_Litterbag Placem_Collection'!Q70),"")</f>
        <v>26.85</v>
      </c>
      <c r="AI729" s="289">
        <f>INDEX(Coordinates!$B$2:$B$197,MATCH(G729,Coordinates!$J$2:$J$197,0))</f>
        <v>-3.2991180099999999</v>
      </c>
      <c r="AJ729" s="289">
        <f>INDEX(Coordinates!$C$2:$C$197,MATCH(G729,Coordinates!$J$2:$J$197,0))</f>
        <v>34.84824699</v>
      </c>
      <c r="AK729" s="289" t="str">
        <f>IF(ISNUMBER(SEARCH("C", 'Dry_Litterbag Placem_Collection'!V70)),"YES","")</f>
        <v/>
      </c>
      <c r="AL729" s="289" t="str">
        <f>IF(ISNUMBER(SEARCH("H", 'Dry_Litterbag Placem_Collection'!V70)),"YES","")</f>
        <v/>
      </c>
      <c r="AM729" s="289" t="str">
        <f>IF(ISNUMBER(SEARCH("R", 'Dry_Litterbag Placem_Collection'!V70)),"YES","")</f>
        <v/>
      </c>
    </row>
    <row r="730" spans="1:39" ht="15" customHeight="1">
      <c r="A730" s="281" t="s">
        <v>2677</v>
      </c>
      <c r="B730" s="282">
        <f>'Dry_Litterbag Placem_Collection'!A71</f>
        <v>69</v>
      </c>
      <c r="C730" s="282" t="str">
        <f>'Dry_Litterbag Placem_Collection'!B71</f>
        <v>Maswa</v>
      </c>
      <c r="D730" s="282" t="s">
        <v>2677</v>
      </c>
      <c r="E730" s="282" t="s">
        <v>2679</v>
      </c>
      <c r="F730" s="282">
        <v>1</v>
      </c>
      <c r="G730" s="283" t="str">
        <f>'Dry_Litterbag Placem_Collection'!C71</f>
        <v>Dry_W1_T5</v>
      </c>
      <c r="H730" s="293" t="s">
        <v>3672</v>
      </c>
      <c r="I730" s="294" t="s">
        <v>298</v>
      </c>
      <c r="J730" s="282" t="str">
        <f>IF(ISBLANK('Dry_Litterbag Placem_Collection'!M71),"","R"&amp;""&amp;'Dry_Litterbag Placem_Collection'!M71)</f>
        <v>R174</v>
      </c>
      <c r="K730" s="286">
        <f>IFERROR(INDEX('Green_rooibos initial weight'!$C$5:$C$1749,MATCH(J730, 'Green_rooibos initial weight'!$A$5:$A$1749,0)),"")</f>
        <v>2.2410000000000001</v>
      </c>
      <c r="L730" s="286">
        <f t="shared" si="45"/>
        <v>1.9912000000000001</v>
      </c>
      <c r="M730" s="291"/>
      <c r="N730" s="291"/>
      <c r="O730" s="286">
        <f>IF(IFERROR(INDEX('Both teabags AfterDry'!$D$3:$D$900,MATCH(J730,'Both teabags AfterDry'!$A$3:$A$900,0)),"")="","",(IFERROR(INDEX('Both teabags AfterDry'!$D$3:$D$900,MATCH(J730,'Both teabags AfterDry'!$A$3:$A$900,0)),"")))</f>
        <v>1.9946999999999999</v>
      </c>
      <c r="P730" s="286">
        <f t="shared" si="46"/>
        <v>1.8440999999999999</v>
      </c>
      <c r="Q730" s="291"/>
      <c r="R730" s="291"/>
      <c r="S730" s="287">
        <f>'Dry_Litterbag Placem_Collection'!E71</f>
        <v>42937</v>
      </c>
      <c r="T730" s="287">
        <f>IF('Dry_Litterbag Placem_Collection'!G71="","",'Dry_Litterbag Placem_Collection'!G71)</f>
        <v>43006</v>
      </c>
      <c r="U730" s="288">
        <f t="shared" si="44"/>
        <v>69</v>
      </c>
      <c r="V730" s="286">
        <f t="shared" si="47"/>
        <v>0.14710000000000023</v>
      </c>
      <c r="W730" s="289">
        <f>IFERROR(INDEX(Rainfall_Dry!$O$2:$O$217,MATCH(B730, Rainfall_Dry!$A$2:$A$217,0)),"")</f>
        <v>6.900000125</v>
      </c>
      <c r="X730" s="270">
        <v>47.96</v>
      </c>
      <c r="Y730" s="270">
        <v>22.919999999999995</v>
      </c>
      <c r="Z730" s="270">
        <v>29.120000000000012</v>
      </c>
      <c r="AA730" s="271" t="s">
        <v>2691</v>
      </c>
      <c r="AB730" s="270">
        <v>6.8831936914736298</v>
      </c>
      <c r="AC730">
        <f>IF('WetLitterbags placem_collection'!AB71="","",'WetLitterbags placem_collection'!AB71)</f>
        <v>14.4</v>
      </c>
      <c r="AD730">
        <f>IF('WetLitterbags placem_collection'!Z71="","",'WetLitterbags placem_collection'!Z71)</f>
        <v>24.4</v>
      </c>
      <c r="AE730" s="256" t="str">
        <f>IF('WetLitterbags placem_collection'!AA71="","",'WetLitterbags placem_collection'!AA71)</f>
        <v>O</v>
      </c>
      <c r="AF730">
        <f>IF('WetLitterbags placem_collection'!AC71="","",'WetLitterbags placem_collection'!AC71)</f>
        <v>1</v>
      </c>
      <c r="AG730">
        <f>IFERROR(AVERAGE('Dry_Litterbag Placem_Collection'!O71,'Dry_Litterbag Placem_Collection'!R71),"")</f>
        <v>7.95</v>
      </c>
      <c r="AH730" s="290">
        <f>IFERROR(AVERAGE('Dry_Litterbag Placem_Collection'!N71,'Dry_Litterbag Placem_Collection'!Q71),"")</f>
        <v>26.55</v>
      </c>
      <c r="AI730" s="289">
        <f>INDEX(Coordinates!$B$2:$B$197,MATCH(G730,Coordinates!$J$2:$J$197,0))</f>
        <v>-3.2993180030000002</v>
      </c>
      <c r="AJ730" s="289">
        <f>INDEX(Coordinates!$C$2:$C$197,MATCH(G730,Coordinates!$J$2:$J$197,0))</f>
        <v>34.848235010000003</v>
      </c>
      <c r="AK730" s="289" t="str">
        <f>IF(ISNUMBER(SEARCH("C", 'Dry_Litterbag Placem_Collection'!V71)),"YES","")</f>
        <v/>
      </c>
      <c r="AL730" s="289" t="str">
        <f>IF(ISNUMBER(SEARCH("H", 'Dry_Litterbag Placem_Collection'!V71)),"YES","")</f>
        <v/>
      </c>
      <c r="AM730" s="289" t="str">
        <f>IF(ISNUMBER(SEARCH("R", 'Dry_Litterbag Placem_Collection'!V71)),"YES","")</f>
        <v/>
      </c>
    </row>
    <row r="731" spans="1:39" ht="15" customHeight="1">
      <c r="A731" s="281" t="s">
        <v>2677</v>
      </c>
      <c r="B731" s="282">
        <f>'Dry_Litterbag Placem_Collection'!A72</f>
        <v>70</v>
      </c>
      <c r="C731" s="282" t="str">
        <f>'Dry_Litterbag Placem_Collection'!B72</f>
        <v>Maswa</v>
      </c>
      <c r="D731" s="282" t="s">
        <v>2677</v>
      </c>
      <c r="E731" s="282" t="s">
        <v>2679</v>
      </c>
      <c r="F731" s="282">
        <v>1</v>
      </c>
      <c r="G731" s="283" t="str">
        <f>'Dry_Litterbag Placem_Collection'!C72</f>
        <v>Dry_W1_T6</v>
      </c>
      <c r="H731" s="293" t="s">
        <v>3672</v>
      </c>
      <c r="I731" s="294" t="s">
        <v>298</v>
      </c>
      <c r="J731" s="282" t="str">
        <f>IF(ISBLANK('Dry_Litterbag Placem_Collection'!M72),"","R"&amp;""&amp;'Dry_Litterbag Placem_Collection'!M72)</f>
        <v>R261</v>
      </c>
      <c r="K731" s="286">
        <f>IFERROR(INDEX('Green_rooibos initial weight'!$C$5:$C$1749,MATCH(J731, 'Green_rooibos initial weight'!$A$5:$A$1749,0)),"")</f>
        <v>2.2080000000000002</v>
      </c>
      <c r="L731" s="286">
        <f t="shared" si="45"/>
        <v>1.9582000000000002</v>
      </c>
      <c r="M731" s="291"/>
      <c r="N731" s="291"/>
      <c r="O731" s="286">
        <f>IF(IFERROR(INDEX('Both teabags AfterDry'!$D$3:$D$900,MATCH(J731,'Both teabags AfterDry'!$A$3:$A$900,0)),"")="","",(IFERROR(INDEX('Both teabags AfterDry'!$D$3:$D$900,MATCH(J731,'Both teabags AfterDry'!$A$3:$A$900,0)),"")))</f>
        <v>1.9642999999999999</v>
      </c>
      <c r="P731" s="286">
        <f t="shared" si="46"/>
        <v>1.8136999999999999</v>
      </c>
      <c r="Q731" s="291"/>
      <c r="R731" s="291"/>
      <c r="S731" s="287">
        <f>'Dry_Litterbag Placem_Collection'!E72</f>
        <v>42937</v>
      </c>
      <c r="T731" s="287">
        <f>IF('Dry_Litterbag Placem_Collection'!G72="","",'Dry_Litterbag Placem_Collection'!G72)</f>
        <v>43006</v>
      </c>
      <c r="U731" s="288">
        <f t="shared" si="44"/>
        <v>69</v>
      </c>
      <c r="V731" s="286">
        <f t="shared" si="47"/>
        <v>0.14450000000000029</v>
      </c>
      <c r="W731" s="289">
        <f>IFERROR(INDEX(Rainfall_Dry!$O$2:$O$217,MATCH(B731, Rainfall_Dry!$A$2:$A$217,0)),"")</f>
        <v>6.900000125</v>
      </c>
      <c r="X731" s="270">
        <v>47.96</v>
      </c>
      <c r="Y731" s="270">
        <v>22.919999999999995</v>
      </c>
      <c r="Z731" s="270">
        <v>29.120000000000012</v>
      </c>
      <c r="AA731" s="271" t="s">
        <v>2691</v>
      </c>
      <c r="AB731" s="270">
        <v>7.8831936914736298</v>
      </c>
      <c r="AC731">
        <f>IF('WetLitterbags placem_collection'!AB72="","",'WetLitterbags placem_collection'!AB72)</f>
        <v>15</v>
      </c>
      <c r="AD731">
        <f>IF('WetLitterbags placem_collection'!Z72="","",'WetLitterbags placem_collection'!Z72)</f>
        <v>28</v>
      </c>
      <c r="AE731" s="256" t="str">
        <f>IF('WetLitterbags placem_collection'!AA72="","",'WetLitterbags placem_collection'!AA72)</f>
        <v>O</v>
      </c>
      <c r="AF731">
        <f>IF('WetLitterbags placem_collection'!AC72="","",'WetLitterbags placem_collection'!AC72)</f>
        <v>0</v>
      </c>
      <c r="AG731">
        <f>IFERROR(AVERAGE('Dry_Litterbag Placem_Collection'!O72,'Dry_Litterbag Placem_Collection'!R72),"")</f>
        <v>8.8000000000000007</v>
      </c>
      <c r="AH731" s="290">
        <f>IFERROR(AVERAGE('Dry_Litterbag Placem_Collection'!N72,'Dry_Litterbag Placem_Collection'!Q72),"")</f>
        <v>27.200000000000003</v>
      </c>
      <c r="AI731" s="289">
        <f>INDEX(Coordinates!$B$2:$B$197,MATCH(G731,Coordinates!$J$2:$J$197,0))</f>
        <v>-3.299381034</v>
      </c>
      <c r="AJ731" s="289">
        <f>INDEX(Coordinates!$C$2:$C$197,MATCH(G731,Coordinates!$J$2:$J$197,0))</f>
        <v>34.848312040000003</v>
      </c>
      <c r="AK731" s="289" t="str">
        <f>IF(ISNUMBER(SEARCH("C", 'Dry_Litterbag Placem_Collection'!V72)),"YES","")</f>
        <v/>
      </c>
      <c r="AL731" s="289" t="str">
        <f>IF(ISNUMBER(SEARCH("H", 'Dry_Litterbag Placem_Collection'!V72)),"YES","")</f>
        <v/>
      </c>
      <c r="AM731" s="289" t="str">
        <f>IF(ISNUMBER(SEARCH("R", 'Dry_Litterbag Placem_Collection'!V72)),"YES","")</f>
        <v/>
      </c>
    </row>
    <row r="732" spans="1:39" ht="15" customHeight="1">
      <c r="A732" s="281" t="s">
        <v>2677</v>
      </c>
      <c r="B732" s="282">
        <f>'Dry_Litterbag Placem_Collection'!A73</f>
        <v>71</v>
      </c>
      <c r="C732" s="282" t="str">
        <f>'Dry_Litterbag Placem_Collection'!B73</f>
        <v>Maswa</v>
      </c>
      <c r="D732" s="282" t="s">
        <v>2677</v>
      </c>
      <c r="E732" s="282" t="s">
        <v>2679</v>
      </c>
      <c r="F732" s="282">
        <v>1</v>
      </c>
      <c r="G732" s="283" t="str">
        <f>'Dry_Litterbag Placem_Collection'!C73</f>
        <v>Dry_W1_T7</v>
      </c>
      <c r="H732" s="293" t="s">
        <v>3672</v>
      </c>
      <c r="I732" s="294" t="s">
        <v>298</v>
      </c>
      <c r="J732" s="282" t="str">
        <f>IF(ISBLANK('Dry_Litterbag Placem_Collection'!M73),"","R"&amp;""&amp;'Dry_Litterbag Placem_Collection'!M73)</f>
        <v>R203</v>
      </c>
      <c r="K732" s="286">
        <f>IFERROR(INDEX('Green_rooibos initial weight'!$C$5:$C$1749,MATCH(J732, 'Green_rooibos initial weight'!$A$5:$A$1749,0)),"")</f>
        <v>2.2839999999999998</v>
      </c>
      <c r="L732" s="286">
        <f t="shared" si="45"/>
        <v>2.0341999999999998</v>
      </c>
      <c r="M732" s="291"/>
      <c r="N732" s="291"/>
      <c r="O732" s="286">
        <f>IF(IFERROR(INDEX('Both teabags AfterDry'!$D$3:$D$900,MATCH(J732,'Both teabags AfterDry'!$A$3:$A$900,0)),"")="","",(IFERROR(INDEX('Both teabags AfterDry'!$D$3:$D$900,MATCH(J732,'Both teabags AfterDry'!$A$3:$A$900,0)),"")))</f>
        <v>2.0466000000000002</v>
      </c>
      <c r="P732" s="286">
        <f t="shared" si="46"/>
        <v>1.8960000000000001</v>
      </c>
      <c r="Q732" s="291"/>
      <c r="R732" s="291"/>
      <c r="S732" s="287">
        <f>'Dry_Litterbag Placem_Collection'!E73</f>
        <v>42937</v>
      </c>
      <c r="T732" s="287">
        <f>IF('Dry_Litterbag Placem_Collection'!G73="","",'Dry_Litterbag Placem_Collection'!G73)</f>
        <v>43006</v>
      </c>
      <c r="U732" s="288">
        <f t="shared" si="44"/>
        <v>69</v>
      </c>
      <c r="V732" s="286">
        <f t="shared" si="47"/>
        <v>0.13819999999999966</v>
      </c>
      <c r="W732" s="289">
        <f>IFERROR(INDEX(Rainfall_Dry!$O$2:$O$217,MATCH(B732, Rainfall_Dry!$A$2:$A$217,0)),"")</f>
        <v>6.900000125</v>
      </c>
      <c r="X732" s="270">
        <v>47.96</v>
      </c>
      <c r="Y732" s="270">
        <v>22.919999999999995</v>
      </c>
      <c r="Z732" s="270">
        <v>29.120000000000012</v>
      </c>
      <c r="AA732" s="271" t="s">
        <v>2691</v>
      </c>
      <c r="AB732" s="270">
        <v>8.8831936914736307</v>
      </c>
      <c r="AC732">
        <f>IF('WetLitterbags placem_collection'!AB73="","",'WetLitterbags placem_collection'!AB73)</f>
        <v>15.5</v>
      </c>
      <c r="AD732">
        <f>IF('WetLitterbags placem_collection'!Z73="","",'WetLitterbags placem_collection'!Z73)</f>
        <v>32</v>
      </c>
      <c r="AE732" s="256" t="str">
        <f>IF('WetLitterbags placem_collection'!AA73="","",'WetLitterbags placem_collection'!AA73)</f>
        <v>O</v>
      </c>
      <c r="AF732">
        <f>IF('WetLitterbags placem_collection'!AC73="","",'WetLitterbags placem_collection'!AC73)</f>
        <v>1</v>
      </c>
      <c r="AG732">
        <f>IFERROR(AVERAGE('Dry_Litterbag Placem_Collection'!O73,'Dry_Litterbag Placem_Collection'!R73),"")</f>
        <v>9.9499999999999993</v>
      </c>
      <c r="AH732" s="290">
        <f>IFERROR(AVERAGE('Dry_Litterbag Placem_Collection'!N73,'Dry_Litterbag Placem_Collection'!Q73),"")</f>
        <v>27.6</v>
      </c>
      <c r="AI732" s="289">
        <f>INDEX(Coordinates!$B$2:$B$197,MATCH(G732,Coordinates!$J$2:$J$197,0))</f>
        <v>-3.2992429849999998</v>
      </c>
      <c r="AJ732" s="289">
        <f>INDEX(Coordinates!$C$2:$C$197,MATCH(G732,Coordinates!$J$2:$J$197,0))</f>
        <v>34.847900989999999</v>
      </c>
      <c r="AK732" s="289" t="str">
        <f>IF(ISNUMBER(SEARCH("C", 'Dry_Litterbag Placem_Collection'!V73)),"YES","")</f>
        <v/>
      </c>
      <c r="AL732" s="289" t="str">
        <f>IF(ISNUMBER(SEARCH("H", 'Dry_Litterbag Placem_Collection'!V73)),"YES","")</f>
        <v/>
      </c>
      <c r="AM732" s="289" t="str">
        <f>IF(ISNUMBER(SEARCH("R", 'Dry_Litterbag Placem_Collection'!V73)),"YES","")</f>
        <v/>
      </c>
    </row>
    <row r="733" spans="1:39" ht="15" customHeight="1">
      <c r="A733" s="281" t="s">
        <v>2677</v>
      </c>
      <c r="B733" s="282">
        <f>'Dry_Litterbag Placem_Collection'!A74</f>
        <v>72</v>
      </c>
      <c r="C733" s="282" t="str">
        <f>'Dry_Litterbag Placem_Collection'!B74</f>
        <v>Maswa</v>
      </c>
      <c r="D733" s="282" t="s">
        <v>2677</v>
      </c>
      <c r="E733" s="282" t="s">
        <v>2679</v>
      </c>
      <c r="F733" s="282">
        <v>1</v>
      </c>
      <c r="G733" s="283" t="str">
        <f>'Dry_Litterbag Placem_Collection'!C74</f>
        <v>Dry_W1_T8</v>
      </c>
      <c r="H733" s="293" t="s">
        <v>3672</v>
      </c>
      <c r="I733" s="294" t="s">
        <v>298</v>
      </c>
      <c r="J733" s="282" t="str">
        <f>IF(ISBLANK('Dry_Litterbag Placem_Collection'!M74),"","R"&amp;""&amp;'Dry_Litterbag Placem_Collection'!M74)</f>
        <v>R191</v>
      </c>
      <c r="K733" s="286">
        <f>IFERROR(INDEX('Green_rooibos initial weight'!$C$5:$C$1749,MATCH(J733, 'Green_rooibos initial weight'!$A$5:$A$1749,0)),"")</f>
        <v>2.1789999999999998</v>
      </c>
      <c r="L733" s="286">
        <f t="shared" si="45"/>
        <v>1.9291999999999998</v>
      </c>
      <c r="M733" s="291"/>
      <c r="N733" s="291"/>
      <c r="O733" s="286">
        <f>IF(IFERROR(INDEX('Both teabags AfterDry'!$D$3:$D$900,MATCH(J733,'Both teabags AfterDry'!$A$3:$A$900,0)),"")="","",(IFERROR(INDEX('Both teabags AfterDry'!$D$3:$D$900,MATCH(J733,'Both teabags AfterDry'!$A$3:$A$900,0)),"")))</f>
        <v>1.9675</v>
      </c>
      <c r="P733" s="286">
        <f t="shared" si="46"/>
        <v>1.8169</v>
      </c>
      <c r="Q733" s="291"/>
      <c r="R733" s="291"/>
      <c r="S733" s="287">
        <f>'Dry_Litterbag Placem_Collection'!E74</f>
        <v>42937</v>
      </c>
      <c r="T733" s="287">
        <f>IF('Dry_Litterbag Placem_Collection'!G74="","",'Dry_Litterbag Placem_Collection'!G74)</f>
        <v>43006</v>
      </c>
      <c r="U733" s="288">
        <f t="shared" si="44"/>
        <v>69</v>
      </c>
      <c r="V733" s="286">
        <f t="shared" si="47"/>
        <v>0.11229999999999984</v>
      </c>
      <c r="W733" s="289">
        <f>IFERROR(INDEX(Rainfall_Dry!$O$2:$O$217,MATCH(B733, Rainfall_Dry!$A$2:$A$217,0)),"")</f>
        <v>6.900000125</v>
      </c>
      <c r="X733" s="270">
        <v>47.96</v>
      </c>
      <c r="Y733" s="270">
        <v>22.919999999999995</v>
      </c>
      <c r="Z733" s="270">
        <v>29.120000000000012</v>
      </c>
      <c r="AA733" s="271" t="s">
        <v>2691</v>
      </c>
      <c r="AB733" s="270">
        <v>9.8831936914736307</v>
      </c>
      <c r="AC733">
        <f>IF('WetLitterbags placem_collection'!AB74="","",'WetLitterbags placem_collection'!AB74)</f>
        <v>2.6</v>
      </c>
      <c r="AD733">
        <f>IF('WetLitterbags placem_collection'!Z74="","",'WetLitterbags placem_collection'!Z74)</f>
        <v>44</v>
      </c>
      <c r="AE733" s="256" t="str">
        <f>IF('WetLitterbags placem_collection'!AA74="","",'WetLitterbags placem_collection'!AA74)</f>
        <v>O</v>
      </c>
      <c r="AF733">
        <f>IF('WetLitterbags placem_collection'!AC74="","",'WetLitterbags placem_collection'!AC74)</f>
        <v>1</v>
      </c>
      <c r="AG733">
        <f>IFERROR(AVERAGE('Dry_Litterbag Placem_Collection'!O74,'Dry_Litterbag Placem_Collection'!R74),"")</f>
        <v>9.5</v>
      </c>
      <c r="AH733" s="290">
        <f>IFERROR(AVERAGE('Dry_Litterbag Placem_Collection'!N74,'Dry_Litterbag Placem_Collection'!Q74),"")</f>
        <v>26.35</v>
      </c>
      <c r="AI733" s="289">
        <f>INDEX(Coordinates!$B$2:$B$197,MATCH(G733,Coordinates!$J$2:$J$197,0))</f>
        <v>-3.2996540329999999</v>
      </c>
      <c r="AJ733" s="289">
        <f>INDEX(Coordinates!$C$2:$C$197,MATCH(G733,Coordinates!$J$2:$J$197,0))</f>
        <v>34.848151020000003</v>
      </c>
      <c r="AK733" s="289" t="str">
        <f>IF(ISNUMBER(SEARCH("C", 'Dry_Litterbag Placem_Collection'!V74)),"YES","")</f>
        <v/>
      </c>
      <c r="AL733" s="289" t="str">
        <f>IF(ISNUMBER(SEARCH("H", 'Dry_Litterbag Placem_Collection'!V74)),"YES","")</f>
        <v/>
      </c>
      <c r="AM733" s="289" t="str">
        <f>IF(ISNUMBER(SEARCH("R", 'Dry_Litterbag Placem_Collection'!V74)),"YES","")</f>
        <v/>
      </c>
    </row>
    <row r="734" spans="1:39" ht="15" customHeight="1">
      <c r="A734" s="281" t="s">
        <v>2677</v>
      </c>
      <c r="B734" s="282">
        <f>'Dry_Litterbag Placem_Collection'!A75</f>
        <v>73</v>
      </c>
      <c r="C734" s="282" t="str">
        <f>'Dry_Litterbag Placem_Collection'!B75</f>
        <v>Maswa</v>
      </c>
      <c r="D734" s="282" t="s">
        <v>2677</v>
      </c>
      <c r="E734" s="282" t="s">
        <v>2679</v>
      </c>
      <c r="F734" s="282">
        <v>2</v>
      </c>
      <c r="G734" s="283" t="str">
        <f>'Dry_Litterbag Placem_Collection'!C75</f>
        <v>Dry_W2_T1</v>
      </c>
      <c r="H734" s="293" t="s">
        <v>3672</v>
      </c>
      <c r="I734" s="294" t="s">
        <v>298</v>
      </c>
      <c r="J734" s="282" t="str">
        <f>IF(ISBLANK('Dry_Litterbag Placem_Collection'!M75),"","R"&amp;""&amp;'Dry_Litterbag Placem_Collection'!M75)</f>
        <v>R160</v>
      </c>
      <c r="K734" s="286">
        <f>IFERROR(INDEX('Green_rooibos initial weight'!$C$5:$C$1749,MATCH(J734, 'Green_rooibos initial weight'!$A$5:$A$1749,0)),"")</f>
        <v>2.1880000000000002</v>
      </c>
      <c r="L734" s="286">
        <f t="shared" si="45"/>
        <v>1.9382000000000001</v>
      </c>
      <c r="M734" s="291"/>
      <c r="N734" s="291"/>
      <c r="O734" s="286" t="str">
        <f>IF(IFERROR(INDEX('Both teabags AfterDry'!$D$3:$D$900,MATCH(J734,'Both teabags AfterDry'!$A$3:$A$900,0)),"")="","",(IFERROR(INDEX('Both teabags AfterDry'!$D$3:$D$900,MATCH(J734,'Both teabags AfterDry'!$A$3:$A$900,0)),"")))</f>
        <v/>
      </c>
      <c r="P734" s="286" t="str">
        <f t="shared" si="46"/>
        <v/>
      </c>
      <c r="Q734" s="291"/>
      <c r="R734" s="291"/>
      <c r="S734" s="287">
        <f>'Dry_Litterbag Placem_Collection'!E75</f>
        <v>42937</v>
      </c>
      <c r="T734" s="287">
        <f>IF('Dry_Litterbag Placem_Collection'!G75="","",'Dry_Litterbag Placem_Collection'!G75)</f>
        <v>43006</v>
      </c>
      <c r="U734" s="288">
        <f t="shared" si="44"/>
        <v>69</v>
      </c>
      <c r="V734" s="286" t="str">
        <f t="shared" si="47"/>
        <v/>
      </c>
      <c r="W734" s="289">
        <f>IFERROR(INDEX(Rainfall_Dry!$O$2:$O$217,MATCH(B734, Rainfall_Dry!$A$2:$A$217,0)),"")</f>
        <v>6.900000125</v>
      </c>
      <c r="X734" s="270">
        <v>45.272914521112256</v>
      </c>
      <c r="Y734" s="270">
        <v>23.604531410916575</v>
      </c>
      <c r="Z734" s="270">
        <v>31.122554067971166</v>
      </c>
      <c r="AA734" s="271" t="s">
        <v>2691</v>
      </c>
      <c r="AB734" s="270">
        <v>2.0547560374568752</v>
      </c>
      <c r="AC734">
        <f>IF('WetLitterbags placem_collection'!AB75="","",'WetLitterbags placem_collection'!AB75)</f>
        <v>9.1</v>
      </c>
      <c r="AD734">
        <f>IF('WetLitterbags placem_collection'!Z75="","",'WetLitterbags placem_collection'!Z75)</f>
        <v>10</v>
      </c>
      <c r="AE734" s="256" t="str">
        <f>IF('WetLitterbags placem_collection'!AA75="","",'WetLitterbags placem_collection'!AA75)</f>
        <v>M</v>
      </c>
      <c r="AF734">
        <f>IF('WetLitterbags placem_collection'!AC75="","",'WetLitterbags placem_collection'!AC75)</f>
        <v>1</v>
      </c>
      <c r="AG734">
        <f>IFERROR(AVERAGE('Dry_Litterbag Placem_Collection'!O75,'Dry_Litterbag Placem_Collection'!R75),"")</f>
        <v>9.5500000000000007</v>
      </c>
      <c r="AH734" s="290">
        <f>IFERROR(AVERAGE('Dry_Litterbag Placem_Collection'!N75,'Dry_Litterbag Placem_Collection'!Q75),"")</f>
        <v>28.35</v>
      </c>
      <c r="AI734" s="289">
        <f>INDEX(Coordinates!$B$2:$B$197,MATCH(G734,Coordinates!$J$2:$J$197,0))</f>
        <v>-3.3025860229999999</v>
      </c>
      <c r="AJ734" s="289">
        <f>INDEX(Coordinates!$C$2:$C$197,MATCH(G734,Coordinates!$J$2:$J$197,0))</f>
        <v>34.848048009999999</v>
      </c>
      <c r="AK734" s="289" t="str">
        <f>IF(ISNUMBER(SEARCH("C", 'Dry_Litterbag Placem_Collection'!V75)),"YES","")</f>
        <v/>
      </c>
      <c r="AL734" s="289" t="str">
        <f>IF(ISNUMBER(SEARCH("H", 'Dry_Litterbag Placem_Collection'!V75)),"YES","")</f>
        <v/>
      </c>
      <c r="AM734" s="289" t="str">
        <f>IF(ISNUMBER(SEARCH("R", 'Dry_Litterbag Placem_Collection'!V75)),"YES","")</f>
        <v/>
      </c>
    </row>
    <row r="735" spans="1:39" ht="15" customHeight="1">
      <c r="A735" s="281" t="s">
        <v>2677</v>
      </c>
      <c r="B735" s="282">
        <f>'Dry_Litterbag Placem_Collection'!A76</f>
        <v>74</v>
      </c>
      <c r="C735" s="282" t="str">
        <f>'Dry_Litterbag Placem_Collection'!B76</f>
        <v>Maswa</v>
      </c>
      <c r="D735" s="282" t="s">
        <v>2677</v>
      </c>
      <c r="E735" s="282" t="s">
        <v>2679</v>
      </c>
      <c r="F735" s="282">
        <v>2</v>
      </c>
      <c r="G735" s="283" t="str">
        <f>'Dry_Litterbag Placem_Collection'!C76</f>
        <v>Dry_W2_T2</v>
      </c>
      <c r="H735" s="293" t="s">
        <v>3672</v>
      </c>
      <c r="I735" s="294" t="s">
        <v>298</v>
      </c>
      <c r="J735" s="282" t="str">
        <f>IF(ISBLANK('Dry_Litterbag Placem_Collection'!M76),"","R"&amp;""&amp;'Dry_Litterbag Placem_Collection'!M76)</f>
        <v>R275</v>
      </c>
      <c r="K735" s="286">
        <f>IFERROR(INDEX('Green_rooibos initial weight'!$C$5:$C$1749,MATCH(J735, 'Green_rooibos initial weight'!$A$5:$A$1749,0)),"")</f>
        <v>0.22900000000000001</v>
      </c>
      <c r="L735" s="286">
        <f t="shared" si="45"/>
        <v>-2.0800000000000013E-2</v>
      </c>
      <c r="M735" s="291"/>
      <c r="N735" s="291"/>
      <c r="O735" s="286">
        <f>IF(IFERROR(INDEX('Both teabags AfterDry'!$D$3:$D$900,MATCH(J735,'Both teabags AfterDry'!$A$3:$A$900,0)),"")="","",(IFERROR(INDEX('Both teabags AfterDry'!$D$3:$D$900,MATCH(J735,'Both teabags AfterDry'!$A$3:$A$900,0)),"")))</f>
        <v>1.9981</v>
      </c>
      <c r="P735" s="286">
        <f t="shared" si="46"/>
        <v>1.8474999999999999</v>
      </c>
      <c r="Q735" s="291"/>
      <c r="R735" s="291"/>
      <c r="S735" s="287">
        <f>'Dry_Litterbag Placem_Collection'!E76</f>
        <v>42937</v>
      </c>
      <c r="T735" s="287">
        <f>IF('Dry_Litterbag Placem_Collection'!G76="","",'Dry_Litterbag Placem_Collection'!G76)</f>
        <v>43006</v>
      </c>
      <c r="U735" s="288">
        <f t="shared" si="44"/>
        <v>69</v>
      </c>
      <c r="V735" s="286">
        <f t="shared" si="47"/>
        <v>-1.8682999999999998</v>
      </c>
      <c r="W735" s="289">
        <f>IFERROR(INDEX(Rainfall_Dry!$O$2:$O$217,MATCH(B735, Rainfall_Dry!$A$2:$A$217,0)),"")</f>
        <v>6.900000125</v>
      </c>
      <c r="X735" s="270">
        <v>45.272914521112256</v>
      </c>
      <c r="Y735" s="270">
        <v>23.604531410916575</v>
      </c>
      <c r="Z735" s="270">
        <v>31.122554067971166</v>
      </c>
      <c r="AA735" s="271" t="s">
        <v>2691</v>
      </c>
      <c r="AB735" s="270">
        <v>3.0547560374568801</v>
      </c>
      <c r="AC735">
        <f>IF('WetLitterbags placem_collection'!AB76="","",'WetLitterbags placem_collection'!AB76)</f>
        <v>7.7</v>
      </c>
      <c r="AD735">
        <f>IF('WetLitterbags placem_collection'!Z76="","",'WetLitterbags placem_collection'!Z76)</f>
        <v>9.4</v>
      </c>
      <c r="AE735" s="256" t="str">
        <f>IF('WetLitterbags placem_collection'!AA76="","",'WetLitterbags placem_collection'!AA76)</f>
        <v>M</v>
      </c>
      <c r="AF735">
        <f>IF('WetLitterbags placem_collection'!AC76="","",'WetLitterbags placem_collection'!AC76)</f>
        <v>1</v>
      </c>
      <c r="AG735">
        <f>IFERROR(AVERAGE('Dry_Litterbag Placem_Collection'!O76,'Dry_Litterbag Placem_Collection'!R76),"")</f>
        <v>10.8</v>
      </c>
      <c r="AH735" s="290">
        <f>IFERROR(AVERAGE('Dry_Litterbag Placem_Collection'!N76,'Dry_Litterbag Placem_Collection'!Q76),"")</f>
        <v>28.1</v>
      </c>
      <c r="AI735" s="289">
        <f>INDEX(Coordinates!$B$2:$B$197,MATCH(G735,Coordinates!$J$2:$J$197,0))</f>
        <v>-3.3025779759999998</v>
      </c>
      <c r="AJ735" s="289">
        <f>INDEX(Coordinates!$C$2:$C$197,MATCH(G735,Coordinates!$J$2:$J$197,0))</f>
        <v>34.848041969999997</v>
      </c>
      <c r="AK735" s="289" t="str">
        <f>IF(ISNUMBER(SEARCH("C", 'Dry_Litterbag Placem_Collection'!V76)),"YES","")</f>
        <v/>
      </c>
      <c r="AL735" s="289" t="str">
        <f>IF(ISNUMBER(SEARCH("H", 'Dry_Litterbag Placem_Collection'!V76)),"YES","")</f>
        <v/>
      </c>
      <c r="AM735" s="289" t="str">
        <f>IF(ISNUMBER(SEARCH("R", 'Dry_Litterbag Placem_Collection'!V76)),"YES","")</f>
        <v/>
      </c>
    </row>
    <row r="736" spans="1:39" ht="15" customHeight="1">
      <c r="A736" s="281" t="s">
        <v>2677</v>
      </c>
      <c r="B736" s="282">
        <f>'Dry_Litterbag Placem_Collection'!A77</f>
        <v>75</v>
      </c>
      <c r="C736" s="282" t="str">
        <f>'Dry_Litterbag Placem_Collection'!B77</f>
        <v>Maswa</v>
      </c>
      <c r="D736" s="282" t="s">
        <v>2677</v>
      </c>
      <c r="E736" s="282" t="s">
        <v>2679</v>
      </c>
      <c r="F736" s="282">
        <v>2</v>
      </c>
      <c r="G736" s="283" t="str">
        <f>'Dry_Litterbag Placem_Collection'!C77</f>
        <v>Dry_W2_T3</v>
      </c>
      <c r="H736" s="293" t="s">
        <v>3672</v>
      </c>
      <c r="I736" s="294" t="s">
        <v>298</v>
      </c>
      <c r="J736" s="282" t="str">
        <f>IF(ISBLANK('Dry_Litterbag Placem_Collection'!M77),"","R"&amp;""&amp;'Dry_Litterbag Placem_Collection'!M77)</f>
        <v>R657</v>
      </c>
      <c r="K736" s="286">
        <f>IFERROR(INDEX('Green_rooibos initial weight'!$C$5:$C$1749,MATCH(J736, 'Green_rooibos initial weight'!$A$5:$A$1749,0)),"")</f>
        <v>2.2509999999999999</v>
      </c>
      <c r="L736" s="286">
        <f t="shared" si="45"/>
        <v>2.0011999999999999</v>
      </c>
      <c r="M736" s="291"/>
      <c r="N736" s="291"/>
      <c r="O736" s="286">
        <f>IF(IFERROR(INDEX('Both teabags AfterDry'!$D$3:$D$900,MATCH(J736,'Both teabags AfterDry'!$A$3:$A$900,0)),"")="","",(IFERROR(INDEX('Both teabags AfterDry'!$D$3:$D$900,MATCH(J736,'Both teabags AfterDry'!$A$3:$A$900,0)),"")))</f>
        <v>2.0581999999999998</v>
      </c>
      <c r="P736" s="286">
        <f t="shared" si="46"/>
        <v>1.9075999999999997</v>
      </c>
      <c r="Q736" s="291"/>
      <c r="R736" s="291"/>
      <c r="S736" s="287">
        <f>'Dry_Litterbag Placem_Collection'!E77</f>
        <v>42937</v>
      </c>
      <c r="T736" s="287">
        <f>IF('Dry_Litterbag Placem_Collection'!G77="","",'Dry_Litterbag Placem_Collection'!G77)</f>
        <v>43006</v>
      </c>
      <c r="U736" s="288">
        <f t="shared" si="44"/>
        <v>69</v>
      </c>
      <c r="V736" s="286">
        <f t="shared" si="47"/>
        <v>9.3600000000000128E-2</v>
      </c>
      <c r="W736" s="289">
        <f>IFERROR(INDEX(Rainfall_Dry!$O$2:$O$217,MATCH(B736, Rainfall_Dry!$A$2:$A$217,0)),"")</f>
        <v>6.900000125</v>
      </c>
      <c r="X736" s="270">
        <v>45.272914521112256</v>
      </c>
      <c r="Y736" s="270">
        <v>23.604531410916575</v>
      </c>
      <c r="Z736" s="270">
        <v>31.122554067971166</v>
      </c>
      <c r="AA736" s="271" t="s">
        <v>2691</v>
      </c>
      <c r="AB736" s="270">
        <v>4.0547560374568796</v>
      </c>
      <c r="AC736">
        <f>IF('WetLitterbags placem_collection'!AB77="","",'WetLitterbags placem_collection'!AB77)</f>
        <v>6.1</v>
      </c>
      <c r="AD736">
        <f>IF('WetLitterbags placem_collection'!Z77="","",'WetLitterbags placem_collection'!Z77)</f>
        <v>13.8</v>
      </c>
      <c r="AE736" s="256" t="str">
        <f>IF('WetLitterbags placem_collection'!AA77="","",'WetLitterbags placem_collection'!AA77)</f>
        <v>O</v>
      </c>
      <c r="AF736">
        <f>IF('WetLitterbags placem_collection'!AC77="","",'WetLitterbags placem_collection'!AC77)</f>
        <v>0</v>
      </c>
      <c r="AG736">
        <f>IFERROR(AVERAGE('Dry_Litterbag Placem_Collection'!O77,'Dry_Litterbag Placem_Collection'!R77),"")</f>
        <v>12.3</v>
      </c>
      <c r="AH736" s="290">
        <f>IFERROR(AVERAGE('Dry_Litterbag Placem_Collection'!N77,'Dry_Litterbag Placem_Collection'!Q77),"")</f>
        <v>27.200000000000003</v>
      </c>
      <c r="AI736" s="289">
        <f>INDEX(Coordinates!$B$2:$B$197,MATCH(G736,Coordinates!$J$2:$J$197,0))</f>
        <v>-3.302687025</v>
      </c>
      <c r="AJ736" s="289">
        <f>INDEX(Coordinates!$C$2:$C$197,MATCH(G736,Coordinates!$J$2:$J$197,0))</f>
        <v>34.847926970000003</v>
      </c>
      <c r="AK736" s="289" t="str">
        <f>IF(ISNUMBER(SEARCH("C", 'Dry_Litterbag Placem_Collection'!V77)),"YES","")</f>
        <v/>
      </c>
      <c r="AL736" s="289" t="str">
        <f>IF(ISNUMBER(SEARCH("H", 'Dry_Litterbag Placem_Collection'!V77)),"YES","")</f>
        <v/>
      </c>
      <c r="AM736" s="289" t="str">
        <f>IF(ISNUMBER(SEARCH("R", 'Dry_Litterbag Placem_Collection'!V77)),"YES","")</f>
        <v/>
      </c>
    </row>
    <row r="737" spans="1:39" ht="15" customHeight="1">
      <c r="A737" s="281" t="s">
        <v>2677</v>
      </c>
      <c r="B737" s="282">
        <f>'Dry_Litterbag Placem_Collection'!A78</f>
        <v>76</v>
      </c>
      <c r="C737" s="282" t="str">
        <f>'Dry_Litterbag Placem_Collection'!B78</f>
        <v>Maswa</v>
      </c>
      <c r="D737" s="282" t="s">
        <v>2677</v>
      </c>
      <c r="E737" s="282" t="s">
        <v>2679</v>
      </c>
      <c r="F737" s="282">
        <v>2</v>
      </c>
      <c r="G737" s="283" t="str">
        <f>'Dry_Litterbag Placem_Collection'!C78</f>
        <v>Dry_W2_T4</v>
      </c>
      <c r="H737" s="293" t="s">
        <v>3672</v>
      </c>
      <c r="I737" s="294" t="s">
        <v>298</v>
      </c>
      <c r="J737" s="282" t="str">
        <f>IF(ISBLANK('Dry_Litterbag Placem_Collection'!M78),"","R"&amp;""&amp;'Dry_Litterbag Placem_Collection'!M78)</f>
        <v>R306</v>
      </c>
      <c r="K737" s="286">
        <f>IFERROR(INDEX('Green_rooibos initial weight'!$C$5:$C$1749,MATCH(J737, 'Green_rooibos initial weight'!$A$5:$A$1749,0)),"")</f>
        <v>2.2440000000000002</v>
      </c>
      <c r="L737" s="286">
        <f t="shared" si="45"/>
        <v>1.9942000000000002</v>
      </c>
      <c r="M737" s="291"/>
      <c r="N737" s="291"/>
      <c r="O737" s="286">
        <f>IF(IFERROR(INDEX('Both teabags AfterDry'!$D$3:$D$900,MATCH(J737,'Both teabags AfterDry'!$A$3:$A$900,0)),"")="","",(IFERROR(INDEX('Both teabags AfterDry'!$D$3:$D$900,MATCH(J737,'Both teabags AfterDry'!$A$3:$A$900,0)),"")))</f>
        <v>2.0337999999999998</v>
      </c>
      <c r="P737" s="286">
        <f t="shared" si="46"/>
        <v>1.8831999999999998</v>
      </c>
      <c r="Q737" s="291"/>
      <c r="R737" s="291"/>
      <c r="S737" s="287">
        <f>'Dry_Litterbag Placem_Collection'!E78</f>
        <v>42937</v>
      </c>
      <c r="T737" s="287">
        <f>IF('Dry_Litterbag Placem_Collection'!G78="","",'Dry_Litterbag Placem_Collection'!G78)</f>
        <v>43006</v>
      </c>
      <c r="U737" s="288">
        <f t="shared" si="44"/>
        <v>69</v>
      </c>
      <c r="V737" s="286">
        <f t="shared" si="47"/>
        <v>0.11100000000000043</v>
      </c>
      <c r="W737" s="289">
        <f>IFERROR(INDEX(Rainfall_Dry!$O$2:$O$217,MATCH(B737, Rainfall_Dry!$A$2:$A$217,0)),"")</f>
        <v>6.900000125</v>
      </c>
      <c r="X737" s="270">
        <v>45.272914521112256</v>
      </c>
      <c r="Y737" s="270">
        <v>23.604531410916575</v>
      </c>
      <c r="Z737" s="270">
        <v>31.122554067971166</v>
      </c>
      <c r="AA737" s="271" t="s">
        <v>2691</v>
      </c>
      <c r="AB737" s="270">
        <v>5.0547560374568796</v>
      </c>
      <c r="AC737">
        <f>IF('WetLitterbags placem_collection'!AB78="","",'WetLitterbags placem_collection'!AB78)</f>
        <v>6.7</v>
      </c>
      <c r="AD737">
        <f>IF('WetLitterbags placem_collection'!Z78="","",'WetLitterbags placem_collection'!Z78)</f>
        <v>19.3</v>
      </c>
      <c r="AE737" s="256" t="str">
        <f>IF('WetLitterbags placem_collection'!AA78="","",'WetLitterbags placem_collection'!AA78)</f>
        <v>M</v>
      </c>
      <c r="AF737">
        <f>IF('WetLitterbags placem_collection'!AC78="","",'WetLitterbags placem_collection'!AC78)</f>
        <v>1</v>
      </c>
      <c r="AG737">
        <f>IFERROR(AVERAGE('Dry_Litterbag Placem_Collection'!O78,'Dry_Litterbag Placem_Collection'!R78),"")</f>
        <v>11.1</v>
      </c>
      <c r="AH737" s="290">
        <f>IFERROR(AVERAGE('Dry_Litterbag Placem_Collection'!N78,'Dry_Litterbag Placem_Collection'!Q78),"")</f>
        <v>27.75</v>
      </c>
      <c r="AI737" s="289">
        <f>INDEX(Coordinates!$B$2:$B$197,MATCH(G737,Coordinates!$J$2:$J$197,0))</f>
        <v>-3.3024560190000001</v>
      </c>
      <c r="AJ737" s="289">
        <f>INDEX(Coordinates!$C$2:$C$197,MATCH(G737,Coordinates!$J$2:$J$197,0))</f>
        <v>34.847871990000002</v>
      </c>
      <c r="AK737" s="289" t="str">
        <f>IF(ISNUMBER(SEARCH("C", 'Dry_Litterbag Placem_Collection'!V78)),"YES","")</f>
        <v/>
      </c>
      <c r="AL737" s="289" t="str">
        <f>IF(ISNUMBER(SEARCH("H", 'Dry_Litterbag Placem_Collection'!V78)),"YES","")</f>
        <v/>
      </c>
      <c r="AM737" s="289" t="str">
        <f>IF(ISNUMBER(SEARCH("R", 'Dry_Litterbag Placem_Collection'!V78)),"YES","")</f>
        <v/>
      </c>
    </row>
    <row r="738" spans="1:39" ht="15" customHeight="1">
      <c r="A738" s="281" t="s">
        <v>2677</v>
      </c>
      <c r="B738" s="282">
        <f>'Dry_Litterbag Placem_Collection'!A79</f>
        <v>77</v>
      </c>
      <c r="C738" s="282" t="str">
        <f>'Dry_Litterbag Placem_Collection'!B79</f>
        <v>Maswa</v>
      </c>
      <c r="D738" s="282" t="s">
        <v>2677</v>
      </c>
      <c r="E738" s="282" t="s">
        <v>2679</v>
      </c>
      <c r="F738" s="282">
        <v>2</v>
      </c>
      <c r="G738" s="283" t="str">
        <f>'Dry_Litterbag Placem_Collection'!C79</f>
        <v>Dry_W2_T5</v>
      </c>
      <c r="H738" s="293" t="s">
        <v>3672</v>
      </c>
      <c r="I738" s="294" t="s">
        <v>298</v>
      </c>
      <c r="J738" s="282" t="str">
        <f>IF(ISBLANK('Dry_Litterbag Placem_Collection'!M79),"","R"&amp;""&amp;'Dry_Litterbag Placem_Collection'!M79)</f>
        <v/>
      </c>
      <c r="K738" s="286" t="str">
        <f>IFERROR(INDEX('Green_rooibos initial weight'!$C$5:$C$1749,MATCH(J738, 'Green_rooibos initial weight'!$A$5:$A$1749,0)),"")</f>
        <v/>
      </c>
      <c r="L738" s="286" t="str">
        <f t="shared" si="45"/>
        <v/>
      </c>
      <c r="M738" s="291"/>
      <c r="N738" s="291"/>
      <c r="O738" s="286" t="str">
        <f>IF(IFERROR(INDEX('Both teabags AfterDry'!$D$3:$D$900,MATCH(J738,'Both teabags AfterDry'!$A$3:$A$900,0)),"")="","",(IFERROR(INDEX('Both teabags AfterDry'!$D$3:$D$900,MATCH(J738,'Both teabags AfterDry'!$A$3:$A$900,0)),"")))</f>
        <v/>
      </c>
      <c r="P738" s="286" t="str">
        <f t="shared" si="46"/>
        <v/>
      </c>
      <c r="Q738" s="291"/>
      <c r="R738" s="291"/>
      <c r="S738" s="287">
        <f>'Dry_Litterbag Placem_Collection'!E79</f>
        <v>0</v>
      </c>
      <c r="T738" s="287" t="str">
        <f>IF('Dry_Litterbag Placem_Collection'!G79="","",'Dry_Litterbag Placem_Collection'!G79)</f>
        <v/>
      </c>
      <c r="U738" s="288" t="str">
        <f t="shared" si="44"/>
        <v/>
      </c>
      <c r="V738" s="286" t="str">
        <f t="shared" si="47"/>
        <v/>
      </c>
      <c r="W738" s="289" t="str">
        <f>IFERROR(INDEX(Rainfall_Dry!$O$2:$O$217,MATCH(B738, Rainfall_Dry!$A$2:$A$217,0)),"")</f>
        <v/>
      </c>
      <c r="X738" s="270">
        <v>45.272914521112256</v>
      </c>
      <c r="Y738" s="270">
        <v>23.604531410916575</v>
      </c>
      <c r="Z738" s="270">
        <v>31.122554067971166</v>
      </c>
      <c r="AA738" s="271" t="s">
        <v>2691</v>
      </c>
      <c r="AB738" s="270">
        <v>6.0547560374568796</v>
      </c>
      <c r="AC738">
        <f>IF('WetLitterbags placem_collection'!AB79="","",'WetLitterbags placem_collection'!AB79)</f>
        <v>3.1</v>
      </c>
      <c r="AD738">
        <f>IF('WetLitterbags placem_collection'!Z79="","",'WetLitterbags placem_collection'!Z79)</f>
        <v>9.8000000000000007</v>
      </c>
      <c r="AE738" s="256" t="str">
        <f>IF('WetLitterbags placem_collection'!AA79="","",'WetLitterbags placem_collection'!AA79)</f>
        <v>O</v>
      </c>
      <c r="AF738">
        <f>IF('WetLitterbags placem_collection'!AC79="","",'WetLitterbags placem_collection'!AC79)</f>
        <v>1</v>
      </c>
      <c r="AG738" t="str">
        <f>IFERROR(AVERAGE('Dry_Litterbag Placem_Collection'!O79,'Dry_Litterbag Placem_Collection'!R79),"")</f>
        <v/>
      </c>
      <c r="AH738" s="290" t="str">
        <f>IFERROR(AVERAGE('Dry_Litterbag Placem_Collection'!N79,'Dry_Litterbag Placem_Collection'!Q79),"")</f>
        <v/>
      </c>
      <c r="AI738" s="289">
        <f>INDEX(Coordinates!$B$2:$B$197,MATCH(G738,Coordinates!$J$2:$J$197,0))</f>
        <v>-3.3023280279999998</v>
      </c>
      <c r="AJ738" s="289">
        <f>INDEX(Coordinates!$C$2:$C$197,MATCH(G738,Coordinates!$J$2:$J$197,0))</f>
        <v>34.848223019999999</v>
      </c>
      <c r="AK738" s="289" t="str">
        <f>IF(ISNUMBER(SEARCH("C", 'Dry_Litterbag Placem_Collection'!V79)),"YES","")</f>
        <v/>
      </c>
      <c r="AL738" s="289" t="str">
        <f>IF(ISNUMBER(SEARCH("H", 'Dry_Litterbag Placem_Collection'!V79)),"YES","")</f>
        <v/>
      </c>
      <c r="AM738" s="289" t="str">
        <f>IF(ISNUMBER(SEARCH("R", 'Dry_Litterbag Placem_Collection'!V79)),"YES","")</f>
        <v/>
      </c>
    </row>
    <row r="739" spans="1:39" ht="15" customHeight="1">
      <c r="A739" s="281" t="s">
        <v>2677</v>
      </c>
      <c r="B739" s="282">
        <f>'Dry_Litterbag Placem_Collection'!A80</f>
        <v>78</v>
      </c>
      <c r="C739" s="282" t="str">
        <f>'Dry_Litterbag Placem_Collection'!B80</f>
        <v>Maswa</v>
      </c>
      <c r="D739" s="282" t="s">
        <v>2677</v>
      </c>
      <c r="E739" s="282" t="s">
        <v>2679</v>
      </c>
      <c r="F739" s="282">
        <v>2</v>
      </c>
      <c r="G739" s="283" t="str">
        <f>'Dry_Litterbag Placem_Collection'!C80</f>
        <v>Dry_W2_T6</v>
      </c>
      <c r="H739" s="293" t="s">
        <v>3672</v>
      </c>
      <c r="I739" s="294" t="s">
        <v>298</v>
      </c>
      <c r="J739" s="282" t="str">
        <f>IF(ISBLANK('Dry_Litterbag Placem_Collection'!M80),"","R"&amp;""&amp;'Dry_Litterbag Placem_Collection'!M80)</f>
        <v>R377</v>
      </c>
      <c r="K739" s="286">
        <f>IFERROR(INDEX('Green_rooibos initial weight'!$C$5:$C$1749,MATCH(J739, 'Green_rooibos initial weight'!$A$5:$A$1749,0)),"")</f>
        <v>2.2309999999999999</v>
      </c>
      <c r="L739" s="286">
        <f t="shared" si="45"/>
        <v>1.9811999999999999</v>
      </c>
      <c r="M739" s="291"/>
      <c r="N739" s="291"/>
      <c r="O739" s="286">
        <f>IF(IFERROR(INDEX('Both teabags AfterDry'!$D$3:$D$900,MATCH(J739,'Both teabags AfterDry'!$A$3:$A$900,0)),"")="","",(IFERROR(INDEX('Both teabags AfterDry'!$D$3:$D$900,MATCH(J739,'Both teabags AfterDry'!$A$3:$A$900,0)),"")))</f>
        <v>1.9925999999999999</v>
      </c>
      <c r="P739" s="286">
        <f t="shared" si="46"/>
        <v>1.8419999999999999</v>
      </c>
      <c r="Q739" s="291"/>
      <c r="R739" s="291"/>
      <c r="S739" s="287">
        <f>'Dry_Litterbag Placem_Collection'!E80</f>
        <v>42937</v>
      </c>
      <c r="T739" s="287">
        <f>IF('Dry_Litterbag Placem_Collection'!G80="","",'Dry_Litterbag Placem_Collection'!G80)</f>
        <v>43006</v>
      </c>
      <c r="U739" s="288">
        <f t="shared" si="44"/>
        <v>69</v>
      </c>
      <c r="V739" s="286">
        <f t="shared" si="47"/>
        <v>0.13919999999999999</v>
      </c>
      <c r="W739" s="289">
        <f>IFERROR(INDEX(Rainfall_Dry!$O$2:$O$217,MATCH(B739, Rainfall_Dry!$A$2:$A$217,0)),"")</f>
        <v>6.900000125</v>
      </c>
      <c r="X739" s="270">
        <v>45.272914521112256</v>
      </c>
      <c r="Y739" s="270">
        <v>23.604531410916575</v>
      </c>
      <c r="Z739" s="270">
        <v>31.122554067971166</v>
      </c>
      <c r="AA739" s="271" t="s">
        <v>2691</v>
      </c>
      <c r="AB739" s="270">
        <v>7.0547560374568796</v>
      </c>
      <c r="AC739">
        <f>IF('WetLitterbags placem_collection'!AB80="","",'WetLitterbags placem_collection'!AB80)</f>
        <v>10.4</v>
      </c>
      <c r="AD739">
        <f>IF('WetLitterbags placem_collection'!Z80="","",'WetLitterbags placem_collection'!Z80)</f>
        <v>15.4</v>
      </c>
      <c r="AE739" s="256" t="str">
        <f>IF('WetLitterbags placem_collection'!AA80="","",'WetLitterbags placem_collection'!AA80)</f>
        <v>M</v>
      </c>
      <c r="AF739">
        <f>IF('WetLitterbags placem_collection'!AC80="","",'WetLitterbags placem_collection'!AC80)</f>
        <v>1</v>
      </c>
      <c r="AG739">
        <f>IFERROR(AVERAGE('Dry_Litterbag Placem_Collection'!O80,'Dry_Litterbag Placem_Collection'!R80),"")</f>
        <v>11.149999999999999</v>
      </c>
      <c r="AH739" s="290">
        <f>IFERROR(AVERAGE('Dry_Litterbag Placem_Collection'!N80,'Dry_Litterbag Placem_Collection'!Q80),"")</f>
        <v>28.35</v>
      </c>
      <c r="AI739" s="289">
        <f>INDEX(Coordinates!$B$2:$B$197,MATCH(G739,Coordinates!$J$2:$J$197,0))</f>
        <v>-3.3025680020000001</v>
      </c>
      <c r="AJ739" s="289">
        <f>INDEX(Coordinates!$C$2:$C$197,MATCH(G739,Coordinates!$J$2:$J$197,0))</f>
        <v>34.848167029999999</v>
      </c>
      <c r="AK739" s="289" t="str">
        <f>IF(ISNUMBER(SEARCH("C", 'Dry_Litterbag Placem_Collection'!V80)),"YES","")</f>
        <v/>
      </c>
      <c r="AL739" s="289" t="str">
        <f>IF(ISNUMBER(SEARCH("H", 'Dry_Litterbag Placem_Collection'!V80)),"YES","")</f>
        <v/>
      </c>
      <c r="AM739" s="289" t="str">
        <f>IF(ISNUMBER(SEARCH("R", 'Dry_Litterbag Placem_Collection'!V80)),"YES","")</f>
        <v/>
      </c>
    </row>
    <row r="740" spans="1:39" ht="15" customHeight="1">
      <c r="A740" s="281" t="s">
        <v>2677</v>
      </c>
      <c r="B740" s="282">
        <f>'Dry_Litterbag Placem_Collection'!A81</f>
        <v>79</v>
      </c>
      <c r="C740" s="282" t="str">
        <f>'Dry_Litterbag Placem_Collection'!B81</f>
        <v>Maswa</v>
      </c>
      <c r="D740" s="282" t="s">
        <v>2677</v>
      </c>
      <c r="E740" s="282" t="s">
        <v>2679</v>
      </c>
      <c r="F740" s="282">
        <v>2</v>
      </c>
      <c r="G740" s="283" t="str">
        <f>'Dry_Litterbag Placem_Collection'!C81</f>
        <v>Dry_W2_T7</v>
      </c>
      <c r="H740" s="293" t="s">
        <v>3672</v>
      </c>
      <c r="I740" s="294" t="s">
        <v>298</v>
      </c>
      <c r="J740" s="282" t="str">
        <f>IF(ISBLANK('Dry_Litterbag Placem_Collection'!M81),"","R"&amp;""&amp;'Dry_Litterbag Placem_Collection'!M81)</f>
        <v>R61</v>
      </c>
      <c r="K740" s="286">
        <f>IFERROR(INDEX('Green_rooibos initial weight'!$C$5:$C$1749,MATCH(J740, 'Green_rooibos initial weight'!$A$5:$A$1749,0)),"")</f>
        <v>2.2450000000000001</v>
      </c>
      <c r="L740" s="286">
        <f t="shared" si="45"/>
        <v>1.9952000000000001</v>
      </c>
      <c r="M740" s="291"/>
      <c r="N740" s="291"/>
      <c r="O740" s="286">
        <f>IF(IFERROR(INDEX('Both teabags AfterDry'!$D$3:$D$900,MATCH(J740,'Both teabags AfterDry'!$A$3:$A$900,0)),"")="","",(IFERROR(INDEX('Both teabags AfterDry'!$D$3:$D$900,MATCH(J740,'Both teabags AfterDry'!$A$3:$A$900,0)),"")))</f>
        <v>1.9782999999999999</v>
      </c>
      <c r="P740" s="286">
        <f t="shared" si="46"/>
        <v>1.8276999999999999</v>
      </c>
      <c r="Q740" s="291"/>
      <c r="R740" s="291"/>
      <c r="S740" s="287">
        <f>'Dry_Litterbag Placem_Collection'!E81</f>
        <v>42937</v>
      </c>
      <c r="T740" s="287">
        <f>IF('Dry_Litterbag Placem_Collection'!G81="","",'Dry_Litterbag Placem_Collection'!G81)</f>
        <v>43006</v>
      </c>
      <c r="U740" s="288">
        <f t="shared" si="44"/>
        <v>69</v>
      </c>
      <c r="V740" s="286">
        <f t="shared" si="47"/>
        <v>0.1675000000000002</v>
      </c>
      <c r="W740" s="289">
        <f>IFERROR(INDEX(Rainfall_Dry!$O$2:$O$217,MATCH(B740, Rainfall_Dry!$A$2:$A$217,0)),"")</f>
        <v>6.900000125</v>
      </c>
      <c r="X740" s="270">
        <v>45.272914521112256</v>
      </c>
      <c r="Y740" s="270">
        <v>23.604531410916575</v>
      </c>
      <c r="Z740" s="270">
        <v>31.122554067971166</v>
      </c>
      <c r="AA740" s="271" t="s">
        <v>2691</v>
      </c>
      <c r="AB740" s="270">
        <v>8.0547560374568796</v>
      </c>
      <c r="AC740">
        <f>IF('WetLitterbags placem_collection'!AB81="","",'WetLitterbags placem_collection'!AB81)</f>
        <v>3</v>
      </c>
      <c r="AD740">
        <f>IF('WetLitterbags placem_collection'!Z81="","",'WetLitterbags placem_collection'!Z81)</f>
        <v>5</v>
      </c>
      <c r="AE740" s="256" t="str">
        <f>IF('WetLitterbags placem_collection'!AA81="","",'WetLitterbags placem_collection'!AA81)</f>
        <v>G</v>
      </c>
      <c r="AF740">
        <f>IF('WetLitterbags placem_collection'!AC81="","",'WetLitterbags placem_collection'!AC81)</f>
        <v>1</v>
      </c>
      <c r="AG740">
        <f>IFERROR(AVERAGE('Dry_Litterbag Placem_Collection'!O81,'Dry_Litterbag Placem_Collection'!R81),"")</f>
        <v>9.1999999999999993</v>
      </c>
      <c r="AH740" s="290">
        <f>IFERROR(AVERAGE('Dry_Litterbag Placem_Collection'!N81,'Dry_Litterbag Placem_Collection'!Q81),"")</f>
        <v>26.25</v>
      </c>
      <c r="AI740" s="289">
        <f>INDEX(Coordinates!$B$2:$B$197,MATCH(G740,Coordinates!$J$2:$J$197,0))</f>
        <v>-3.3026270100000001</v>
      </c>
      <c r="AJ740" s="289">
        <f>INDEX(Coordinates!$C$2:$C$197,MATCH(G740,Coordinates!$J$2:$J$197,0))</f>
        <v>34.84840801</v>
      </c>
      <c r="AK740" s="289" t="str">
        <f>IF(ISNUMBER(SEARCH("C", 'Dry_Litterbag Placem_Collection'!V81)),"YES","")</f>
        <v/>
      </c>
      <c r="AL740" s="289" t="str">
        <f>IF(ISNUMBER(SEARCH("H", 'Dry_Litterbag Placem_Collection'!V81)),"YES","")</f>
        <v/>
      </c>
      <c r="AM740" s="289" t="str">
        <f>IF(ISNUMBER(SEARCH("R", 'Dry_Litterbag Placem_Collection'!V81)),"YES","")</f>
        <v/>
      </c>
    </row>
    <row r="741" spans="1:39" ht="15" customHeight="1">
      <c r="A741" s="281" t="s">
        <v>2677</v>
      </c>
      <c r="B741" s="282">
        <f>'Dry_Litterbag Placem_Collection'!A82</f>
        <v>80</v>
      </c>
      <c r="C741" s="282" t="str">
        <f>'Dry_Litterbag Placem_Collection'!B82</f>
        <v>Maswa</v>
      </c>
      <c r="D741" s="282" t="s">
        <v>2677</v>
      </c>
      <c r="E741" s="282" t="s">
        <v>2679</v>
      </c>
      <c r="F741" s="282">
        <v>2</v>
      </c>
      <c r="G741" s="283" t="str">
        <f>'Dry_Litterbag Placem_Collection'!C82</f>
        <v>Dry_W2_T8</v>
      </c>
      <c r="H741" s="293" t="s">
        <v>3672</v>
      </c>
      <c r="I741" s="294" t="s">
        <v>298</v>
      </c>
      <c r="J741" s="282" t="str">
        <f>IF(ISBLANK('Dry_Litterbag Placem_Collection'!M82),"","R"&amp;""&amp;'Dry_Litterbag Placem_Collection'!M82)</f>
        <v>R620</v>
      </c>
      <c r="K741" s="286">
        <f>IFERROR(INDEX('Green_rooibos initial weight'!$C$5:$C$1749,MATCH(J741, 'Green_rooibos initial weight'!$A$5:$A$1749,0)),"")</f>
        <v>2.1800000000000002</v>
      </c>
      <c r="L741" s="286">
        <f t="shared" si="45"/>
        <v>1.9302000000000001</v>
      </c>
      <c r="M741" s="291"/>
      <c r="N741" s="291"/>
      <c r="O741" s="286">
        <f>IF(IFERROR(INDEX('Both teabags AfterDry'!$D$3:$D$900,MATCH(J741,'Both teabags AfterDry'!$A$3:$A$900,0)),"")="","",(IFERROR(INDEX('Both teabags AfterDry'!$D$3:$D$900,MATCH(J741,'Both teabags AfterDry'!$A$3:$A$900,0)),"")))</f>
        <v>2.0047999999999999</v>
      </c>
      <c r="P741" s="286">
        <f t="shared" si="46"/>
        <v>1.8541999999999998</v>
      </c>
      <c r="Q741" s="291"/>
      <c r="R741" s="291"/>
      <c r="S741" s="287">
        <f>'Dry_Litterbag Placem_Collection'!E82</f>
        <v>42937</v>
      </c>
      <c r="T741" s="287">
        <f>IF('Dry_Litterbag Placem_Collection'!G82="","",'Dry_Litterbag Placem_Collection'!G82)</f>
        <v>43006</v>
      </c>
      <c r="U741" s="288">
        <f t="shared" si="44"/>
        <v>69</v>
      </c>
      <c r="V741" s="286">
        <f t="shared" si="47"/>
        <v>7.600000000000029E-2</v>
      </c>
      <c r="W741" s="289">
        <f>IFERROR(INDEX(Rainfall_Dry!$O$2:$O$217,MATCH(B741, Rainfall_Dry!$A$2:$A$217,0)),"")</f>
        <v>6.900000125</v>
      </c>
      <c r="X741" s="270">
        <v>45.272914521112256</v>
      </c>
      <c r="Y741" s="270">
        <v>23.604531410916575</v>
      </c>
      <c r="Z741" s="270">
        <v>31.122554067971166</v>
      </c>
      <c r="AA741" s="271" t="s">
        <v>2691</v>
      </c>
      <c r="AB741" s="270">
        <v>9.0547560374568796</v>
      </c>
      <c r="AC741">
        <f>IF('WetLitterbags placem_collection'!AB82="","",'WetLitterbags placem_collection'!AB82)</f>
        <v>2.7</v>
      </c>
      <c r="AD741">
        <f>IF('WetLitterbags placem_collection'!Z82="","",'WetLitterbags placem_collection'!Z82)</f>
        <v>12.4</v>
      </c>
      <c r="AE741" s="256" t="str">
        <f>IF('WetLitterbags placem_collection'!AA82="","",'WetLitterbags placem_collection'!AA82)</f>
        <v>O</v>
      </c>
      <c r="AF741">
        <f>IF('WetLitterbags placem_collection'!AC82="","",'WetLitterbags placem_collection'!AC82)</f>
        <v>1</v>
      </c>
      <c r="AG741">
        <f>IFERROR(AVERAGE('Dry_Litterbag Placem_Collection'!O82,'Dry_Litterbag Placem_Collection'!R82),"")</f>
        <v>11.75</v>
      </c>
      <c r="AH741" s="290">
        <f>IFERROR(AVERAGE('Dry_Litterbag Placem_Collection'!N82,'Dry_Litterbag Placem_Collection'!Q82),"")</f>
        <v>27.7</v>
      </c>
      <c r="AI741" s="289">
        <f>INDEX(Coordinates!$B$2:$B$197,MATCH(G741,Coordinates!$J$2:$J$197,0))</f>
        <v>-3.3028539920000002</v>
      </c>
      <c r="AJ741" s="289">
        <f>INDEX(Coordinates!$C$2:$C$197,MATCH(G741,Coordinates!$J$2:$J$197,0))</f>
        <v>34.847988999999998</v>
      </c>
      <c r="AK741" s="289" t="str">
        <f>IF(ISNUMBER(SEARCH("C", 'Dry_Litterbag Placem_Collection'!V82)),"YES","")</f>
        <v/>
      </c>
      <c r="AL741" s="289" t="str">
        <f>IF(ISNUMBER(SEARCH("H", 'Dry_Litterbag Placem_Collection'!V82)),"YES","")</f>
        <v/>
      </c>
      <c r="AM741" s="289" t="str">
        <f>IF(ISNUMBER(SEARCH("R", 'Dry_Litterbag Placem_Collection'!V82)),"YES","")</f>
        <v/>
      </c>
    </row>
    <row r="742" spans="1:39" ht="15" customHeight="1">
      <c r="A742" s="281" t="s">
        <v>2677</v>
      </c>
      <c r="B742" s="282">
        <f>'Dry_Litterbag Placem_Collection'!A83</f>
        <v>81</v>
      </c>
      <c r="C742" s="282" t="str">
        <f>'Dry_Litterbag Placem_Collection'!B83</f>
        <v>Maswa</v>
      </c>
      <c r="D742" s="282" t="s">
        <v>2677</v>
      </c>
      <c r="E742" s="282" t="s">
        <v>2679</v>
      </c>
      <c r="F742" s="282">
        <v>3</v>
      </c>
      <c r="G742" s="283" t="str">
        <f>'Dry_Litterbag Placem_Collection'!C83</f>
        <v>Dry_W3_T1</v>
      </c>
      <c r="H742" s="293" t="s">
        <v>3672</v>
      </c>
      <c r="I742" s="294" t="s">
        <v>298</v>
      </c>
      <c r="J742" s="282" t="str">
        <f>IF(ISBLANK('Dry_Litterbag Placem_Collection'!M83),"","R"&amp;""&amp;'Dry_Litterbag Placem_Collection'!M83)</f>
        <v>R366</v>
      </c>
      <c r="K742" s="286">
        <f>IFERROR(INDEX('Green_rooibos initial weight'!$C$5:$C$1749,MATCH(J742, 'Green_rooibos initial weight'!$A$5:$A$1749,0)),"")</f>
        <v>2.2330000000000001</v>
      </c>
      <c r="L742" s="286">
        <f t="shared" si="45"/>
        <v>1.9832000000000001</v>
      </c>
      <c r="M742" s="291"/>
      <c r="N742" s="291"/>
      <c r="O742" s="286">
        <f>IF(IFERROR(INDEX('Both teabags AfterDry'!$D$3:$D$900,MATCH(J742,'Both teabags AfterDry'!$A$3:$A$900,0)),"")="","",(IFERROR(INDEX('Both teabags AfterDry'!$D$3:$D$900,MATCH(J742,'Both teabags AfterDry'!$A$3:$A$900,0)),"")))</f>
        <v>1.9832000000000001</v>
      </c>
      <c r="P742" s="286">
        <f t="shared" si="46"/>
        <v>1.8326</v>
      </c>
      <c r="Q742" s="291"/>
      <c r="R742" s="291"/>
      <c r="S742" s="287">
        <f>'Dry_Litterbag Placem_Collection'!E83</f>
        <v>42937</v>
      </c>
      <c r="T742" s="287">
        <f>IF('Dry_Litterbag Placem_Collection'!G83="","",'Dry_Litterbag Placem_Collection'!G83)</f>
        <v>43006</v>
      </c>
      <c r="U742" s="288">
        <f t="shared" si="44"/>
        <v>69</v>
      </c>
      <c r="V742" s="286">
        <f t="shared" si="47"/>
        <v>0.15060000000000007</v>
      </c>
      <c r="W742" s="289">
        <f>IFERROR(INDEX(Rainfall_Dry!$O$2:$O$217,MATCH(B742, Rainfall_Dry!$A$2:$A$217,0)),"")</f>
        <v>12.563016860999999</v>
      </c>
      <c r="X742" s="270">
        <v>38.691629007962128</v>
      </c>
      <c r="Y742" s="270">
        <v>26.81299763288143</v>
      </c>
      <c r="Z742" s="270">
        <v>34.495373359156439</v>
      </c>
      <c r="AA742" s="271" t="s">
        <v>2693</v>
      </c>
      <c r="AB742" s="270">
        <v>2.5483587974371611</v>
      </c>
      <c r="AC742">
        <f>IF('WetLitterbags placem_collection'!AB83="","",'WetLitterbags placem_collection'!AB83)</f>
        <v>6.2</v>
      </c>
      <c r="AD742">
        <f>IF('WetLitterbags placem_collection'!Z83="","",'WetLitterbags placem_collection'!Z83)</f>
        <v>13.3</v>
      </c>
      <c r="AE742" s="256" t="str">
        <f>IF('WetLitterbags placem_collection'!AA83="","",'WetLitterbags placem_collection'!AA83)</f>
        <v>O</v>
      </c>
      <c r="AF742">
        <f>IF('WetLitterbags placem_collection'!AC83="","",'WetLitterbags placem_collection'!AC83)</f>
        <v>0</v>
      </c>
      <c r="AG742">
        <f>IFERROR(AVERAGE('Dry_Litterbag Placem_Collection'!O83,'Dry_Litterbag Placem_Collection'!R83),"")</f>
        <v>11.850000000000001</v>
      </c>
      <c r="AH742" s="290">
        <f>IFERROR(AVERAGE('Dry_Litterbag Placem_Collection'!N83,'Dry_Litterbag Placem_Collection'!Q83),"")</f>
        <v>26.35</v>
      </c>
      <c r="AI742" s="289">
        <f>INDEX(Coordinates!$B$2:$B$197,MATCH(G742,Coordinates!$J$2:$J$197,0))</f>
        <v>-3.2957159630000001</v>
      </c>
      <c r="AJ742" s="289">
        <f>INDEX(Coordinates!$C$2:$C$197,MATCH(G742,Coordinates!$J$2:$J$197,0))</f>
        <v>34.852460999999998</v>
      </c>
      <c r="AK742" s="289" t="str">
        <f>IF(ISNUMBER(SEARCH("C", 'Dry_Litterbag Placem_Collection'!V83)),"YES","")</f>
        <v/>
      </c>
      <c r="AL742" s="289" t="str">
        <f>IF(ISNUMBER(SEARCH("H", 'Dry_Litterbag Placem_Collection'!V83)),"YES","")</f>
        <v/>
      </c>
      <c r="AM742" s="289" t="str">
        <f>IF(ISNUMBER(SEARCH("R", 'Dry_Litterbag Placem_Collection'!V83)),"YES","")</f>
        <v/>
      </c>
    </row>
    <row r="743" spans="1:39" ht="15" customHeight="1">
      <c r="A743" s="281" t="s">
        <v>2677</v>
      </c>
      <c r="B743" s="282">
        <f>'Dry_Litterbag Placem_Collection'!A84</f>
        <v>82</v>
      </c>
      <c r="C743" s="282" t="str">
        <f>'Dry_Litterbag Placem_Collection'!B84</f>
        <v>Maswa</v>
      </c>
      <c r="D743" s="282" t="s">
        <v>2677</v>
      </c>
      <c r="E743" s="282" t="s">
        <v>2679</v>
      </c>
      <c r="F743" s="282">
        <v>3</v>
      </c>
      <c r="G743" s="283" t="str">
        <f>'Dry_Litterbag Placem_Collection'!C84</f>
        <v>Dry_W3_T2</v>
      </c>
      <c r="H743" s="293" t="s">
        <v>3672</v>
      </c>
      <c r="I743" s="294" t="s">
        <v>298</v>
      </c>
      <c r="J743" s="282" t="str">
        <f>IF(ISBLANK('Dry_Litterbag Placem_Collection'!M84),"","R"&amp;""&amp;'Dry_Litterbag Placem_Collection'!M84)</f>
        <v>R610</v>
      </c>
      <c r="K743" s="286">
        <f>IFERROR(INDEX('Green_rooibos initial weight'!$C$5:$C$1749,MATCH(J743, 'Green_rooibos initial weight'!$A$5:$A$1749,0)),"")</f>
        <v>2.1230000000000002</v>
      </c>
      <c r="L743" s="286">
        <f t="shared" si="45"/>
        <v>1.8732000000000002</v>
      </c>
      <c r="M743" s="291"/>
      <c r="N743" s="291"/>
      <c r="O743" s="286">
        <f>IF(IFERROR(INDEX('Both teabags AfterDry'!$D$3:$D$900,MATCH(J743,'Both teabags AfterDry'!$A$3:$A$900,0)),"")="","",(IFERROR(INDEX('Both teabags AfterDry'!$D$3:$D$900,MATCH(J743,'Both teabags AfterDry'!$A$3:$A$900,0)),"")))</f>
        <v>1.9097999999999999</v>
      </c>
      <c r="P743" s="286">
        <f t="shared" si="46"/>
        <v>1.7591999999999999</v>
      </c>
      <c r="Q743" s="291"/>
      <c r="R743" s="291"/>
      <c r="S743" s="287">
        <f>'Dry_Litterbag Placem_Collection'!E84</f>
        <v>42937</v>
      </c>
      <c r="T743" s="287">
        <f>IF('Dry_Litterbag Placem_Collection'!G84="","",'Dry_Litterbag Placem_Collection'!G84)</f>
        <v>43006</v>
      </c>
      <c r="U743" s="288">
        <f t="shared" si="44"/>
        <v>69</v>
      </c>
      <c r="V743" s="286">
        <f t="shared" si="47"/>
        <v>0.11400000000000032</v>
      </c>
      <c r="W743" s="289">
        <f>IFERROR(INDEX(Rainfall_Dry!$O$2:$O$217,MATCH(B743, Rainfall_Dry!$A$2:$A$217,0)),"")</f>
        <v>12.563016860999999</v>
      </c>
      <c r="X743" s="270">
        <v>38.691629007962128</v>
      </c>
      <c r="Y743" s="270">
        <v>26.81299763288143</v>
      </c>
      <c r="Z743" s="270">
        <v>34.495373359156439</v>
      </c>
      <c r="AA743" s="271" t="s">
        <v>2693</v>
      </c>
      <c r="AB743" s="270">
        <v>3.5483587974371602</v>
      </c>
      <c r="AC743">
        <f>IF('WetLitterbags placem_collection'!AB84="","",'WetLitterbags placem_collection'!AB84)</f>
        <v>2.4</v>
      </c>
      <c r="AD743">
        <f>IF('WetLitterbags placem_collection'!Z84="","",'WetLitterbags placem_collection'!Z84)</f>
        <v>16.600000000000001</v>
      </c>
      <c r="AE743" s="256" t="str">
        <f>IF('WetLitterbags placem_collection'!AA84="","",'WetLitterbags placem_collection'!AA84)</f>
        <v>O</v>
      </c>
      <c r="AF743" t="str">
        <f>IF('WetLitterbags placem_collection'!AC84="","",'WetLitterbags placem_collection'!AC84)</f>
        <v/>
      </c>
      <c r="AG743">
        <f>IFERROR(AVERAGE('Dry_Litterbag Placem_Collection'!O84,'Dry_Litterbag Placem_Collection'!R84),"")</f>
        <v>9.9499999999999993</v>
      </c>
      <c r="AH743" s="290">
        <f>IFERROR(AVERAGE('Dry_Litterbag Placem_Collection'!N84,'Dry_Litterbag Placem_Collection'!Q84),"")</f>
        <v>25.5</v>
      </c>
      <c r="AI743" s="289">
        <f>INDEX(Coordinates!$B$2:$B$197,MATCH(G743,Coordinates!$J$2:$J$197,0))</f>
        <v>-3.2957230040000001</v>
      </c>
      <c r="AJ743" s="289">
        <f>INDEX(Coordinates!$C$2:$C$197,MATCH(G743,Coordinates!$J$2:$J$197,0))</f>
        <v>34.852416990000002</v>
      </c>
      <c r="AK743" s="289" t="str">
        <f>IF(ISNUMBER(SEARCH("C", 'Dry_Litterbag Placem_Collection'!V84)),"YES","")</f>
        <v/>
      </c>
      <c r="AL743" s="289" t="str">
        <f>IF(ISNUMBER(SEARCH("H", 'Dry_Litterbag Placem_Collection'!V84)),"YES","")</f>
        <v/>
      </c>
      <c r="AM743" s="289" t="str">
        <f>IF(ISNUMBER(SEARCH("R", 'Dry_Litterbag Placem_Collection'!V84)),"YES","")</f>
        <v/>
      </c>
    </row>
    <row r="744" spans="1:39" ht="15" customHeight="1">
      <c r="A744" s="281" t="s">
        <v>2677</v>
      </c>
      <c r="B744" s="282">
        <f>'Dry_Litterbag Placem_Collection'!A85</f>
        <v>83</v>
      </c>
      <c r="C744" s="282" t="str">
        <f>'Dry_Litterbag Placem_Collection'!B85</f>
        <v>Maswa</v>
      </c>
      <c r="D744" s="282" t="s">
        <v>2677</v>
      </c>
      <c r="E744" s="282" t="s">
        <v>2679</v>
      </c>
      <c r="F744" s="282">
        <v>3</v>
      </c>
      <c r="G744" s="283" t="str">
        <f>'Dry_Litterbag Placem_Collection'!C85</f>
        <v>Dry_W3_T3</v>
      </c>
      <c r="H744" s="293" t="s">
        <v>3672</v>
      </c>
      <c r="I744" s="294" t="s">
        <v>298</v>
      </c>
      <c r="J744" s="282" t="str">
        <f>IF(ISBLANK('Dry_Litterbag Placem_Collection'!M85),"","R"&amp;""&amp;'Dry_Litterbag Placem_Collection'!M85)</f>
        <v>R614</v>
      </c>
      <c r="K744" s="286">
        <f>IFERROR(INDEX('Green_rooibos initial weight'!$C$5:$C$1749,MATCH(J744, 'Green_rooibos initial weight'!$A$5:$A$1749,0)),"")</f>
        <v>2.1459999999999999</v>
      </c>
      <c r="L744" s="286">
        <f t="shared" si="45"/>
        <v>1.8961999999999999</v>
      </c>
      <c r="M744" s="291"/>
      <c r="N744" s="291"/>
      <c r="O744" s="286">
        <f>IF(IFERROR(INDEX('Both teabags AfterDry'!$D$3:$D$900,MATCH(J744,'Both teabags AfterDry'!$A$3:$A$900,0)),"")="","",(IFERROR(INDEX('Both teabags AfterDry'!$D$3:$D$900,MATCH(J744,'Both teabags AfterDry'!$A$3:$A$900,0)),"")))</f>
        <v>1.9262999999999999</v>
      </c>
      <c r="P744" s="286">
        <f t="shared" si="46"/>
        <v>1.7756999999999998</v>
      </c>
      <c r="Q744" s="291"/>
      <c r="R744" s="291"/>
      <c r="S744" s="287">
        <f>'Dry_Litterbag Placem_Collection'!E85</f>
        <v>42937</v>
      </c>
      <c r="T744" s="287">
        <f>IF('Dry_Litterbag Placem_Collection'!G85="","",'Dry_Litterbag Placem_Collection'!G85)</f>
        <v>43006</v>
      </c>
      <c r="U744" s="288">
        <f t="shared" si="44"/>
        <v>69</v>
      </c>
      <c r="V744" s="286">
        <f t="shared" si="47"/>
        <v>0.12050000000000005</v>
      </c>
      <c r="W744" s="289">
        <f>IFERROR(INDEX(Rainfall_Dry!$O$2:$O$217,MATCH(B744, Rainfall_Dry!$A$2:$A$217,0)),"")</f>
        <v>12.563016860999999</v>
      </c>
      <c r="X744" s="270">
        <v>38.691629007962128</v>
      </c>
      <c r="Y744" s="270">
        <v>26.81299763288143</v>
      </c>
      <c r="Z744" s="270">
        <v>34.495373359156439</v>
      </c>
      <c r="AA744" s="271" t="s">
        <v>2693</v>
      </c>
      <c r="AB744" s="270">
        <v>4.5483587974371602</v>
      </c>
      <c r="AC744">
        <f>IF('WetLitterbags placem_collection'!AB85="","",'WetLitterbags placem_collection'!AB85)</f>
        <v>6.4</v>
      </c>
      <c r="AD744">
        <f>IF('WetLitterbags placem_collection'!Z85="","",'WetLitterbags placem_collection'!Z85)</f>
        <v>42</v>
      </c>
      <c r="AE744" s="256" t="str">
        <f>IF('WetLitterbags placem_collection'!AA85="","",'WetLitterbags placem_collection'!AA85)</f>
        <v>M</v>
      </c>
      <c r="AF744">
        <f>IF('WetLitterbags placem_collection'!AC85="","",'WetLitterbags placem_collection'!AC85)</f>
        <v>1</v>
      </c>
      <c r="AG744">
        <f>IFERROR(AVERAGE('Dry_Litterbag Placem_Collection'!O85,'Dry_Litterbag Placem_Collection'!R85),"")</f>
        <v>10.050000000000001</v>
      </c>
      <c r="AH744" s="290">
        <f>IFERROR(AVERAGE('Dry_Litterbag Placem_Collection'!N85,'Dry_Litterbag Placem_Collection'!Q85),"")</f>
        <v>26.05</v>
      </c>
      <c r="AI744" s="289">
        <f>INDEX(Coordinates!$B$2:$B$197,MATCH(G744,Coordinates!$J$2:$J$197,0))</f>
        <v>-3.2957430369999998</v>
      </c>
      <c r="AJ744" s="289">
        <f>INDEX(Coordinates!$C$2:$C$197,MATCH(G744,Coordinates!$J$2:$J$197,0))</f>
        <v>34.852309030000001</v>
      </c>
      <c r="AK744" s="289" t="str">
        <f>IF(ISNUMBER(SEARCH("C", 'Dry_Litterbag Placem_Collection'!V85)),"YES","")</f>
        <v/>
      </c>
      <c r="AL744" s="289" t="str">
        <f>IF(ISNUMBER(SEARCH("H", 'Dry_Litterbag Placem_Collection'!V85)),"YES","")</f>
        <v/>
      </c>
      <c r="AM744" s="289" t="str">
        <f>IF(ISNUMBER(SEARCH("R", 'Dry_Litterbag Placem_Collection'!V85)),"YES","")</f>
        <v/>
      </c>
    </row>
    <row r="745" spans="1:39" ht="15" customHeight="1">
      <c r="A745" s="281" t="s">
        <v>2677</v>
      </c>
      <c r="B745" s="282">
        <f>'Dry_Litterbag Placem_Collection'!A86</f>
        <v>84</v>
      </c>
      <c r="C745" s="282" t="str">
        <f>'Dry_Litterbag Placem_Collection'!B86</f>
        <v>Maswa</v>
      </c>
      <c r="D745" s="282" t="s">
        <v>2677</v>
      </c>
      <c r="E745" s="282" t="s">
        <v>2679</v>
      </c>
      <c r="F745" s="282">
        <v>3</v>
      </c>
      <c r="G745" s="283" t="str">
        <f>'Dry_Litterbag Placem_Collection'!C86</f>
        <v>Dry_W3_T4</v>
      </c>
      <c r="H745" s="293" t="s">
        <v>3672</v>
      </c>
      <c r="I745" s="294" t="s">
        <v>298</v>
      </c>
      <c r="J745" s="282" t="str">
        <f>IF(ISBLANK('Dry_Litterbag Placem_Collection'!M86),"","R"&amp;""&amp;'Dry_Litterbag Placem_Collection'!M86)</f>
        <v>R720</v>
      </c>
      <c r="K745" s="286">
        <f>IFERROR(INDEX('Green_rooibos initial weight'!$C$5:$C$1749,MATCH(J745, 'Green_rooibos initial weight'!$A$5:$A$1749,0)),"")</f>
        <v>2.2080000000000002</v>
      </c>
      <c r="L745" s="286">
        <f t="shared" si="45"/>
        <v>1.9582000000000002</v>
      </c>
      <c r="M745" s="291"/>
      <c r="N745" s="291"/>
      <c r="O745" s="286">
        <f>IF(IFERROR(INDEX('Both teabags AfterDry'!$D$3:$D$900,MATCH(J745,'Both teabags AfterDry'!$A$3:$A$900,0)),"")="","",(IFERROR(INDEX('Both teabags AfterDry'!$D$3:$D$900,MATCH(J745,'Both teabags AfterDry'!$A$3:$A$900,0)),"")))</f>
        <v>1.9978</v>
      </c>
      <c r="P745" s="286">
        <f t="shared" si="46"/>
        <v>1.8472</v>
      </c>
      <c r="Q745" s="291"/>
      <c r="R745" s="291"/>
      <c r="S745" s="287">
        <f>'Dry_Litterbag Placem_Collection'!E86</f>
        <v>42937</v>
      </c>
      <c r="T745" s="287">
        <f>IF('Dry_Litterbag Placem_Collection'!G86="","",'Dry_Litterbag Placem_Collection'!G86)</f>
        <v>43006</v>
      </c>
      <c r="U745" s="288">
        <f t="shared" si="44"/>
        <v>69</v>
      </c>
      <c r="V745" s="286">
        <f t="shared" si="47"/>
        <v>0.11100000000000021</v>
      </c>
      <c r="W745" s="289">
        <f>IFERROR(INDEX(Rainfall_Dry!$O$2:$O$217,MATCH(B745, Rainfall_Dry!$A$2:$A$217,0)),"")</f>
        <v>12.563016860999999</v>
      </c>
      <c r="X745" s="270">
        <v>38.691629007962128</v>
      </c>
      <c r="Y745" s="270">
        <v>26.81299763288143</v>
      </c>
      <c r="Z745" s="270">
        <v>34.495373359156439</v>
      </c>
      <c r="AA745" s="271" t="s">
        <v>2693</v>
      </c>
      <c r="AB745" s="270">
        <v>5.5483587974371602</v>
      </c>
      <c r="AC745">
        <f>IF('WetLitterbags placem_collection'!AB86="","",'WetLitterbags placem_collection'!AB86)</f>
        <v>5.5</v>
      </c>
      <c r="AD745">
        <f>IF('WetLitterbags placem_collection'!Z86="","",'WetLitterbags placem_collection'!Z86)</f>
        <v>55.8</v>
      </c>
      <c r="AE745" s="256" t="str">
        <f>IF('WetLitterbags placem_collection'!AA86="","",'WetLitterbags placem_collection'!AA86)</f>
        <v>M</v>
      </c>
      <c r="AF745">
        <f>IF('WetLitterbags placem_collection'!AC86="","",'WetLitterbags placem_collection'!AC86)</f>
        <v>1</v>
      </c>
      <c r="AG745">
        <f>IFERROR(AVERAGE('Dry_Litterbag Placem_Collection'!O86,'Dry_Litterbag Placem_Collection'!R86),"")</f>
        <v>10.15</v>
      </c>
      <c r="AH745" s="290">
        <f>IFERROR(AVERAGE('Dry_Litterbag Placem_Collection'!N86,'Dry_Litterbag Placem_Collection'!Q86),"")</f>
        <v>26.549999999999997</v>
      </c>
      <c r="AI745" s="289">
        <f>INDEX(Coordinates!$B$2:$B$197,MATCH(G745,Coordinates!$J$2:$J$197,0))</f>
        <v>-3.295795005</v>
      </c>
      <c r="AJ745" s="289">
        <f>INDEX(Coordinates!$C$2:$C$197,MATCH(G745,Coordinates!$J$2:$J$197,0))</f>
        <v>34.85232001</v>
      </c>
      <c r="AK745" s="289" t="str">
        <f>IF(ISNUMBER(SEARCH("C", 'Dry_Litterbag Placem_Collection'!V86)),"YES","")</f>
        <v/>
      </c>
      <c r="AL745" s="289" t="str">
        <f>IF(ISNUMBER(SEARCH("H", 'Dry_Litterbag Placem_Collection'!V86)),"YES","")</f>
        <v/>
      </c>
      <c r="AM745" s="289" t="str">
        <f>IF(ISNUMBER(SEARCH("R", 'Dry_Litterbag Placem_Collection'!V86)),"YES","")</f>
        <v/>
      </c>
    </row>
    <row r="746" spans="1:39" ht="15" customHeight="1">
      <c r="A746" s="281" t="s">
        <v>2677</v>
      </c>
      <c r="B746" s="282">
        <f>'Dry_Litterbag Placem_Collection'!A87</f>
        <v>85</v>
      </c>
      <c r="C746" s="282" t="str">
        <f>'Dry_Litterbag Placem_Collection'!B87</f>
        <v>Maswa</v>
      </c>
      <c r="D746" s="282" t="s">
        <v>2677</v>
      </c>
      <c r="E746" s="282" t="s">
        <v>2679</v>
      </c>
      <c r="F746" s="282">
        <v>3</v>
      </c>
      <c r="G746" s="283" t="str">
        <f>'Dry_Litterbag Placem_Collection'!C87</f>
        <v>Dry_W3_T5</v>
      </c>
      <c r="H746" s="293" t="s">
        <v>3672</v>
      </c>
      <c r="I746" s="294" t="s">
        <v>298</v>
      </c>
      <c r="J746" s="282" t="str">
        <f>IF(ISBLANK('Dry_Litterbag Placem_Collection'!M87),"","R"&amp;""&amp;'Dry_Litterbag Placem_Collection'!M87)</f>
        <v/>
      </c>
      <c r="K746" s="286" t="str">
        <f>IFERROR(INDEX('Green_rooibos initial weight'!$C$5:$C$1749,MATCH(J746, 'Green_rooibos initial weight'!$A$5:$A$1749,0)),"")</f>
        <v/>
      </c>
      <c r="L746" s="286" t="str">
        <f t="shared" si="45"/>
        <v/>
      </c>
      <c r="M746" s="291"/>
      <c r="N746" s="291"/>
      <c r="O746" s="286" t="str">
        <f>IF(IFERROR(INDEX('Both teabags AfterDry'!$D$3:$D$900,MATCH(J746,'Both teabags AfterDry'!$A$3:$A$900,0)),"")="","",(IFERROR(INDEX('Both teabags AfterDry'!$D$3:$D$900,MATCH(J746,'Both teabags AfterDry'!$A$3:$A$900,0)),"")))</f>
        <v/>
      </c>
      <c r="P746" s="286" t="str">
        <f t="shared" si="46"/>
        <v/>
      </c>
      <c r="Q746" s="291"/>
      <c r="R746" s="291"/>
      <c r="S746" s="287">
        <f>'Dry_Litterbag Placem_Collection'!E87</f>
        <v>0</v>
      </c>
      <c r="T746" s="287" t="str">
        <f>IF('Dry_Litterbag Placem_Collection'!G87="","",'Dry_Litterbag Placem_Collection'!G87)</f>
        <v/>
      </c>
      <c r="U746" s="288" t="str">
        <f t="shared" si="44"/>
        <v/>
      </c>
      <c r="V746" s="286" t="str">
        <f t="shared" si="47"/>
        <v/>
      </c>
      <c r="W746" s="289" t="str">
        <f>IFERROR(INDEX(Rainfall_Dry!$O$2:$O$217,MATCH(B746, Rainfall_Dry!$A$2:$A$217,0)),"")</f>
        <v/>
      </c>
      <c r="X746" s="270">
        <v>38.691629007962128</v>
      </c>
      <c r="Y746" s="270">
        <v>26.81299763288143</v>
      </c>
      <c r="Z746" s="270">
        <v>34.495373359156439</v>
      </c>
      <c r="AA746" s="271" t="s">
        <v>2693</v>
      </c>
      <c r="AB746" s="270">
        <v>6.5483587974371602</v>
      </c>
      <c r="AC746">
        <f>IF('WetLitterbags placem_collection'!AB87="","",'WetLitterbags placem_collection'!AB87)</f>
        <v>8.6</v>
      </c>
      <c r="AD746">
        <f>IF('WetLitterbags placem_collection'!Z87="","",'WetLitterbags placem_collection'!Z87)</f>
        <v>3.8</v>
      </c>
      <c r="AE746" s="256" t="str">
        <f>IF('WetLitterbags placem_collection'!AA87="","",'WetLitterbags placem_collection'!AA87)</f>
        <v>O</v>
      </c>
      <c r="AF746">
        <f>IF('WetLitterbags placem_collection'!AC87="","",'WetLitterbags placem_collection'!AC87)</f>
        <v>0</v>
      </c>
      <c r="AG746" t="str">
        <f>IFERROR(AVERAGE('Dry_Litterbag Placem_Collection'!O87,'Dry_Litterbag Placem_Collection'!R87),"")</f>
        <v/>
      </c>
      <c r="AH746" s="290" t="str">
        <f>IFERROR(AVERAGE('Dry_Litterbag Placem_Collection'!N87,'Dry_Litterbag Placem_Collection'!Q87),"")</f>
        <v/>
      </c>
      <c r="AI746" s="289">
        <f>INDEX(Coordinates!$B$2:$B$197,MATCH(G746,Coordinates!$J$2:$J$197,0))</f>
        <v>-3.2957100119999998</v>
      </c>
      <c r="AJ746" s="289">
        <f>INDEX(Coordinates!$C$2:$C$197,MATCH(G746,Coordinates!$J$2:$J$197,0))</f>
        <v>34.852283970000002</v>
      </c>
      <c r="AK746" s="289" t="str">
        <f>IF(ISNUMBER(SEARCH("C", 'Dry_Litterbag Placem_Collection'!V87)),"YES","")</f>
        <v/>
      </c>
      <c r="AL746" s="289" t="str">
        <f>IF(ISNUMBER(SEARCH("H", 'Dry_Litterbag Placem_Collection'!V87)),"YES","")</f>
        <v/>
      </c>
      <c r="AM746" s="289" t="str">
        <f>IF(ISNUMBER(SEARCH("R", 'Dry_Litterbag Placem_Collection'!V87)),"YES","")</f>
        <v/>
      </c>
    </row>
    <row r="747" spans="1:39" ht="15" customHeight="1">
      <c r="A747" s="281" t="s">
        <v>2677</v>
      </c>
      <c r="B747" s="282">
        <f>'Dry_Litterbag Placem_Collection'!A88</f>
        <v>86</v>
      </c>
      <c r="C747" s="282" t="str">
        <f>'Dry_Litterbag Placem_Collection'!B88</f>
        <v>Maswa</v>
      </c>
      <c r="D747" s="282" t="s">
        <v>2677</v>
      </c>
      <c r="E747" s="282" t="s">
        <v>2679</v>
      </c>
      <c r="F747" s="282">
        <v>3</v>
      </c>
      <c r="G747" s="283" t="str">
        <f>'Dry_Litterbag Placem_Collection'!C88</f>
        <v>Dry_W3_T6</v>
      </c>
      <c r="H747" s="293" t="s">
        <v>3672</v>
      </c>
      <c r="I747" s="294" t="s">
        <v>298</v>
      </c>
      <c r="J747" s="282" t="str">
        <f>IF(ISBLANK('Dry_Litterbag Placem_Collection'!M88),"","R"&amp;""&amp;'Dry_Litterbag Placem_Collection'!M88)</f>
        <v>R643</v>
      </c>
      <c r="K747" s="286">
        <f>IFERROR(INDEX('Green_rooibos initial weight'!$C$5:$C$1749,MATCH(J747, 'Green_rooibos initial weight'!$A$5:$A$1749,0)),"")</f>
        <v>2.1930000000000001</v>
      </c>
      <c r="L747" s="286">
        <f t="shared" si="45"/>
        <v>1.9432</v>
      </c>
      <c r="M747" s="291"/>
      <c r="N747" s="291"/>
      <c r="O747" s="286" t="str">
        <f>IF(IFERROR(INDEX('Both teabags AfterDry'!$D$3:$D$900,MATCH(J747,'Both teabags AfterDry'!$A$3:$A$900,0)),"")="","",(IFERROR(INDEX('Both teabags AfterDry'!$D$3:$D$900,MATCH(J747,'Both teabags AfterDry'!$A$3:$A$900,0)),"")))</f>
        <v/>
      </c>
      <c r="P747" s="286" t="str">
        <f t="shared" si="46"/>
        <v/>
      </c>
      <c r="Q747" s="291"/>
      <c r="R747" s="291"/>
      <c r="S747" s="287">
        <f>'Dry_Litterbag Placem_Collection'!E88</f>
        <v>42937</v>
      </c>
      <c r="T747" s="287">
        <f>IF('Dry_Litterbag Placem_Collection'!G88="","",'Dry_Litterbag Placem_Collection'!G88)</f>
        <v>43006</v>
      </c>
      <c r="U747" s="288">
        <f t="shared" si="44"/>
        <v>69</v>
      </c>
      <c r="V747" s="286" t="str">
        <f t="shared" si="47"/>
        <v/>
      </c>
      <c r="W747" s="289">
        <f>IFERROR(INDEX(Rainfall_Dry!$O$2:$O$217,MATCH(B747, Rainfall_Dry!$A$2:$A$217,0)),"")</f>
        <v>12.563016860999999</v>
      </c>
      <c r="X747" s="270">
        <v>38.691629007962128</v>
      </c>
      <c r="Y747" s="270">
        <v>26.81299763288143</v>
      </c>
      <c r="Z747" s="270">
        <v>34.495373359156439</v>
      </c>
      <c r="AA747" s="271" t="s">
        <v>2693</v>
      </c>
      <c r="AB747" s="270">
        <v>7.5483587974371602</v>
      </c>
      <c r="AC747">
        <f>IF('WetLitterbags placem_collection'!AB88="","",'WetLitterbags placem_collection'!AB88)</f>
        <v>3.7</v>
      </c>
      <c r="AD747">
        <f>IF('WetLitterbags placem_collection'!Z88="","",'WetLitterbags placem_collection'!Z88)</f>
        <v>7.5</v>
      </c>
      <c r="AE747" s="256" t="str">
        <f>IF('WetLitterbags placem_collection'!AA88="","",'WetLitterbags placem_collection'!AA88)</f>
        <v>O</v>
      </c>
      <c r="AF747">
        <f>IF('WetLitterbags placem_collection'!AC88="","",'WetLitterbags placem_collection'!AC88)</f>
        <v>0</v>
      </c>
      <c r="AG747">
        <f>IFERROR(AVERAGE('Dry_Litterbag Placem_Collection'!O88,'Dry_Litterbag Placem_Collection'!R88),"")</f>
        <v>11.75</v>
      </c>
      <c r="AH747" s="290">
        <f>IFERROR(AVERAGE('Dry_Litterbag Placem_Collection'!N88,'Dry_Litterbag Placem_Collection'!Q88),"")</f>
        <v>26.9</v>
      </c>
      <c r="AI747" s="289">
        <f>INDEX(Coordinates!$B$2:$B$197,MATCH(G747,Coordinates!$J$2:$J$197,0))</f>
        <v>-3.2956140399999998</v>
      </c>
      <c r="AJ747" s="289">
        <f>INDEX(Coordinates!$C$2:$C$197,MATCH(G747,Coordinates!$J$2:$J$197,0))</f>
        <v>34.852137030000002</v>
      </c>
      <c r="AK747" s="289" t="str">
        <f>IF(ISNUMBER(SEARCH("C", 'Dry_Litterbag Placem_Collection'!V88)),"YES","")</f>
        <v/>
      </c>
      <c r="AL747" s="289" t="str">
        <f>IF(ISNUMBER(SEARCH("H", 'Dry_Litterbag Placem_Collection'!V88)),"YES","")</f>
        <v/>
      </c>
      <c r="AM747" s="289" t="str">
        <f>IF(ISNUMBER(SEARCH("R", 'Dry_Litterbag Placem_Collection'!V88)),"YES","")</f>
        <v/>
      </c>
    </row>
    <row r="748" spans="1:39" ht="15" customHeight="1">
      <c r="A748" s="281" t="s">
        <v>2677</v>
      </c>
      <c r="B748" s="282">
        <f>'Dry_Litterbag Placem_Collection'!A89</f>
        <v>87</v>
      </c>
      <c r="C748" s="282" t="str">
        <f>'Dry_Litterbag Placem_Collection'!B89</f>
        <v>Maswa</v>
      </c>
      <c r="D748" s="282" t="s">
        <v>2677</v>
      </c>
      <c r="E748" s="282" t="s">
        <v>2679</v>
      </c>
      <c r="F748" s="282">
        <v>3</v>
      </c>
      <c r="G748" s="283" t="str">
        <f>'Dry_Litterbag Placem_Collection'!C89</f>
        <v>Dry_W3_T7</v>
      </c>
      <c r="H748" s="293" t="s">
        <v>3672</v>
      </c>
      <c r="I748" s="294" t="s">
        <v>298</v>
      </c>
      <c r="J748" s="282" t="str">
        <f>IF(ISBLANK('Dry_Litterbag Placem_Collection'!M89),"","R"&amp;""&amp;'Dry_Litterbag Placem_Collection'!M89)</f>
        <v>R277</v>
      </c>
      <c r="K748" s="286">
        <f>IFERROR(INDEX('Green_rooibos initial weight'!$C$5:$C$1749,MATCH(J748, 'Green_rooibos initial weight'!$A$5:$A$1749,0)),"")</f>
        <v>2.1949999999999998</v>
      </c>
      <c r="L748" s="286">
        <f t="shared" si="45"/>
        <v>1.9451999999999998</v>
      </c>
      <c r="M748" s="291"/>
      <c r="N748" s="291"/>
      <c r="O748" s="286">
        <f>IF(IFERROR(INDEX('Both teabags AfterDry'!$D$3:$D$900,MATCH(J748,'Both teabags AfterDry'!$A$3:$A$900,0)),"")="","",(IFERROR(INDEX('Both teabags AfterDry'!$D$3:$D$900,MATCH(J748,'Both teabags AfterDry'!$A$3:$A$900,0)),"")))</f>
        <v>1.9473</v>
      </c>
      <c r="P748" s="286">
        <f t="shared" si="46"/>
        <v>1.7967</v>
      </c>
      <c r="Q748" s="291"/>
      <c r="R748" s="291"/>
      <c r="S748" s="287">
        <f>'Dry_Litterbag Placem_Collection'!E89</f>
        <v>42937</v>
      </c>
      <c r="T748" s="287">
        <f>IF('Dry_Litterbag Placem_Collection'!G89="","",'Dry_Litterbag Placem_Collection'!G89)</f>
        <v>43006</v>
      </c>
      <c r="U748" s="288">
        <f t="shared" si="44"/>
        <v>69</v>
      </c>
      <c r="V748" s="286">
        <f t="shared" si="47"/>
        <v>0.14849999999999985</v>
      </c>
      <c r="W748" s="289">
        <f>IFERROR(INDEX(Rainfall_Dry!$O$2:$O$217,MATCH(B748, Rainfall_Dry!$A$2:$A$217,0)),"")</f>
        <v>12.563016860999999</v>
      </c>
      <c r="X748" s="270">
        <v>38.691629007962128</v>
      </c>
      <c r="Y748" s="270">
        <v>26.81299763288143</v>
      </c>
      <c r="Z748" s="270">
        <v>34.495373359156439</v>
      </c>
      <c r="AA748" s="271" t="s">
        <v>2693</v>
      </c>
      <c r="AB748" s="270">
        <v>8.5483587974371602</v>
      </c>
      <c r="AC748">
        <f>IF('WetLitterbags placem_collection'!AB89="","",'WetLitterbags placem_collection'!AB89)</f>
        <v>7.5</v>
      </c>
      <c r="AD748">
        <f>IF('WetLitterbags placem_collection'!Z89="","",'WetLitterbags placem_collection'!Z89)</f>
        <v>12.6</v>
      </c>
      <c r="AE748" s="256" t="str">
        <f>IF('WetLitterbags placem_collection'!AA89="","",'WetLitterbags placem_collection'!AA89)</f>
        <v>O</v>
      </c>
      <c r="AF748">
        <f>IF('WetLitterbags placem_collection'!AC89="","",'WetLitterbags placem_collection'!AC89)</f>
        <v>1</v>
      </c>
      <c r="AG748">
        <f>IFERROR(AVERAGE('Dry_Litterbag Placem_Collection'!O89,'Dry_Litterbag Placem_Collection'!R89),"")</f>
        <v>10.65</v>
      </c>
      <c r="AH748" s="290">
        <f>IFERROR(AVERAGE('Dry_Litterbag Placem_Collection'!N89,'Dry_Litterbag Placem_Collection'!Q89),"")</f>
        <v>24.3</v>
      </c>
      <c r="AI748" s="289">
        <f>INDEX(Coordinates!$B$2:$B$197,MATCH(G748,Coordinates!$J$2:$J$197,0))</f>
        <v>-3.295904975</v>
      </c>
      <c r="AJ748" s="289">
        <f>INDEX(Coordinates!$C$2:$C$197,MATCH(G748,Coordinates!$J$2:$J$197,0))</f>
        <v>34.852136029999997</v>
      </c>
      <c r="AK748" s="289" t="str">
        <f>IF(ISNUMBER(SEARCH("C", 'Dry_Litterbag Placem_Collection'!V89)),"YES","")</f>
        <v/>
      </c>
      <c r="AL748" s="289" t="str">
        <f>IF(ISNUMBER(SEARCH("H", 'Dry_Litterbag Placem_Collection'!V89)),"YES","")</f>
        <v/>
      </c>
      <c r="AM748" s="289" t="str">
        <f>IF(ISNUMBER(SEARCH("R", 'Dry_Litterbag Placem_Collection'!V89)),"YES","")</f>
        <v/>
      </c>
    </row>
    <row r="749" spans="1:39" ht="15" customHeight="1">
      <c r="A749" s="281" t="s">
        <v>2677</v>
      </c>
      <c r="B749" s="282">
        <f>'Dry_Litterbag Placem_Collection'!A90</f>
        <v>88</v>
      </c>
      <c r="C749" s="282" t="str">
        <f>'Dry_Litterbag Placem_Collection'!B90</f>
        <v>Maswa</v>
      </c>
      <c r="D749" s="282" t="s">
        <v>2677</v>
      </c>
      <c r="E749" s="282" t="s">
        <v>2679</v>
      </c>
      <c r="F749" s="282">
        <v>3</v>
      </c>
      <c r="G749" s="283" t="str">
        <f>'Dry_Litterbag Placem_Collection'!C90</f>
        <v>Dry_W3_T8</v>
      </c>
      <c r="H749" s="293" t="s">
        <v>3672</v>
      </c>
      <c r="I749" s="294" t="s">
        <v>298</v>
      </c>
      <c r="J749" s="282" t="str">
        <f>IF(ISBLANK('Dry_Litterbag Placem_Collection'!M90),"","R"&amp;""&amp;'Dry_Litterbag Placem_Collection'!M90)</f>
        <v>R197</v>
      </c>
      <c r="K749" s="286">
        <f>IFERROR(INDEX('Green_rooibos initial weight'!$C$5:$C$1749,MATCH(J749, 'Green_rooibos initial weight'!$A$5:$A$1749,0)),"")</f>
        <v>2.2330000000000001</v>
      </c>
      <c r="L749" s="286">
        <f t="shared" si="45"/>
        <v>1.9832000000000001</v>
      </c>
      <c r="M749" s="291"/>
      <c r="N749" s="291"/>
      <c r="O749" s="286">
        <f>IF(IFERROR(INDEX('Both teabags AfterDry'!$D$3:$D$900,MATCH(J749,'Both teabags AfterDry'!$A$3:$A$900,0)),"")="","",(IFERROR(INDEX('Both teabags AfterDry'!$D$3:$D$900,MATCH(J749,'Both teabags AfterDry'!$A$3:$A$900,0)),"")))</f>
        <v>1.9945999999999999</v>
      </c>
      <c r="P749" s="286">
        <f t="shared" si="46"/>
        <v>1.8439999999999999</v>
      </c>
      <c r="Q749" s="291"/>
      <c r="R749" s="291"/>
      <c r="S749" s="287">
        <f>'Dry_Litterbag Placem_Collection'!E90</f>
        <v>42937</v>
      </c>
      <c r="T749" s="287">
        <f>IF('Dry_Litterbag Placem_Collection'!G90="","",'Dry_Litterbag Placem_Collection'!G90)</f>
        <v>43006</v>
      </c>
      <c r="U749" s="288">
        <f t="shared" si="44"/>
        <v>69</v>
      </c>
      <c r="V749" s="286">
        <f t="shared" si="47"/>
        <v>0.13920000000000021</v>
      </c>
      <c r="W749" s="289">
        <f>IFERROR(INDEX(Rainfall_Dry!$O$2:$O$217,MATCH(B749, Rainfall_Dry!$A$2:$A$217,0)),"")</f>
        <v>12.563016860999999</v>
      </c>
      <c r="X749" s="270">
        <v>38.691629007962128</v>
      </c>
      <c r="Y749" s="270">
        <v>26.81299763288143</v>
      </c>
      <c r="Z749" s="270">
        <v>34.495373359156439</v>
      </c>
      <c r="AA749" s="271" t="s">
        <v>2693</v>
      </c>
      <c r="AB749" s="270">
        <v>9.5483587974371602</v>
      </c>
      <c r="AC749" t="str">
        <f>IF('WetLitterbags placem_collection'!AB90="","",'WetLitterbags placem_collection'!AB90)</f>
        <v/>
      </c>
      <c r="AD749" t="str">
        <f>IF('WetLitterbags placem_collection'!Z90="","",'WetLitterbags placem_collection'!Z90)</f>
        <v/>
      </c>
      <c r="AE749" s="256" t="str">
        <f>IF('WetLitterbags placem_collection'!AA90="","",'WetLitterbags placem_collection'!AA90)</f>
        <v/>
      </c>
      <c r="AF749" t="str">
        <f>IF('WetLitterbags placem_collection'!AC90="","",'WetLitterbags placem_collection'!AC90)</f>
        <v/>
      </c>
      <c r="AG749">
        <f>IFERROR(AVERAGE('Dry_Litterbag Placem_Collection'!O90,'Dry_Litterbag Placem_Collection'!R90),"")</f>
        <v>11.7</v>
      </c>
      <c r="AH749" s="290">
        <f>IFERROR(AVERAGE('Dry_Litterbag Placem_Collection'!N90,'Dry_Litterbag Placem_Collection'!Q90),"")</f>
        <v>26.049999999999997</v>
      </c>
      <c r="AI749" s="289">
        <f>INDEX(Coordinates!$B$2:$B$197,MATCH(G749,Coordinates!$J$2:$J$197,0))</f>
        <v>-3.2959530039999998</v>
      </c>
      <c r="AJ749" s="289">
        <f>INDEX(Coordinates!$C$2:$C$197,MATCH(G749,Coordinates!$J$2:$J$197,0))</f>
        <v>34.85242504</v>
      </c>
      <c r="AK749" s="289" t="str">
        <f>IF(ISNUMBER(SEARCH("C", 'Dry_Litterbag Placem_Collection'!V90)),"YES","")</f>
        <v/>
      </c>
      <c r="AL749" s="289" t="str">
        <f>IF(ISNUMBER(SEARCH("H", 'Dry_Litterbag Placem_Collection'!V90)),"YES","")</f>
        <v/>
      </c>
      <c r="AM749" s="289" t="str">
        <f>IF(ISNUMBER(SEARCH("R", 'Dry_Litterbag Placem_Collection'!V90)),"YES","")</f>
        <v/>
      </c>
    </row>
    <row r="750" spans="1:39" ht="15" customHeight="1">
      <c r="A750" s="281" t="s">
        <v>2677</v>
      </c>
      <c r="B750" s="282">
        <f>'Dry_Litterbag Placem_Collection'!A91</f>
        <v>89</v>
      </c>
      <c r="C750" s="282" t="str">
        <f>'Dry_Litterbag Placem_Collection'!B91</f>
        <v>Maswa</v>
      </c>
      <c r="D750" s="282" t="s">
        <v>2677</v>
      </c>
      <c r="E750" s="282" t="s">
        <v>2679</v>
      </c>
      <c r="F750" s="282">
        <v>4</v>
      </c>
      <c r="G750" s="283" t="str">
        <f>'Dry_Litterbag Placem_Collection'!C91</f>
        <v>Dry_W4_T1</v>
      </c>
      <c r="H750" s="293" t="s">
        <v>3672</v>
      </c>
      <c r="I750" s="294" t="s">
        <v>298</v>
      </c>
      <c r="J750" s="282" t="str">
        <f>IF(ISBLANK('Dry_Litterbag Placem_Collection'!M91),"","R"&amp;""&amp;'Dry_Litterbag Placem_Collection'!M91)</f>
        <v>R601</v>
      </c>
      <c r="K750" s="286">
        <f>IFERROR(INDEX('Green_rooibos initial weight'!$C$5:$C$1749,MATCH(J750, 'Green_rooibos initial weight'!$A$5:$A$1749,0)),"")</f>
        <v>2.198</v>
      </c>
      <c r="L750" s="286">
        <f t="shared" si="45"/>
        <v>1.9481999999999999</v>
      </c>
      <c r="M750" s="291"/>
      <c r="N750" s="291"/>
      <c r="O750" s="286">
        <f>IF(IFERROR(INDEX('Both teabags AfterDry'!$D$3:$D$900,MATCH(J750,'Both teabags AfterDry'!$A$3:$A$900,0)),"")="","",(IFERROR(INDEX('Both teabags AfterDry'!$D$3:$D$900,MATCH(J750,'Both teabags AfterDry'!$A$3:$A$900,0)),"")))</f>
        <v>1.9592000000000001</v>
      </c>
      <c r="P750" s="286">
        <f t="shared" si="46"/>
        <v>1.8086</v>
      </c>
      <c r="Q750" s="291"/>
      <c r="R750" s="291"/>
      <c r="S750" s="287">
        <f>'Dry_Litterbag Placem_Collection'!E91</f>
        <v>42937</v>
      </c>
      <c r="T750" s="287">
        <f>IF('Dry_Litterbag Placem_Collection'!G91="","",'Dry_Litterbag Placem_Collection'!G91)</f>
        <v>43006</v>
      </c>
      <c r="U750" s="288">
        <f t="shared" si="44"/>
        <v>69</v>
      </c>
      <c r="V750" s="286">
        <f t="shared" si="47"/>
        <v>0.13959999999999995</v>
      </c>
      <c r="W750" s="289">
        <f>IFERROR(INDEX(Rainfall_Dry!$O$2:$O$217,MATCH(B750, Rainfall_Dry!$A$2:$A$217,0)),"")</f>
        <v>12.563016860999999</v>
      </c>
      <c r="X750" s="270">
        <v>28.145762029394</v>
      </c>
      <c r="Y750" s="270">
        <v>25.085564727199518</v>
      </c>
      <c r="Z750" s="270">
        <v>46.768673243406489</v>
      </c>
      <c r="AA750" s="271" t="s">
        <v>2688</v>
      </c>
      <c r="AB750" s="270">
        <v>2.1716214884179394</v>
      </c>
      <c r="AC750">
        <f>IF('WetLitterbags placem_collection'!AB91="","",'WetLitterbags placem_collection'!AB91)</f>
        <v>7.3</v>
      </c>
      <c r="AD750">
        <f>IF('WetLitterbags placem_collection'!Z91="","",'WetLitterbags placem_collection'!Z91)</f>
        <v>35.799999999999997</v>
      </c>
      <c r="AE750" s="256" t="str">
        <f>IF('WetLitterbags placem_collection'!AA91="","",'WetLitterbags placem_collection'!AA91)</f>
        <v>O</v>
      </c>
      <c r="AF750">
        <f>IF('WetLitterbags placem_collection'!AC91="","",'WetLitterbags placem_collection'!AC91)</f>
        <v>0</v>
      </c>
      <c r="AG750">
        <f>IFERROR(AVERAGE('Dry_Litterbag Placem_Collection'!O91,'Dry_Litterbag Placem_Collection'!R91),"")</f>
        <v>10.5</v>
      </c>
      <c r="AH750" s="290">
        <f>IFERROR(AVERAGE('Dry_Litterbag Placem_Collection'!N91,'Dry_Litterbag Placem_Collection'!Q91),"")</f>
        <v>26.6</v>
      </c>
      <c r="AI750" s="289">
        <f>INDEX(Coordinates!$B$2:$B$197,MATCH(G750,Coordinates!$J$2:$J$197,0))</f>
        <v>-3.2966709980000002</v>
      </c>
      <c r="AJ750" s="289">
        <f>INDEX(Coordinates!$C$2:$C$197,MATCH(G750,Coordinates!$J$2:$J$197,0))</f>
        <v>34.854407019999996</v>
      </c>
      <c r="AK750" s="289" t="str">
        <f>IF(ISNUMBER(SEARCH("C", 'Dry_Litterbag Placem_Collection'!V91)),"YES","")</f>
        <v/>
      </c>
      <c r="AL750" s="289" t="str">
        <f>IF(ISNUMBER(SEARCH("H", 'Dry_Litterbag Placem_Collection'!V91)),"YES","")</f>
        <v/>
      </c>
      <c r="AM750" s="289" t="str">
        <f>IF(ISNUMBER(SEARCH("R", 'Dry_Litterbag Placem_Collection'!V91)),"YES","")</f>
        <v/>
      </c>
    </row>
    <row r="751" spans="1:39" ht="15" customHeight="1">
      <c r="A751" s="281" t="s">
        <v>2677</v>
      </c>
      <c r="B751" s="282">
        <f>'Dry_Litterbag Placem_Collection'!A92</f>
        <v>90</v>
      </c>
      <c r="C751" s="282" t="str">
        <f>'Dry_Litterbag Placem_Collection'!B92</f>
        <v>Maswa</v>
      </c>
      <c r="D751" s="282" t="s">
        <v>2677</v>
      </c>
      <c r="E751" s="282" t="s">
        <v>2679</v>
      </c>
      <c r="F751" s="282">
        <v>4</v>
      </c>
      <c r="G751" s="283" t="str">
        <f>'Dry_Litterbag Placem_Collection'!C92</f>
        <v>Dry_W4_T2</v>
      </c>
      <c r="H751" s="293" t="s">
        <v>3672</v>
      </c>
      <c r="I751" s="294" t="s">
        <v>298</v>
      </c>
      <c r="J751" s="282" t="str">
        <f>IF(ISBLANK('Dry_Litterbag Placem_Collection'!M92),"","R"&amp;""&amp;'Dry_Litterbag Placem_Collection'!M92)</f>
        <v>R220</v>
      </c>
      <c r="K751" s="286">
        <f>IFERROR(INDEX('Green_rooibos initial weight'!$C$5:$C$1749,MATCH(J751, 'Green_rooibos initial weight'!$A$5:$A$1749,0)),"")</f>
        <v>2.2269999999999999</v>
      </c>
      <c r="L751" s="286">
        <f t="shared" si="45"/>
        <v>1.9771999999999998</v>
      </c>
      <c r="M751" s="291"/>
      <c r="N751" s="291"/>
      <c r="O751" s="286" t="str">
        <f>IF(IFERROR(INDEX('Both teabags AfterDry'!$D$3:$D$900,MATCH(J751,'Both teabags AfterDry'!$A$3:$A$900,0)),"")="","",(IFERROR(INDEX('Both teabags AfterDry'!$D$3:$D$900,MATCH(J751,'Both teabags AfterDry'!$A$3:$A$900,0)),"")))</f>
        <v/>
      </c>
      <c r="P751" s="286" t="str">
        <f t="shared" si="46"/>
        <v/>
      </c>
      <c r="Q751" s="291"/>
      <c r="R751" s="291"/>
      <c r="S751" s="287">
        <f>'Dry_Litterbag Placem_Collection'!E92</f>
        <v>42937</v>
      </c>
      <c r="T751" s="287">
        <f>IF('Dry_Litterbag Placem_Collection'!G92="","",'Dry_Litterbag Placem_Collection'!G92)</f>
        <v>43006</v>
      </c>
      <c r="U751" s="288">
        <f t="shared" si="44"/>
        <v>69</v>
      </c>
      <c r="V751" s="286" t="str">
        <f t="shared" si="47"/>
        <v/>
      </c>
      <c r="W751" s="289">
        <f>IFERROR(INDEX(Rainfall_Dry!$O$2:$O$217,MATCH(B751, Rainfall_Dry!$A$2:$A$217,0)),"")</f>
        <v>12.563016860999999</v>
      </c>
      <c r="X751" s="270">
        <v>28.145762029394</v>
      </c>
      <c r="Y751" s="270">
        <v>25.085564727199518</v>
      </c>
      <c r="Z751" s="270">
        <v>46.768673243406489</v>
      </c>
      <c r="AA751" s="271" t="s">
        <v>2688</v>
      </c>
      <c r="AB751" s="270">
        <v>3.1716214884179399</v>
      </c>
      <c r="AC751">
        <f>IF('WetLitterbags placem_collection'!AB92="","",'WetLitterbags placem_collection'!AB92)</f>
        <v>7.7</v>
      </c>
      <c r="AD751">
        <f>IF('WetLitterbags placem_collection'!Z92="","",'WetLitterbags placem_collection'!Z92)</f>
        <v>30.4</v>
      </c>
      <c r="AE751" s="256" t="str">
        <f>IF('WetLitterbags placem_collection'!AA92="","",'WetLitterbags placem_collection'!AA92)</f>
        <v>O</v>
      </c>
      <c r="AF751">
        <f>IF('WetLitterbags placem_collection'!AC92="","",'WetLitterbags placem_collection'!AC92)</f>
        <v>0</v>
      </c>
      <c r="AG751">
        <f>IFERROR(AVERAGE('Dry_Litterbag Placem_Collection'!O92,'Dry_Litterbag Placem_Collection'!R92),"")</f>
        <v>9.85</v>
      </c>
      <c r="AH751" s="290">
        <f>IFERROR(AVERAGE('Dry_Litterbag Placem_Collection'!N92,'Dry_Litterbag Placem_Collection'!Q92),"")</f>
        <v>26.45</v>
      </c>
      <c r="AI751" s="289">
        <f>INDEX(Coordinates!$B$2:$B$197,MATCH(G751,Coordinates!$J$2:$J$197,0))</f>
        <v>-3.2966860009999999</v>
      </c>
      <c r="AJ751" s="289">
        <f>INDEX(Coordinates!$C$2:$C$197,MATCH(G751,Coordinates!$J$2:$J$197,0))</f>
        <v>34.854371989999997</v>
      </c>
      <c r="AK751" s="289" t="str">
        <f>IF(ISNUMBER(SEARCH("C", 'Dry_Litterbag Placem_Collection'!V92)),"YES","")</f>
        <v/>
      </c>
      <c r="AL751" s="289" t="str">
        <f>IF(ISNUMBER(SEARCH("H", 'Dry_Litterbag Placem_Collection'!V92)),"YES","")</f>
        <v/>
      </c>
      <c r="AM751" s="289" t="str">
        <f>IF(ISNUMBER(SEARCH("R", 'Dry_Litterbag Placem_Collection'!V92)),"YES","")</f>
        <v/>
      </c>
    </row>
    <row r="752" spans="1:39" ht="15" customHeight="1">
      <c r="A752" s="281" t="s">
        <v>2677</v>
      </c>
      <c r="B752" s="282">
        <f>'Dry_Litterbag Placem_Collection'!A93</f>
        <v>91</v>
      </c>
      <c r="C752" s="282" t="str">
        <f>'Dry_Litterbag Placem_Collection'!B93</f>
        <v>Maswa</v>
      </c>
      <c r="D752" s="282" t="s">
        <v>2677</v>
      </c>
      <c r="E752" s="282" t="s">
        <v>2679</v>
      </c>
      <c r="F752" s="282">
        <v>4</v>
      </c>
      <c r="G752" s="283" t="str">
        <f>'Dry_Litterbag Placem_Collection'!C93</f>
        <v>Dry_W4_T3</v>
      </c>
      <c r="H752" s="293" t="s">
        <v>3672</v>
      </c>
      <c r="I752" s="294" t="s">
        <v>298</v>
      </c>
      <c r="J752" s="282" t="str">
        <f>IF(ISBLANK('Dry_Litterbag Placem_Collection'!M93),"","R"&amp;""&amp;'Dry_Litterbag Placem_Collection'!M93)</f>
        <v>R659</v>
      </c>
      <c r="K752" s="286">
        <f>IFERROR(INDEX('Green_rooibos initial weight'!$C$5:$C$1749,MATCH(J752, 'Green_rooibos initial weight'!$A$5:$A$1749,0)),"")</f>
        <v>2.2349999999999999</v>
      </c>
      <c r="L752" s="286">
        <f t="shared" si="45"/>
        <v>1.9851999999999999</v>
      </c>
      <c r="M752" s="291"/>
      <c r="N752" s="291"/>
      <c r="O752" s="286">
        <f>IF(IFERROR(INDEX('Both teabags AfterDry'!$D$3:$D$900,MATCH(J752,'Both teabags AfterDry'!$A$3:$A$900,0)),"")="","",(IFERROR(INDEX('Both teabags AfterDry'!$D$3:$D$900,MATCH(J752,'Both teabags AfterDry'!$A$3:$A$900,0)),"")))</f>
        <v>2.0495999999999999</v>
      </c>
      <c r="P752" s="286">
        <f t="shared" si="46"/>
        <v>1.8989999999999998</v>
      </c>
      <c r="Q752" s="291"/>
      <c r="R752" s="291"/>
      <c r="S752" s="287">
        <f>'Dry_Litterbag Placem_Collection'!E93</f>
        <v>42937</v>
      </c>
      <c r="T752" s="287">
        <f>IF('Dry_Litterbag Placem_Collection'!G93="","",'Dry_Litterbag Placem_Collection'!G93)</f>
        <v>43006</v>
      </c>
      <c r="U752" s="288">
        <f t="shared" si="44"/>
        <v>69</v>
      </c>
      <c r="V752" s="286">
        <f t="shared" si="47"/>
        <v>8.6200000000000054E-2</v>
      </c>
      <c r="W752" s="289">
        <f>IFERROR(INDEX(Rainfall_Dry!$O$2:$O$217,MATCH(B752, Rainfall_Dry!$A$2:$A$217,0)),"")</f>
        <v>12.563016860999999</v>
      </c>
      <c r="X752" s="270">
        <v>28.145762029394</v>
      </c>
      <c r="Y752" s="270">
        <v>25.085564727199518</v>
      </c>
      <c r="Z752" s="270">
        <v>46.768673243406489</v>
      </c>
      <c r="AA752" s="271" t="s">
        <v>2688</v>
      </c>
      <c r="AB752" s="270">
        <v>4.1716214884179399</v>
      </c>
      <c r="AC752">
        <f>IF('WetLitterbags placem_collection'!AB93="","",'WetLitterbags placem_collection'!AB93)</f>
        <v>6.1</v>
      </c>
      <c r="AD752">
        <f>IF('WetLitterbags placem_collection'!Z93="","",'WetLitterbags placem_collection'!Z93)</f>
        <v>39.4</v>
      </c>
      <c r="AE752" s="256" t="str">
        <f>IF('WetLitterbags placem_collection'!AA93="","",'WetLitterbags placem_collection'!AA93)</f>
        <v>O</v>
      </c>
      <c r="AF752">
        <f>IF('WetLitterbags placem_collection'!AC93="","",'WetLitterbags placem_collection'!AC93)</f>
        <v>1</v>
      </c>
      <c r="AG752">
        <f>IFERROR(AVERAGE('Dry_Litterbag Placem_Collection'!O93,'Dry_Litterbag Placem_Collection'!R93),"")</f>
        <v>10.95</v>
      </c>
      <c r="AH752" s="290">
        <f>IFERROR(AVERAGE('Dry_Litterbag Placem_Collection'!N93,'Dry_Litterbag Placem_Collection'!Q93),"")</f>
        <v>25.95</v>
      </c>
      <c r="AI752" s="289">
        <f>INDEX(Coordinates!$B$2:$B$197,MATCH(G752,Coordinates!$J$2:$J$197,0))</f>
        <v>-3.2966180239999998</v>
      </c>
      <c r="AJ752" s="289">
        <f>INDEX(Coordinates!$C$2:$C$197,MATCH(G752,Coordinates!$J$2:$J$197,0))</f>
        <v>34.854464020000002</v>
      </c>
      <c r="AK752" s="289" t="str">
        <f>IF(ISNUMBER(SEARCH("C", 'Dry_Litterbag Placem_Collection'!V93)),"YES","")</f>
        <v/>
      </c>
      <c r="AL752" s="289" t="str">
        <f>IF(ISNUMBER(SEARCH("H", 'Dry_Litterbag Placem_Collection'!V93)),"YES","")</f>
        <v/>
      </c>
      <c r="AM752" s="289" t="str">
        <f>IF(ISNUMBER(SEARCH("R", 'Dry_Litterbag Placem_Collection'!V93)),"YES","")</f>
        <v/>
      </c>
    </row>
    <row r="753" spans="1:39" ht="15" customHeight="1">
      <c r="A753" s="281" t="s">
        <v>2677</v>
      </c>
      <c r="B753" s="282">
        <f>'Dry_Litterbag Placem_Collection'!A94</f>
        <v>92</v>
      </c>
      <c r="C753" s="282" t="str">
        <f>'Dry_Litterbag Placem_Collection'!B94</f>
        <v>Maswa</v>
      </c>
      <c r="D753" s="282" t="s">
        <v>2677</v>
      </c>
      <c r="E753" s="282" t="s">
        <v>2679</v>
      </c>
      <c r="F753" s="282">
        <v>4</v>
      </c>
      <c r="G753" s="283" t="str">
        <f>'Dry_Litterbag Placem_Collection'!C94</f>
        <v>Dry_W4_T4</v>
      </c>
      <c r="H753" s="293" t="s">
        <v>3672</v>
      </c>
      <c r="I753" s="294" t="s">
        <v>298</v>
      </c>
      <c r="J753" s="282" t="str">
        <f>IF(ISBLANK('Dry_Litterbag Placem_Collection'!M94),"","R"&amp;""&amp;'Dry_Litterbag Placem_Collection'!M94)</f>
        <v>R619</v>
      </c>
      <c r="K753" s="286">
        <f>IFERROR(INDEX('Green_rooibos initial weight'!$C$5:$C$1749,MATCH(J753, 'Green_rooibos initial weight'!$A$5:$A$1749,0)),"")</f>
        <v>2.1480000000000001</v>
      </c>
      <c r="L753" s="286">
        <f t="shared" si="45"/>
        <v>1.8982000000000001</v>
      </c>
      <c r="M753" s="291"/>
      <c r="N753" s="291"/>
      <c r="O753" s="286">
        <f>IF(IFERROR(INDEX('Both teabags AfterDry'!$D$3:$D$900,MATCH(J753,'Both teabags AfterDry'!$A$3:$A$900,0)),"")="","",(IFERROR(INDEX('Both teabags AfterDry'!$D$3:$D$900,MATCH(J753,'Both teabags AfterDry'!$A$3:$A$900,0)),"")))</f>
        <v>1.9713000000000001</v>
      </c>
      <c r="P753" s="286">
        <f t="shared" si="46"/>
        <v>1.8207</v>
      </c>
      <c r="Q753" s="291"/>
      <c r="R753" s="291"/>
      <c r="S753" s="287">
        <f>'Dry_Litterbag Placem_Collection'!E94</f>
        <v>42937</v>
      </c>
      <c r="T753" s="287">
        <f>IF('Dry_Litterbag Placem_Collection'!G94="","",'Dry_Litterbag Placem_Collection'!G94)</f>
        <v>43006</v>
      </c>
      <c r="U753" s="288">
        <f t="shared" si="44"/>
        <v>69</v>
      </c>
      <c r="V753" s="286">
        <f t="shared" si="47"/>
        <v>7.7500000000000124E-2</v>
      </c>
      <c r="W753" s="289">
        <f>IFERROR(INDEX(Rainfall_Dry!$O$2:$O$217,MATCH(B753, Rainfall_Dry!$A$2:$A$217,0)),"")</f>
        <v>12.563016860999999</v>
      </c>
      <c r="X753" s="270">
        <v>28.145762029394</v>
      </c>
      <c r="Y753" s="270">
        <v>25.085564727199518</v>
      </c>
      <c r="Z753" s="270">
        <v>46.768673243406489</v>
      </c>
      <c r="AA753" s="271" t="s">
        <v>2688</v>
      </c>
      <c r="AB753" s="270">
        <v>5.1716214884179399</v>
      </c>
      <c r="AC753">
        <f>IF('WetLitterbags placem_collection'!AB94="","",'WetLitterbags placem_collection'!AB94)</f>
        <v>7.7</v>
      </c>
      <c r="AD753">
        <f>IF('WetLitterbags placem_collection'!Z94="","",'WetLitterbags placem_collection'!Z94)</f>
        <v>24.8</v>
      </c>
      <c r="AE753" s="256" t="str">
        <f>IF('WetLitterbags placem_collection'!AA94="","",'WetLitterbags placem_collection'!AA94)</f>
        <v>O</v>
      </c>
      <c r="AF753">
        <f>IF('WetLitterbags placem_collection'!AC94="","",'WetLitterbags placem_collection'!AC94)</f>
        <v>1</v>
      </c>
      <c r="AG753">
        <f>IFERROR(AVERAGE('Dry_Litterbag Placem_Collection'!O94,'Dry_Litterbag Placem_Collection'!R94),"")</f>
        <v>10.25</v>
      </c>
      <c r="AH753" s="290">
        <f>IFERROR(AVERAGE('Dry_Litterbag Placem_Collection'!N94,'Dry_Litterbag Placem_Collection'!Q94),"")</f>
        <v>26</v>
      </c>
      <c r="AI753" s="289">
        <f>INDEX(Coordinates!$B$2:$B$197,MATCH(G753,Coordinates!$J$2:$J$197,0))</f>
        <v>-3.2965539860000002</v>
      </c>
      <c r="AJ753" s="289">
        <f>INDEX(Coordinates!$C$2:$C$197,MATCH(G753,Coordinates!$J$2:$J$197,0))</f>
        <v>34.854455969999997</v>
      </c>
      <c r="AK753" s="289" t="str">
        <f>IF(ISNUMBER(SEARCH("C", 'Dry_Litterbag Placem_Collection'!V94)),"YES","")</f>
        <v/>
      </c>
      <c r="AL753" s="289" t="str">
        <f>IF(ISNUMBER(SEARCH("H", 'Dry_Litterbag Placem_Collection'!V94)),"YES","")</f>
        <v/>
      </c>
      <c r="AM753" s="289" t="str">
        <f>IF(ISNUMBER(SEARCH("R", 'Dry_Litterbag Placem_Collection'!V94)),"YES","")</f>
        <v/>
      </c>
    </row>
    <row r="754" spans="1:39" ht="15" customHeight="1">
      <c r="A754" s="281" t="s">
        <v>2677</v>
      </c>
      <c r="B754" s="282">
        <f>'Dry_Litterbag Placem_Collection'!A95</f>
        <v>93</v>
      </c>
      <c r="C754" s="282" t="str">
        <f>'Dry_Litterbag Placem_Collection'!B95</f>
        <v>Maswa</v>
      </c>
      <c r="D754" s="282" t="s">
        <v>2677</v>
      </c>
      <c r="E754" s="282" t="s">
        <v>2679</v>
      </c>
      <c r="F754" s="282">
        <v>4</v>
      </c>
      <c r="G754" s="283" t="str">
        <f>'Dry_Litterbag Placem_Collection'!C95</f>
        <v>Dry_W4_T5</v>
      </c>
      <c r="H754" s="293" t="s">
        <v>3672</v>
      </c>
      <c r="I754" s="294" t="s">
        <v>298</v>
      </c>
      <c r="J754" s="282" t="str">
        <f>IF(ISBLANK('Dry_Litterbag Placem_Collection'!M95),"","R"&amp;""&amp;'Dry_Litterbag Placem_Collection'!M95)</f>
        <v>R106</v>
      </c>
      <c r="K754" s="286">
        <f>IFERROR(INDEX('Green_rooibos initial weight'!$C$5:$C$1749,MATCH(J754, 'Green_rooibos initial weight'!$A$5:$A$1749,0)),"")</f>
        <v>2.2330000000000001</v>
      </c>
      <c r="L754" s="286">
        <f t="shared" si="45"/>
        <v>1.9832000000000001</v>
      </c>
      <c r="M754" s="291"/>
      <c r="N754" s="291"/>
      <c r="O754" s="286">
        <f>IF(IFERROR(INDEX('Both teabags AfterDry'!$D$3:$D$900,MATCH(J754,'Both teabags AfterDry'!$A$3:$A$900,0)),"")="","",(IFERROR(INDEX('Both teabags AfterDry'!$D$3:$D$900,MATCH(J754,'Both teabags AfterDry'!$A$3:$A$900,0)),"")))</f>
        <v>2.0352999999999999</v>
      </c>
      <c r="P754" s="286">
        <f t="shared" si="46"/>
        <v>1.8846999999999998</v>
      </c>
      <c r="Q754" s="291"/>
      <c r="R754" s="291"/>
      <c r="S754" s="287">
        <f>'Dry_Litterbag Placem_Collection'!E95</f>
        <v>42937</v>
      </c>
      <c r="T754" s="287">
        <f>IF('Dry_Litterbag Placem_Collection'!G95="","",'Dry_Litterbag Placem_Collection'!G95)</f>
        <v>43006</v>
      </c>
      <c r="U754" s="288">
        <f t="shared" si="44"/>
        <v>69</v>
      </c>
      <c r="V754" s="286">
        <f t="shared" si="47"/>
        <v>9.8500000000000254E-2</v>
      </c>
      <c r="W754" s="289">
        <f>IFERROR(INDEX(Rainfall_Dry!$O$2:$O$217,MATCH(B754, Rainfall_Dry!$A$2:$A$217,0)),"")</f>
        <v>12.563016860999999</v>
      </c>
      <c r="X754" s="270">
        <v>28.145762029394</v>
      </c>
      <c r="Y754" s="270">
        <v>25.085564727199518</v>
      </c>
      <c r="Z754" s="270">
        <v>46.768673243406489</v>
      </c>
      <c r="AA754" s="271" t="s">
        <v>2688</v>
      </c>
      <c r="AB754" s="270">
        <v>6.1716214884179399</v>
      </c>
      <c r="AC754">
        <f>IF('WetLitterbags placem_collection'!AB95="","",'WetLitterbags placem_collection'!AB95)</f>
        <v>6.6</v>
      </c>
      <c r="AD754">
        <f>IF('WetLitterbags placem_collection'!Z95="","",'WetLitterbags placem_collection'!Z95)</f>
        <v>40</v>
      </c>
      <c r="AE754" s="256" t="str">
        <f>IF('WetLitterbags placem_collection'!AA95="","",'WetLitterbags placem_collection'!AA95)</f>
        <v>O</v>
      </c>
      <c r="AF754">
        <f>IF('WetLitterbags placem_collection'!AC95="","",'WetLitterbags placem_collection'!AC95)</f>
        <v>1</v>
      </c>
      <c r="AG754">
        <f>IFERROR(AVERAGE('Dry_Litterbag Placem_Collection'!O95,'Dry_Litterbag Placem_Collection'!R95),"")</f>
        <v>10.45</v>
      </c>
      <c r="AH754" s="290">
        <f>IFERROR(AVERAGE('Dry_Litterbag Placem_Collection'!N95,'Dry_Litterbag Placem_Collection'!Q95),"")</f>
        <v>26.4</v>
      </c>
      <c r="AI754" s="289">
        <f>INDEX(Coordinates!$B$2:$B$197,MATCH(G754,Coordinates!$J$2:$J$197,0))</f>
        <v>-3.2964789680000002</v>
      </c>
      <c r="AJ754" s="289">
        <f>INDEX(Coordinates!$C$2:$C$197,MATCH(G754,Coordinates!$J$2:$J$197,0))</f>
        <v>34.854331000000002</v>
      </c>
      <c r="AK754" s="289" t="str">
        <f>IF(ISNUMBER(SEARCH("C", 'Dry_Litterbag Placem_Collection'!V95)),"YES","")</f>
        <v/>
      </c>
      <c r="AL754" s="289" t="str">
        <f>IF(ISNUMBER(SEARCH("H", 'Dry_Litterbag Placem_Collection'!V95)),"YES","")</f>
        <v/>
      </c>
      <c r="AM754" s="289" t="str">
        <f>IF(ISNUMBER(SEARCH("R", 'Dry_Litterbag Placem_Collection'!V95)),"YES","")</f>
        <v/>
      </c>
    </row>
    <row r="755" spans="1:39" ht="15" customHeight="1">
      <c r="A755" s="281" t="s">
        <v>2677</v>
      </c>
      <c r="B755" s="282">
        <f>'Dry_Litterbag Placem_Collection'!A96</f>
        <v>94</v>
      </c>
      <c r="C755" s="282" t="str">
        <f>'Dry_Litterbag Placem_Collection'!B96</f>
        <v>Maswa</v>
      </c>
      <c r="D755" s="282" t="s">
        <v>2677</v>
      </c>
      <c r="E755" s="282" t="s">
        <v>2679</v>
      </c>
      <c r="F755" s="282">
        <v>4</v>
      </c>
      <c r="G755" s="283" t="str">
        <f>'Dry_Litterbag Placem_Collection'!C96</f>
        <v>Dry_W4_T6</v>
      </c>
      <c r="H755" s="293" t="s">
        <v>3672</v>
      </c>
      <c r="I755" s="294" t="s">
        <v>298</v>
      </c>
      <c r="J755" s="282" t="str">
        <f>IF(ISBLANK('Dry_Litterbag Placem_Collection'!M96),"","R"&amp;""&amp;'Dry_Litterbag Placem_Collection'!M96)</f>
        <v/>
      </c>
      <c r="K755" s="286" t="str">
        <f>IFERROR(INDEX('Green_rooibos initial weight'!$C$5:$C$1749,MATCH(J755, 'Green_rooibos initial weight'!$A$5:$A$1749,0)),"")</f>
        <v/>
      </c>
      <c r="L755" s="286" t="str">
        <f t="shared" si="45"/>
        <v/>
      </c>
      <c r="M755" s="291"/>
      <c r="N755" s="291"/>
      <c r="O755" s="286" t="str">
        <f>IF(IFERROR(INDEX('Both teabags AfterDry'!$D$3:$D$900,MATCH(J755,'Both teabags AfterDry'!$A$3:$A$900,0)),"")="","",(IFERROR(INDEX('Both teabags AfterDry'!$D$3:$D$900,MATCH(J755,'Both teabags AfterDry'!$A$3:$A$900,0)),"")))</f>
        <v/>
      </c>
      <c r="P755" s="286" t="str">
        <f t="shared" si="46"/>
        <v/>
      </c>
      <c r="Q755" s="291"/>
      <c r="R755" s="291"/>
      <c r="S755" s="287">
        <f>'Dry_Litterbag Placem_Collection'!E96</f>
        <v>0</v>
      </c>
      <c r="T755" s="287" t="str">
        <f>IF('Dry_Litterbag Placem_Collection'!G96="","",'Dry_Litterbag Placem_Collection'!G96)</f>
        <v/>
      </c>
      <c r="U755" s="288" t="str">
        <f t="shared" si="44"/>
        <v/>
      </c>
      <c r="V755" s="286" t="str">
        <f t="shared" si="47"/>
        <v/>
      </c>
      <c r="W755" s="289" t="str">
        <f>IFERROR(INDEX(Rainfall_Dry!$O$2:$O$217,MATCH(B755, Rainfall_Dry!$A$2:$A$217,0)),"")</f>
        <v/>
      </c>
      <c r="X755" s="270">
        <v>28.145762029394</v>
      </c>
      <c r="Y755" s="270">
        <v>25.085564727199518</v>
      </c>
      <c r="Z755" s="270">
        <v>46.768673243406489</v>
      </c>
      <c r="AA755" s="271" t="s">
        <v>2688</v>
      </c>
      <c r="AB755" s="270">
        <v>7.1716214884179399</v>
      </c>
      <c r="AC755" t="str">
        <f>IF('WetLitterbags placem_collection'!AB96="","",'WetLitterbags placem_collection'!AB96)</f>
        <v/>
      </c>
      <c r="AD755" t="str">
        <f>IF('WetLitterbags placem_collection'!Z96="","",'WetLitterbags placem_collection'!Z96)</f>
        <v/>
      </c>
      <c r="AE755" s="256" t="str">
        <f>IF('WetLitterbags placem_collection'!AA96="","",'WetLitterbags placem_collection'!AA96)</f>
        <v/>
      </c>
      <c r="AF755" t="str">
        <f>IF('WetLitterbags placem_collection'!AC96="","",'WetLitterbags placem_collection'!AC96)</f>
        <v/>
      </c>
      <c r="AG755" t="str">
        <f>IFERROR(AVERAGE('Dry_Litterbag Placem_Collection'!O96,'Dry_Litterbag Placem_Collection'!R96),"")</f>
        <v/>
      </c>
      <c r="AH755" s="290" t="str">
        <f>IFERROR(AVERAGE('Dry_Litterbag Placem_Collection'!N96,'Dry_Litterbag Placem_Collection'!Q96),"")</f>
        <v/>
      </c>
      <c r="AI755" s="289">
        <f>INDEX(Coordinates!$B$2:$B$197,MATCH(G755,Coordinates!$J$2:$J$197,0))</f>
        <v>-3.2964649700000002</v>
      </c>
      <c r="AJ755" s="289">
        <f>INDEX(Coordinates!$C$2:$C$197,MATCH(G755,Coordinates!$J$2:$J$197,0))</f>
        <v>34.854340970000003</v>
      </c>
      <c r="AK755" s="289" t="str">
        <f>IF(ISNUMBER(SEARCH("C", 'Dry_Litterbag Placem_Collection'!V96)),"YES","")</f>
        <v/>
      </c>
      <c r="AL755" s="289" t="str">
        <f>IF(ISNUMBER(SEARCH("H", 'Dry_Litterbag Placem_Collection'!V96)),"YES","")</f>
        <v/>
      </c>
      <c r="AM755" s="289" t="str">
        <f>IF(ISNUMBER(SEARCH("R", 'Dry_Litterbag Placem_Collection'!V96)),"YES","")</f>
        <v/>
      </c>
    </row>
    <row r="756" spans="1:39" ht="15" customHeight="1">
      <c r="A756" s="281" t="s">
        <v>2677</v>
      </c>
      <c r="B756" s="282">
        <f>'Dry_Litterbag Placem_Collection'!A97</f>
        <v>95</v>
      </c>
      <c r="C756" s="282" t="str">
        <f>'Dry_Litterbag Placem_Collection'!B97</f>
        <v>Maswa</v>
      </c>
      <c r="D756" s="282" t="s">
        <v>2677</v>
      </c>
      <c r="E756" s="282" t="s">
        <v>2679</v>
      </c>
      <c r="F756" s="282">
        <v>4</v>
      </c>
      <c r="G756" s="283" t="str">
        <f>'Dry_Litterbag Placem_Collection'!C97</f>
        <v>Dry_W4_T7</v>
      </c>
      <c r="H756" s="293" t="s">
        <v>3672</v>
      </c>
      <c r="I756" s="294" t="s">
        <v>298</v>
      </c>
      <c r="J756" s="282" t="str">
        <f>IF(ISBLANK('Dry_Litterbag Placem_Collection'!M97),"","R"&amp;""&amp;'Dry_Litterbag Placem_Collection'!M97)</f>
        <v>R233</v>
      </c>
      <c r="K756" s="286">
        <f>IFERROR(INDEX('Green_rooibos initial weight'!$C$5:$C$1749,MATCH(J756, 'Green_rooibos initial weight'!$A$5:$A$1749,0)),"")</f>
        <v>2.1749999999999998</v>
      </c>
      <c r="L756" s="286">
        <f t="shared" si="45"/>
        <v>1.9251999999999998</v>
      </c>
      <c r="M756" s="291"/>
      <c r="N756" s="291"/>
      <c r="O756" s="286">
        <f>IF(IFERROR(INDEX('Both teabags AfterDry'!$D$3:$D$900,MATCH(J756,'Both teabags AfterDry'!$A$3:$A$900,0)),"")="","",(IFERROR(INDEX('Both teabags AfterDry'!$D$3:$D$900,MATCH(J756,'Both teabags AfterDry'!$A$3:$A$900,0)),"")))</f>
        <v>1.9479</v>
      </c>
      <c r="P756" s="286">
        <f t="shared" si="46"/>
        <v>1.7972999999999999</v>
      </c>
      <c r="Q756" s="291"/>
      <c r="R756" s="291"/>
      <c r="S756" s="287">
        <f>'Dry_Litterbag Placem_Collection'!E97</f>
        <v>42937</v>
      </c>
      <c r="T756" s="287">
        <f>IF('Dry_Litterbag Placem_Collection'!G97="","",'Dry_Litterbag Placem_Collection'!G97)</f>
        <v>43006</v>
      </c>
      <c r="U756" s="288">
        <f t="shared" si="44"/>
        <v>69</v>
      </c>
      <c r="V756" s="286">
        <f t="shared" si="47"/>
        <v>0.1278999999999999</v>
      </c>
      <c r="W756" s="289">
        <f>IFERROR(INDEX(Rainfall_Dry!$O$2:$O$217,MATCH(B756, Rainfall_Dry!$A$2:$A$217,0)),"")</f>
        <v>12.563016860999999</v>
      </c>
      <c r="X756" s="270">
        <v>28.145762029394</v>
      </c>
      <c r="Y756" s="270">
        <v>25.085564727199518</v>
      </c>
      <c r="Z756" s="270">
        <v>46.768673243406489</v>
      </c>
      <c r="AA756" s="271" t="s">
        <v>2688</v>
      </c>
      <c r="AB756" s="270">
        <v>8.1716214884179408</v>
      </c>
      <c r="AC756">
        <f>IF('WetLitterbags placem_collection'!AB97="","",'WetLitterbags placem_collection'!AB97)</f>
        <v>5.4</v>
      </c>
      <c r="AD756">
        <f>IF('WetLitterbags placem_collection'!Z97="","",'WetLitterbags placem_collection'!Z97)</f>
        <v>15.2</v>
      </c>
      <c r="AE756" s="256" t="str">
        <f>IF('WetLitterbags placem_collection'!AA97="","",'WetLitterbags placem_collection'!AA97)</f>
        <v>O</v>
      </c>
      <c r="AF756">
        <f>IF('WetLitterbags placem_collection'!AC97="","",'WetLitterbags placem_collection'!AC97)</f>
        <v>0</v>
      </c>
      <c r="AG756">
        <f>IFERROR(AVERAGE('Dry_Litterbag Placem_Collection'!O97,'Dry_Litterbag Placem_Collection'!R97),"")</f>
        <v>8.75</v>
      </c>
      <c r="AH756" s="290">
        <f>IFERROR(AVERAGE('Dry_Litterbag Placem_Collection'!N97,'Dry_Litterbag Placem_Collection'!Q97),"")</f>
        <v>27.35</v>
      </c>
      <c r="AI756" s="289">
        <f>INDEX(Coordinates!$B$2:$B$197,MATCH(G756,Coordinates!$J$2:$J$197,0))</f>
        <v>-3.296725983</v>
      </c>
      <c r="AJ756" s="289">
        <f>INDEX(Coordinates!$C$2:$C$197,MATCH(G756,Coordinates!$J$2:$J$197,0))</f>
        <v>34.854216000000001</v>
      </c>
      <c r="AK756" s="289" t="str">
        <f>IF(ISNUMBER(SEARCH("C", 'Dry_Litterbag Placem_Collection'!V97)),"YES","")</f>
        <v/>
      </c>
      <c r="AL756" s="289" t="str">
        <f>IF(ISNUMBER(SEARCH("H", 'Dry_Litterbag Placem_Collection'!V97)),"YES","")</f>
        <v/>
      </c>
      <c r="AM756" s="289" t="str">
        <f>IF(ISNUMBER(SEARCH("R", 'Dry_Litterbag Placem_Collection'!V97)),"YES","")</f>
        <v/>
      </c>
    </row>
    <row r="757" spans="1:39" ht="15" customHeight="1">
      <c r="A757" s="281" t="s">
        <v>2677</v>
      </c>
      <c r="B757" s="282">
        <f>'Dry_Litterbag Placem_Collection'!A98</f>
        <v>96</v>
      </c>
      <c r="C757" s="282" t="str">
        <f>'Dry_Litterbag Placem_Collection'!B98</f>
        <v>Maswa</v>
      </c>
      <c r="D757" s="282" t="s">
        <v>2677</v>
      </c>
      <c r="E757" s="282" t="s">
        <v>2679</v>
      </c>
      <c r="F757" s="282">
        <v>4</v>
      </c>
      <c r="G757" s="283" t="str">
        <f>'Dry_Litterbag Placem_Collection'!C98</f>
        <v>Dry_W4_T8</v>
      </c>
      <c r="H757" s="293" t="s">
        <v>3672</v>
      </c>
      <c r="I757" s="294" t="s">
        <v>298</v>
      </c>
      <c r="J757" s="282" t="str">
        <f>IF(ISBLANK('Dry_Litterbag Placem_Collection'!M98),"","R"&amp;""&amp;'Dry_Litterbag Placem_Collection'!M98)</f>
        <v>R698</v>
      </c>
      <c r="K757" s="286">
        <f>IFERROR(INDEX('Green_rooibos initial weight'!$C$5:$C$1749,MATCH(J757, 'Green_rooibos initial weight'!$A$5:$A$1749,0)),"")</f>
        <v>2.1779999999999999</v>
      </c>
      <c r="L757" s="286">
        <f t="shared" si="45"/>
        <v>1.9281999999999999</v>
      </c>
      <c r="M757" s="291"/>
      <c r="N757" s="291"/>
      <c r="O757" s="286">
        <f>IF(IFERROR(INDEX('Both teabags AfterDry'!$D$3:$D$900,MATCH(J757,'Both teabags AfterDry'!$A$3:$A$900,0)),"")="","",(IFERROR(INDEX('Both teabags AfterDry'!$D$3:$D$900,MATCH(J757,'Both teabags AfterDry'!$A$3:$A$900,0)),"")))</f>
        <v>2.0065</v>
      </c>
      <c r="P757" s="286">
        <f t="shared" si="46"/>
        <v>1.8558999999999999</v>
      </c>
      <c r="Q757" s="291"/>
      <c r="R757" s="291"/>
      <c r="S757" s="287">
        <f>'Dry_Litterbag Placem_Collection'!E98</f>
        <v>42937</v>
      </c>
      <c r="T757" s="287">
        <f>IF('Dry_Litterbag Placem_Collection'!G98="","",'Dry_Litterbag Placem_Collection'!G98)</f>
        <v>43006</v>
      </c>
      <c r="U757" s="288">
        <f t="shared" si="44"/>
        <v>69</v>
      </c>
      <c r="V757" s="286">
        <f t="shared" si="47"/>
        <v>7.2300000000000031E-2</v>
      </c>
      <c r="W757" s="289">
        <f>IFERROR(INDEX(Rainfall_Dry!$O$2:$O$217,MATCH(B757, Rainfall_Dry!$A$2:$A$217,0)),"")</f>
        <v>12.563016860999999</v>
      </c>
      <c r="X757" s="270">
        <v>28.145762029394</v>
      </c>
      <c r="Y757" s="270">
        <v>25.085564727199518</v>
      </c>
      <c r="Z757" s="270">
        <v>46.768673243406489</v>
      </c>
      <c r="AA757" s="271" t="s">
        <v>2688</v>
      </c>
      <c r="AB757" s="270">
        <v>9.1716214884179408</v>
      </c>
      <c r="AC757">
        <f>IF('WetLitterbags placem_collection'!AB98="","",'WetLitterbags placem_collection'!AB98)</f>
        <v>4</v>
      </c>
      <c r="AD757">
        <f>IF('WetLitterbags placem_collection'!Z98="","",'WetLitterbags placem_collection'!Z98)</f>
        <v>34.4</v>
      </c>
      <c r="AE757" s="256" t="str">
        <f>IF('WetLitterbags placem_collection'!AA98="","",'WetLitterbags placem_collection'!AA98)</f>
        <v>O</v>
      </c>
      <c r="AF757">
        <f>IF('WetLitterbags placem_collection'!AC98="","",'WetLitterbags placem_collection'!AC98)</f>
        <v>0</v>
      </c>
      <c r="AG757">
        <f>IFERROR(AVERAGE('Dry_Litterbag Placem_Collection'!O98,'Dry_Litterbag Placem_Collection'!R98),"")</f>
        <v>5.0999999999999996</v>
      </c>
      <c r="AH757" s="290">
        <f>IFERROR(AVERAGE('Dry_Litterbag Placem_Collection'!N98,'Dry_Litterbag Placem_Collection'!Q98),"")</f>
        <v>25.950000000000003</v>
      </c>
      <c r="AI757" s="289">
        <f>INDEX(Coordinates!$B$2:$B$197,MATCH(G757,Coordinates!$J$2:$J$197,0))</f>
        <v>-3.2968360369999998</v>
      </c>
      <c r="AJ757" s="289">
        <f>INDEX(Coordinates!$C$2:$C$197,MATCH(G757,Coordinates!$J$2:$J$197,0))</f>
        <v>34.854462009999999</v>
      </c>
      <c r="AK757" s="289" t="str">
        <f>IF(ISNUMBER(SEARCH("C", 'Dry_Litterbag Placem_Collection'!V98)),"YES","")</f>
        <v/>
      </c>
      <c r="AL757" s="289" t="str">
        <f>IF(ISNUMBER(SEARCH("H", 'Dry_Litterbag Placem_Collection'!V98)),"YES","")</f>
        <v/>
      </c>
      <c r="AM757" s="289" t="str">
        <f>IF(ISNUMBER(SEARCH("R", 'Dry_Litterbag Placem_Collection'!V98)),"YES","")</f>
        <v/>
      </c>
    </row>
    <row r="758" spans="1:39" ht="15" customHeight="1">
      <c r="A758" s="281" t="s">
        <v>2677</v>
      </c>
      <c r="B758" s="282">
        <f>'Dry_Litterbag Placem_Collection'!A99</f>
        <v>97</v>
      </c>
      <c r="C758" s="282" t="str">
        <f>'Dry_Litterbag Placem_Collection'!B99</f>
        <v xml:space="preserve">Mwantimba
</v>
      </c>
      <c r="D758" s="282" t="s">
        <v>2677</v>
      </c>
      <c r="E758" s="282" t="s">
        <v>2678</v>
      </c>
      <c r="F758" s="282">
        <v>1</v>
      </c>
      <c r="G758" s="283" t="str">
        <f>'Dry_Litterbag Placem_Collection'!C99</f>
        <v>Wet_Ag1_T1</v>
      </c>
      <c r="H758" s="293" t="s">
        <v>3672</v>
      </c>
      <c r="I758" s="294" t="s">
        <v>298</v>
      </c>
      <c r="J758" s="282" t="str">
        <f>IF(ISBLANK('Dry_Litterbag Placem_Collection'!M99),"","R"&amp;""&amp;'Dry_Litterbag Placem_Collection'!M99)</f>
        <v>R47</v>
      </c>
      <c r="K758" s="286">
        <f>IFERROR(INDEX('Green_rooibos initial weight'!$C$5:$C$1749,MATCH(J758, 'Green_rooibos initial weight'!$A$5:$A$1749,0)),"")</f>
        <v>2.1850000000000001</v>
      </c>
      <c r="L758" s="286">
        <f t="shared" si="45"/>
        <v>1.9352</v>
      </c>
      <c r="M758" s="291"/>
      <c r="N758" s="291"/>
      <c r="O758" s="286" t="str">
        <f>IF(IFERROR(INDEX('Both teabags AfterDry'!$D$3:$D$900,MATCH(J758,'Both teabags AfterDry'!$A$3:$A$900,0)),"")="","",(IFERROR(INDEX('Both teabags AfterDry'!$D$3:$D$900,MATCH(J758,'Both teabags AfterDry'!$A$3:$A$900,0)),"")))</f>
        <v/>
      </c>
      <c r="P758" s="286" t="str">
        <f t="shared" si="46"/>
        <v/>
      </c>
      <c r="Q758" s="291"/>
      <c r="R758" s="291"/>
      <c r="S758" s="287">
        <f>'Dry_Litterbag Placem_Collection'!E99</f>
        <v>42939</v>
      </c>
      <c r="T758" s="287">
        <f>IF('Dry_Litterbag Placem_Collection'!G99="","",'Dry_Litterbag Placem_Collection'!G99)</f>
        <v>43010</v>
      </c>
      <c r="U758" s="288">
        <f t="shared" si="44"/>
        <v>71</v>
      </c>
      <c r="V758" s="286" t="str">
        <f t="shared" si="47"/>
        <v/>
      </c>
      <c r="W758" s="289">
        <f>IFERROR(INDEX(Rainfall_Dry!$O$2:$O$217,MATCH(B758, Rainfall_Dry!$A$2:$A$217,0)),"")</f>
        <v>137.19979645800001</v>
      </c>
      <c r="X758" s="270">
        <v>45.96</v>
      </c>
      <c r="Y758" s="270">
        <v>14.920000000000003</v>
      </c>
      <c r="Z758" s="270">
        <v>39.119999999999997</v>
      </c>
      <c r="AA758" s="271" t="s">
        <v>2691</v>
      </c>
      <c r="AB758" s="270">
        <v>2.0374568753080333</v>
      </c>
      <c r="AC758">
        <f>IF('WetLitterbags placem_collection'!AB99="","",'WetLitterbags placem_collection'!AB99)</f>
        <v>2.4</v>
      </c>
      <c r="AD758">
        <f>IF('WetLitterbags placem_collection'!Z99="","",'WetLitterbags placem_collection'!Z99)</f>
        <v>8.9</v>
      </c>
      <c r="AE758" s="256" t="str">
        <f>IF('WetLitterbags placem_collection'!AA99="","",'WetLitterbags placem_collection'!AA99)</f>
        <v>G</v>
      </c>
      <c r="AF758">
        <f>IF('WetLitterbags placem_collection'!AC99="","",'WetLitterbags placem_collection'!AC99)</f>
        <v>1</v>
      </c>
      <c r="AG758">
        <f>IFERROR(AVERAGE('Dry_Litterbag Placem_Collection'!O99,'Dry_Litterbag Placem_Collection'!R99),"")</f>
        <v>6.6</v>
      </c>
      <c r="AH758" s="290">
        <f>IFERROR(AVERAGE('Dry_Litterbag Placem_Collection'!N99,'Dry_Litterbag Placem_Collection'!Q99),"")</f>
        <v>28.5</v>
      </c>
      <c r="AI758" s="289">
        <f>INDEX(Coordinates!$B$2:$B$197,MATCH(G758,Coordinates!$J$2:$J$197,0))</f>
        <v>-2.3691620310000001</v>
      </c>
      <c r="AJ758" s="289">
        <f>INDEX(Coordinates!$C$2:$C$197,MATCH(G758,Coordinates!$J$2:$J$197,0))</f>
        <v>34.06028104</v>
      </c>
      <c r="AK758" s="289" t="str">
        <f>IF(ISNUMBER(SEARCH("C", 'Dry_Litterbag Placem_Collection'!V99)),"YES","")</f>
        <v/>
      </c>
      <c r="AL758" s="289" t="str">
        <f>IF(ISNUMBER(SEARCH("H", 'Dry_Litterbag Placem_Collection'!V99)),"YES","")</f>
        <v/>
      </c>
      <c r="AM758" s="289" t="str">
        <f>IF(ISNUMBER(SEARCH("R", 'Dry_Litterbag Placem_Collection'!V99)),"YES","")</f>
        <v/>
      </c>
    </row>
    <row r="759" spans="1:39" ht="15" customHeight="1">
      <c r="A759" s="281" t="s">
        <v>2677</v>
      </c>
      <c r="B759" s="282">
        <f>'Dry_Litterbag Placem_Collection'!A100</f>
        <v>98</v>
      </c>
      <c r="C759" s="282" t="str">
        <f>'Dry_Litterbag Placem_Collection'!B100</f>
        <v xml:space="preserve">Mwantimba
</v>
      </c>
      <c r="D759" s="282" t="s">
        <v>2677</v>
      </c>
      <c r="E759" s="282" t="s">
        <v>2678</v>
      </c>
      <c r="F759" s="282">
        <v>1</v>
      </c>
      <c r="G759" s="283" t="str">
        <f>'Dry_Litterbag Placem_Collection'!C100</f>
        <v>Wet_Ag1_T2</v>
      </c>
      <c r="H759" s="293" t="s">
        <v>3672</v>
      </c>
      <c r="I759" s="294" t="s">
        <v>298</v>
      </c>
      <c r="J759" s="282" t="str">
        <f>IF(ISBLANK('Dry_Litterbag Placem_Collection'!M100),"","R"&amp;""&amp;'Dry_Litterbag Placem_Collection'!M100)</f>
        <v>R707</v>
      </c>
      <c r="K759" s="286">
        <f>IFERROR(INDEX('Green_rooibos initial weight'!$C$5:$C$1749,MATCH(J759, 'Green_rooibos initial weight'!$A$5:$A$1749,0)),"")</f>
        <v>2.145</v>
      </c>
      <c r="L759" s="286">
        <f t="shared" si="45"/>
        <v>1.8952</v>
      </c>
      <c r="M759" s="291"/>
      <c r="N759" s="291"/>
      <c r="O759" s="286">
        <f>IF(IFERROR(INDEX('Both teabags AfterDry'!$D$3:$D$900,MATCH(J759,'Both teabags AfterDry'!$A$3:$A$900,0)),"")="","",(IFERROR(INDEX('Both teabags AfterDry'!$D$3:$D$900,MATCH(J759,'Both teabags AfterDry'!$A$3:$A$900,0)),"")))</f>
        <v>1.8146</v>
      </c>
      <c r="P759" s="286">
        <f t="shared" si="46"/>
        <v>1.6639999999999999</v>
      </c>
      <c r="Q759" s="291"/>
      <c r="R759" s="291"/>
      <c r="S759" s="287">
        <f>'Dry_Litterbag Placem_Collection'!E100</f>
        <v>42939</v>
      </c>
      <c r="T759" s="287">
        <f>IF('Dry_Litterbag Placem_Collection'!G100="","",'Dry_Litterbag Placem_Collection'!G100)</f>
        <v>43010</v>
      </c>
      <c r="U759" s="288">
        <f t="shared" si="44"/>
        <v>71</v>
      </c>
      <c r="V759" s="286">
        <f t="shared" si="47"/>
        <v>0.23120000000000007</v>
      </c>
      <c r="W759" s="289">
        <f>IFERROR(INDEX(Rainfall_Dry!$O$2:$O$217,MATCH(B759, Rainfall_Dry!$A$2:$A$217,0)),"")</f>
        <v>137.19979645800001</v>
      </c>
      <c r="X759" s="270">
        <v>45.96</v>
      </c>
      <c r="Y759" s="270">
        <v>14.920000000000003</v>
      </c>
      <c r="Z759" s="270">
        <v>39.119999999999997</v>
      </c>
      <c r="AA759" s="271" t="s">
        <v>2691</v>
      </c>
      <c r="AB759" s="270">
        <v>3.0374568753080302</v>
      </c>
      <c r="AC759">
        <f>IF('WetLitterbags placem_collection'!AB100="","",'WetLitterbags placem_collection'!AB100)</f>
        <v>7.8</v>
      </c>
      <c r="AD759">
        <f>IF('WetLitterbags placem_collection'!Z100="","",'WetLitterbags placem_collection'!Z100)</f>
        <v>4.45</v>
      </c>
      <c r="AE759" s="256" t="str">
        <f>IF('WetLitterbags placem_collection'!AA100="","",'WetLitterbags placem_collection'!AA100)</f>
        <v>G</v>
      </c>
      <c r="AF759">
        <f>IF('WetLitterbags placem_collection'!AC100="","",'WetLitterbags placem_collection'!AC100)</f>
        <v>1</v>
      </c>
      <c r="AG759">
        <f>IFERROR(AVERAGE('Dry_Litterbag Placem_Collection'!O100,'Dry_Litterbag Placem_Collection'!R100),"")</f>
        <v>7.25</v>
      </c>
      <c r="AH759" s="290">
        <f>IFERROR(AVERAGE('Dry_Litterbag Placem_Collection'!N100,'Dry_Litterbag Placem_Collection'!Q100),"")</f>
        <v>29.3</v>
      </c>
      <c r="AI759" s="289">
        <f>INDEX(Coordinates!$B$2:$B$197,MATCH(G759,Coordinates!$J$2:$J$197,0))</f>
        <v>-2.3692249790000002</v>
      </c>
      <c r="AJ759" s="289">
        <f>INDEX(Coordinates!$C$2:$C$197,MATCH(G759,Coordinates!$J$2:$J$197,0))</f>
        <v>34.060285989999997</v>
      </c>
      <c r="AK759" s="289" t="str">
        <f>IF(ISNUMBER(SEARCH("C", 'Dry_Litterbag Placem_Collection'!V100)),"YES","")</f>
        <v/>
      </c>
      <c r="AL759" s="289" t="str">
        <f>IF(ISNUMBER(SEARCH("H", 'Dry_Litterbag Placem_Collection'!V100)),"YES","")</f>
        <v/>
      </c>
      <c r="AM759" s="289" t="str">
        <f>IF(ISNUMBER(SEARCH("R", 'Dry_Litterbag Placem_Collection'!V100)),"YES","")</f>
        <v/>
      </c>
    </row>
    <row r="760" spans="1:39" ht="15" customHeight="1">
      <c r="A760" s="281" t="s">
        <v>2677</v>
      </c>
      <c r="B760" s="282">
        <f>'Dry_Litterbag Placem_Collection'!A101</f>
        <v>99</v>
      </c>
      <c r="C760" s="282" t="str">
        <f>'Dry_Litterbag Placem_Collection'!B101</f>
        <v xml:space="preserve">Mwantimba
</v>
      </c>
      <c r="D760" s="282" t="s">
        <v>2677</v>
      </c>
      <c r="E760" s="282" t="s">
        <v>2678</v>
      </c>
      <c r="F760" s="282">
        <v>1</v>
      </c>
      <c r="G760" s="283" t="str">
        <f>'Dry_Litterbag Placem_Collection'!C101</f>
        <v>Wet_Ag1_T3</v>
      </c>
      <c r="H760" s="293" t="s">
        <v>3672</v>
      </c>
      <c r="I760" s="294" t="s">
        <v>298</v>
      </c>
      <c r="J760" s="282" t="str">
        <f>IF(ISBLANK('Dry_Litterbag Placem_Collection'!M101),"","R"&amp;""&amp;'Dry_Litterbag Placem_Collection'!M101)</f>
        <v/>
      </c>
      <c r="K760" s="286" t="str">
        <f>IFERROR(INDEX('Green_rooibos initial weight'!$C$5:$C$1749,MATCH(J760, 'Green_rooibos initial weight'!$A$5:$A$1749,0)),"")</f>
        <v/>
      </c>
      <c r="L760" s="286" t="str">
        <f t="shared" si="45"/>
        <v/>
      </c>
      <c r="M760" s="291"/>
      <c r="N760" s="291"/>
      <c r="O760" s="286" t="str">
        <f>IF(IFERROR(INDEX('Both teabags AfterDry'!$D$3:$D$900,MATCH(J760,'Both teabags AfterDry'!$A$3:$A$900,0)),"")="","",(IFERROR(INDEX('Both teabags AfterDry'!$D$3:$D$900,MATCH(J760,'Both teabags AfterDry'!$A$3:$A$900,0)),"")))</f>
        <v/>
      </c>
      <c r="P760" s="286" t="str">
        <f t="shared" si="46"/>
        <v/>
      </c>
      <c r="Q760" s="291"/>
      <c r="R760" s="291"/>
      <c r="S760" s="287">
        <f>'Dry_Litterbag Placem_Collection'!E101</f>
        <v>0</v>
      </c>
      <c r="T760" s="287" t="str">
        <f>IF('Dry_Litterbag Placem_Collection'!G101="","",'Dry_Litterbag Placem_Collection'!G101)</f>
        <v/>
      </c>
      <c r="U760" s="288" t="str">
        <f t="shared" si="44"/>
        <v/>
      </c>
      <c r="V760" s="286" t="str">
        <f t="shared" si="47"/>
        <v/>
      </c>
      <c r="W760" s="289" t="str">
        <f>IFERROR(INDEX(Rainfall_Dry!$O$2:$O$217,MATCH(B760, Rainfall_Dry!$A$2:$A$217,0)),"")</f>
        <v/>
      </c>
      <c r="X760" s="270">
        <v>45.96</v>
      </c>
      <c r="Y760" s="270">
        <v>14.920000000000003</v>
      </c>
      <c r="Z760" s="270">
        <v>39.119999999999997</v>
      </c>
      <c r="AA760" s="271" t="s">
        <v>2691</v>
      </c>
      <c r="AB760" s="270">
        <v>4.0374568753080302</v>
      </c>
      <c r="AC760">
        <f>IF('WetLitterbags placem_collection'!AB101="","",'WetLitterbags placem_collection'!AB101)</f>
        <v>5.0999999999999996</v>
      </c>
      <c r="AD760">
        <f>IF('WetLitterbags placem_collection'!Z101="","",'WetLitterbags placem_collection'!Z101)</f>
        <v>2.2999999999999998</v>
      </c>
      <c r="AE760" s="256" t="str">
        <f>IF('WetLitterbags placem_collection'!AA101="","",'WetLitterbags placem_collection'!AA101)</f>
        <v>G</v>
      </c>
      <c r="AF760">
        <f>IF('WetLitterbags placem_collection'!AC101="","",'WetLitterbags placem_collection'!AC101)</f>
        <v>0</v>
      </c>
      <c r="AG760" t="str">
        <f>IFERROR(AVERAGE('Dry_Litterbag Placem_Collection'!O101,'Dry_Litterbag Placem_Collection'!R101),"")</f>
        <v/>
      </c>
      <c r="AH760" s="290" t="str">
        <f>IFERROR(AVERAGE('Dry_Litterbag Placem_Collection'!N101,'Dry_Litterbag Placem_Collection'!Q101),"")</f>
        <v/>
      </c>
      <c r="AI760" s="289">
        <f>INDEX(Coordinates!$B$2:$B$197,MATCH(G760,Coordinates!$J$2:$J$197,0))</f>
        <v>-2.369284993</v>
      </c>
      <c r="AJ760" s="289">
        <f>INDEX(Coordinates!$C$2:$C$197,MATCH(G760,Coordinates!$J$2:$J$197,0))</f>
        <v>34.06028104</v>
      </c>
      <c r="AK760" s="289" t="str">
        <f>IF(ISNUMBER(SEARCH("C", 'Dry_Litterbag Placem_Collection'!V101)),"YES","")</f>
        <v/>
      </c>
      <c r="AL760" s="289" t="str">
        <f>IF(ISNUMBER(SEARCH("H", 'Dry_Litterbag Placem_Collection'!V101)),"YES","")</f>
        <v/>
      </c>
      <c r="AM760" s="289" t="str">
        <f>IF(ISNUMBER(SEARCH("R", 'Dry_Litterbag Placem_Collection'!V101)),"YES","")</f>
        <v/>
      </c>
    </row>
    <row r="761" spans="1:39" ht="15" customHeight="1">
      <c r="A761" s="281" t="s">
        <v>2677</v>
      </c>
      <c r="B761" s="282">
        <f>'Dry_Litterbag Placem_Collection'!A102</f>
        <v>100</v>
      </c>
      <c r="C761" s="282" t="str">
        <f>'Dry_Litterbag Placem_Collection'!B102</f>
        <v xml:space="preserve">Mwantimba
</v>
      </c>
      <c r="D761" s="282" t="s">
        <v>2677</v>
      </c>
      <c r="E761" s="282" t="s">
        <v>2678</v>
      </c>
      <c r="F761" s="282">
        <v>1</v>
      </c>
      <c r="G761" s="283" t="str">
        <f>'Dry_Litterbag Placem_Collection'!C102</f>
        <v>Wet_Ag1_T4</v>
      </c>
      <c r="H761" s="293" t="s">
        <v>3672</v>
      </c>
      <c r="I761" s="294" t="s">
        <v>298</v>
      </c>
      <c r="J761" s="282" t="str">
        <f>IF(ISBLANK('Dry_Litterbag Placem_Collection'!M102),"","R"&amp;""&amp;'Dry_Litterbag Placem_Collection'!M102)</f>
        <v>R641</v>
      </c>
      <c r="K761" s="286">
        <f>IFERROR(INDEX('Green_rooibos initial weight'!$C$5:$C$1749,MATCH(J761, 'Green_rooibos initial weight'!$A$5:$A$1749,0)),"")</f>
        <v>2.1459999999999999</v>
      </c>
      <c r="L761" s="286">
        <f t="shared" si="45"/>
        <v>1.8961999999999999</v>
      </c>
      <c r="M761" s="291"/>
      <c r="N761" s="291"/>
      <c r="O761" s="286">
        <f>IF(IFERROR(INDEX('Both teabags AfterDry'!$D$3:$D$900,MATCH(J761,'Both teabags AfterDry'!$A$3:$A$900,0)),"")="","",(IFERROR(INDEX('Both teabags AfterDry'!$D$3:$D$900,MATCH(J761,'Both teabags AfterDry'!$A$3:$A$900,0)),"")))</f>
        <v>1.9777</v>
      </c>
      <c r="P761" s="286">
        <f t="shared" si="46"/>
        <v>1.8270999999999999</v>
      </c>
      <c r="Q761" s="291"/>
      <c r="R761" s="291"/>
      <c r="S761" s="287">
        <f>'Dry_Litterbag Placem_Collection'!E102</f>
        <v>42939</v>
      </c>
      <c r="T761" s="287">
        <f>IF('Dry_Litterbag Placem_Collection'!G102="","",'Dry_Litterbag Placem_Collection'!G102)</f>
        <v>43010</v>
      </c>
      <c r="U761" s="288">
        <f t="shared" si="44"/>
        <v>71</v>
      </c>
      <c r="V761" s="286">
        <f t="shared" si="47"/>
        <v>6.9099999999999939E-2</v>
      </c>
      <c r="W761" s="289">
        <f>IFERROR(INDEX(Rainfall_Dry!$O$2:$O$217,MATCH(B761, Rainfall_Dry!$A$2:$A$217,0)),"")</f>
        <v>137.19979645800001</v>
      </c>
      <c r="X761" s="270">
        <v>45.96</v>
      </c>
      <c r="Y761" s="270">
        <v>14.920000000000003</v>
      </c>
      <c r="Z761" s="270">
        <v>39.119999999999997</v>
      </c>
      <c r="AA761" s="271" t="s">
        <v>2691</v>
      </c>
      <c r="AB761" s="270">
        <v>5.0374568753080302</v>
      </c>
      <c r="AC761">
        <f>IF('WetLitterbags placem_collection'!AB102="","",'WetLitterbags placem_collection'!AB102)</f>
        <v>1.6</v>
      </c>
      <c r="AD761">
        <f>IF('WetLitterbags placem_collection'!Z102="","",'WetLitterbags placem_collection'!Z102)</f>
        <v>15</v>
      </c>
      <c r="AE761" s="256" t="str">
        <f>IF('WetLitterbags placem_collection'!AA102="","",'WetLitterbags placem_collection'!AA102)</f>
        <v>G</v>
      </c>
      <c r="AF761">
        <f>IF('WetLitterbags placem_collection'!AC102="","",'WetLitterbags placem_collection'!AC102)</f>
        <v>1</v>
      </c>
      <c r="AG761">
        <f>IFERROR(AVERAGE('Dry_Litterbag Placem_Collection'!O102,'Dry_Litterbag Placem_Collection'!R102),"")</f>
        <v>6.75</v>
      </c>
      <c r="AH761" s="290">
        <f>IFERROR(AVERAGE('Dry_Litterbag Placem_Collection'!N102,'Dry_Litterbag Placem_Collection'!Q102),"")</f>
        <v>29.1</v>
      </c>
      <c r="AI761" s="289">
        <f>INDEX(Coordinates!$B$2:$B$197,MATCH(G761,Coordinates!$J$2:$J$197,0))</f>
        <v>-2.3691989950000001</v>
      </c>
      <c r="AJ761" s="289">
        <f>INDEX(Coordinates!$C$2:$C$197,MATCH(G761,Coordinates!$J$2:$J$197,0))</f>
        <v>34.060208029999998</v>
      </c>
      <c r="AK761" s="289" t="str">
        <f>IF(ISNUMBER(SEARCH("C", 'Dry_Litterbag Placem_Collection'!V102)),"YES","")</f>
        <v/>
      </c>
      <c r="AL761" s="289" t="str">
        <f>IF(ISNUMBER(SEARCH("H", 'Dry_Litterbag Placem_Collection'!V102)),"YES","")</f>
        <v/>
      </c>
      <c r="AM761" s="289" t="str">
        <f>IF(ISNUMBER(SEARCH("R", 'Dry_Litterbag Placem_Collection'!V102)),"YES","")</f>
        <v/>
      </c>
    </row>
    <row r="762" spans="1:39" ht="15" customHeight="1">
      <c r="A762" s="281" t="s">
        <v>2677</v>
      </c>
      <c r="B762" s="282">
        <f>'Dry_Litterbag Placem_Collection'!A103</f>
        <v>101</v>
      </c>
      <c r="C762" s="282" t="str">
        <f>'Dry_Litterbag Placem_Collection'!B103</f>
        <v xml:space="preserve">Mwantimba
</v>
      </c>
      <c r="D762" s="282" t="s">
        <v>2677</v>
      </c>
      <c r="E762" s="282" t="s">
        <v>2678</v>
      </c>
      <c r="F762" s="282">
        <v>1</v>
      </c>
      <c r="G762" s="283" t="str">
        <f>'Dry_Litterbag Placem_Collection'!C103</f>
        <v>Wet_Ag1_T5</v>
      </c>
      <c r="H762" s="293" t="s">
        <v>3672</v>
      </c>
      <c r="I762" s="294" t="s">
        <v>298</v>
      </c>
      <c r="J762" s="282" t="str">
        <f>IF(ISBLANK('Dry_Litterbag Placem_Collection'!M103),"","R"&amp;""&amp;'Dry_Litterbag Placem_Collection'!M103)</f>
        <v>R245</v>
      </c>
      <c r="K762" s="286">
        <f>IFERROR(INDEX('Green_rooibos initial weight'!$C$5:$C$1749,MATCH(J762, 'Green_rooibos initial weight'!$A$5:$A$1749,0)),"")</f>
        <v>2.258</v>
      </c>
      <c r="L762" s="286">
        <f t="shared" si="45"/>
        <v>2.0082</v>
      </c>
      <c r="M762" s="291"/>
      <c r="N762" s="291"/>
      <c r="O762" s="286">
        <f>IF(IFERROR(INDEX('Both teabags AfterDry'!$D$3:$D$900,MATCH(J762,'Both teabags AfterDry'!$A$3:$A$900,0)),"")="","",(IFERROR(INDEX('Both teabags AfterDry'!$D$3:$D$900,MATCH(J762,'Both teabags AfterDry'!$A$3:$A$900,0)),"")))</f>
        <v>1.8418000000000001</v>
      </c>
      <c r="P762" s="286">
        <f t="shared" si="46"/>
        <v>1.6912</v>
      </c>
      <c r="Q762" s="291"/>
      <c r="R762" s="291"/>
      <c r="S762" s="287">
        <f>'Dry_Litterbag Placem_Collection'!E103</f>
        <v>42939</v>
      </c>
      <c r="T762" s="287">
        <f>IF('Dry_Litterbag Placem_Collection'!G103="","",'Dry_Litterbag Placem_Collection'!G103)</f>
        <v>43010</v>
      </c>
      <c r="U762" s="288">
        <f t="shared" si="44"/>
        <v>71</v>
      </c>
      <c r="V762" s="286">
        <f t="shared" si="47"/>
        <v>0.31699999999999995</v>
      </c>
      <c r="W762" s="289">
        <f>IFERROR(INDEX(Rainfall_Dry!$O$2:$O$217,MATCH(B762, Rainfall_Dry!$A$2:$A$217,0)),"")</f>
        <v>137.19979645800001</v>
      </c>
      <c r="X762" s="270">
        <v>45.96</v>
      </c>
      <c r="Y762" s="270">
        <v>14.920000000000003</v>
      </c>
      <c r="Z762" s="270">
        <v>39.119999999999997</v>
      </c>
      <c r="AA762" s="271" t="s">
        <v>2691</v>
      </c>
      <c r="AB762" s="270">
        <v>6.0374568753080302</v>
      </c>
      <c r="AC762">
        <f>IF('WetLitterbags placem_collection'!AB103="","",'WetLitterbags placem_collection'!AB103)</f>
        <v>4.3499999999999996</v>
      </c>
      <c r="AD762">
        <f>IF('WetLitterbags placem_collection'!Z103="","",'WetLitterbags placem_collection'!Z103)</f>
        <v>17</v>
      </c>
      <c r="AE762" s="256" t="str">
        <f>IF('WetLitterbags placem_collection'!AA103="","",'WetLitterbags placem_collection'!AA103)</f>
        <v>G</v>
      </c>
      <c r="AF762">
        <f>IF('WetLitterbags placem_collection'!AC103="","",'WetLitterbags placem_collection'!AC103)</f>
        <v>1</v>
      </c>
      <c r="AG762">
        <f>IFERROR(AVERAGE('Dry_Litterbag Placem_Collection'!O103,'Dry_Litterbag Placem_Collection'!R103),"")</f>
        <v>7.75</v>
      </c>
      <c r="AH762" s="290">
        <f>IFERROR(AVERAGE('Dry_Litterbag Placem_Collection'!N103,'Dry_Litterbag Placem_Collection'!Q103),"")</f>
        <v>29.549999999999997</v>
      </c>
      <c r="AI762" s="289">
        <f>INDEX(Coordinates!$B$2:$B$197,MATCH(G762,Coordinates!$J$2:$J$197,0))</f>
        <v>-2.3691900260000001</v>
      </c>
      <c r="AJ762" s="289">
        <f>INDEX(Coordinates!$C$2:$C$197,MATCH(G762,Coordinates!$J$2:$J$197,0))</f>
        <v>34.060177019999998</v>
      </c>
      <c r="AK762" s="289" t="str">
        <f>IF(ISNUMBER(SEARCH("C", 'Dry_Litterbag Placem_Collection'!V103)),"YES","")</f>
        <v/>
      </c>
      <c r="AL762" s="289" t="str">
        <f>IF(ISNUMBER(SEARCH("H", 'Dry_Litterbag Placem_Collection'!V103)),"YES","")</f>
        <v/>
      </c>
      <c r="AM762" s="289" t="str">
        <f>IF(ISNUMBER(SEARCH("R", 'Dry_Litterbag Placem_Collection'!V103)),"YES","")</f>
        <v/>
      </c>
    </row>
    <row r="763" spans="1:39" ht="15" customHeight="1">
      <c r="A763" s="281" t="s">
        <v>2677</v>
      </c>
      <c r="B763" s="282">
        <f>'Dry_Litterbag Placem_Collection'!A104</f>
        <v>102</v>
      </c>
      <c r="C763" s="282" t="str">
        <f>'Dry_Litterbag Placem_Collection'!B104</f>
        <v xml:space="preserve">Mwantimba
</v>
      </c>
      <c r="D763" s="282" t="s">
        <v>2677</v>
      </c>
      <c r="E763" s="282" t="s">
        <v>2678</v>
      </c>
      <c r="F763" s="282">
        <v>1</v>
      </c>
      <c r="G763" s="283" t="str">
        <f>'Dry_Litterbag Placem_Collection'!C104</f>
        <v>Wet_Ag1_T6</v>
      </c>
      <c r="H763" s="293" t="s">
        <v>3672</v>
      </c>
      <c r="I763" s="294" t="s">
        <v>298</v>
      </c>
      <c r="J763" s="282" t="str">
        <f>IF(ISBLANK('Dry_Litterbag Placem_Collection'!M104),"","R"&amp;""&amp;'Dry_Litterbag Placem_Collection'!M104)</f>
        <v>R714</v>
      </c>
      <c r="K763" s="286">
        <f>IFERROR(INDEX('Green_rooibos initial weight'!$C$5:$C$1749,MATCH(J763, 'Green_rooibos initial weight'!$A$5:$A$1749,0)),"")</f>
        <v>2.1560000000000001</v>
      </c>
      <c r="L763" s="286">
        <f t="shared" si="45"/>
        <v>1.9062000000000001</v>
      </c>
      <c r="M763" s="291"/>
      <c r="N763" s="291"/>
      <c r="O763" s="286">
        <f>IF(IFERROR(INDEX('Both teabags AfterDry'!$D$3:$D$900,MATCH(J763,'Both teabags AfterDry'!$A$3:$A$900,0)),"")="","",(IFERROR(INDEX('Both teabags AfterDry'!$D$3:$D$900,MATCH(J763,'Both teabags AfterDry'!$A$3:$A$900,0)),"")))</f>
        <v>1.8105</v>
      </c>
      <c r="P763" s="286">
        <f t="shared" si="46"/>
        <v>1.6598999999999999</v>
      </c>
      <c r="Q763" s="291"/>
      <c r="R763" s="291"/>
      <c r="S763" s="287">
        <f>'Dry_Litterbag Placem_Collection'!E104</f>
        <v>42939</v>
      </c>
      <c r="T763" s="287">
        <f>IF('Dry_Litterbag Placem_Collection'!G104="","",'Dry_Litterbag Placem_Collection'!G104)</f>
        <v>43010</v>
      </c>
      <c r="U763" s="288">
        <f t="shared" si="44"/>
        <v>71</v>
      </c>
      <c r="V763" s="286">
        <f t="shared" si="47"/>
        <v>0.24630000000000019</v>
      </c>
      <c r="W763" s="289">
        <f>IFERROR(INDEX(Rainfall_Dry!$O$2:$O$217,MATCH(B763, Rainfall_Dry!$A$2:$A$217,0)),"")</f>
        <v>137.19979645800001</v>
      </c>
      <c r="X763" s="270">
        <v>45.96</v>
      </c>
      <c r="Y763" s="270">
        <v>14.920000000000003</v>
      </c>
      <c r="Z763" s="270">
        <v>39.119999999999997</v>
      </c>
      <c r="AA763" s="271" t="s">
        <v>2691</v>
      </c>
      <c r="AB763" s="270">
        <v>7.0374568753080302</v>
      </c>
      <c r="AC763">
        <f>IF('WetLitterbags placem_collection'!AB104="","",'WetLitterbags placem_collection'!AB104)</f>
        <v>7.7</v>
      </c>
      <c r="AD763">
        <f>IF('WetLitterbags placem_collection'!Z104="","",'WetLitterbags placem_collection'!Z104)</f>
        <v>21</v>
      </c>
      <c r="AE763" s="256" t="str">
        <f>IF('WetLitterbags placem_collection'!AA104="","",'WetLitterbags placem_collection'!AA104)</f>
        <v>G</v>
      </c>
      <c r="AF763">
        <f>IF('WetLitterbags placem_collection'!AC104="","",'WetLitterbags placem_collection'!AC104)</f>
        <v>1</v>
      </c>
      <c r="AG763">
        <f>IFERROR(AVERAGE('Dry_Litterbag Placem_Collection'!O104,'Dry_Litterbag Placem_Collection'!R104),"")</f>
        <v>7.3000000000000007</v>
      </c>
      <c r="AH763" s="290">
        <f>IFERROR(AVERAGE('Dry_Litterbag Placem_Collection'!N104,'Dry_Litterbag Placem_Collection'!Q104),"")</f>
        <v>29.05</v>
      </c>
      <c r="AI763" s="289">
        <f>INDEX(Coordinates!$B$2:$B$197,MATCH(G763,Coordinates!$J$2:$J$197,0))</f>
        <v>-2.3691350409999998</v>
      </c>
      <c r="AJ763" s="289">
        <f>INDEX(Coordinates!$C$2:$C$197,MATCH(G763,Coordinates!$J$2:$J$197,0))</f>
        <v>34.06018297</v>
      </c>
      <c r="AK763" s="289" t="str">
        <f>IF(ISNUMBER(SEARCH("C", 'Dry_Litterbag Placem_Collection'!V104)),"YES","")</f>
        <v/>
      </c>
      <c r="AL763" s="289" t="str">
        <f>IF(ISNUMBER(SEARCH("H", 'Dry_Litterbag Placem_Collection'!V104)),"YES","")</f>
        <v/>
      </c>
      <c r="AM763" s="289" t="str">
        <f>IF(ISNUMBER(SEARCH("R", 'Dry_Litterbag Placem_Collection'!V104)),"YES","")</f>
        <v/>
      </c>
    </row>
    <row r="764" spans="1:39" ht="15" customHeight="1">
      <c r="A764" s="281" t="s">
        <v>2677</v>
      </c>
      <c r="B764" s="282">
        <f>'Dry_Litterbag Placem_Collection'!A105</f>
        <v>103</v>
      </c>
      <c r="C764" s="282" t="str">
        <f>'Dry_Litterbag Placem_Collection'!B105</f>
        <v xml:space="preserve">Mwantimba
</v>
      </c>
      <c r="D764" s="282" t="s">
        <v>2677</v>
      </c>
      <c r="E764" s="282" t="s">
        <v>2678</v>
      </c>
      <c r="F764" s="282">
        <v>1</v>
      </c>
      <c r="G764" s="283" t="str">
        <f>'Dry_Litterbag Placem_Collection'!C105</f>
        <v>Wet_Ag1_T7</v>
      </c>
      <c r="H764" s="293" t="s">
        <v>3672</v>
      </c>
      <c r="I764" s="294" t="s">
        <v>298</v>
      </c>
      <c r="J764" s="282" t="str">
        <f>IF(ISBLANK('Dry_Litterbag Placem_Collection'!M105),"","R"&amp;""&amp;'Dry_Litterbag Placem_Collection'!M105)</f>
        <v>R701</v>
      </c>
      <c r="K764" s="286">
        <f>IFERROR(INDEX('Green_rooibos initial weight'!$C$5:$C$1749,MATCH(J764, 'Green_rooibos initial weight'!$A$5:$A$1749,0)),"")</f>
        <v>2.1549999999999998</v>
      </c>
      <c r="L764" s="286">
        <f t="shared" si="45"/>
        <v>1.9051999999999998</v>
      </c>
      <c r="M764" s="291"/>
      <c r="N764" s="291"/>
      <c r="O764" s="286">
        <f>IF(IFERROR(INDEX('Both teabags AfterDry'!$D$3:$D$900,MATCH(J764,'Both teabags AfterDry'!$A$3:$A$900,0)),"")="","",(IFERROR(INDEX('Both teabags AfterDry'!$D$3:$D$900,MATCH(J764,'Both teabags AfterDry'!$A$3:$A$900,0)),"")))</f>
        <v>1.8272999999999999</v>
      </c>
      <c r="P764" s="286">
        <f t="shared" si="46"/>
        <v>1.6766999999999999</v>
      </c>
      <c r="Q764" s="291"/>
      <c r="R764" s="291"/>
      <c r="S764" s="287">
        <f>'Dry_Litterbag Placem_Collection'!E105</f>
        <v>42939</v>
      </c>
      <c r="T764" s="287">
        <f>IF('Dry_Litterbag Placem_Collection'!G105="","",'Dry_Litterbag Placem_Collection'!G105)</f>
        <v>43010</v>
      </c>
      <c r="U764" s="288">
        <f t="shared" si="44"/>
        <v>71</v>
      </c>
      <c r="V764" s="286">
        <f t="shared" si="47"/>
        <v>0.22849999999999993</v>
      </c>
      <c r="W764" s="289">
        <f>IFERROR(INDEX(Rainfall_Dry!$O$2:$O$217,MATCH(B764, Rainfall_Dry!$A$2:$A$217,0)),"")</f>
        <v>137.19979645800001</v>
      </c>
      <c r="X764" s="270">
        <v>45.96</v>
      </c>
      <c r="Y764" s="270">
        <v>14.920000000000003</v>
      </c>
      <c r="Z764" s="270">
        <v>39.119999999999997</v>
      </c>
      <c r="AA764" s="271" t="s">
        <v>2691</v>
      </c>
      <c r="AB764" s="270">
        <v>8.0374568753080293</v>
      </c>
      <c r="AC764">
        <f>IF('WetLitterbags placem_collection'!AB105="","",'WetLitterbags placem_collection'!AB105)</f>
        <v>3.25</v>
      </c>
      <c r="AD764">
        <f>IF('WetLitterbags placem_collection'!Z105="","",'WetLitterbags placem_collection'!Z105)</f>
        <v>16</v>
      </c>
      <c r="AE764" s="256" t="str">
        <f>IF('WetLitterbags placem_collection'!AA105="","",'WetLitterbags placem_collection'!AA105)</f>
        <v>G</v>
      </c>
      <c r="AF764">
        <f>IF('WetLitterbags placem_collection'!AC105="","",'WetLitterbags placem_collection'!AC105)</f>
        <v>1</v>
      </c>
      <c r="AG764">
        <f>IFERROR(AVERAGE('Dry_Litterbag Placem_Collection'!O105,'Dry_Litterbag Placem_Collection'!R105),"")</f>
        <v>30.9</v>
      </c>
      <c r="AH764" s="290">
        <f>IFERROR(AVERAGE('Dry_Litterbag Placem_Collection'!N105,'Dry_Litterbag Placem_Collection'!Q105),"")</f>
        <v>28.799999999999997</v>
      </c>
      <c r="AI764" s="289">
        <f>INDEX(Coordinates!$B$2:$B$197,MATCH(G764,Coordinates!$J$2:$J$197,0))</f>
        <v>-2.3691330289999999</v>
      </c>
      <c r="AJ764" s="289">
        <f>INDEX(Coordinates!$C$2:$C$197,MATCH(G764,Coordinates!$J$2:$J$197,0))</f>
        <v>34.060233009999997</v>
      </c>
      <c r="AK764" s="289" t="str">
        <f>IF(ISNUMBER(SEARCH("C", 'Dry_Litterbag Placem_Collection'!V105)),"YES","")</f>
        <v/>
      </c>
      <c r="AL764" s="289" t="str">
        <f>IF(ISNUMBER(SEARCH("H", 'Dry_Litterbag Placem_Collection'!V105)),"YES","")</f>
        <v/>
      </c>
      <c r="AM764" s="289" t="str">
        <f>IF(ISNUMBER(SEARCH("R", 'Dry_Litterbag Placem_Collection'!V105)),"YES","")</f>
        <v/>
      </c>
    </row>
    <row r="765" spans="1:39" ht="15" customHeight="1">
      <c r="A765" s="281" t="s">
        <v>2677</v>
      </c>
      <c r="B765" s="282">
        <f>'Dry_Litterbag Placem_Collection'!A106</f>
        <v>104</v>
      </c>
      <c r="C765" s="282" t="str">
        <f>'Dry_Litterbag Placem_Collection'!B106</f>
        <v xml:space="preserve">Mwantimba
</v>
      </c>
      <c r="D765" s="282" t="s">
        <v>2677</v>
      </c>
      <c r="E765" s="282" t="s">
        <v>2678</v>
      </c>
      <c r="F765" s="282">
        <v>1</v>
      </c>
      <c r="G765" s="283" t="str">
        <f>'Dry_Litterbag Placem_Collection'!C106</f>
        <v>Wet_Ag1_T8</v>
      </c>
      <c r="H765" s="293" t="s">
        <v>3672</v>
      </c>
      <c r="I765" s="294" t="s">
        <v>298</v>
      </c>
      <c r="J765" s="282" t="str">
        <f>IF(ISBLANK('Dry_Litterbag Placem_Collection'!M106),"","R"&amp;""&amp;'Dry_Litterbag Placem_Collection'!M106)</f>
        <v>R365</v>
      </c>
      <c r="K765" s="286">
        <f>IFERROR(INDEX('Green_rooibos initial weight'!$C$5:$C$1749,MATCH(J765, 'Green_rooibos initial weight'!$A$5:$A$1749,0)),"")</f>
        <v>2.2130000000000001</v>
      </c>
      <c r="L765" s="286">
        <f t="shared" si="45"/>
        <v>1.9632000000000001</v>
      </c>
      <c r="M765" s="291"/>
      <c r="N765" s="291"/>
      <c r="O765" s="286">
        <f>IF(IFERROR(INDEX('Both teabags AfterDry'!$D$3:$D$900,MATCH(J765,'Both teabags AfterDry'!$A$3:$A$900,0)),"")="","",(IFERROR(INDEX('Both teabags AfterDry'!$D$3:$D$900,MATCH(J765,'Both teabags AfterDry'!$A$3:$A$900,0)),"")))</f>
        <v>1.9468000000000001</v>
      </c>
      <c r="P765" s="286">
        <f t="shared" si="46"/>
        <v>1.7962</v>
      </c>
      <c r="Q765" s="291"/>
      <c r="R765" s="291"/>
      <c r="S765" s="287">
        <f>'Dry_Litterbag Placem_Collection'!E106</f>
        <v>42939</v>
      </c>
      <c r="T765" s="287">
        <f>IF('Dry_Litterbag Placem_Collection'!G106="","",'Dry_Litterbag Placem_Collection'!G106)</f>
        <v>43010</v>
      </c>
      <c r="U765" s="288">
        <f t="shared" si="44"/>
        <v>71</v>
      </c>
      <c r="V765" s="286">
        <f t="shared" si="47"/>
        <v>0.16700000000000004</v>
      </c>
      <c r="W765" s="289">
        <f>IFERROR(INDEX(Rainfall_Dry!$O$2:$O$217,MATCH(B765, Rainfall_Dry!$A$2:$A$217,0)),"")</f>
        <v>137.19979645800001</v>
      </c>
      <c r="X765" s="270">
        <v>45.96</v>
      </c>
      <c r="Y765" s="270">
        <v>14.920000000000003</v>
      </c>
      <c r="Z765" s="270">
        <v>39.119999999999997</v>
      </c>
      <c r="AA765" s="271" t="s">
        <v>2691</v>
      </c>
      <c r="AB765" s="270">
        <v>9.0374568753080293</v>
      </c>
      <c r="AC765">
        <f>IF('WetLitterbags placem_collection'!AB106="","",'WetLitterbags placem_collection'!AB106)</f>
        <v>10.5</v>
      </c>
      <c r="AD765">
        <f>IF('WetLitterbags placem_collection'!Z106="","",'WetLitterbags placem_collection'!Z106)</f>
        <v>17</v>
      </c>
      <c r="AE765" s="256" t="str">
        <f>IF('WetLitterbags placem_collection'!AA106="","",'WetLitterbags placem_collection'!AA106)</f>
        <v>G</v>
      </c>
      <c r="AF765">
        <f>IF('WetLitterbags placem_collection'!AC106="","",'WetLitterbags placem_collection'!AC106)</f>
        <v>1</v>
      </c>
      <c r="AG765">
        <f>IFERROR(AVERAGE('Dry_Litterbag Placem_Collection'!O106,'Dry_Litterbag Placem_Collection'!R106),"")</f>
        <v>9.3000000000000007</v>
      </c>
      <c r="AH765" s="290">
        <f>IFERROR(AVERAGE('Dry_Litterbag Placem_Collection'!N106,'Dry_Litterbag Placem_Collection'!Q106),"")</f>
        <v>28.05</v>
      </c>
      <c r="AI765" s="289">
        <f>INDEX(Coordinates!$B$2:$B$197,MATCH(G765,Coordinates!$J$2:$J$197,0))</f>
        <v>-2.3692910280000001</v>
      </c>
      <c r="AJ765" s="289">
        <f>INDEX(Coordinates!$C$2:$C$197,MATCH(G765,Coordinates!$J$2:$J$197,0))</f>
        <v>34.06016202</v>
      </c>
      <c r="AK765" s="289" t="str">
        <f>IF(ISNUMBER(SEARCH("C", 'Dry_Litterbag Placem_Collection'!V106)),"YES","")</f>
        <v/>
      </c>
      <c r="AL765" s="289" t="str">
        <f>IF(ISNUMBER(SEARCH("H", 'Dry_Litterbag Placem_Collection'!V106)),"YES","")</f>
        <v/>
      </c>
      <c r="AM765" s="289" t="str">
        <f>IF(ISNUMBER(SEARCH("R", 'Dry_Litterbag Placem_Collection'!V106)),"YES","")</f>
        <v/>
      </c>
    </row>
    <row r="766" spans="1:39" ht="15" customHeight="1">
      <c r="A766" s="281" t="s">
        <v>2677</v>
      </c>
      <c r="B766" s="282">
        <f>'Dry_Litterbag Placem_Collection'!A107</f>
        <v>105</v>
      </c>
      <c r="C766" s="282" t="str">
        <f>'Dry_Litterbag Placem_Collection'!B107</f>
        <v xml:space="preserve">Mwantimba
</v>
      </c>
      <c r="D766" s="282" t="s">
        <v>2677</v>
      </c>
      <c r="E766" s="282" t="s">
        <v>2678</v>
      </c>
      <c r="F766" s="282">
        <v>2</v>
      </c>
      <c r="G766" s="283" t="str">
        <f>'Dry_Litterbag Placem_Collection'!C107</f>
        <v>Wet_Ag2_T1</v>
      </c>
      <c r="H766" s="293" t="s">
        <v>3672</v>
      </c>
      <c r="I766" s="294" t="s">
        <v>298</v>
      </c>
      <c r="J766" s="282" t="str">
        <f>IF(ISBLANK('Dry_Litterbag Placem_Collection'!M107),"","R"&amp;""&amp;'Dry_Litterbag Placem_Collection'!M107)</f>
        <v>R212</v>
      </c>
      <c r="K766" s="286">
        <f>IFERROR(INDEX('Green_rooibos initial weight'!$C$5:$C$1749,MATCH(J766, 'Green_rooibos initial weight'!$A$5:$A$1749,0)),"")</f>
        <v>2.2519999999999998</v>
      </c>
      <c r="L766" s="286">
        <f t="shared" si="45"/>
        <v>2.0021999999999998</v>
      </c>
      <c r="M766" s="291"/>
      <c r="N766" s="291"/>
      <c r="O766" s="286">
        <f>IF(IFERROR(INDEX('Both teabags AfterDry'!$D$3:$D$900,MATCH(J766,'Both teabags AfterDry'!$A$3:$A$900,0)),"")="","",(IFERROR(INDEX('Both teabags AfterDry'!$D$3:$D$900,MATCH(J766,'Both teabags AfterDry'!$A$3:$A$900,0)),"")))</f>
        <v>1.9135</v>
      </c>
      <c r="P766" s="286">
        <f t="shared" si="46"/>
        <v>1.7628999999999999</v>
      </c>
      <c r="Q766" s="291"/>
      <c r="R766" s="291"/>
      <c r="S766" s="287">
        <f>'Dry_Litterbag Placem_Collection'!E107</f>
        <v>42939</v>
      </c>
      <c r="T766" s="287">
        <f>IF('Dry_Litterbag Placem_Collection'!G107="","",'Dry_Litterbag Placem_Collection'!G107)</f>
        <v>43010</v>
      </c>
      <c r="U766" s="288">
        <f t="shared" si="44"/>
        <v>71</v>
      </c>
      <c r="V766" s="286">
        <f t="shared" si="47"/>
        <v>0.23929999999999985</v>
      </c>
      <c r="W766" s="289">
        <f>IFERROR(INDEX(Rainfall_Dry!$O$2:$O$217,MATCH(B766, Rainfall_Dry!$A$2:$A$217,0)),"")</f>
        <v>137.19979645800001</v>
      </c>
      <c r="X766" s="270">
        <v>34.344660194174757</v>
      </c>
      <c r="Y766" s="270">
        <v>19.22727272727273</v>
      </c>
      <c r="Z766" s="270">
        <v>46.428067078552509</v>
      </c>
      <c r="AA766" s="271" t="s">
        <v>2688</v>
      </c>
      <c r="AB766" s="270">
        <v>1.7452932479053718</v>
      </c>
      <c r="AC766">
        <f>IF('WetLitterbags placem_collection'!AB107="","",'WetLitterbags placem_collection'!AB107)</f>
        <v>5.5</v>
      </c>
      <c r="AD766">
        <f>IF('WetLitterbags placem_collection'!Z107="","",'WetLitterbags placem_collection'!Z107)</f>
        <v>23.5</v>
      </c>
      <c r="AE766" s="256" t="str">
        <f>IF('WetLitterbags placem_collection'!AA107="","",'WetLitterbags placem_collection'!AA107)</f>
        <v>M</v>
      </c>
      <c r="AF766">
        <f>IF('WetLitterbags placem_collection'!AC107="","",'WetLitterbags placem_collection'!AC107)</f>
        <v>0</v>
      </c>
      <c r="AG766">
        <f>IFERROR(AVERAGE('Dry_Litterbag Placem_Collection'!O107,'Dry_Litterbag Placem_Collection'!R107),"")</f>
        <v>7.5500000000000007</v>
      </c>
      <c r="AH766" s="290">
        <f>IFERROR(AVERAGE('Dry_Litterbag Placem_Collection'!N107,'Dry_Litterbag Placem_Collection'!Q107),"")</f>
        <v>30.549999999999997</v>
      </c>
      <c r="AI766" s="289">
        <f>INDEX(Coordinates!$B$2:$B$197,MATCH(G766,Coordinates!$J$2:$J$197,0))</f>
        <v>-2.3698080240000001</v>
      </c>
      <c r="AJ766" s="289">
        <f>INDEX(Coordinates!$C$2:$C$197,MATCH(G766,Coordinates!$J$2:$J$197,0))</f>
        <v>34.059671010000002</v>
      </c>
      <c r="AK766" s="289" t="str">
        <f>IF(ISNUMBER(SEARCH("C", 'Dry_Litterbag Placem_Collection'!V107)),"YES","")</f>
        <v/>
      </c>
      <c r="AL766" s="289" t="str">
        <f>IF(ISNUMBER(SEARCH("H", 'Dry_Litterbag Placem_Collection'!V107)),"YES","")</f>
        <v/>
      </c>
      <c r="AM766" s="289" t="str">
        <f>IF(ISNUMBER(SEARCH("R", 'Dry_Litterbag Placem_Collection'!V107)),"YES","")</f>
        <v/>
      </c>
    </row>
    <row r="767" spans="1:39" ht="15" customHeight="1">
      <c r="A767" s="281" t="s">
        <v>2677</v>
      </c>
      <c r="B767" s="282">
        <f>'Dry_Litterbag Placem_Collection'!A108</f>
        <v>106</v>
      </c>
      <c r="C767" s="282" t="str">
        <f>'Dry_Litterbag Placem_Collection'!B108</f>
        <v xml:space="preserve">Mwantimba
</v>
      </c>
      <c r="D767" s="282" t="s">
        <v>2677</v>
      </c>
      <c r="E767" s="282" t="s">
        <v>2678</v>
      </c>
      <c r="F767" s="282">
        <v>2</v>
      </c>
      <c r="G767" s="283" t="str">
        <f>'Dry_Litterbag Placem_Collection'!C108</f>
        <v>Wet_Ag2_T2</v>
      </c>
      <c r="H767" s="293" t="s">
        <v>3672</v>
      </c>
      <c r="I767" s="294" t="s">
        <v>298</v>
      </c>
      <c r="J767" s="282" t="str">
        <f>IF(ISBLANK('Dry_Litterbag Placem_Collection'!M108),"","R"&amp;""&amp;'Dry_Litterbag Placem_Collection'!M108)</f>
        <v>R66</v>
      </c>
      <c r="K767" s="286">
        <f>IFERROR(INDEX('Green_rooibos initial weight'!$C$5:$C$1749,MATCH(J767, 'Green_rooibos initial weight'!$A$5:$A$1749,0)),"")</f>
        <v>2.1120000000000001</v>
      </c>
      <c r="L767" s="286">
        <f t="shared" si="45"/>
        <v>1.8622000000000001</v>
      </c>
      <c r="M767" s="291"/>
      <c r="N767" s="291"/>
      <c r="O767" s="286">
        <f>IF(IFERROR(INDEX('Both teabags AfterDry'!$D$3:$D$900,MATCH(J767,'Both teabags AfterDry'!$A$3:$A$900,0)),"")="","",(IFERROR(INDEX('Both teabags AfterDry'!$D$3:$D$900,MATCH(J767,'Both teabags AfterDry'!$A$3:$A$900,0)),"")))</f>
        <v>1.7972999999999999</v>
      </c>
      <c r="P767" s="286">
        <f t="shared" si="46"/>
        <v>1.6466999999999998</v>
      </c>
      <c r="Q767" s="291"/>
      <c r="R767" s="291"/>
      <c r="S767" s="287">
        <f>'Dry_Litterbag Placem_Collection'!E108</f>
        <v>42939</v>
      </c>
      <c r="T767" s="287">
        <f>IF('Dry_Litterbag Placem_Collection'!G108="","",'Dry_Litterbag Placem_Collection'!G108)</f>
        <v>43010</v>
      </c>
      <c r="U767" s="288">
        <f t="shared" si="44"/>
        <v>71</v>
      </c>
      <c r="V767" s="286">
        <f t="shared" si="47"/>
        <v>0.21550000000000025</v>
      </c>
      <c r="W767" s="289">
        <f>IFERROR(INDEX(Rainfall_Dry!$O$2:$O$217,MATCH(B767, Rainfall_Dry!$A$2:$A$217,0)),"")</f>
        <v>137.19979645800001</v>
      </c>
      <c r="X767" s="270">
        <v>34.344660194174757</v>
      </c>
      <c r="Y767" s="270">
        <v>19.22727272727273</v>
      </c>
      <c r="Z767" s="270">
        <v>46.428067078552509</v>
      </c>
      <c r="AA767" s="271" t="s">
        <v>2688</v>
      </c>
      <c r="AB767" s="270">
        <v>2.7452932479053702</v>
      </c>
      <c r="AC767">
        <f>IF('WetLitterbags placem_collection'!AB108="","",'WetLitterbags placem_collection'!AB108)</f>
        <v>8.6</v>
      </c>
      <c r="AD767">
        <f>IF('WetLitterbags placem_collection'!Z108="","",'WetLitterbags placem_collection'!Z108)</f>
        <v>17</v>
      </c>
      <c r="AE767" s="256" t="str">
        <f>IF('WetLitterbags placem_collection'!AA108="","",'WetLitterbags placem_collection'!AA108)</f>
        <v>M</v>
      </c>
      <c r="AF767">
        <f>IF('WetLitterbags placem_collection'!AC108="","",'WetLitterbags placem_collection'!AC108)</f>
        <v>0</v>
      </c>
      <c r="AG767">
        <f>IFERROR(AVERAGE('Dry_Litterbag Placem_Collection'!O108,'Dry_Litterbag Placem_Collection'!R108),"")</f>
        <v>6.1</v>
      </c>
      <c r="AH767" s="290">
        <f>IFERROR(AVERAGE('Dry_Litterbag Placem_Collection'!N108,'Dry_Litterbag Placem_Collection'!Q108),"")</f>
        <v>31.3</v>
      </c>
      <c r="AI767" s="289">
        <f>INDEX(Coordinates!$B$2:$B$197,MATCH(G767,Coordinates!$J$2:$J$197,0))</f>
        <v>-2.3697620069999998</v>
      </c>
      <c r="AJ767" s="289">
        <f>INDEX(Coordinates!$C$2:$C$197,MATCH(G767,Coordinates!$J$2:$J$197,0))</f>
        <v>34.059730010000003</v>
      </c>
      <c r="AK767" s="289" t="str">
        <f>IF(ISNUMBER(SEARCH("C", 'Dry_Litterbag Placem_Collection'!V108)),"YES","")</f>
        <v/>
      </c>
      <c r="AL767" s="289" t="str">
        <f>IF(ISNUMBER(SEARCH("H", 'Dry_Litterbag Placem_Collection'!V108)),"YES","")</f>
        <v/>
      </c>
      <c r="AM767" s="289" t="str">
        <f>IF(ISNUMBER(SEARCH("R", 'Dry_Litterbag Placem_Collection'!V108)),"YES","")</f>
        <v/>
      </c>
    </row>
    <row r="768" spans="1:39" ht="15" customHeight="1">
      <c r="A768" s="281" t="s">
        <v>2677</v>
      </c>
      <c r="B768" s="282">
        <f>'Dry_Litterbag Placem_Collection'!A109</f>
        <v>107</v>
      </c>
      <c r="C768" s="282" t="str">
        <f>'Dry_Litterbag Placem_Collection'!B109</f>
        <v xml:space="preserve">Mwantimba
</v>
      </c>
      <c r="D768" s="282" t="s">
        <v>2677</v>
      </c>
      <c r="E768" s="282" t="s">
        <v>2678</v>
      </c>
      <c r="F768" s="282">
        <v>2</v>
      </c>
      <c r="G768" s="283" t="str">
        <f>'Dry_Litterbag Placem_Collection'!C109</f>
        <v>Wet_Ag2_T3</v>
      </c>
      <c r="H768" s="293" t="s">
        <v>3672</v>
      </c>
      <c r="I768" s="294" t="s">
        <v>298</v>
      </c>
      <c r="J768" s="282" t="str">
        <f>IF(ISBLANK('Dry_Litterbag Placem_Collection'!M109),"","R"&amp;""&amp;'Dry_Litterbag Placem_Collection'!M109)</f>
        <v>R347</v>
      </c>
      <c r="K768" s="286">
        <f>IFERROR(INDEX('Green_rooibos initial weight'!$C$5:$C$1749,MATCH(J768, 'Green_rooibos initial weight'!$A$5:$A$1749,0)),"")</f>
        <v>2.2400000000000002</v>
      </c>
      <c r="L768" s="286">
        <f t="shared" si="45"/>
        <v>1.9902000000000002</v>
      </c>
      <c r="M768" s="291"/>
      <c r="N768" s="291"/>
      <c r="O768" s="286" t="str">
        <f>IF(IFERROR(INDEX('Both teabags AfterDry'!$D$3:$D$900,MATCH(J768,'Both teabags AfterDry'!$A$3:$A$900,0)),"")="","",(IFERROR(INDEX('Both teabags AfterDry'!$D$3:$D$900,MATCH(J768,'Both teabags AfterDry'!$A$3:$A$900,0)),"")))</f>
        <v/>
      </c>
      <c r="P768" s="286" t="str">
        <f t="shared" si="46"/>
        <v/>
      </c>
      <c r="Q768" s="291"/>
      <c r="R768" s="291"/>
      <c r="S768" s="287">
        <f>'Dry_Litterbag Placem_Collection'!E109</f>
        <v>42939</v>
      </c>
      <c r="T768" s="287">
        <f>IF('Dry_Litterbag Placem_Collection'!G109="","",'Dry_Litterbag Placem_Collection'!G109)</f>
        <v>43010</v>
      </c>
      <c r="U768" s="288">
        <f t="shared" si="44"/>
        <v>71</v>
      </c>
      <c r="V768" s="286" t="str">
        <f t="shared" si="47"/>
        <v/>
      </c>
      <c r="W768" s="289">
        <f>IFERROR(INDEX(Rainfall_Dry!$O$2:$O$217,MATCH(B768, Rainfall_Dry!$A$2:$A$217,0)),"")</f>
        <v>137.19979645800001</v>
      </c>
      <c r="X768" s="270">
        <v>34.344660194174757</v>
      </c>
      <c r="Y768" s="270">
        <v>19.22727272727273</v>
      </c>
      <c r="Z768" s="270">
        <v>46.428067078552509</v>
      </c>
      <c r="AA768" s="271" t="s">
        <v>2688</v>
      </c>
      <c r="AB768" s="270">
        <v>3.7452932479053702</v>
      </c>
      <c r="AC768">
        <f>IF('WetLitterbags placem_collection'!AB109="","",'WetLitterbags placem_collection'!AB109)</f>
        <v>3.85</v>
      </c>
      <c r="AD768">
        <f>IF('WetLitterbags placem_collection'!Z109="","",'WetLitterbags placem_collection'!Z109)</f>
        <v>15.5</v>
      </c>
      <c r="AE768" s="256" t="str">
        <f>IF('WetLitterbags placem_collection'!AA109="","",'WetLitterbags placem_collection'!AA109)</f>
        <v>M</v>
      </c>
      <c r="AF768">
        <f>IF('WetLitterbags placem_collection'!AC109="","",'WetLitterbags placem_collection'!AC109)</f>
        <v>0</v>
      </c>
      <c r="AG768">
        <f>IFERROR(AVERAGE('Dry_Litterbag Placem_Collection'!O109,'Dry_Litterbag Placem_Collection'!R109),"")</f>
        <v>5.3</v>
      </c>
      <c r="AH768" s="290">
        <f>IFERROR(AVERAGE('Dry_Litterbag Placem_Collection'!N109,'Dry_Litterbag Placem_Collection'!Q109),"")</f>
        <v>30.200000000000003</v>
      </c>
      <c r="AI768" s="289">
        <f>INDEX(Coordinates!$B$2:$B$197,MATCH(G768,Coordinates!$J$2:$J$197,0))</f>
        <v>-2.3698409649999999</v>
      </c>
      <c r="AJ768" s="289">
        <f>INDEX(Coordinates!$C$2:$C$197,MATCH(G768,Coordinates!$J$2:$J$197,0))</f>
        <v>34.059814000000003</v>
      </c>
      <c r="AK768" s="289" t="str">
        <f>IF(ISNUMBER(SEARCH("C", 'Dry_Litterbag Placem_Collection'!V109)),"YES","")</f>
        <v/>
      </c>
      <c r="AL768" s="289" t="str">
        <f>IF(ISNUMBER(SEARCH("H", 'Dry_Litterbag Placem_Collection'!V109)),"YES","")</f>
        <v/>
      </c>
      <c r="AM768" s="289" t="str">
        <f>IF(ISNUMBER(SEARCH("R", 'Dry_Litterbag Placem_Collection'!V109)),"YES","")</f>
        <v/>
      </c>
    </row>
    <row r="769" spans="1:39" ht="15" customHeight="1">
      <c r="A769" s="281" t="s">
        <v>2677</v>
      </c>
      <c r="B769" s="282">
        <f>'Dry_Litterbag Placem_Collection'!A110</f>
        <v>108</v>
      </c>
      <c r="C769" s="282" t="str">
        <f>'Dry_Litterbag Placem_Collection'!B110</f>
        <v xml:space="preserve">Mwantimba
</v>
      </c>
      <c r="D769" s="282" t="s">
        <v>2677</v>
      </c>
      <c r="E769" s="282" t="s">
        <v>2678</v>
      </c>
      <c r="F769" s="282">
        <v>2</v>
      </c>
      <c r="G769" s="283" t="str">
        <f>'Dry_Litterbag Placem_Collection'!C110</f>
        <v>Wet_Ag2_T4</v>
      </c>
      <c r="H769" s="293" t="s">
        <v>3672</v>
      </c>
      <c r="I769" s="294" t="s">
        <v>298</v>
      </c>
      <c r="J769" s="282" t="str">
        <f>IF(ISBLANK('Dry_Litterbag Placem_Collection'!M110),"","R"&amp;""&amp;'Dry_Litterbag Placem_Collection'!M110)</f>
        <v>R206</v>
      </c>
      <c r="K769" s="286">
        <f>IFERROR(INDEX('Green_rooibos initial weight'!$C$5:$C$1749,MATCH(J769, 'Green_rooibos initial weight'!$A$5:$A$1749,0)),"")</f>
        <v>2.2549999999999999</v>
      </c>
      <c r="L769" s="286">
        <f t="shared" si="45"/>
        <v>2.0051999999999999</v>
      </c>
      <c r="M769" s="291"/>
      <c r="N769" s="291"/>
      <c r="O769" s="286">
        <f>IF(IFERROR(INDEX('Both teabags AfterDry'!$D$3:$D$900,MATCH(J769,'Both teabags AfterDry'!$A$3:$A$900,0)),"")="","",(IFERROR(INDEX('Both teabags AfterDry'!$D$3:$D$900,MATCH(J769,'Both teabags AfterDry'!$A$3:$A$900,0)),"")))</f>
        <v>1.9655</v>
      </c>
      <c r="P769" s="286">
        <f t="shared" si="46"/>
        <v>1.8149</v>
      </c>
      <c r="Q769" s="291"/>
      <c r="R769" s="291"/>
      <c r="S769" s="287">
        <f>'Dry_Litterbag Placem_Collection'!E110</f>
        <v>42939</v>
      </c>
      <c r="T769" s="287">
        <f>IF('Dry_Litterbag Placem_Collection'!G110="","",'Dry_Litterbag Placem_Collection'!G110)</f>
        <v>43010</v>
      </c>
      <c r="U769" s="288">
        <f t="shared" si="44"/>
        <v>71</v>
      </c>
      <c r="V769" s="286">
        <f t="shared" si="47"/>
        <v>0.19029999999999991</v>
      </c>
      <c r="W769" s="289">
        <f>IFERROR(INDEX(Rainfall_Dry!$O$2:$O$217,MATCH(B769, Rainfall_Dry!$A$2:$A$217,0)),"")</f>
        <v>137.19979645800001</v>
      </c>
      <c r="X769" s="270">
        <v>34.344660194174757</v>
      </c>
      <c r="Y769" s="270">
        <v>19.22727272727273</v>
      </c>
      <c r="Z769" s="270">
        <v>46.428067078552509</v>
      </c>
      <c r="AA769" s="271" t="s">
        <v>2688</v>
      </c>
      <c r="AB769" s="270">
        <v>4.7452932479053702</v>
      </c>
      <c r="AC769">
        <f>IF('WetLitterbags placem_collection'!AB110="","",'WetLitterbags placem_collection'!AB110)</f>
        <v>9.6999999999999993</v>
      </c>
      <c r="AD769">
        <f>IF('WetLitterbags placem_collection'!Z110="","",'WetLitterbags placem_collection'!Z110)</f>
        <v>22.5</v>
      </c>
      <c r="AE769" s="256" t="str">
        <f>IF('WetLitterbags placem_collection'!AA110="","",'WetLitterbags placem_collection'!AA110)</f>
        <v>M</v>
      </c>
      <c r="AF769">
        <f>IF('WetLitterbags placem_collection'!AC110="","",'WetLitterbags placem_collection'!AC110)</f>
        <v>0</v>
      </c>
      <c r="AG769">
        <f>IFERROR(AVERAGE('Dry_Litterbag Placem_Collection'!O110,'Dry_Litterbag Placem_Collection'!R110),"")</f>
        <v>7.65</v>
      </c>
      <c r="AH769" s="290">
        <f>IFERROR(AVERAGE('Dry_Litterbag Placem_Collection'!N110,'Dry_Litterbag Placem_Collection'!Q110),"")</f>
        <v>31.8</v>
      </c>
      <c r="AI769" s="289">
        <f>INDEX(Coordinates!$B$2:$B$197,MATCH(G769,Coordinates!$J$2:$J$197,0))</f>
        <v>-2.3698620030000002</v>
      </c>
      <c r="AJ769" s="289">
        <f>INDEX(Coordinates!$C$2:$C$197,MATCH(G769,Coordinates!$J$2:$J$197,0))</f>
        <v>34.059759020000001</v>
      </c>
      <c r="AK769" s="289" t="str">
        <f>IF(ISNUMBER(SEARCH("C", 'Dry_Litterbag Placem_Collection'!V110)),"YES","")</f>
        <v/>
      </c>
      <c r="AL769" s="289" t="str">
        <f>IF(ISNUMBER(SEARCH("H", 'Dry_Litterbag Placem_Collection'!V110)),"YES","")</f>
        <v/>
      </c>
      <c r="AM769" s="289" t="str">
        <f>IF(ISNUMBER(SEARCH("R", 'Dry_Litterbag Placem_Collection'!V110)),"YES","")</f>
        <v/>
      </c>
    </row>
    <row r="770" spans="1:39" ht="15" customHeight="1">
      <c r="A770" s="281" t="s">
        <v>2677</v>
      </c>
      <c r="B770" s="282">
        <f>'Dry_Litterbag Placem_Collection'!A111</f>
        <v>109</v>
      </c>
      <c r="C770" s="282" t="str">
        <f>'Dry_Litterbag Placem_Collection'!B111</f>
        <v xml:space="preserve">Mwantimba
</v>
      </c>
      <c r="D770" s="282" t="s">
        <v>2677</v>
      </c>
      <c r="E770" s="282" t="s">
        <v>2678</v>
      </c>
      <c r="F770" s="282">
        <v>2</v>
      </c>
      <c r="G770" s="283" t="str">
        <f>'Dry_Litterbag Placem_Collection'!C111</f>
        <v>Wet_Ag2_T5</v>
      </c>
      <c r="H770" s="293" t="s">
        <v>3672</v>
      </c>
      <c r="I770" s="294" t="s">
        <v>298</v>
      </c>
      <c r="J770" s="282" t="str">
        <f>IF(ISBLANK('Dry_Litterbag Placem_Collection'!M111),"","R"&amp;""&amp;'Dry_Litterbag Placem_Collection'!M111)</f>
        <v>R299</v>
      </c>
      <c r="K770" s="286">
        <f>IFERROR(INDEX('Green_rooibos initial weight'!$C$5:$C$1749,MATCH(J770, 'Green_rooibos initial weight'!$A$5:$A$1749,0)),"")</f>
        <v>2.2919999999999998</v>
      </c>
      <c r="L770" s="286">
        <f t="shared" si="45"/>
        <v>2.0421999999999998</v>
      </c>
      <c r="M770" s="291"/>
      <c r="N770" s="291"/>
      <c r="O770" s="286">
        <f>IF(IFERROR(INDEX('Both teabags AfterDry'!$D$3:$D$900,MATCH(J770,'Both teabags AfterDry'!$A$3:$A$900,0)),"")="","",(IFERROR(INDEX('Both teabags AfterDry'!$D$3:$D$900,MATCH(J770,'Both teabags AfterDry'!$A$3:$A$900,0)),"")))</f>
        <v>1.8811</v>
      </c>
      <c r="P770" s="286">
        <f t="shared" si="46"/>
        <v>1.7304999999999999</v>
      </c>
      <c r="Q770" s="291"/>
      <c r="R770" s="291"/>
      <c r="S770" s="287">
        <f>'Dry_Litterbag Placem_Collection'!E111</f>
        <v>42939</v>
      </c>
      <c r="T770" s="287">
        <f>IF('Dry_Litterbag Placem_Collection'!G111="","",'Dry_Litterbag Placem_Collection'!G111)</f>
        <v>43010</v>
      </c>
      <c r="U770" s="288">
        <f t="shared" ref="U770:U833" si="48">IFERROR(T770-S770,"")</f>
        <v>71</v>
      </c>
      <c r="V770" s="286">
        <f t="shared" si="47"/>
        <v>0.31169999999999987</v>
      </c>
      <c r="W770" s="289">
        <f>IFERROR(INDEX(Rainfall_Dry!$O$2:$O$217,MATCH(B770, Rainfall_Dry!$A$2:$A$217,0)),"")</f>
        <v>137.19979645800001</v>
      </c>
      <c r="X770" s="270">
        <v>34.344660194174757</v>
      </c>
      <c r="Y770" s="270">
        <v>19.22727272727273</v>
      </c>
      <c r="Z770" s="270">
        <v>46.428067078552509</v>
      </c>
      <c r="AA770" s="271" t="s">
        <v>2688</v>
      </c>
      <c r="AB770" s="270">
        <v>5.7452932479053702</v>
      </c>
      <c r="AC770">
        <f>IF('WetLitterbags placem_collection'!AB111="","",'WetLitterbags placem_collection'!AB111)</f>
        <v>10.5</v>
      </c>
      <c r="AD770">
        <f>IF('WetLitterbags placem_collection'!Z111="","",'WetLitterbags placem_collection'!Z111)</f>
        <v>22.5</v>
      </c>
      <c r="AE770" s="256" t="str">
        <f>IF('WetLitterbags placem_collection'!AA111="","",'WetLitterbags placem_collection'!AA111)</f>
        <v>M</v>
      </c>
      <c r="AF770">
        <f>IF('WetLitterbags placem_collection'!AC111="","",'WetLitterbags placem_collection'!AC111)</f>
        <v>0</v>
      </c>
      <c r="AG770">
        <f>IFERROR(AVERAGE('Dry_Litterbag Placem_Collection'!O111,'Dry_Litterbag Placem_Collection'!R111),"")</f>
        <v>7.5</v>
      </c>
      <c r="AH770" s="290">
        <f>IFERROR(AVERAGE('Dry_Litterbag Placem_Collection'!N111,'Dry_Litterbag Placem_Collection'!Q111),"")</f>
        <v>30.65</v>
      </c>
      <c r="AI770" s="289">
        <f>INDEX(Coordinates!$B$2:$B$197,MATCH(G770,Coordinates!$J$2:$J$197,0))</f>
        <v>-2.3698390370000002</v>
      </c>
      <c r="AJ770" s="289">
        <f>INDEX(Coordinates!$C$2:$C$197,MATCH(G770,Coordinates!$J$2:$J$197,0))</f>
        <v>34.059714</v>
      </c>
      <c r="AK770" s="289" t="str">
        <f>IF(ISNUMBER(SEARCH("C", 'Dry_Litterbag Placem_Collection'!V111)),"YES","")</f>
        <v/>
      </c>
      <c r="AL770" s="289" t="str">
        <f>IF(ISNUMBER(SEARCH("H", 'Dry_Litterbag Placem_Collection'!V111)),"YES","")</f>
        <v/>
      </c>
      <c r="AM770" s="289" t="str">
        <f>IF(ISNUMBER(SEARCH("R", 'Dry_Litterbag Placem_Collection'!V111)),"YES","")</f>
        <v/>
      </c>
    </row>
    <row r="771" spans="1:39" ht="15" customHeight="1">
      <c r="A771" s="281" t="s">
        <v>2677</v>
      </c>
      <c r="B771" s="282">
        <f>'Dry_Litterbag Placem_Collection'!A112</f>
        <v>110</v>
      </c>
      <c r="C771" s="282" t="str">
        <f>'Dry_Litterbag Placem_Collection'!B112</f>
        <v xml:space="preserve">Mwantimba
</v>
      </c>
      <c r="D771" s="282" t="s">
        <v>2677</v>
      </c>
      <c r="E771" s="282" t="s">
        <v>2678</v>
      </c>
      <c r="F771" s="282">
        <v>2</v>
      </c>
      <c r="G771" s="283" t="str">
        <f>'Dry_Litterbag Placem_Collection'!C112</f>
        <v>Wet_Ag2_T6</v>
      </c>
      <c r="H771" s="293" t="s">
        <v>3672</v>
      </c>
      <c r="I771" s="294" t="s">
        <v>298</v>
      </c>
      <c r="J771" s="282" t="str">
        <f>IF(ISBLANK('Dry_Litterbag Placem_Collection'!M112),"","R"&amp;""&amp;'Dry_Litterbag Placem_Collection'!M112)</f>
        <v>R636</v>
      </c>
      <c r="K771" s="286">
        <f>IFERROR(INDEX('Green_rooibos initial weight'!$C$5:$C$1749,MATCH(J771, 'Green_rooibos initial weight'!$A$5:$A$1749,0)),"")</f>
        <v>2.1080000000000001</v>
      </c>
      <c r="L771" s="286">
        <f t="shared" ref="L771:L834" si="49">IFERROR(K771-($BF$7+$BF$8),"")</f>
        <v>1.8582000000000001</v>
      </c>
      <c r="M771" s="291"/>
      <c r="N771" s="291"/>
      <c r="O771" s="286">
        <f>IF(IFERROR(INDEX('Both teabags AfterDry'!$D$3:$D$900,MATCH(J771,'Both teabags AfterDry'!$A$3:$A$900,0)),"")="","",(IFERROR(INDEX('Both teabags AfterDry'!$D$3:$D$900,MATCH(J771,'Both teabags AfterDry'!$A$3:$A$900,0)),"")))</f>
        <v>1.8521000000000001</v>
      </c>
      <c r="P771" s="286">
        <f t="shared" ref="P771:P834" si="50">IFERROR(IF(O771&gt;0,O771-($BF$7),""),"")</f>
        <v>1.7015</v>
      </c>
      <c r="Q771" s="291"/>
      <c r="R771" s="291"/>
      <c r="S771" s="287">
        <f>'Dry_Litterbag Placem_Collection'!E112</f>
        <v>42939</v>
      </c>
      <c r="T771" s="287">
        <f>IF('Dry_Litterbag Placem_Collection'!G112="","",'Dry_Litterbag Placem_Collection'!G112)</f>
        <v>43010</v>
      </c>
      <c r="U771" s="288">
        <f t="shared" si="48"/>
        <v>71</v>
      </c>
      <c r="V771" s="286">
        <f t="shared" ref="V771:V834" si="51">IFERROR(L771-P771,"")</f>
        <v>0.15670000000000006</v>
      </c>
      <c r="W771" s="289">
        <f>IFERROR(INDEX(Rainfall_Dry!$O$2:$O$217,MATCH(B771, Rainfall_Dry!$A$2:$A$217,0)),"")</f>
        <v>137.19979645800001</v>
      </c>
      <c r="X771" s="270">
        <v>34.344660194174757</v>
      </c>
      <c r="Y771" s="270">
        <v>19.22727272727273</v>
      </c>
      <c r="Z771" s="270">
        <v>46.428067078552509</v>
      </c>
      <c r="AA771" s="271" t="s">
        <v>2688</v>
      </c>
      <c r="AB771" s="270">
        <v>6.7452932479053702</v>
      </c>
      <c r="AC771">
        <f>IF('WetLitterbags placem_collection'!AB112="","",'WetLitterbags placem_collection'!AB112)</f>
        <v>5.75</v>
      </c>
      <c r="AD771">
        <f>IF('WetLitterbags placem_collection'!Z112="","",'WetLitterbags placem_collection'!Z112)</f>
        <v>22.5</v>
      </c>
      <c r="AE771" s="256" t="str">
        <f>IF('WetLitterbags placem_collection'!AA112="","",'WetLitterbags placem_collection'!AA112)</f>
        <v>M</v>
      </c>
      <c r="AF771">
        <f>IF('WetLitterbags placem_collection'!AC112="","",'WetLitterbags placem_collection'!AC112)</f>
        <v>0</v>
      </c>
      <c r="AG771">
        <f>IFERROR(AVERAGE('Dry_Litterbag Placem_Collection'!O112,'Dry_Litterbag Placem_Collection'!R112),"")</f>
        <v>7.3500000000000005</v>
      </c>
      <c r="AH771" s="290">
        <f>IFERROR(AVERAGE('Dry_Litterbag Placem_Collection'!N112,'Dry_Litterbag Placem_Collection'!Q112),"")</f>
        <v>31.150000000000002</v>
      </c>
      <c r="AI771" s="289">
        <f>INDEX(Coordinates!$B$2:$B$197,MATCH(G771,Coordinates!$J$2:$J$197,0))</f>
        <v>-2.3697549659999999</v>
      </c>
      <c r="AJ771" s="289">
        <f>INDEX(Coordinates!$C$2:$C$197,MATCH(G771,Coordinates!$J$2:$J$197,0))</f>
        <v>34.059668989999999</v>
      </c>
      <c r="AK771" s="289" t="str">
        <f>IF(ISNUMBER(SEARCH("C", 'Dry_Litterbag Placem_Collection'!V112)),"YES","")</f>
        <v/>
      </c>
      <c r="AL771" s="289" t="str">
        <f>IF(ISNUMBER(SEARCH("H", 'Dry_Litterbag Placem_Collection'!V112)),"YES","")</f>
        <v/>
      </c>
      <c r="AM771" s="289" t="str">
        <f>IF(ISNUMBER(SEARCH("R", 'Dry_Litterbag Placem_Collection'!V112)),"YES","")</f>
        <v/>
      </c>
    </row>
    <row r="772" spans="1:39" ht="15" customHeight="1">
      <c r="A772" s="281" t="s">
        <v>2677</v>
      </c>
      <c r="B772" s="282">
        <f>'Dry_Litterbag Placem_Collection'!A113</f>
        <v>111</v>
      </c>
      <c r="C772" s="282" t="str">
        <f>'Dry_Litterbag Placem_Collection'!B113</f>
        <v xml:space="preserve">Mwantimba
</v>
      </c>
      <c r="D772" s="282" t="s">
        <v>2677</v>
      </c>
      <c r="E772" s="282" t="s">
        <v>2678</v>
      </c>
      <c r="F772" s="282">
        <v>2</v>
      </c>
      <c r="G772" s="283" t="str">
        <f>'Dry_Litterbag Placem_Collection'!C113</f>
        <v>Wet_Ag2_T7</v>
      </c>
      <c r="H772" s="293" t="s">
        <v>3672</v>
      </c>
      <c r="I772" s="294" t="s">
        <v>298</v>
      </c>
      <c r="J772" s="282" t="str">
        <f>IF(ISBLANK('Dry_Litterbag Placem_Collection'!M113),"","R"&amp;""&amp;'Dry_Litterbag Placem_Collection'!M113)</f>
        <v>R239</v>
      </c>
      <c r="K772" s="286">
        <f>IFERROR(INDEX('Green_rooibos initial weight'!$C$5:$C$1749,MATCH(J772, 'Green_rooibos initial weight'!$A$5:$A$1749,0)),"")</f>
        <v>2.2189999999999999</v>
      </c>
      <c r="L772" s="286">
        <f t="shared" si="49"/>
        <v>1.9691999999999998</v>
      </c>
      <c r="M772" s="291"/>
      <c r="N772" s="291"/>
      <c r="O772" s="286">
        <f>IF(IFERROR(INDEX('Both teabags AfterDry'!$D$3:$D$900,MATCH(J772,'Both teabags AfterDry'!$A$3:$A$900,0)),"")="","",(IFERROR(INDEX('Both teabags AfterDry'!$D$3:$D$900,MATCH(J772,'Both teabags AfterDry'!$A$3:$A$900,0)),"")))</f>
        <v>1.8743000000000001</v>
      </c>
      <c r="P772" s="286">
        <f t="shared" si="50"/>
        <v>1.7237</v>
      </c>
      <c r="Q772" s="291"/>
      <c r="R772" s="291"/>
      <c r="S772" s="287">
        <f>'Dry_Litterbag Placem_Collection'!E113</f>
        <v>42939</v>
      </c>
      <c r="T772" s="287">
        <f>IF('Dry_Litterbag Placem_Collection'!G113="","",'Dry_Litterbag Placem_Collection'!G113)</f>
        <v>43010</v>
      </c>
      <c r="U772" s="288">
        <f t="shared" si="48"/>
        <v>71</v>
      </c>
      <c r="V772" s="286">
        <f t="shared" si="51"/>
        <v>0.24549999999999983</v>
      </c>
      <c r="W772" s="289">
        <f>IFERROR(INDEX(Rainfall_Dry!$O$2:$O$217,MATCH(B772, Rainfall_Dry!$A$2:$A$217,0)),"")</f>
        <v>137.19979645800001</v>
      </c>
      <c r="X772" s="270">
        <v>34.344660194174757</v>
      </c>
      <c r="Y772" s="270">
        <v>19.22727272727273</v>
      </c>
      <c r="Z772" s="270">
        <v>46.428067078552509</v>
      </c>
      <c r="AA772" s="271" t="s">
        <v>2688</v>
      </c>
      <c r="AB772" s="270">
        <v>7.7452932479053702</v>
      </c>
      <c r="AC772">
        <f>IF('WetLitterbags placem_collection'!AB113="","",'WetLitterbags placem_collection'!AB113)</f>
        <v>6.1</v>
      </c>
      <c r="AD772">
        <f>IF('WetLitterbags placem_collection'!Z113="","",'WetLitterbags placem_collection'!Z113)</f>
        <v>26</v>
      </c>
      <c r="AE772" s="256" t="str">
        <f>IF('WetLitterbags placem_collection'!AA113="","",'WetLitterbags placem_collection'!AA113)</f>
        <v>M</v>
      </c>
      <c r="AF772">
        <f>IF('WetLitterbags placem_collection'!AC113="","",'WetLitterbags placem_collection'!AC113)</f>
        <v>0</v>
      </c>
      <c r="AG772">
        <f>IFERROR(AVERAGE('Dry_Litterbag Placem_Collection'!O113,'Dry_Litterbag Placem_Collection'!R113),"")</f>
        <v>8.3000000000000007</v>
      </c>
      <c r="AH772" s="290">
        <f>IFERROR(AVERAGE('Dry_Litterbag Placem_Collection'!N113,'Dry_Litterbag Placem_Collection'!Q113),"")</f>
        <v>29.549999999999997</v>
      </c>
      <c r="AI772" s="289">
        <f>INDEX(Coordinates!$B$2:$B$197,MATCH(G772,Coordinates!$J$2:$J$197,0))</f>
        <v>-2.3697330060000001</v>
      </c>
      <c r="AJ772" s="289">
        <f>INDEX(Coordinates!$C$2:$C$197,MATCH(G772,Coordinates!$J$2:$J$197,0))</f>
        <v>34.059615010000002</v>
      </c>
      <c r="AK772" s="289" t="str">
        <f>IF(ISNUMBER(SEARCH("C", 'Dry_Litterbag Placem_Collection'!V113)),"YES","")</f>
        <v/>
      </c>
      <c r="AL772" s="289" t="str">
        <f>IF(ISNUMBER(SEARCH("H", 'Dry_Litterbag Placem_Collection'!V113)),"YES","")</f>
        <v/>
      </c>
      <c r="AM772" s="289" t="str">
        <f>IF(ISNUMBER(SEARCH("R", 'Dry_Litterbag Placem_Collection'!V113)),"YES","")</f>
        <v/>
      </c>
    </row>
    <row r="773" spans="1:39" ht="15" customHeight="1">
      <c r="A773" s="281" t="s">
        <v>2677</v>
      </c>
      <c r="B773" s="282">
        <f>'Dry_Litterbag Placem_Collection'!A114</f>
        <v>112</v>
      </c>
      <c r="C773" s="282" t="str">
        <f>'Dry_Litterbag Placem_Collection'!B114</f>
        <v xml:space="preserve">Mwantimba
</v>
      </c>
      <c r="D773" s="282" t="s">
        <v>2677</v>
      </c>
      <c r="E773" s="282" t="s">
        <v>2678</v>
      </c>
      <c r="F773" s="282">
        <v>2</v>
      </c>
      <c r="G773" s="283" t="str">
        <f>'Dry_Litterbag Placem_Collection'!C114</f>
        <v>Wet_Ag2_T8</v>
      </c>
      <c r="H773" s="293" t="s">
        <v>3672</v>
      </c>
      <c r="I773" s="294" t="s">
        <v>298</v>
      </c>
      <c r="J773" s="282" t="str">
        <f>IF(ISBLANK('Dry_Litterbag Placem_Collection'!M114),"","R"&amp;""&amp;'Dry_Litterbag Placem_Collection'!M114)</f>
        <v/>
      </c>
      <c r="K773" s="286" t="str">
        <f>IFERROR(INDEX('Green_rooibos initial weight'!$C$5:$C$1749,MATCH(J773, 'Green_rooibos initial weight'!$A$5:$A$1749,0)),"")</f>
        <v/>
      </c>
      <c r="L773" s="286" t="str">
        <f t="shared" si="49"/>
        <v/>
      </c>
      <c r="M773" s="291"/>
      <c r="N773" s="291"/>
      <c r="O773" s="286" t="str">
        <f>IF(IFERROR(INDEX('Both teabags AfterDry'!$D$3:$D$900,MATCH(J773,'Both teabags AfterDry'!$A$3:$A$900,0)),"")="","",(IFERROR(INDEX('Both teabags AfterDry'!$D$3:$D$900,MATCH(J773,'Both teabags AfterDry'!$A$3:$A$900,0)),"")))</f>
        <v/>
      </c>
      <c r="P773" s="286" t="str">
        <f t="shared" si="50"/>
        <v/>
      </c>
      <c r="Q773" s="291"/>
      <c r="R773" s="291"/>
      <c r="S773" s="287">
        <f>'Dry_Litterbag Placem_Collection'!E114</f>
        <v>0</v>
      </c>
      <c r="T773" s="287" t="str">
        <f>IF('Dry_Litterbag Placem_Collection'!G114="","",'Dry_Litterbag Placem_Collection'!G114)</f>
        <v/>
      </c>
      <c r="U773" s="288" t="str">
        <f t="shared" si="48"/>
        <v/>
      </c>
      <c r="V773" s="286" t="str">
        <f t="shared" si="51"/>
        <v/>
      </c>
      <c r="W773" s="289" t="str">
        <f>IFERROR(INDEX(Rainfall_Dry!$O$2:$O$217,MATCH(B773, Rainfall_Dry!$A$2:$A$217,0)),"")</f>
        <v/>
      </c>
      <c r="X773" s="270">
        <v>34.344660194174757</v>
      </c>
      <c r="Y773" s="270">
        <v>19.22727272727273</v>
      </c>
      <c r="Z773" s="270">
        <v>46.428067078552509</v>
      </c>
      <c r="AA773" s="271" t="s">
        <v>2688</v>
      </c>
      <c r="AB773" s="270">
        <v>8.7452932479053693</v>
      </c>
      <c r="AC773">
        <f>IF('WetLitterbags placem_collection'!AB114="","",'WetLitterbags placem_collection'!AB114)</f>
        <v>11.5</v>
      </c>
      <c r="AD773">
        <f>IF('WetLitterbags placem_collection'!Z114="","",'WetLitterbags placem_collection'!Z114)</f>
        <v>15</v>
      </c>
      <c r="AE773" s="256" t="str">
        <f>IF('WetLitterbags placem_collection'!AA114="","",'WetLitterbags placem_collection'!AA114)</f>
        <v>M</v>
      </c>
      <c r="AF773">
        <f>IF('WetLitterbags placem_collection'!AC114="","",'WetLitterbags placem_collection'!AC114)</f>
        <v>0</v>
      </c>
      <c r="AG773" t="str">
        <f>IFERROR(AVERAGE('Dry_Litterbag Placem_Collection'!O114,'Dry_Litterbag Placem_Collection'!R114),"")</f>
        <v/>
      </c>
      <c r="AH773" s="290" t="str">
        <f>IFERROR(AVERAGE('Dry_Litterbag Placem_Collection'!N114,'Dry_Litterbag Placem_Collection'!Q114),"")</f>
        <v/>
      </c>
      <c r="AI773" s="289">
        <f>INDEX(Coordinates!$B$2:$B$197,MATCH(G773,Coordinates!$J$2:$J$197,0))</f>
        <v>-2.36967098</v>
      </c>
      <c r="AJ773" s="289">
        <f>INDEX(Coordinates!$C$2:$C$197,MATCH(G773,Coordinates!$J$2:$J$197,0))</f>
        <v>34.059735959999998</v>
      </c>
      <c r="AK773" s="289" t="str">
        <f>IF(ISNUMBER(SEARCH("C", 'Dry_Litterbag Placem_Collection'!V114)),"YES","")</f>
        <v/>
      </c>
      <c r="AL773" s="289" t="str">
        <f>IF(ISNUMBER(SEARCH("H", 'Dry_Litterbag Placem_Collection'!V114)),"YES","")</f>
        <v/>
      </c>
      <c r="AM773" s="289" t="str">
        <f>IF(ISNUMBER(SEARCH("R", 'Dry_Litterbag Placem_Collection'!V114)),"YES","")</f>
        <v/>
      </c>
    </row>
    <row r="774" spans="1:39" ht="15" customHeight="1">
      <c r="A774" s="281" t="s">
        <v>2677</v>
      </c>
      <c r="B774" s="282">
        <f>'Dry_Litterbag Placem_Collection'!A115</f>
        <v>113</v>
      </c>
      <c r="C774" s="282" t="str">
        <f>'Dry_Litterbag Placem_Collection'!B115</f>
        <v xml:space="preserve">Mwantimba
</v>
      </c>
      <c r="D774" s="282" t="s">
        <v>2677</v>
      </c>
      <c r="E774" s="282" t="s">
        <v>2678</v>
      </c>
      <c r="F774" s="282">
        <v>3</v>
      </c>
      <c r="G774" s="283" t="str">
        <f>'Dry_Litterbag Placem_Collection'!C115</f>
        <v>Wet_Ag3_T1</v>
      </c>
      <c r="H774" s="293" t="s">
        <v>3672</v>
      </c>
      <c r="I774" s="294" t="s">
        <v>298</v>
      </c>
      <c r="J774" s="282" t="str">
        <f>IF(ISBLANK('Dry_Litterbag Placem_Collection'!M115),"","R"&amp;""&amp;'Dry_Litterbag Placem_Collection'!M115)</f>
        <v>R313</v>
      </c>
      <c r="K774" s="286">
        <f>IFERROR(INDEX('Green_rooibos initial weight'!$C$5:$C$1749,MATCH(J774, 'Green_rooibos initial weight'!$A$5:$A$1749,0)),"")</f>
        <v>2.2450000000000001</v>
      </c>
      <c r="L774" s="286">
        <f t="shared" si="49"/>
        <v>1.9952000000000001</v>
      </c>
      <c r="M774" s="291"/>
      <c r="N774" s="291"/>
      <c r="O774" s="286">
        <f>IF(IFERROR(INDEX('Both teabags AfterDry'!$D$3:$D$900,MATCH(J774,'Both teabags AfterDry'!$A$3:$A$900,0)),"")="","",(IFERROR(INDEX('Both teabags AfterDry'!$D$3:$D$900,MATCH(J774,'Both teabags AfterDry'!$A$3:$A$900,0)),"")))</f>
        <v>1.6048</v>
      </c>
      <c r="P774" s="286">
        <f t="shared" si="50"/>
        <v>1.4541999999999999</v>
      </c>
      <c r="Q774" s="291"/>
      <c r="R774" s="291"/>
      <c r="S774" s="287">
        <f>'Dry_Litterbag Placem_Collection'!E115</f>
        <v>42939</v>
      </c>
      <c r="T774" s="287">
        <f>IF('Dry_Litterbag Placem_Collection'!G115="","",'Dry_Litterbag Placem_Collection'!G115)</f>
        <v>43008</v>
      </c>
      <c r="U774" s="288">
        <f t="shared" si="48"/>
        <v>69</v>
      </c>
      <c r="V774" s="286">
        <f t="shared" si="51"/>
        <v>0.54100000000000015</v>
      </c>
      <c r="W774" s="289">
        <f>IFERROR(INDEX(Rainfall_Dry!$O$2:$O$217,MATCH(B774, Rainfall_Dry!$A$2:$A$217,0)),"")</f>
        <v>136.27214243</v>
      </c>
      <c r="X774" s="270">
        <v>27.96</v>
      </c>
      <c r="Y774" s="270">
        <v>4.9200000000000017</v>
      </c>
      <c r="Z774" s="270">
        <v>67.12</v>
      </c>
      <c r="AA774" s="271" t="s">
        <v>2688</v>
      </c>
      <c r="AB774" s="270">
        <v>0.88610152784622953</v>
      </c>
      <c r="AC774">
        <f>IF('WetLitterbags placem_collection'!AB115="","",'WetLitterbags placem_collection'!AB115)</f>
        <v>26</v>
      </c>
      <c r="AD774">
        <f>IF('WetLitterbags placem_collection'!Z115="","",'WetLitterbags placem_collection'!Z115)</f>
        <v>88.5</v>
      </c>
      <c r="AE774" s="256" t="str">
        <f>IF('WetLitterbags placem_collection'!AA115="","",'WetLitterbags placem_collection'!AA115)</f>
        <v>G</v>
      </c>
      <c r="AF774">
        <f>IF('WetLitterbags placem_collection'!AC115="","",'WetLitterbags placem_collection'!AC115)</f>
        <v>0</v>
      </c>
      <c r="AG774">
        <f>IFERROR(AVERAGE('Dry_Litterbag Placem_Collection'!O115,'Dry_Litterbag Placem_Collection'!R115),"")</f>
        <v>6.35</v>
      </c>
      <c r="AH774" s="290">
        <f>IFERROR(AVERAGE('Dry_Litterbag Placem_Collection'!N115,'Dry_Litterbag Placem_Collection'!Q115),"")</f>
        <v>28.9</v>
      </c>
      <c r="AI774" s="289">
        <f>INDEX(Coordinates!$B$2:$B$197,MATCH(G774,Coordinates!$J$2:$J$197,0))</f>
        <v>-2.3487199940000001</v>
      </c>
      <c r="AJ774" s="289">
        <f>INDEX(Coordinates!$C$2:$C$197,MATCH(G774,Coordinates!$J$2:$J$197,0))</f>
        <v>34.051391029999998</v>
      </c>
      <c r="AK774" s="289" t="str">
        <f>IF(ISNUMBER(SEARCH("C", 'Dry_Litterbag Placem_Collection'!V115)),"YES","")</f>
        <v/>
      </c>
      <c r="AL774" s="289" t="str">
        <f>IF(ISNUMBER(SEARCH("H", 'Dry_Litterbag Placem_Collection'!V115)),"YES","")</f>
        <v/>
      </c>
      <c r="AM774" s="289" t="str">
        <f>IF(ISNUMBER(SEARCH("R", 'Dry_Litterbag Placem_Collection'!V115)),"YES","")</f>
        <v/>
      </c>
    </row>
    <row r="775" spans="1:39" ht="15" customHeight="1">
      <c r="A775" s="281" t="s">
        <v>2677</v>
      </c>
      <c r="B775" s="282">
        <f>'Dry_Litterbag Placem_Collection'!A116</f>
        <v>114</v>
      </c>
      <c r="C775" s="282" t="str">
        <f>'Dry_Litterbag Placem_Collection'!B116</f>
        <v xml:space="preserve">Mwantimba
</v>
      </c>
      <c r="D775" s="282" t="s">
        <v>2677</v>
      </c>
      <c r="E775" s="282" t="s">
        <v>2678</v>
      </c>
      <c r="F775" s="282">
        <v>3</v>
      </c>
      <c r="G775" s="283" t="str">
        <f>'Dry_Litterbag Placem_Collection'!C116</f>
        <v>Wet_Ag3_T2</v>
      </c>
      <c r="H775" s="293" t="s">
        <v>3672</v>
      </c>
      <c r="I775" s="294" t="s">
        <v>298</v>
      </c>
      <c r="J775" s="282" t="str">
        <f>IF(ISBLANK('Dry_Litterbag Placem_Collection'!M116),"","R"&amp;""&amp;'Dry_Litterbag Placem_Collection'!M116)</f>
        <v>R247</v>
      </c>
      <c r="K775" s="286">
        <f>IFERROR(INDEX('Green_rooibos initial weight'!$C$5:$C$1749,MATCH(J775, 'Green_rooibos initial weight'!$A$5:$A$1749,0)),"")</f>
        <v>2.2330000000000001</v>
      </c>
      <c r="L775" s="286">
        <f t="shared" si="49"/>
        <v>1.9832000000000001</v>
      </c>
      <c r="M775" s="291"/>
      <c r="N775" s="291"/>
      <c r="O775" s="286">
        <f>IF(IFERROR(INDEX('Both teabags AfterDry'!$D$3:$D$900,MATCH(J775,'Both teabags AfterDry'!$A$3:$A$900,0)),"")="","",(IFERROR(INDEX('Both teabags AfterDry'!$D$3:$D$900,MATCH(J775,'Both teabags AfterDry'!$A$3:$A$900,0)),"")))</f>
        <v>1.7551000000000001</v>
      </c>
      <c r="P775" s="286">
        <f t="shared" si="50"/>
        <v>1.6045</v>
      </c>
      <c r="Q775" s="291"/>
      <c r="R775" s="291"/>
      <c r="S775" s="287">
        <f>'Dry_Litterbag Placem_Collection'!E116</f>
        <v>42939</v>
      </c>
      <c r="T775" s="287">
        <f>IF('Dry_Litterbag Placem_Collection'!G116="","",'Dry_Litterbag Placem_Collection'!G116)</f>
        <v>43008</v>
      </c>
      <c r="U775" s="288">
        <f t="shared" si="48"/>
        <v>69</v>
      </c>
      <c r="V775" s="286">
        <f t="shared" si="51"/>
        <v>0.37870000000000004</v>
      </c>
      <c r="W775" s="289">
        <f>IFERROR(INDEX(Rainfall_Dry!$O$2:$O$217,MATCH(B775, Rainfall_Dry!$A$2:$A$217,0)),"")</f>
        <v>136.27214243</v>
      </c>
      <c r="X775" s="270">
        <v>27.96</v>
      </c>
      <c r="Y775" s="270">
        <v>4.9200000000000017</v>
      </c>
      <c r="Z775" s="270">
        <v>67.12</v>
      </c>
      <c r="AA775" s="271" t="s">
        <v>2688</v>
      </c>
      <c r="AB775" s="270">
        <v>1.8861015278462301</v>
      </c>
      <c r="AC775">
        <f>IF('WetLitterbags placem_collection'!AB116="","",'WetLitterbags placem_collection'!AB116)</f>
        <v>16.5</v>
      </c>
      <c r="AD775">
        <f>IF('WetLitterbags placem_collection'!Z116="","",'WetLitterbags placem_collection'!Z116)</f>
        <v>87.5</v>
      </c>
      <c r="AE775" s="256" t="str">
        <f>IF('WetLitterbags placem_collection'!AA116="","",'WetLitterbags placem_collection'!AA116)</f>
        <v>G</v>
      </c>
      <c r="AF775">
        <f>IF('WetLitterbags placem_collection'!AC116="","",'WetLitterbags placem_collection'!AC116)</f>
        <v>0</v>
      </c>
      <c r="AG775">
        <f>IFERROR(AVERAGE('Dry_Litterbag Placem_Collection'!O116,'Dry_Litterbag Placem_Collection'!R116),"")</f>
        <v>12.1</v>
      </c>
      <c r="AH775" s="290">
        <f>IFERROR(AVERAGE('Dry_Litterbag Placem_Collection'!N116,'Dry_Litterbag Placem_Collection'!Q116),"")</f>
        <v>28.1</v>
      </c>
      <c r="AI775" s="289">
        <f>INDEX(Coordinates!$B$2:$B$197,MATCH(G775,Coordinates!$J$2:$J$197,0))</f>
        <v>-2.348716976</v>
      </c>
      <c r="AJ775" s="289">
        <f>INDEX(Coordinates!$C$2:$C$197,MATCH(G775,Coordinates!$J$2:$J$197,0))</f>
        <v>34.051484989999999</v>
      </c>
      <c r="AK775" s="289" t="str">
        <f>IF(ISNUMBER(SEARCH("C", 'Dry_Litterbag Placem_Collection'!V116)),"YES","")</f>
        <v/>
      </c>
      <c r="AL775" s="289" t="str">
        <f>IF(ISNUMBER(SEARCH("H", 'Dry_Litterbag Placem_Collection'!V116)),"YES","")</f>
        <v/>
      </c>
      <c r="AM775" s="289" t="str">
        <f>IF(ISNUMBER(SEARCH("R", 'Dry_Litterbag Placem_Collection'!V116)),"YES","")</f>
        <v/>
      </c>
    </row>
    <row r="776" spans="1:39" ht="15" customHeight="1">
      <c r="A776" s="281" t="s">
        <v>2677</v>
      </c>
      <c r="B776" s="282">
        <f>'Dry_Litterbag Placem_Collection'!A117</f>
        <v>115</v>
      </c>
      <c r="C776" s="282" t="str">
        <f>'Dry_Litterbag Placem_Collection'!B117</f>
        <v xml:space="preserve">Mwantimba
</v>
      </c>
      <c r="D776" s="282" t="s">
        <v>2677</v>
      </c>
      <c r="E776" s="282" t="s">
        <v>2678</v>
      </c>
      <c r="F776" s="282">
        <v>3</v>
      </c>
      <c r="G776" s="283" t="str">
        <f>'Dry_Litterbag Placem_Collection'!C117</f>
        <v>Wet_Ag3_T3</v>
      </c>
      <c r="H776" s="293" t="s">
        <v>3672</v>
      </c>
      <c r="I776" s="294" t="s">
        <v>298</v>
      </c>
      <c r="J776" s="282" t="str">
        <f>IF(ISBLANK('Dry_Litterbag Placem_Collection'!M117),"","R"&amp;""&amp;'Dry_Litterbag Placem_Collection'!M117)</f>
        <v>R671</v>
      </c>
      <c r="K776" s="286">
        <f>IFERROR(INDEX('Green_rooibos initial weight'!$C$5:$C$1749,MATCH(J776, 'Green_rooibos initial weight'!$A$5:$A$1749,0)),"")</f>
        <v>2.202</v>
      </c>
      <c r="L776" s="286">
        <f t="shared" si="49"/>
        <v>1.9521999999999999</v>
      </c>
      <c r="M776" s="291"/>
      <c r="N776" s="291"/>
      <c r="O776" s="286">
        <f>IF(IFERROR(INDEX('Both teabags AfterDry'!$D$3:$D$900,MATCH(J776,'Both teabags AfterDry'!$A$3:$A$900,0)),"")="","",(IFERROR(INDEX('Both teabags AfterDry'!$D$3:$D$900,MATCH(J776,'Both teabags AfterDry'!$A$3:$A$900,0)),"")))</f>
        <v>1.6099000000000001</v>
      </c>
      <c r="P776" s="286">
        <f t="shared" si="50"/>
        <v>1.4593</v>
      </c>
      <c r="Q776" s="291"/>
      <c r="R776" s="291"/>
      <c r="S776" s="287">
        <f>'Dry_Litterbag Placem_Collection'!E117</f>
        <v>42939</v>
      </c>
      <c r="T776" s="287">
        <f>IF('Dry_Litterbag Placem_Collection'!G117="","",'Dry_Litterbag Placem_Collection'!G117)</f>
        <v>43008</v>
      </c>
      <c r="U776" s="288">
        <f t="shared" si="48"/>
        <v>69</v>
      </c>
      <c r="V776" s="286">
        <f t="shared" si="51"/>
        <v>0.49289999999999989</v>
      </c>
      <c r="W776" s="289">
        <f>IFERROR(INDEX(Rainfall_Dry!$O$2:$O$217,MATCH(B776, Rainfall_Dry!$A$2:$A$217,0)),"")</f>
        <v>136.27214243</v>
      </c>
      <c r="X776" s="270">
        <v>27.96</v>
      </c>
      <c r="Y776" s="270">
        <v>4.9200000000000017</v>
      </c>
      <c r="Z776" s="270">
        <v>67.12</v>
      </c>
      <c r="AA776" s="271" t="s">
        <v>2688</v>
      </c>
      <c r="AB776" s="270">
        <v>2.8861015278462299</v>
      </c>
      <c r="AC776">
        <f>IF('WetLitterbags placem_collection'!AB117="","",'WetLitterbags placem_collection'!AB117)</f>
        <v>19</v>
      </c>
      <c r="AD776">
        <f>IF('WetLitterbags placem_collection'!Z117="","",'WetLitterbags placem_collection'!Z117)</f>
        <v>79.5</v>
      </c>
      <c r="AE776" s="256" t="str">
        <f>IF('WetLitterbags placem_collection'!AA117="","",'WetLitterbags placem_collection'!AA117)</f>
        <v>G</v>
      </c>
      <c r="AF776">
        <f>IF('WetLitterbags placem_collection'!AC117="","",'WetLitterbags placem_collection'!AC117)</f>
        <v>1</v>
      </c>
      <c r="AG776">
        <f>IFERROR(AVERAGE('Dry_Litterbag Placem_Collection'!O117,'Dry_Litterbag Placem_Collection'!R117),"")</f>
        <v>6.9</v>
      </c>
      <c r="AH776" s="290">
        <f>IFERROR(AVERAGE('Dry_Litterbag Placem_Collection'!N117,'Dry_Litterbag Placem_Collection'!Q117),"")</f>
        <v>28.95</v>
      </c>
      <c r="AI776" s="289">
        <f>INDEX(Coordinates!$B$2:$B$197,MATCH(G776,Coordinates!$J$2:$J$197,0))</f>
        <v>-2.3487800079999999</v>
      </c>
      <c r="AJ776" s="289">
        <f>INDEX(Coordinates!$C$2:$C$197,MATCH(G776,Coordinates!$J$2:$J$197,0))</f>
        <v>34.051495969999998</v>
      </c>
      <c r="AK776" s="289" t="str">
        <f>IF(ISNUMBER(SEARCH("C", 'Dry_Litterbag Placem_Collection'!V117)),"YES","")</f>
        <v/>
      </c>
      <c r="AL776" s="289" t="str">
        <f>IF(ISNUMBER(SEARCH("H", 'Dry_Litterbag Placem_Collection'!V117)),"YES","")</f>
        <v/>
      </c>
      <c r="AM776" s="289" t="str">
        <f>IF(ISNUMBER(SEARCH("R", 'Dry_Litterbag Placem_Collection'!V117)),"YES","")</f>
        <v/>
      </c>
    </row>
    <row r="777" spans="1:39" ht="15" customHeight="1">
      <c r="A777" s="281" t="s">
        <v>2677</v>
      </c>
      <c r="B777" s="282">
        <f>'Dry_Litterbag Placem_Collection'!A118</f>
        <v>116</v>
      </c>
      <c r="C777" s="282" t="str">
        <f>'Dry_Litterbag Placem_Collection'!B118</f>
        <v xml:space="preserve">Mwantimba
</v>
      </c>
      <c r="D777" s="282" t="s">
        <v>2677</v>
      </c>
      <c r="E777" s="282" t="s">
        <v>2678</v>
      </c>
      <c r="F777" s="282">
        <v>3</v>
      </c>
      <c r="G777" s="283" t="str">
        <f>'Dry_Litterbag Placem_Collection'!C118</f>
        <v>Wet_Ag3_T4</v>
      </c>
      <c r="H777" s="293" t="s">
        <v>3672</v>
      </c>
      <c r="I777" s="294" t="s">
        <v>298</v>
      </c>
      <c r="J777" s="282" t="str">
        <f>IF(ISBLANK('Dry_Litterbag Placem_Collection'!M118),"","R"&amp;""&amp;'Dry_Litterbag Placem_Collection'!M118)</f>
        <v>R638</v>
      </c>
      <c r="K777" s="286">
        <f>IFERROR(INDEX('Green_rooibos initial weight'!$C$5:$C$1749,MATCH(J777, 'Green_rooibos initial weight'!$A$5:$A$1749,0)),"")</f>
        <v>2.1659999999999999</v>
      </c>
      <c r="L777" s="286">
        <f t="shared" si="49"/>
        <v>1.9161999999999999</v>
      </c>
      <c r="M777" s="291"/>
      <c r="N777" s="291"/>
      <c r="O777" s="286">
        <f>IF(IFERROR(INDEX('Both teabags AfterDry'!$D$3:$D$900,MATCH(J777,'Both teabags AfterDry'!$A$3:$A$900,0)),"")="","",(IFERROR(INDEX('Both teabags AfterDry'!$D$3:$D$900,MATCH(J777,'Both teabags AfterDry'!$A$3:$A$900,0)),"")))</f>
        <v>1.5814999999999999</v>
      </c>
      <c r="P777" s="286">
        <f t="shared" si="50"/>
        <v>1.4308999999999998</v>
      </c>
      <c r="Q777" s="291"/>
      <c r="R777" s="291"/>
      <c r="S777" s="287">
        <f>'Dry_Litterbag Placem_Collection'!E118</f>
        <v>42939</v>
      </c>
      <c r="T777" s="287">
        <f>IF('Dry_Litterbag Placem_Collection'!G118="","",'Dry_Litterbag Placem_Collection'!G118)</f>
        <v>43008</v>
      </c>
      <c r="U777" s="288">
        <f t="shared" si="48"/>
        <v>69</v>
      </c>
      <c r="V777" s="286">
        <f t="shared" si="51"/>
        <v>0.48530000000000006</v>
      </c>
      <c r="W777" s="289">
        <f>IFERROR(INDEX(Rainfall_Dry!$O$2:$O$217,MATCH(B777, Rainfall_Dry!$A$2:$A$217,0)),"")</f>
        <v>136.27214243</v>
      </c>
      <c r="X777" s="270">
        <v>27.96</v>
      </c>
      <c r="Y777" s="270">
        <v>4.9200000000000017</v>
      </c>
      <c r="Z777" s="270">
        <v>67.12</v>
      </c>
      <c r="AA777" s="271" t="s">
        <v>2688</v>
      </c>
      <c r="AB777" s="270">
        <v>3.8861015278462299</v>
      </c>
      <c r="AC777">
        <f>IF('WetLitterbags placem_collection'!AB118="","",'WetLitterbags placem_collection'!AB118)</f>
        <v>22.5</v>
      </c>
      <c r="AD777">
        <f>IF('WetLitterbags placem_collection'!Z118="","",'WetLitterbags placem_collection'!Z118)</f>
        <v>76</v>
      </c>
      <c r="AE777" s="256" t="str">
        <f>IF('WetLitterbags placem_collection'!AA118="","",'WetLitterbags placem_collection'!AA118)</f>
        <v>G</v>
      </c>
      <c r="AF777">
        <f>IF('WetLitterbags placem_collection'!AC118="","",'WetLitterbags placem_collection'!AC118)</f>
        <v>1</v>
      </c>
      <c r="AG777">
        <f>IFERROR(AVERAGE('Dry_Litterbag Placem_Collection'!O118,'Dry_Litterbag Placem_Collection'!R118),"")</f>
        <v>8.65</v>
      </c>
      <c r="AH777" s="290">
        <f>IFERROR(AVERAGE('Dry_Litterbag Placem_Collection'!N118,'Dry_Litterbag Placem_Collection'!Q118),"")</f>
        <v>29.799999999999997</v>
      </c>
      <c r="AI777" s="289">
        <f>INDEX(Coordinates!$B$2:$B$197,MATCH(G777,Coordinates!$J$2:$J$197,0))</f>
        <v>-2.3488120270000001</v>
      </c>
      <c r="AJ777" s="289">
        <f>INDEX(Coordinates!$C$2:$C$197,MATCH(G777,Coordinates!$J$2:$J$197,0))</f>
        <v>34.05146697</v>
      </c>
      <c r="AK777" s="289" t="str">
        <f>IF(ISNUMBER(SEARCH("C", 'Dry_Litterbag Placem_Collection'!V118)),"YES","")</f>
        <v/>
      </c>
      <c r="AL777" s="289" t="str">
        <f>IF(ISNUMBER(SEARCH("H", 'Dry_Litterbag Placem_Collection'!V118)),"YES","")</f>
        <v/>
      </c>
      <c r="AM777" s="289" t="str">
        <f>IF(ISNUMBER(SEARCH("R", 'Dry_Litterbag Placem_Collection'!V118)),"YES","")</f>
        <v/>
      </c>
    </row>
    <row r="778" spans="1:39" ht="15" customHeight="1">
      <c r="A778" s="281" t="s">
        <v>2677</v>
      </c>
      <c r="B778" s="282">
        <f>'Dry_Litterbag Placem_Collection'!A119</f>
        <v>117</v>
      </c>
      <c r="C778" s="282" t="str">
        <f>'Dry_Litterbag Placem_Collection'!B119</f>
        <v xml:space="preserve">Mwantimba
</v>
      </c>
      <c r="D778" s="282" t="s">
        <v>2677</v>
      </c>
      <c r="E778" s="282" t="s">
        <v>2678</v>
      </c>
      <c r="F778" s="282">
        <v>3</v>
      </c>
      <c r="G778" s="283" t="str">
        <f>'Dry_Litterbag Placem_Collection'!C119</f>
        <v>Wet_Ag3_T5</v>
      </c>
      <c r="H778" s="293" t="s">
        <v>3672</v>
      </c>
      <c r="I778" s="294" t="s">
        <v>298</v>
      </c>
      <c r="J778" s="282" t="str">
        <f>IF(ISBLANK('Dry_Litterbag Placem_Collection'!M119),"","R"&amp;""&amp;'Dry_Litterbag Placem_Collection'!M119)</f>
        <v>R719</v>
      </c>
      <c r="K778" s="286">
        <f>IFERROR(INDEX('Green_rooibos initial weight'!$C$5:$C$1749,MATCH(J778, 'Green_rooibos initial weight'!$A$5:$A$1749,0)),"")</f>
        <v>2.2050000000000001</v>
      </c>
      <c r="L778" s="286">
        <f t="shared" si="49"/>
        <v>1.9552</v>
      </c>
      <c r="M778" s="291"/>
      <c r="N778" s="291"/>
      <c r="O778" s="286" t="str">
        <f>IF(IFERROR(INDEX('Both teabags AfterDry'!$D$3:$D$900,MATCH(J778,'Both teabags AfterDry'!$A$3:$A$900,0)),"")="","",(IFERROR(INDEX('Both teabags AfterDry'!$D$3:$D$900,MATCH(J778,'Both teabags AfterDry'!$A$3:$A$900,0)),"")))</f>
        <v/>
      </c>
      <c r="P778" s="286" t="str">
        <f t="shared" si="50"/>
        <v/>
      </c>
      <c r="Q778" s="291"/>
      <c r="R778" s="291"/>
      <c r="S778" s="287">
        <f>'Dry_Litterbag Placem_Collection'!E119</f>
        <v>42939</v>
      </c>
      <c r="T778" s="287">
        <f>IF('Dry_Litterbag Placem_Collection'!G119="","",'Dry_Litterbag Placem_Collection'!G119)</f>
        <v>43008</v>
      </c>
      <c r="U778" s="288">
        <f t="shared" si="48"/>
        <v>69</v>
      </c>
      <c r="V778" s="286" t="str">
        <f t="shared" si="51"/>
        <v/>
      </c>
      <c r="W778" s="289">
        <f>IFERROR(INDEX(Rainfall_Dry!$O$2:$O$217,MATCH(B778, Rainfall_Dry!$A$2:$A$217,0)),"")</f>
        <v>136.27214243</v>
      </c>
      <c r="X778" s="270">
        <v>27.96</v>
      </c>
      <c r="Y778" s="270">
        <v>4.9200000000000017</v>
      </c>
      <c r="Z778" s="270">
        <v>67.12</v>
      </c>
      <c r="AA778" s="271" t="s">
        <v>2688</v>
      </c>
      <c r="AB778" s="270">
        <v>4.8861015278462299</v>
      </c>
      <c r="AC778">
        <f>IF('WetLitterbags placem_collection'!AB119="","",'WetLitterbags placem_collection'!AB119)</f>
        <v>23.5</v>
      </c>
      <c r="AD778">
        <f>IF('WetLitterbags placem_collection'!Z119="","",'WetLitterbags placem_collection'!Z119)</f>
        <v>76</v>
      </c>
      <c r="AE778" s="256" t="str">
        <f>IF('WetLitterbags placem_collection'!AA119="","",'WetLitterbags placem_collection'!AA119)</f>
        <v>G</v>
      </c>
      <c r="AF778">
        <f>IF('WetLitterbags placem_collection'!AC119="","",'WetLitterbags placem_collection'!AC119)</f>
        <v>1</v>
      </c>
      <c r="AG778">
        <f>IFERROR(AVERAGE('Dry_Litterbag Placem_Collection'!O119,'Dry_Litterbag Placem_Collection'!R119),"")</f>
        <v>10.149999999999999</v>
      </c>
      <c r="AH778" s="290">
        <f>IFERROR(AVERAGE('Dry_Litterbag Placem_Collection'!N119,'Dry_Litterbag Placem_Collection'!Q119),"")</f>
        <v>29.05</v>
      </c>
      <c r="AI778" s="289">
        <f>INDEX(Coordinates!$B$2:$B$197,MATCH(G778,Coordinates!$J$2:$J$197,0))</f>
        <v>-2.348814961</v>
      </c>
      <c r="AJ778" s="289">
        <f>INDEX(Coordinates!$C$2:$C$197,MATCH(G778,Coordinates!$J$2:$J$197,0))</f>
        <v>34.051439979999998</v>
      </c>
      <c r="AK778" s="289" t="str">
        <f>IF(ISNUMBER(SEARCH("C", 'Dry_Litterbag Placem_Collection'!V119)),"YES","")</f>
        <v/>
      </c>
      <c r="AL778" s="289" t="str">
        <f>IF(ISNUMBER(SEARCH("H", 'Dry_Litterbag Placem_Collection'!V119)),"YES","")</f>
        <v/>
      </c>
      <c r="AM778" s="289" t="str">
        <f>IF(ISNUMBER(SEARCH("R", 'Dry_Litterbag Placem_Collection'!V119)),"YES","")</f>
        <v/>
      </c>
    </row>
    <row r="779" spans="1:39" ht="15" customHeight="1">
      <c r="A779" s="281" t="s">
        <v>2677</v>
      </c>
      <c r="B779" s="282">
        <f>'Dry_Litterbag Placem_Collection'!A120</f>
        <v>118</v>
      </c>
      <c r="C779" s="282" t="str">
        <f>'Dry_Litterbag Placem_Collection'!B120</f>
        <v xml:space="preserve">Mwantimba
</v>
      </c>
      <c r="D779" s="282" t="s">
        <v>2677</v>
      </c>
      <c r="E779" s="282" t="s">
        <v>2678</v>
      </c>
      <c r="F779" s="282">
        <v>3</v>
      </c>
      <c r="G779" s="283" t="str">
        <f>'Dry_Litterbag Placem_Collection'!C120</f>
        <v>Wet_Ag3_T6</v>
      </c>
      <c r="H779" s="293" t="s">
        <v>3672</v>
      </c>
      <c r="I779" s="294" t="s">
        <v>298</v>
      </c>
      <c r="J779" s="282" t="str">
        <f>IF(ISBLANK('Dry_Litterbag Placem_Collection'!M120),"","R"&amp;""&amp;'Dry_Litterbag Placem_Collection'!M120)</f>
        <v>R173</v>
      </c>
      <c r="K779" s="286">
        <f>IFERROR(INDEX('Green_rooibos initial weight'!$C$5:$C$1749,MATCH(J779, 'Green_rooibos initial weight'!$A$5:$A$1749,0)),"")</f>
        <v>2.2040000000000002</v>
      </c>
      <c r="L779" s="286">
        <f t="shared" si="49"/>
        <v>1.9542000000000002</v>
      </c>
      <c r="M779" s="291"/>
      <c r="N779" s="291"/>
      <c r="O779" s="286">
        <f>IF(IFERROR(INDEX('Both teabags AfterDry'!$D$3:$D$900,MATCH(J779,'Both teabags AfterDry'!$A$3:$A$900,0)),"")="","",(IFERROR(INDEX('Both teabags AfterDry'!$D$3:$D$900,MATCH(J779,'Both teabags AfterDry'!$A$3:$A$900,0)),"")))</f>
        <v>1.5261</v>
      </c>
      <c r="P779" s="286">
        <f t="shared" si="50"/>
        <v>1.3754999999999999</v>
      </c>
      <c r="Q779" s="291"/>
      <c r="R779" s="291"/>
      <c r="S779" s="287">
        <f>'Dry_Litterbag Placem_Collection'!E120</f>
        <v>42939</v>
      </c>
      <c r="T779" s="287">
        <f>IF('Dry_Litterbag Placem_Collection'!G120="","",'Dry_Litterbag Placem_Collection'!G120)</f>
        <v>43008</v>
      </c>
      <c r="U779" s="288">
        <f t="shared" si="48"/>
        <v>69</v>
      </c>
      <c r="V779" s="286">
        <f t="shared" si="51"/>
        <v>0.57870000000000021</v>
      </c>
      <c r="W779" s="289">
        <f>IFERROR(INDEX(Rainfall_Dry!$O$2:$O$217,MATCH(B779, Rainfall_Dry!$A$2:$A$217,0)),"")</f>
        <v>136.27214243</v>
      </c>
      <c r="X779" s="270">
        <v>27.96</v>
      </c>
      <c r="Y779" s="270">
        <v>4.9200000000000017</v>
      </c>
      <c r="Z779" s="270">
        <v>67.12</v>
      </c>
      <c r="AA779" s="271" t="s">
        <v>2688</v>
      </c>
      <c r="AB779" s="270">
        <v>5.8861015278462299</v>
      </c>
      <c r="AC779">
        <f>IF('WetLitterbags placem_collection'!AB120="","",'WetLitterbags placem_collection'!AB120)</f>
        <v>17.5</v>
      </c>
      <c r="AD779">
        <f>IF('WetLitterbags placem_collection'!Z120="","",'WetLitterbags placem_collection'!Z120)</f>
        <v>70.5</v>
      </c>
      <c r="AE779" s="256" t="str">
        <f>IF('WetLitterbags placem_collection'!AA120="","",'WetLitterbags placem_collection'!AA120)</f>
        <v>G</v>
      </c>
      <c r="AF779">
        <f>IF('WetLitterbags placem_collection'!AC120="","",'WetLitterbags placem_collection'!AC120)</f>
        <v>1</v>
      </c>
      <c r="AG779">
        <f>IFERROR(AVERAGE('Dry_Litterbag Placem_Collection'!O120,'Dry_Litterbag Placem_Collection'!R120),"")</f>
        <v>7.8000000000000007</v>
      </c>
      <c r="AH779" s="290">
        <f>IFERROR(AVERAGE('Dry_Litterbag Placem_Collection'!N120,'Dry_Litterbag Placem_Collection'!Q120),"")</f>
        <v>28.25</v>
      </c>
      <c r="AI779" s="289">
        <f>INDEX(Coordinates!$B$2:$B$197,MATCH(G779,Coordinates!$J$2:$J$197,0))</f>
        <v>-2.3488729629999998</v>
      </c>
      <c r="AJ779" s="289">
        <f>INDEX(Coordinates!$C$2:$C$197,MATCH(G779,Coordinates!$J$2:$J$197,0))</f>
        <v>34.051454980000003</v>
      </c>
      <c r="AK779" s="289" t="str">
        <f>IF(ISNUMBER(SEARCH("C", 'Dry_Litterbag Placem_Collection'!V120)),"YES","")</f>
        <v/>
      </c>
      <c r="AL779" s="289" t="str">
        <f>IF(ISNUMBER(SEARCH("H", 'Dry_Litterbag Placem_Collection'!V120)),"YES","")</f>
        <v/>
      </c>
      <c r="AM779" s="289" t="str">
        <f>IF(ISNUMBER(SEARCH("R", 'Dry_Litterbag Placem_Collection'!V120)),"YES","")</f>
        <v/>
      </c>
    </row>
    <row r="780" spans="1:39" ht="15" customHeight="1">
      <c r="A780" s="281" t="s">
        <v>2677</v>
      </c>
      <c r="B780" s="282">
        <f>'Dry_Litterbag Placem_Collection'!A121</f>
        <v>119</v>
      </c>
      <c r="C780" s="282" t="str">
        <f>'Dry_Litterbag Placem_Collection'!B121</f>
        <v xml:space="preserve">Mwantimba
</v>
      </c>
      <c r="D780" s="282" t="s">
        <v>2677</v>
      </c>
      <c r="E780" s="282" t="s">
        <v>2678</v>
      </c>
      <c r="F780" s="282">
        <v>3</v>
      </c>
      <c r="G780" s="283" t="str">
        <f>'Dry_Litterbag Placem_Collection'!C121</f>
        <v>Wet_Ag3_T7</v>
      </c>
      <c r="H780" s="293" t="s">
        <v>3672</v>
      </c>
      <c r="I780" s="294" t="s">
        <v>298</v>
      </c>
      <c r="J780" s="282" t="str">
        <f>IF(ISBLANK('Dry_Litterbag Placem_Collection'!M121),"","R"&amp;""&amp;'Dry_Litterbag Placem_Collection'!M121)</f>
        <v>R373</v>
      </c>
      <c r="K780" s="286">
        <f>IFERROR(INDEX('Green_rooibos initial weight'!$C$5:$C$1749,MATCH(J780, 'Green_rooibos initial weight'!$A$5:$A$1749,0)),"")</f>
        <v>2.226</v>
      </c>
      <c r="L780" s="286">
        <f t="shared" si="49"/>
        <v>1.9762</v>
      </c>
      <c r="M780" s="291"/>
      <c r="N780" s="291"/>
      <c r="O780" s="286">
        <f>IF(IFERROR(INDEX('Both teabags AfterDry'!$D$3:$D$900,MATCH(J780,'Both teabags AfterDry'!$A$3:$A$900,0)),"")="","",(IFERROR(INDEX('Both teabags AfterDry'!$D$3:$D$900,MATCH(J780,'Both teabags AfterDry'!$A$3:$A$900,0)),"")))</f>
        <v>1.5419</v>
      </c>
      <c r="P780" s="286">
        <f t="shared" si="50"/>
        <v>1.3913</v>
      </c>
      <c r="Q780" s="291"/>
      <c r="R780" s="291"/>
      <c r="S780" s="287">
        <f>'Dry_Litterbag Placem_Collection'!E121</f>
        <v>42939</v>
      </c>
      <c r="T780" s="287">
        <f>IF('Dry_Litterbag Placem_Collection'!G121="","",'Dry_Litterbag Placem_Collection'!G121)</f>
        <v>43008</v>
      </c>
      <c r="U780" s="288">
        <f t="shared" si="48"/>
        <v>69</v>
      </c>
      <c r="V780" s="286">
        <f t="shared" si="51"/>
        <v>0.58489999999999998</v>
      </c>
      <c r="W780" s="289">
        <f>IFERROR(INDEX(Rainfall_Dry!$O$2:$O$217,MATCH(B780, Rainfall_Dry!$A$2:$A$217,0)),"")</f>
        <v>136.27214243</v>
      </c>
      <c r="X780" s="270">
        <v>27.96</v>
      </c>
      <c r="Y780" s="270">
        <v>4.9200000000000017</v>
      </c>
      <c r="Z780" s="270">
        <v>67.12</v>
      </c>
      <c r="AA780" s="271" t="s">
        <v>2688</v>
      </c>
      <c r="AB780" s="270">
        <v>6.8861015278462299</v>
      </c>
      <c r="AC780">
        <f>IF('WetLitterbags placem_collection'!AB121="","",'WetLitterbags placem_collection'!AB121)</f>
        <v>18.5</v>
      </c>
      <c r="AD780">
        <f>IF('WetLitterbags placem_collection'!Z121="","",'WetLitterbags placem_collection'!Z121)</f>
        <v>74.5</v>
      </c>
      <c r="AE780" s="256" t="str">
        <f>IF('WetLitterbags placem_collection'!AA121="","",'WetLitterbags placem_collection'!AA121)</f>
        <v>G</v>
      </c>
      <c r="AF780">
        <f>IF('WetLitterbags placem_collection'!AC121="","",'WetLitterbags placem_collection'!AC121)</f>
        <v>1</v>
      </c>
      <c r="AG780">
        <f>IFERROR(AVERAGE('Dry_Litterbag Placem_Collection'!O121,'Dry_Litterbag Placem_Collection'!R121),"")</f>
        <v>10.050000000000001</v>
      </c>
      <c r="AH780" s="290">
        <f>IFERROR(AVERAGE('Dry_Litterbag Placem_Collection'!N121,'Dry_Litterbag Placem_Collection'!Q121),"")</f>
        <v>27.95</v>
      </c>
      <c r="AI780" s="289">
        <f>INDEX(Coordinates!$B$2:$B$197,MATCH(G780,Coordinates!$J$2:$J$197,0))</f>
        <v>-2.3488589659999999</v>
      </c>
      <c r="AJ780" s="289">
        <f>INDEX(Coordinates!$C$2:$C$197,MATCH(G780,Coordinates!$J$2:$J$197,0))</f>
        <v>34.051389010000001</v>
      </c>
      <c r="AK780" s="289" t="str">
        <f>IF(ISNUMBER(SEARCH("C", 'Dry_Litterbag Placem_Collection'!V121)),"YES","")</f>
        <v/>
      </c>
      <c r="AL780" s="289" t="str">
        <f>IF(ISNUMBER(SEARCH("H", 'Dry_Litterbag Placem_Collection'!V121)),"YES","")</f>
        <v/>
      </c>
      <c r="AM780" s="289" t="str">
        <f>IF(ISNUMBER(SEARCH("R", 'Dry_Litterbag Placem_Collection'!V121)),"YES","")</f>
        <v/>
      </c>
    </row>
    <row r="781" spans="1:39" ht="15" customHeight="1">
      <c r="A781" s="281" t="s">
        <v>2677</v>
      </c>
      <c r="B781" s="282">
        <f>'Dry_Litterbag Placem_Collection'!A122</f>
        <v>120</v>
      </c>
      <c r="C781" s="282" t="str">
        <f>'Dry_Litterbag Placem_Collection'!B122</f>
        <v xml:space="preserve">Mwantimba
</v>
      </c>
      <c r="D781" s="282" t="s">
        <v>2677</v>
      </c>
      <c r="E781" s="282" t="s">
        <v>2678</v>
      </c>
      <c r="F781" s="282">
        <v>3</v>
      </c>
      <c r="G781" s="283" t="str">
        <f>'Dry_Litterbag Placem_Collection'!C122</f>
        <v>Wet_Ag3_T8</v>
      </c>
      <c r="H781" s="293" t="s">
        <v>3672</v>
      </c>
      <c r="I781" s="294" t="s">
        <v>298</v>
      </c>
      <c r="J781" s="282" t="str">
        <f>IF(ISBLANK('Dry_Litterbag Placem_Collection'!M122),"","R"&amp;""&amp;'Dry_Litterbag Placem_Collection'!M122)</f>
        <v/>
      </c>
      <c r="K781" s="286" t="str">
        <f>IFERROR(INDEX('Green_rooibos initial weight'!$C$5:$C$1749,MATCH(J781, 'Green_rooibos initial weight'!$A$5:$A$1749,0)),"")</f>
        <v/>
      </c>
      <c r="L781" s="286" t="str">
        <f t="shared" si="49"/>
        <v/>
      </c>
      <c r="M781" s="291"/>
      <c r="N781" s="291"/>
      <c r="O781" s="286" t="str">
        <f>IF(IFERROR(INDEX('Both teabags AfterDry'!$D$3:$D$900,MATCH(J781,'Both teabags AfterDry'!$A$3:$A$900,0)),"")="","",(IFERROR(INDEX('Both teabags AfterDry'!$D$3:$D$900,MATCH(J781,'Both teabags AfterDry'!$A$3:$A$900,0)),"")))</f>
        <v/>
      </c>
      <c r="P781" s="286" t="str">
        <f t="shared" si="50"/>
        <v/>
      </c>
      <c r="Q781" s="291"/>
      <c r="R781" s="291"/>
      <c r="S781" s="287">
        <f>'Dry_Litterbag Placem_Collection'!E122</f>
        <v>0</v>
      </c>
      <c r="T781" s="287" t="str">
        <f>IF('Dry_Litterbag Placem_Collection'!G122="","",'Dry_Litterbag Placem_Collection'!G122)</f>
        <v/>
      </c>
      <c r="U781" s="288" t="str">
        <f t="shared" si="48"/>
        <v/>
      </c>
      <c r="V781" s="286" t="str">
        <f t="shared" si="51"/>
        <v/>
      </c>
      <c r="W781" s="289" t="str">
        <f>IFERROR(INDEX(Rainfall_Dry!$O$2:$O$217,MATCH(B781, Rainfall_Dry!$A$2:$A$217,0)),"")</f>
        <v/>
      </c>
      <c r="X781" s="270">
        <v>27.96</v>
      </c>
      <c r="Y781" s="270">
        <v>4.9200000000000017</v>
      </c>
      <c r="Z781" s="270">
        <v>67.12</v>
      </c>
      <c r="AA781" s="271" t="s">
        <v>2688</v>
      </c>
      <c r="AB781" s="270">
        <v>7.8861015278462299</v>
      </c>
      <c r="AC781">
        <f>IF('WetLitterbags placem_collection'!AB122="","",'WetLitterbags placem_collection'!AB122)</f>
        <v>19</v>
      </c>
      <c r="AD781">
        <f>IF('WetLitterbags placem_collection'!Z122="","",'WetLitterbags placem_collection'!Z122)</f>
        <v>98.5</v>
      </c>
      <c r="AE781" s="256" t="str">
        <f>IF('WetLitterbags placem_collection'!AA122="","",'WetLitterbags placem_collection'!AA122)</f>
        <v>G</v>
      </c>
      <c r="AF781">
        <f>IF('WetLitterbags placem_collection'!AC122="","",'WetLitterbags placem_collection'!AC122)</f>
        <v>0</v>
      </c>
      <c r="AG781" t="str">
        <f>IFERROR(AVERAGE('Dry_Litterbag Placem_Collection'!O122,'Dry_Litterbag Placem_Collection'!R122),"")</f>
        <v/>
      </c>
      <c r="AH781" s="290" t="str">
        <f>IFERROR(AVERAGE('Dry_Litterbag Placem_Collection'!N122,'Dry_Litterbag Placem_Collection'!Q122),"")</f>
        <v/>
      </c>
      <c r="AI781" s="289">
        <f>INDEX(Coordinates!$B$2:$B$197,MATCH(G781,Coordinates!$J$2:$J$197,0))</f>
        <v>-2.3486449760000001</v>
      </c>
      <c r="AJ781" s="289">
        <f>INDEX(Coordinates!$C$2:$C$197,MATCH(G781,Coordinates!$J$2:$J$197,0))</f>
        <v>34.051495969999998</v>
      </c>
      <c r="AK781" s="289" t="str">
        <f>IF(ISNUMBER(SEARCH("C", 'Dry_Litterbag Placem_Collection'!V122)),"YES","")</f>
        <v/>
      </c>
      <c r="AL781" s="289" t="str">
        <f>IF(ISNUMBER(SEARCH("H", 'Dry_Litterbag Placem_Collection'!V122)),"YES","")</f>
        <v/>
      </c>
      <c r="AM781" s="289" t="str">
        <f>IF(ISNUMBER(SEARCH("R", 'Dry_Litterbag Placem_Collection'!V122)),"YES","")</f>
        <v/>
      </c>
    </row>
    <row r="782" spans="1:39" ht="15" customHeight="1">
      <c r="A782" s="281" t="s">
        <v>2677</v>
      </c>
      <c r="B782" s="282">
        <f>'Dry_Litterbag Placem_Collection'!A123</f>
        <v>121</v>
      </c>
      <c r="C782" s="282" t="str">
        <f>'Dry_Litterbag Placem_Collection'!B123</f>
        <v xml:space="preserve">Mwantimba
</v>
      </c>
      <c r="D782" s="282" t="s">
        <v>2677</v>
      </c>
      <c r="E782" s="282" t="s">
        <v>2678</v>
      </c>
      <c r="F782" s="282">
        <v>4</v>
      </c>
      <c r="G782" s="283" t="str">
        <f>'Dry_Litterbag Placem_Collection'!C123</f>
        <v>Wet_Ag4_T1</v>
      </c>
      <c r="H782" s="293" t="s">
        <v>3672</v>
      </c>
      <c r="I782" s="294" t="s">
        <v>298</v>
      </c>
      <c r="J782" s="282" t="str">
        <f>IF(ISBLANK('Dry_Litterbag Placem_Collection'!M123),"","R"&amp;""&amp;'Dry_Litterbag Placem_Collection'!M123)</f>
        <v>R374</v>
      </c>
      <c r="K782" s="286">
        <f>IFERROR(INDEX('Green_rooibos initial weight'!$C$5:$C$1749,MATCH(J782, 'Green_rooibos initial weight'!$A$5:$A$1749,0)),"")</f>
        <v>2.2090000000000001</v>
      </c>
      <c r="L782" s="286">
        <f t="shared" si="49"/>
        <v>1.9592000000000001</v>
      </c>
      <c r="M782" s="291"/>
      <c r="N782" s="291"/>
      <c r="O782" s="286" t="str">
        <f>IF(IFERROR(INDEX('Both teabags AfterDry'!$D$3:$D$900,MATCH(J782,'Both teabags AfterDry'!$A$3:$A$900,0)),"")="","",(IFERROR(INDEX('Both teabags AfterDry'!$D$3:$D$900,MATCH(J782,'Both teabags AfterDry'!$A$3:$A$900,0)),"")))</f>
        <v/>
      </c>
      <c r="P782" s="286" t="str">
        <f t="shared" si="50"/>
        <v/>
      </c>
      <c r="Q782" s="291"/>
      <c r="R782" s="291"/>
      <c r="S782" s="287">
        <f>'Dry_Litterbag Placem_Collection'!E123</f>
        <v>42939</v>
      </c>
      <c r="T782" s="287">
        <f>IF('Dry_Litterbag Placem_Collection'!G123="","",'Dry_Litterbag Placem_Collection'!G123)</f>
        <v>43008</v>
      </c>
      <c r="U782" s="288">
        <f t="shared" si="48"/>
        <v>69</v>
      </c>
      <c r="V782" s="286" t="str">
        <f t="shared" si="51"/>
        <v/>
      </c>
      <c r="W782" s="289">
        <f>IFERROR(INDEX(Rainfall_Dry!$O$2:$O$217,MATCH(B782, Rainfall_Dry!$A$2:$A$217,0)),"")</f>
        <v>136.27214243</v>
      </c>
      <c r="X782" s="270">
        <v>17.96</v>
      </c>
      <c r="Y782" s="270">
        <v>4.9199999999999982</v>
      </c>
      <c r="Z782" s="270">
        <v>77.12</v>
      </c>
      <c r="AA782" s="271" t="s">
        <v>2689</v>
      </c>
      <c r="AB782" s="270">
        <v>2.0220798422868409</v>
      </c>
      <c r="AC782">
        <f>IF('WetLitterbags placem_collection'!AB123="","",'WetLitterbags placem_collection'!AB123)</f>
        <v>9.65</v>
      </c>
      <c r="AD782">
        <f>IF('WetLitterbags placem_collection'!Z123="","",'WetLitterbags placem_collection'!Z123)</f>
        <v>63</v>
      </c>
      <c r="AE782" s="256" t="str">
        <f>IF('WetLitterbags placem_collection'!AA123="","",'WetLitterbags placem_collection'!AA123)</f>
        <v>G</v>
      </c>
      <c r="AF782">
        <f>IF('WetLitterbags placem_collection'!AC123="","",'WetLitterbags placem_collection'!AC123)</f>
        <v>0</v>
      </c>
      <c r="AG782">
        <f>IFERROR(AVERAGE('Dry_Litterbag Placem_Collection'!O123,'Dry_Litterbag Placem_Collection'!R123),"")</f>
        <v>5.5</v>
      </c>
      <c r="AH782" s="290">
        <f>IFERROR(AVERAGE('Dry_Litterbag Placem_Collection'!N123,'Dry_Litterbag Placem_Collection'!Q123),"")</f>
        <v>29.1</v>
      </c>
      <c r="AI782" s="289">
        <f>INDEX(Coordinates!$B$2:$B$197,MATCH(G782,Coordinates!$J$2:$J$197,0))</f>
        <v>-2.3492639789999998</v>
      </c>
      <c r="AJ782" s="289">
        <f>INDEX(Coordinates!$C$2:$C$197,MATCH(G782,Coordinates!$J$2:$J$197,0))</f>
        <v>34.051464029999998</v>
      </c>
      <c r="AK782" s="289" t="str">
        <f>IF(ISNUMBER(SEARCH("C", 'Dry_Litterbag Placem_Collection'!V123)),"YES","")</f>
        <v/>
      </c>
      <c r="AL782" s="289" t="str">
        <f>IF(ISNUMBER(SEARCH("H", 'Dry_Litterbag Placem_Collection'!V123)),"YES","")</f>
        <v/>
      </c>
      <c r="AM782" s="289" t="str">
        <f>IF(ISNUMBER(SEARCH("R", 'Dry_Litterbag Placem_Collection'!V123)),"YES","")</f>
        <v/>
      </c>
    </row>
    <row r="783" spans="1:39" ht="15" customHeight="1">
      <c r="A783" s="281" t="s">
        <v>2677</v>
      </c>
      <c r="B783" s="282">
        <f>'Dry_Litterbag Placem_Collection'!A124</f>
        <v>122</v>
      </c>
      <c r="C783" s="282" t="str">
        <f>'Dry_Litterbag Placem_Collection'!B124</f>
        <v xml:space="preserve">Mwantimba
</v>
      </c>
      <c r="D783" s="282" t="s">
        <v>2677</v>
      </c>
      <c r="E783" s="282" t="s">
        <v>2678</v>
      </c>
      <c r="F783" s="282">
        <v>4</v>
      </c>
      <c r="G783" s="283" t="str">
        <f>'Dry_Litterbag Placem_Collection'!C124</f>
        <v>Wet_Ag4_T2</v>
      </c>
      <c r="H783" s="293" t="s">
        <v>3672</v>
      </c>
      <c r="I783" s="294" t="s">
        <v>298</v>
      </c>
      <c r="J783" s="282" t="str">
        <f>IF(ISBLANK('Dry_Litterbag Placem_Collection'!M124),"","R"&amp;""&amp;'Dry_Litterbag Placem_Collection'!M124)</f>
        <v>R388</v>
      </c>
      <c r="K783" s="286">
        <f>IFERROR(INDEX('Green_rooibos initial weight'!$C$5:$C$1749,MATCH(J783, 'Green_rooibos initial weight'!$A$5:$A$1749,0)),"")</f>
        <v>2.2349999999999999</v>
      </c>
      <c r="L783" s="286">
        <f t="shared" si="49"/>
        <v>1.9851999999999999</v>
      </c>
      <c r="M783" s="291"/>
      <c r="N783" s="291"/>
      <c r="O783" s="286">
        <f>IF(IFERROR(INDEX('Both teabags AfterDry'!$D$3:$D$900,MATCH(J783,'Both teabags AfterDry'!$A$3:$A$900,0)),"")="","",(IFERROR(INDEX('Both teabags AfterDry'!$D$3:$D$900,MATCH(J783,'Both teabags AfterDry'!$A$3:$A$900,0)),"")))</f>
        <v>1.4536</v>
      </c>
      <c r="P783" s="286">
        <f t="shared" si="50"/>
        <v>1.3029999999999999</v>
      </c>
      <c r="Q783" s="291"/>
      <c r="R783" s="291"/>
      <c r="S783" s="287">
        <f>'Dry_Litterbag Placem_Collection'!E124</f>
        <v>42939</v>
      </c>
      <c r="T783" s="287">
        <f>IF('Dry_Litterbag Placem_Collection'!G124="","",'Dry_Litterbag Placem_Collection'!G124)</f>
        <v>43008</v>
      </c>
      <c r="U783" s="288">
        <f t="shared" si="48"/>
        <v>69</v>
      </c>
      <c r="V783" s="286">
        <f t="shared" si="51"/>
        <v>0.68219999999999992</v>
      </c>
      <c r="W783" s="289">
        <f>IFERROR(INDEX(Rainfall_Dry!$O$2:$O$217,MATCH(B783, Rainfall_Dry!$A$2:$A$217,0)),"")</f>
        <v>136.27214243</v>
      </c>
      <c r="X783" s="270">
        <v>17.96</v>
      </c>
      <c r="Y783" s="270">
        <v>4.9199999999999982</v>
      </c>
      <c r="Z783" s="270">
        <v>77.12</v>
      </c>
      <c r="AA783" s="271" t="s">
        <v>2689</v>
      </c>
      <c r="AB783" s="270">
        <v>3.02207984228684</v>
      </c>
      <c r="AC783">
        <f>IF('WetLitterbags placem_collection'!AB124="","",'WetLitterbags placem_collection'!AB124)</f>
        <v>3.1</v>
      </c>
      <c r="AD783">
        <f>IF('WetLitterbags placem_collection'!Z124="","",'WetLitterbags placem_collection'!Z124)</f>
        <v>53</v>
      </c>
      <c r="AE783" s="256" t="str">
        <f>IF('WetLitterbags placem_collection'!AA124="","",'WetLitterbags placem_collection'!AA124)</f>
        <v>G</v>
      </c>
      <c r="AF783">
        <f>IF('WetLitterbags placem_collection'!AC124="","",'WetLitterbags placem_collection'!AC124)</f>
        <v>0</v>
      </c>
      <c r="AG783">
        <f>IFERROR(AVERAGE('Dry_Litterbag Placem_Collection'!O124,'Dry_Litterbag Placem_Collection'!R124),"")</f>
        <v>9.0500000000000007</v>
      </c>
      <c r="AH783" s="290">
        <f>IFERROR(AVERAGE('Dry_Litterbag Placem_Collection'!N124,'Dry_Litterbag Placem_Collection'!Q124),"")</f>
        <v>28.55</v>
      </c>
      <c r="AI783" s="289">
        <f>INDEX(Coordinates!$B$2:$B$197,MATCH(G783,Coordinates!$J$2:$J$197,0))</f>
        <v>-2.34923196</v>
      </c>
      <c r="AJ783" s="289">
        <f>INDEX(Coordinates!$C$2:$C$197,MATCH(G783,Coordinates!$J$2:$J$197,0))</f>
        <v>34.051422039999999</v>
      </c>
      <c r="AK783" s="289" t="str">
        <f>IF(ISNUMBER(SEARCH("C", 'Dry_Litterbag Placem_Collection'!V124)),"YES","")</f>
        <v/>
      </c>
      <c r="AL783" s="289" t="str">
        <f>IF(ISNUMBER(SEARCH("H", 'Dry_Litterbag Placem_Collection'!V124)),"YES","")</f>
        <v/>
      </c>
      <c r="AM783" s="289" t="str">
        <f>IF(ISNUMBER(SEARCH("R", 'Dry_Litterbag Placem_Collection'!V124)),"YES","")</f>
        <v/>
      </c>
    </row>
    <row r="784" spans="1:39" ht="15" customHeight="1">
      <c r="A784" s="281" t="s">
        <v>2677</v>
      </c>
      <c r="B784" s="282">
        <f>'Dry_Litterbag Placem_Collection'!A125</f>
        <v>123</v>
      </c>
      <c r="C784" s="282" t="str">
        <f>'Dry_Litterbag Placem_Collection'!B125</f>
        <v xml:space="preserve">Mwantimba
</v>
      </c>
      <c r="D784" s="282" t="s">
        <v>2677</v>
      </c>
      <c r="E784" s="282" t="s">
        <v>2678</v>
      </c>
      <c r="F784" s="282">
        <v>4</v>
      </c>
      <c r="G784" s="283" t="str">
        <f>'Dry_Litterbag Placem_Collection'!C125</f>
        <v>Wet_Ag4_T3</v>
      </c>
      <c r="H784" s="293" t="s">
        <v>3672</v>
      </c>
      <c r="I784" s="294" t="s">
        <v>298</v>
      </c>
      <c r="J784" s="282" t="str">
        <f>IF(ISBLANK('Dry_Litterbag Placem_Collection'!M125),"","R"&amp;""&amp;'Dry_Litterbag Placem_Collection'!M125)</f>
        <v>R281</v>
      </c>
      <c r="K784" s="286">
        <f>IFERROR(INDEX('Green_rooibos initial weight'!$C$5:$C$1749,MATCH(J784, 'Green_rooibos initial weight'!$A$5:$A$1749,0)),"")</f>
        <v>2.17</v>
      </c>
      <c r="L784" s="286">
        <f t="shared" si="49"/>
        <v>1.9201999999999999</v>
      </c>
      <c r="M784" s="291"/>
      <c r="N784" s="291"/>
      <c r="O784" s="286">
        <f>IF(IFERROR(INDEX('Both teabags AfterDry'!$D$3:$D$900,MATCH(J784,'Both teabags AfterDry'!$A$3:$A$900,0)),"")="","",(IFERROR(INDEX('Both teabags AfterDry'!$D$3:$D$900,MATCH(J784,'Both teabags AfterDry'!$A$3:$A$900,0)),"")))</f>
        <v>1.7361</v>
      </c>
      <c r="P784" s="286">
        <f t="shared" si="50"/>
        <v>1.5854999999999999</v>
      </c>
      <c r="Q784" s="291"/>
      <c r="R784" s="291"/>
      <c r="S784" s="287">
        <f>'Dry_Litterbag Placem_Collection'!E125</f>
        <v>42939</v>
      </c>
      <c r="T784" s="287">
        <f>IF('Dry_Litterbag Placem_Collection'!G125="","",'Dry_Litterbag Placem_Collection'!G125)</f>
        <v>43008</v>
      </c>
      <c r="U784" s="288">
        <f t="shared" si="48"/>
        <v>69</v>
      </c>
      <c r="V784" s="286">
        <f t="shared" si="51"/>
        <v>0.3347</v>
      </c>
      <c r="W784" s="289">
        <f>IFERROR(INDEX(Rainfall_Dry!$O$2:$O$217,MATCH(B784, Rainfall_Dry!$A$2:$A$217,0)),"")</f>
        <v>136.27214243</v>
      </c>
      <c r="X784" s="270">
        <v>17.96</v>
      </c>
      <c r="Y784" s="270">
        <v>4.9199999999999982</v>
      </c>
      <c r="Z784" s="270">
        <v>77.12</v>
      </c>
      <c r="AA784" s="271" t="s">
        <v>2689</v>
      </c>
      <c r="AB784" s="270">
        <v>4.02207984228684</v>
      </c>
      <c r="AC784">
        <f>IF('WetLitterbags placem_collection'!AB125="","",'WetLitterbags placem_collection'!AB125)</f>
        <v>3.9</v>
      </c>
      <c r="AD784">
        <f>IF('WetLitterbags placem_collection'!Z125="","",'WetLitterbags placem_collection'!Z125)</f>
        <v>51</v>
      </c>
      <c r="AE784" s="256" t="str">
        <f>IF('WetLitterbags placem_collection'!AA125="","",'WetLitterbags placem_collection'!AA125)</f>
        <v>G</v>
      </c>
      <c r="AF784">
        <f>IF('WetLitterbags placem_collection'!AC125="","",'WetLitterbags placem_collection'!AC125)</f>
        <v>1</v>
      </c>
      <c r="AG784">
        <f>IFERROR(AVERAGE('Dry_Litterbag Placem_Collection'!O125,'Dry_Litterbag Placem_Collection'!R125),"")</f>
        <v>10.7</v>
      </c>
      <c r="AH784" s="290">
        <f>IFERROR(AVERAGE('Dry_Litterbag Placem_Collection'!N125,'Dry_Litterbag Placem_Collection'!Q125),"")</f>
        <v>27.1</v>
      </c>
      <c r="AI784" s="289">
        <f>INDEX(Coordinates!$B$2:$B$197,MATCH(G784,Coordinates!$J$2:$J$197,0))</f>
        <v>-2.3492390009999999</v>
      </c>
      <c r="AJ784" s="289">
        <f>INDEX(Coordinates!$C$2:$C$197,MATCH(G784,Coordinates!$J$2:$J$197,0))</f>
        <v>34.051304020000003</v>
      </c>
      <c r="AK784" s="289" t="str">
        <f>IF(ISNUMBER(SEARCH("C", 'Dry_Litterbag Placem_Collection'!V125)),"YES","")</f>
        <v/>
      </c>
      <c r="AL784" s="289" t="str">
        <f>IF(ISNUMBER(SEARCH("H", 'Dry_Litterbag Placem_Collection'!V125)),"YES","")</f>
        <v/>
      </c>
      <c r="AM784" s="289" t="str">
        <f>IF(ISNUMBER(SEARCH("R", 'Dry_Litterbag Placem_Collection'!V125)),"YES","")</f>
        <v/>
      </c>
    </row>
    <row r="785" spans="1:39" ht="15" customHeight="1">
      <c r="A785" s="281" t="s">
        <v>2677</v>
      </c>
      <c r="B785" s="282">
        <f>'Dry_Litterbag Placem_Collection'!A126</f>
        <v>124</v>
      </c>
      <c r="C785" s="282" t="str">
        <f>'Dry_Litterbag Placem_Collection'!B126</f>
        <v xml:space="preserve">Mwantimba
</v>
      </c>
      <c r="D785" s="282" t="s">
        <v>2677</v>
      </c>
      <c r="E785" s="282" t="s">
        <v>2678</v>
      </c>
      <c r="F785" s="282">
        <v>4</v>
      </c>
      <c r="G785" s="283" t="str">
        <f>'Dry_Litterbag Placem_Collection'!C126</f>
        <v>Wet_Ag4_T4</v>
      </c>
      <c r="H785" s="293" t="s">
        <v>3672</v>
      </c>
      <c r="I785" s="294" t="s">
        <v>298</v>
      </c>
      <c r="J785" s="282" t="str">
        <f>IF(ISBLANK('Dry_Litterbag Placem_Collection'!M126),"","R"&amp;""&amp;'Dry_Litterbag Placem_Collection'!M126)</f>
        <v>R443</v>
      </c>
      <c r="K785" s="286">
        <f>IFERROR(INDEX('Green_rooibos initial weight'!$C$5:$C$1749,MATCH(J785, 'Green_rooibos initial weight'!$A$5:$A$1749,0)),"")</f>
        <v>2.2149999999999999</v>
      </c>
      <c r="L785" s="286">
        <f t="shared" si="49"/>
        <v>1.9651999999999998</v>
      </c>
      <c r="M785" s="291"/>
      <c r="N785" s="291"/>
      <c r="O785" s="286">
        <f>IF(IFERROR(INDEX('Both teabags AfterDry'!$D$3:$D$900,MATCH(J785,'Both teabags AfterDry'!$A$3:$A$900,0)),"")="","",(IFERROR(INDEX('Both teabags AfterDry'!$D$3:$D$900,MATCH(J785,'Both teabags AfterDry'!$A$3:$A$900,0)),"")))</f>
        <v>1.5766</v>
      </c>
      <c r="P785" s="286">
        <f t="shared" si="50"/>
        <v>1.4259999999999999</v>
      </c>
      <c r="Q785" s="291"/>
      <c r="R785" s="291"/>
      <c r="S785" s="287">
        <f>'Dry_Litterbag Placem_Collection'!E126</f>
        <v>42939</v>
      </c>
      <c r="T785" s="287">
        <f>IF('Dry_Litterbag Placem_Collection'!G126="","",'Dry_Litterbag Placem_Collection'!G126)</f>
        <v>43008</v>
      </c>
      <c r="U785" s="288">
        <f t="shared" si="48"/>
        <v>69</v>
      </c>
      <c r="V785" s="286">
        <f t="shared" si="51"/>
        <v>0.5391999999999999</v>
      </c>
      <c r="W785" s="289">
        <f>IFERROR(INDEX(Rainfall_Dry!$O$2:$O$217,MATCH(B785, Rainfall_Dry!$A$2:$A$217,0)),"")</f>
        <v>136.27214243</v>
      </c>
      <c r="X785" s="270">
        <v>17.96</v>
      </c>
      <c r="Y785" s="270">
        <v>4.9199999999999982</v>
      </c>
      <c r="Z785" s="270">
        <v>77.12</v>
      </c>
      <c r="AA785" s="271" t="s">
        <v>2689</v>
      </c>
      <c r="AB785" s="270">
        <v>5.02207984228684</v>
      </c>
      <c r="AC785">
        <f>IF('WetLitterbags placem_collection'!AB126="","",'WetLitterbags placem_collection'!AB126)</f>
        <v>5.45</v>
      </c>
      <c r="AD785">
        <f>IF('WetLitterbags placem_collection'!Z126="","",'WetLitterbags placem_collection'!Z126)</f>
        <v>47</v>
      </c>
      <c r="AE785" s="256" t="str">
        <f>IF('WetLitterbags placem_collection'!AA126="","",'WetLitterbags placem_collection'!AA126)</f>
        <v>G</v>
      </c>
      <c r="AF785">
        <f>IF('WetLitterbags placem_collection'!AC126="","",'WetLitterbags placem_collection'!AC126)</f>
        <v>1</v>
      </c>
      <c r="AG785">
        <f>IFERROR(AVERAGE('Dry_Litterbag Placem_Collection'!O126,'Dry_Litterbag Placem_Collection'!R126),"")</f>
        <v>9.15</v>
      </c>
      <c r="AH785" s="290">
        <f>IFERROR(AVERAGE('Dry_Litterbag Placem_Collection'!N126,'Dry_Litterbag Placem_Collection'!Q126),"")</f>
        <v>28.05</v>
      </c>
      <c r="AI785" s="289">
        <f>INDEX(Coordinates!$B$2:$B$197,MATCH(G785,Coordinates!$J$2:$J$197,0))</f>
        <v>-2.3492799889999998</v>
      </c>
      <c r="AJ785" s="289">
        <f>INDEX(Coordinates!$C$2:$C$197,MATCH(G785,Coordinates!$J$2:$J$197,0))</f>
        <v>34.051280970000001</v>
      </c>
      <c r="AK785" s="289" t="str">
        <f>IF(ISNUMBER(SEARCH("C", 'Dry_Litterbag Placem_Collection'!V126)),"YES","")</f>
        <v/>
      </c>
      <c r="AL785" s="289" t="str">
        <f>IF(ISNUMBER(SEARCH("H", 'Dry_Litterbag Placem_Collection'!V126)),"YES","")</f>
        <v/>
      </c>
      <c r="AM785" s="289" t="str">
        <f>IF(ISNUMBER(SEARCH("R", 'Dry_Litterbag Placem_Collection'!V126)),"YES","")</f>
        <v/>
      </c>
    </row>
    <row r="786" spans="1:39" ht="15" customHeight="1">
      <c r="A786" s="281" t="s">
        <v>2677</v>
      </c>
      <c r="B786" s="282">
        <f>'Dry_Litterbag Placem_Collection'!A127</f>
        <v>125</v>
      </c>
      <c r="C786" s="282" t="str">
        <f>'Dry_Litterbag Placem_Collection'!B127</f>
        <v xml:space="preserve">Mwantimba
</v>
      </c>
      <c r="D786" s="282" t="s">
        <v>2677</v>
      </c>
      <c r="E786" s="282" t="s">
        <v>2678</v>
      </c>
      <c r="F786" s="282">
        <v>4</v>
      </c>
      <c r="G786" s="283" t="str">
        <f>'Dry_Litterbag Placem_Collection'!C127</f>
        <v>Wet_Ag4_T5</v>
      </c>
      <c r="H786" s="293" t="s">
        <v>3672</v>
      </c>
      <c r="I786" s="294" t="s">
        <v>298</v>
      </c>
      <c r="J786" s="282" t="str">
        <f>IF(ISBLANK('Dry_Litterbag Placem_Collection'!M127),"","R"&amp;""&amp;'Dry_Litterbag Placem_Collection'!M127)</f>
        <v>R180</v>
      </c>
      <c r="K786" s="286">
        <f>IFERROR(INDEX('Green_rooibos initial weight'!$C$5:$C$1749,MATCH(J786, 'Green_rooibos initial weight'!$A$5:$A$1749,0)),"")</f>
        <v>2.2010000000000001</v>
      </c>
      <c r="L786" s="286">
        <f t="shared" si="49"/>
        <v>1.9512</v>
      </c>
      <c r="M786" s="291"/>
      <c r="N786" s="291"/>
      <c r="O786" s="286">
        <f>IF(IFERROR(INDEX('Both teabags AfterDry'!$D$3:$D$900,MATCH(J786,'Both teabags AfterDry'!$A$3:$A$900,0)),"")="","",(IFERROR(INDEX('Both teabags AfterDry'!$D$3:$D$900,MATCH(J786,'Both teabags AfterDry'!$A$3:$A$900,0)),"")))</f>
        <v>1.595</v>
      </c>
      <c r="P786" s="286">
        <f t="shared" si="50"/>
        <v>1.4443999999999999</v>
      </c>
      <c r="Q786" s="291"/>
      <c r="R786" s="291"/>
      <c r="S786" s="287">
        <f>'Dry_Litterbag Placem_Collection'!E127</f>
        <v>42939</v>
      </c>
      <c r="T786" s="287">
        <f>IF('Dry_Litterbag Placem_Collection'!G127="","",'Dry_Litterbag Placem_Collection'!G127)</f>
        <v>43008</v>
      </c>
      <c r="U786" s="288">
        <f t="shared" si="48"/>
        <v>69</v>
      </c>
      <c r="V786" s="286">
        <f t="shared" si="51"/>
        <v>0.50680000000000014</v>
      </c>
      <c r="W786" s="289">
        <f>IFERROR(INDEX(Rainfall_Dry!$O$2:$O$217,MATCH(B786, Rainfall_Dry!$A$2:$A$217,0)),"")</f>
        <v>136.27214243</v>
      </c>
      <c r="X786" s="270">
        <v>17.96</v>
      </c>
      <c r="Y786" s="270">
        <v>4.9199999999999982</v>
      </c>
      <c r="Z786" s="270">
        <v>77.12</v>
      </c>
      <c r="AA786" s="271" t="s">
        <v>2689</v>
      </c>
      <c r="AB786" s="270">
        <v>6.02207984228684</v>
      </c>
      <c r="AC786">
        <f>IF('WetLitterbags placem_collection'!AB127="","",'WetLitterbags placem_collection'!AB127)</f>
        <v>9.3000000000000007</v>
      </c>
      <c r="AD786">
        <f>IF('WetLitterbags placem_collection'!Z127="","",'WetLitterbags placem_collection'!Z127)</f>
        <v>43</v>
      </c>
      <c r="AE786" s="256" t="str">
        <f>IF('WetLitterbags placem_collection'!AA127="","",'WetLitterbags placem_collection'!AA127)</f>
        <v>G</v>
      </c>
      <c r="AF786">
        <f>IF('WetLitterbags placem_collection'!AC127="","",'WetLitterbags placem_collection'!AC127)</f>
        <v>1</v>
      </c>
      <c r="AG786">
        <f>IFERROR(AVERAGE('Dry_Litterbag Placem_Collection'!O127,'Dry_Litterbag Placem_Collection'!R127),"")</f>
        <v>10.85</v>
      </c>
      <c r="AH786" s="290">
        <f>IFERROR(AVERAGE('Dry_Litterbag Placem_Collection'!N127,'Dry_Litterbag Placem_Collection'!Q127),"")</f>
        <v>28.05</v>
      </c>
      <c r="AI786" s="289">
        <f>INDEX(Coordinates!$B$2:$B$197,MATCH(G786,Coordinates!$J$2:$J$197,0))</f>
        <v>-2.3493320400000002</v>
      </c>
      <c r="AJ786" s="289">
        <f>INDEX(Coordinates!$C$2:$C$197,MATCH(G786,Coordinates!$J$2:$J$197,0))</f>
        <v>34.051321960000003</v>
      </c>
      <c r="AK786" s="289" t="str">
        <f>IF(ISNUMBER(SEARCH("C", 'Dry_Litterbag Placem_Collection'!V127)),"YES","")</f>
        <v/>
      </c>
      <c r="AL786" s="289" t="str">
        <f>IF(ISNUMBER(SEARCH("H", 'Dry_Litterbag Placem_Collection'!V127)),"YES","")</f>
        <v/>
      </c>
      <c r="AM786" s="289" t="str">
        <f>IF(ISNUMBER(SEARCH("R", 'Dry_Litterbag Placem_Collection'!V127)),"YES","")</f>
        <v/>
      </c>
    </row>
    <row r="787" spans="1:39" ht="15" customHeight="1">
      <c r="A787" s="281" t="s">
        <v>2677</v>
      </c>
      <c r="B787" s="282">
        <f>'Dry_Litterbag Placem_Collection'!A128</f>
        <v>126</v>
      </c>
      <c r="C787" s="282" t="str">
        <f>'Dry_Litterbag Placem_Collection'!B128</f>
        <v xml:space="preserve">Mwantimba
</v>
      </c>
      <c r="D787" s="282" t="s">
        <v>2677</v>
      </c>
      <c r="E787" s="282" t="s">
        <v>2678</v>
      </c>
      <c r="F787" s="282">
        <v>4</v>
      </c>
      <c r="G787" s="283" t="str">
        <f>'Dry_Litterbag Placem_Collection'!C128</f>
        <v>Wet_Ag4_T6</v>
      </c>
      <c r="H787" s="293" t="s">
        <v>3672</v>
      </c>
      <c r="I787" s="294" t="s">
        <v>298</v>
      </c>
      <c r="J787" s="282" t="str">
        <f>IF(ISBLANK('Dry_Litterbag Placem_Collection'!M128),"","R"&amp;""&amp;'Dry_Litterbag Placem_Collection'!M128)</f>
        <v/>
      </c>
      <c r="K787" s="286" t="str">
        <f>IFERROR(INDEX('Green_rooibos initial weight'!$C$5:$C$1749,MATCH(J787, 'Green_rooibos initial weight'!$A$5:$A$1749,0)),"")</f>
        <v/>
      </c>
      <c r="L787" s="286" t="str">
        <f t="shared" si="49"/>
        <v/>
      </c>
      <c r="M787" s="291"/>
      <c r="N787" s="291"/>
      <c r="O787" s="286" t="str">
        <f>IF(IFERROR(INDEX('Both teabags AfterDry'!$D$3:$D$900,MATCH(J787,'Both teabags AfterDry'!$A$3:$A$900,0)),"")="","",(IFERROR(INDEX('Both teabags AfterDry'!$D$3:$D$900,MATCH(J787,'Both teabags AfterDry'!$A$3:$A$900,0)),"")))</f>
        <v/>
      </c>
      <c r="P787" s="286" t="str">
        <f t="shared" si="50"/>
        <v/>
      </c>
      <c r="Q787" s="291"/>
      <c r="R787" s="291"/>
      <c r="S787" s="287">
        <f>'Dry_Litterbag Placem_Collection'!E128</f>
        <v>0</v>
      </c>
      <c r="T787" s="287" t="str">
        <f>IF('Dry_Litterbag Placem_Collection'!G128="","",'Dry_Litterbag Placem_Collection'!G128)</f>
        <v/>
      </c>
      <c r="U787" s="288" t="str">
        <f t="shared" si="48"/>
        <v/>
      </c>
      <c r="V787" s="286" t="str">
        <f t="shared" si="51"/>
        <v/>
      </c>
      <c r="W787" s="289" t="str">
        <f>IFERROR(INDEX(Rainfall_Dry!$O$2:$O$217,MATCH(B787, Rainfall_Dry!$A$2:$A$217,0)),"")</f>
        <v/>
      </c>
      <c r="X787" s="270">
        <v>17.96</v>
      </c>
      <c r="Y787" s="270">
        <v>4.9199999999999982</v>
      </c>
      <c r="Z787" s="270">
        <v>77.12</v>
      </c>
      <c r="AA787" s="271" t="s">
        <v>2689</v>
      </c>
      <c r="AB787" s="270">
        <v>7.02207984228684</v>
      </c>
      <c r="AC787">
        <f>IF('WetLitterbags placem_collection'!AB128="","",'WetLitterbags placem_collection'!AB128)</f>
        <v>10.85</v>
      </c>
      <c r="AD787">
        <f>IF('WetLitterbags placem_collection'!Z128="","",'WetLitterbags placem_collection'!Z128)</f>
        <v>40</v>
      </c>
      <c r="AE787" s="256" t="str">
        <f>IF('WetLitterbags placem_collection'!AA128="","",'WetLitterbags placem_collection'!AA128)</f>
        <v>G</v>
      </c>
      <c r="AF787">
        <f>IF('WetLitterbags placem_collection'!AC128="","",'WetLitterbags placem_collection'!AC128)</f>
        <v>1</v>
      </c>
      <c r="AG787" t="str">
        <f>IFERROR(AVERAGE('Dry_Litterbag Placem_Collection'!O128,'Dry_Litterbag Placem_Collection'!R128),"")</f>
        <v/>
      </c>
      <c r="AH787" s="290" t="str">
        <f>IFERROR(AVERAGE('Dry_Litterbag Placem_Collection'!N128,'Dry_Litterbag Placem_Collection'!Q128),"")</f>
        <v/>
      </c>
      <c r="AI787" s="289">
        <f>INDEX(Coordinates!$B$2:$B$197,MATCH(G787,Coordinates!$J$2:$J$197,0))</f>
        <v>-2.3493509829999999</v>
      </c>
      <c r="AJ787" s="289">
        <f>INDEX(Coordinates!$C$2:$C$197,MATCH(G787,Coordinates!$J$2:$J$197,0))</f>
        <v>34.051332019999997</v>
      </c>
      <c r="AK787" s="289" t="str">
        <f>IF(ISNUMBER(SEARCH("C", 'Dry_Litterbag Placem_Collection'!V128)),"YES","")</f>
        <v/>
      </c>
      <c r="AL787" s="289" t="str">
        <f>IF(ISNUMBER(SEARCH("H", 'Dry_Litterbag Placem_Collection'!V128)),"YES","")</f>
        <v/>
      </c>
      <c r="AM787" s="289" t="str">
        <f>IF(ISNUMBER(SEARCH("R", 'Dry_Litterbag Placem_Collection'!V128)),"YES","")</f>
        <v/>
      </c>
    </row>
    <row r="788" spans="1:39" ht="15" customHeight="1">
      <c r="A788" s="281" t="s">
        <v>2677</v>
      </c>
      <c r="B788" s="282">
        <f>'Dry_Litterbag Placem_Collection'!A129</f>
        <v>127</v>
      </c>
      <c r="C788" s="282" t="str">
        <f>'Dry_Litterbag Placem_Collection'!B129</f>
        <v xml:space="preserve">Mwantimba
</v>
      </c>
      <c r="D788" s="282" t="s">
        <v>2677</v>
      </c>
      <c r="E788" s="282" t="s">
        <v>2678</v>
      </c>
      <c r="F788" s="282">
        <v>4</v>
      </c>
      <c r="G788" s="283" t="str">
        <f>'Dry_Litterbag Placem_Collection'!C129</f>
        <v>Wet_Ag4_T7</v>
      </c>
      <c r="H788" s="293" t="s">
        <v>3672</v>
      </c>
      <c r="I788" s="294" t="s">
        <v>298</v>
      </c>
      <c r="J788" s="282" t="str">
        <f>IF(ISBLANK('Dry_Litterbag Placem_Collection'!M129),"","R"&amp;""&amp;'Dry_Litterbag Placem_Collection'!M129)</f>
        <v>R229</v>
      </c>
      <c r="K788" s="286">
        <f>IFERROR(INDEX('Green_rooibos initial weight'!$C$5:$C$1749,MATCH(J788, 'Green_rooibos initial weight'!$A$5:$A$1749,0)),"")</f>
        <v>2.2530000000000001</v>
      </c>
      <c r="L788" s="286">
        <f t="shared" si="49"/>
        <v>2.0032000000000001</v>
      </c>
      <c r="M788" s="291"/>
      <c r="N788" s="291"/>
      <c r="O788" s="286">
        <f>IF(IFERROR(INDEX('Both teabags AfterDry'!$D$3:$D$900,MATCH(J788,'Both teabags AfterDry'!$A$3:$A$900,0)),"")="","",(IFERROR(INDEX('Both teabags AfterDry'!$D$3:$D$900,MATCH(J788,'Both teabags AfterDry'!$A$3:$A$900,0)),"")))</f>
        <v>1.5876999999999999</v>
      </c>
      <c r="P788" s="286">
        <f t="shared" si="50"/>
        <v>1.4370999999999998</v>
      </c>
      <c r="Q788" s="291"/>
      <c r="R788" s="291"/>
      <c r="S788" s="287">
        <f>'Dry_Litterbag Placem_Collection'!E129</f>
        <v>42939</v>
      </c>
      <c r="T788" s="287">
        <f>IF('Dry_Litterbag Placem_Collection'!G129="","",'Dry_Litterbag Placem_Collection'!G129)</f>
        <v>43008</v>
      </c>
      <c r="U788" s="288">
        <f t="shared" si="48"/>
        <v>69</v>
      </c>
      <c r="V788" s="286">
        <f t="shared" si="51"/>
        <v>0.56610000000000027</v>
      </c>
      <c r="W788" s="289">
        <f>IFERROR(INDEX(Rainfall_Dry!$O$2:$O$217,MATCH(B788, Rainfall_Dry!$A$2:$A$217,0)),"")</f>
        <v>136.27214243</v>
      </c>
      <c r="X788" s="270">
        <v>17.96</v>
      </c>
      <c r="Y788" s="270">
        <v>4.9199999999999982</v>
      </c>
      <c r="Z788" s="270">
        <v>77.12</v>
      </c>
      <c r="AA788" s="271" t="s">
        <v>2689</v>
      </c>
      <c r="AB788" s="270">
        <v>8.0220798422868391</v>
      </c>
      <c r="AC788">
        <f>IF('WetLitterbags placem_collection'!AB129="","",'WetLitterbags placem_collection'!AB129)</f>
        <v>5.35</v>
      </c>
      <c r="AD788">
        <f>IF('WetLitterbags placem_collection'!Z129="","",'WetLitterbags placem_collection'!Z129)</f>
        <v>58</v>
      </c>
      <c r="AE788" s="256" t="str">
        <f>IF('WetLitterbags placem_collection'!AA129="","",'WetLitterbags placem_collection'!AA129)</f>
        <v>G</v>
      </c>
      <c r="AF788">
        <f>IF('WetLitterbags placem_collection'!AC129="","",'WetLitterbags placem_collection'!AC129)</f>
        <v>1</v>
      </c>
      <c r="AG788">
        <f>IFERROR(AVERAGE('Dry_Litterbag Placem_Collection'!O129,'Dry_Litterbag Placem_Collection'!R129),"")</f>
        <v>9.6999999999999993</v>
      </c>
      <c r="AH788" s="290">
        <f>IFERROR(AVERAGE('Dry_Litterbag Placem_Collection'!N129,'Dry_Litterbag Placem_Collection'!Q129),"")</f>
        <v>28.1</v>
      </c>
      <c r="AI788" s="289">
        <f>INDEX(Coordinates!$B$2:$B$197,MATCH(G788,Coordinates!$J$2:$J$197,0))</f>
        <v>-2.3491850219999999</v>
      </c>
      <c r="AJ788" s="289">
        <f>INDEX(Coordinates!$C$2:$C$197,MATCH(G788,Coordinates!$J$2:$J$197,0))</f>
        <v>34.051264959999997</v>
      </c>
      <c r="AK788" s="289" t="str">
        <f>IF(ISNUMBER(SEARCH("C", 'Dry_Litterbag Placem_Collection'!V129)),"YES","")</f>
        <v/>
      </c>
      <c r="AL788" s="289" t="str">
        <f>IF(ISNUMBER(SEARCH("H", 'Dry_Litterbag Placem_Collection'!V129)),"YES","")</f>
        <v/>
      </c>
      <c r="AM788" s="289" t="str">
        <f>IF(ISNUMBER(SEARCH("R", 'Dry_Litterbag Placem_Collection'!V129)),"YES","")</f>
        <v/>
      </c>
    </row>
    <row r="789" spans="1:39" ht="15" customHeight="1">
      <c r="A789" s="281" t="s">
        <v>2677</v>
      </c>
      <c r="B789" s="282">
        <f>'Dry_Litterbag Placem_Collection'!A130</f>
        <v>128</v>
      </c>
      <c r="C789" s="282" t="str">
        <f>'Dry_Litterbag Placem_Collection'!B130</f>
        <v xml:space="preserve">Mwantimba
</v>
      </c>
      <c r="D789" s="282" t="s">
        <v>2677</v>
      </c>
      <c r="E789" s="282" t="s">
        <v>2678</v>
      </c>
      <c r="F789" s="282">
        <v>4</v>
      </c>
      <c r="G789" s="283" t="str">
        <f>'Dry_Litterbag Placem_Collection'!C130</f>
        <v>Wet_Ag4_T8</v>
      </c>
      <c r="H789" s="293" t="s">
        <v>3672</v>
      </c>
      <c r="I789" s="294" t="s">
        <v>298</v>
      </c>
      <c r="J789" s="282" t="str">
        <f>IF(ISBLANK('Dry_Litterbag Placem_Collection'!M130),"","R"&amp;""&amp;'Dry_Litterbag Placem_Collection'!M130)</f>
        <v>R272</v>
      </c>
      <c r="K789" s="286">
        <f>IFERROR(INDEX('Green_rooibos initial weight'!$C$5:$C$1749,MATCH(J789, 'Green_rooibos initial weight'!$A$5:$A$1749,0)),"")</f>
        <v>2.2999999999999998</v>
      </c>
      <c r="L789" s="286">
        <f t="shared" si="49"/>
        <v>2.0501999999999998</v>
      </c>
      <c r="M789" s="291"/>
      <c r="N789" s="291"/>
      <c r="O789" s="286">
        <f>IF(IFERROR(INDEX('Both teabags AfterDry'!$D$3:$D$900,MATCH(J789,'Both teabags AfterDry'!$A$3:$A$900,0)),"")="","",(IFERROR(INDEX('Both teabags AfterDry'!$D$3:$D$900,MATCH(J789,'Both teabags AfterDry'!$A$3:$A$900,0)),"")))</f>
        <v>1.6163000000000001</v>
      </c>
      <c r="P789" s="286">
        <f t="shared" si="50"/>
        <v>1.4657</v>
      </c>
      <c r="Q789" s="291"/>
      <c r="R789" s="291"/>
      <c r="S789" s="287">
        <f>'Dry_Litterbag Placem_Collection'!E130</f>
        <v>42939</v>
      </c>
      <c r="T789" s="287">
        <f>IF('Dry_Litterbag Placem_Collection'!G130="","",'Dry_Litterbag Placem_Collection'!G130)</f>
        <v>43008</v>
      </c>
      <c r="U789" s="288">
        <f t="shared" si="48"/>
        <v>69</v>
      </c>
      <c r="V789" s="286">
        <f t="shared" si="51"/>
        <v>0.5844999999999998</v>
      </c>
      <c r="W789" s="289">
        <f>IFERROR(INDEX(Rainfall_Dry!$O$2:$O$217,MATCH(B789, Rainfall_Dry!$A$2:$A$217,0)),"")</f>
        <v>136.27214243</v>
      </c>
      <c r="X789" s="270">
        <v>17.96</v>
      </c>
      <c r="Y789" s="270">
        <v>4.9199999999999982</v>
      </c>
      <c r="Z789" s="270">
        <v>77.12</v>
      </c>
      <c r="AA789" s="271" t="s">
        <v>2689</v>
      </c>
      <c r="AB789" s="270">
        <v>9.0220798422868391</v>
      </c>
      <c r="AC789">
        <f>IF('WetLitterbags placem_collection'!AB130="","",'WetLitterbags placem_collection'!AB130)</f>
        <v>10.9</v>
      </c>
      <c r="AD789">
        <f>IF('WetLitterbags placem_collection'!Z130="","",'WetLitterbags placem_collection'!Z130)</f>
        <v>44</v>
      </c>
      <c r="AE789" s="256" t="str">
        <f>IF('WetLitterbags placem_collection'!AA130="","",'WetLitterbags placem_collection'!AA130)</f>
        <v>G</v>
      </c>
      <c r="AF789">
        <f>IF('WetLitterbags placem_collection'!AC130="","",'WetLitterbags placem_collection'!AC130)</f>
        <v>0</v>
      </c>
      <c r="AG789">
        <f>IFERROR(AVERAGE('Dry_Litterbag Placem_Collection'!O130,'Dry_Litterbag Placem_Collection'!R130),"")</f>
        <v>8.4499999999999993</v>
      </c>
      <c r="AH789" s="290">
        <f>IFERROR(AVERAGE('Dry_Litterbag Placem_Collection'!N130,'Dry_Litterbag Placem_Collection'!Q130),"")</f>
        <v>161.75</v>
      </c>
      <c r="AI789" s="289">
        <f>INDEX(Coordinates!$B$2:$B$197,MATCH(G789,Coordinates!$J$2:$J$197,0))</f>
        <v>-2.3493099960000001</v>
      </c>
      <c r="AJ789" s="289">
        <f>INDEX(Coordinates!$C$2:$C$197,MATCH(G789,Coordinates!$J$2:$J$197,0))</f>
        <v>34.05141802</v>
      </c>
      <c r="AK789" s="289" t="str">
        <f>IF(ISNUMBER(SEARCH("C", 'Dry_Litterbag Placem_Collection'!V130)),"YES","")</f>
        <v/>
      </c>
      <c r="AL789" s="289" t="str">
        <f>IF(ISNUMBER(SEARCH("H", 'Dry_Litterbag Placem_Collection'!V130)),"YES","")</f>
        <v/>
      </c>
      <c r="AM789" s="289" t="str">
        <f>IF(ISNUMBER(SEARCH("R", 'Dry_Litterbag Placem_Collection'!V130)),"YES","")</f>
        <v/>
      </c>
    </row>
    <row r="790" spans="1:39" ht="15" customHeight="1">
      <c r="A790" s="281" t="s">
        <v>2677</v>
      </c>
      <c r="B790" s="282">
        <f>'Dry_Litterbag Placem_Collection'!A131</f>
        <v>129</v>
      </c>
      <c r="C790" s="282" t="str">
        <f>'Dry_Litterbag Placem_Collection'!B131</f>
        <v xml:space="preserve">Mwantimba
</v>
      </c>
      <c r="D790" s="282" t="s">
        <v>2677</v>
      </c>
      <c r="E790" s="282" t="s">
        <v>20</v>
      </c>
      <c r="F790" s="282">
        <v>1</v>
      </c>
      <c r="G790" s="283" t="str">
        <f>'Dry_Litterbag Placem_Collection'!C131</f>
        <v>Wet_P1_T1</v>
      </c>
      <c r="H790" s="293" t="s">
        <v>3672</v>
      </c>
      <c r="I790" s="294" t="s">
        <v>298</v>
      </c>
      <c r="J790" s="282" t="str">
        <f>IF(ISBLANK('Dry_Litterbag Placem_Collection'!M131),"","R"&amp;""&amp;'Dry_Litterbag Placem_Collection'!M131)</f>
        <v>R207</v>
      </c>
      <c r="K790" s="286">
        <f>IFERROR(INDEX('Green_rooibos initial weight'!$C$5:$C$1749,MATCH(J790, 'Green_rooibos initial weight'!$A$5:$A$1749,0)),"")</f>
        <v>2.1800000000000002</v>
      </c>
      <c r="L790" s="286">
        <f t="shared" si="49"/>
        <v>1.9302000000000001</v>
      </c>
      <c r="M790" s="291"/>
      <c r="N790" s="291"/>
      <c r="O790" s="286">
        <f>IF(IFERROR(INDEX('Both teabags AfterDry'!$D$3:$D$900,MATCH(J790,'Both teabags AfterDry'!$A$3:$A$900,0)),"")="","",(IFERROR(INDEX('Both teabags AfterDry'!$D$3:$D$900,MATCH(J790,'Both teabags AfterDry'!$A$3:$A$900,0)),"")))</f>
        <v>1.6962999999999999</v>
      </c>
      <c r="P790" s="286">
        <f t="shared" si="50"/>
        <v>1.5456999999999999</v>
      </c>
      <c r="Q790" s="291"/>
      <c r="R790" s="291"/>
      <c r="S790" s="287">
        <f>'Dry_Litterbag Placem_Collection'!E131</f>
        <v>42939</v>
      </c>
      <c r="T790" s="287">
        <f>IF('Dry_Litterbag Placem_Collection'!G131="","",'Dry_Litterbag Placem_Collection'!G131)</f>
        <v>43008</v>
      </c>
      <c r="U790" s="288">
        <f t="shared" si="48"/>
        <v>69</v>
      </c>
      <c r="V790" s="286">
        <f t="shared" si="51"/>
        <v>0.38450000000000029</v>
      </c>
      <c r="W790" s="289">
        <f>IFERROR(INDEX(Rainfall_Dry!$O$2:$O$217,MATCH(B790, Rainfall_Dry!$A$2:$A$217,0)),"")</f>
        <v>136.27214243</v>
      </c>
      <c r="X790" s="270">
        <v>31.214836424255054</v>
      </c>
      <c r="Y790" s="270">
        <v>11.377370285476141</v>
      </c>
      <c r="Z790" s="270">
        <v>57.407793290268799</v>
      </c>
      <c r="AA790" s="271" t="s">
        <v>2688</v>
      </c>
      <c r="AB790" s="270">
        <v>1.7337604731394776</v>
      </c>
      <c r="AC790">
        <f>IF('WetLitterbags placem_collection'!AB131="","",'WetLitterbags placem_collection'!AB131)</f>
        <v>2.4</v>
      </c>
      <c r="AD790">
        <f>IF('WetLitterbags placem_collection'!Z131="","",'WetLitterbags placem_collection'!Z131)</f>
        <v>2.4</v>
      </c>
      <c r="AE790" s="256" t="str">
        <f>IF('WetLitterbags placem_collection'!AA131="","",'WetLitterbags placem_collection'!AA131)</f>
        <v>O</v>
      </c>
      <c r="AF790">
        <f>IF('WetLitterbags placem_collection'!AC131="","",'WetLitterbags placem_collection'!AC131)</f>
        <v>1</v>
      </c>
      <c r="AG790">
        <f>IFERROR(AVERAGE('Dry_Litterbag Placem_Collection'!O131,'Dry_Litterbag Placem_Collection'!R131),"")</f>
        <v>11.8</v>
      </c>
      <c r="AH790" s="290">
        <f>IFERROR(AVERAGE('Dry_Litterbag Placem_Collection'!N131,'Dry_Litterbag Placem_Collection'!Q131),"")</f>
        <v>29.05</v>
      </c>
      <c r="AI790" s="289">
        <f>INDEX(Coordinates!$B$2:$B$197,MATCH(G790,Coordinates!$J$2:$J$197,0))</f>
        <v>-2.3503360249999998</v>
      </c>
      <c r="AJ790" s="289">
        <f>INDEX(Coordinates!$C$2:$C$197,MATCH(G790,Coordinates!$J$2:$J$197,0))</f>
        <v>34.049662009999999</v>
      </c>
      <c r="AK790" s="289" t="str">
        <f>IF(ISNUMBER(SEARCH("C", 'Dry_Litterbag Placem_Collection'!V131)),"YES","")</f>
        <v/>
      </c>
      <c r="AL790" s="289" t="str">
        <f>IF(ISNUMBER(SEARCH("H", 'Dry_Litterbag Placem_Collection'!V131)),"YES","")</f>
        <v/>
      </c>
      <c r="AM790" s="289" t="str">
        <f>IF(ISNUMBER(SEARCH("R", 'Dry_Litterbag Placem_Collection'!V131)),"YES","")</f>
        <v/>
      </c>
    </row>
    <row r="791" spans="1:39" ht="15" customHeight="1">
      <c r="A791" s="281" t="s">
        <v>2677</v>
      </c>
      <c r="B791" s="282">
        <f>'Dry_Litterbag Placem_Collection'!A132</f>
        <v>130</v>
      </c>
      <c r="C791" s="282" t="str">
        <f>'Dry_Litterbag Placem_Collection'!B132</f>
        <v xml:space="preserve">Mwantimba
</v>
      </c>
      <c r="D791" s="282" t="s">
        <v>2677</v>
      </c>
      <c r="E791" s="282" t="s">
        <v>20</v>
      </c>
      <c r="F791" s="282">
        <v>1</v>
      </c>
      <c r="G791" s="283" t="str">
        <f>'Dry_Litterbag Placem_Collection'!C132</f>
        <v>Wet_P1_T2</v>
      </c>
      <c r="H791" s="293" t="s">
        <v>3672</v>
      </c>
      <c r="I791" s="294" t="s">
        <v>298</v>
      </c>
      <c r="J791" s="282" t="str">
        <f>IF(ISBLANK('Dry_Litterbag Placem_Collection'!M132),"","R"&amp;""&amp;'Dry_Litterbag Placem_Collection'!M132)</f>
        <v>R193</v>
      </c>
      <c r="K791" s="286">
        <f>IFERROR(INDEX('Green_rooibos initial weight'!$C$5:$C$1749,MATCH(J791, 'Green_rooibos initial weight'!$A$5:$A$1749,0)),"")</f>
        <v>2.198</v>
      </c>
      <c r="L791" s="286">
        <f t="shared" si="49"/>
        <v>1.9481999999999999</v>
      </c>
      <c r="M791" s="291"/>
      <c r="N791" s="291"/>
      <c r="O791" s="286">
        <f>IF(IFERROR(INDEX('Both teabags AfterDry'!$D$3:$D$900,MATCH(J791,'Both teabags AfterDry'!$A$3:$A$900,0)),"")="","",(IFERROR(INDEX('Both teabags AfterDry'!$D$3:$D$900,MATCH(J791,'Both teabags AfterDry'!$A$3:$A$900,0)),"")))</f>
        <v>1.7978000000000001</v>
      </c>
      <c r="P791" s="286">
        <f t="shared" si="50"/>
        <v>1.6472</v>
      </c>
      <c r="Q791" s="291"/>
      <c r="R791" s="291"/>
      <c r="S791" s="287">
        <f>'Dry_Litterbag Placem_Collection'!E132</f>
        <v>42939</v>
      </c>
      <c r="T791" s="287">
        <f>IF('Dry_Litterbag Placem_Collection'!G132="","",'Dry_Litterbag Placem_Collection'!G132)</f>
        <v>43008</v>
      </c>
      <c r="U791" s="288">
        <f t="shared" si="48"/>
        <v>69</v>
      </c>
      <c r="V791" s="286">
        <f t="shared" si="51"/>
        <v>0.30099999999999993</v>
      </c>
      <c r="W791" s="289">
        <f>IFERROR(INDEX(Rainfall_Dry!$O$2:$O$217,MATCH(B791, Rainfall_Dry!$A$2:$A$217,0)),"")</f>
        <v>136.27214243</v>
      </c>
      <c r="X791" s="270">
        <v>31.214836424255054</v>
      </c>
      <c r="Y791" s="270">
        <v>11.377370285476141</v>
      </c>
      <c r="Z791" s="270">
        <v>57.407793290268799</v>
      </c>
      <c r="AA791" s="271" t="s">
        <v>2688</v>
      </c>
      <c r="AB791" s="270">
        <v>2.7337604731394798</v>
      </c>
      <c r="AC791">
        <f>IF('WetLitterbags placem_collection'!AB132="","",'WetLitterbags placem_collection'!AB132)</f>
        <v>2.1</v>
      </c>
      <c r="AD791">
        <f>IF('WetLitterbags placem_collection'!Z132="","",'WetLitterbags placem_collection'!Z132)</f>
        <v>3.5</v>
      </c>
      <c r="AE791" s="256" t="str">
        <f>IF('WetLitterbags placem_collection'!AA132="","",'WetLitterbags placem_collection'!AA132)</f>
        <v>O</v>
      </c>
      <c r="AF791">
        <f>IF('WetLitterbags placem_collection'!AC132="","",'WetLitterbags placem_collection'!AC132)</f>
        <v>0</v>
      </c>
      <c r="AG791">
        <f>IFERROR(AVERAGE('Dry_Litterbag Placem_Collection'!O132,'Dry_Litterbag Placem_Collection'!R132),"")</f>
        <v>8.9499999999999993</v>
      </c>
      <c r="AH791" s="290">
        <f>IFERROR(AVERAGE('Dry_Litterbag Placem_Collection'!N132,'Dry_Litterbag Placem_Collection'!Q132),"")</f>
        <v>28.55</v>
      </c>
      <c r="AI791" s="289">
        <f>INDEX(Coordinates!$B$2:$B$197,MATCH(G791,Coordinates!$J$2:$J$197,0))</f>
        <v>-2.3503729889999998</v>
      </c>
      <c r="AJ791" s="289">
        <f>INDEX(Coordinates!$C$2:$C$197,MATCH(G791,Coordinates!$J$2:$J$197,0))</f>
        <v>34.049626969999998</v>
      </c>
      <c r="AK791" s="289" t="str">
        <f>IF(ISNUMBER(SEARCH("C", 'Dry_Litterbag Placem_Collection'!V132)),"YES","")</f>
        <v/>
      </c>
      <c r="AL791" s="289" t="str">
        <f>IF(ISNUMBER(SEARCH("H", 'Dry_Litterbag Placem_Collection'!V132)),"YES","")</f>
        <v/>
      </c>
      <c r="AM791" s="289" t="str">
        <f>IF(ISNUMBER(SEARCH("R", 'Dry_Litterbag Placem_Collection'!V132)),"YES","")</f>
        <v/>
      </c>
    </row>
    <row r="792" spans="1:39" ht="15" customHeight="1">
      <c r="A792" s="281" t="s">
        <v>2677</v>
      </c>
      <c r="B792" s="282">
        <f>'Dry_Litterbag Placem_Collection'!A133</f>
        <v>131</v>
      </c>
      <c r="C792" s="282" t="str">
        <f>'Dry_Litterbag Placem_Collection'!B133</f>
        <v xml:space="preserve">Mwantimba
</v>
      </c>
      <c r="D792" s="282" t="s">
        <v>2677</v>
      </c>
      <c r="E792" s="282" t="s">
        <v>20</v>
      </c>
      <c r="F792" s="282">
        <v>1</v>
      </c>
      <c r="G792" s="283" t="str">
        <f>'Dry_Litterbag Placem_Collection'!C133</f>
        <v>Wet_P1_T3</v>
      </c>
      <c r="H792" s="293" t="s">
        <v>3672</v>
      </c>
      <c r="I792" s="294" t="s">
        <v>298</v>
      </c>
      <c r="J792" s="282" t="str">
        <f>IF(ISBLANK('Dry_Litterbag Placem_Collection'!M133),"","R"&amp;""&amp;'Dry_Litterbag Placem_Collection'!M133)</f>
        <v>R188</v>
      </c>
      <c r="K792" s="286">
        <f>IFERROR(INDEX('Green_rooibos initial weight'!$C$5:$C$1749,MATCH(J792, 'Green_rooibos initial weight'!$A$5:$A$1749,0)),"")</f>
        <v>2.2440000000000002</v>
      </c>
      <c r="L792" s="286">
        <f t="shared" si="49"/>
        <v>1.9942000000000002</v>
      </c>
      <c r="M792" s="291"/>
      <c r="N792" s="291"/>
      <c r="O792" s="286">
        <f>IF(IFERROR(INDEX('Both teabags AfterDry'!$D$3:$D$900,MATCH(J792,'Both teabags AfterDry'!$A$3:$A$900,0)),"")="","",(IFERROR(INDEX('Both teabags AfterDry'!$D$3:$D$900,MATCH(J792,'Both teabags AfterDry'!$A$3:$A$900,0)),"")))</f>
        <v>1.7876000000000001</v>
      </c>
      <c r="P792" s="286">
        <f t="shared" si="50"/>
        <v>1.637</v>
      </c>
      <c r="Q792" s="291"/>
      <c r="R792" s="291"/>
      <c r="S792" s="287">
        <f>'Dry_Litterbag Placem_Collection'!E133</f>
        <v>42939</v>
      </c>
      <c r="T792" s="287">
        <f>IF('Dry_Litterbag Placem_Collection'!G133="","",'Dry_Litterbag Placem_Collection'!G133)</f>
        <v>43008</v>
      </c>
      <c r="U792" s="288">
        <f t="shared" si="48"/>
        <v>69</v>
      </c>
      <c r="V792" s="286">
        <f t="shared" si="51"/>
        <v>0.35720000000000018</v>
      </c>
      <c r="W792" s="289">
        <f>IFERROR(INDEX(Rainfall_Dry!$O$2:$O$217,MATCH(B792, Rainfall_Dry!$A$2:$A$217,0)),"")</f>
        <v>136.27214243</v>
      </c>
      <c r="X792" s="270">
        <v>31.214836424255054</v>
      </c>
      <c r="Y792" s="270">
        <v>11.377370285476141</v>
      </c>
      <c r="Z792" s="270">
        <v>57.407793290268799</v>
      </c>
      <c r="AA792" s="271" t="s">
        <v>2688</v>
      </c>
      <c r="AB792" s="270">
        <v>3.7337604731394798</v>
      </c>
      <c r="AC792">
        <f>IF('WetLitterbags placem_collection'!AB133="","",'WetLitterbags placem_collection'!AB133)</f>
        <v>4.5</v>
      </c>
      <c r="AD792">
        <f>IF('WetLitterbags placem_collection'!Z133="","",'WetLitterbags placem_collection'!Z133)</f>
        <v>7.5</v>
      </c>
      <c r="AE792" s="256" t="str">
        <f>IF('WetLitterbags placem_collection'!AA133="","",'WetLitterbags placem_collection'!AA133)</f>
        <v>O</v>
      </c>
      <c r="AF792">
        <f>IF('WetLitterbags placem_collection'!AC133="","",'WetLitterbags placem_collection'!AC133)</f>
        <v>0</v>
      </c>
      <c r="AG792">
        <f>IFERROR(AVERAGE('Dry_Litterbag Placem_Collection'!O133,'Dry_Litterbag Placem_Collection'!R133),"")</f>
        <v>8.9499999999999993</v>
      </c>
      <c r="AH792" s="290">
        <f>IFERROR(AVERAGE('Dry_Litterbag Placem_Collection'!N133,'Dry_Litterbag Placem_Collection'!Q133),"")</f>
        <v>28.6</v>
      </c>
      <c r="AI792" s="289">
        <f>INDEX(Coordinates!$B$2:$B$197,MATCH(G792,Coordinates!$J$2:$J$197,0))</f>
        <v>-2.3503259660000002</v>
      </c>
      <c r="AJ792" s="289">
        <f>INDEX(Coordinates!$C$2:$C$197,MATCH(G792,Coordinates!$J$2:$J$197,0))</f>
        <v>34.049616999999998</v>
      </c>
      <c r="AK792" s="289" t="str">
        <f>IF(ISNUMBER(SEARCH("C", 'Dry_Litterbag Placem_Collection'!V133)),"YES","")</f>
        <v/>
      </c>
      <c r="AL792" s="289" t="str">
        <f>IF(ISNUMBER(SEARCH("H", 'Dry_Litterbag Placem_Collection'!V133)),"YES","")</f>
        <v/>
      </c>
      <c r="AM792" s="289" t="str">
        <f>IF(ISNUMBER(SEARCH("R", 'Dry_Litterbag Placem_Collection'!V133)),"YES","")</f>
        <v>YES</v>
      </c>
    </row>
    <row r="793" spans="1:39" ht="15" customHeight="1">
      <c r="A793" s="281" t="s">
        <v>2677</v>
      </c>
      <c r="B793" s="282">
        <f>'Dry_Litterbag Placem_Collection'!A134</f>
        <v>132</v>
      </c>
      <c r="C793" s="282" t="str">
        <f>'Dry_Litterbag Placem_Collection'!B134</f>
        <v xml:space="preserve">Mwantimba
</v>
      </c>
      <c r="D793" s="282" t="s">
        <v>2677</v>
      </c>
      <c r="E793" s="282" t="s">
        <v>20</v>
      </c>
      <c r="F793" s="282">
        <v>1</v>
      </c>
      <c r="G793" s="283" t="str">
        <f>'Dry_Litterbag Placem_Collection'!C134</f>
        <v>Wet_P1_T4</v>
      </c>
      <c r="H793" s="293" t="s">
        <v>3672</v>
      </c>
      <c r="I793" s="294" t="s">
        <v>298</v>
      </c>
      <c r="J793" s="282" t="str">
        <f>IF(ISBLANK('Dry_Litterbag Placem_Collection'!M134),"","R"&amp;""&amp;'Dry_Litterbag Placem_Collection'!M134)</f>
        <v/>
      </c>
      <c r="K793" s="286" t="str">
        <f>IFERROR(INDEX('Green_rooibos initial weight'!$C$5:$C$1749,MATCH(J793, 'Green_rooibos initial weight'!$A$5:$A$1749,0)),"")</f>
        <v/>
      </c>
      <c r="L793" s="286" t="str">
        <f t="shared" si="49"/>
        <v/>
      </c>
      <c r="M793" s="291"/>
      <c r="N793" s="291"/>
      <c r="O793" s="286" t="str">
        <f>IF(IFERROR(INDEX('Both teabags AfterDry'!$D$3:$D$900,MATCH(J793,'Both teabags AfterDry'!$A$3:$A$900,0)),"")="","",(IFERROR(INDEX('Both teabags AfterDry'!$D$3:$D$900,MATCH(J793,'Both teabags AfterDry'!$A$3:$A$900,0)),"")))</f>
        <v/>
      </c>
      <c r="P793" s="286" t="str">
        <f t="shared" si="50"/>
        <v/>
      </c>
      <c r="Q793" s="291"/>
      <c r="R793" s="291"/>
      <c r="S793" s="287">
        <f>'Dry_Litterbag Placem_Collection'!E134</f>
        <v>0</v>
      </c>
      <c r="T793" s="287" t="str">
        <f>IF('Dry_Litterbag Placem_Collection'!G134="","",'Dry_Litterbag Placem_Collection'!G134)</f>
        <v/>
      </c>
      <c r="U793" s="288" t="str">
        <f t="shared" si="48"/>
        <v/>
      </c>
      <c r="V793" s="286" t="str">
        <f t="shared" si="51"/>
        <v/>
      </c>
      <c r="W793" s="289" t="str">
        <f>IFERROR(INDEX(Rainfall_Dry!$O$2:$O$217,MATCH(B793, Rainfall_Dry!$A$2:$A$217,0)),"")</f>
        <v/>
      </c>
      <c r="X793" s="270">
        <v>31.214836424255054</v>
      </c>
      <c r="Y793" s="270">
        <v>11.377370285476141</v>
      </c>
      <c r="Z793" s="270">
        <v>57.407793290268799</v>
      </c>
      <c r="AA793" s="271" t="s">
        <v>2688</v>
      </c>
      <c r="AB793" s="270">
        <v>4.7337604731394798</v>
      </c>
      <c r="AC793">
        <f>IF('WetLitterbags placem_collection'!AB134="","",'WetLitterbags placem_collection'!AB134)</f>
        <v>0.7</v>
      </c>
      <c r="AD793">
        <f>IF('WetLitterbags placem_collection'!Z134="","",'WetLitterbags placem_collection'!Z134)</f>
        <v>9.8000000000000007</v>
      </c>
      <c r="AE793" s="256" t="str">
        <f>IF('WetLitterbags placem_collection'!AA134="","",'WetLitterbags placem_collection'!AA134)</f>
        <v>G</v>
      </c>
      <c r="AF793">
        <f>IF('WetLitterbags placem_collection'!AC134="","",'WetLitterbags placem_collection'!AC134)</f>
        <v>1</v>
      </c>
      <c r="AG793" t="str">
        <f>IFERROR(AVERAGE('Dry_Litterbag Placem_Collection'!O134,'Dry_Litterbag Placem_Collection'!R134),"")</f>
        <v/>
      </c>
      <c r="AH793" s="290" t="str">
        <f>IFERROR(AVERAGE('Dry_Litterbag Placem_Collection'!N134,'Dry_Litterbag Placem_Collection'!Q134),"")</f>
        <v/>
      </c>
      <c r="AI793" s="289">
        <f>INDEX(Coordinates!$B$2:$B$197,MATCH(G793,Coordinates!$J$2:$J$197,0))</f>
        <v>-2.3504800260000001</v>
      </c>
      <c r="AJ793" s="289">
        <f>INDEX(Coordinates!$C$2:$C$197,MATCH(G793,Coordinates!$J$2:$J$197,0))</f>
        <v>34.049551030000003</v>
      </c>
      <c r="AK793" s="289" t="str">
        <f>IF(ISNUMBER(SEARCH("C", 'Dry_Litterbag Placem_Collection'!V134)),"YES","")</f>
        <v/>
      </c>
      <c r="AL793" s="289" t="str">
        <f>IF(ISNUMBER(SEARCH("H", 'Dry_Litterbag Placem_Collection'!V134)),"YES","")</f>
        <v/>
      </c>
      <c r="AM793" s="289" t="str">
        <f>IF(ISNUMBER(SEARCH("R", 'Dry_Litterbag Placem_Collection'!V134)),"YES","")</f>
        <v/>
      </c>
    </row>
    <row r="794" spans="1:39" ht="15" customHeight="1">
      <c r="A794" s="281" t="s">
        <v>2677</v>
      </c>
      <c r="B794" s="282">
        <f>'Dry_Litterbag Placem_Collection'!A135</f>
        <v>133</v>
      </c>
      <c r="C794" s="282" t="str">
        <f>'Dry_Litterbag Placem_Collection'!B135</f>
        <v xml:space="preserve">Mwantimba
</v>
      </c>
      <c r="D794" s="282" t="s">
        <v>2677</v>
      </c>
      <c r="E794" s="282" t="s">
        <v>20</v>
      </c>
      <c r="F794" s="282">
        <v>1</v>
      </c>
      <c r="G794" s="283" t="str">
        <f>'Dry_Litterbag Placem_Collection'!C135</f>
        <v>Wet_P1_T5</v>
      </c>
      <c r="H794" s="293" t="s">
        <v>3672</v>
      </c>
      <c r="I794" s="294" t="s">
        <v>298</v>
      </c>
      <c r="J794" s="282" t="str">
        <f>IF(ISBLANK('Dry_Litterbag Placem_Collection'!M135),"","R"&amp;""&amp;'Dry_Litterbag Placem_Collection'!M135)</f>
        <v>R683</v>
      </c>
      <c r="K794" s="286">
        <f>IFERROR(INDEX('Green_rooibos initial weight'!$C$5:$C$1749,MATCH(J794, 'Green_rooibos initial weight'!$A$5:$A$1749,0)),"")</f>
        <v>2.141</v>
      </c>
      <c r="L794" s="286">
        <f t="shared" si="49"/>
        <v>1.8912</v>
      </c>
      <c r="M794" s="291"/>
      <c r="N794" s="291"/>
      <c r="O794" s="286" t="str">
        <f>IF(IFERROR(INDEX('Both teabags AfterDry'!$D$3:$D$900,MATCH(J794,'Both teabags AfterDry'!$A$3:$A$900,0)),"")="","",(IFERROR(INDEX('Both teabags AfterDry'!$D$3:$D$900,MATCH(J794,'Both teabags AfterDry'!$A$3:$A$900,0)),"")))</f>
        <v/>
      </c>
      <c r="P794" s="286" t="str">
        <f t="shared" si="50"/>
        <v/>
      </c>
      <c r="Q794" s="291"/>
      <c r="R794" s="291"/>
      <c r="S794" s="287">
        <f>'Dry_Litterbag Placem_Collection'!E135</f>
        <v>42939</v>
      </c>
      <c r="T794" s="287">
        <f>IF('Dry_Litterbag Placem_Collection'!G135="","",'Dry_Litterbag Placem_Collection'!G135)</f>
        <v>43008</v>
      </c>
      <c r="U794" s="288">
        <f t="shared" si="48"/>
        <v>69</v>
      </c>
      <c r="V794" s="286" t="str">
        <f t="shared" si="51"/>
        <v/>
      </c>
      <c r="W794" s="289">
        <f>IFERROR(INDEX(Rainfall_Dry!$O$2:$O$217,MATCH(B794, Rainfall_Dry!$A$2:$A$217,0)),"")</f>
        <v>136.27214243</v>
      </c>
      <c r="X794" s="270">
        <v>31.214836424255054</v>
      </c>
      <c r="Y794" s="270">
        <v>11.377370285476141</v>
      </c>
      <c r="Z794" s="270">
        <v>57.407793290268799</v>
      </c>
      <c r="AA794" s="271" t="s">
        <v>2688</v>
      </c>
      <c r="AB794" s="270">
        <v>5.7337604731394798</v>
      </c>
      <c r="AC794">
        <f>IF('WetLitterbags placem_collection'!AB135="","",'WetLitterbags placem_collection'!AB135)</f>
        <v>2.2000000000000002</v>
      </c>
      <c r="AD794">
        <f>IF('WetLitterbags placem_collection'!Z135="","",'WetLitterbags placem_collection'!Z135)</f>
        <v>10</v>
      </c>
      <c r="AE794" s="256" t="str">
        <f>IF('WetLitterbags placem_collection'!AA135="","",'WetLitterbags placem_collection'!AA135)</f>
        <v>O</v>
      </c>
      <c r="AF794">
        <f>IF('WetLitterbags placem_collection'!AC135="","",'WetLitterbags placem_collection'!AC135)</f>
        <v>1</v>
      </c>
      <c r="AG794">
        <f>IFERROR(AVERAGE('Dry_Litterbag Placem_Collection'!O135,'Dry_Litterbag Placem_Collection'!R135),"")</f>
        <v>8.75</v>
      </c>
      <c r="AH794" s="290">
        <f>IFERROR(AVERAGE('Dry_Litterbag Placem_Collection'!N135,'Dry_Litterbag Placem_Collection'!Q135),"")</f>
        <v>31.3</v>
      </c>
      <c r="AI794" s="289">
        <f>INDEX(Coordinates!$B$2:$B$197,MATCH(G794,Coordinates!$J$2:$J$197,0))</f>
        <v>-2.350474996</v>
      </c>
      <c r="AJ794" s="289">
        <f>INDEX(Coordinates!$C$2:$C$197,MATCH(G794,Coordinates!$J$2:$J$197,0))</f>
        <v>34.049801979999998</v>
      </c>
      <c r="AK794" s="289" t="str">
        <f>IF(ISNUMBER(SEARCH("C", 'Dry_Litterbag Placem_Collection'!V135)),"YES","")</f>
        <v/>
      </c>
      <c r="AL794" s="289" t="str">
        <f>IF(ISNUMBER(SEARCH("H", 'Dry_Litterbag Placem_Collection'!V135)),"YES","")</f>
        <v/>
      </c>
      <c r="AM794" s="289" t="str">
        <f>IF(ISNUMBER(SEARCH("R", 'Dry_Litterbag Placem_Collection'!V135)),"YES","")</f>
        <v/>
      </c>
    </row>
    <row r="795" spans="1:39" ht="15" customHeight="1">
      <c r="A795" s="281" t="s">
        <v>2677</v>
      </c>
      <c r="B795" s="282">
        <f>'Dry_Litterbag Placem_Collection'!A136</f>
        <v>134</v>
      </c>
      <c r="C795" s="282" t="str">
        <f>'Dry_Litterbag Placem_Collection'!B136</f>
        <v xml:space="preserve">Mwantimba
</v>
      </c>
      <c r="D795" s="282" t="s">
        <v>2677</v>
      </c>
      <c r="E795" s="282" t="s">
        <v>20</v>
      </c>
      <c r="F795" s="282">
        <v>1</v>
      </c>
      <c r="G795" s="283" t="str">
        <f>'Dry_Litterbag Placem_Collection'!C136</f>
        <v>Wet_P1_T6</v>
      </c>
      <c r="H795" s="293" t="s">
        <v>3672</v>
      </c>
      <c r="I795" s="294" t="s">
        <v>298</v>
      </c>
      <c r="J795" s="282" t="str">
        <f>IF(ISBLANK('Dry_Litterbag Placem_Collection'!M136),"","R"&amp;""&amp;'Dry_Litterbag Placem_Collection'!M136)</f>
        <v>R649</v>
      </c>
      <c r="K795" s="286">
        <f>IFERROR(INDEX('Green_rooibos initial weight'!$C$5:$C$1749,MATCH(J795, 'Green_rooibos initial weight'!$A$5:$A$1749,0)),"")</f>
        <v>2.161</v>
      </c>
      <c r="L795" s="286">
        <f t="shared" si="49"/>
        <v>1.9112</v>
      </c>
      <c r="M795" s="291"/>
      <c r="N795" s="291"/>
      <c r="O795" s="286">
        <f>IF(IFERROR(INDEX('Both teabags AfterDry'!$D$3:$D$900,MATCH(J795,'Both teabags AfterDry'!$A$3:$A$900,0)),"")="","",(IFERROR(INDEX('Both teabags AfterDry'!$D$3:$D$900,MATCH(J795,'Both teabags AfterDry'!$A$3:$A$900,0)),"")))</f>
        <v>1.7554000000000001</v>
      </c>
      <c r="P795" s="286">
        <f t="shared" si="50"/>
        <v>1.6048</v>
      </c>
      <c r="Q795" s="291"/>
      <c r="R795" s="291"/>
      <c r="S795" s="287">
        <f>'Dry_Litterbag Placem_Collection'!E136</f>
        <v>42939</v>
      </c>
      <c r="T795" s="287">
        <f>IF('Dry_Litterbag Placem_Collection'!G136="","",'Dry_Litterbag Placem_Collection'!G136)</f>
        <v>43008</v>
      </c>
      <c r="U795" s="288">
        <f t="shared" si="48"/>
        <v>69</v>
      </c>
      <c r="V795" s="286">
        <f t="shared" si="51"/>
        <v>0.30640000000000001</v>
      </c>
      <c r="W795" s="289">
        <f>IFERROR(INDEX(Rainfall_Dry!$O$2:$O$217,MATCH(B795, Rainfall_Dry!$A$2:$A$217,0)),"")</f>
        <v>136.27214243</v>
      </c>
      <c r="X795" s="270">
        <v>31.214836424255054</v>
      </c>
      <c r="Y795" s="270">
        <v>11.377370285476141</v>
      </c>
      <c r="Z795" s="270">
        <v>57.407793290268799</v>
      </c>
      <c r="AA795" s="271" t="s">
        <v>2688</v>
      </c>
      <c r="AB795" s="270">
        <v>6.7337604731394798</v>
      </c>
      <c r="AC795">
        <f>IF('WetLitterbags placem_collection'!AB136="","",'WetLitterbags placem_collection'!AB136)</f>
        <v>1.1000000000000001</v>
      </c>
      <c r="AD795">
        <f>IF('WetLitterbags placem_collection'!Z136="","",'WetLitterbags placem_collection'!Z136)</f>
        <v>15.4</v>
      </c>
      <c r="AE795" s="256" t="str">
        <f>IF('WetLitterbags placem_collection'!AA136="","",'WetLitterbags placem_collection'!AA136)</f>
        <v>O</v>
      </c>
      <c r="AF795">
        <f>IF('WetLitterbags placem_collection'!AC136="","",'WetLitterbags placem_collection'!AC136)</f>
        <v>1</v>
      </c>
      <c r="AG795">
        <f>IFERROR(AVERAGE('Dry_Litterbag Placem_Collection'!O136,'Dry_Litterbag Placem_Collection'!R136),"")</f>
        <v>6.65</v>
      </c>
      <c r="AH795" s="290">
        <f>IFERROR(AVERAGE('Dry_Litterbag Placem_Collection'!N136,'Dry_Litterbag Placem_Collection'!Q136),"")</f>
        <v>29.200000000000003</v>
      </c>
      <c r="AI795" s="289">
        <f>INDEX(Coordinates!$B$2:$B$197,MATCH(G795,Coordinates!$J$2:$J$197,0))</f>
        <v>-2.3503559730000001</v>
      </c>
      <c r="AJ795" s="289">
        <f>INDEX(Coordinates!$C$2:$C$197,MATCH(G795,Coordinates!$J$2:$J$197,0))</f>
        <v>34.049800980000001</v>
      </c>
      <c r="AK795" s="289" t="str">
        <f>IF(ISNUMBER(SEARCH("C", 'Dry_Litterbag Placem_Collection'!V136)),"YES","")</f>
        <v/>
      </c>
      <c r="AL795" s="289" t="str">
        <f>IF(ISNUMBER(SEARCH("H", 'Dry_Litterbag Placem_Collection'!V136)),"YES","")</f>
        <v/>
      </c>
      <c r="AM795" s="289" t="str">
        <f>IF(ISNUMBER(SEARCH("R", 'Dry_Litterbag Placem_Collection'!V136)),"YES","")</f>
        <v>YES</v>
      </c>
    </row>
    <row r="796" spans="1:39" ht="15" customHeight="1">
      <c r="A796" s="281" t="s">
        <v>2677</v>
      </c>
      <c r="B796" s="282">
        <f>'Dry_Litterbag Placem_Collection'!A137</f>
        <v>135</v>
      </c>
      <c r="C796" s="282" t="str">
        <f>'Dry_Litterbag Placem_Collection'!B137</f>
        <v xml:space="preserve">Mwantimba
</v>
      </c>
      <c r="D796" s="282" t="s">
        <v>2677</v>
      </c>
      <c r="E796" s="282" t="s">
        <v>20</v>
      </c>
      <c r="F796" s="282">
        <v>1</v>
      </c>
      <c r="G796" s="283" t="str">
        <f>'Dry_Litterbag Placem_Collection'!C137</f>
        <v>Wet_P1_T7</v>
      </c>
      <c r="H796" s="293" t="s">
        <v>3672</v>
      </c>
      <c r="I796" s="294" t="s">
        <v>298</v>
      </c>
      <c r="J796" s="282" t="str">
        <f>IF(ISBLANK('Dry_Litterbag Placem_Collection'!M137),"","R"&amp;""&amp;'Dry_Litterbag Placem_Collection'!M137)</f>
        <v>R223</v>
      </c>
      <c r="K796" s="286">
        <f>IFERROR(INDEX('Green_rooibos initial weight'!$C$5:$C$1749,MATCH(J796, 'Green_rooibos initial weight'!$A$5:$A$1749,0)),"")</f>
        <v>2.2170000000000001</v>
      </c>
      <c r="L796" s="286">
        <f t="shared" si="49"/>
        <v>1.9672000000000001</v>
      </c>
      <c r="M796" s="291"/>
      <c r="N796" s="291"/>
      <c r="O796" s="286">
        <f>IF(IFERROR(INDEX('Both teabags AfterDry'!$D$3:$D$900,MATCH(J796,'Both teabags AfterDry'!$A$3:$A$900,0)),"")="","",(IFERROR(INDEX('Both teabags AfterDry'!$D$3:$D$900,MATCH(J796,'Both teabags AfterDry'!$A$3:$A$900,0)),"")))</f>
        <v>1.7884</v>
      </c>
      <c r="P796" s="286">
        <f t="shared" si="50"/>
        <v>1.6377999999999999</v>
      </c>
      <c r="Q796" s="291"/>
      <c r="R796" s="291"/>
      <c r="S796" s="287">
        <f>'Dry_Litterbag Placem_Collection'!E137</f>
        <v>42939</v>
      </c>
      <c r="T796" s="287">
        <f>IF('Dry_Litterbag Placem_Collection'!G137="","",'Dry_Litterbag Placem_Collection'!G137)</f>
        <v>43008</v>
      </c>
      <c r="U796" s="288">
        <f t="shared" si="48"/>
        <v>69</v>
      </c>
      <c r="V796" s="286">
        <f t="shared" si="51"/>
        <v>0.32940000000000014</v>
      </c>
      <c r="W796" s="289">
        <f>IFERROR(INDEX(Rainfall_Dry!$O$2:$O$217,MATCH(B796, Rainfall_Dry!$A$2:$A$217,0)),"")</f>
        <v>136.27214243</v>
      </c>
      <c r="X796" s="270">
        <v>31.214836424255054</v>
      </c>
      <c r="Y796" s="270">
        <v>11.377370285476141</v>
      </c>
      <c r="Z796" s="270">
        <v>57.407793290268799</v>
      </c>
      <c r="AA796" s="271" t="s">
        <v>2688</v>
      </c>
      <c r="AB796" s="270">
        <v>7.7337604731394798</v>
      </c>
      <c r="AC796">
        <f>IF('WetLitterbags placem_collection'!AB137="","",'WetLitterbags placem_collection'!AB137)</f>
        <v>2.1</v>
      </c>
      <c r="AD796">
        <f>IF('WetLitterbags placem_collection'!Z137="","",'WetLitterbags placem_collection'!Z137)</f>
        <v>5.6</v>
      </c>
      <c r="AE796" s="256" t="str">
        <f>IF('WetLitterbags placem_collection'!AA137="","",'WetLitterbags placem_collection'!AA137)</f>
        <v>O</v>
      </c>
      <c r="AF796">
        <f>IF('WetLitterbags placem_collection'!AC137="","",'WetLitterbags placem_collection'!AC137)</f>
        <v>1</v>
      </c>
      <c r="AG796">
        <f>IFERROR(AVERAGE('Dry_Litterbag Placem_Collection'!O137,'Dry_Litterbag Placem_Collection'!R137),"")</f>
        <v>8.5500000000000007</v>
      </c>
      <c r="AH796" s="290">
        <f>IFERROR(AVERAGE('Dry_Litterbag Placem_Collection'!N137,'Dry_Litterbag Placem_Collection'!Q137),"")</f>
        <v>31.35</v>
      </c>
      <c r="AI796" s="289">
        <f>INDEX(Coordinates!$B$2:$B$197,MATCH(G796,Coordinates!$J$2:$J$197,0))</f>
        <v>-2.3503589909999998</v>
      </c>
      <c r="AJ796" s="289">
        <f>INDEX(Coordinates!$C$2:$C$197,MATCH(G796,Coordinates!$J$2:$J$197,0))</f>
        <v>34.049719000000003</v>
      </c>
      <c r="AK796" s="289" t="str">
        <f>IF(ISNUMBER(SEARCH("C", 'Dry_Litterbag Placem_Collection'!V137)),"YES","")</f>
        <v/>
      </c>
      <c r="AL796" s="289" t="str">
        <f>IF(ISNUMBER(SEARCH("H", 'Dry_Litterbag Placem_Collection'!V137)),"YES","")</f>
        <v/>
      </c>
      <c r="AM796" s="289" t="str">
        <f>IF(ISNUMBER(SEARCH("R", 'Dry_Litterbag Placem_Collection'!V137)),"YES","")</f>
        <v/>
      </c>
    </row>
    <row r="797" spans="1:39" ht="15" customHeight="1">
      <c r="A797" s="281" t="s">
        <v>2677</v>
      </c>
      <c r="B797" s="282">
        <f>'Dry_Litterbag Placem_Collection'!A138</f>
        <v>136</v>
      </c>
      <c r="C797" s="282" t="str">
        <f>'Dry_Litterbag Placem_Collection'!B138</f>
        <v xml:space="preserve">Mwantimba
</v>
      </c>
      <c r="D797" s="282" t="s">
        <v>2677</v>
      </c>
      <c r="E797" s="282" t="s">
        <v>20</v>
      </c>
      <c r="F797" s="282">
        <v>1</v>
      </c>
      <c r="G797" s="283" t="str">
        <f>'Dry_Litterbag Placem_Collection'!C138</f>
        <v>Wet_P1_T8</v>
      </c>
      <c r="H797" s="293" t="s">
        <v>3672</v>
      </c>
      <c r="I797" s="294" t="s">
        <v>298</v>
      </c>
      <c r="J797" s="282" t="str">
        <f>IF(ISBLANK('Dry_Litterbag Placem_Collection'!M138),"","R"&amp;""&amp;'Dry_Litterbag Placem_Collection'!M138)</f>
        <v>R214</v>
      </c>
      <c r="K797" s="286">
        <f>IFERROR(INDEX('Green_rooibos initial weight'!$C$5:$C$1749,MATCH(J797, 'Green_rooibos initial weight'!$A$5:$A$1749,0)),"")</f>
        <v>2.1960000000000002</v>
      </c>
      <c r="L797" s="286">
        <f t="shared" si="49"/>
        <v>1.9462000000000002</v>
      </c>
      <c r="M797" s="291"/>
      <c r="N797" s="291"/>
      <c r="O797" s="286">
        <f>IF(IFERROR(INDEX('Both teabags AfterDry'!$D$3:$D$900,MATCH(J797,'Both teabags AfterDry'!$A$3:$A$900,0)),"")="","",(IFERROR(INDEX('Both teabags AfterDry'!$D$3:$D$900,MATCH(J797,'Both teabags AfterDry'!$A$3:$A$900,0)),"")))</f>
        <v>1.7265999999999999</v>
      </c>
      <c r="P797" s="286">
        <f t="shared" si="50"/>
        <v>1.5759999999999998</v>
      </c>
      <c r="Q797" s="291"/>
      <c r="R797" s="291"/>
      <c r="S797" s="287">
        <f>'Dry_Litterbag Placem_Collection'!E138</f>
        <v>42939</v>
      </c>
      <c r="T797" s="287">
        <f>IF('Dry_Litterbag Placem_Collection'!G138="","",'Dry_Litterbag Placem_Collection'!G138)</f>
        <v>43008</v>
      </c>
      <c r="U797" s="288">
        <f t="shared" si="48"/>
        <v>69</v>
      </c>
      <c r="V797" s="286">
        <f t="shared" si="51"/>
        <v>0.37020000000000031</v>
      </c>
      <c r="W797" s="289">
        <f>IFERROR(INDEX(Rainfall_Dry!$O$2:$O$217,MATCH(B797, Rainfall_Dry!$A$2:$A$217,0)),"")</f>
        <v>136.27214243</v>
      </c>
      <c r="X797" s="270">
        <v>31.214836424255054</v>
      </c>
      <c r="Y797" s="270">
        <v>11.377370285476141</v>
      </c>
      <c r="Z797" s="270">
        <v>57.407793290268799</v>
      </c>
      <c r="AA797" s="271" t="s">
        <v>2688</v>
      </c>
      <c r="AB797" s="270">
        <v>8.7337604731394798</v>
      </c>
      <c r="AC797">
        <f>IF('WetLitterbags placem_collection'!AB138="","",'WetLitterbags placem_collection'!AB138)</f>
        <v>2.2999999999999998</v>
      </c>
      <c r="AD797">
        <f>IF('WetLitterbags placem_collection'!Z138="","",'WetLitterbags placem_collection'!Z138)</f>
        <v>16.3</v>
      </c>
      <c r="AE797" s="256" t="str">
        <f>IF('WetLitterbags placem_collection'!AA138="","",'WetLitterbags placem_collection'!AA138)</f>
        <v>G</v>
      </c>
      <c r="AF797">
        <f>IF('WetLitterbags placem_collection'!AC138="","",'WetLitterbags placem_collection'!AC138)</f>
        <v>1</v>
      </c>
      <c r="AG797">
        <f>IFERROR(AVERAGE('Dry_Litterbag Placem_Collection'!O138,'Dry_Litterbag Placem_Collection'!R138),"")</f>
        <v>5.9</v>
      </c>
      <c r="AH797" s="290">
        <f>IFERROR(AVERAGE('Dry_Litterbag Placem_Collection'!N138,'Dry_Litterbag Placem_Collection'!Q138),"")</f>
        <v>29.9</v>
      </c>
      <c r="AI797" s="289">
        <f>INDEX(Coordinates!$B$2:$B$197,MATCH(G797,Coordinates!$J$2:$J$197,0))</f>
        <v>-2.3502159960000002</v>
      </c>
      <c r="AJ797" s="289">
        <f>INDEX(Coordinates!$C$2:$C$197,MATCH(G797,Coordinates!$J$2:$J$197,0))</f>
        <v>34.049822020000001</v>
      </c>
      <c r="AK797" s="289" t="str">
        <f>IF(ISNUMBER(SEARCH("C", 'Dry_Litterbag Placem_Collection'!V138)),"YES","")</f>
        <v/>
      </c>
      <c r="AL797" s="289" t="str">
        <f>IF(ISNUMBER(SEARCH("H", 'Dry_Litterbag Placem_Collection'!V138)),"YES","")</f>
        <v/>
      </c>
      <c r="AM797" s="289" t="str">
        <f>IF(ISNUMBER(SEARCH("R", 'Dry_Litterbag Placem_Collection'!V138)),"YES","")</f>
        <v/>
      </c>
    </row>
    <row r="798" spans="1:39" ht="15" customHeight="1">
      <c r="A798" s="281" t="s">
        <v>2677</v>
      </c>
      <c r="B798" s="282">
        <f>'Dry_Litterbag Placem_Collection'!A139</f>
        <v>137</v>
      </c>
      <c r="C798" s="282" t="str">
        <f>'Dry_Litterbag Placem_Collection'!B139</f>
        <v xml:space="preserve">Mwantimba
</v>
      </c>
      <c r="D798" s="282" t="s">
        <v>2677</v>
      </c>
      <c r="E798" s="282" t="s">
        <v>20</v>
      </c>
      <c r="F798" s="282">
        <v>2</v>
      </c>
      <c r="G798" s="283" t="str">
        <f>'Dry_Litterbag Placem_Collection'!C139</f>
        <v>Wet_P2_T1</v>
      </c>
      <c r="H798" s="293" t="s">
        <v>3672</v>
      </c>
      <c r="I798" s="294" t="s">
        <v>298</v>
      </c>
      <c r="J798" s="282" t="str">
        <f>IF(ISBLANK('Dry_Litterbag Placem_Collection'!M139),"","R"&amp;""&amp;'Dry_Litterbag Placem_Collection'!M139)</f>
        <v>R628</v>
      </c>
      <c r="K798" s="286">
        <f>IFERROR(INDEX('Green_rooibos initial weight'!$C$5:$C$1749,MATCH(J798, 'Green_rooibos initial weight'!$A$5:$A$1749,0)),"")</f>
        <v>2.0110000000000001</v>
      </c>
      <c r="L798" s="286">
        <f t="shared" si="49"/>
        <v>1.7612000000000001</v>
      </c>
      <c r="M798" s="291"/>
      <c r="N798" s="291"/>
      <c r="O798" s="286">
        <f>IF(IFERROR(INDEX('Both teabags AfterDry'!$D$3:$D$900,MATCH(J798,'Both teabags AfterDry'!$A$3:$A$900,0)),"")="","",(IFERROR(INDEX('Both teabags AfterDry'!$D$3:$D$900,MATCH(J798,'Both teabags AfterDry'!$A$3:$A$900,0)),"")))</f>
        <v>1.7652000000000001</v>
      </c>
      <c r="P798" s="286">
        <f t="shared" si="50"/>
        <v>1.6146</v>
      </c>
      <c r="Q798" s="291"/>
      <c r="R798" s="291"/>
      <c r="S798" s="287">
        <f>'Dry_Litterbag Placem_Collection'!E139</f>
        <v>42939</v>
      </c>
      <c r="T798" s="287">
        <f>IF('Dry_Litterbag Placem_Collection'!G139="","",'Dry_Litterbag Placem_Collection'!G139)</f>
        <v>43008</v>
      </c>
      <c r="U798" s="288">
        <f t="shared" si="48"/>
        <v>69</v>
      </c>
      <c r="V798" s="286">
        <f t="shared" si="51"/>
        <v>0.14660000000000006</v>
      </c>
      <c r="W798" s="289">
        <f>IFERROR(INDEX(Rainfall_Dry!$O$2:$O$217,MATCH(B798, Rainfall_Dry!$A$2:$A$217,0)),"")</f>
        <v>136.27214243</v>
      </c>
      <c r="X798" s="270">
        <v>33.96</v>
      </c>
      <c r="Y798" s="270">
        <v>8.9200000000000017</v>
      </c>
      <c r="Z798" s="270">
        <v>57.12</v>
      </c>
      <c r="AA798" s="271" t="s">
        <v>2688</v>
      </c>
      <c r="AB798" s="270">
        <v>2.072055199605717</v>
      </c>
      <c r="AC798">
        <f>IF('WetLitterbags placem_collection'!AB139="","",'WetLitterbags placem_collection'!AB139)</f>
        <v>1.2</v>
      </c>
      <c r="AD798">
        <f>IF('WetLitterbags placem_collection'!Z139="","",'WetLitterbags placem_collection'!Z139)</f>
        <v>32.4</v>
      </c>
      <c r="AE798" s="256" t="str">
        <f>IF('WetLitterbags placem_collection'!AA139="","",'WetLitterbags placem_collection'!AA139)</f>
        <v>G</v>
      </c>
      <c r="AF798">
        <f>IF('WetLitterbags placem_collection'!AC139="","",'WetLitterbags placem_collection'!AC139)</f>
        <v>1</v>
      </c>
      <c r="AG798">
        <f>IFERROR(AVERAGE('Dry_Litterbag Placem_Collection'!O139,'Dry_Litterbag Placem_Collection'!R139),"")</f>
        <v>8.9</v>
      </c>
      <c r="AH798" s="290">
        <f>IFERROR(AVERAGE('Dry_Litterbag Placem_Collection'!N139,'Dry_Litterbag Placem_Collection'!Q139),"")</f>
        <v>27.55</v>
      </c>
      <c r="AI798" s="289">
        <f>INDEX(Coordinates!$B$2:$B$197,MATCH(G798,Coordinates!$J$2:$J$197,0))</f>
        <v>-2.348596025</v>
      </c>
      <c r="AJ798" s="289">
        <f>INDEX(Coordinates!$C$2:$C$197,MATCH(G798,Coordinates!$J$2:$J$197,0))</f>
        <v>34.050070959999999</v>
      </c>
      <c r="AK798" s="289" t="str">
        <f>IF(ISNUMBER(SEARCH("C", 'Dry_Litterbag Placem_Collection'!V139)),"YES","")</f>
        <v/>
      </c>
      <c r="AL798" s="289" t="str">
        <f>IF(ISNUMBER(SEARCH("H", 'Dry_Litterbag Placem_Collection'!V139)),"YES","")</f>
        <v/>
      </c>
      <c r="AM798" s="289" t="str">
        <f>IF(ISNUMBER(SEARCH("R", 'Dry_Litterbag Placem_Collection'!V139)),"YES","")</f>
        <v/>
      </c>
    </row>
    <row r="799" spans="1:39" ht="15" customHeight="1">
      <c r="A799" s="281" t="s">
        <v>2677</v>
      </c>
      <c r="B799" s="282">
        <f>'Dry_Litterbag Placem_Collection'!A140</f>
        <v>138</v>
      </c>
      <c r="C799" s="282" t="str">
        <f>'Dry_Litterbag Placem_Collection'!B140</f>
        <v xml:space="preserve">Mwantimba
</v>
      </c>
      <c r="D799" s="282" t="s">
        <v>2677</v>
      </c>
      <c r="E799" s="282" t="s">
        <v>20</v>
      </c>
      <c r="F799" s="282">
        <v>2</v>
      </c>
      <c r="G799" s="283" t="str">
        <f>'Dry_Litterbag Placem_Collection'!C140</f>
        <v>Wet_P2_T2</v>
      </c>
      <c r="H799" s="293" t="s">
        <v>3672</v>
      </c>
      <c r="I799" s="294" t="s">
        <v>298</v>
      </c>
      <c r="J799" s="282" t="str">
        <f>IF(ISBLANK('Dry_Litterbag Placem_Collection'!M140),"","R"&amp;""&amp;'Dry_Litterbag Placem_Collection'!M140)</f>
        <v>R198</v>
      </c>
      <c r="K799" s="286">
        <f>IFERROR(INDEX('Green_rooibos initial weight'!$C$5:$C$1749,MATCH(J799, 'Green_rooibos initial weight'!$A$5:$A$1749,0)),"")</f>
        <v>2.1970000000000001</v>
      </c>
      <c r="L799" s="286">
        <f t="shared" si="49"/>
        <v>1.9472</v>
      </c>
      <c r="M799" s="291"/>
      <c r="N799" s="291"/>
      <c r="O799" s="286">
        <f>IF(IFERROR(INDEX('Both teabags AfterDry'!$D$3:$D$900,MATCH(J799,'Both teabags AfterDry'!$A$3:$A$900,0)),"")="","",(IFERROR(INDEX('Both teabags AfterDry'!$D$3:$D$900,MATCH(J799,'Both teabags AfterDry'!$A$3:$A$900,0)),"")))</f>
        <v>1.7765</v>
      </c>
      <c r="P799" s="286">
        <f t="shared" si="50"/>
        <v>1.6258999999999999</v>
      </c>
      <c r="Q799" s="291"/>
      <c r="R799" s="291"/>
      <c r="S799" s="287">
        <f>'Dry_Litterbag Placem_Collection'!E140</f>
        <v>42939</v>
      </c>
      <c r="T799" s="287">
        <f>IF('Dry_Litterbag Placem_Collection'!G140="","",'Dry_Litterbag Placem_Collection'!G140)</f>
        <v>43008</v>
      </c>
      <c r="U799" s="288">
        <f t="shared" si="48"/>
        <v>69</v>
      </c>
      <c r="V799" s="286">
        <f t="shared" si="51"/>
        <v>0.32130000000000014</v>
      </c>
      <c r="W799" s="289">
        <f>IFERROR(INDEX(Rainfall_Dry!$O$2:$O$217,MATCH(B799, Rainfall_Dry!$A$2:$A$217,0)),"")</f>
        <v>136.27214243</v>
      </c>
      <c r="X799" s="270">
        <v>33.96</v>
      </c>
      <c r="Y799" s="270">
        <v>8.9200000000000017</v>
      </c>
      <c r="Z799" s="270">
        <v>57.12</v>
      </c>
      <c r="AA799" s="271" t="s">
        <v>2688</v>
      </c>
      <c r="AB799" s="270">
        <v>3.0720551996057202</v>
      </c>
      <c r="AC799">
        <f>IF('WetLitterbags placem_collection'!AB140="","",'WetLitterbags placem_collection'!AB140)</f>
        <v>2.8</v>
      </c>
      <c r="AD799">
        <f>IF('WetLitterbags placem_collection'!Z140="","",'WetLitterbags placem_collection'!Z140)</f>
        <v>26.4</v>
      </c>
      <c r="AE799" s="256" t="str">
        <f>IF('WetLitterbags placem_collection'!AA140="","",'WetLitterbags placem_collection'!AA140)</f>
        <v>G</v>
      </c>
      <c r="AF799">
        <f>IF('WetLitterbags placem_collection'!AC140="","",'WetLitterbags placem_collection'!AC140)</f>
        <v>1</v>
      </c>
      <c r="AG799">
        <f>IFERROR(AVERAGE('Dry_Litterbag Placem_Collection'!O140,'Dry_Litterbag Placem_Collection'!R140),"")</f>
        <v>7.05</v>
      </c>
      <c r="AH799" s="290">
        <f>IFERROR(AVERAGE('Dry_Litterbag Placem_Collection'!N140,'Dry_Litterbag Placem_Collection'!Q140),"")</f>
        <v>28.799999999999997</v>
      </c>
      <c r="AI799" s="289">
        <f>INDEX(Coordinates!$B$2:$B$197,MATCH(G799,Coordinates!$J$2:$J$197,0))</f>
        <v>-2.3485449790000001</v>
      </c>
      <c r="AJ799" s="289">
        <f>INDEX(Coordinates!$C$2:$C$197,MATCH(G799,Coordinates!$J$2:$J$197,0))</f>
        <v>34.050146980000001</v>
      </c>
      <c r="AK799" s="289" t="str">
        <f>IF(ISNUMBER(SEARCH("C", 'Dry_Litterbag Placem_Collection'!V140)),"YES","")</f>
        <v/>
      </c>
      <c r="AL799" s="289" t="str">
        <f>IF(ISNUMBER(SEARCH("H", 'Dry_Litterbag Placem_Collection'!V140)),"YES","")</f>
        <v/>
      </c>
      <c r="AM799" s="289" t="str">
        <f>IF(ISNUMBER(SEARCH("R", 'Dry_Litterbag Placem_Collection'!V140)),"YES","")</f>
        <v/>
      </c>
    </row>
    <row r="800" spans="1:39" ht="15" customHeight="1">
      <c r="A800" s="281" t="s">
        <v>2677</v>
      </c>
      <c r="B800" s="282">
        <f>'Dry_Litterbag Placem_Collection'!A141</f>
        <v>139</v>
      </c>
      <c r="C800" s="282" t="str">
        <f>'Dry_Litterbag Placem_Collection'!B141</f>
        <v xml:space="preserve">Mwantimba
</v>
      </c>
      <c r="D800" s="282" t="s">
        <v>2677</v>
      </c>
      <c r="E800" s="282" t="s">
        <v>20</v>
      </c>
      <c r="F800" s="282">
        <v>2</v>
      </c>
      <c r="G800" s="283" t="str">
        <f>'Dry_Litterbag Placem_Collection'!C141</f>
        <v>Wet_P2_T3</v>
      </c>
      <c r="H800" s="293" t="s">
        <v>3672</v>
      </c>
      <c r="I800" s="294" t="s">
        <v>298</v>
      </c>
      <c r="J800" s="282" t="str">
        <f>IF(ISBLANK('Dry_Litterbag Placem_Collection'!M141),"","R"&amp;""&amp;'Dry_Litterbag Placem_Collection'!M141)</f>
        <v>R706</v>
      </c>
      <c r="K800" s="286">
        <f>IFERROR(INDEX('Green_rooibos initial weight'!$C$5:$C$1749,MATCH(J800, 'Green_rooibos initial weight'!$A$5:$A$1749,0)),"")</f>
        <v>2.1480000000000001</v>
      </c>
      <c r="L800" s="286">
        <f t="shared" si="49"/>
        <v>1.8982000000000001</v>
      </c>
      <c r="M800" s="291"/>
      <c r="N800" s="291"/>
      <c r="O800" s="286">
        <f>IF(IFERROR(INDEX('Both teabags AfterDry'!$D$3:$D$900,MATCH(J800,'Both teabags AfterDry'!$A$3:$A$900,0)),"")="","",(IFERROR(INDEX('Both teabags AfterDry'!$D$3:$D$900,MATCH(J800,'Both teabags AfterDry'!$A$3:$A$900,0)),"")))</f>
        <v>1.5846</v>
      </c>
      <c r="P800" s="286">
        <f t="shared" si="50"/>
        <v>1.4339999999999999</v>
      </c>
      <c r="Q800" s="291"/>
      <c r="R800" s="291"/>
      <c r="S800" s="287">
        <f>'Dry_Litterbag Placem_Collection'!E141</f>
        <v>42939</v>
      </c>
      <c r="T800" s="287">
        <f>IF('Dry_Litterbag Placem_Collection'!G141="","",'Dry_Litterbag Placem_Collection'!G141)</f>
        <v>43008</v>
      </c>
      <c r="U800" s="288">
        <f t="shared" si="48"/>
        <v>69</v>
      </c>
      <c r="V800" s="286">
        <f t="shared" si="51"/>
        <v>0.46420000000000017</v>
      </c>
      <c r="W800" s="289">
        <f>IFERROR(INDEX(Rainfall_Dry!$O$2:$O$217,MATCH(B800, Rainfall_Dry!$A$2:$A$217,0)),"")</f>
        <v>136.27214243</v>
      </c>
      <c r="X800" s="270">
        <v>33.96</v>
      </c>
      <c r="Y800" s="270">
        <v>8.9200000000000017</v>
      </c>
      <c r="Z800" s="270">
        <v>57.12</v>
      </c>
      <c r="AA800" s="271" t="s">
        <v>2688</v>
      </c>
      <c r="AB800" s="270">
        <v>4.0720551996057202</v>
      </c>
      <c r="AC800">
        <f>IF('WetLitterbags placem_collection'!AB141="","",'WetLitterbags placem_collection'!AB141)</f>
        <v>5.7</v>
      </c>
      <c r="AD800">
        <f>IF('WetLitterbags placem_collection'!Z141="","",'WetLitterbags placem_collection'!Z141)</f>
        <v>19.399999999999999</v>
      </c>
      <c r="AE800" s="256" t="str">
        <f>IF('WetLitterbags placem_collection'!AA141="","",'WetLitterbags placem_collection'!AA141)</f>
        <v>G</v>
      </c>
      <c r="AF800">
        <f>IF('WetLitterbags placem_collection'!AC141="","",'WetLitterbags placem_collection'!AC141)</f>
        <v>1</v>
      </c>
      <c r="AG800">
        <f>IFERROR(AVERAGE('Dry_Litterbag Placem_Collection'!O141,'Dry_Litterbag Placem_Collection'!R141),"")</f>
        <v>11.200000000000001</v>
      </c>
      <c r="AH800" s="290">
        <f>IFERROR(AVERAGE('Dry_Litterbag Placem_Collection'!N141,'Dry_Litterbag Placem_Collection'!Q141),"")</f>
        <v>28.15</v>
      </c>
      <c r="AI800" s="289">
        <f>INDEX(Coordinates!$B$2:$B$197,MATCH(G800,Coordinates!$J$2:$J$197,0))</f>
        <v>-2.3487209990000002</v>
      </c>
      <c r="AJ800" s="289">
        <f>INDEX(Coordinates!$C$2:$C$197,MATCH(G800,Coordinates!$J$2:$J$197,0))</f>
        <v>34.050128039999997</v>
      </c>
      <c r="AK800" s="289" t="str">
        <f>IF(ISNUMBER(SEARCH("C", 'Dry_Litterbag Placem_Collection'!V141)),"YES","")</f>
        <v/>
      </c>
      <c r="AL800" s="289" t="str">
        <f>IF(ISNUMBER(SEARCH("H", 'Dry_Litterbag Placem_Collection'!V141)),"YES","")</f>
        <v/>
      </c>
      <c r="AM800" s="289" t="str">
        <f>IF(ISNUMBER(SEARCH("R", 'Dry_Litterbag Placem_Collection'!V141)),"YES","")</f>
        <v/>
      </c>
    </row>
    <row r="801" spans="1:39" ht="15" customHeight="1">
      <c r="A801" s="281" t="s">
        <v>2677</v>
      </c>
      <c r="B801" s="282">
        <f>'Dry_Litterbag Placem_Collection'!A142</f>
        <v>140</v>
      </c>
      <c r="C801" s="282" t="str">
        <f>'Dry_Litterbag Placem_Collection'!B142</f>
        <v xml:space="preserve">Mwantimba
</v>
      </c>
      <c r="D801" s="282" t="s">
        <v>2677</v>
      </c>
      <c r="E801" s="282" t="s">
        <v>20</v>
      </c>
      <c r="F801" s="282">
        <v>2</v>
      </c>
      <c r="G801" s="283" t="str">
        <f>'Dry_Litterbag Placem_Collection'!C142</f>
        <v>Wet_P2_T4</v>
      </c>
      <c r="H801" s="293" t="s">
        <v>3672</v>
      </c>
      <c r="I801" s="294" t="s">
        <v>298</v>
      </c>
      <c r="J801" s="282" t="str">
        <f>IF(ISBLANK('Dry_Litterbag Placem_Collection'!M142),"","R"&amp;""&amp;'Dry_Litterbag Placem_Collection'!M142)</f>
        <v>R710</v>
      </c>
      <c r="K801" s="286">
        <f>IFERROR(INDEX('Green_rooibos initial weight'!$C$5:$C$1749,MATCH(J801, 'Green_rooibos initial weight'!$A$5:$A$1749,0)),"")</f>
        <v>2.1070000000000002</v>
      </c>
      <c r="L801" s="286">
        <f t="shared" si="49"/>
        <v>1.8572000000000002</v>
      </c>
      <c r="M801" s="291"/>
      <c r="N801" s="291"/>
      <c r="O801" s="286">
        <f>IF(IFERROR(INDEX('Both teabags AfterDry'!$D$3:$D$900,MATCH(J801,'Both teabags AfterDry'!$A$3:$A$900,0)),"")="","",(IFERROR(INDEX('Both teabags AfterDry'!$D$3:$D$900,MATCH(J801,'Both teabags AfterDry'!$A$3:$A$900,0)),"")))</f>
        <v>1.7403999999999999</v>
      </c>
      <c r="P801" s="286">
        <f t="shared" si="50"/>
        <v>1.5897999999999999</v>
      </c>
      <c r="Q801" s="291"/>
      <c r="R801" s="291"/>
      <c r="S801" s="287">
        <f>'Dry_Litterbag Placem_Collection'!E142</f>
        <v>42939</v>
      </c>
      <c r="T801" s="287">
        <f>IF('Dry_Litterbag Placem_Collection'!G142="","",'Dry_Litterbag Placem_Collection'!G142)</f>
        <v>43008</v>
      </c>
      <c r="U801" s="288">
        <f t="shared" si="48"/>
        <v>69</v>
      </c>
      <c r="V801" s="286">
        <f t="shared" si="51"/>
        <v>0.2674000000000003</v>
      </c>
      <c r="W801" s="289">
        <f>IFERROR(INDEX(Rainfall_Dry!$O$2:$O$217,MATCH(B801, Rainfall_Dry!$A$2:$A$217,0)),"")</f>
        <v>136.27214243</v>
      </c>
      <c r="X801" s="270">
        <v>33.96</v>
      </c>
      <c r="Y801" s="270">
        <v>8.9200000000000017</v>
      </c>
      <c r="Z801" s="270">
        <v>57.12</v>
      </c>
      <c r="AA801" s="271" t="s">
        <v>2688</v>
      </c>
      <c r="AB801" s="270">
        <v>5.0720551996057202</v>
      </c>
      <c r="AC801">
        <f>IF('WetLitterbags placem_collection'!AB142="","",'WetLitterbags placem_collection'!AB142)</f>
        <v>1.4</v>
      </c>
      <c r="AD801">
        <f>IF('WetLitterbags placem_collection'!Z142="","",'WetLitterbags placem_collection'!Z142)</f>
        <v>33.4</v>
      </c>
      <c r="AE801" s="256" t="str">
        <f>IF('WetLitterbags placem_collection'!AA142="","",'WetLitterbags placem_collection'!AA142)</f>
        <v>G</v>
      </c>
      <c r="AF801">
        <f>IF('WetLitterbags placem_collection'!AC142="","",'WetLitterbags placem_collection'!AC142)</f>
        <v>1</v>
      </c>
      <c r="AG801">
        <f>IFERROR(AVERAGE('Dry_Litterbag Placem_Collection'!O142,'Dry_Litterbag Placem_Collection'!R142),"")</f>
        <v>7.3000000000000007</v>
      </c>
      <c r="AH801" s="290">
        <f>IFERROR(AVERAGE('Dry_Litterbag Placem_Collection'!N142,'Dry_Litterbag Placem_Collection'!Q142),"")</f>
        <v>28</v>
      </c>
      <c r="AI801" s="289">
        <f>INDEX(Coordinates!$B$2:$B$197,MATCH(G801,Coordinates!$J$2:$J$197,0))</f>
        <v>-2.3486250270000002</v>
      </c>
      <c r="AJ801" s="289">
        <f>INDEX(Coordinates!$C$2:$C$197,MATCH(G801,Coordinates!$J$2:$J$197,0))</f>
        <v>34.050070959999999</v>
      </c>
      <c r="AK801" s="289" t="str">
        <f>IF(ISNUMBER(SEARCH("C", 'Dry_Litterbag Placem_Collection'!V142)),"YES","")</f>
        <v/>
      </c>
      <c r="AL801" s="289" t="str">
        <f>IF(ISNUMBER(SEARCH("H", 'Dry_Litterbag Placem_Collection'!V142)),"YES","")</f>
        <v/>
      </c>
      <c r="AM801" s="289" t="str">
        <f>IF(ISNUMBER(SEARCH("R", 'Dry_Litterbag Placem_Collection'!V142)),"YES","")</f>
        <v/>
      </c>
    </row>
    <row r="802" spans="1:39" ht="15" customHeight="1">
      <c r="A802" s="281" t="s">
        <v>2677</v>
      </c>
      <c r="B802" s="282">
        <f>'Dry_Litterbag Placem_Collection'!A143</f>
        <v>141</v>
      </c>
      <c r="C802" s="282" t="str">
        <f>'Dry_Litterbag Placem_Collection'!B143</f>
        <v xml:space="preserve">Mwantimba
</v>
      </c>
      <c r="D802" s="282" t="s">
        <v>2677</v>
      </c>
      <c r="E802" s="282" t="s">
        <v>20</v>
      </c>
      <c r="F802" s="282">
        <v>2</v>
      </c>
      <c r="G802" s="283" t="str">
        <f>'Dry_Litterbag Placem_Collection'!C143</f>
        <v>Wet_P2_T5</v>
      </c>
      <c r="H802" s="293" t="s">
        <v>3672</v>
      </c>
      <c r="I802" s="294" t="s">
        <v>298</v>
      </c>
      <c r="J802" s="282" t="str">
        <f>IF(ISBLANK('Dry_Litterbag Placem_Collection'!M143),"","R"&amp;""&amp;'Dry_Litterbag Placem_Collection'!M143)</f>
        <v/>
      </c>
      <c r="K802" s="286" t="str">
        <f>IFERROR(INDEX('Green_rooibos initial weight'!$C$5:$C$1749,MATCH(J802, 'Green_rooibos initial weight'!$A$5:$A$1749,0)),"")</f>
        <v/>
      </c>
      <c r="L802" s="286" t="str">
        <f t="shared" si="49"/>
        <v/>
      </c>
      <c r="M802" s="291"/>
      <c r="N802" s="291"/>
      <c r="O802" s="286" t="str">
        <f>IF(IFERROR(INDEX('Both teabags AfterDry'!$D$3:$D$900,MATCH(J802,'Both teabags AfterDry'!$A$3:$A$900,0)),"")="","",(IFERROR(INDEX('Both teabags AfterDry'!$D$3:$D$900,MATCH(J802,'Both teabags AfterDry'!$A$3:$A$900,0)),"")))</f>
        <v/>
      </c>
      <c r="P802" s="286" t="str">
        <f t="shared" si="50"/>
        <v/>
      </c>
      <c r="Q802" s="291"/>
      <c r="R802" s="291"/>
      <c r="S802" s="287">
        <f>'Dry_Litterbag Placem_Collection'!E143</f>
        <v>0</v>
      </c>
      <c r="T802" s="287" t="str">
        <f>IF('Dry_Litterbag Placem_Collection'!G143="","",'Dry_Litterbag Placem_Collection'!G143)</f>
        <v/>
      </c>
      <c r="U802" s="288" t="str">
        <f t="shared" si="48"/>
        <v/>
      </c>
      <c r="V802" s="286" t="str">
        <f t="shared" si="51"/>
        <v/>
      </c>
      <c r="W802" s="289" t="str">
        <f>IFERROR(INDEX(Rainfall_Dry!$O$2:$O$217,MATCH(B802, Rainfall_Dry!$A$2:$A$217,0)),"")</f>
        <v/>
      </c>
      <c r="X802" s="270">
        <v>33.96</v>
      </c>
      <c r="Y802" s="270">
        <v>8.9200000000000017</v>
      </c>
      <c r="Z802" s="270">
        <v>57.12</v>
      </c>
      <c r="AA802" s="271" t="s">
        <v>2688</v>
      </c>
      <c r="AB802" s="270">
        <v>6.0720551996057202</v>
      </c>
      <c r="AC802">
        <f>IF('WetLitterbags placem_collection'!AB143="","",'WetLitterbags placem_collection'!AB143)</f>
        <v>1.4</v>
      </c>
      <c r="AD802">
        <f>IF('WetLitterbags placem_collection'!Z143="","",'WetLitterbags placem_collection'!Z143)</f>
        <v>28.4</v>
      </c>
      <c r="AE802" s="256" t="str">
        <f>IF('WetLitterbags placem_collection'!AA143="","",'WetLitterbags placem_collection'!AA143)</f>
        <v>G</v>
      </c>
      <c r="AF802">
        <f>IF('WetLitterbags placem_collection'!AC143="","",'WetLitterbags placem_collection'!AC143)</f>
        <v>1</v>
      </c>
      <c r="AG802" t="str">
        <f>IFERROR(AVERAGE('Dry_Litterbag Placem_Collection'!O143,'Dry_Litterbag Placem_Collection'!R143),"")</f>
        <v/>
      </c>
      <c r="AH802" s="290" t="str">
        <f>IFERROR(AVERAGE('Dry_Litterbag Placem_Collection'!N143,'Dry_Litterbag Placem_Collection'!Q143),"")</f>
        <v/>
      </c>
      <c r="AI802" s="289">
        <f>INDEX(Coordinates!$B$2:$B$197,MATCH(G802,Coordinates!$J$2:$J$197,0))</f>
        <v>-2.3486060000000002</v>
      </c>
      <c r="AJ802" s="289">
        <f>INDEX(Coordinates!$C$2:$C$197,MATCH(G802,Coordinates!$J$2:$J$197,0))</f>
        <v>34.050010020000002</v>
      </c>
      <c r="AK802" s="289" t="str">
        <f>IF(ISNUMBER(SEARCH("C", 'Dry_Litterbag Placem_Collection'!V143)),"YES","")</f>
        <v/>
      </c>
      <c r="AL802" s="289" t="str">
        <f>IF(ISNUMBER(SEARCH("H", 'Dry_Litterbag Placem_Collection'!V143)),"YES","")</f>
        <v/>
      </c>
      <c r="AM802" s="289" t="str">
        <f>IF(ISNUMBER(SEARCH("R", 'Dry_Litterbag Placem_Collection'!V143)),"YES","")</f>
        <v/>
      </c>
    </row>
    <row r="803" spans="1:39" ht="15" customHeight="1">
      <c r="A803" s="281" t="s">
        <v>2677</v>
      </c>
      <c r="B803" s="282">
        <f>'Dry_Litterbag Placem_Collection'!A144</f>
        <v>142</v>
      </c>
      <c r="C803" s="282" t="str">
        <f>'Dry_Litterbag Placem_Collection'!B144</f>
        <v xml:space="preserve">Mwantimba
</v>
      </c>
      <c r="D803" s="282" t="s">
        <v>2677</v>
      </c>
      <c r="E803" s="282" t="s">
        <v>20</v>
      </c>
      <c r="F803" s="282">
        <v>2</v>
      </c>
      <c r="G803" s="283" t="str">
        <f>'Dry_Litterbag Placem_Collection'!C144</f>
        <v>Wet_P2_T6</v>
      </c>
      <c r="H803" s="293" t="s">
        <v>3672</v>
      </c>
      <c r="I803" s="294" t="s">
        <v>298</v>
      </c>
      <c r="J803" s="282" t="str">
        <f>IF(ISBLANK('Dry_Litterbag Placem_Collection'!M144),"","R"&amp;""&amp;'Dry_Litterbag Placem_Collection'!M144)</f>
        <v>R626</v>
      </c>
      <c r="K803" s="286">
        <f>IFERROR(INDEX('Green_rooibos initial weight'!$C$5:$C$1749,MATCH(J803, 'Green_rooibos initial weight'!$A$5:$A$1749,0)),"")</f>
        <v>2.0699999999999998</v>
      </c>
      <c r="L803" s="286">
        <f t="shared" si="49"/>
        <v>1.8201999999999998</v>
      </c>
      <c r="M803" s="291"/>
      <c r="N803" s="291"/>
      <c r="O803" s="286" t="str">
        <f>IF(IFERROR(INDEX('Both teabags AfterDry'!$D$3:$D$900,MATCH(J803,'Both teabags AfterDry'!$A$3:$A$900,0)),"")="","",(IFERROR(INDEX('Both teabags AfterDry'!$D$3:$D$900,MATCH(J803,'Both teabags AfterDry'!$A$3:$A$900,0)),"")))</f>
        <v/>
      </c>
      <c r="P803" s="286" t="str">
        <f t="shared" si="50"/>
        <v/>
      </c>
      <c r="Q803" s="291"/>
      <c r="R803" s="291"/>
      <c r="S803" s="287">
        <f>'Dry_Litterbag Placem_Collection'!E144</f>
        <v>42939</v>
      </c>
      <c r="T803" s="287">
        <f>IF('Dry_Litterbag Placem_Collection'!G144="","",'Dry_Litterbag Placem_Collection'!G144)</f>
        <v>43008</v>
      </c>
      <c r="U803" s="288">
        <f t="shared" si="48"/>
        <v>69</v>
      </c>
      <c r="V803" s="286" t="str">
        <f t="shared" si="51"/>
        <v/>
      </c>
      <c r="W803" s="289">
        <f>IFERROR(INDEX(Rainfall_Dry!$O$2:$O$217,MATCH(B803, Rainfall_Dry!$A$2:$A$217,0)),"")</f>
        <v>136.27214243</v>
      </c>
      <c r="X803" s="270">
        <v>33.96</v>
      </c>
      <c r="Y803" s="270">
        <v>8.9200000000000017</v>
      </c>
      <c r="Z803" s="270">
        <v>57.12</v>
      </c>
      <c r="AA803" s="271" t="s">
        <v>2688</v>
      </c>
      <c r="AB803" s="270">
        <v>7.0720551996057202</v>
      </c>
      <c r="AC803">
        <f>IF('WetLitterbags placem_collection'!AB144="","",'WetLitterbags placem_collection'!AB144)</f>
        <v>1.7</v>
      </c>
      <c r="AD803">
        <f>IF('WetLitterbags placem_collection'!Z144="","",'WetLitterbags placem_collection'!Z144)</f>
        <v>33.799999999999997</v>
      </c>
      <c r="AE803" s="256" t="str">
        <f>IF('WetLitterbags placem_collection'!AA144="","",'WetLitterbags placem_collection'!AA144)</f>
        <v>G</v>
      </c>
      <c r="AF803">
        <f>IF('WetLitterbags placem_collection'!AC144="","",'WetLitterbags placem_collection'!AC144)</f>
        <v>1</v>
      </c>
      <c r="AG803">
        <f>IFERROR(AVERAGE('Dry_Litterbag Placem_Collection'!O144,'Dry_Litterbag Placem_Collection'!R144),"")</f>
        <v>8.4499999999999993</v>
      </c>
      <c r="AH803" s="290">
        <f>IFERROR(AVERAGE('Dry_Litterbag Placem_Collection'!N144,'Dry_Litterbag Placem_Collection'!Q144),"")</f>
        <v>28.4</v>
      </c>
      <c r="AI803" s="289">
        <f>INDEX(Coordinates!$B$2:$B$197,MATCH(G803,Coordinates!$J$2:$J$197,0))</f>
        <v>-2.348618992</v>
      </c>
      <c r="AJ803" s="289">
        <f>INDEX(Coordinates!$C$2:$C$197,MATCH(G803,Coordinates!$J$2:$J$197,0))</f>
        <v>34.049996030000003</v>
      </c>
      <c r="AK803" s="289" t="str">
        <f>IF(ISNUMBER(SEARCH("C", 'Dry_Litterbag Placem_Collection'!V144)),"YES","")</f>
        <v/>
      </c>
      <c r="AL803" s="289" t="str">
        <f>IF(ISNUMBER(SEARCH("H", 'Dry_Litterbag Placem_Collection'!V144)),"YES","")</f>
        <v/>
      </c>
      <c r="AM803" s="289" t="str">
        <f>IF(ISNUMBER(SEARCH("R", 'Dry_Litterbag Placem_Collection'!V144)),"YES","")</f>
        <v/>
      </c>
    </row>
    <row r="804" spans="1:39" ht="15" customHeight="1">
      <c r="A804" s="281" t="s">
        <v>2677</v>
      </c>
      <c r="B804" s="282">
        <f>'Dry_Litterbag Placem_Collection'!A145</f>
        <v>143</v>
      </c>
      <c r="C804" s="282" t="str">
        <f>'Dry_Litterbag Placem_Collection'!B145</f>
        <v xml:space="preserve">Mwantimba
</v>
      </c>
      <c r="D804" s="282" t="s">
        <v>2677</v>
      </c>
      <c r="E804" s="282" t="s">
        <v>20</v>
      </c>
      <c r="F804" s="282">
        <v>2</v>
      </c>
      <c r="G804" s="283" t="str">
        <f>'Dry_Litterbag Placem_Collection'!C145</f>
        <v>Wet_P2_T7</v>
      </c>
      <c r="H804" s="293" t="s">
        <v>3672</v>
      </c>
      <c r="I804" s="294" t="s">
        <v>298</v>
      </c>
      <c r="J804" s="282" t="str">
        <f>IF(ISBLANK('Dry_Litterbag Placem_Collection'!M145),"","R"&amp;""&amp;'Dry_Litterbag Placem_Collection'!M145)</f>
        <v>R195</v>
      </c>
      <c r="K804" s="286">
        <f>IFERROR(INDEX('Green_rooibos initial weight'!$C$5:$C$1749,MATCH(J804, 'Green_rooibos initial weight'!$A$5:$A$1749,0)),"")</f>
        <v>2.1640000000000001</v>
      </c>
      <c r="L804" s="286">
        <f t="shared" si="49"/>
        <v>1.9142000000000001</v>
      </c>
      <c r="M804" s="291"/>
      <c r="N804" s="291"/>
      <c r="O804" s="286">
        <f>IF(IFERROR(INDEX('Both teabags AfterDry'!$D$3:$D$900,MATCH(J804,'Both teabags AfterDry'!$A$3:$A$900,0)),"")="","",(IFERROR(INDEX('Both teabags AfterDry'!$D$3:$D$900,MATCH(J804,'Both teabags AfterDry'!$A$3:$A$900,0)),"")))</f>
        <v>1.6592</v>
      </c>
      <c r="P804" s="286">
        <f t="shared" si="50"/>
        <v>1.5085999999999999</v>
      </c>
      <c r="Q804" s="291"/>
      <c r="R804" s="291"/>
      <c r="S804" s="287">
        <f>'Dry_Litterbag Placem_Collection'!E145</f>
        <v>42939</v>
      </c>
      <c r="T804" s="287">
        <f>IF('Dry_Litterbag Placem_Collection'!G145="","",'Dry_Litterbag Placem_Collection'!G145)</f>
        <v>43008</v>
      </c>
      <c r="U804" s="288">
        <f t="shared" si="48"/>
        <v>69</v>
      </c>
      <c r="V804" s="286">
        <f t="shared" si="51"/>
        <v>0.40560000000000018</v>
      </c>
      <c r="W804" s="289">
        <f>IFERROR(INDEX(Rainfall_Dry!$O$2:$O$217,MATCH(B804, Rainfall_Dry!$A$2:$A$217,0)),"")</f>
        <v>136.27214243</v>
      </c>
      <c r="X804" s="270">
        <v>33.96</v>
      </c>
      <c r="Y804" s="270">
        <v>8.9200000000000017</v>
      </c>
      <c r="Z804" s="270">
        <v>57.12</v>
      </c>
      <c r="AA804" s="271" t="s">
        <v>2688</v>
      </c>
      <c r="AB804" s="270">
        <v>8.0720551996057193</v>
      </c>
      <c r="AC804">
        <f>IF('WetLitterbags placem_collection'!AB145="","",'WetLitterbags placem_collection'!AB145)</f>
        <v>2</v>
      </c>
      <c r="AD804">
        <f>IF('WetLitterbags placem_collection'!Z145="","",'WetLitterbags placem_collection'!Z145)</f>
        <v>23.4</v>
      </c>
      <c r="AE804" s="256" t="str">
        <f>IF('WetLitterbags placem_collection'!AA145="","",'WetLitterbags placem_collection'!AA145)</f>
        <v>G</v>
      </c>
      <c r="AF804">
        <f>IF('WetLitterbags placem_collection'!AC145="","",'WetLitterbags placem_collection'!AC145)</f>
        <v>1</v>
      </c>
      <c r="AG804">
        <f>IFERROR(AVERAGE('Dry_Litterbag Placem_Collection'!O145,'Dry_Litterbag Placem_Collection'!R145),"")</f>
        <v>12.5</v>
      </c>
      <c r="AH804" s="290">
        <f>IFERROR(AVERAGE('Dry_Litterbag Placem_Collection'!N145,'Dry_Litterbag Placem_Collection'!Q145),"")</f>
        <v>28</v>
      </c>
      <c r="AI804" s="289">
        <f>INDEX(Coordinates!$B$2:$B$197,MATCH(G804,Coordinates!$J$2:$J$197,0))</f>
        <v>-2.3484970349999998</v>
      </c>
      <c r="AJ804" s="289">
        <f>INDEX(Coordinates!$C$2:$C$197,MATCH(G804,Coordinates!$J$2:$J$197,0))</f>
        <v>34.049979010000001</v>
      </c>
      <c r="AK804" s="289" t="str">
        <f>IF(ISNUMBER(SEARCH("C", 'Dry_Litterbag Placem_Collection'!V145)),"YES","")</f>
        <v/>
      </c>
      <c r="AL804" s="289" t="str">
        <f>IF(ISNUMBER(SEARCH("H", 'Dry_Litterbag Placem_Collection'!V145)),"YES","")</f>
        <v/>
      </c>
      <c r="AM804" s="289" t="str">
        <f>IF(ISNUMBER(SEARCH("R", 'Dry_Litterbag Placem_Collection'!V145)),"YES","")</f>
        <v/>
      </c>
    </row>
    <row r="805" spans="1:39" ht="15" customHeight="1">
      <c r="A805" s="281" t="s">
        <v>2677</v>
      </c>
      <c r="B805" s="282">
        <f>'Dry_Litterbag Placem_Collection'!A146</f>
        <v>144</v>
      </c>
      <c r="C805" s="282" t="str">
        <f>'Dry_Litterbag Placem_Collection'!B146</f>
        <v xml:space="preserve">Mwantimba
</v>
      </c>
      <c r="D805" s="282" t="s">
        <v>2677</v>
      </c>
      <c r="E805" s="282" t="s">
        <v>20</v>
      </c>
      <c r="F805" s="282">
        <v>2</v>
      </c>
      <c r="G805" s="283" t="str">
        <f>'Dry_Litterbag Placem_Collection'!C146</f>
        <v>Wet_P2_T8</v>
      </c>
      <c r="H805" s="293" t="s">
        <v>3672</v>
      </c>
      <c r="I805" s="294" t="s">
        <v>298</v>
      </c>
      <c r="J805" s="282" t="str">
        <f>IF(ISBLANK('Dry_Litterbag Placem_Collection'!M146),"","R"&amp;""&amp;'Dry_Litterbag Placem_Collection'!M146)</f>
        <v>R295</v>
      </c>
      <c r="K805" s="286">
        <f>IFERROR(INDEX('Green_rooibos initial weight'!$C$5:$C$1749,MATCH(J805, 'Green_rooibos initial weight'!$A$5:$A$1749,0)),"")</f>
        <v>2.194</v>
      </c>
      <c r="L805" s="286">
        <f t="shared" si="49"/>
        <v>1.9441999999999999</v>
      </c>
      <c r="M805" s="291"/>
      <c r="N805" s="291"/>
      <c r="O805" s="286">
        <f>IF(IFERROR(INDEX('Both teabags AfterDry'!$D$3:$D$900,MATCH(J805,'Both teabags AfterDry'!$A$3:$A$900,0)),"")="","",(IFERROR(INDEX('Both teabags AfterDry'!$D$3:$D$900,MATCH(J805,'Both teabags AfterDry'!$A$3:$A$900,0)),"")))</f>
        <v>1.7096</v>
      </c>
      <c r="P805" s="286">
        <f t="shared" si="50"/>
        <v>1.5589999999999999</v>
      </c>
      <c r="Q805" s="291"/>
      <c r="R805" s="291"/>
      <c r="S805" s="287">
        <f>'Dry_Litterbag Placem_Collection'!E146</f>
        <v>42939</v>
      </c>
      <c r="T805" s="287">
        <f>IF('Dry_Litterbag Placem_Collection'!G146="","",'Dry_Litterbag Placem_Collection'!G146)</f>
        <v>43008</v>
      </c>
      <c r="U805" s="288">
        <f t="shared" si="48"/>
        <v>69</v>
      </c>
      <c r="V805" s="286">
        <f t="shared" si="51"/>
        <v>0.38519999999999999</v>
      </c>
      <c r="W805" s="289">
        <f>IFERROR(INDEX(Rainfall_Dry!$O$2:$O$217,MATCH(B805, Rainfall_Dry!$A$2:$A$217,0)),"")</f>
        <v>136.27214243</v>
      </c>
      <c r="X805" s="270">
        <v>33.96</v>
      </c>
      <c r="Y805" s="270">
        <v>8.9200000000000017</v>
      </c>
      <c r="Z805" s="270">
        <v>57.12</v>
      </c>
      <c r="AA805" s="271" t="s">
        <v>2688</v>
      </c>
      <c r="AB805" s="270">
        <v>9.0720551996057193</v>
      </c>
      <c r="AC805">
        <f>IF('WetLitterbags placem_collection'!AB146="","",'WetLitterbags placem_collection'!AB146)</f>
        <v>2.5</v>
      </c>
      <c r="AD805">
        <f>IF('WetLitterbags placem_collection'!Z146="","",'WetLitterbags placem_collection'!Z146)</f>
        <v>19.8</v>
      </c>
      <c r="AE805" s="256" t="str">
        <f>IF('WetLitterbags placem_collection'!AA146="","",'WetLitterbags placem_collection'!AA146)</f>
        <v>G</v>
      </c>
      <c r="AF805">
        <f>IF('WetLitterbags placem_collection'!AC146="","",'WetLitterbags placem_collection'!AC146)</f>
        <v>1</v>
      </c>
      <c r="AG805">
        <f>IFERROR(AVERAGE('Dry_Litterbag Placem_Collection'!O146,'Dry_Litterbag Placem_Collection'!R146),"")</f>
        <v>9.4499999999999993</v>
      </c>
      <c r="AH805" s="290">
        <f>IFERROR(AVERAGE('Dry_Litterbag Placem_Collection'!N146,'Dry_Litterbag Placem_Collection'!Q146),"")</f>
        <v>29.15</v>
      </c>
      <c r="AI805" s="289">
        <f>INDEX(Coordinates!$B$2:$B$197,MATCH(G805,Coordinates!$J$2:$J$197,0))</f>
        <v>-2.3486560399999998</v>
      </c>
      <c r="AJ805" s="289">
        <f>INDEX(Coordinates!$C$2:$C$197,MATCH(G805,Coordinates!$J$2:$J$197,0))</f>
        <v>34.049895020000001</v>
      </c>
      <c r="AK805" s="289" t="str">
        <f>IF(ISNUMBER(SEARCH("C", 'Dry_Litterbag Placem_Collection'!V146)),"YES","")</f>
        <v/>
      </c>
      <c r="AL805" s="289" t="str">
        <f>IF(ISNUMBER(SEARCH("H", 'Dry_Litterbag Placem_Collection'!V146)),"YES","")</f>
        <v/>
      </c>
      <c r="AM805" s="289" t="str">
        <f>IF(ISNUMBER(SEARCH("R", 'Dry_Litterbag Placem_Collection'!V146)),"YES","")</f>
        <v/>
      </c>
    </row>
    <row r="806" spans="1:39" ht="15" customHeight="1">
      <c r="A806" s="281" t="s">
        <v>2677</v>
      </c>
      <c r="B806" s="282">
        <f>'Dry_Litterbag Placem_Collection'!A147</f>
        <v>145</v>
      </c>
      <c r="C806" s="282" t="str">
        <f>'Dry_Litterbag Placem_Collection'!B147</f>
        <v xml:space="preserve">Mwantimba
</v>
      </c>
      <c r="D806" s="282" t="s">
        <v>2677</v>
      </c>
      <c r="E806" s="282" t="s">
        <v>20</v>
      </c>
      <c r="F806" s="282">
        <v>3</v>
      </c>
      <c r="G806" s="283" t="str">
        <f>'Dry_Litterbag Placem_Collection'!C147</f>
        <v>Wet_P3_T1</v>
      </c>
      <c r="H806" s="293" t="s">
        <v>3672</v>
      </c>
      <c r="I806" s="294" t="s">
        <v>298</v>
      </c>
      <c r="J806" s="282" t="str">
        <f>IF(ISBLANK('Dry_Litterbag Placem_Collection'!M147),"","R"&amp;""&amp;'Dry_Litterbag Placem_Collection'!M147)</f>
        <v>R609</v>
      </c>
      <c r="K806" s="286">
        <f>IFERROR(INDEX('Green_rooibos initial weight'!$C$5:$C$1749,MATCH(J806, 'Green_rooibos initial weight'!$A$5:$A$1749,0)),"")</f>
        <v>2.165</v>
      </c>
      <c r="L806" s="286">
        <f t="shared" si="49"/>
        <v>1.9152</v>
      </c>
      <c r="M806" s="291"/>
      <c r="N806" s="291"/>
      <c r="O806" s="286">
        <f>IF(IFERROR(INDEX('Both teabags AfterDry'!$D$3:$D$900,MATCH(J806,'Both teabags AfterDry'!$A$3:$A$900,0)),"")="","",(IFERROR(INDEX('Both teabags AfterDry'!$D$3:$D$900,MATCH(J806,'Both teabags AfterDry'!$A$3:$A$900,0)),"")))</f>
        <v>1.9753000000000001</v>
      </c>
      <c r="P806" s="286">
        <f t="shared" si="50"/>
        <v>1.8247</v>
      </c>
      <c r="Q806" s="291"/>
      <c r="R806" s="291"/>
      <c r="S806" s="287">
        <f>'Dry_Litterbag Placem_Collection'!E147</f>
        <v>42939</v>
      </c>
      <c r="T806" s="287">
        <f>IF('Dry_Litterbag Placem_Collection'!G147="","",'Dry_Litterbag Placem_Collection'!G147)</f>
        <v>43010</v>
      </c>
      <c r="U806" s="288">
        <f t="shared" si="48"/>
        <v>71</v>
      </c>
      <c r="V806" s="286">
        <f t="shared" si="51"/>
        <v>9.0500000000000025E-2</v>
      </c>
      <c r="W806" s="289">
        <f>IFERROR(INDEX(Rainfall_Dry!$O$2:$O$217,MATCH(B806, Rainfall_Dry!$A$2:$A$217,0)),"")</f>
        <v>137.19979645800001</v>
      </c>
      <c r="X806" s="270">
        <v>39.96</v>
      </c>
      <c r="Y806" s="270">
        <v>12.920000000000002</v>
      </c>
      <c r="Z806" s="270">
        <v>47.12</v>
      </c>
      <c r="AA806" s="271" t="s">
        <v>2692</v>
      </c>
      <c r="AB806" s="270">
        <v>1.6549531789058647</v>
      </c>
      <c r="AC806">
        <f>IF('WetLitterbags placem_collection'!AB147="","",'WetLitterbags placem_collection'!AB147)</f>
        <v>3.95</v>
      </c>
      <c r="AD806">
        <f>IF('WetLitterbags placem_collection'!Z147="","",'WetLitterbags placem_collection'!Z147)</f>
        <v>13</v>
      </c>
      <c r="AE806" s="256" t="str">
        <f>IF('WetLitterbags placem_collection'!AA147="","",'WetLitterbags placem_collection'!AA147)</f>
        <v>O</v>
      </c>
      <c r="AF806">
        <f>IF('WetLitterbags placem_collection'!AC147="","",'WetLitterbags placem_collection'!AC147)</f>
        <v>0</v>
      </c>
      <c r="AG806">
        <f>IFERROR(AVERAGE('Dry_Litterbag Placem_Collection'!O147,'Dry_Litterbag Placem_Collection'!R147),"")</f>
        <v>6.35</v>
      </c>
      <c r="AH806" s="290">
        <f>IFERROR(AVERAGE('Dry_Litterbag Placem_Collection'!N147,'Dry_Litterbag Placem_Collection'!Q147),"")</f>
        <v>30</v>
      </c>
      <c r="AI806" s="289">
        <f>INDEX(Coordinates!$B$2:$B$197,MATCH(G806,Coordinates!$J$2:$J$197,0))</f>
        <v>-2.3675269729999999</v>
      </c>
      <c r="AJ806" s="289">
        <f>INDEX(Coordinates!$C$2:$C$197,MATCH(G806,Coordinates!$J$2:$J$197,0))</f>
        <v>34.06035799</v>
      </c>
      <c r="AK806" s="289" t="str">
        <f>IF(ISNUMBER(SEARCH("C", 'Dry_Litterbag Placem_Collection'!V147)),"YES","")</f>
        <v/>
      </c>
      <c r="AL806" s="289" t="str">
        <f>IF(ISNUMBER(SEARCH("H", 'Dry_Litterbag Placem_Collection'!V147)),"YES","")</f>
        <v/>
      </c>
      <c r="AM806" s="289" t="str">
        <f>IF(ISNUMBER(SEARCH("R", 'Dry_Litterbag Placem_Collection'!V147)),"YES","")</f>
        <v/>
      </c>
    </row>
    <row r="807" spans="1:39" ht="15" customHeight="1">
      <c r="A807" s="281" t="s">
        <v>2677</v>
      </c>
      <c r="B807" s="282">
        <f>'Dry_Litterbag Placem_Collection'!A148</f>
        <v>146</v>
      </c>
      <c r="C807" s="282" t="str">
        <f>'Dry_Litterbag Placem_Collection'!B148</f>
        <v xml:space="preserve">Mwantimba
</v>
      </c>
      <c r="D807" s="282" t="s">
        <v>2677</v>
      </c>
      <c r="E807" s="282" t="s">
        <v>20</v>
      </c>
      <c r="F807" s="282">
        <v>3</v>
      </c>
      <c r="G807" s="283" t="str">
        <f>'Dry_Litterbag Placem_Collection'!C148</f>
        <v>Wet_P3_T2</v>
      </c>
      <c r="H807" s="293" t="s">
        <v>3672</v>
      </c>
      <c r="I807" s="294" t="s">
        <v>298</v>
      </c>
      <c r="J807" s="282" t="str">
        <f>IF(ISBLANK('Dry_Litterbag Placem_Collection'!M148),"","R"&amp;""&amp;'Dry_Litterbag Placem_Collection'!M148)</f>
        <v>R292</v>
      </c>
      <c r="K807" s="286">
        <f>IFERROR(INDEX('Green_rooibos initial weight'!$C$5:$C$1749,MATCH(J807, 'Green_rooibos initial weight'!$A$5:$A$1749,0)),"")</f>
        <v>2.2370000000000001</v>
      </c>
      <c r="L807" s="286">
        <f t="shared" si="49"/>
        <v>1.9872000000000001</v>
      </c>
      <c r="M807" s="291"/>
      <c r="N807" s="291"/>
      <c r="O807" s="286">
        <f>IF(IFERROR(INDEX('Both teabags AfterDry'!$D$3:$D$900,MATCH(J807,'Both teabags AfterDry'!$A$3:$A$900,0)),"")="","",(IFERROR(INDEX('Both teabags AfterDry'!$D$3:$D$900,MATCH(J807,'Both teabags AfterDry'!$A$3:$A$900,0)),"")))</f>
        <v>2.0505</v>
      </c>
      <c r="P807" s="286">
        <f t="shared" si="50"/>
        <v>1.8998999999999999</v>
      </c>
      <c r="Q807" s="291"/>
      <c r="R807" s="291"/>
      <c r="S807" s="287">
        <f>'Dry_Litterbag Placem_Collection'!E148</f>
        <v>42939</v>
      </c>
      <c r="T807" s="287">
        <f>IF('Dry_Litterbag Placem_Collection'!G148="","",'Dry_Litterbag Placem_Collection'!G148)</f>
        <v>43010</v>
      </c>
      <c r="U807" s="288">
        <f t="shared" si="48"/>
        <v>71</v>
      </c>
      <c r="V807" s="286">
        <f t="shared" si="51"/>
        <v>8.7300000000000155E-2</v>
      </c>
      <c r="W807" s="289">
        <f>IFERROR(INDEX(Rainfall_Dry!$O$2:$O$217,MATCH(B807, Rainfall_Dry!$A$2:$A$217,0)),"")</f>
        <v>137.19979645800001</v>
      </c>
      <c r="X807" s="270">
        <v>39.96</v>
      </c>
      <c r="Y807" s="270">
        <v>12.920000000000002</v>
      </c>
      <c r="Z807" s="270">
        <v>47.12</v>
      </c>
      <c r="AA807" s="271" t="s">
        <v>2692</v>
      </c>
      <c r="AB807" s="270">
        <v>2.6549531789058598</v>
      </c>
      <c r="AC807">
        <f>IF('WetLitterbags placem_collection'!AB148="","",'WetLitterbags placem_collection'!AB148)</f>
        <v>2.75</v>
      </c>
      <c r="AD807">
        <f>IF('WetLitterbags placem_collection'!Z148="","",'WetLitterbags placem_collection'!Z148)</f>
        <v>17.7</v>
      </c>
      <c r="AE807" s="256" t="str">
        <f>IF('WetLitterbags placem_collection'!AA148="","",'WetLitterbags placem_collection'!AA148)</f>
        <v>O</v>
      </c>
      <c r="AF807">
        <f>IF('WetLitterbags placem_collection'!AC148="","",'WetLitterbags placem_collection'!AC148)</f>
        <v>1</v>
      </c>
      <c r="AG807">
        <f>IFERROR(AVERAGE('Dry_Litterbag Placem_Collection'!O148,'Dry_Litterbag Placem_Collection'!R148),"")</f>
        <v>6.1</v>
      </c>
      <c r="AH807" s="290">
        <f>IFERROR(AVERAGE('Dry_Litterbag Placem_Collection'!N148,'Dry_Litterbag Placem_Collection'!Q148),"")</f>
        <v>31</v>
      </c>
      <c r="AI807" s="289">
        <f>INDEX(Coordinates!$B$2:$B$197,MATCH(G807,Coordinates!$J$2:$J$197,0))</f>
        <v>-2.3675380370000001</v>
      </c>
      <c r="AJ807" s="289">
        <f>INDEX(Coordinates!$C$2:$C$197,MATCH(G807,Coordinates!$J$2:$J$197,0))</f>
        <v>34.060381960000001</v>
      </c>
      <c r="AK807" s="289" t="str">
        <f>IF(ISNUMBER(SEARCH("C", 'Dry_Litterbag Placem_Collection'!V148)),"YES","")</f>
        <v/>
      </c>
      <c r="AL807" s="289" t="str">
        <f>IF(ISNUMBER(SEARCH("H", 'Dry_Litterbag Placem_Collection'!V148)),"YES","")</f>
        <v/>
      </c>
      <c r="AM807" s="289" t="str">
        <f>IF(ISNUMBER(SEARCH("R", 'Dry_Litterbag Placem_Collection'!V148)),"YES","")</f>
        <v/>
      </c>
    </row>
    <row r="808" spans="1:39" ht="15" customHeight="1">
      <c r="A808" s="281" t="s">
        <v>2677</v>
      </c>
      <c r="B808" s="282">
        <f>'Dry_Litterbag Placem_Collection'!A149</f>
        <v>147</v>
      </c>
      <c r="C808" s="282" t="str">
        <f>'Dry_Litterbag Placem_Collection'!B149</f>
        <v xml:space="preserve">Mwantimba
</v>
      </c>
      <c r="D808" s="282" t="s">
        <v>2677</v>
      </c>
      <c r="E808" s="282" t="s">
        <v>20</v>
      </c>
      <c r="F808" s="282">
        <v>3</v>
      </c>
      <c r="G808" s="283" t="str">
        <f>'Dry_Litterbag Placem_Collection'!C149</f>
        <v>Wet_P3_T3</v>
      </c>
      <c r="H808" s="293" t="s">
        <v>3672</v>
      </c>
      <c r="I808" s="294" t="s">
        <v>298</v>
      </c>
      <c r="J808" s="282" t="str">
        <f>IF(ISBLANK('Dry_Litterbag Placem_Collection'!M149),"","R"&amp;""&amp;'Dry_Litterbag Placem_Collection'!M149)</f>
        <v>R243</v>
      </c>
      <c r="K808" s="286">
        <f>IFERROR(INDEX('Green_rooibos initial weight'!$C$5:$C$1749,MATCH(J808, 'Green_rooibos initial weight'!$A$5:$A$1749,0)),"")</f>
        <v>2.1680000000000001</v>
      </c>
      <c r="L808" s="286">
        <f t="shared" si="49"/>
        <v>1.9182000000000001</v>
      </c>
      <c r="M808" s="291"/>
      <c r="N808" s="291"/>
      <c r="O808" s="286">
        <f>IF(IFERROR(INDEX('Both teabags AfterDry'!$D$3:$D$900,MATCH(J808,'Both teabags AfterDry'!$A$3:$A$900,0)),"")="","",(IFERROR(INDEX('Both teabags AfterDry'!$D$3:$D$900,MATCH(J808,'Both teabags AfterDry'!$A$3:$A$900,0)),"")))</f>
        <v>1.9182999999999999</v>
      </c>
      <c r="P808" s="286">
        <f t="shared" si="50"/>
        <v>1.7676999999999998</v>
      </c>
      <c r="Q808" s="291"/>
      <c r="R808" s="291"/>
      <c r="S808" s="287">
        <f>'Dry_Litterbag Placem_Collection'!E149</f>
        <v>42939</v>
      </c>
      <c r="T808" s="287">
        <f>IF('Dry_Litterbag Placem_Collection'!G149="","",'Dry_Litterbag Placem_Collection'!G149)</f>
        <v>43010</v>
      </c>
      <c r="U808" s="288">
        <f t="shared" si="48"/>
        <v>71</v>
      </c>
      <c r="V808" s="286">
        <f t="shared" si="51"/>
        <v>0.1505000000000003</v>
      </c>
      <c r="W808" s="289">
        <f>IFERROR(INDEX(Rainfall_Dry!$O$2:$O$217,MATCH(B808, Rainfall_Dry!$A$2:$A$217,0)),"")</f>
        <v>137.19979645800001</v>
      </c>
      <c r="X808" s="270">
        <v>39.96</v>
      </c>
      <c r="Y808" s="270">
        <v>12.920000000000002</v>
      </c>
      <c r="Z808" s="270">
        <v>47.12</v>
      </c>
      <c r="AA808" s="271" t="s">
        <v>2692</v>
      </c>
      <c r="AB808" s="270">
        <v>3.6549531789058598</v>
      </c>
      <c r="AC808">
        <f>IF('WetLitterbags placem_collection'!AB149="","",'WetLitterbags placem_collection'!AB149)</f>
        <v>3.6</v>
      </c>
      <c r="AD808">
        <f>IF('WetLitterbags placem_collection'!Z149="","",'WetLitterbags placem_collection'!Z149)</f>
        <v>19</v>
      </c>
      <c r="AE808" s="256" t="str">
        <f>IF('WetLitterbags placem_collection'!AA149="","",'WetLitterbags placem_collection'!AA149)</f>
        <v>M</v>
      </c>
      <c r="AF808">
        <f>IF('WetLitterbags placem_collection'!AC149="","",'WetLitterbags placem_collection'!AC149)</f>
        <v>1</v>
      </c>
      <c r="AG808">
        <f>IFERROR(AVERAGE('Dry_Litterbag Placem_Collection'!O149,'Dry_Litterbag Placem_Collection'!R149),"")</f>
        <v>5.6</v>
      </c>
      <c r="AH808" s="290">
        <f>IFERROR(AVERAGE('Dry_Litterbag Placem_Collection'!N149,'Dry_Litterbag Placem_Collection'!Q149),"")</f>
        <v>29.900000000000002</v>
      </c>
      <c r="AI808" s="289">
        <f>INDEX(Coordinates!$B$2:$B$197,MATCH(G808,Coordinates!$J$2:$J$197,0))</f>
        <v>-2.3675780180000001</v>
      </c>
      <c r="AJ808" s="289">
        <f>INDEX(Coordinates!$C$2:$C$197,MATCH(G808,Coordinates!$J$2:$J$197,0))</f>
        <v>34.060323029999999</v>
      </c>
      <c r="AK808" s="289" t="str">
        <f>IF(ISNUMBER(SEARCH("C", 'Dry_Litterbag Placem_Collection'!V149)),"YES","")</f>
        <v/>
      </c>
      <c r="AL808" s="289" t="str">
        <f>IF(ISNUMBER(SEARCH("H", 'Dry_Litterbag Placem_Collection'!V149)),"YES","")</f>
        <v/>
      </c>
      <c r="AM808" s="289" t="str">
        <f>IF(ISNUMBER(SEARCH("R", 'Dry_Litterbag Placem_Collection'!V149)),"YES","")</f>
        <v/>
      </c>
    </row>
    <row r="809" spans="1:39" ht="15" customHeight="1">
      <c r="A809" s="281" t="s">
        <v>2677</v>
      </c>
      <c r="B809" s="282">
        <f>'Dry_Litterbag Placem_Collection'!A150</f>
        <v>148</v>
      </c>
      <c r="C809" s="282" t="str">
        <f>'Dry_Litterbag Placem_Collection'!B150</f>
        <v xml:space="preserve">Mwantimba
</v>
      </c>
      <c r="D809" s="282" t="s">
        <v>2677</v>
      </c>
      <c r="E809" s="282" t="s">
        <v>20</v>
      </c>
      <c r="F809" s="282">
        <v>3</v>
      </c>
      <c r="G809" s="283" t="str">
        <f>'Dry_Litterbag Placem_Collection'!C150</f>
        <v>Wet_P3_T4</v>
      </c>
      <c r="H809" s="293" t="s">
        <v>3672</v>
      </c>
      <c r="I809" s="294" t="s">
        <v>298</v>
      </c>
      <c r="J809" s="282" t="str">
        <f>IF(ISBLANK('Dry_Litterbag Placem_Collection'!M150),"","R"&amp;""&amp;'Dry_Litterbag Placem_Collection'!M150)</f>
        <v>R422</v>
      </c>
      <c r="K809" s="286">
        <f>IFERROR(INDEX('Green_rooibos initial weight'!$C$5:$C$1749,MATCH(J809, 'Green_rooibos initial weight'!$A$5:$A$1749,0)),"")</f>
        <v>2.1760000000000002</v>
      </c>
      <c r="L809" s="286">
        <f t="shared" si="49"/>
        <v>1.9262000000000001</v>
      </c>
      <c r="M809" s="291"/>
      <c r="N809" s="291"/>
      <c r="O809" s="286">
        <f>IF(IFERROR(INDEX('Both teabags AfterDry'!$D$3:$D$900,MATCH(J809,'Both teabags AfterDry'!$A$3:$A$900,0)),"")="","",(IFERROR(INDEX('Both teabags AfterDry'!$D$3:$D$900,MATCH(J809,'Both teabags AfterDry'!$A$3:$A$900,0)),"")))</f>
        <v>1.9601999999999999</v>
      </c>
      <c r="P809" s="286">
        <f t="shared" si="50"/>
        <v>1.8095999999999999</v>
      </c>
      <c r="Q809" s="291"/>
      <c r="R809" s="291"/>
      <c r="S809" s="287">
        <f>'Dry_Litterbag Placem_Collection'!E150</f>
        <v>42939</v>
      </c>
      <c r="T809" s="287">
        <f>IF('Dry_Litterbag Placem_Collection'!G150="","",'Dry_Litterbag Placem_Collection'!G150)</f>
        <v>43010</v>
      </c>
      <c r="U809" s="288">
        <f t="shared" si="48"/>
        <v>71</v>
      </c>
      <c r="V809" s="286">
        <f t="shared" si="51"/>
        <v>0.11660000000000026</v>
      </c>
      <c r="W809" s="289">
        <f>IFERROR(INDEX(Rainfall_Dry!$O$2:$O$217,MATCH(B809, Rainfall_Dry!$A$2:$A$217,0)),"")</f>
        <v>137.19979645800001</v>
      </c>
      <c r="X809" s="270">
        <v>39.96</v>
      </c>
      <c r="Y809" s="270">
        <v>12.920000000000002</v>
      </c>
      <c r="Z809" s="270">
        <v>47.12</v>
      </c>
      <c r="AA809" s="271" t="s">
        <v>2692</v>
      </c>
      <c r="AB809" s="270">
        <v>4.6549531789058696</v>
      </c>
      <c r="AC809">
        <f>IF('WetLitterbags placem_collection'!AB150="","",'WetLitterbags placem_collection'!AB150)</f>
        <v>4.9000000000000004</v>
      </c>
      <c r="AD809">
        <f>IF('WetLitterbags placem_collection'!Z150="","",'WetLitterbags placem_collection'!Z150)</f>
        <v>17.489999999999998</v>
      </c>
      <c r="AE809" s="256" t="str">
        <f>IF('WetLitterbags placem_collection'!AA150="","",'WetLitterbags placem_collection'!AA150)</f>
        <v>M</v>
      </c>
      <c r="AF809">
        <f>IF('WetLitterbags placem_collection'!AC150="","",'WetLitterbags placem_collection'!AC150)</f>
        <v>1</v>
      </c>
      <c r="AG809">
        <f>IFERROR(AVERAGE('Dry_Litterbag Placem_Collection'!O150,'Dry_Litterbag Placem_Collection'!R150),"")</f>
        <v>6.5</v>
      </c>
      <c r="AH809" s="290">
        <f>IFERROR(AVERAGE('Dry_Litterbag Placem_Collection'!N150,'Dry_Litterbag Placem_Collection'!Q150),"")</f>
        <v>31.6</v>
      </c>
      <c r="AI809" s="289">
        <f>INDEX(Coordinates!$B$2:$B$197,MATCH(G809,Coordinates!$J$2:$J$197,0))</f>
        <v>-2.3676269689999998</v>
      </c>
      <c r="AJ809" s="289">
        <f>INDEX(Coordinates!$C$2:$C$197,MATCH(G809,Coordinates!$J$2:$J$197,0))</f>
        <v>34.060310960000002</v>
      </c>
      <c r="AK809" s="289" t="str">
        <f>IF(ISNUMBER(SEARCH("C", 'Dry_Litterbag Placem_Collection'!V150)),"YES","")</f>
        <v/>
      </c>
      <c r="AL809" s="289" t="str">
        <f>IF(ISNUMBER(SEARCH("H", 'Dry_Litterbag Placem_Collection'!V150)),"YES","")</f>
        <v/>
      </c>
      <c r="AM809" s="289" t="str">
        <f>IF(ISNUMBER(SEARCH("R", 'Dry_Litterbag Placem_Collection'!V150)),"YES","")</f>
        <v/>
      </c>
    </row>
    <row r="810" spans="1:39" ht="15" customHeight="1">
      <c r="A810" s="281" t="s">
        <v>2677</v>
      </c>
      <c r="B810" s="282">
        <f>'Dry_Litterbag Placem_Collection'!A151</f>
        <v>149</v>
      </c>
      <c r="C810" s="282" t="str">
        <f>'Dry_Litterbag Placem_Collection'!B151</f>
        <v xml:space="preserve">Mwantimba
</v>
      </c>
      <c r="D810" s="282" t="s">
        <v>2677</v>
      </c>
      <c r="E810" s="282" t="s">
        <v>20</v>
      </c>
      <c r="F810" s="282">
        <v>3</v>
      </c>
      <c r="G810" s="283" t="str">
        <f>'Dry_Litterbag Placem_Collection'!C151</f>
        <v>Wet_P3_T5</v>
      </c>
      <c r="H810" s="293" t="s">
        <v>3672</v>
      </c>
      <c r="I810" s="294" t="s">
        <v>298</v>
      </c>
      <c r="J810" s="282" t="str">
        <f>IF(ISBLANK('Dry_Litterbag Placem_Collection'!M151),"","R"&amp;""&amp;'Dry_Litterbag Placem_Collection'!M151)</f>
        <v>R664</v>
      </c>
      <c r="K810" s="286">
        <f>IFERROR(INDEX('Green_rooibos initial weight'!$C$5:$C$1749,MATCH(J810, 'Green_rooibos initial weight'!$A$5:$A$1749,0)),"")</f>
        <v>2.09</v>
      </c>
      <c r="L810" s="286">
        <f t="shared" si="49"/>
        <v>1.8401999999999998</v>
      </c>
      <c r="M810" s="291"/>
      <c r="N810" s="291"/>
      <c r="O810" s="286">
        <f>IF(IFERROR(INDEX('Both teabags AfterDry'!$D$3:$D$900,MATCH(J810,'Both teabags AfterDry'!$A$3:$A$900,0)),"")="","",(IFERROR(INDEX('Both teabags AfterDry'!$D$3:$D$900,MATCH(J810,'Both teabags AfterDry'!$A$3:$A$900,0)),"")))</f>
        <v>1.8895999999999999</v>
      </c>
      <c r="P810" s="286">
        <f t="shared" si="50"/>
        <v>1.7389999999999999</v>
      </c>
      <c r="Q810" s="291"/>
      <c r="R810" s="291"/>
      <c r="S810" s="287">
        <f>'Dry_Litterbag Placem_Collection'!E151</f>
        <v>42939</v>
      </c>
      <c r="T810" s="287">
        <f>IF('Dry_Litterbag Placem_Collection'!G151="","",'Dry_Litterbag Placem_Collection'!G151)</f>
        <v>43010</v>
      </c>
      <c r="U810" s="288">
        <f t="shared" si="48"/>
        <v>71</v>
      </c>
      <c r="V810" s="286">
        <f t="shared" si="51"/>
        <v>0.10119999999999996</v>
      </c>
      <c r="W810" s="289">
        <f>IFERROR(INDEX(Rainfall_Dry!$O$2:$O$217,MATCH(B810, Rainfall_Dry!$A$2:$A$217,0)),"")</f>
        <v>137.19979645800001</v>
      </c>
      <c r="X810" s="270">
        <v>39.96</v>
      </c>
      <c r="Y810" s="270">
        <v>12.920000000000002</v>
      </c>
      <c r="Z810" s="270">
        <v>47.12</v>
      </c>
      <c r="AA810" s="271" t="s">
        <v>2692</v>
      </c>
      <c r="AB810" s="270">
        <v>5.6549531789058696</v>
      </c>
      <c r="AC810">
        <f>IF('WetLitterbags placem_collection'!AB151="","",'WetLitterbags placem_collection'!AB151)</f>
        <v>2.8</v>
      </c>
      <c r="AD810">
        <f>IF('WetLitterbags placem_collection'!Z151="","",'WetLitterbags placem_collection'!Z151)</f>
        <v>13</v>
      </c>
      <c r="AE810" s="256" t="str">
        <f>IF('WetLitterbags placem_collection'!AA151="","",'WetLitterbags placem_collection'!AA151)</f>
        <v>M</v>
      </c>
      <c r="AF810">
        <f>IF('WetLitterbags placem_collection'!AC151="","",'WetLitterbags placem_collection'!AC151)</f>
        <v>1</v>
      </c>
      <c r="AG810">
        <f>IFERROR(AVERAGE('Dry_Litterbag Placem_Collection'!O151,'Dry_Litterbag Placem_Collection'!R151),"")</f>
        <v>6.3000000000000007</v>
      </c>
      <c r="AH810" s="290">
        <f>IFERROR(AVERAGE('Dry_Litterbag Placem_Collection'!N151,'Dry_Litterbag Placem_Collection'!Q151),"")</f>
        <v>31</v>
      </c>
      <c r="AI810" s="289">
        <f>INDEX(Coordinates!$B$2:$B$197,MATCH(G810,Coordinates!$J$2:$J$197,0))</f>
        <v>-2.3677179960000001</v>
      </c>
      <c r="AJ810" s="289">
        <f>INDEX(Coordinates!$C$2:$C$197,MATCH(G810,Coordinates!$J$2:$J$197,0))</f>
        <v>34.060324960000003</v>
      </c>
      <c r="AK810" s="289" t="str">
        <f>IF(ISNUMBER(SEARCH("C", 'Dry_Litterbag Placem_Collection'!V151)),"YES","")</f>
        <v/>
      </c>
      <c r="AL810" s="289" t="str">
        <f>IF(ISNUMBER(SEARCH("H", 'Dry_Litterbag Placem_Collection'!V151)),"YES","")</f>
        <v/>
      </c>
      <c r="AM810" s="289" t="str">
        <f>IF(ISNUMBER(SEARCH("R", 'Dry_Litterbag Placem_Collection'!V151)),"YES","")</f>
        <v/>
      </c>
    </row>
    <row r="811" spans="1:39" ht="15" customHeight="1">
      <c r="A811" s="281" t="s">
        <v>2677</v>
      </c>
      <c r="B811" s="282">
        <f>'Dry_Litterbag Placem_Collection'!A152</f>
        <v>150</v>
      </c>
      <c r="C811" s="282" t="str">
        <f>'Dry_Litterbag Placem_Collection'!B152</f>
        <v xml:space="preserve">Mwantimba
</v>
      </c>
      <c r="D811" s="282" t="s">
        <v>2677</v>
      </c>
      <c r="E811" s="282" t="s">
        <v>20</v>
      </c>
      <c r="F811" s="282">
        <v>3</v>
      </c>
      <c r="G811" s="283" t="str">
        <f>'Dry_Litterbag Placem_Collection'!C152</f>
        <v>Wet_P3_T6</v>
      </c>
      <c r="H811" s="293" t="s">
        <v>3672</v>
      </c>
      <c r="I811" s="294" t="s">
        <v>298</v>
      </c>
      <c r="J811" s="282" t="str">
        <f>IF(ISBLANK('Dry_Litterbag Placem_Collection'!M152),"","R"&amp;""&amp;'Dry_Litterbag Placem_Collection'!M152)</f>
        <v>R316</v>
      </c>
      <c r="K811" s="286">
        <f>IFERROR(INDEX('Green_rooibos initial weight'!$C$5:$C$1749,MATCH(J811, 'Green_rooibos initial weight'!$A$5:$A$1749,0)),"")</f>
        <v>2.1779999999999999</v>
      </c>
      <c r="L811" s="286">
        <f t="shared" si="49"/>
        <v>1.9281999999999999</v>
      </c>
      <c r="M811" s="291"/>
      <c r="N811" s="291"/>
      <c r="O811" s="286" t="str">
        <f>IF(IFERROR(INDEX('Both teabags AfterDry'!$D$3:$D$900,MATCH(J811,'Both teabags AfterDry'!$A$3:$A$900,0)),"")="","",(IFERROR(INDEX('Both teabags AfterDry'!$D$3:$D$900,MATCH(J811,'Both teabags AfterDry'!$A$3:$A$900,0)),"")))</f>
        <v/>
      </c>
      <c r="P811" s="286" t="str">
        <f t="shared" si="50"/>
        <v/>
      </c>
      <c r="Q811" s="291"/>
      <c r="R811" s="291"/>
      <c r="S811" s="287">
        <f>'Dry_Litterbag Placem_Collection'!E152</f>
        <v>42939</v>
      </c>
      <c r="T811" s="287">
        <f>IF('Dry_Litterbag Placem_Collection'!G152="","",'Dry_Litterbag Placem_Collection'!G152)</f>
        <v>43010</v>
      </c>
      <c r="U811" s="288">
        <f t="shared" si="48"/>
        <v>71</v>
      </c>
      <c r="V811" s="286" t="str">
        <f t="shared" si="51"/>
        <v/>
      </c>
      <c r="W811" s="289">
        <f>IFERROR(INDEX(Rainfall_Dry!$O$2:$O$217,MATCH(B811, Rainfall_Dry!$A$2:$A$217,0)),"")</f>
        <v>137.19979645800001</v>
      </c>
      <c r="X811" s="270">
        <v>39.96</v>
      </c>
      <c r="Y811" s="270">
        <v>12.920000000000002</v>
      </c>
      <c r="Z811" s="270">
        <v>47.12</v>
      </c>
      <c r="AA811" s="271" t="s">
        <v>2692</v>
      </c>
      <c r="AB811" s="270">
        <v>6.6549531789058696</v>
      </c>
      <c r="AC811">
        <f>IF('WetLitterbags placem_collection'!AB152="","",'WetLitterbags placem_collection'!AB152)</f>
        <v>2.75</v>
      </c>
      <c r="AD811">
        <f>IF('WetLitterbags placem_collection'!Z152="","",'WetLitterbags placem_collection'!Z152)</f>
        <v>19</v>
      </c>
      <c r="AE811" s="256" t="str">
        <f>IF('WetLitterbags placem_collection'!AA152="","",'WetLitterbags placem_collection'!AA152)</f>
        <v>O</v>
      </c>
      <c r="AF811">
        <f>IF('WetLitterbags placem_collection'!AC152="","",'WetLitterbags placem_collection'!AC152)</f>
        <v>0</v>
      </c>
      <c r="AG811">
        <f>IFERROR(AVERAGE('Dry_Litterbag Placem_Collection'!O152,'Dry_Litterbag Placem_Collection'!R152),"")</f>
        <v>6.1999999999999993</v>
      </c>
      <c r="AH811" s="290">
        <f>IFERROR(AVERAGE('Dry_Litterbag Placem_Collection'!N152,'Dry_Litterbag Placem_Collection'!Q152),"")</f>
        <v>30.8</v>
      </c>
      <c r="AI811" s="289">
        <f>INDEX(Coordinates!$B$2:$B$197,MATCH(G811,Coordinates!$J$2:$J$197,0))</f>
        <v>-2.3675230329999999</v>
      </c>
      <c r="AJ811" s="289">
        <f>INDEX(Coordinates!$C$2:$C$197,MATCH(G811,Coordinates!$J$2:$J$197,0))</f>
        <v>34.060512969999998</v>
      </c>
      <c r="AK811" s="289" t="str">
        <f>IF(ISNUMBER(SEARCH("C", 'Dry_Litterbag Placem_Collection'!V152)),"YES","")</f>
        <v/>
      </c>
      <c r="AL811" s="289" t="str">
        <f>IF(ISNUMBER(SEARCH("H", 'Dry_Litterbag Placem_Collection'!V152)),"YES","")</f>
        <v/>
      </c>
      <c r="AM811" s="289" t="str">
        <f>IF(ISNUMBER(SEARCH("R", 'Dry_Litterbag Placem_Collection'!V152)),"YES","")</f>
        <v/>
      </c>
    </row>
    <row r="812" spans="1:39" ht="15" customHeight="1">
      <c r="A812" s="281" t="s">
        <v>2677</v>
      </c>
      <c r="B812" s="282">
        <f>'Dry_Litterbag Placem_Collection'!A153</f>
        <v>151</v>
      </c>
      <c r="C812" s="282" t="str">
        <f>'Dry_Litterbag Placem_Collection'!B153</f>
        <v xml:space="preserve">Mwantimba
</v>
      </c>
      <c r="D812" s="282" t="s">
        <v>2677</v>
      </c>
      <c r="E812" s="282" t="s">
        <v>20</v>
      </c>
      <c r="F812" s="282">
        <v>3</v>
      </c>
      <c r="G812" s="283" t="str">
        <f>'Dry_Litterbag Placem_Collection'!C153</f>
        <v>Wet_P3_T7</v>
      </c>
      <c r="H812" s="293" t="s">
        <v>3672</v>
      </c>
      <c r="I812" s="294" t="s">
        <v>298</v>
      </c>
      <c r="J812" s="282" t="str">
        <f>IF(ISBLANK('Dry_Litterbag Placem_Collection'!M153),"","R"&amp;""&amp;'Dry_Litterbag Placem_Collection'!M153)</f>
        <v/>
      </c>
      <c r="K812" s="286" t="str">
        <f>IFERROR(INDEX('Green_rooibos initial weight'!$C$5:$C$1749,MATCH(J812, 'Green_rooibos initial weight'!$A$5:$A$1749,0)),"")</f>
        <v/>
      </c>
      <c r="L812" s="286" t="str">
        <f t="shared" si="49"/>
        <v/>
      </c>
      <c r="M812" s="291"/>
      <c r="N812" s="291"/>
      <c r="O812" s="286" t="str">
        <f>IF(IFERROR(INDEX('Both teabags AfterDry'!$D$3:$D$900,MATCH(J812,'Both teabags AfterDry'!$A$3:$A$900,0)),"")="","",(IFERROR(INDEX('Both teabags AfterDry'!$D$3:$D$900,MATCH(J812,'Both teabags AfterDry'!$A$3:$A$900,0)),"")))</f>
        <v/>
      </c>
      <c r="P812" s="286" t="str">
        <f t="shared" si="50"/>
        <v/>
      </c>
      <c r="Q812" s="291"/>
      <c r="R812" s="291"/>
      <c r="S812" s="287">
        <f>'Dry_Litterbag Placem_Collection'!E153</f>
        <v>0</v>
      </c>
      <c r="T812" s="287" t="str">
        <f>IF('Dry_Litterbag Placem_Collection'!G153="","",'Dry_Litterbag Placem_Collection'!G153)</f>
        <v/>
      </c>
      <c r="U812" s="288" t="str">
        <f t="shared" si="48"/>
        <v/>
      </c>
      <c r="V812" s="286" t="str">
        <f t="shared" si="51"/>
        <v/>
      </c>
      <c r="W812" s="289" t="str">
        <f>IFERROR(INDEX(Rainfall_Dry!$O$2:$O$217,MATCH(B812, Rainfall_Dry!$A$2:$A$217,0)),"")</f>
        <v/>
      </c>
      <c r="X812" s="270">
        <v>39.96</v>
      </c>
      <c r="Y812" s="270">
        <v>12.920000000000002</v>
      </c>
      <c r="Z812" s="270">
        <v>47.12</v>
      </c>
      <c r="AA812" s="271" t="s">
        <v>2692</v>
      </c>
      <c r="AB812" s="270">
        <v>7.6549531789058696</v>
      </c>
      <c r="AC812">
        <f>IF('WetLitterbags placem_collection'!AB153="","",'WetLitterbags placem_collection'!AB153)</f>
        <v>1.4</v>
      </c>
      <c r="AD812">
        <f>IF('WetLitterbags placem_collection'!Z153="","",'WetLitterbags placem_collection'!Z153)</f>
        <v>7.9</v>
      </c>
      <c r="AE812" s="256" t="str">
        <f>IF('WetLitterbags placem_collection'!AA153="","",'WetLitterbags placem_collection'!AA153)</f>
        <v>O</v>
      </c>
      <c r="AF812">
        <f>IF('WetLitterbags placem_collection'!AC153="","",'WetLitterbags placem_collection'!AC153)</f>
        <v>1</v>
      </c>
      <c r="AG812" t="str">
        <f>IFERROR(AVERAGE('Dry_Litterbag Placem_Collection'!O153,'Dry_Litterbag Placem_Collection'!R153),"")</f>
        <v/>
      </c>
      <c r="AH812" s="290" t="str">
        <f>IFERROR(AVERAGE('Dry_Litterbag Placem_Collection'!N153,'Dry_Litterbag Placem_Collection'!Q153),"")</f>
        <v/>
      </c>
      <c r="AI812" s="289">
        <f>INDEX(Coordinates!$B$2:$B$197,MATCH(G812,Coordinates!$J$2:$J$197,0))</f>
        <v>-2.3673460070000001</v>
      </c>
      <c r="AJ812" s="289">
        <f>INDEX(Coordinates!$C$2:$C$197,MATCH(G812,Coordinates!$J$2:$J$197,0))</f>
        <v>34.060310039999997</v>
      </c>
      <c r="AK812" s="289" t="str">
        <f>IF(ISNUMBER(SEARCH("C", 'Dry_Litterbag Placem_Collection'!V153)),"YES","")</f>
        <v/>
      </c>
      <c r="AL812" s="289" t="str">
        <f>IF(ISNUMBER(SEARCH("H", 'Dry_Litterbag Placem_Collection'!V153)),"YES","")</f>
        <v/>
      </c>
      <c r="AM812" s="289" t="str">
        <f>IF(ISNUMBER(SEARCH("R", 'Dry_Litterbag Placem_Collection'!V153)),"YES","")</f>
        <v/>
      </c>
    </row>
    <row r="813" spans="1:39" ht="15" customHeight="1">
      <c r="A813" s="281" t="s">
        <v>2677</v>
      </c>
      <c r="B813" s="282">
        <f>'Dry_Litterbag Placem_Collection'!A154</f>
        <v>152</v>
      </c>
      <c r="C813" s="282" t="str">
        <f>'Dry_Litterbag Placem_Collection'!B154</f>
        <v xml:space="preserve">Mwantimba
</v>
      </c>
      <c r="D813" s="282" t="s">
        <v>2677</v>
      </c>
      <c r="E813" s="282" t="s">
        <v>20</v>
      </c>
      <c r="F813" s="282">
        <v>3</v>
      </c>
      <c r="G813" s="283" t="str">
        <f>'Dry_Litterbag Placem_Collection'!C154</f>
        <v>Wet_P3_T8</v>
      </c>
      <c r="H813" s="293" t="s">
        <v>3672</v>
      </c>
      <c r="I813" s="294" t="s">
        <v>298</v>
      </c>
      <c r="J813" s="282" t="str">
        <f>IF(ISBLANK('Dry_Litterbag Placem_Collection'!M154),"","R"&amp;""&amp;'Dry_Litterbag Placem_Collection'!M154)</f>
        <v>R635</v>
      </c>
      <c r="K813" s="286">
        <f>IFERROR(INDEX('Green_rooibos initial weight'!$C$5:$C$1749,MATCH(J813, 'Green_rooibos initial weight'!$A$5:$A$1749,0)),"")</f>
        <v>2.1320000000000001</v>
      </c>
      <c r="L813" s="286">
        <f t="shared" si="49"/>
        <v>1.8822000000000001</v>
      </c>
      <c r="M813" s="291"/>
      <c r="N813" s="291"/>
      <c r="O813" s="286">
        <f>IF(IFERROR(INDEX('Both teabags AfterDry'!$D$3:$D$900,MATCH(J813,'Both teabags AfterDry'!$A$3:$A$900,0)),"")="","",(IFERROR(INDEX('Both teabags AfterDry'!$D$3:$D$900,MATCH(J813,'Both teabags AfterDry'!$A$3:$A$900,0)),"")))</f>
        <v>1.9524999999999999</v>
      </c>
      <c r="P813" s="286">
        <f t="shared" si="50"/>
        <v>1.8018999999999998</v>
      </c>
      <c r="Q813" s="291"/>
      <c r="R813" s="291"/>
      <c r="S813" s="287">
        <f>'Dry_Litterbag Placem_Collection'!E154</f>
        <v>42939</v>
      </c>
      <c r="T813" s="287">
        <f>IF('Dry_Litterbag Placem_Collection'!G154="","",'Dry_Litterbag Placem_Collection'!G154)</f>
        <v>43010</v>
      </c>
      <c r="U813" s="288">
        <f t="shared" si="48"/>
        <v>71</v>
      </c>
      <c r="V813" s="286">
        <f t="shared" si="51"/>
        <v>8.030000000000026E-2</v>
      </c>
      <c r="W813" s="289">
        <f>IFERROR(INDEX(Rainfall_Dry!$O$2:$O$217,MATCH(B813, Rainfall_Dry!$A$2:$A$217,0)),"")</f>
        <v>137.19979645800001</v>
      </c>
      <c r="X813" s="270">
        <v>39.96</v>
      </c>
      <c r="Y813" s="270">
        <v>12.920000000000002</v>
      </c>
      <c r="Z813" s="270">
        <v>47.12</v>
      </c>
      <c r="AA813" s="271" t="s">
        <v>2692</v>
      </c>
      <c r="AB813" s="270">
        <v>8.6549531789058705</v>
      </c>
      <c r="AC813">
        <f>IF('WetLitterbags placem_collection'!AB154="","",'WetLitterbags placem_collection'!AB154)</f>
        <v>2.2000000000000002</v>
      </c>
      <c r="AD813">
        <f>IF('WetLitterbags placem_collection'!Z154="","",'WetLitterbags placem_collection'!Z154)</f>
        <v>15</v>
      </c>
      <c r="AE813" s="256" t="str">
        <f>IF('WetLitterbags placem_collection'!AA154="","",'WetLitterbags placem_collection'!AA154)</f>
        <v>M</v>
      </c>
      <c r="AF813">
        <f>IF('WetLitterbags placem_collection'!AC154="","",'WetLitterbags placem_collection'!AC154)</f>
        <v>0</v>
      </c>
      <c r="AG813">
        <f>IFERROR(AVERAGE('Dry_Litterbag Placem_Collection'!O154,'Dry_Litterbag Placem_Collection'!R154),"")</f>
        <v>6.4</v>
      </c>
      <c r="AH813" s="290">
        <f>IFERROR(AVERAGE('Dry_Litterbag Placem_Collection'!N154,'Dry_Litterbag Placem_Collection'!Q154),"")</f>
        <v>28.45</v>
      </c>
      <c r="AI813" s="289">
        <f>INDEX(Coordinates!$B$2:$B$197,MATCH(G813,Coordinates!$J$2:$J$197,0))</f>
        <v>-2.367543988</v>
      </c>
      <c r="AJ813" s="289">
        <f>INDEX(Coordinates!$C$2:$C$197,MATCH(G813,Coordinates!$J$2:$J$197,0))</f>
        <v>34.060168969999999</v>
      </c>
      <c r="AK813" s="289" t="str">
        <f>IF(ISNUMBER(SEARCH("C", 'Dry_Litterbag Placem_Collection'!V154)),"YES","")</f>
        <v/>
      </c>
      <c r="AL813" s="289" t="str">
        <f>IF(ISNUMBER(SEARCH("H", 'Dry_Litterbag Placem_Collection'!V154)),"YES","")</f>
        <v/>
      </c>
      <c r="AM813" s="289" t="str">
        <f>IF(ISNUMBER(SEARCH("R", 'Dry_Litterbag Placem_Collection'!V154)),"YES","")</f>
        <v/>
      </c>
    </row>
    <row r="814" spans="1:39" ht="15" customHeight="1">
      <c r="A814" s="281" t="s">
        <v>2677</v>
      </c>
      <c r="B814" s="282">
        <f>'Dry_Litterbag Placem_Collection'!A155</f>
        <v>153</v>
      </c>
      <c r="C814" s="282" t="str">
        <f>'Dry_Litterbag Placem_Collection'!B155</f>
        <v xml:space="preserve">Mwantimba
</v>
      </c>
      <c r="D814" s="282" t="s">
        <v>2677</v>
      </c>
      <c r="E814" s="282" t="s">
        <v>20</v>
      </c>
      <c r="F814" s="282">
        <v>4</v>
      </c>
      <c r="G814" s="283" t="str">
        <f>'Dry_Litterbag Placem_Collection'!C155</f>
        <v>Wet_P4_T1</v>
      </c>
      <c r="H814" s="293" t="s">
        <v>3672</v>
      </c>
      <c r="I814" s="294" t="s">
        <v>298</v>
      </c>
      <c r="J814" s="282" t="str">
        <f>IF(ISBLANK('Dry_Litterbag Placem_Collection'!M155),"","R"&amp;""&amp;'Dry_Litterbag Placem_Collection'!M155)</f>
        <v>R651</v>
      </c>
      <c r="K814" s="286">
        <f>IFERROR(INDEX('Green_rooibos initial weight'!$C$5:$C$1749,MATCH(J814, 'Green_rooibos initial weight'!$A$5:$A$1749,0)),"")</f>
        <v>2.2349999999999999</v>
      </c>
      <c r="L814" s="286">
        <f t="shared" si="49"/>
        <v>1.9851999999999999</v>
      </c>
      <c r="M814" s="291"/>
      <c r="N814" s="291"/>
      <c r="O814" s="286">
        <f>IF(IFERROR(INDEX('Both teabags AfterDry'!$D$3:$D$900,MATCH(J814,'Both teabags AfterDry'!$A$3:$A$900,0)),"")="","",(IFERROR(INDEX('Both teabags AfterDry'!$D$3:$D$900,MATCH(J814,'Both teabags AfterDry'!$A$3:$A$900,0)),"")))</f>
        <v>2.0049000000000001</v>
      </c>
      <c r="P814" s="286">
        <f t="shared" si="50"/>
        <v>1.8543000000000001</v>
      </c>
      <c r="Q814" s="291"/>
      <c r="R814" s="291"/>
      <c r="S814" s="287">
        <f>'Dry_Litterbag Placem_Collection'!E155</f>
        <v>42939</v>
      </c>
      <c r="T814" s="287">
        <f>IF('Dry_Litterbag Placem_Collection'!G155="","",'Dry_Litterbag Placem_Collection'!G155)</f>
        <v>43010</v>
      </c>
      <c r="U814" s="288">
        <f t="shared" si="48"/>
        <v>71</v>
      </c>
      <c r="V814" s="286">
        <f t="shared" si="51"/>
        <v>0.13089999999999979</v>
      </c>
      <c r="W814" s="289">
        <f>IFERROR(INDEX(Rainfall_Dry!$O$2:$O$217,MATCH(B814, Rainfall_Dry!$A$2:$A$217,0)),"")</f>
        <v>137.19979645800001</v>
      </c>
      <c r="X814" s="270">
        <v>27.96</v>
      </c>
      <c r="Y814" s="270">
        <v>4.9200000000000017</v>
      </c>
      <c r="Z814" s="270">
        <v>67.12</v>
      </c>
      <c r="AA814" s="271" t="s">
        <v>2688</v>
      </c>
      <c r="AB814" s="270">
        <v>1.0437161163134547</v>
      </c>
      <c r="AC814">
        <f>IF('WetLitterbags placem_collection'!AB155="","",'WetLitterbags placem_collection'!AB155)</f>
        <v>2.1</v>
      </c>
      <c r="AD814">
        <f>IF('WetLitterbags placem_collection'!Z155="","",'WetLitterbags placem_collection'!Z155)</f>
        <v>16.399999999999999</v>
      </c>
      <c r="AE814" s="256" t="str">
        <f>IF('WetLitterbags placem_collection'!AA155="","",'WetLitterbags placem_collection'!AA155)</f>
        <v>G</v>
      </c>
      <c r="AF814">
        <f>IF('WetLitterbags placem_collection'!AC155="","",'WetLitterbags placem_collection'!AC155)</f>
        <v>0</v>
      </c>
      <c r="AG814">
        <f>IFERROR(AVERAGE('Dry_Litterbag Placem_Collection'!O155,'Dry_Litterbag Placem_Collection'!R155),"")</f>
        <v>5.65</v>
      </c>
      <c r="AH814" s="290">
        <f>IFERROR(AVERAGE('Dry_Litterbag Placem_Collection'!N155,'Dry_Litterbag Placem_Collection'!Q155),"")</f>
        <v>31.65</v>
      </c>
      <c r="AI814" s="289">
        <f>INDEX(Coordinates!$B$2:$B$197,MATCH(G814,Coordinates!$J$2:$J$197,0))</f>
        <v>-2.3676780150000001</v>
      </c>
      <c r="AJ814" s="289">
        <f>INDEX(Coordinates!$C$2:$C$197,MATCH(G814,Coordinates!$J$2:$J$197,0))</f>
        <v>34.05937797</v>
      </c>
      <c r="AK814" s="289" t="str">
        <f>IF(ISNUMBER(SEARCH("C", 'Dry_Litterbag Placem_Collection'!V155)),"YES","")</f>
        <v/>
      </c>
      <c r="AL814" s="289" t="str">
        <f>IF(ISNUMBER(SEARCH("H", 'Dry_Litterbag Placem_Collection'!V155)),"YES","")</f>
        <v/>
      </c>
      <c r="AM814" s="289" t="str">
        <f>IF(ISNUMBER(SEARCH("R", 'Dry_Litterbag Placem_Collection'!V155)),"YES","")</f>
        <v/>
      </c>
    </row>
    <row r="815" spans="1:39" ht="15" customHeight="1">
      <c r="A815" s="281" t="s">
        <v>2677</v>
      </c>
      <c r="B815" s="282">
        <f>'Dry_Litterbag Placem_Collection'!A156</f>
        <v>154</v>
      </c>
      <c r="C815" s="282" t="str">
        <f>'Dry_Litterbag Placem_Collection'!B156</f>
        <v xml:space="preserve">Mwantimba
</v>
      </c>
      <c r="D815" s="282" t="s">
        <v>2677</v>
      </c>
      <c r="E815" s="282" t="s">
        <v>20</v>
      </c>
      <c r="F815" s="282">
        <v>4</v>
      </c>
      <c r="G815" s="283" t="str">
        <f>'Dry_Litterbag Placem_Collection'!C156</f>
        <v>Wet_P4_T2</v>
      </c>
      <c r="H815" s="293" t="s">
        <v>3672</v>
      </c>
      <c r="I815" s="294" t="s">
        <v>298</v>
      </c>
      <c r="J815" s="282" t="str">
        <f>IF(ISBLANK('Dry_Litterbag Placem_Collection'!M156),"","R"&amp;""&amp;'Dry_Litterbag Placem_Collection'!M156)</f>
        <v>R367</v>
      </c>
      <c r="K815" s="286">
        <f>IFERROR(INDEX('Green_rooibos initial weight'!$C$5:$C$1749,MATCH(J815, 'Green_rooibos initial weight'!$A$5:$A$1749,0)),"")</f>
        <v>2.165</v>
      </c>
      <c r="L815" s="286">
        <f t="shared" si="49"/>
        <v>1.9152</v>
      </c>
      <c r="M815" s="291"/>
      <c r="N815" s="291"/>
      <c r="O815" s="286">
        <f>IF(IFERROR(INDEX('Both teabags AfterDry'!$D$3:$D$900,MATCH(J815,'Both teabags AfterDry'!$A$3:$A$900,0)),"")="","",(IFERROR(INDEX('Both teabags AfterDry'!$D$3:$D$900,MATCH(J815,'Both teabags AfterDry'!$A$3:$A$900,0)),"")))</f>
        <v>1.8496999999999999</v>
      </c>
      <c r="P815" s="286">
        <f t="shared" si="50"/>
        <v>1.6990999999999998</v>
      </c>
      <c r="Q815" s="291"/>
      <c r="R815" s="291"/>
      <c r="S815" s="287">
        <f>'Dry_Litterbag Placem_Collection'!E156</f>
        <v>42939</v>
      </c>
      <c r="T815" s="287">
        <f>IF('Dry_Litterbag Placem_Collection'!G156="","",'Dry_Litterbag Placem_Collection'!G156)</f>
        <v>43010</v>
      </c>
      <c r="U815" s="288">
        <f t="shared" si="48"/>
        <v>71</v>
      </c>
      <c r="V815" s="286">
        <f t="shared" si="51"/>
        <v>0.21610000000000018</v>
      </c>
      <c r="W815" s="289">
        <f>IFERROR(INDEX(Rainfall_Dry!$O$2:$O$217,MATCH(B815, Rainfall_Dry!$A$2:$A$217,0)),"")</f>
        <v>137.19979645800001</v>
      </c>
      <c r="X815" s="270">
        <v>27.96</v>
      </c>
      <c r="Y815" s="270">
        <v>4.9200000000000017</v>
      </c>
      <c r="Z815" s="270">
        <v>67.12</v>
      </c>
      <c r="AA815" s="271" t="s">
        <v>2688</v>
      </c>
      <c r="AB815" s="270">
        <v>2.0437161163134498</v>
      </c>
      <c r="AC815">
        <f>IF('WetLitterbags placem_collection'!AB156="","",'WetLitterbags placem_collection'!AB156)</f>
        <v>2.15</v>
      </c>
      <c r="AD815">
        <f>IF('WetLitterbags placem_collection'!Z156="","",'WetLitterbags placem_collection'!Z156)</f>
        <v>9</v>
      </c>
      <c r="AE815" s="256" t="str">
        <f>IF('WetLitterbags placem_collection'!AA156="","",'WetLitterbags placem_collection'!AA156)</f>
        <v>G</v>
      </c>
      <c r="AF815">
        <f>IF('WetLitterbags placem_collection'!AC156="","",'WetLitterbags placem_collection'!AC156)</f>
        <v>0</v>
      </c>
      <c r="AG815">
        <f>IFERROR(AVERAGE('Dry_Litterbag Placem_Collection'!O156,'Dry_Litterbag Placem_Collection'!R156),"")</f>
        <v>4.05</v>
      </c>
      <c r="AH815" s="290">
        <f>IFERROR(AVERAGE('Dry_Litterbag Placem_Collection'!N156,'Dry_Litterbag Placem_Collection'!Q156),"")</f>
        <v>30.45</v>
      </c>
      <c r="AI815" s="289">
        <f>INDEX(Coordinates!$B$2:$B$197,MATCH(G815,Coordinates!$J$2:$J$197,0))</f>
        <v>-2.3677299820000002</v>
      </c>
      <c r="AJ815" s="289">
        <f>INDEX(Coordinates!$C$2:$C$197,MATCH(G815,Coordinates!$J$2:$J$197,0))</f>
        <v>34.059351990000003</v>
      </c>
      <c r="AK815" s="289" t="str">
        <f>IF(ISNUMBER(SEARCH("C", 'Dry_Litterbag Placem_Collection'!V156)),"YES","")</f>
        <v/>
      </c>
      <c r="AL815" s="289" t="str">
        <f>IF(ISNUMBER(SEARCH("H", 'Dry_Litterbag Placem_Collection'!V156)),"YES","")</f>
        <v/>
      </c>
      <c r="AM815" s="289" t="str">
        <f>IF(ISNUMBER(SEARCH("R", 'Dry_Litterbag Placem_Collection'!V156)),"YES","")</f>
        <v/>
      </c>
    </row>
    <row r="816" spans="1:39" ht="15" customHeight="1">
      <c r="A816" s="281" t="s">
        <v>2677</v>
      </c>
      <c r="B816" s="282">
        <f>'Dry_Litterbag Placem_Collection'!A157</f>
        <v>155</v>
      </c>
      <c r="C816" s="282" t="str">
        <f>'Dry_Litterbag Placem_Collection'!B157</f>
        <v xml:space="preserve">Mwantimba
</v>
      </c>
      <c r="D816" s="282" t="s">
        <v>2677</v>
      </c>
      <c r="E816" s="282" t="s">
        <v>20</v>
      </c>
      <c r="F816" s="282">
        <v>4</v>
      </c>
      <c r="G816" s="283" t="str">
        <f>'Dry_Litterbag Placem_Collection'!C157</f>
        <v>Wet_P4_T3</v>
      </c>
      <c r="H816" s="293" t="s">
        <v>3672</v>
      </c>
      <c r="I816" s="294" t="s">
        <v>298</v>
      </c>
      <c r="J816" s="282" t="str">
        <f>IF(ISBLANK('Dry_Litterbag Placem_Collection'!M157),"","R"&amp;""&amp;'Dry_Litterbag Placem_Collection'!M157)</f>
        <v>R617</v>
      </c>
      <c r="K816" s="286">
        <f>IFERROR(INDEX('Green_rooibos initial weight'!$C$5:$C$1749,MATCH(J816, 'Green_rooibos initial weight'!$A$5:$A$1749,0)),"")</f>
        <v>2.2010000000000001</v>
      </c>
      <c r="L816" s="286">
        <f t="shared" si="49"/>
        <v>1.9512</v>
      </c>
      <c r="M816" s="291"/>
      <c r="N816" s="291"/>
      <c r="O816" s="286">
        <f>IF(IFERROR(INDEX('Both teabags AfterDry'!$D$3:$D$900,MATCH(J816,'Both teabags AfterDry'!$A$3:$A$900,0)),"")="","",(IFERROR(INDEX('Both teabags AfterDry'!$D$3:$D$900,MATCH(J816,'Both teabags AfterDry'!$A$3:$A$900,0)),"")))</f>
        <v>1.8621000000000001</v>
      </c>
      <c r="P816" s="286">
        <f t="shared" si="50"/>
        <v>1.7115</v>
      </c>
      <c r="Q816" s="291"/>
      <c r="R816" s="291"/>
      <c r="S816" s="287">
        <f>'Dry_Litterbag Placem_Collection'!E157</f>
        <v>42939</v>
      </c>
      <c r="T816" s="287">
        <f>IF('Dry_Litterbag Placem_Collection'!G157="","",'Dry_Litterbag Placem_Collection'!G157)</f>
        <v>43010</v>
      </c>
      <c r="U816" s="288">
        <f t="shared" si="48"/>
        <v>71</v>
      </c>
      <c r="V816" s="286">
        <f t="shared" si="51"/>
        <v>0.23970000000000002</v>
      </c>
      <c r="W816" s="289">
        <f>IFERROR(INDEX(Rainfall_Dry!$O$2:$O$217,MATCH(B816, Rainfall_Dry!$A$2:$A$217,0)),"")</f>
        <v>137.19979645800001</v>
      </c>
      <c r="X816" s="270">
        <v>27.96</v>
      </c>
      <c r="Y816" s="270">
        <v>4.9200000000000017</v>
      </c>
      <c r="Z816" s="270">
        <v>67.12</v>
      </c>
      <c r="AA816" s="271" t="s">
        <v>2688</v>
      </c>
      <c r="AB816" s="270">
        <v>3.0437161163134498</v>
      </c>
      <c r="AC816">
        <f>IF('WetLitterbags placem_collection'!AB157="","",'WetLitterbags placem_collection'!AB157)</f>
        <v>1.2</v>
      </c>
      <c r="AD816">
        <f>IF('WetLitterbags placem_collection'!Z157="","",'WetLitterbags placem_collection'!Z157)</f>
        <v>11</v>
      </c>
      <c r="AE816" s="256" t="str">
        <f>IF('WetLitterbags placem_collection'!AA157="","",'WetLitterbags placem_collection'!AA157)</f>
        <v>G</v>
      </c>
      <c r="AF816">
        <f>IF('WetLitterbags placem_collection'!AC157="","",'WetLitterbags placem_collection'!AC157)</f>
        <v>0</v>
      </c>
      <c r="AG816">
        <f>IFERROR(AVERAGE('Dry_Litterbag Placem_Collection'!O157,'Dry_Litterbag Placem_Collection'!R157),"")</f>
        <v>5.0999999999999996</v>
      </c>
      <c r="AH816" s="290">
        <f>IFERROR(AVERAGE('Dry_Litterbag Placem_Collection'!N157,'Dry_Litterbag Placem_Collection'!Q157),"")</f>
        <v>29.4</v>
      </c>
      <c r="AI816" s="289">
        <f>INDEX(Coordinates!$B$2:$B$197,MATCH(G816,Coordinates!$J$2:$J$197,0))</f>
        <v>-2.3677119609999999</v>
      </c>
      <c r="AJ816" s="289">
        <f>INDEX(Coordinates!$C$2:$C$197,MATCH(G816,Coordinates!$J$2:$J$197,0))</f>
        <v>34.059339000000001</v>
      </c>
      <c r="AK816" s="289" t="str">
        <f>IF(ISNUMBER(SEARCH("C", 'Dry_Litterbag Placem_Collection'!V157)),"YES","")</f>
        <v/>
      </c>
      <c r="AL816" s="289" t="str">
        <f>IF(ISNUMBER(SEARCH("H", 'Dry_Litterbag Placem_Collection'!V157)),"YES","")</f>
        <v/>
      </c>
      <c r="AM816" s="289" t="str">
        <f>IF(ISNUMBER(SEARCH("R", 'Dry_Litterbag Placem_Collection'!V157)),"YES","")</f>
        <v/>
      </c>
    </row>
    <row r="817" spans="1:39" ht="15" customHeight="1">
      <c r="A817" s="281" t="s">
        <v>2677</v>
      </c>
      <c r="B817" s="282">
        <f>'Dry_Litterbag Placem_Collection'!A158</f>
        <v>156</v>
      </c>
      <c r="C817" s="282" t="str">
        <f>'Dry_Litterbag Placem_Collection'!B158</f>
        <v xml:space="preserve">Mwantimba
</v>
      </c>
      <c r="D817" s="282" t="s">
        <v>2677</v>
      </c>
      <c r="E817" s="282" t="s">
        <v>20</v>
      </c>
      <c r="F817" s="282">
        <v>4</v>
      </c>
      <c r="G817" s="283" t="str">
        <f>'Dry_Litterbag Placem_Collection'!C158</f>
        <v>Wet_P4_T4</v>
      </c>
      <c r="H817" s="293" t="s">
        <v>3672</v>
      </c>
      <c r="I817" s="294" t="s">
        <v>298</v>
      </c>
      <c r="J817" s="282" t="str">
        <f>IF(ISBLANK('Dry_Litterbag Placem_Collection'!M158),"","R"&amp;""&amp;'Dry_Litterbag Placem_Collection'!M158)</f>
        <v>R84</v>
      </c>
      <c r="K817" s="286">
        <f>IFERROR(INDEX('Green_rooibos initial weight'!$C$5:$C$1749,MATCH(J817, 'Green_rooibos initial weight'!$A$5:$A$1749,0)),"")</f>
        <v>2.1629999999999998</v>
      </c>
      <c r="L817" s="286">
        <f t="shared" si="49"/>
        <v>1.9131999999999998</v>
      </c>
      <c r="M817" s="291"/>
      <c r="N817" s="291"/>
      <c r="O817" s="286">
        <f>IF(IFERROR(INDEX('Both teabags AfterDry'!$D$3:$D$900,MATCH(J817,'Both teabags AfterDry'!$A$3:$A$900,0)),"")="","",(IFERROR(INDEX('Both teabags AfterDry'!$D$3:$D$900,MATCH(J817,'Both teabags AfterDry'!$A$3:$A$900,0)),"")))</f>
        <v>1.8827</v>
      </c>
      <c r="P817" s="286">
        <f t="shared" si="50"/>
        <v>1.7321</v>
      </c>
      <c r="Q817" s="291"/>
      <c r="R817" s="291"/>
      <c r="S817" s="287">
        <f>'Dry_Litterbag Placem_Collection'!E158</f>
        <v>42939</v>
      </c>
      <c r="T817" s="287">
        <f>IF('Dry_Litterbag Placem_Collection'!G158="","",'Dry_Litterbag Placem_Collection'!G158)</f>
        <v>43010</v>
      </c>
      <c r="U817" s="288">
        <f t="shared" si="48"/>
        <v>71</v>
      </c>
      <c r="V817" s="286">
        <f t="shared" si="51"/>
        <v>0.18109999999999982</v>
      </c>
      <c r="W817" s="289">
        <f>IFERROR(INDEX(Rainfall_Dry!$O$2:$O$217,MATCH(B817, Rainfall_Dry!$A$2:$A$217,0)),"")</f>
        <v>137.19979645800001</v>
      </c>
      <c r="X817" s="270">
        <v>27.96</v>
      </c>
      <c r="Y817" s="270">
        <v>4.9200000000000017</v>
      </c>
      <c r="Z817" s="270">
        <v>67.12</v>
      </c>
      <c r="AA817" s="271" t="s">
        <v>2688</v>
      </c>
      <c r="AB817" s="270">
        <v>4.0437161163134503</v>
      </c>
      <c r="AC817">
        <f>IF('WetLitterbags placem_collection'!AB158="","",'WetLitterbags placem_collection'!AB158)</f>
        <v>1.55</v>
      </c>
      <c r="AD817">
        <f>IF('WetLitterbags placem_collection'!Z158="","",'WetLitterbags placem_collection'!Z158)</f>
        <v>9.1</v>
      </c>
      <c r="AE817" s="256" t="str">
        <f>IF('WetLitterbags placem_collection'!AA158="","",'WetLitterbags placem_collection'!AA158)</f>
        <v>O</v>
      </c>
      <c r="AF817">
        <f>IF('WetLitterbags placem_collection'!AC158="","",'WetLitterbags placem_collection'!AC158)</f>
        <v>0</v>
      </c>
      <c r="AG817">
        <f>IFERROR(AVERAGE('Dry_Litterbag Placem_Collection'!O158,'Dry_Litterbag Placem_Collection'!R158),"")</f>
        <v>4.5</v>
      </c>
      <c r="AH817" s="290">
        <f>IFERROR(AVERAGE('Dry_Litterbag Placem_Collection'!N158,'Dry_Litterbag Placem_Collection'!Q158),"")</f>
        <v>30.35</v>
      </c>
      <c r="AI817" s="289">
        <f>INDEX(Coordinates!$B$2:$B$197,MATCH(G817,Coordinates!$J$2:$J$197,0))</f>
        <v>-2.3676950300000001</v>
      </c>
      <c r="AJ817" s="289">
        <f>INDEX(Coordinates!$C$2:$C$197,MATCH(G817,Coordinates!$J$2:$J$197,0))</f>
        <v>34.059499010000003</v>
      </c>
      <c r="AK817" s="289" t="str">
        <f>IF(ISNUMBER(SEARCH("C", 'Dry_Litterbag Placem_Collection'!V158)),"YES","")</f>
        <v/>
      </c>
      <c r="AL817" s="289" t="str">
        <f>IF(ISNUMBER(SEARCH("H", 'Dry_Litterbag Placem_Collection'!V158)),"YES","")</f>
        <v/>
      </c>
      <c r="AM817" s="289" t="str">
        <f>IF(ISNUMBER(SEARCH("R", 'Dry_Litterbag Placem_Collection'!V158)),"YES","")</f>
        <v/>
      </c>
    </row>
    <row r="818" spans="1:39" ht="15" customHeight="1">
      <c r="A818" s="281" t="s">
        <v>2677</v>
      </c>
      <c r="B818" s="282">
        <f>'Dry_Litterbag Placem_Collection'!A159</f>
        <v>157</v>
      </c>
      <c r="C818" s="282" t="str">
        <f>'Dry_Litterbag Placem_Collection'!B159</f>
        <v xml:space="preserve">Mwantimba
</v>
      </c>
      <c r="D818" s="282" t="s">
        <v>2677</v>
      </c>
      <c r="E818" s="282" t="s">
        <v>20</v>
      </c>
      <c r="F818" s="282">
        <v>4</v>
      </c>
      <c r="G818" s="283" t="str">
        <f>'Dry_Litterbag Placem_Collection'!C159</f>
        <v>Wet_P4_T5</v>
      </c>
      <c r="H818" s="293" t="s">
        <v>3672</v>
      </c>
      <c r="I818" s="294" t="s">
        <v>298</v>
      </c>
      <c r="J818" s="282" t="str">
        <f>IF(ISBLANK('Dry_Litterbag Placem_Collection'!M159),"","R"&amp;""&amp;'Dry_Litterbag Placem_Collection'!M159)</f>
        <v>R248</v>
      </c>
      <c r="K818" s="286">
        <f>IFERROR(INDEX('Green_rooibos initial weight'!$C$5:$C$1749,MATCH(J818, 'Green_rooibos initial weight'!$A$5:$A$1749,0)),"")</f>
        <v>2.1829999999999998</v>
      </c>
      <c r="L818" s="286">
        <f t="shared" si="49"/>
        <v>1.9331999999999998</v>
      </c>
      <c r="M818" s="291"/>
      <c r="N818" s="291"/>
      <c r="O818" s="286" t="str">
        <f>IF(IFERROR(INDEX('Both teabags AfterDry'!$D$3:$D$900,MATCH(J818,'Both teabags AfterDry'!$A$3:$A$900,0)),"")="","",(IFERROR(INDEX('Both teabags AfterDry'!$D$3:$D$900,MATCH(J818,'Both teabags AfterDry'!$A$3:$A$900,0)),"")))</f>
        <v/>
      </c>
      <c r="P818" s="286" t="str">
        <f t="shared" si="50"/>
        <v/>
      </c>
      <c r="Q818" s="291"/>
      <c r="R818" s="291"/>
      <c r="S818" s="287">
        <f>'Dry_Litterbag Placem_Collection'!E159</f>
        <v>42939</v>
      </c>
      <c r="T818" s="287">
        <f>IF('Dry_Litterbag Placem_Collection'!G159="","",'Dry_Litterbag Placem_Collection'!G159)</f>
        <v>43010</v>
      </c>
      <c r="U818" s="288">
        <f t="shared" si="48"/>
        <v>71</v>
      </c>
      <c r="V818" s="286" t="str">
        <f t="shared" si="51"/>
        <v/>
      </c>
      <c r="W818" s="289">
        <f>IFERROR(INDEX(Rainfall_Dry!$O$2:$O$217,MATCH(B818, Rainfall_Dry!$A$2:$A$217,0)),"")</f>
        <v>137.19979645800001</v>
      </c>
      <c r="X818" s="270">
        <v>27.96</v>
      </c>
      <c r="Y818" s="270">
        <v>4.9200000000000017</v>
      </c>
      <c r="Z818" s="270">
        <v>67.12</v>
      </c>
      <c r="AA818" s="271" t="s">
        <v>2688</v>
      </c>
      <c r="AB818" s="270">
        <v>5.0437161163134503</v>
      </c>
      <c r="AC818">
        <f>IF('WetLitterbags placem_collection'!AB159="","",'WetLitterbags placem_collection'!AB159)</f>
        <v>2.2999999999999998</v>
      </c>
      <c r="AD818">
        <f>IF('WetLitterbags placem_collection'!Z159="","",'WetLitterbags placem_collection'!Z159)</f>
        <v>7.7</v>
      </c>
      <c r="AE818" s="256" t="str">
        <f>IF('WetLitterbags placem_collection'!AA159="","",'WetLitterbags placem_collection'!AA159)</f>
        <v>O</v>
      </c>
      <c r="AF818">
        <f>IF('WetLitterbags placem_collection'!AC159="","",'WetLitterbags placem_collection'!AC159)</f>
        <v>0</v>
      </c>
      <c r="AG818">
        <f>IFERROR(AVERAGE('Dry_Litterbag Placem_Collection'!O159,'Dry_Litterbag Placem_Collection'!R159),"")</f>
        <v>5.65</v>
      </c>
      <c r="AH818" s="290">
        <f>IFERROR(AVERAGE('Dry_Litterbag Placem_Collection'!N159,'Dry_Litterbag Placem_Collection'!Q159),"")</f>
        <v>29.85</v>
      </c>
      <c r="AI818" s="289">
        <f>INDEX(Coordinates!$B$2:$B$197,MATCH(G818,Coordinates!$J$2:$J$197,0))</f>
        <v>-2.3678019830000001</v>
      </c>
      <c r="AJ818" s="289">
        <f>INDEX(Coordinates!$C$2:$C$197,MATCH(G818,Coordinates!$J$2:$J$197,0))</f>
        <v>34.059521969999999</v>
      </c>
      <c r="AK818" s="289" t="str">
        <f>IF(ISNUMBER(SEARCH("C", 'Dry_Litterbag Placem_Collection'!V159)),"YES","")</f>
        <v/>
      </c>
      <c r="AL818" s="289" t="str">
        <f>IF(ISNUMBER(SEARCH("H", 'Dry_Litterbag Placem_Collection'!V159)),"YES","")</f>
        <v/>
      </c>
      <c r="AM818" s="289" t="str">
        <f>IF(ISNUMBER(SEARCH("R", 'Dry_Litterbag Placem_Collection'!V159)),"YES","")</f>
        <v/>
      </c>
    </row>
    <row r="819" spans="1:39" ht="15" customHeight="1">
      <c r="A819" s="281" t="s">
        <v>2677</v>
      </c>
      <c r="B819" s="282">
        <f>'Dry_Litterbag Placem_Collection'!A160</f>
        <v>158</v>
      </c>
      <c r="C819" s="282" t="str">
        <f>'Dry_Litterbag Placem_Collection'!B160</f>
        <v xml:space="preserve">Mwantimba
</v>
      </c>
      <c r="D819" s="282" t="s">
        <v>2677</v>
      </c>
      <c r="E819" s="282" t="s">
        <v>20</v>
      </c>
      <c r="F819" s="282">
        <v>4</v>
      </c>
      <c r="G819" s="283" t="str">
        <f>'Dry_Litterbag Placem_Collection'!C160</f>
        <v>Wet_P4_T6</v>
      </c>
      <c r="H819" s="293" t="s">
        <v>3672</v>
      </c>
      <c r="I819" s="294" t="s">
        <v>298</v>
      </c>
      <c r="J819" s="282" t="str">
        <f>IF(ISBLANK('Dry_Litterbag Placem_Collection'!M160),"","R"&amp;""&amp;'Dry_Litterbag Placem_Collection'!M160)</f>
        <v>R238</v>
      </c>
      <c r="K819" s="286">
        <f>IFERROR(INDEX('Green_rooibos initial weight'!$C$5:$C$1749,MATCH(J819, 'Green_rooibos initial weight'!$A$5:$A$1749,0)),"")</f>
        <v>2.2389999999999999</v>
      </c>
      <c r="L819" s="286">
        <f t="shared" si="49"/>
        <v>1.9891999999999999</v>
      </c>
      <c r="M819" s="291"/>
      <c r="N819" s="291"/>
      <c r="O819" s="286">
        <f>IF(IFERROR(INDEX('Both teabags AfterDry'!$D$3:$D$900,MATCH(J819,'Both teabags AfterDry'!$A$3:$A$900,0)),"")="","",(IFERROR(INDEX('Both teabags AfterDry'!$D$3:$D$900,MATCH(J819,'Both teabags AfterDry'!$A$3:$A$900,0)),"")))</f>
        <v>1.7898000000000001</v>
      </c>
      <c r="P819" s="286">
        <f t="shared" si="50"/>
        <v>1.6392</v>
      </c>
      <c r="Q819" s="291"/>
      <c r="R819" s="291"/>
      <c r="S819" s="287">
        <f>'Dry_Litterbag Placem_Collection'!E160</f>
        <v>42939</v>
      </c>
      <c r="T819" s="287">
        <f>IF('Dry_Litterbag Placem_Collection'!G160="","",'Dry_Litterbag Placem_Collection'!G160)</f>
        <v>43010</v>
      </c>
      <c r="U819" s="288">
        <f t="shared" si="48"/>
        <v>71</v>
      </c>
      <c r="V819" s="286">
        <f t="shared" si="51"/>
        <v>0.34999999999999987</v>
      </c>
      <c r="W819" s="289">
        <f>IFERROR(INDEX(Rainfall_Dry!$O$2:$O$217,MATCH(B819, Rainfall_Dry!$A$2:$A$217,0)),"")</f>
        <v>137.19979645800001</v>
      </c>
      <c r="X819" s="270">
        <v>27.96</v>
      </c>
      <c r="Y819" s="270">
        <v>4.9200000000000017</v>
      </c>
      <c r="Z819" s="270">
        <v>67.12</v>
      </c>
      <c r="AA819" s="271" t="s">
        <v>2688</v>
      </c>
      <c r="AB819" s="270">
        <v>6.0437161163134503</v>
      </c>
      <c r="AC819">
        <f>IF('WetLitterbags placem_collection'!AB160="","",'WetLitterbags placem_collection'!AB160)</f>
        <v>1.9</v>
      </c>
      <c r="AD819">
        <f>IF('WetLitterbags placem_collection'!Z160="","",'WetLitterbags placem_collection'!Z160)</f>
        <v>4.3</v>
      </c>
      <c r="AE819" s="256" t="str">
        <f>IF('WetLitterbags placem_collection'!AA160="","",'WetLitterbags placem_collection'!AA160)</f>
        <v>O</v>
      </c>
      <c r="AF819">
        <f>IF('WetLitterbags placem_collection'!AC160="","",'WetLitterbags placem_collection'!AC160)</f>
        <v>0</v>
      </c>
      <c r="AG819">
        <f>IFERROR(AVERAGE('Dry_Litterbag Placem_Collection'!O160,'Dry_Litterbag Placem_Collection'!R160),"")</f>
        <v>5.95</v>
      </c>
      <c r="AH819" s="290">
        <f>IFERROR(AVERAGE('Dry_Litterbag Placem_Collection'!N160,'Dry_Litterbag Placem_Collection'!Q160),"")</f>
        <v>31.8</v>
      </c>
      <c r="AI819" s="289">
        <f>INDEX(Coordinates!$B$2:$B$197,MATCH(G819,Coordinates!$J$2:$J$197,0))</f>
        <v>-2.3679270410000002</v>
      </c>
      <c r="AJ819" s="289">
        <f>INDEX(Coordinates!$C$2:$C$197,MATCH(G819,Coordinates!$J$2:$J$197,0))</f>
        <v>34.059300020000002</v>
      </c>
      <c r="AK819" s="289" t="str">
        <f>IF(ISNUMBER(SEARCH("C", 'Dry_Litterbag Placem_Collection'!V160)),"YES","")</f>
        <v/>
      </c>
      <c r="AL819" s="289" t="str">
        <f>IF(ISNUMBER(SEARCH("H", 'Dry_Litterbag Placem_Collection'!V160)),"YES","")</f>
        <v/>
      </c>
      <c r="AM819" s="289" t="str">
        <f>IF(ISNUMBER(SEARCH("R", 'Dry_Litterbag Placem_Collection'!V160)),"YES","")</f>
        <v/>
      </c>
    </row>
    <row r="820" spans="1:39" ht="15" customHeight="1">
      <c r="A820" s="281" t="s">
        <v>2677</v>
      </c>
      <c r="B820" s="282">
        <f>'Dry_Litterbag Placem_Collection'!A161</f>
        <v>159</v>
      </c>
      <c r="C820" s="282" t="str">
        <f>'Dry_Litterbag Placem_Collection'!B161</f>
        <v xml:space="preserve">Mwantimba
</v>
      </c>
      <c r="D820" s="282" t="s">
        <v>2677</v>
      </c>
      <c r="E820" s="282" t="s">
        <v>20</v>
      </c>
      <c r="F820" s="282">
        <v>4</v>
      </c>
      <c r="G820" s="283" t="str">
        <f>'Dry_Litterbag Placem_Collection'!C161</f>
        <v>Wet_P4_T7</v>
      </c>
      <c r="H820" s="293" t="s">
        <v>3672</v>
      </c>
      <c r="I820" s="294" t="s">
        <v>298</v>
      </c>
      <c r="J820" s="282" t="str">
        <f>IF(ISBLANK('Dry_Litterbag Placem_Collection'!M161),"","R"&amp;""&amp;'Dry_Litterbag Placem_Collection'!M161)</f>
        <v/>
      </c>
      <c r="K820" s="286" t="str">
        <f>IFERROR(INDEX('Green_rooibos initial weight'!$C$5:$C$1749,MATCH(J820, 'Green_rooibos initial weight'!$A$5:$A$1749,0)),"")</f>
        <v/>
      </c>
      <c r="L820" s="286" t="str">
        <f t="shared" si="49"/>
        <v/>
      </c>
      <c r="M820" s="291"/>
      <c r="N820" s="291"/>
      <c r="O820" s="286" t="str">
        <f>IF(IFERROR(INDEX('Both teabags AfterDry'!$D$3:$D$900,MATCH(J820,'Both teabags AfterDry'!$A$3:$A$900,0)),"")="","",(IFERROR(INDEX('Both teabags AfterDry'!$D$3:$D$900,MATCH(J820,'Both teabags AfterDry'!$A$3:$A$900,0)),"")))</f>
        <v/>
      </c>
      <c r="P820" s="286" t="str">
        <f t="shared" si="50"/>
        <v/>
      </c>
      <c r="Q820" s="291"/>
      <c r="R820" s="291"/>
      <c r="S820" s="287">
        <f>'Dry_Litterbag Placem_Collection'!E161</f>
        <v>0</v>
      </c>
      <c r="T820" s="287" t="str">
        <f>IF('Dry_Litterbag Placem_Collection'!G161="","",'Dry_Litterbag Placem_Collection'!G161)</f>
        <v/>
      </c>
      <c r="U820" s="288" t="str">
        <f t="shared" si="48"/>
        <v/>
      </c>
      <c r="V820" s="286" t="str">
        <f t="shared" si="51"/>
        <v/>
      </c>
      <c r="W820" s="289" t="str">
        <f>IFERROR(INDEX(Rainfall_Dry!$O$2:$O$217,MATCH(B820, Rainfall_Dry!$A$2:$A$217,0)),"")</f>
        <v/>
      </c>
      <c r="X820" s="270">
        <v>27.96</v>
      </c>
      <c r="Y820" s="270">
        <v>4.9200000000000017</v>
      </c>
      <c r="Z820" s="270">
        <v>67.12</v>
      </c>
      <c r="AA820" s="271" t="s">
        <v>2688</v>
      </c>
      <c r="AB820" s="270">
        <v>7.0437161163134503</v>
      </c>
      <c r="AC820">
        <f>IF('WetLitterbags placem_collection'!AB161="","",'WetLitterbags placem_collection'!AB161)</f>
        <v>2.65</v>
      </c>
      <c r="AD820">
        <f>IF('WetLitterbags placem_collection'!Z161="","",'WetLitterbags placem_collection'!Z161)</f>
        <v>0</v>
      </c>
      <c r="AE820" s="256" t="str">
        <f>IF('WetLitterbags placem_collection'!AA161="","",'WetLitterbags placem_collection'!AA161)</f>
        <v>G</v>
      </c>
      <c r="AF820">
        <f>IF('WetLitterbags placem_collection'!AC161="","",'WetLitterbags placem_collection'!AC161)</f>
        <v>1</v>
      </c>
      <c r="AG820" t="str">
        <f>IFERROR(AVERAGE('Dry_Litterbag Placem_Collection'!O161,'Dry_Litterbag Placem_Collection'!R161),"")</f>
        <v/>
      </c>
      <c r="AH820" s="290" t="str">
        <f>IFERROR(AVERAGE('Dry_Litterbag Placem_Collection'!N161,'Dry_Litterbag Placem_Collection'!Q161),"")</f>
        <v/>
      </c>
      <c r="AI820" s="289">
        <f>INDEX(Coordinates!$B$2:$B$197,MATCH(G820,Coordinates!$J$2:$J$197,0))</f>
        <v>-2.3676829599999998</v>
      </c>
      <c r="AJ820" s="289">
        <f>INDEX(Coordinates!$C$2:$C$197,MATCH(G820,Coordinates!$J$2:$J$197,0))</f>
        <v>34.059236990000002</v>
      </c>
      <c r="AK820" s="289" t="str">
        <f>IF(ISNUMBER(SEARCH("C", 'Dry_Litterbag Placem_Collection'!V161)),"YES","")</f>
        <v/>
      </c>
      <c r="AL820" s="289" t="str">
        <f>IF(ISNUMBER(SEARCH("H", 'Dry_Litterbag Placem_Collection'!V161)),"YES","")</f>
        <v/>
      </c>
      <c r="AM820" s="289" t="str">
        <f>IF(ISNUMBER(SEARCH("R", 'Dry_Litterbag Placem_Collection'!V161)),"YES","")</f>
        <v/>
      </c>
    </row>
    <row r="821" spans="1:39" ht="15" customHeight="1">
      <c r="A821" s="281" t="s">
        <v>2677</v>
      </c>
      <c r="B821" s="282">
        <f>'Dry_Litterbag Placem_Collection'!A162</f>
        <v>160</v>
      </c>
      <c r="C821" s="282" t="str">
        <f>'Dry_Litterbag Placem_Collection'!B162</f>
        <v xml:space="preserve">Mwantimba
</v>
      </c>
      <c r="D821" s="282" t="s">
        <v>2677</v>
      </c>
      <c r="E821" s="282" t="s">
        <v>20</v>
      </c>
      <c r="F821" s="282">
        <v>4</v>
      </c>
      <c r="G821" s="283" t="str">
        <f>'Dry_Litterbag Placem_Collection'!C162</f>
        <v>Wet_P4_T8</v>
      </c>
      <c r="H821" s="293" t="s">
        <v>3672</v>
      </c>
      <c r="I821" s="294" t="s">
        <v>298</v>
      </c>
      <c r="J821" s="282" t="str">
        <f>IF(ISBLANK('Dry_Litterbag Placem_Collection'!M162),"","R"&amp;""&amp;'Dry_Litterbag Placem_Collection'!M162)</f>
        <v>R350</v>
      </c>
      <c r="K821" s="286">
        <f>IFERROR(INDEX('Green_rooibos initial weight'!$C$5:$C$1749,MATCH(J821, 'Green_rooibos initial weight'!$A$5:$A$1749,0)),"")</f>
        <v>2.21</v>
      </c>
      <c r="L821" s="286">
        <f t="shared" si="49"/>
        <v>1.9601999999999999</v>
      </c>
      <c r="M821" s="291"/>
      <c r="N821" s="291"/>
      <c r="O821" s="286">
        <f>IF(IFERROR(INDEX('Both teabags AfterDry'!$D$3:$D$900,MATCH(J821,'Both teabags AfterDry'!$A$3:$A$900,0)),"")="","",(IFERROR(INDEX('Both teabags AfterDry'!$D$3:$D$900,MATCH(J821,'Both teabags AfterDry'!$A$3:$A$900,0)),"")))</f>
        <v>1.9824999999999999</v>
      </c>
      <c r="P821" s="286">
        <f t="shared" si="50"/>
        <v>1.8318999999999999</v>
      </c>
      <c r="Q821" s="291"/>
      <c r="R821" s="291"/>
      <c r="S821" s="287">
        <f>'Dry_Litterbag Placem_Collection'!E162</f>
        <v>42939</v>
      </c>
      <c r="T821" s="287">
        <f>IF('Dry_Litterbag Placem_Collection'!G162="","",'Dry_Litterbag Placem_Collection'!G162)</f>
        <v>43010</v>
      </c>
      <c r="U821" s="288">
        <f t="shared" si="48"/>
        <v>71</v>
      </c>
      <c r="V821" s="286">
        <f t="shared" si="51"/>
        <v>0.12830000000000008</v>
      </c>
      <c r="W821" s="289">
        <f>IFERROR(INDEX(Rainfall_Dry!$O$2:$O$217,MATCH(B821, Rainfall_Dry!$A$2:$A$217,0)),"")</f>
        <v>137.19979645800001</v>
      </c>
      <c r="X821" s="270">
        <v>27.96</v>
      </c>
      <c r="Y821" s="270">
        <v>4.9200000000000017</v>
      </c>
      <c r="Z821" s="270">
        <v>67.12</v>
      </c>
      <c r="AA821" s="271" t="s">
        <v>2688</v>
      </c>
      <c r="AB821" s="270">
        <v>8.0437161163134494</v>
      </c>
      <c r="AC821">
        <f>IF('WetLitterbags placem_collection'!AB162="","",'WetLitterbags placem_collection'!AB162)</f>
        <v>0.8</v>
      </c>
      <c r="AD821">
        <f>IF('WetLitterbags placem_collection'!Z162="","",'WetLitterbags placem_collection'!Z162)</f>
        <v>10.8</v>
      </c>
      <c r="AE821" s="256" t="str">
        <f>IF('WetLitterbags placem_collection'!AA162="","",'WetLitterbags placem_collection'!AA162)</f>
        <v>O</v>
      </c>
      <c r="AF821">
        <f>IF('WetLitterbags placem_collection'!AC162="","",'WetLitterbags placem_collection'!AC162)</f>
        <v>0</v>
      </c>
      <c r="AG821">
        <f>IFERROR(AVERAGE('Dry_Litterbag Placem_Collection'!O162,'Dry_Litterbag Placem_Collection'!R162),"")</f>
        <v>6.25</v>
      </c>
      <c r="AH821" s="290">
        <f>IFERROR(AVERAGE('Dry_Litterbag Placem_Collection'!N162,'Dry_Litterbag Placem_Collection'!Q162),"")</f>
        <v>29.200000000000003</v>
      </c>
      <c r="AI821" s="289">
        <f>INDEX(Coordinates!$B$2:$B$197,MATCH(G821,Coordinates!$J$2:$J$197,0))</f>
        <v>-2.367547005</v>
      </c>
      <c r="AJ821" s="289">
        <f>INDEX(Coordinates!$C$2:$C$197,MATCH(G821,Coordinates!$J$2:$J$197,0))</f>
        <v>34.059494989999997</v>
      </c>
      <c r="AK821" s="289" t="str">
        <f>IF(ISNUMBER(SEARCH("C", 'Dry_Litterbag Placem_Collection'!V162)),"YES","")</f>
        <v/>
      </c>
      <c r="AL821" s="289" t="str">
        <f>IF(ISNUMBER(SEARCH("H", 'Dry_Litterbag Placem_Collection'!V162)),"YES","")</f>
        <v/>
      </c>
      <c r="AM821" s="289" t="str">
        <f>IF(ISNUMBER(SEARCH("R", 'Dry_Litterbag Placem_Collection'!V162)),"YES","")</f>
        <v/>
      </c>
    </row>
    <row r="822" spans="1:39" ht="15" customHeight="1">
      <c r="A822" s="281" t="s">
        <v>2677</v>
      </c>
      <c r="B822" s="282">
        <f>'Dry_Litterbag Placem_Collection'!A163</f>
        <v>161</v>
      </c>
      <c r="C822" s="282" t="str">
        <f>'Dry_Litterbag Placem_Collection'!B163</f>
        <v>Handajega</v>
      </c>
      <c r="D822" s="282" t="s">
        <v>2677</v>
      </c>
      <c r="E822" s="282" t="s">
        <v>2679</v>
      </c>
      <c r="F822" s="282">
        <v>1</v>
      </c>
      <c r="G822" s="283" t="str">
        <f>'Dry_Litterbag Placem_Collection'!C163</f>
        <v>Wet_W1_T1</v>
      </c>
      <c r="H822" s="293" t="s">
        <v>3672</v>
      </c>
      <c r="I822" s="294" t="s">
        <v>298</v>
      </c>
      <c r="J822" s="282" t="str">
        <f>IF(ISBLANK('Dry_Litterbag Placem_Collection'!M163),"","R"&amp;""&amp;'Dry_Litterbag Placem_Collection'!M163)</f>
        <v>R314</v>
      </c>
      <c r="K822" s="286">
        <f>IFERROR(INDEX('Green_rooibos initial weight'!$C$5:$C$1749,MATCH(J822, 'Green_rooibos initial weight'!$A$5:$A$1749,0)),"")</f>
        <v>2.17</v>
      </c>
      <c r="L822" s="286">
        <f t="shared" si="49"/>
        <v>1.9201999999999999</v>
      </c>
      <c r="M822" s="291"/>
      <c r="N822" s="291"/>
      <c r="O822" s="286">
        <f>IF(IFERROR(INDEX('Both teabags AfterDry'!$D$3:$D$900,MATCH(J822,'Both teabags AfterDry'!$A$3:$A$900,0)),"")="","",(IFERROR(INDEX('Both teabags AfterDry'!$D$3:$D$900,MATCH(J822,'Both teabags AfterDry'!$A$3:$A$900,0)),"")))</f>
        <v>1.7397</v>
      </c>
      <c r="P822" s="286">
        <f t="shared" si="50"/>
        <v>1.5891</v>
      </c>
      <c r="Q822" s="291"/>
      <c r="R822" s="291"/>
      <c r="S822" s="287">
        <f>'Dry_Litterbag Placem_Collection'!E163</f>
        <v>42940</v>
      </c>
      <c r="T822" s="287">
        <f>IF('Dry_Litterbag Placem_Collection'!G163="","",'Dry_Litterbag Placem_Collection'!G163)</f>
        <v>43009</v>
      </c>
      <c r="U822" s="288">
        <f t="shared" si="48"/>
        <v>69</v>
      </c>
      <c r="V822" s="286">
        <f t="shared" si="51"/>
        <v>0.33109999999999995</v>
      </c>
      <c r="W822" s="289">
        <f>IFERROR(INDEX(Rainfall_Dry!$O$2:$O$217,MATCH(B822, Rainfall_Dry!$A$2:$A$217,0)),"")</f>
        <v>162.634207253</v>
      </c>
      <c r="X822" s="270">
        <v>21.96</v>
      </c>
      <c r="Y822" s="270">
        <v>4.9199999999999982</v>
      </c>
      <c r="Z822" s="270">
        <v>73.12</v>
      </c>
      <c r="AA822" s="271" t="s">
        <v>2688</v>
      </c>
      <c r="AB822" s="270">
        <v>1.2416954164613114</v>
      </c>
      <c r="AC822">
        <f>IF('WetLitterbags placem_collection'!AB163="","",'WetLitterbags placem_collection'!AB163)</f>
        <v>7.6</v>
      </c>
      <c r="AD822">
        <f>IF('WetLitterbags placem_collection'!Z163="","",'WetLitterbags placem_collection'!Z163)</f>
        <v>35.799999999999997</v>
      </c>
      <c r="AE822" s="256" t="str">
        <f>IF('WetLitterbags placem_collection'!AA163="","",'WetLitterbags placem_collection'!AA163)</f>
        <v>M</v>
      </c>
      <c r="AF822">
        <f>IF('WetLitterbags placem_collection'!AC163="","",'WetLitterbags placem_collection'!AC163)</f>
        <v>0</v>
      </c>
      <c r="AG822">
        <f>IFERROR(AVERAGE('Dry_Litterbag Placem_Collection'!O163,'Dry_Litterbag Placem_Collection'!R163),"")</f>
        <v>5.65</v>
      </c>
      <c r="AH822" s="290">
        <f>IFERROR(AVERAGE('Dry_Litterbag Placem_Collection'!N163,'Dry_Litterbag Placem_Collection'!Q163),"")</f>
        <v>31.7</v>
      </c>
      <c r="AI822" s="289">
        <f>INDEX(Coordinates!$B$2:$B$197,MATCH(G822,Coordinates!$J$2:$J$197,0))</f>
        <v>-2.272751033</v>
      </c>
      <c r="AJ822" s="289">
        <f>INDEX(Coordinates!$C$2:$C$197,MATCH(G822,Coordinates!$J$2:$J$197,0))</f>
        <v>34.023176030000002</v>
      </c>
      <c r="AK822" s="289" t="str">
        <f>IF(ISNUMBER(SEARCH("C", 'Dry_Litterbag Placem_Collection'!V163)),"YES","")</f>
        <v/>
      </c>
      <c r="AL822" s="289" t="str">
        <f>IF(ISNUMBER(SEARCH("H", 'Dry_Litterbag Placem_Collection'!V163)),"YES","")</f>
        <v/>
      </c>
      <c r="AM822" s="289" t="str">
        <f>IF(ISNUMBER(SEARCH("R", 'Dry_Litterbag Placem_Collection'!V163)),"YES","")</f>
        <v/>
      </c>
    </row>
    <row r="823" spans="1:39" ht="15" customHeight="1">
      <c r="A823" s="281" t="s">
        <v>2677</v>
      </c>
      <c r="B823" s="282">
        <f>'Dry_Litterbag Placem_Collection'!A164</f>
        <v>162</v>
      </c>
      <c r="C823" s="282" t="str">
        <f>'Dry_Litterbag Placem_Collection'!B164</f>
        <v>Handajega</v>
      </c>
      <c r="D823" s="282" t="s">
        <v>2677</v>
      </c>
      <c r="E823" s="282" t="s">
        <v>2679</v>
      </c>
      <c r="F823" s="282">
        <v>1</v>
      </c>
      <c r="G823" s="283" t="str">
        <f>'Dry_Litterbag Placem_Collection'!C164</f>
        <v>Wet_W1_T2</v>
      </c>
      <c r="H823" s="293" t="s">
        <v>3672</v>
      </c>
      <c r="I823" s="294" t="s">
        <v>298</v>
      </c>
      <c r="J823" s="282" t="str">
        <f>IF(ISBLANK('Dry_Litterbag Placem_Collection'!M164),"","R"&amp;""&amp;'Dry_Litterbag Placem_Collection'!M164)</f>
        <v>R425</v>
      </c>
      <c r="K823" s="286">
        <f>IFERROR(INDEX('Green_rooibos initial weight'!$C$5:$C$1749,MATCH(J823, 'Green_rooibos initial weight'!$A$5:$A$1749,0)),"")</f>
        <v>2.25</v>
      </c>
      <c r="L823" s="286">
        <f t="shared" si="49"/>
        <v>2.0002</v>
      </c>
      <c r="M823" s="291"/>
      <c r="N823" s="291"/>
      <c r="O823" s="286">
        <f>IF(IFERROR(INDEX('Both teabags AfterDry'!$D$3:$D$900,MATCH(J823,'Both teabags AfterDry'!$A$3:$A$900,0)),"")="","",(IFERROR(INDEX('Both teabags AfterDry'!$D$3:$D$900,MATCH(J823,'Both teabags AfterDry'!$A$3:$A$900,0)),"")))</f>
        <v>1.8856999999999999</v>
      </c>
      <c r="P823" s="286">
        <f t="shared" si="50"/>
        <v>1.7350999999999999</v>
      </c>
      <c r="Q823" s="291"/>
      <c r="R823" s="291"/>
      <c r="S823" s="287">
        <f>'Dry_Litterbag Placem_Collection'!E164</f>
        <v>42940</v>
      </c>
      <c r="T823" s="287">
        <f>IF('Dry_Litterbag Placem_Collection'!G164="","",'Dry_Litterbag Placem_Collection'!G164)</f>
        <v>43009</v>
      </c>
      <c r="U823" s="288">
        <f t="shared" si="48"/>
        <v>69</v>
      </c>
      <c r="V823" s="286">
        <f t="shared" si="51"/>
        <v>0.26510000000000011</v>
      </c>
      <c r="W823" s="289">
        <f>IFERROR(INDEX(Rainfall_Dry!$O$2:$O$217,MATCH(B823, Rainfall_Dry!$A$2:$A$217,0)),"")</f>
        <v>162.634207253</v>
      </c>
      <c r="X823" s="270">
        <v>21.96</v>
      </c>
      <c r="Y823" s="270">
        <v>4.9199999999999982</v>
      </c>
      <c r="Z823" s="270">
        <v>73.12</v>
      </c>
      <c r="AA823" s="271" t="s">
        <v>2688</v>
      </c>
      <c r="AB823" s="270">
        <v>2.2416954164613099</v>
      </c>
      <c r="AC823">
        <f>IF('WetLitterbags placem_collection'!AB164="","",'WetLitterbags placem_collection'!AB164)</f>
        <v>4.0999999999999996</v>
      </c>
      <c r="AD823">
        <f>IF('WetLitterbags placem_collection'!Z164="","",'WetLitterbags placem_collection'!Z164)</f>
        <v>31.4</v>
      </c>
      <c r="AE823" s="256" t="str">
        <f>IF('WetLitterbags placem_collection'!AA164="","",'WetLitterbags placem_collection'!AA164)</f>
        <v>M</v>
      </c>
      <c r="AF823">
        <f>IF('WetLitterbags placem_collection'!AC164="","",'WetLitterbags placem_collection'!AC164)</f>
        <v>0</v>
      </c>
      <c r="AG823">
        <f>IFERROR(AVERAGE('Dry_Litterbag Placem_Collection'!O164,'Dry_Litterbag Placem_Collection'!R164),"")</f>
        <v>4.4499999999999993</v>
      </c>
      <c r="AH823" s="290">
        <f>IFERROR(AVERAGE('Dry_Litterbag Placem_Collection'!N164,'Dry_Litterbag Placem_Collection'!Q164),"")</f>
        <v>31.650000000000002</v>
      </c>
      <c r="AI823" s="289">
        <f>INDEX(Coordinates!$B$2:$B$197,MATCH(G823,Coordinates!$J$2:$J$197,0))</f>
        <v>-2.2727060219999999</v>
      </c>
      <c r="AJ823" s="289">
        <f>INDEX(Coordinates!$C$2:$C$197,MATCH(G823,Coordinates!$J$2:$J$197,0))</f>
        <v>34.023162030000002</v>
      </c>
      <c r="AK823" s="289" t="str">
        <f>IF(ISNUMBER(SEARCH("C", 'Dry_Litterbag Placem_Collection'!V164)),"YES","")</f>
        <v/>
      </c>
      <c r="AL823" s="289" t="str">
        <f>IF(ISNUMBER(SEARCH("H", 'Dry_Litterbag Placem_Collection'!V164)),"YES","")</f>
        <v/>
      </c>
      <c r="AM823" s="289" t="str">
        <f>IF(ISNUMBER(SEARCH("R", 'Dry_Litterbag Placem_Collection'!V164)),"YES","")</f>
        <v/>
      </c>
    </row>
    <row r="824" spans="1:39" ht="15" customHeight="1">
      <c r="A824" s="281" t="s">
        <v>2677</v>
      </c>
      <c r="B824" s="282">
        <f>'Dry_Litterbag Placem_Collection'!A165</f>
        <v>163</v>
      </c>
      <c r="C824" s="282" t="str">
        <f>'Dry_Litterbag Placem_Collection'!B165</f>
        <v>Handajega</v>
      </c>
      <c r="D824" s="282" t="s">
        <v>2677</v>
      </c>
      <c r="E824" s="282" t="s">
        <v>2679</v>
      </c>
      <c r="F824" s="282">
        <v>1</v>
      </c>
      <c r="G824" s="283" t="str">
        <f>'Dry_Litterbag Placem_Collection'!C165</f>
        <v>Wet_W1_T3</v>
      </c>
      <c r="H824" s="293" t="s">
        <v>3672</v>
      </c>
      <c r="I824" s="294" t="s">
        <v>298</v>
      </c>
      <c r="J824" s="282" t="str">
        <f>IF(ISBLANK('Dry_Litterbag Placem_Collection'!M165),"","R"&amp;""&amp;'Dry_Litterbag Placem_Collection'!M165)</f>
        <v>R267</v>
      </c>
      <c r="K824" s="286">
        <f>IFERROR(INDEX('Green_rooibos initial weight'!$C$5:$C$1749,MATCH(J824, 'Green_rooibos initial weight'!$A$5:$A$1749,0)),"")</f>
        <v>2.1930000000000001</v>
      </c>
      <c r="L824" s="286">
        <f t="shared" si="49"/>
        <v>1.9432</v>
      </c>
      <c r="M824" s="291"/>
      <c r="N824" s="291"/>
      <c r="O824" s="286">
        <f>IF(IFERROR(INDEX('Both teabags AfterDry'!$D$3:$D$900,MATCH(J824,'Both teabags AfterDry'!$A$3:$A$900,0)),"")="","",(IFERROR(INDEX('Both teabags AfterDry'!$D$3:$D$900,MATCH(J824,'Both teabags AfterDry'!$A$3:$A$900,0)),"")))</f>
        <v>1.7754000000000001</v>
      </c>
      <c r="P824" s="286">
        <f t="shared" si="50"/>
        <v>1.6248</v>
      </c>
      <c r="Q824" s="291"/>
      <c r="R824" s="291"/>
      <c r="S824" s="287">
        <f>'Dry_Litterbag Placem_Collection'!E165</f>
        <v>42940</v>
      </c>
      <c r="T824" s="287">
        <f>IF('Dry_Litterbag Placem_Collection'!G165="","",'Dry_Litterbag Placem_Collection'!G165)</f>
        <v>43009</v>
      </c>
      <c r="U824" s="288">
        <f t="shared" si="48"/>
        <v>69</v>
      </c>
      <c r="V824" s="286">
        <f t="shared" si="51"/>
        <v>0.31840000000000002</v>
      </c>
      <c r="W824" s="289">
        <f>IFERROR(INDEX(Rainfall_Dry!$O$2:$O$217,MATCH(B824, Rainfall_Dry!$A$2:$A$217,0)),"")</f>
        <v>162.634207253</v>
      </c>
      <c r="X824" s="270">
        <v>21.96</v>
      </c>
      <c r="Y824" s="270">
        <v>4.9199999999999982</v>
      </c>
      <c r="Z824" s="270">
        <v>73.12</v>
      </c>
      <c r="AA824" s="271" t="s">
        <v>2688</v>
      </c>
      <c r="AB824" s="270">
        <v>3.2416954164613099</v>
      </c>
      <c r="AC824">
        <f>IF('WetLitterbags placem_collection'!AB165="","",'WetLitterbags placem_collection'!AB165)</f>
        <v>7.8</v>
      </c>
      <c r="AD824">
        <f>IF('WetLitterbags placem_collection'!Z165="","",'WetLitterbags placem_collection'!Z165)</f>
        <v>28.8</v>
      </c>
      <c r="AE824" s="256" t="str">
        <f>IF('WetLitterbags placem_collection'!AA165="","",'WetLitterbags placem_collection'!AA165)</f>
        <v>M</v>
      </c>
      <c r="AF824">
        <f>IF('WetLitterbags placem_collection'!AC165="","",'WetLitterbags placem_collection'!AC165)</f>
        <v>0</v>
      </c>
      <c r="AG824">
        <f>IFERROR(AVERAGE('Dry_Litterbag Placem_Collection'!O165,'Dry_Litterbag Placem_Collection'!R165),"")</f>
        <v>4.45</v>
      </c>
      <c r="AH824" s="290">
        <f>IFERROR(AVERAGE('Dry_Litterbag Placem_Collection'!N165,'Dry_Litterbag Placem_Collection'!Q165),"")</f>
        <v>32.75</v>
      </c>
      <c r="AI824" s="289">
        <f>INDEX(Coordinates!$B$2:$B$197,MATCH(G824,Coordinates!$J$2:$J$197,0))</f>
        <v>-2.2726719919999998</v>
      </c>
      <c r="AJ824" s="289">
        <f>INDEX(Coordinates!$C$2:$C$197,MATCH(G824,Coordinates!$J$2:$J$197,0))</f>
        <v>34.023210980000002</v>
      </c>
      <c r="AK824" s="289" t="str">
        <f>IF(ISNUMBER(SEARCH("C", 'Dry_Litterbag Placem_Collection'!V165)),"YES","")</f>
        <v/>
      </c>
      <c r="AL824" s="289" t="str">
        <f>IF(ISNUMBER(SEARCH("H", 'Dry_Litterbag Placem_Collection'!V165)),"YES","")</f>
        <v/>
      </c>
      <c r="AM824" s="289" t="str">
        <f>IF(ISNUMBER(SEARCH("R", 'Dry_Litterbag Placem_Collection'!V165)),"YES","")</f>
        <v/>
      </c>
    </row>
    <row r="825" spans="1:39" ht="15" customHeight="1">
      <c r="A825" s="281" t="s">
        <v>2677</v>
      </c>
      <c r="B825" s="282">
        <f>'Dry_Litterbag Placem_Collection'!A166</f>
        <v>164</v>
      </c>
      <c r="C825" s="282" t="str">
        <f>'Dry_Litterbag Placem_Collection'!B166</f>
        <v>Handajega</v>
      </c>
      <c r="D825" s="282" t="s">
        <v>2677</v>
      </c>
      <c r="E825" s="282" t="s">
        <v>2679</v>
      </c>
      <c r="F825" s="282">
        <v>1</v>
      </c>
      <c r="G825" s="283" t="str">
        <f>'Dry_Litterbag Placem_Collection'!C166</f>
        <v>Wet_W1_T4</v>
      </c>
      <c r="H825" s="293" t="s">
        <v>3672</v>
      </c>
      <c r="I825" s="294" t="s">
        <v>298</v>
      </c>
      <c r="J825" s="282" t="str">
        <f>IF(ISBLANK('Dry_Litterbag Placem_Collection'!M166),"","R"&amp;""&amp;'Dry_Litterbag Placem_Collection'!M166)</f>
        <v>R211</v>
      </c>
      <c r="K825" s="286">
        <f>IFERROR(INDEX('Green_rooibos initial weight'!$C$5:$C$1749,MATCH(J825, 'Green_rooibos initial weight'!$A$5:$A$1749,0)),"")</f>
        <v>2.2389999999999999</v>
      </c>
      <c r="L825" s="286">
        <f t="shared" si="49"/>
        <v>1.9891999999999999</v>
      </c>
      <c r="M825" s="291"/>
      <c r="N825" s="291"/>
      <c r="O825" s="286">
        <f>IF(IFERROR(INDEX('Both teabags AfterDry'!$D$3:$D$900,MATCH(J825,'Both teabags AfterDry'!$A$3:$A$900,0)),"")="","",(IFERROR(INDEX('Both teabags AfterDry'!$D$3:$D$900,MATCH(J825,'Both teabags AfterDry'!$A$3:$A$900,0)),"")))</f>
        <v>1.7732000000000001</v>
      </c>
      <c r="P825" s="286">
        <f t="shared" si="50"/>
        <v>1.6226</v>
      </c>
      <c r="Q825" s="291"/>
      <c r="R825" s="291"/>
      <c r="S825" s="287">
        <f>'Dry_Litterbag Placem_Collection'!E166</f>
        <v>42940</v>
      </c>
      <c r="T825" s="287">
        <f>IF('Dry_Litterbag Placem_Collection'!G166="","",'Dry_Litterbag Placem_Collection'!G166)</f>
        <v>43009</v>
      </c>
      <c r="U825" s="288">
        <f t="shared" si="48"/>
        <v>69</v>
      </c>
      <c r="V825" s="286">
        <f t="shared" si="51"/>
        <v>0.36659999999999981</v>
      </c>
      <c r="W825" s="289">
        <f>IFERROR(INDEX(Rainfall_Dry!$O$2:$O$217,MATCH(B825, Rainfall_Dry!$A$2:$A$217,0)),"")</f>
        <v>162.634207253</v>
      </c>
      <c r="X825" s="270">
        <v>21.96</v>
      </c>
      <c r="Y825" s="270">
        <v>4.9199999999999982</v>
      </c>
      <c r="Z825" s="270">
        <v>73.12</v>
      </c>
      <c r="AA825" s="271" t="s">
        <v>2688</v>
      </c>
      <c r="AB825" s="270">
        <v>4.2416954164613099</v>
      </c>
      <c r="AC825">
        <f>IF('WetLitterbags placem_collection'!AB166="","",'WetLitterbags placem_collection'!AB166)</f>
        <v>9.5</v>
      </c>
      <c r="AD825">
        <f>IF('WetLitterbags placem_collection'!Z166="","",'WetLitterbags placem_collection'!Z166)</f>
        <v>20.8</v>
      </c>
      <c r="AE825" s="256" t="str">
        <f>IF('WetLitterbags placem_collection'!AA166="","",'WetLitterbags placem_collection'!AA166)</f>
        <v>M</v>
      </c>
      <c r="AF825">
        <f>IF('WetLitterbags placem_collection'!AC166="","",'WetLitterbags placem_collection'!AC166)</f>
        <v>0</v>
      </c>
      <c r="AG825">
        <f>IFERROR(AVERAGE('Dry_Litterbag Placem_Collection'!O166,'Dry_Litterbag Placem_Collection'!R166),"")</f>
        <v>5.0500000000000007</v>
      </c>
      <c r="AH825" s="290">
        <f>IFERROR(AVERAGE('Dry_Litterbag Placem_Collection'!N166,'Dry_Litterbag Placem_Collection'!Q166),"")</f>
        <v>31.3</v>
      </c>
      <c r="AI825" s="289">
        <f>INDEX(Coordinates!$B$2:$B$197,MATCH(G825,Coordinates!$J$2:$J$197,0))</f>
        <v>-2.2726180130000002</v>
      </c>
      <c r="AJ825" s="289">
        <f>INDEX(Coordinates!$C$2:$C$197,MATCH(G825,Coordinates!$J$2:$J$197,0))</f>
        <v>34.023212999999998</v>
      </c>
      <c r="AK825" s="289" t="str">
        <f>IF(ISNUMBER(SEARCH("C", 'Dry_Litterbag Placem_Collection'!V166)),"YES","")</f>
        <v/>
      </c>
      <c r="AL825" s="289" t="str">
        <f>IF(ISNUMBER(SEARCH("H", 'Dry_Litterbag Placem_Collection'!V166)),"YES","")</f>
        <v/>
      </c>
      <c r="AM825" s="289" t="str">
        <f>IF(ISNUMBER(SEARCH("R", 'Dry_Litterbag Placem_Collection'!V166)),"YES","")</f>
        <v>YES</v>
      </c>
    </row>
    <row r="826" spans="1:39" ht="15" customHeight="1">
      <c r="A826" s="281" t="s">
        <v>2677</v>
      </c>
      <c r="B826" s="282">
        <f>'Dry_Litterbag Placem_Collection'!A167</f>
        <v>165</v>
      </c>
      <c r="C826" s="282" t="str">
        <f>'Dry_Litterbag Placem_Collection'!B167</f>
        <v>Handajega</v>
      </c>
      <c r="D826" s="282" t="s">
        <v>2677</v>
      </c>
      <c r="E826" s="282" t="s">
        <v>2679</v>
      </c>
      <c r="F826" s="282">
        <v>1</v>
      </c>
      <c r="G826" s="283" t="str">
        <f>'Dry_Litterbag Placem_Collection'!C167</f>
        <v>Wet_W1_T5</v>
      </c>
      <c r="H826" s="293" t="s">
        <v>3672</v>
      </c>
      <c r="I826" s="294" t="s">
        <v>298</v>
      </c>
      <c r="J826" s="282" t="str">
        <f>IF(ISBLANK('Dry_Litterbag Placem_Collection'!M167),"","R"&amp;""&amp;'Dry_Litterbag Placem_Collection'!M167)</f>
        <v>R310</v>
      </c>
      <c r="K826" s="286">
        <f>IFERROR(INDEX('Green_rooibos initial weight'!$C$5:$C$1749,MATCH(J826, 'Green_rooibos initial weight'!$A$5:$A$1749,0)),"")</f>
        <v>2.2170000000000001</v>
      </c>
      <c r="L826" s="286">
        <f t="shared" si="49"/>
        <v>1.9672000000000001</v>
      </c>
      <c r="M826" s="291"/>
      <c r="N826" s="291"/>
      <c r="O826" s="286">
        <f>IF(IFERROR(INDEX('Both teabags AfterDry'!$D$3:$D$900,MATCH(J826,'Both teabags AfterDry'!$A$3:$A$900,0)),"")="","",(IFERROR(INDEX('Both teabags AfterDry'!$D$3:$D$900,MATCH(J826,'Both teabags AfterDry'!$A$3:$A$900,0)),"")))</f>
        <v>1.7559</v>
      </c>
      <c r="P826" s="286">
        <f t="shared" si="50"/>
        <v>1.6052999999999999</v>
      </c>
      <c r="Q826" s="291"/>
      <c r="R826" s="291"/>
      <c r="S826" s="287">
        <f>'Dry_Litterbag Placem_Collection'!E167</f>
        <v>42940</v>
      </c>
      <c r="T826" s="287">
        <f>IF('Dry_Litterbag Placem_Collection'!G167="","",'Dry_Litterbag Placem_Collection'!G167)</f>
        <v>43009</v>
      </c>
      <c r="U826" s="288">
        <f t="shared" si="48"/>
        <v>69</v>
      </c>
      <c r="V826" s="286">
        <f t="shared" si="51"/>
        <v>0.36190000000000011</v>
      </c>
      <c r="W826" s="289">
        <f>IFERROR(INDEX(Rainfall_Dry!$O$2:$O$217,MATCH(B826, Rainfall_Dry!$A$2:$A$217,0)),"")</f>
        <v>162.634207253</v>
      </c>
      <c r="X826" s="270">
        <v>21.96</v>
      </c>
      <c r="Y826" s="270">
        <v>4.9199999999999982</v>
      </c>
      <c r="Z826" s="270">
        <v>73.12</v>
      </c>
      <c r="AA826" s="271" t="s">
        <v>2688</v>
      </c>
      <c r="AB826" s="270">
        <v>5.2416954164613099</v>
      </c>
      <c r="AC826">
        <f>IF('WetLitterbags placem_collection'!AB167="","",'WetLitterbags placem_collection'!AB167)</f>
        <v>10.4</v>
      </c>
      <c r="AD826">
        <f>IF('WetLitterbags placem_collection'!Z167="","",'WetLitterbags placem_collection'!Z167)</f>
        <v>13.8</v>
      </c>
      <c r="AE826" s="256" t="str">
        <f>IF('WetLitterbags placem_collection'!AA167="","",'WetLitterbags placem_collection'!AA167)</f>
        <v>M</v>
      </c>
      <c r="AF826">
        <f>IF('WetLitterbags placem_collection'!AC167="","",'WetLitterbags placem_collection'!AC167)</f>
        <v>0</v>
      </c>
      <c r="AG826">
        <f>IFERROR(AVERAGE('Dry_Litterbag Placem_Collection'!O167,'Dry_Litterbag Placem_Collection'!R167),"")</f>
        <v>5.3000000000000007</v>
      </c>
      <c r="AH826" s="290">
        <f>IFERROR(AVERAGE('Dry_Litterbag Placem_Collection'!N167,'Dry_Litterbag Placem_Collection'!Q167),"")</f>
        <v>32.049999999999997</v>
      </c>
      <c r="AI826" s="289">
        <f>INDEX(Coordinates!$B$2:$B$197,MATCH(G826,Coordinates!$J$2:$J$197,0))</f>
        <v>-2.2724750170000001</v>
      </c>
      <c r="AJ826" s="289">
        <f>INDEX(Coordinates!$C$2:$C$197,MATCH(G826,Coordinates!$J$2:$J$197,0))</f>
        <v>34.02334501</v>
      </c>
      <c r="AK826" s="289" t="str">
        <f>IF(ISNUMBER(SEARCH("C", 'Dry_Litterbag Placem_Collection'!V167)),"YES","")</f>
        <v/>
      </c>
      <c r="AL826" s="289" t="str">
        <f>IF(ISNUMBER(SEARCH("H", 'Dry_Litterbag Placem_Collection'!V167)),"YES","")</f>
        <v/>
      </c>
      <c r="AM826" s="289" t="str">
        <f>IF(ISNUMBER(SEARCH("R", 'Dry_Litterbag Placem_Collection'!V167)),"YES","")</f>
        <v/>
      </c>
    </row>
    <row r="827" spans="1:39" ht="15" customHeight="1">
      <c r="A827" s="281" t="s">
        <v>2677</v>
      </c>
      <c r="B827" s="282">
        <f>'Dry_Litterbag Placem_Collection'!A168</f>
        <v>166</v>
      </c>
      <c r="C827" s="282" t="str">
        <f>'Dry_Litterbag Placem_Collection'!B168</f>
        <v>Handajega</v>
      </c>
      <c r="D827" s="282" t="s">
        <v>2677</v>
      </c>
      <c r="E827" s="282" t="s">
        <v>2679</v>
      </c>
      <c r="F827" s="282">
        <v>1</v>
      </c>
      <c r="G827" s="283" t="str">
        <f>'Dry_Litterbag Placem_Collection'!C168</f>
        <v>Wet_W1_T6</v>
      </c>
      <c r="H827" s="293" t="s">
        <v>3672</v>
      </c>
      <c r="I827" s="294" t="s">
        <v>298</v>
      </c>
      <c r="J827" s="282" t="str">
        <f>IF(ISBLANK('Dry_Litterbag Placem_Collection'!M168),"","R"&amp;""&amp;'Dry_Litterbag Placem_Collection'!M168)</f>
        <v>R269</v>
      </c>
      <c r="K827" s="286">
        <f>IFERROR(INDEX('Green_rooibos initial weight'!$C$5:$C$1749,MATCH(J827, 'Green_rooibos initial weight'!$A$5:$A$1749,0)),"")</f>
        <v>2.278</v>
      </c>
      <c r="L827" s="286">
        <f t="shared" si="49"/>
        <v>2.0282</v>
      </c>
      <c r="M827" s="291"/>
      <c r="N827" s="291"/>
      <c r="O827" s="286">
        <f>IF(IFERROR(INDEX('Both teabags AfterDry'!$D$3:$D$900,MATCH(J827,'Both teabags AfterDry'!$A$3:$A$900,0)),"")="","",(IFERROR(INDEX('Both teabags AfterDry'!$D$3:$D$900,MATCH(J827,'Both teabags AfterDry'!$A$3:$A$900,0)),"")))</f>
        <v>1.8042</v>
      </c>
      <c r="P827" s="286">
        <f t="shared" si="50"/>
        <v>1.6536</v>
      </c>
      <c r="Q827" s="291"/>
      <c r="R827" s="291"/>
      <c r="S827" s="287">
        <f>'Dry_Litterbag Placem_Collection'!E168</f>
        <v>42940</v>
      </c>
      <c r="T827" s="287">
        <f>IF('Dry_Litterbag Placem_Collection'!G168="","",'Dry_Litterbag Placem_Collection'!G168)</f>
        <v>43009</v>
      </c>
      <c r="U827" s="288">
        <f t="shared" si="48"/>
        <v>69</v>
      </c>
      <c r="V827" s="286">
        <f t="shared" si="51"/>
        <v>0.37460000000000004</v>
      </c>
      <c r="W827" s="289">
        <f>IFERROR(INDEX(Rainfall_Dry!$O$2:$O$217,MATCH(B827, Rainfall_Dry!$A$2:$A$217,0)),"")</f>
        <v>162.634207253</v>
      </c>
      <c r="X827" s="270">
        <v>21.96</v>
      </c>
      <c r="Y827" s="270">
        <v>4.9199999999999982</v>
      </c>
      <c r="Z827" s="270">
        <v>73.12</v>
      </c>
      <c r="AA827" s="271" t="s">
        <v>2688</v>
      </c>
      <c r="AB827" s="270">
        <v>6.2416954164613099</v>
      </c>
      <c r="AC827">
        <f>IF('WetLitterbags placem_collection'!AB168="","",'WetLitterbags placem_collection'!AB168)</f>
        <v>2.1</v>
      </c>
      <c r="AD827">
        <f>IF('WetLitterbags placem_collection'!Z168="","",'WetLitterbags placem_collection'!Z168)</f>
        <v>4.7</v>
      </c>
      <c r="AE827" s="256" t="str">
        <f>IF('WetLitterbags placem_collection'!AA168="","",'WetLitterbags placem_collection'!AA168)</f>
        <v>M</v>
      </c>
      <c r="AF827">
        <f>IF('WetLitterbags placem_collection'!AC168="","",'WetLitterbags placem_collection'!AC168)</f>
        <v>0</v>
      </c>
      <c r="AG827">
        <f>IFERROR(AVERAGE('Dry_Litterbag Placem_Collection'!O168,'Dry_Litterbag Placem_Collection'!R168),"")</f>
        <v>5.15</v>
      </c>
      <c r="AH827" s="290">
        <f>IFERROR(AVERAGE('Dry_Litterbag Placem_Collection'!N168,'Dry_Litterbag Placem_Collection'!Q168),"")</f>
        <v>33.25</v>
      </c>
      <c r="AI827" s="289">
        <f>INDEX(Coordinates!$B$2:$B$197,MATCH(G827,Coordinates!$J$2:$J$197,0))</f>
        <v>-2.2725490289999999</v>
      </c>
      <c r="AJ827" s="289">
        <f>INDEX(Coordinates!$C$2:$C$197,MATCH(G827,Coordinates!$J$2:$J$197,0))</f>
        <v>34.022886020000001</v>
      </c>
      <c r="AK827" s="289" t="str">
        <f>IF(ISNUMBER(SEARCH("C", 'Dry_Litterbag Placem_Collection'!V168)),"YES","")</f>
        <v/>
      </c>
      <c r="AL827" s="289" t="str">
        <f>IF(ISNUMBER(SEARCH("H", 'Dry_Litterbag Placem_Collection'!V168)),"YES","")</f>
        <v/>
      </c>
      <c r="AM827" s="289" t="str">
        <f>IF(ISNUMBER(SEARCH("R", 'Dry_Litterbag Placem_Collection'!V168)),"YES","")</f>
        <v/>
      </c>
    </row>
    <row r="828" spans="1:39" ht="15" customHeight="1">
      <c r="A828" s="281" t="s">
        <v>2677</v>
      </c>
      <c r="B828" s="282">
        <f>'Dry_Litterbag Placem_Collection'!A169</f>
        <v>167</v>
      </c>
      <c r="C828" s="282" t="str">
        <f>'Dry_Litterbag Placem_Collection'!B169</f>
        <v>Handajega</v>
      </c>
      <c r="D828" s="282" t="s">
        <v>2677</v>
      </c>
      <c r="E828" s="282" t="s">
        <v>2679</v>
      </c>
      <c r="F828" s="282">
        <v>1</v>
      </c>
      <c r="G828" s="283" t="str">
        <f>'Dry_Litterbag Placem_Collection'!C169</f>
        <v>Wet_W1_T7</v>
      </c>
      <c r="H828" s="293" t="s">
        <v>3672</v>
      </c>
      <c r="I828" s="294" t="s">
        <v>298</v>
      </c>
      <c r="J828" s="282" t="str">
        <f>IF(ISBLANK('Dry_Litterbag Placem_Collection'!M169),"","R"&amp;""&amp;'Dry_Litterbag Placem_Collection'!M169)</f>
        <v/>
      </c>
      <c r="K828" s="286" t="str">
        <f>IFERROR(INDEX('Green_rooibos initial weight'!$C$5:$C$1749,MATCH(J828, 'Green_rooibos initial weight'!$A$5:$A$1749,0)),"")</f>
        <v/>
      </c>
      <c r="L828" s="286" t="str">
        <f t="shared" si="49"/>
        <v/>
      </c>
      <c r="M828" s="291"/>
      <c r="N828" s="291"/>
      <c r="O828" s="286" t="str">
        <f>IF(IFERROR(INDEX('Both teabags AfterDry'!$D$3:$D$900,MATCH(J828,'Both teabags AfterDry'!$A$3:$A$900,0)),"")="","",(IFERROR(INDEX('Both teabags AfterDry'!$D$3:$D$900,MATCH(J828,'Both teabags AfterDry'!$A$3:$A$900,0)),"")))</f>
        <v/>
      </c>
      <c r="P828" s="286" t="str">
        <f t="shared" si="50"/>
        <v/>
      </c>
      <c r="Q828" s="291"/>
      <c r="R828" s="291"/>
      <c r="S828" s="287">
        <f>'Dry_Litterbag Placem_Collection'!E169</f>
        <v>0</v>
      </c>
      <c r="T828" s="287" t="str">
        <f>IF('Dry_Litterbag Placem_Collection'!G169="","",'Dry_Litterbag Placem_Collection'!G169)</f>
        <v/>
      </c>
      <c r="U828" s="288" t="str">
        <f t="shared" si="48"/>
        <v/>
      </c>
      <c r="V828" s="286" t="str">
        <f t="shared" si="51"/>
        <v/>
      </c>
      <c r="W828" s="289" t="str">
        <f>IFERROR(INDEX(Rainfall_Dry!$O$2:$O$217,MATCH(B828, Rainfall_Dry!$A$2:$A$217,0)),"")</f>
        <v/>
      </c>
      <c r="X828" s="270">
        <v>21.96</v>
      </c>
      <c r="Y828" s="270">
        <v>4.9199999999999982</v>
      </c>
      <c r="Z828" s="270">
        <v>73.12</v>
      </c>
      <c r="AA828" s="271" t="s">
        <v>2688</v>
      </c>
      <c r="AB828" s="270">
        <v>7.2416954164613099</v>
      </c>
      <c r="AC828">
        <f>IF('WetLitterbags placem_collection'!AB169="","",'WetLitterbags placem_collection'!AB169)</f>
        <v>5.6</v>
      </c>
      <c r="AD828">
        <f>IF('WetLitterbags placem_collection'!Z169="","",'WetLitterbags placem_collection'!Z169)</f>
        <v>4.2</v>
      </c>
      <c r="AE828" s="256" t="str">
        <f>IF('WetLitterbags placem_collection'!AA169="","",'WetLitterbags placem_collection'!AA169)</f>
        <v>M</v>
      </c>
      <c r="AF828">
        <f>IF('WetLitterbags placem_collection'!AC169="","",'WetLitterbags placem_collection'!AC169)</f>
        <v>1</v>
      </c>
      <c r="AG828" t="str">
        <f>IFERROR(AVERAGE('Dry_Litterbag Placem_Collection'!O169,'Dry_Litterbag Placem_Collection'!R169),"")</f>
        <v/>
      </c>
      <c r="AH828" s="290" t="str">
        <f>IFERROR(AVERAGE('Dry_Litterbag Placem_Collection'!N169,'Dry_Litterbag Placem_Collection'!Q169),"")</f>
        <v/>
      </c>
      <c r="AI828" s="289">
        <f>INDEX(Coordinates!$B$2:$B$197,MATCH(G828,Coordinates!$J$2:$J$197,0))</f>
        <v>-2.2729950310000002</v>
      </c>
      <c r="AJ828" s="289">
        <f>INDEX(Coordinates!$C$2:$C$197,MATCH(G828,Coordinates!$J$2:$J$197,0))</f>
        <v>34.022923990000002</v>
      </c>
      <c r="AK828" s="289" t="str">
        <f>IF(ISNUMBER(SEARCH("C", 'Dry_Litterbag Placem_Collection'!V169)),"YES","")</f>
        <v/>
      </c>
      <c r="AL828" s="289" t="str">
        <f>IF(ISNUMBER(SEARCH("H", 'Dry_Litterbag Placem_Collection'!V169)),"YES","")</f>
        <v/>
      </c>
      <c r="AM828" s="289" t="str">
        <f>IF(ISNUMBER(SEARCH("R", 'Dry_Litterbag Placem_Collection'!V169)),"YES","")</f>
        <v/>
      </c>
    </row>
    <row r="829" spans="1:39" ht="15" customHeight="1">
      <c r="A829" s="281" t="s">
        <v>2677</v>
      </c>
      <c r="B829" s="282">
        <f>'Dry_Litterbag Placem_Collection'!A170</f>
        <v>168</v>
      </c>
      <c r="C829" s="282" t="str">
        <f>'Dry_Litterbag Placem_Collection'!B170</f>
        <v>Handajega</v>
      </c>
      <c r="D829" s="282" t="s">
        <v>2677</v>
      </c>
      <c r="E829" s="282" t="s">
        <v>2679</v>
      </c>
      <c r="F829" s="282">
        <v>1</v>
      </c>
      <c r="G829" s="283" t="str">
        <f>'Dry_Litterbag Placem_Collection'!C170</f>
        <v>Wet_W1_T8</v>
      </c>
      <c r="H829" s="293" t="s">
        <v>3672</v>
      </c>
      <c r="I829" s="294" t="s">
        <v>298</v>
      </c>
      <c r="J829" s="282" t="str">
        <f>IF(ISBLANK('Dry_Litterbag Placem_Collection'!M170),"","R"&amp;""&amp;'Dry_Litterbag Placem_Collection'!M170)</f>
        <v>R413</v>
      </c>
      <c r="K829" s="286">
        <f>IFERROR(INDEX('Green_rooibos initial weight'!$C$5:$C$1749,MATCH(J829, 'Green_rooibos initial weight'!$A$5:$A$1749,0)),"")</f>
        <v>2.214</v>
      </c>
      <c r="L829" s="286">
        <f t="shared" si="49"/>
        <v>1.9641999999999999</v>
      </c>
      <c r="M829" s="291"/>
      <c r="N829" s="291"/>
      <c r="O829" s="286" t="str">
        <f>IF(IFERROR(INDEX('Both teabags AfterDry'!$D$3:$D$900,MATCH(J829,'Both teabags AfterDry'!$A$3:$A$900,0)),"")="","",(IFERROR(INDEX('Both teabags AfterDry'!$D$3:$D$900,MATCH(J829,'Both teabags AfterDry'!$A$3:$A$900,0)),"")))</f>
        <v/>
      </c>
      <c r="P829" s="286" t="str">
        <f t="shared" si="50"/>
        <v/>
      </c>
      <c r="Q829" s="291"/>
      <c r="R829" s="291"/>
      <c r="S829" s="287">
        <f>'Dry_Litterbag Placem_Collection'!E170</f>
        <v>42940</v>
      </c>
      <c r="T829" s="287">
        <f>IF('Dry_Litterbag Placem_Collection'!G170="","",'Dry_Litterbag Placem_Collection'!G170)</f>
        <v>43009</v>
      </c>
      <c r="U829" s="288">
        <f t="shared" si="48"/>
        <v>69</v>
      </c>
      <c r="V829" s="286" t="str">
        <f t="shared" si="51"/>
        <v/>
      </c>
      <c r="W829" s="289">
        <f>IFERROR(INDEX(Rainfall_Dry!$O$2:$O$217,MATCH(B829, Rainfall_Dry!$A$2:$A$217,0)),"")</f>
        <v>162.634207253</v>
      </c>
      <c r="X829" s="270">
        <v>21.96</v>
      </c>
      <c r="Y829" s="270">
        <v>4.9199999999999982</v>
      </c>
      <c r="Z829" s="270">
        <v>73.12</v>
      </c>
      <c r="AA829" s="271" t="s">
        <v>2688</v>
      </c>
      <c r="AB829" s="270">
        <v>8.2416954164613099</v>
      </c>
      <c r="AC829">
        <f>IF('WetLitterbags placem_collection'!AB170="","",'WetLitterbags placem_collection'!AB170)</f>
        <v>2.4</v>
      </c>
      <c r="AD829">
        <f>IF('WetLitterbags placem_collection'!Z170="","",'WetLitterbags placem_collection'!Z170)</f>
        <v>46</v>
      </c>
      <c r="AE829" s="256" t="str">
        <f>IF('WetLitterbags placem_collection'!AA170="","",'WetLitterbags placem_collection'!AA170)</f>
        <v>M</v>
      </c>
      <c r="AF829">
        <f>IF('WetLitterbags placem_collection'!AC170="","",'WetLitterbags placem_collection'!AC170)</f>
        <v>0</v>
      </c>
      <c r="AG829">
        <f>IFERROR(AVERAGE('Dry_Litterbag Placem_Collection'!O170,'Dry_Litterbag Placem_Collection'!R170),"")</f>
        <v>4.0999999999999996</v>
      </c>
      <c r="AH829" s="290">
        <f>IFERROR(AVERAGE('Dry_Litterbag Placem_Collection'!N170,'Dry_Litterbag Placem_Collection'!Q170),"")</f>
        <v>30.15</v>
      </c>
      <c r="AI829" s="289">
        <f>INDEX(Coordinates!$B$2:$B$197,MATCH(G829,Coordinates!$J$2:$J$197,0))</f>
        <v>-2.2729129719999999</v>
      </c>
      <c r="AJ829" s="289">
        <f>INDEX(Coordinates!$C$2:$C$197,MATCH(G829,Coordinates!$J$2:$J$197,0))</f>
        <v>34.023350039999997</v>
      </c>
      <c r="AK829" s="289" t="str">
        <f>IF(ISNUMBER(SEARCH("C", 'Dry_Litterbag Placem_Collection'!V170)),"YES","")</f>
        <v/>
      </c>
      <c r="AL829" s="289" t="str">
        <f>IF(ISNUMBER(SEARCH("H", 'Dry_Litterbag Placem_Collection'!V170)),"YES","")</f>
        <v/>
      </c>
      <c r="AM829" s="289" t="str">
        <f>IF(ISNUMBER(SEARCH("R", 'Dry_Litterbag Placem_Collection'!V170)),"YES","")</f>
        <v>YES</v>
      </c>
    </row>
    <row r="830" spans="1:39" ht="15" customHeight="1">
      <c r="A830" s="281" t="s">
        <v>2677</v>
      </c>
      <c r="B830" s="282">
        <f>'Dry_Litterbag Placem_Collection'!A171</f>
        <v>169</v>
      </c>
      <c r="C830" s="282" t="str">
        <f>'Dry_Litterbag Placem_Collection'!B171</f>
        <v>Handajega</v>
      </c>
      <c r="D830" s="282" t="s">
        <v>2677</v>
      </c>
      <c r="E830" s="282" t="s">
        <v>2679</v>
      </c>
      <c r="F830" s="282">
        <v>2</v>
      </c>
      <c r="G830" s="283" t="str">
        <f>'Dry_Litterbag Placem_Collection'!C171</f>
        <v>Wet_W2_T1</v>
      </c>
      <c r="H830" s="293" t="s">
        <v>3672</v>
      </c>
      <c r="I830" s="294" t="s">
        <v>298</v>
      </c>
      <c r="J830" s="282" t="str">
        <f>IF(ISBLANK('Dry_Litterbag Placem_Collection'!M171),"","R"&amp;""&amp;'Dry_Litterbag Placem_Collection'!M171)</f>
        <v>R80</v>
      </c>
      <c r="K830" s="286">
        <f>IFERROR(INDEX('Green_rooibos initial weight'!$C$5:$C$1749,MATCH(J830, 'Green_rooibos initial weight'!$A$5:$A$1749,0)),"")</f>
        <v>2.177</v>
      </c>
      <c r="L830" s="286">
        <f t="shared" si="49"/>
        <v>1.9272</v>
      </c>
      <c r="M830" s="291"/>
      <c r="N830" s="291"/>
      <c r="O830" s="286">
        <f>IF(IFERROR(INDEX('Both teabags AfterDry'!$D$3:$D$900,MATCH(J830,'Both teabags AfterDry'!$A$3:$A$900,0)),"")="","",(IFERROR(INDEX('Both teabags AfterDry'!$D$3:$D$900,MATCH(J830,'Both teabags AfterDry'!$A$3:$A$900,0)),"")))</f>
        <v>1.8815999999999999</v>
      </c>
      <c r="P830" s="286">
        <f t="shared" si="50"/>
        <v>1.7309999999999999</v>
      </c>
      <c r="Q830" s="291"/>
      <c r="R830" s="291"/>
      <c r="S830" s="287">
        <f>'Dry_Litterbag Placem_Collection'!E171</f>
        <v>42940</v>
      </c>
      <c r="T830" s="287">
        <f>IF('Dry_Litterbag Placem_Collection'!G171="","",'Dry_Litterbag Placem_Collection'!G171)</f>
        <v>43009</v>
      </c>
      <c r="U830" s="288">
        <f t="shared" si="48"/>
        <v>69</v>
      </c>
      <c r="V830" s="286">
        <f t="shared" si="51"/>
        <v>0.19620000000000015</v>
      </c>
      <c r="W830" s="289">
        <f>IFERROR(INDEX(Rainfall_Dry!$O$2:$O$217,MATCH(B830, Rainfall_Dry!$A$2:$A$217,0)),"")</f>
        <v>162.634207253</v>
      </c>
      <c r="X830" s="270">
        <v>23.96</v>
      </c>
      <c r="Y830" s="270">
        <v>4.9199999999999982</v>
      </c>
      <c r="Z830" s="270">
        <v>71.12</v>
      </c>
      <c r="AA830" s="271" t="s">
        <v>2688</v>
      </c>
      <c r="AB830" s="270">
        <v>3.30913750616067</v>
      </c>
      <c r="AC830">
        <f>IF('WetLitterbags placem_collection'!AB171="","",'WetLitterbags placem_collection'!AB171)</f>
        <v>8.1999999999999993</v>
      </c>
      <c r="AD830">
        <f>IF('WetLitterbags placem_collection'!Z171="","",'WetLitterbags placem_collection'!Z171)</f>
        <v>11.4</v>
      </c>
      <c r="AE830" s="256" t="str">
        <f>IF('WetLitterbags placem_collection'!AA171="","",'WetLitterbags placem_collection'!AA171)</f>
        <v>O</v>
      </c>
      <c r="AF830">
        <f>IF('WetLitterbags placem_collection'!AC171="","",'WetLitterbags placem_collection'!AC171)</f>
        <v>1</v>
      </c>
      <c r="AG830">
        <f>IFERROR(AVERAGE('Dry_Litterbag Placem_Collection'!O171,'Dry_Litterbag Placem_Collection'!R171),"")</f>
        <v>6.65</v>
      </c>
      <c r="AH830" s="290">
        <f>IFERROR(AVERAGE('Dry_Litterbag Placem_Collection'!N171,'Dry_Litterbag Placem_Collection'!Q171),"")</f>
        <v>35.049999999999997</v>
      </c>
      <c r="AI830" s="289">
        <f>INDEX(Coordinates!$B$2:$B$197,MATCH(G830,Coordinates!$J$2:$J$197,0))</f>
        <v>-2.2784290180000002</v>
      </c>
      <c r="AJ830" s="289">
        <f>INDEX(Coordinates!$C$2:$C$197,MATCH(G830,Coordinates!$J$2:$J$197,0))</f>
        <v>34.024240030000001</v>
      </c>
      <c r="AK830" s="289" t="str">
        <f>IF(ISNUMBER(SEARCH("C", 'Dry_Litterbag Placem_Collection'!V171)),"YES","")</f>
        <v/>
      </c>
      <c r="AL830" s="289" t="str">
        <f>IF(ISNUMBER(SEARCH("H", 'Dry_Litterbag Placem_Collection'!V171)),"YES","")</f>
        <v/>
      </c>
      <c r="AM830" s="289" t="str">
        <f>IF(ISNUMBER(SEARCH("R", 'Dry_Litterbag Placem_Collection'!V171)),"YES","")</f>
        <v>YES</v>
      </c>
    </row>
    <row r="831" spans="1:39" ht="15" customHeight="1">
      <c r="A831" s="281" t="s">
        <v>2677</v>
      </c>
      <c r="B831" s="282">
        <f>'Dry_Litterbag Placem_Collection'!A172</f>
        <v>170</v>
      </c>
      <c r="C831" s="282" t="str">
        <f>'Dry_Litterbag Placem_Collection'!B172</f>
        <v>Handajega</v>
      </c>
      <c r="D831" s="282" t="s">
        <v>2677</v>
      </c>
      <c r="E831" s="282" t="s">
        <v>2679</v>
      </c>
      <c r="F831" s="282">
        <v>2</v>
      </c>
      <c r="G831" s="283" t="str">
        <f>'Dry_Litterbag Placem_Collection'!C172</f>
        <v>Wet_W2_T2</v>
      </c>
      <c r="H831" s="293" t="s">
        <v>3672</v>
      </c>
      <c r="I831" s="294" t="s">
        <v>298</v>
      </c>
      <c r="J831" s="282" t="str">
        <f>IF(ISBLANK('Dry_Litterbag Placem_Collection'!M172),"","R"&amp;""&amp;'Dry_Litterbag Placem_Collection'!M172)</f>
        <v>R208</v>
      </c>
      <c r="K831" s="286">
        <f>IFERROR(INDEX('Green_rooibos initial weight'!$C$5:$C$1749,MATCH(J831, 'Green_rooibos initial weight'!$A$5:$A$1749,0)),"")</f>
        <v>2.2250000000000001</v>
      </c>
      <c r="L831" s="286">
        <f t="shared" si="49"/>
        <v>1.9752000000000001</v>
      </c>
      <c r="M831" s="291"/>
      <c r="N831" s="291"/>
      <c r="O831" s="286">
        <f>IF(IFERROR(INDEX('Both teabags AfterDry'!$D$3:$D$900,MATCH(J831,'Both teabags AfterDry'!$A$3:$A$900,0)),"")="","",(IFERROR(INDEX('Both teabags AfterDry'!$D$3:$D$900,MATCH(J831,'Both teabags AfterDry'!$A$3:$A$900,0)),"")))</f>
        <v>1.8463000000000001</v>
      </c>
      <c r="P831" s="286">
        <f t="shared" si="50"/>
        <v>1.6957</v>
      </c>
      <c r="Q831" s="291"/>
      <c r="R831" s="291"/>
      <c r="S831" s="287">
        <f>'Dry_Litterbag Placem_Collection'!E172</f>
        <v>42940</v>
      </c>
      <c r="T831" s="287">
        <f>IF('Dry_Litterbag Placem_Collection'!G172="","",'Dry_Litterbag Placem_Collection'!G172)</f>
        <v>43009</v>
      </c>
      <c r="U831" s="288">
        <f t="shared" si="48"/>
        <v>69</v>
      </c>
      <c r="V831" s="286">
        <f t="shared" si="51"/>
        <v>0.27950000000000008</v>
      </c>
      <c r="W831" s="289">
        <f>IFERROR(INDEX(Rainfall_Dry!$O$2:$O$217,MATCH(B831, Rainfall_Dry!$A$2:$A$217,0)),"")</f>
        <v>162.634207253</v>
      </c>
      <c r="X831" s="270">
        <v>23.96</v>
      </c>
      <c r="Y831" s="270">
        <v>4.9199999999999982</v>
      </c>
      <c r="Z831" s="270">
        <v>71.12</v>
      </c>
      <c r="AA831" s="271" t="s">
        <v>2688</v>
      </c>
      <c r="AB831" s="270">
        <v>4.3091375061606696</v>
      </c>
      <c r="AC831">
        <f>IF('WetLitterbags placem_collection'!AB172="","",'WetLitterbags placem_collection'!AB172)</f>
        <v>7.7</v>
      </c>
      <c r="AD831">
        <f>IF('WetLitterbags placem_collection'!Z172="","",'WetLitterbags placem_collection'!Z172)</f>
        <v>15.8</v>
      </c>
      <c r="AE831" s="256" t="str">
        <f>IF('WetLitterbags placem_collection'!AA172="","",'WetLitterbags placem_collection'!AA172)</f>
        <v>O</v>
      </c>
      <c r="AF831">
        <f>IF('WetLitterbags placem_collection'!AC172="","",'WetLitterbags placem_collection'!AC172)</f>
        <v>1</v>
      </c>
      <c r="AG831">
        <f>IFERROR(AVERAGE('Dry_Litterbag Placem_Collection'!O172,'Dry_Litterbag Placem_Collection'!R172),"")</f>
        <v>6.1</v>
      </c>
      <c r="AH831" s="290">
        <f>IFERROR(AVERAGE('Dry_Litterbag Placem_Collection'!N172,'Dry_Litterbag Placem_Collection'!Q172),"")</f>
        <v>33.950000000000003</v>
      </c>
      <c r="AI831" s="289">
        <f>INDEX(Coordinates!$B$2:$B$197,MATCH(G831,Coordinates!$J$2:$J$197,0))</f>
        <v>-2.2784629650000001</v>
      </c>
      <c r="AJ831" s="289">
        <f>INDEX(Coordinates!$C$2:$C$197,MATCH(G831,Coordinates!$J$2:$J$197,0))</f>
        <v>34.024177999999999</v>
      </c>
      <c r="AK831" s="289" t="str">
        <f>IF(ISNUMBER(SEARCH("C", 'Dry_Litterbag Placem_Collection'!V172)),"YES","")</f>
        <v/>
      </c>
      <c r="AL831" s="289" t="str">
        <f>IF(ISNUMBER(SEARCH("H", 'Dry_Litterbag Placem_Collection'!V172)),"YES","")</f>
        <v/>
      </c>
      <c r="AM831" s="289" t="str">
        <f>IF(ISNUMBER(SEARCH("R", 'Dry_Litterbag Placem_Collection'!V172)),"YES","")</f>
        <v/>
      </c>
    </row>
    <row r="832" spans="1:39" ht="15" customHeight="1">
      <c r="A832" s="281" t="s">
        <v>2677</v>
      </c>
      <c r="B832" s="282">
        <f>'Dry_Litterbag Placem_Collection'!A173</f>
        <v>171</v>
      </c>
      <c r="C832" s="282" t="str">
        <f>'Dry_Litterbag Placem_Collection'!B173</f>
        <v>Handajega</v>
      </c>
      <c r="D832" s="282" t="s">
        <v>2677</v>
      </c>
      <c r="E832" s="282" t="s">
        <v>2679</v>
      </c>
      <c r="F832" s="282">
        <v>2</v>
      </c>
      <c r="G832" s="283" t="str">
        <f>'Dry_Litterbag Placem_Collection'!C173</f>
        <v>Wet_W2_T3</v>
      </c>
      <c r="H832" s="293" t="s">
        <v>3672</v>
      </c>
      <c r="I832" s="294" t="s">
        <v>298</v>
      </c>
      <c r="J832" s="282" t="str">
        <f>IF(ISBLANK('Dry_Litterbag Placem_Collection'!M173),"","R"&amp;""&amp;'Dry_Litterbag Placem_Collection'!M173)</f>
        <v>R633</v>
      </c>
      <c r="K832" s="286">
        <f>IFERROR(INDEX('Green_rooibos initial weight'!$C$5:$C$1749,MATCH(J832, 'Green_rooibos initial weight'!$A$5:$A$1749,0)),"")</f>
        <v>2.0760000000000001</v>
      </c>
      <c r="L832" s="286">
        <f t="shared" si="49"/>
        <v>1.8262</v>
      </c>
      <c r="M832" s="291"/>
      <c r="N832" s="291"/>
      <c r="O832" s="286">
        <f>IF(IFERROR(INDEX('Both teabags AfterDry'!$D$3:$D$900,MATCH(J832,'Both teabags AfterDry'!$A$3:$A$900,0)),"")="","",(IFERROR(INDEX('Both teabags AfterDry'!$D$3:$D$900,MATCH(J832,'Both teabags AfterDry'!$A$3:$A$900,0)),"")))</f>
        <v>1.6096999999999999</v>
      </c>
      <c r="P832" s="286">
        <f t="shared" si="50"/>
        <v>1.4590999999999998</v>
      </c>
      <c r="Q832" s="291"/>
      <c r="R832" s="291"/>
      <c r="S832" s="287">
        <f>'Dry_Litterbag Placem_Collection'!E173</f>
        <v>42940</v>
      </c>
      <c r="T832" s="287">
        <f>IF('Dry_Litterbag Placem_Collection'!G173="","",'Dry_Litterbag Placem_Collection'!G173)</f>
        <v>43009</v>
      </c>
      <c r="U832" s="288">
        <f t="shared" si="48"/>
        <v>69</v>
      </c>
      <c r="V832" s="286">
        <f t="shared" si="51"/>
        <v>0.3671000000000002</v>
      </c>
      <c r="W832" s="289">
        <f>IFERROR(INDEX(Rainfall_Dry!$O$2:$O$217,MATCH(B832, Rainfall_Dry!$A$2:$A$217,0)),"")</f>
        <v>162.634207253</v>
      </c>
      <c r="X832" s="270">
        <v>23.96</v>
      </c>
      <c r="Y832" s="270">
        <v>4.9199999999999982</v>
      </c>
      <c r="Z832" s="270">
        <v>71.12</v>
      </c>
      <c r="AA832" s="271" t="s">
        <v>2688</v>
      </c>
      <c r="AB832" s="270">
        <v>5.3091375061606696</v>
      </c>
      <c r="AC832">
        <f>IF('WetLitterbags placem_collection'!AB173="","",'WetLitterbags placem_collection'!AB173)</f>
        <v>13.4</v>
      </c>
      <c r="AD832">
        <f>IF('WetLitterbags placem_collection'!Z173="","",'WetLitterbags placem_collection'!Z173)</f>
        <v>7.6</v>
      </c>
      <c r="AE832" s="256" t="str">
        <f>IF('WetLitterbags placem_collection'!AA173="","",'WetLitterbags placem_collection'!AA173)</f>
        <v>O</v>
      </c>
      <c r="AF832">
        <f>IF('WetLitterbags placem_collection'!AC173="","",'WetLitterbags placem_collection'!AC173)</f>
        <v>1</v>
      </c>
      <c r="AG832">
        <f>IFERROR(AVERAGE('Dry_Litterbag Placem_Collection'!O173,'Dry_Litterbag Placem_Collection'!R173),"")</f>
        <v>5.6</v>
      </c>
      <c r="AH832" s="290">
        <f>IFERROR(AVERAGE('Dry_Litterbag Placem_Collection'!N173,'Dry_Litterbag Placem_Collection'!Q173),"")</f>
        <v>33</v>
      </c>
      <c r="AI832" s="289">
        <f>INDEX(Coordinates!$B$2:$B$197,MATCH(G832,Coordinates!$J$2:$J$197,0))</f>
        <v>-2.2785389889999998</v>
      </c>
      <c r="AJ832" s="289">
        <f>INDEX(Coordinates!$C$2:$C$197,MATCH(G832,Coordinates!$J$2:$J$197,0))</f>
        <v>34.024371039999998</v>
      </c>
      <c r="AK832" s="289" t="str">
        <f>IF(ISNUMBER(SEARCH("C", 'Dry_Litterbag Placem_Collection'!V173)),"YES","")</f>
        <v/>
      </c>
      <c r="AL832" s="289" t="str">
        <f>IF(ISNUMBER(SEARCH("H", 'Dry_Litterbag Placem_Collection'!V173)),"YES","")</f>
        <v/>
      </c>
      <c r="AM832" s="289" t="str">
        <f>IF(ISNUMBER(SEARCH("R", 'Dry_Litterbag Placem_Collection'!V173)),"YES","")</f>
        <v/>
      </c>
    </row>
    <row r="833" spans="1:39" ht="15" customHeight="1">
      <c r="A833" s="281" t="s">
        <v>2677</v>
      </c>
      <c r="B833" s="282">
        <f>'Dry_Litterbag Placem_Collection'!A174</f>
        <v>172</v>
      </c>
      <c r="C833" s="282" t="str">
        <f>'Dry_Litterbag Placem_Collection'!B174</f>
        <v>Handajega</v>
      </c>
      <c r="D833" s="282" t="s">
        <v>2677</v>
      </c>
      <c r="E833" s="282" t="s">
        <v>2679</v>
      </c>
      <c r="F833" s="282">
        <v>2</v>
      </c>
      <c r="G833" s="283" t="str">
        <f>'Dry_Litterbag Placem_Collection'!C174</f>
        <v>Wet_W2_T4</v>
      </c>
      <c r="H833" s="293" t="s">
        <v>3672</v>
      </c>
      <c r="I833" s="294" t="s">
        <v>298</v>
      </c>
      <c r="J833" s="282" t="str">
        <f>IF(ISBLANK('Dry_Litterbag Placem_Collection'!M174),"","R"&amp;""&amp;'Dry_Litterbag Placem_Collection'!M174)</f>
        <v/>
      </c>
      <c r="K833" s="286" t="str">
        <f>IFERROR(INDEX('Green_rooibos initial weight'!$C$5:$C$1749,MATCH(J833, 'Green_rooibos initial weight'!$A$5:$A$1749,0)),"")</f>
        <v/>
      </c>
      <c r="L833" s="286" t="str">
        <f t="shared" si="49"/>
        <v/>
      </c>
      <c r="M833" s="291"/>
      <c r="N833" s="291"/>
      <c r="O833" s="286" t="str">
        <f>IF(IFERROR(INDEX('Both teabags AfterDry'!$D$3:$D$900,MATCH(J833,'Both teabags AfterDry'!$A$3:$A$900,0)),"")="","",(IFERROR(INDEX('Both teabags AfterDry'!$D$3:$D$900,MATCH(J833,'Both teabags AfterDry'!$A$3:$A$900,0)),"")))</f>
        <v/>
      </c>
      <c r="P833" s="286" t="str">
        <f t="shared" si="50"/>
        <v/>
      </c>
      <c r="Q833" s="291"/>
      <c r="R833" s="291"/>
      <c r="S833" s="287">
        <f>'Dry_Litterbag Placem_Collection'!E174</f>
        <v>0</v>
      </c>
      <c r="T833" s="287" t="str">
        <f>IF('Dry_Litterbag Placem_Collection'!G174="","",'Dry_Litterbag Placem_Collection'!G174)</f>
        <v/>
      </c>
      <c r="U833" s="288" t="str">
        <f t="shared" si="48"/>
        <v/>
      </c>
      <c r="V833" s="286" t="str">
        <f t="shared" si="51"/>
        <v/>
      </c>
      <c r="W833" s="289" t="str">
        <f>IFERROR(INDEX(Rainfall_Dry!$O$2:$O$217,MATCH(B833, Rainfall_Dry!$A$2:$A$217,0)),"")</f>
        <v/>
      </c>
      <c r="X833" s="270">
        <v>23.96</v>
      </c>
      <c r="Y833" s="270">
        <v>4.9199999999999982</v>
      </c>
      <c r="Z833" s="270">
        <v>71.12</v>
      </c>
      <c r="AA833" s="271" t="s">
        <v>2688</v>
      </c>
      <c r="AB833" s="270">
        <v>6.3091375061606696</v>
      </c>
      <c r="AC833">
        <f>IF('WetLitterbags placem_collection'!AB174="","",'WetLitterbags placem_collection'!AB174)</f>
        <v>3.3</v>
      </c>
      <c r="AD833">
        <f>IF('WetLitterbags placem_collection'!Z174="","",'WetLitterbags placem_collection'!Z174)</f>
        <v>28.4</v>
      </c>
      <c r="AE833" s="256" t="str">
        <f>IF('WetLitterbags placem_collection'!AA174="","",'WetLitterbags placem_collection'!AA174)</f>
        <v>G</v>
      </c>
      <c r="AF833">
        <f>IF('WetLitterbags placem_collection'!AC174="","",'WetLitterbags placem_collection'!AC174)</f>
        <v>1</v>
      </c>
      <c r="AG833" t="str">
        <f>IFERROR(AVERAGE('Dry_Litterbag Placem_Collection'!O174,'Dry_Litterbag Placem_Collection'!R174),"")</f>
        <v/>
      </c>
      <c r="AH833" s="290" t="str">
        <f>IFERROR(AVERAGE('Dry_Litterbag Placem_Collection'!N174,'Dry_Litterbag Placem_Collection'!Q174),"")</f>
        <v/>
      </c>
      <c r="AI833" s="289">
        <f>INDEX(Coordinates!$B$2:$B$197,MATCH(G833,Coordinates!$J$2:$J$197,0))</f>
        <v>-2.2781410160000002</v>
      </c>
      <c r="AJ833" s="289">
        <f>INDEX(Coordinates!$C$2:$C$197,MATCH(G833,Coordinates!$J$2:$J$197,0))</f>
        <v>34.024136009999999</v>
      </c>
      <c r="AK833" s="289" t="str">
        <f>IF(ISNUMBER(SEARCH("C", 'Dry_Litterbag Placem_Collection'!V174)),"YES","")</f>
        <v/>
      </c>
      <c r="AL833" s="289" t="str">
        <f>IF(ISNUMBER(SEARCH("H", 'Dry_Litterbag Placem_Collection'!V174)),"YES","")</f>
        <v/>
      </c>
      <c r="AM833" s="289" t="str">
        <f>IF(ISNUMBER(SEARCH("R", 'Dry_Litterbag Placem_Collection'!V174)),"YES","")</f>
        <v/>
      </c>
    </row>
    <row r="834" spans="1:39" ht="15" customHeight="1">
      <c r="A834" s="281" t="s">
        <v>2677</v>
      </c>
      <c r="B834" s="282">
        <f>'Dry_Litterbag Placem_Collection'!A175</f>
        <v>173</v>
      </c>
      <c r="C834" s="282" t="str">
        <f>'Dry_Litterbag Placem_Collection'!B175</f>
        <v>Handajega</v>
      </c>
      <c r="D834" s="282" t="s">
        <v>2677</v>
      </c>
      <c r="E834" s="282" t="s">
        <v>2679</v>
      </c>
      <c r="F834" s="282">
        <v>2</v>
      </c>
      <c r="G834" s="283" t="str">
        <f>'Dry_Litterbag Placem_Collection'!C175</f>
        <v>Wet_W2_T5</v>
      </c>
      <c r="H834" s="293" t="s">
        <v>3672</v>
      </c>
      <c r="I834" s="294" t="s">
        <v>298</v>
      </c>
      <c r="J834" s="282" t="str">
        <f>IF(ISBLANK('Dry_Litterbag Placem_Collection'!M175),"","R"&amp;""&amp;'Dry_Litterbag Placem_Collection'!M175)</f>
        <v>R473</v>
      </c>
      <c r="K834" s="286">
        <f>IFERROR(INDEX('Green_rooibos initial weight'!$C$5:$C$1749,MATCH(J834, 'Green_rooibos initial weight'!$A$5:$A$1749,0)),"")</f>
        <v>2.302</v>
      </c>
      <c r="L834" s="286">
        <f t="shared" si="49"/>
        <v>2.0522</v>
      </c>
      <c r="M834" s="291"/>
      <c r="N834" s="291"/>
      <c r="O834" s="286" t="str">
        <f>IF(IFERROR(INDEX('Both teabags AfterDry'!$D$3:$D$900,MATCH(J834,'Both teabags AfterDry'!$A$3:$A$900,0)),"")="","",(IFERROR(INDEX('Both teabags AfterDry'!$D$3:$D$900,MATCH(J834,'Both teabags AfterDry'!$A$3:$A$900,0)),"")))</f>
        <v/>
      </c>
      <c r="P834" s="286" t="str">
        <f t="shared" si="50"/>
        <v/>
      </c>
      <c r="Q834" s="291"/>
      <c r="R834" s="291"/>
      <c r="S834" s="287">
        <f>'Dry_Litterbag Placem_Collection'!E175</f>
        <v>42940</v>
      </c>
      <c r="T834" s="287">
        <f>IF('Dry_Litterbag Placem_Collection'!G175="","",'Dry_Litterbag Placem_Collection'!G175)</f>
        <v>43009</v>
      </c>
      <c r="U834" s="288">
        <f t="shared" ref="U834:U881" si="52">IFERROR(T834-S834,"")</f>
        <v>69</v>
      </c>
      <c r="V834" s="286" t="str">
        <f t="shared" si="51"/>
        <v/>
      </c>
      <c r="W834" s="289">
        <f>IFERROR(INDEX(Rainfall_Dry!$O$2:$O$217,MATCH(B834, Rainfall_Dry!$A$2:$A$217,0)),"")</f>
        <v>162.634207253</v>
      </c>
      <c r="X834" s="270">
        <v>23.96</v>
      </c>
      <c r="Y834" s="270">
        <v>4.9199999999999982</v>
      </c>
      <c r="Z834" s="270">
        <v>71.12</v>
      </c>
      <c r="AA834" s="271" t="s">
        <v>2688</v>
      </c>
      <c r="AB834" s="270">
        <v>7.3091375061606696</v>
      </c>
      <c r="AC834">
        <f>IF('WetLitterbags placem_collection'!AB175="","",'WetLitterbags placem_collection'!AB175)</f>
        <v>15.4</v>
      </c>
      <c r="AD834">
        <f>IF('WetLitterbags placem_collection'!Z175="","",'WetLitterbags placem_collection'!Z175)</f>
        <v>12.4</v>
      </c>
      <c r="AE834" s="256" t="str">
        <f>IF('WetLitterbags placem_collection'!AA175="","",'WetLitterbags placem_collection'!AA175)</f>
        <v>O</v>
      </c>
      <c r="AF834">
        <f>IF('WetLitterbags placem_collection'!AC175="","",'WetLitterbags placem_collection'!AC175)</f>
        <v>0</v>
      </c>
      <c r="AG834">
        <f>IFERROR(AVERAGE('Dry_Litterbag Placem_Collection'!O175,'Dry_Litterbag Placem_Collection'!R175),"")</f>
        <v>6.3</v>
      </c>
      <c r="AH834" s="290">
        <f>IFERROR(AVERAGE('Dry_Litterbag Placem_Collection'!N175,'Dry_Litterbag Placem_Collection'!Q175),"")</f>
        <v>34.049999999999997</v>
      </c>
      <c r="AI834" s="289">
        <f>INDEX(Coordinates!$B$2:$B$197,MATCH(G834,Coordinates!$J$2:$J$197,0))</f>
        <v>-2.27856799</v>
      </c>
      <c r="AJ834" s="289">
        <f>INDEX(Coordinates!$C$2:$C$197,MATCH(G834,Coordinates!$J$2:$J$197,0))</f>
        <v>34.023969970000003</v>
      </c>
      <c r="AK834" s="289" t="str">
        <f>IF(ISNUMBER(SEARCH("C", 'Dry_Litterbag Placem_Collection'!V175)),"YES","")</f>
        <v/>
      </c>
      <c r="AL834" s="289" t="str">
        <f>IF(ISNUMBER(SEARCH("H", 'Dry_Litterbag Placem_Collection'!V175)),"YES","")</f>
        <v/>
      </c>
      <c r="AM834" s="289" t="str">
        <f>IF(ISNUMBER(SEARCH("R", 'Dry_Litterbag Placem_Collection'!V175)),"YES","")</f>
        <v/>
      </c>
    </row>
    <row r="835" spans="1:39" ht="15" customHeight="1">
      <c r="A835" s="281" t="s">
        <v>2677</v>
      </c>
      <c r="B835" s="282">
        <f>'Dry_Litterbag Placem_Collection'!A176</f>
        <v>174</v>
      </c>
      <c r="C835" s="282" t="str">
        <f>'Dry_Litterbag Placem_Collection'!B176</f>
        <v>Handajega</v>
      </c>
      <c r="D835" s="282" t="s">
        <v>2677</v>
      </c>
      <c r="E835" s="282" t="s">
        <v>2679</v>
      </c>
      <c r="F835" s="282">
        <v>2</v>
      </c>
      <c r="G835" s="283" t="str">
        <f>'Dry_Litterbag Placem_Collection'!C176</f>
        <v>Wet_W2_T6</v>
      </c>
      <c r="H835" s="293" t="s">
        <v>3672</v>
      </c>
      <c r="I835" s="294" t="s">
        <v>298</v>
      </c>
      <c r="J835" s="282" t="str">
        <f>IF(ISBLANK('Dry_Litterbag Placem_Collection'!M176),"","R"&amp;""&amp;'Dry_Litterbag Placem_Collection'!M176)</f>
        <v>R702</v>
      </c>
      <c r="K835" s="286">
        <f>IFERROR(INDEX('Green_rooibos initial weight'!$C$5:$C$1749,MATCH(J835, 'Green_rooibos initial weight'!$A$5:$A$1749,0)),"")</f>
        <v>2.2010000000000001</v>
      </c>
      <c r="L835" s="286">
        <f t="shared" ref="L835:L881" si="53">IFERROR(K835-($BF$7+$BF$8),"")</f>
        <v>1.9512</v>
      </c>
      <c r="M835" s="291"/>
      <c r="N835" s="291"/>
      <c r="O835" s="286">
        <f>IF(IFERROR(INDEX('Both teabags AfterDry'!$D$3:$D$900,MATCH(J835,'Both teabags AfterDry'!$A$3:$A$900,0)),"")="","",(IFERROR(INDEX('Both teabags AfterDry'!$D$3:$D$900,MATCH(J835,'Both teabags AfterDry'!$A$3:$A$900,0)),"")))</f>
        <v>1.7047000000000001</v>
      </c>
      <c r="P835" s="286">
        <f t="shared" ref="P835:P881" si="54">IFERROR(IF(O835&gt;0,O835-($BF$7),""),"")</f>
        <v>1.5541</v>
      </c>
      <c r="Q835" s="291"/>
      <c r="R835" s="291"/>
      <c r="S835" s="287">
        <f>'Dry_Litterbag Placem_Collection'!E176</f>
        <v>42940</v>
      </c>
      <c r="T835" s="287">
        <f>IF('Dry_Litterbag Placem_Collection'!G176="","",'Dry_Litterbag Placem_Collection'!G176)</f>
        <v>43009</v>
      </c>
      <c r="U835" s="288">
        <f t="shared" si="52"/>
        <v>69</v>
      </c>
      <c r="V835" s="286">
        <f t="shared" ref="V835:V881" si="55">IFERROR(L835-P835,"")</f>
        <v>0.39710000000000001</v>
      </c>
      <c r="W835" s="289">
        <f>IFERROR(INDEX(Rainfall_Dry!$O$2:$O$217,MATCH(B835, Rainfall_Dry!$A$2:$A$217,0)),"")</f>
        <v>162.634207253</v>
      </c>
      <c r="X835" s="270">
        <v>23.96</v>
      </c>
      <c r="Y835" s="270">
        <v>4.9199999999999982</v>
      </c>
      <c r="Z835" s="270">
        <v>71.12</v>
      </c>
      <c r="AA835" s="271" t="s">
        <v>2688</v>
      </c>
      <c r="AB835" s="270">
        <v>8.3091375061606705</v>
      </c>
      <c r="AC835">
        <f>IF('WetLitterbags placem_collection'!AB176="","",'WetLitterbags placem_collection'!AB176)</f>
        <v>7.4</v>
      </c>
      <c r="AD835">
        <f>IF('WetLitterbags placem_collection'!Z176="","",'WetLitterbags placem_collection'!Z176)</f>
        <v>7.4</v>
      </c>
      <c r="AE835" s="256" t="str">
        <f>IF('WetLitterbags placem_collection'!AA176="","",'WetLitterbags placem_collection'!AA176)</f>
        <v>O</v>
      </c>
      <c r="AF835">
        <f>IF('WetLitterbags placem_collection'!AC176="","",'WetLitterbags placem_collection'!AC176)</f>
        <v>0</v>
      </c>
      <c r="AG835">
        <f>IFERROR(AVERAGE('Dry_Litterbag Placem_Collection'!O176,'Dry_Litterbag Placem_Collection'!R176),"")</f>
        <v>5.9</v>
      </c>
      <c r="AH835" s="290">
        <f>IFERROR(AVERAGE('Dry_Litterbag Placem_Collection'!N176,'Dry_Litterbag Placem_Collection'!Q176),"")</f>
        <v>33.200000000000003</v>
      </c>
      <c r="AI835" s="289">
        <f>INDEX(Coordinates!$B$2:$B$197,MATCH(G835,Coordinates!$J$2:$J$197,0))</f>
        <v>-2.2786809780000001</v>
      </c>
      <c r="AJ835" s="289">
        <f>INDEX(Coordinates!$C$2:$C$197,MATCH(G835,Coordinates!$J$2:$J$197,0))</f>
        <v>34.02434899</v>
      </c>
      <c r="AK835" s="289" t="str">
        <f>IF(ISNUMBER(SEARCH("C", 'Dry_Litterbag Placem_Collection'!V176)),"YES","")</f>
        <v/>
      </c>
      <c r="AL835" s="289" t="str">
        <f>IF(ISNUMBER(SEARCH("H", 'Dry_Litterbag Placem_Collection'!V176)),"YES","")</f>
        <v/>
      </c>
      <c r="AM835" s="289" t="str">
        <f>IF(ISNUMBER(SEARCH("R", 'Dry_Litterbag Placem_Collection'!V176)),"YES","")</f>
        <v/>
      </c>
    </row>
    <row r="836" spans="1:39" ht="15" customHeight="1">
      <c r="A836" s="281" t="s">
        <v>2677</v>
      </c>
      <c r="B836" s="282">
        <f>'Dry_Litterbag Placem_Collection'!A177</f>
        <v>175</v>
      </c>
      <c r="C836" s="282" t="str">
        <f>'Dry_Litterbag Placem_Collection'!B177</f>
        <v>Handajega</v>
      </c>
      <c r="D836" s="282" t="s">
        <v>2677</v>
      </c>
      <c r="E836" s="282" t="s">
        <v>2679</v>
      </c>
      <c r="F836" s="282">
        <v>2</v>
      </c>
      <c r="G836" s="283" t="str">
        <f>'Dry_Litterbag Placem_Collection'!C177</f>
        <v>Wet_W2_T7</v>
      </c>
      <c r="H836" s="293" t="s">
        <v>3672</v>
      </c>
      <c r="I836" s="294" t="s">
        <v>298</v>
      </c>
      <c r="J836" s="282" t="str">
        <f>IF(ISBLANK('Dry_Litterbag Placem_Collection'!M177),"","R"&amp;""&amp;'Dry_Litterbag Placem_Collection'!M177)</f>
        <v>R175</v>
      </c>
      <c r="K836" s="286">
        <f>IFERROR(INDEX('Green_rooibos initial weight'!$C$5:$C$1749,MATCH(J836, 'Green_rooibos initial weight'!$A$5:$A$1749,0)),"")</f>
        <v>2.2330000000000001</v>
      </c>
      <c r="L836" s="286">
        <f t="shared" si="53"/>
        <v>1.9832000000000001</v>
      </c>
      <c r="M836" s="291"/>
      <c r="N836" s="291"/>
      <c r="O836" s="286">
        <f>IF(IFERROR(INDEX('Both teabags AfterDry'!$D$3:$D$900,MATCH(J836,'Both teabags AfterDry'!$A$3:$A$900,0)),"")="","",(IFERROR(INDEX('Both teabags AfterDry'!$D$3:$D$900,MATCH(J836,'Both teabags AfterDry'!$A$3:$A$900,0)),"")))</f>
        <v>1.8721000000000001</v>
      </c>
      <c r="P836" s="286">
        <f t="shared" si="54"/>
        <v>1.7215</v>
      </c>
      <c r="Q836" s="291"/>
      <c r="R836" s="291"/>
      <c r="S836" s="287">
        <f>'Dry_Litterbag Placem_Collection'!E177</f>
        <v>42940</v>
      </c>
      <c r="T836" s="287">
        <f>IF('Dry_Litterbag Placem_Collection'!G177="","",'Dry_Litterbag Placem_Collection'!G177)</f>
        <v>43009</v>
      </c>
      <c r="U836" s="288">
        <f t="shared" si="52"/>
        <v>69</v>
      </c>
      <c r="V836" s="286">
        <f t="shared" si="55"/>
        <v>0.26170000000000004</v>
      </c>
      <c r="W836" s="289">
        <f>IFERROR(INDEX(Rainfall_Dry!$O$2:$O$217,MATCH(B836, Rainfall_Dry!$A$2:$A$217,0)),"")</f>
        <v>162.634207253</v>
      </c>
      <c r="X836" s="270">
        <v>23.96</v>
      </c>
      <c r="Y836" s="270">
        <v>4.9199999999999982</v>
      </c>
      <c r="Z836" s="270">
        <v>71.12</v>
      </c>
      <c r="AA836" s="271" t="s">
        <v>2688</v>
      </c>
      <c r="AB836" s="270">
        <v>9.3091375061606705</v>
      </c>
      <c r="AC836">
        <f>IF('WetLitterbags placem_collection'!AB177="","",'WetLitterbags placem_collection'!AB177)</f>
        <v>15.4</v>
      </c>
      <c r="AD836">
        <f>IF('WetLitterbags placem_collection'!Z177="","",'WetLitterbags placem_collection'!Z177)</f>
        <v>9.8000000000000007</v>
      </c>
      <c r="AE836" s="256" t="str">
        <f>IF('WetLitterbags placem_collection'!AA177="","",'WetLitterbags placem_collection'!AA177)</f>
        <v>O</v>
      </c>
      <c r="AF836">
        <f>IF('WetLitterbags placem_collection'!AC177="","",'WetLitterbags placem_collection'!AC177)</f>
        <v>1</v>
      </c>
      <c r="AG836">
        <f>IFERROR(AVERAGE('Dry_Litterbag Placem_Collection'!O177,'Dry_Litterbag Placem_Collection'!R177),"")</f>
        <v>5.9499999999999993</v>
      </c>
      <c r="AH836" s="290">
        <f>IFERROR(AVERAGE('Dry_Litterbag Placem_Collection'!N177,'Dry_Litterbag Placem_Collection'!Q177),"")</f>
        <v>34.049999999999997</v>
      </c>
      <c r="AI836" s="289">
        <f>INDEX(Coordinates!$B$2:$B$197,MATCH(G836,Coordinates!$J$2:$J$197,0))</f>
        <v>-2.2784219779999999</v>
      </c>
      <c r="AJ836" s="289">
        <f>INDEX(Coordinates!$C$2:$C$197,MATCH(G836,Coordinates!$J$2:$J$197,0))</f>
        <v>34.024374979999997</v>
      </c>
      <c r="AK836" s="289" t="str">
        <f>IF(ISNUMBER(SEARCH("C", 'Dry_Litterbag Placem_Collection'!V177)),"YES","")</f>
        <v/>
      </c>
      <c r="AL836" s="289" t="str">
        <f>IF(ISNUMBER(SEARCH("H", 'Dry_Litterbag Placem_Collection'!V177)),"YES","")</f>
        <v/>
      </c>
      <c r="AM836" s="289" t="str">
        <f>IF(ISNUMBER(SEARCH("R", 'Dry_Litterbag Placem_Collection'!V177)),"YES","")</f>
        <v>YES</v>
      </c>
    </row>
    <row r="837" spans="1:39" ht="15" customHeight="1">
      <c r="A837" s="281" t="s">
        <v>2677</v>
      </c>
      <c r="B837" s="282">
        <f>'Dry_Litterbag Placem_Collection'!A178</f>
        <v>176</v>
      </c>
      <c r="C837" s="282" t="str">
        <f>'Dry_Litterbag Placem_Collection'!B178</f>
        <v>Handajega</v>
      </c>
      <c r="D837" s="282" t="s">
        <v>2677</v>
      </c>
      <c r="E837" s="282" t="s">
        <v>2679</v>
      </c>
      <c r="F837" s="282">
        <v>2</v>
      </c>
      <c r="G837" s="283" t="str">
        <f>'Dry_Litterbag Placem_Collection'!C178</f>
        <v>Wet_W2_T8</v>
      </c>
      <c r="H837" s="293" t="s">
        <v>3672</v>
      </c>
      <c r="I837" s="294" t="s">
        <v>298</v>
      </c>
      <c r="J837" s="282" t="str">
        <f>IF(ISBLANK('Dry_Litterbag Placem_Collection'!M178),"","R"&amp;""&amp;'Dry_Litterbag Placem_Collection'!M178)</f>
        <v>R332</v>
      </c>
      <c r="K837" s="286">
        <f>IFERROR(INDEX('Green_rooibos initial weight'!$C$5:$C$1749,MATCH(J837, 'Green_rooibos initial weight'!$A$5:$A$1749,0)),"")</f>
        <v>2.1880000000000002</v>
      </c>
      <c r="L837" s="286">
        <f t="shared" si="53"/>
        <v>1.9382000000000001</v>
      </c>
      <c r="M837" s="291"/>
      <c r="N837" s="291"/>
      <c r="O837" s="286">
        <f>IF(IFERROR(INDEX('Both teabags AfterDry'!$D$3:$D$900,MATCH(J837,'Both teabags AfterDry'!$A$3:$A$900,0)),"")="","",(IFERROR(INDEX('Both teabags AfterDry'!$D$3:$D$900,MATCH(J837,'Both teabags AfterDry'!$A$3:$A$900,0)),"")))</f>
        <v>1.8720000000000001</v>
      </c>
      <c r="P837" s="286">
        <f t="shared" si="54"/>
        <v>1.7214</v>
      </c>
      <c r="Q837" s="291"/>
      <c r="R837" s="291"/>
      <c r="S837" s="287">
        <f>'Dry_Litterbag Placem_Collection'!E178</f>
        <v>42940</v>
      </c>
      <c r="T837" s="287">
        <f>IF('Dry_Litterbag Placem_Collection'!G178="","",'Dry_Litterbag Placem_Collection'!G178)</f>
        <v>43009</v>
      </c>
      <c r="U837" s="288">
        <f t="shared" si="52"/>
        <v>69</v>
      </c>
      <c r="V837" s="286">
        <f t="shared" si="55"/>
        <v>0.2168000000000001</v>
      </c>
      <c r="W837" s="289">
        <f>IFERROR(INDEX(Rainfall_Dry!$O$2:$O$217,MATCH(B837, Rainfall_Dry!$A$2:$A$217,0)),"")</f>
        <v>162.634207253</v>
      </c>
      <c r="X837" s="270">
        <v>23.96</v>
      </c>
      <c r="Y837" s="270">
        <v>4.9199999999999982</v>
      </c>
      <c r="Z837" s="270">
        <v>71.12</v>
      </c>
      <c r="AA837" s="271" t="s">
        <v>2688</v>
      </c>
      <c r="AB837" s="270">
        <v>10.309137506160701</v>
      </c>
      <c r="AC837">
        <f>IF('WetLitterbags placem_collection'!AB178="","",'WetLitterbags placem_collection'!AB178)</f>
        <v>6.8</v>
      </c>
      <c r="AD837">
        <f>IF('WetLitterbags placem_collection'!Z178="","",'WetLitterbags placem_collection'!Z178)</f>
        <v>6.9</v>
      </c>
      <c r="AE837" s="256" t="str">
        <f>IF('WetLitterbags placem_collection'!AA178="","",'WetLitterbags placem_collection'!AA178)</f>
        <v>O</v>
      </c>
      <c r="AF837">
        <f>IF('WetLitterbags placem_collection'!AC178="","",'WetLitterbags placem_collection'!AC178)</f>
        <v>0</v>
      </c>
      <c r="AG837">
        <f>IFERROR(AVERAGE('Dry_Litterbag Placem_Collection'!O178,'Dry_Litterbag Placem_Collection'!R178),"")</f>
        <v>4.5999999999999996</v>
      </c>
      <c r="AH837" s="290">
        <f>IFERROR(AVERAGE('Dry_Litterbag Placem_Collection'!N178,'Dry_Litterbag Placem_Collection'!Q178),"")</f>
        <v>34.5</v>
      </c>
      <c r="AI837" s="289">
        <f>INDEX(Coordinates!$B$2:$B$197,MATCH(G837,Coordinates!$J$2:$J$197,0))</f>
        <v>-2.2782909679999999</v>
      </c>
      <c r="AJ837" s="289">
        <f>INDEX(Coordinates!$C$2:$C$197,MATCH(G837,Coordinates!$J$2:$J$197,0))</f>
        <v>34.024574970000003</v>
      </c>
      <c r="AK837" s="289" t="str">
        <f>IF(ISNUMBER(SEARCH("C", 'Dry_Litterbag Placem_Collection'!V178)),"YES","")</f>
        <v/>
      </c>
      <c r="AL837" s="289" t="str">
        <f>IF(ISNUMBER(SEARCH("H", 'Dry_Litterbag Placem_Collection'!V178)),"YES","")</f>
        <v/>
      </c>
      <c r="AM837" s="289" t="str">
        <f>IF(ISNUMBER(SEARCH("R", 'Dry_Litterbag Placem_Collection'!V178)),"YES","")</f>
        <v>YES</v>
      </c>
    </row>
    <row r="838" spans="1:39" ht="15" customHeight="1">
      <c r="A838" s="281" t="s">
        <v>2677</v>
      </c>
      <c r="B838" s="282">
        <f>'Dry_Litterbag Placem_Collection'!A179</f>
        <v>177</v>
      </c>
      <c r="C838" s="282" t="str">
        <f>'Dry_Litterbag Placem_Collection'!B179</f>
        <v>Handajega</v>
      </c>
      <c r="D838" s="282" t="s">
        <v>2677</v>
      </c>
      <c r="E838" s="282" t="s">
        <v>2679</v>
      </c>
      <c r="F838" s="282">
        <v>3</v>
      </c>
      <c r="G838" s="283" t="str">
        <f>'Dry_Litterbag Placem_Collection'!C179</f>
        <v>Wet_W3_T1</v>
      </c>
      <c r="H838" s="293" t="s">
        <v>3672</v>
      </c>
      <c r="I838" s="294" t="s">
        <v>298</v>
      </c>
      <c r="J838" s="282" t="str">
        <f>IF(ISBLANK('Dry_Litterbag Placem_Collection'!M179),"","R"&amp;""&amp;'Dry_Litterbag Placem_Collection'!M179)</f>
        <v>R279</v>
      </c>
      <c r="K838" s="286">
        <f>IFERROR(INDEX('Green_rooibos initial weight'!$C$5:$C$1749,MATCH(J838, 'Green_rooibos initial weight'!$A$5:$A$1749,0)),"")</f>
        <v>2.161</v>
      </c>
      <c r="L838" s="286">
        <f t="shared" si="53"/>
        <v>1.9112</v>
      </c>
      <c r="M838" s="291"/>
      <c r="N838" s="291"/>
      <c r="O838" s="286" t="str">
        <f>IF(IFERROR(INDEX('Both teabags AfterDry'!$D$3:$D$900,MATCH(J838,'Both teabags AfterDry'!$A$3:$A$900,0)),"")="","",(IFERROR(INDEX('Both teabags AfterDry'!$D$3:$D$900,MATCH(J838,'Both teabags AfterDry'!$A$3:$A$900,0)),"")))</f>
        <v/>
      </c>
      <c r="P838" s="286" t="str">
        <f t="shared" si="54"/>
        <v/>
      </c>
      <c r="Q838" s="291"/>
      <c r="R838" s="291"/>
      <c r="S838" s="287">
        <f>'Dry_Litterbag Placem_Collection'!E179</f>
        <v>42940</v>
      </c>
      <c r="T838" s="287">
        <f>IF('Dry_Litterbag Placem_Collection'!G179="","",'Dry_Litterbag Placem_Collection'!G179)</f>
        <v>43009</v>
      </c>
      <c r="U838" s="288">
        <f t="shared" si="52"/>
        <v>69</v>
      </c>
      <c r="V838" s="286" t="str">
        <f t="shared" si="55"/>
        <v/>
      </c>
      <c r="W838" s="289">
        <f>IFERROR(INDEX(Rainfall_Dry!$O$2:$O$217,MATCH(B838, Rainfall_Dry!$A$2:$A$217,0)),"")</f>
        <v>162.634207253</v>
      </c>
      <c r="X838" s="270">
        <v>25.96</v>
      </c>
      <c r="Y838" s="270">
        <v>8.9200000000000017</v>
      </c>
      <c r="Z838" s="270">
        <v>65.12</v>
      </c>
      <c r="AA838" s="271" t="s">
        <v>2688</v>
      </c>
      <c r="AB838" s="270">
        <v>1.614588467225234</v>
      </c>
      <c r="AC838">
        <f>IF('WetLitterbags placem_collection'!AB179="","",'WetLitterbags placem_collection'!AB179)</f>
        <v>17.8</v>
      </c>
      <c r="AD838">
        <f>IF('WetLitterbags placem_collection'!Z179="","",'WetLitterbags placem_collection'!Z179)</f>
        <v>25.8</v>
      </c>
      <c r="AE838" s="256" t="str">
        <f>IF('WetLitterbags placem_collection'!AA179="","",'WetLitterbags placem_collection'!AA179)</f>
        <v>O</v>
      </c>
      <c r="AF838">
        <f>IF('WetLitterbags placem_collection'!AC179="","",'WetLitterbags placem_collection'!AC179)</f>
        <v>0</v>
      </c>
      <c r="AG838">
        <f>IFERROR(AVERAGE('Dry_Litterbag Placem_Collection'!O179,'Dry_Litterbag Placem_Collection'!R179),"")</f>
        <v>4.6999999999999993</v>
      </c>
      <c r="AH838" s="290">
        <f>IFERROR(AVERAGE('Dry_Litterbag Placem_Collection'!N179,'Dry_Litterbag Placem_Collection'!Q179),"")</f>
        <v>34.150000000000006</v>
      </c>
      <c r="AI838" s="289">
        <f>INDEX(Coordinates!$B$2:$B$197,MATCH(G838,Coordinates!$J$2:$J$197,0))</f>
        <v>-2.277740026</v>
      </c>
      <c r="AJ838" s="289">
        <f>INDEX(Coordinates!$C$2:$C$197,MATCH(G838,Coordinates!$J$2:$J$197,0))</f>
        <v>34.027640990000002</v>
      </c>
      <c r="AK838" s="289" t="str">
        <f>IF(ISNUMBER(SEARCH("C", 'Dry_Litterbag Placem_Collection'!V179)),"YES","")</f>
        <v/>
      </c>
      <c r="AL838" s="289" t="str">
        <f>IF(ISNUMBER(SEARCH("H", 'Dry_Litterbag Placem_Collection'!V179)),"YES","")</f>
        <v/>
      </c>
      <c r="AM838" s="289" t="str">
        <f>IF(ISNUMBER(SEARCH("R", 'Dry_Litterbag Placem_Collection'!V179)),"YES","")</f>
        <v>YES</v>
      </c>
    </row>
    <row r="839" spans="1:39" ht="15" customHeight="1">
      <c r="A839" s="281" t="s">
        <v>2677</v>
      </c>
      <c r="B839" s="282">
        <f>'Dry_Litterbag Placem_Collection'!A180</f>
        <v>178</v>
      </c>
      <c r="C839" s="282" t="str">
        <f>'Dry_Litterbag Placem_Collection'!B180</f>
        <v>Handajega</v>
      </c>
      <c r="D839" s="282" t="s">
        <v>2677</v>
      </c>
      <c r="E839" s="282" t="s">
        <v>2679</v>
      </c>
      <c r="F839" s="282">
        <v>3</v>
      </c>
      <c r="G839" s="283" t="str">
        <f>'Dry_Litterbag Placem_Collection'!C180</f>
        <v>Wet_W3_T2</v>
      </c>
      <c r="H839" s="293" t="s">
        <v>3672</v>
      </c>
      <c r="I839" s="294" t="s">
        <v>298</v>
      </c>
      <c r="J839" s="282" t="str">
        <f>IF(ISBLANK('Dry_Litterbag Placem_Collection'!M180),"","R"&amp;""&amp;'Dry_Litterbag Placem_Collection'!M180)</f>
        <v>R718</v>
      </c>
      <c r="K839" s="286">
        <f>IFERROR(INDEX('Green_rooibos initial weight'!$C$5:$C$1749,MATCH(J839, 'Green_rooibos initial weight'!$A$5:$A$1749,0)),"")</f>
        <v>2.2050000000000001</v>
      </c>
      <c r="L839" s="286">
        <f t="shared" si="53"/>
        <v>1.9552</v>
      </c>
      <c r="M839" s="291"/>
      <c r="N839" s="291"/>
      <c r="O839" s="286">
        <f>IF(IFERROR(INDEX('Both teabags AfterDry'!$D$3:$D$900,MATCH(J839,'Both teabags AfterDry'!$A$3:$A$900,0)),"")="","",(IFERROR(INDEX('Both teabags AfterDry'!$D$3:$D$900,MATCH(J839,'Both teabags AfterDry'!$A$3:$A$900,0)),"")))</f>
        <v>1.8359000000000001</v>
      </c>
      <c r="P839" s="286">
        <f t="shared" si="54"/>
        <v>1.6853</v>
      </c>
      <c r="Q839" s="291"/>
      <c r="R839" s="291"/>
      <c r="S839" s="287">
        <f>'Dry_Litterbag Placem_Collection'!E180</f>
        <v>42940</v>
      </c>
      <c r="T839" s="287">
        <f>IF('Dry_Litterbag Placem_Collection'!G180="","",'Dry_Litterbag Placem_Collection'!G180)</f>
        <v>43009</v>
      </c>
      <c r="U839" s="288">
        <f t="shared" si="52"/>
        <v>69</v>
      </c>
      <c r="V839" s="286">
        <f t="shared" si="55"/>
        <v>0.26990000000000003</v>
      </c>
      <c r="W839" s="289">
        <f>IFERROR(INDEX(Rainfall_Dry!$O$2:$O$217,MATCH(B839, Rainfall_Dry!$A$2:$A$217,0)),"")</f>
        <v>162.634207253</v>
      </c>
      <c r="X839" s="270">
        <v>25.96</v>
      </c>
      <c r="Y839" s="270">
        <v>8.9200000000000017</v>
      </c>
      <c r="Z839" s="270">
        <v>65.12</v>
      </c>
      <c r="AA839" s="271" t="s">
        <v>2688</v>
      </c>
      <c r="AB839" s="270">
        <v>2.61458846722523</v>
      </c>
      <c r="AC839">
        <f>IF('WetLitterbags placem_collection'!AB180="","",'WetLitterbags placem_collection'!AB180)</f>
        <v>15.4</v>
      </c>
      <c r="AD839">
        <f>IF('WetLitterbags placem_collection'!Z180="","",'WetLitterbags placem_collection'!Z180)</f>
        <v>18.8</v>
      </c>
      <c r="AE839" s="256" t="str">
        <f>IF('WetLitterbags placem_collection'!AA180="","",'WetLitterbags placem_collection'!AA180)</f>
        <v>O</v>
      </c>
      <c r="AF839">
        <f>IF('WetLitterbags placem_collection'!AC180="","",'WetLitterbags placem_collection'!AC180)</f>
        <v>1</v>
      </c>
      <c r="AG839">
        <f>IFERROR(AVERAGE('Dry_Litterbag Placem_Collection'!O180,'Dry_Litterbag Placem_Collection'!R180),"")</f>
        <v>4.5</v>
      </c>
      <c r="AH839" s="290">
        <f>IFERROR(AVERAGE('Dry_Litterbag Placem_Collection'!N180,'Dry_Litterbag Placem_Collection'!Q180),"")</f>
        <v>35.799999999999997</v>
      </c>
      <c r="AI839" s="289">
        <f>INDEX(Coordinates!$B$2:$B$197,MATCH(G839,Coordinates!$J$2:$J$197,0))</f>
        <v>-2.2777889760000001</v>
      </c>
      <c r="AJ839" s="289">
        <f>INDEX(Coordinates!$C$2:$C$197,MATCH(G839,Coordinates!$J$2:$J$197,0))</f>
        <v>34.027664960000003</v>
      </c>
      <c r="AK839" s="289" t="str">
        <f>IF(ISNUMBER(SEARCH("C", 'Dry_Litterbag Placem_Collection'!V180)),"YES","")</f>
        <v/>
      </c>
      <c r="AL839" s="289" t="str">
        <f>IF(ISNUMBER(SEARCH("H", 'Dry_Litterbag Placem_Collection'!V180)),"YES","")</f>
        <v/>
      </c>
      <c r="AM839" s="289" t="str">
        <f>IF(ISNUMBER(SEARCH("R", 'Dry_Litterbag Placem_Collection'!V180)),"YES","")</f>
        <v/>
      </c>
    </row>
    <row r="840" spans="1:39" ht="15" customHeight="1">
      <c r="A840" s="281" t="s">
        <v>2677</v>
      </c>
      <c r="B840" s="282">
        <f>'Dry_Litterbag Placem_Collection'!A181</f>
        <v>179</v>
      </c>
      <c r="C840" s="282" t="str">
        <f>'Dry_Litterbag Placem_Collection'!B181</f>
        <v>Handajega</v>
      </c>
      <c r="D840" s="282" t="s">
        <v>2677</v>
      </c>
      <c r="E840" s="282" t="s">
        <v>2679</v>
      </c>
      <c r="F840" s="282">
        <v>3</v>
      </c>
      <c r="G840" s="283" t="str">
        <f>'Dry_Litterbag Placem_Collection'!C181</f>
        <v>Wet_W3_T3</v>
      </c>
      <c r="H840" s="293" t="s">
        <v>3672</v>
      </c>
      <c r="I840" s="294" t="s">
        <v>298</v>
      </c>
      <c r="J840" s="282" t="str">
        <f>IF(ISBLANK('Dry_Litterbag Placem_Collection'!M181),"","R"&amp;""&amp;'Dry_Litterbag Placem_Collection'!M181)</f>
        <v>R640</v>
      </c>
      <c r="K840" s="286">
        <f>IFERROR(INDEX('Green_rooibos initial weight'!$C$5:$C$1749,MATCH(J840, 'Green_rooibos initial weight'!$A$5:$A$1749,0)),"")</f>
        <v>2.1019999999999999</v>
      </c>
      <c r="L840" s="286">
        <f t="shared" si="53"/>
        <v>1.8521999999999998</v>
      </c>
      <c r="M840" s="291"/>
      <c r="N840" s="291"/>
      <c r="O840" s="286">
        <f>IF(IFERROR(INDEX('Both teabags AfterDry'!$D$3:$D$900,MATCH(J840,'Both teabags AfterDry'!$A$3:$A$900,0)),"")="","",(IFERROR(INDEX('Both teabags AfterDry'!$D$3:$D$900,MATCH(J840,'Both teabags AfterDry'!$A$3:$A$900,0)),"")))</f>
        <v>1.6580999999999999</v>
      </c>
      <c r="P840" s="286">
        <f t="shared" si="54"/>
        <v>1.5074999999999998</v>
      </c>
      <c r="Q840" s="291"/>
      <c r="R840" s="291"/>
      <c r="S840" s="287">
        <f>'Dry_Litterbag Placem_Collection'!E181</f>
        <v>42940</v>
      </c>
      <c r="T840" s="287">
        <f>IF('Dry_Litterbag Placem_Collection'!G181="","",'Dry_Litterbag Placem_Collection'!G181)</f>
        <v>43009</v>
      </c>
      <c r="U840" s="288">
        <f t="shared" si="52"/>
        <v>69</v>
      </c>
      <c r="V840" s="286">
        <f t="shared" si="55"/>
        <v>0.34470000000000001</v>
      </c>
      <c r="W840" s="289">
        <f>IFERROR(INDEX(Rainfall_Dry!$O$2:$O$217,MATCH(B840, Rainfall_Dry!$A$2:$A$217,0)),"")</f>
        <v>162.634207253</v>
      </c>
      <c r="X840" s="270">
        <v>25.96</v>
      </c>
      <c r="Y840" s="270">
        <v>8.9200000000000017</v>
      </c>
      <c r="Z840" s="270">
        <v>65.12</v>
      </c>
      <c r="AA840" s="271" t="s">
        <v>2688</v>
      </c>
      <c r="AB840" s="270">
        <v>3.61458846722523</v>
      </c>
      <c r="AC840">
        <f>IF('WetLitterbags placem_collection'!AB181="","",'WetLitterbags placem_collection'!AB181)</f>
        <v>11.8</v>
      </c>
      <c r="AD840">
        <f>IF('WetLitterbags placem_collection'!Z181="","",'WetLitterbags placem_collection'!Z181)</f>
        <v>15.4</v>
      </c>
      <c r="AE840" s="256" t="str">
        <f>IF('WetLitterbags placem_collection'!AA181="","",'WetLitterbags placem_collection'!AA181)</f>
        <v>O</v>
      </c>
      <c r="AF840">
        <f>IF('WetLitterbags placem_collection'!AC181="","",'WetLitterbags placem_collection'!AC181)</f>
        <v>1</v>
      </c>
      <c r="AG840">
        <f>IFERROR(AVERAGE('Dry_Litterbag Placem_Collection'!O181,'Dry_Litterbag Placem_Collection'!R181),"")</f>
        <v>5.8</v>
      </c>
      <c r="AH840" s="290">
        <f>IFERROR(AVERAGE('Dry_Litterbag Placem_Collection'!N181,'Dry_Litterbag Placem_Collection'!Q181),"")</f>
        <v>34.75</v>
      </c>
      <c r="AI840" s="289">
        <f>INDEX(Coordinates!$B$2:$B$197,MATCH(G840,Coordinates!$J$2:$J$197,0))</f>
        <v>-2.2778579589999999</v>
      </c>
      <c r="AJ840" s="289">
        <f>INDEX(Coordinates!$C$2:$C$197,MATCH(G840,Coordinates!$J$2:$J$197,0))</f>
        <v>34.027682980000002</v>
      </c>
      <c r="AK840" s="289" t="str">
        <f>IF(ISNUMBER(SEARCH("C", 'Dry_Litterbag Placem_Collection'!V181)),"YES","")</f>
        <v/>
      </c>
      <c r="AL840" s="289" t="str">
        <f>IF(ISNUMBER(SEARCH("H", 'Dry_Litterbag Placem_Collection'!V181)),"YES","")</f>
        <v/>
      </c>
      <c r="AM840" s="289" t="str">
        <f>IF(ISNUMBER(SEARCH("R", 'Dry_Litterbag Placem_Collection'!V181)),"YES","")</f>
        <v/>
      </c>
    </row>
    <row r="841" spans="1:39" ht="15" customHeight="1">
      <c r="A841" s="281" t="s">
        <v>2677</v>
      </c>
      <c r="B841" s="282">
        <f>'Dry_Litterbag Placem_Collection'!A182</f>
        <v>180</v>
      </c>
      <c r="C841" s="282" t="str">
        <f>'Dry_Litterbag Placem_Collection'!B182</f>
        <v>Handajega</v>
      </c>
      <c r="D841" s="282" t="s">
        <v>2677</v>
      </c>
      <c r="E841" s="282" t="s">
        <v>2679</v>
      </c>
      <c r="F841" s="282">
        <v>3</v>
      </c>
      <c r="G841" s="283" t="str">
        <f>'Dry_Litterbag Placem_Collection'!C182</f>
        <v>Wet_W3_T4</v>
      </c>
      <c r="H841" s="293" t="s">
        <v>3672</v>
      </c>
      <c r="I841" s="294" t="s">
        <v>298</v>
      </c>
      <c r="J841" s="282" t="str">
        <f>IF(ISBLANK('Dry_Litterbag Placem_Collection'!M182),"","R"&amp;""&amp;'Dry_Litterbag Placem_Collection'!M182)</f>
        <v>R669</v>
      </c>
      <c r="K841" s="286">
        <f>IFERROR(INDEX('Green_rooibos initial weight'!$C$5:$C$1749,MATCH(J841, 'Green_rooibos initial weight'!$A$5:$A$1749,0)),"")</f>
        <v>2.1480000000000001</v>
      </c>
      <c r="L841" s="286">
        <f t="shared" si="53"/>
        <v>1.8982000000000001</v>
      </c>
      <c r="M841" s="291"/>
      <c r="N841" s="291"/>
      <c r="O841" s="286">
        <f>IF(IFERROR(INDEX('Both teabags AfterDry'!$D$3:$D$900,MATCH(J841,'Both teabags AfterDry'!$A$3:$A$900,0)),"")="","",(IFERROR(INDEX('Both teabags AfterDry'!$D$3:$D$900,MATCH(J841,'Both teabags AfterDry'!$A$3:$A$900,0)),"")))</f>
        <v>1.6716</v>
      </c>
      <c r="P841" s="286">
        <f t="shared" si="54"/>
        <v>1.5209999999999999</v>
      </c>
      <c r="Q841" s="291"/>
      <c r="R841" s="291"/>
      <c r="S841" s="287">
        <f>'Dry_Litterbag Placem_Collection'!E182</f>
        <v>42940</v>
      </c>
      <c r="T841" s="287">
        <f>IF('Dry_Litterbag Placem_Collection'!G182="","",'Dry_Litterbag Placem_Collection'!G182)</f>
        <v>43009</v>
      </c>
      <c r="U841" s="288">
        <f t="shared" si="52"/>
        <v>69</v>
      </c>
      <c r="V841" s="286">
        <f t="shared" si="55"/>
        <v>0.3772000000000002</v>
      </c>
      <c r="W841" s="289">
        <f>IFERROR(INDEX(Rainfall_Dry!$O$2:$O$217,MATCH(B841, Rainfall_Dry!$A$2:$A$217,0)),"")</f>
        <v>162.634207253</v>
      </c>
      <c r="X841" s="270">
        <v>25.96</v>
      </c>
      <c r="Y841" s="270">
        <v>8.9200000000000017</v>
      </c>
      <c r="Z841" s="270">
        <v>65.12</v>
      </c>
      <c r="AA841" s="271" t="s">
        <v>2688</v>
      </c>
      <c r="AB841" s="270">
        <v>4.6145884672252304</v>
      </c>
      <c r="AC841">
        <f>IF('WetLitterbags placem_collection'!AB182="","",'WetLitterbags placem_collection'!AB182)</f>
        <v>8.3000000000000007</v>
      </c>
      <c r="AD841">
        <f>IF('WetLitterbags placem_collection'!Z182="","",'WetLitterbags placem_collection'!Z182)</f>
        <v>35</v>
      </c>
      <c r="AE841" s="256" t="str">
        <f>IF('WetLitterbags placem_collection'!AA182="","",'WetLitterbags placem_collection'!AA182)</f>
        <v>O</v>
      </c>
      <c r="AF841">
        <f>IF('WetLitterbags placem_collection'!AC182="","",'WetLitterbags placem_collection'!AC182)</f>
        <v>0</v>
      </c>
      <c r="AG841">
        <f>IFERROR(AVERAGE('Dry_Litterbag Placem_Collection'!O182,'Dry_Litterbag Placem_Collection'!R182),"")</f>
        <v>5.3</v>
      </c>
      <c r="AH841" s="290">
        <f>IFERROR(AVERAGE('Dry_Litterbag Placem_Collection'!N182,'Dry_Litterbag Placem_Collection'!Q182),"")</f>
        <v>31</v>
      </c>
      <c r="AI841" s="289">
        <f>INDEX(Coordinates!$B$2:$B$197,MATCH(G841,Coordinates!$J$2:$J$197,0))</f>
        <v>-2.2780199809999999</v>
      </c>
      <c r="AJ841" s="289">
        <f>INDEX(Coordinates!$C$2:$C$197,MATCH(G841,Coordinates!$J$2:$J$197,0))</f>
        <v>34.027705019999999</v>
      </c>
      <c r="AK841" s="289" t="str">
        <f>IF(ISNUMBER(SEARCH("C", 'Dry_Litterbag Placem_Collection'!V182)),"YES","")</f>
        <v/>
      </c>
      <c r="AL841" s="289" t="str">
        <f>IF(ISNUMBER(SEARCH("H", 'Dry_Litterbag Placem_Collection'!V182)),"YES","")</f>
        <v/>
      </c>
      <c r="AM841" s="289" t="str">
        <f>IF(ISNUMBER(SEARCH("R", 'Dry_Litterbag Placem_Collection'!V182)),"YES","")</f>
        <v/>
      </c>
    </row>
    <row r="842" spans="1:39" ht="15" customHeight="1">
      <c r="A842" s="281" t="s">
        <v>2677</v>
      </c>
      <c r="B842" s="282">
        <f>'Dry_Litterbag Placem_Collection'!A183</f>
        <v>181</v>
      </c>
      <c r="C842" s="282" t="str">
        <f>'Dry_Litterbag Placem_Collection'!B183</f>
        <v>Handajega</v>
      </c>
      <c r="D842" s="282" t="s">
        <v>2677</v>
      </c>
      <c r="E842" s="282" t="s">
        <v>2679</v>
      </c>
      <c r="F842" s="282">
        <v>3</v>
      </c>
      <c r="G842" s="283" t="str">
        <f>'Dry_Litterbag Placem_Collection'!C183</f>
        <v>Wet_W3_T5</v>
      </c>
      <c r="H842" s="293" t="s">
        <v>3672</v>
      </c>
      <c r="I842" s="294" t="s">
        <v>298</v>
      </c>
      <c r="J842" s="282" t="str">
        <f>IF(ISBLANK('Dry_Litterbag Placem_Collection'!M183),"","R"&amp;""&amp;'Dry_Litterbag Placem_Collection'!M183)</f>
        <v>R170</v>
      </c>
      <c r="K842" s="286">
        <f>IFERROR(INDEX('Green_rooibos initial weight'!$C$5:$C$1749,MATCH(J842, 'Green_rooibos initial weight'!$A$5:$A$1749,0)),"")</f>
        <v>2.1120000000000001</v>
      </c>
      <c r="L842" s="286">
        <f t="shared" si="53"/>
        <v>1.8622000000000001</v>
      </c>
      <c r="M842" s="291"/>
      <c r="N842" s="291"/>
      <c r="O842" s="286">
        <f>IF(IFERROR(INDEX('Both teabags AfterDry'!$D$3:$D$900,MATCH(J842,'Both teabags AfterDry'!$A$3:$A$900,0)),"")="","",(IFERROR(INDEX('Both teabags AfterDry'!$D$3:$D$900,MATCH(J842,'Both teabags AfterDry'!$A$3:$A$900,0)),"")))</f>
        <v>1.7410000000000001</v>
      </c>
      <c r="P842" s="286">
        <f t="shared" si="54"/>
        <v>1.5904</v>
      </c>
      <c r="Q842" s="291"/>
      <c r="R842" s="291"/>
      <c r="S842" s="287">
        <f>'Dry_Litterbag Placem_Collection'!E183</f>
        <v>42940</v>
      </c>
      <c r="T842" s="287">
        <f>IF('Dry_Litterbag Placem_Collection'!G183="","",'Dry_Litterbag Placem_Collection'!G183)</f>
        <v>43009</v>
      </c>
      <c r="U842" s="288">
        <f t="shared" si="52"/>
        <v>69</v>
      </c>
      <c r="V842" s="286">
        <f t="shared" si="55"/>
        <v>0.27180000000000004</v>
      </c>
      <c r="W842" s="289">
        <f>IFERROR(INDEX(Rainfall_Dry!$O$2:$O$217,MATCH(B842, Rainfall_Dry!$A$2:$A$217,0)),"")</f>
        <v>162.634207253</v>
      </c>
      <c r="X842" s="270">
        <v>25.96</v>
      </c>
      <c r="Y842" s="270">
        <v>8.9200000000000017</v>
      </c>
      <c r="Z842" s="270">
        <v>65.12</v>
      </c>
      <c r="AA842" s="271" t="s">
        <v>2688</v>
      </c>
      <c r="AB842" s="270">
        <v>5.6145884672252304</v>
      </c>
      <c r="AC842">
        <f>IF('WetLitterbags placem_collection'!AB183="","",'WetLitterbags placem_collection'!AB183)</f>
        <v>11.4</v>
      </c>
      <c r="AD842">
        <f>IF('WetLitterbags placem_collection'!Z183="","",'WetLitterbags placem_collection'!Z183)</f>
        <v>15.8</v>
      </c>
      <c r="AE842" s="256" t="str">
        <f>IF('WetLitterbags placem_collection'!AA183="","",'WetLitterbags placem_collection'!AA183)</f>
        <v>O</v>
      </c>
      <c r="AF842">
        <f>IF('WetLitterbags placem_collection'!AC183="","",'WetLitterbags placem_collection'!AC183)</f>
        <v>1</v>
      </c>
      <c r="AG842">
        <f>IFERROR(AVERAGE('Dry_Litterbag Placem_Collection'!O183,'Dry_Litterbag Placem_Collection'!R183),"")</f>
        <v>4.3000000000000007</v>
      </c>
      <c r="AH842" s="290">
        <f>IFERROR(AVERAGE('Dry_Litterbag Placem_Collection'!N183,'Dry_Litterbag Placem_Collection'!Q183),"")</f>
        <v>35.099999999999994</v>
      </c>
      <c r="AI842" s="289">
        <f>INDEX(Coordinates!$B$2:$B$197,MATCH(G842,Coordinates!$J$2:$J$197,0))</f>
        <v>-2.2777329850000001</v>
      </c>
      <c r="AJ842" s="289">
        <f>INDEX(Coordinates!$C$2:$C$197,MATCH(G842,Coordinates!$J$2:$J$197,0))</f>
        <v>34.027422970000003</v>
      </c>
      <c r="AK842" s="289" t="str">
        <f>IF(ISNUMBER(SEARCH("C", 'Dry_Litterbag Placem_Collection'!V183)),"YES","")</f>
        <v/>
      </c>
      <c r="AL842" s="289" t="str">
        <f>IF(ISNUMBER(SEARCH("H", 'Dry_Litterbag Placem_Collection'!V183)),"YES","")</f>
        <v/>
      </c>
      <c r="AM842" s="289" t="str">
        <f>IF(ISNUMBER(SEARCH("R", 'Dry_Litterbag Placem_Collection'!V183)),"YES","")</f>
        <v/>
      </c>
    </row>
    <row r="843" spans="1:39" ht="15" customHeight="1">
      <c r="A843" s="281" t="s">
        <v>2677</v>
      </c>
      <c r="B843" s="282">
        <f>'Dry_Litterbag Placem_Collection'!A184</f>
        <v>182</v>
      </c>
      <c r="C843" s="282" t="str">
        <f>'Dry_Litterbag Placem_Collection'!B184</f>
        <v>Handajega</v>
      </c>
      <c r="D843" s="282" t="s">
        <v>2677</v>
      </c>
      <c r="E843" s="282" t="s">
        <v>2679</v>
      </c>
      <c r="F843" s="282">
        <v>3</v>
      </c>
      <c r="G843" s="283" t="str">
        <f>'Dry_Litterbag Placem_Collection'!C184</f>
        <v>Wet_W3_T6</v>
      </c>
      <c r="H843" s="293" t="s">
        <v>3672</v>
      </c>
      <c r="I843" s="294" t="s">
        <v>298</v>
      </c>
      <c r="J843" s="282" t="str">
        <f>IF(ISBLANK('Dry_Litterbag Placem_Collection'!M184),"","R"&amp;""&amp;'Dry_Litterbag Placem_Collection'!M184)</f>
        <v>R697</v>
      </c>
      <c r="K843" s="286">
        <f>IFERROR(INDEX('Green_rooibos initial weight'!$C$5:$C$1749,MATCH(J843, 'Green_rooibos initial weight'!$A$5:$A$1749,0)),"")</f>
        <v>2.133</v>
      </c>
      <c r="L843" s="286">
        <f t="shared" si="53"/>
        <v>1.8832</v>
      </c>
      <c r="M843" s="291"/>
      <c r="N843" s="291"/>
      <c r="O843" s="286">
        <f>IF(IFERROR(INDEX('Both teabags AfterDry'!$D$3:$D$900,MATCH(J843,'Both teabags AfterDry'!$A$3:$A$900,0)),"")="","",(IFERROR(INDEX('Both teabags AfterDry'!$D$3:$D$900,MATCH(J843,'Both teabags AfterDry'!$A$3:$A$900,0)),"")))</f>
        <v>1.8089</v>
      </c>
      <c r="P843" s="286">
        <f t="shared" si="54"/>
        <v>1.6582999999999999</v>
      </c>
      <c r="Q843" s="291"/>
      <c r="R843" s="291"/>
      <c r="S843" s="287">
        <f>'Dry_Litterbag Placem_Collection'!E184</f>
        <v>42940</v>
      </c>
      <c r="T843" s="287">
        <f>IF('Dry_Litterbag Placem_Collection'!G184="","",'Dry_Litterbag Placem_Collection'!G184)</f>
        <v>43009</v>
      </c>
      <c r="U843" s="288">
        <f t="shared" si="52"/>
        <v>69</v>
      </c>
      <c r="V843" s="286">
        <f t="shared" si="55"/>
        <v>0.2249000000000001</v>
      </c>
      <c r="W843" s="289">
        <f>IFERROR(INDEX(Rainfall_Dry!$O$2:$O$217,MATCH(B843, Rainfall_Dry!$A$2:$A$217,0)),"")</f>
        <v>162.634207253</v>
      </c>
      <c r="X843" s="270">
        <v>25.96</v>
      </c>
      <c r="Y843" s="270">
        <v>8.9200000000000017</v>
      </c>
      <c r="Z843" s="270">
        <v>65.12</v>
      </c>
      <c r="AA843" s="271" t="s">
        <v>2688</v>
      </c>
      <c r="AB843" s="270">
        <v>6.6145884672252304</v>
      </c>
      <c r="AC843">
        <f>IF('WetLitterbags placem_collection'!AB184="","",'WetLitterbags placem_collection'!AB184)</f>
        <v>8.8000000000000007</v>
      </c>
      <c r="AD843">
        <f>IF('WetLitterbags placem_collection'!Z184="","",'WetLitterbags placem_collection'!Z184)</f>
        <v>15.8</v>
      </c>
      <c r="AE843" s="256" t="str">
        <f>IF('WetLitterbags placem_collection'!AA184="","",'WetLitterbags placem_collection'!AA184)</f>
        <v>O</v>
      </c>
      <c r="AF843">
        <f>IF('WetLitterbags placem_collection'!AC184="","",'WetLitterbags placem_collection'!AC184)</f>
        <v>1</v>
      </c>
      <c r="AG843">
        <f>IFERROR(AVERAGE('Dry_Litterbag Placem_Collection'!O184,'Dry_Litterbag Placem_Collection'!R184),"")</f>
        <v>6.55</v>
      </c>
      <c r="AH843" s="290">
        <f>IFERROR(AVERAGE('Dry_Litterbag Placem_Collection'!N184,'Dry_Litterbag Placem_Collection'!Q184),"")</f>
        <v>36.400000000000006</v>
      </c>
      <c r="AI843" s="289">
        <f>INDEX(Coordinates!$B$2:$B$197,MATCH(G843,Coordinates!$J$2:$J$197,0))</f>
        <v>-2.2777009659999998</v>
      </c>
      <c r="AJ843" s="289">
        <f>INDEX(Coordinates!$C$2:$C$197,MATCH(G843,Coordinates!$J$2:$J$197,0))</f>
        <v>34.027393969999999</v>
      </c>
      <c r="AK843" s="289" t="str">
        <f>IF(ISNUMBER(SEARCH("C", 'Dry_Litterbag Placem_Collection'!V184)),"YES","")</f>
        <v/>
      </c>
      <c r="AL843" s="289" t="str">
        <f>IF(ISNUMBER(SEARCH("H", 'Dry_Litterbag Placem_Collection'!V184)),"YES","")</f>
        <v/>
      </c>
      <c r="AM843" s="289" t="str">
        <f>IF(ISNUMBER(SEARCH("R", 'Dry_Litterbag Placem_Collection'!V184)),"YES","")</f>
        <v/>
      </c>
    </row>
    <row r="844" spans="1:39" ht="15" customHeight="1">
      <c r="A844" s="281" t="s">
        <v>2677</v>
      </c>
      <c r="B844" s="282">
        <f>'Dry_Litterbag Placem_Collection'!A185</f>
        <v>183</v>
      </c>
      <c r="C844" s="282" t="str">
        <f>'Dry_Litterbag Placem_Collection'!B185</f>
        <v>Handajega</v>
      </c>
      <c r="D844" s="282" t="s">
        <v>2677</v>
      </c>
      <c r="E844" s="282" t="s">
        <v>2679</v>
      </c>
      <c r="F844" s="282">
        <v>3</v>
      </c>
      <c r="G844" s="283" t="str">
        <f>'Dry_Litterbag Placem_Collection'!C185</f>
        <v>Wet_W3_T7</v>
      </c>
      <c r="H844" s="293" t="s">
        <v>3672</v>
      </c>
      <c r="I844" s="294" t="s">
        <v>298</v>
      </c>
      <c r="J844" s="282" t="str">
        <f>IF(ISBLANK('Dry_Litterbag Placem_Collection'!M185),"","R"&amp;""&amp;'Dry_Litterbag Placem_Collection'!M185)</f>
        <v/>
      </c>
      <c r="K844" s="286" t="str">
        <f>IFERROR(INDEX('Green_rooibos initial weight'!$C$5:$C$1749,MATCH(J844, 'Green_rooibos initial weight'!$A$5:$A$1749,0)),"")</f>
        <v/>
      </c>
      <c r="L844" s="286" t="str">
        <f t="shared" si="53"/>
        <v/>
      </c>
      <c r="M844" s="291"/>
      <c r="N844" s="291"/>
      <c r="O844" s="286" t="str">
        <f>IF(IFERROR(INDEX('Both teabags AfterDry'!$D$3:$D$900,MATCH(J844,'Both teabags AfterDry'!$A$3:$A$900,0)),"")="","",(IFERROR(INDEX('Both teabags AfterDry'!$D$3:$D$900,MATCH(J844,'Both teabags AfterDry'!$A$3:$A$900,0)),"")))</f>
        <v/>
      </c>
      <c r="P844" s="286" t="str">
        <f t="shared" si="54"/>
        <v/>
      </c>
      <c r="Q844" s="291"/>
      <c r="R844" s="291"/>
      <c r="S844" s="287">
        <f>'Dry_Litterbag Placem_Collection'!E185</f>
        <v>0</v>
      </c>
      <c r="T844" s="287" t="str">
        <f>IF('Dry_Litterbag Placem_Collection'!G185="","",'Dry_Litterbag Placem_Collection'!G185)</f>
        <v/>
      </c>
      <c r="U844" s="288" t="str">
        <f t="shared" si="52"/>
        <v/>
      </c>
      <c r="V844" s="286" t="str">
        <f t="shared" si="55"/>
        <v/>
      </c>
      <c r="W844" s="289" t="str">
        <f>IFERROR(INDEX(Rainfall_Dry!$O$2:$O$217,MATCH(B844, Rainfall_Dry!$A$2:$A$217,0)),"")</f>
        <v/>
      </c>
      <c r="X844" s="270">
        <v>25.96</v>
      </c>
      <c r="Y844" s="270">
        <v>8.9200000000000017</v>
      </c>
      <c r="Z844" s="270">
        <v>65.12</v>
      </c>
      <c r="AA844" s="271" t="s">
        <v>2688</v>
      </c>
      <c r="AB844" s="270">
        <v>7.6145884672252304</v>
      </c>
      <c r="AC844">
        <f>IF('WetLitterbags placem_collection'!AB185="","",'WetLitterbags placem_collection'!AB185)</f>
        <v>11.4</v>
      </c>
      <c r="AD844">
        <f>IF('WetLitterbags placem_collection'!Z185="","",'WetLitterbags placem_collection'!Z185)</f>
        <v>35.799999999999997</v>
      </c>
      <c r="AE844" s="256" t="str">
        <f>IF('WetLitterbags placem_collection'!AA185="","",'WetLitterbags placem_collection'!AA185)</f>
        <v>G</v>
      </c>
      <c r="AF844">
        <f>IF('WetLitterbags placem_collection'!AC185="","",'WetLitterbags placem_collection'!AC185)</f>
        <v>1</v>
      </c>
      <c r="AG844" t="str">
        <f>IFERROR(AVERAGE('Dry_Litterbag Placem_Collection'!O185,'Dry_Litterbag Placem_Collection'!R185),"")</f>
        <v/>
      </c>
      <c r="AH844" s="290" t="str">
        <f>IFERROR(AVERAGE('Dry_Litterbag Placem_Collection'!N185,'Dry_Litterbag Placem_Collection'!Q185),"")</f>
        <v/>
      </c>
      <c r="AI844" s="289">
        <f>INDEX(Coordinates!$B$2:$B$197,MATCH(G844,Coordinates!$J$2:$J$197,0))</f>
        <v>-2.2777790019999999</v>
      </c>
      <c r="AJ844" s="289">
        <f>INDEX(Coordinates!$C$2:$C$197,MATCH(G844,Coordinates!$J$2:$J$197,0))</f>
        <v>34.028066029999998</v>
      </c>
      <c r="AK844" s="289" t="str">
        <f>IF(ISNUMBER(SEARCH("C", 'Dry_Litterbag Placem_Collection'!V185)),"YES","")</f>
        <v/>
      </c>
      <c r="AL844" s="289" t="str">
        <f>IF(ISNUMBER(SEARCH("H", 'Dry_Litterbag Placem_Collection'!V185)),"YES","")</f>
        <v/>
      </c>
      <c r="AM844" s="289" t="str">
        <f>IF(ISNUMBER(SEARCH("R", 'Dry_Litterbag Placem_Collection'!V185)),"YES","")</f>
        <v/>
      </c>
    </row>
    <row r="845" spans="1:39" ht="15" customHeight="1">
      <c r="A845" s="281" t="s">
        <v>2677</v>
      </c>
      <c r="B845" s="282">
        <f>'Dry_Litterbag Placem_Collection'!A186</f>
        <v>184</v>
      </c>
      <c r="C845" s="282" t="str">
        <f>'Dry_Litterbag Placem_Collection'!B186</f>
        <v>Handajega</v>
      </c>
      <c r="D845" s="282" t="s">
        <v>2677</v>
      </c>
      <c r="E845" s="282" t="s">
        <v>2679</v>
      </c>
      <c r="F845" s="282">
        <v>3</v>
      </c>
      <c r="G845" s="283" t="str">
        <f>'Dry_Litterbag Placem_Collection'!C186</f>
        <v>Wet_W3_T8</v>
      </c>
      <c r="H845" s="293" t="s">
        <v>3672</v>
      </c>
      <c r="I845" s="294" t="s">
        <v>298</v>
      </c>
      <c r="J845" s="282" t="str">
        <f>IF(ISBLANK('Dry_Litterbag Placem_Collection'!M186),"","R"&amp;""&amp;'Dry_Litterbag Placem_Collection'!M186)</f>
        <v>R674</v>
      </c>
      <c r="K845" s="286">
        <f>IFERROR(INDEX('Green_rooibos initial weight'!$C$5:$C$1749,MATCH(J845, 'Green_rooibos initial weight'!$A$5:$A$1749,0)),"")</f>
        <v>2.1629999999999998</v>
      </c>
      <c r="L845" s="286">
        <f t="shared" si="53"/>
        <v>1.9131999999999998</v>
      </c>
      <c r="M845" s="291"/>
      <c r="N845" s="291"/>
      <c r="O845" s="286">
        <f>IF(IFERROR(INDEX('Both teabags AfterDry'!$D$3:$D$900,MATCH(J845,'Both teabags AfterDry'!$A$3:$A$900,0)),"")="","",(IFERROR(INDEX('Both teabags AfterDry'!$D$3:$D$900,MATCH(J845,'Both teabags AfterDry'!$A$3:$A$900,0)),"")))</f>
        <v>1.6498999999999999</v>
      </c>
      <c r="P845" s="286">
        <f t="shared" si="54"/>
        <v>1.4992999999999999</v>
      </c>
      <c r="Q845" s="291"/>
      <c r="R845" s="291"/>
      <c r="S845" s="287">
        <f>'Dry_Litterbag Placem_Collection'!E186</f>
        <v>42940</v>
      </c>
      <c r="T845" s="287">
        <f>IF('Dry_Litterbag Placem_Collection'!G186="","",'Dry_Litterbag Placem_Collection'!G186)</f>
        <v>43009</v>
      </c>
      <c r="U845" s="288">
        <f t="shared" si="52"/>
        <v>69</v>
      </c>
      <c r="V845" s="286">
        <f t="shared" si="55"/>
        <v>0.41389999999999993</v>
      </c>
      <c r="W845" s="289">
        <f>IFERROR(INDEX(Rainfall_Dry!$O$2:$O$217,MATCH(B845, Rainfall_Dry!$A$2:$A$217,0)),"")</f>
        <v>162.634207253</v>
      </c>
      <c r="X845" s="270">
        <v>25.96</v>
      </c>
      <c r="Y845" s="270">
        <v>8.9200000000000017</v>
      </c>
      <c r="Z845" s="270">
        <v>65.12</v>
      </c>
      <c r="AA845" s="271" t="s">
        <v>2688</v>
      </c>
      <c r="AB845" s="270">
        <v>8.6145884672252304</v>
      </c>
      <c r="AC845">
        <f>IF('WetLitterbags placem_collection'!AB186="","",'WetLitterbags placem_collection'!AB186)</f>
        <v>3.7</v>
      </c>
      <c r="AD845">
        <f>IF('WetLitterbags placem_collection'!Z186="","",'WetLitterbags placem_collection'!Z186)</f>
        <v>16.399999999999999</v>
      </c>
      <c r="AE845" s="256" t="str">
        <f>IF('WetLitterbags placem_collection'!AA186="","",'WetLitterbags placem_collection'!AA186)</f>
        <v>O</v>
      </c>
      <c r="AF845">
        <f>IF('WetLitterbags placem_collection'!AC186="","",'WetLitterbags placem_collection'!AC186)</f>
        <v>0</v>
      </c>
      <c r="AG845">
        <f>IFERROR(AVERAGE('Dry_Litterbag Placem_Collection'!O186,'Dry_Litterbag Placem_Collection'!R186),"")</f>
        <v>4.3</v>
      </c>
      <c r="AH845" s="290">
        <f>IFERROR(AVERAGE('Dry_Litterbag Placem_Collection'!N186,'Dry_Litterbag Placem_Collection'!Q186),"")</f>
        <v>28.05</v>
      </c>
      <c r="AI845" s="289">
        <f>INDEX(Coordinates!$B$2:$B$197,MATCH(G845,Coordinates!$J$2:$J$197,0))</f>
        <v>-2.2775169829999999</v>
      </c>
      <c r="AJ845" s="289">
        <f>INDEX(Coordinates!$C$2:$C$197,MATCH(G845,Coordinates!$J$2:$J$197,0))</f>
        <v>34.027766970000002</v>
      </c>
      <c r="AK845" s="289" t="str">
        <f>IF(ISNUMBER(SEARCH("C", 'Dry_Litterbag Placem_Collection'!V186)),"YES","")</f>
        <v/>
      </c>
      <c r="AL845" s="289" t="str">
        <f>IF(ISNUMBER(SEARCH("H", 'Dry_Litterbag Placem_Collection'!V186)),"YES","")</f>
        <v/>
      </c>
      <c r="AM845" s="289" t="str">
        <f>IF(ISNUMBER(SEARCH("R", 'Dry_Litterbag Placem_Collection'!V186)),"YES","")</f>
        <v/>
      </c>
    </row>
    <row r="846" spans="1:39" ht="15" customHeight="1">
      <c r="A846" s="281" t="s">
        <v>2677</v>
      </c>
      <c r="B846" s="282">
        <f>'Dry_Litterbag Placem_Collection'!A187</f>
        <v>185</v>
      </c>
      <c r="C846" s="282" t="str">
        <f>'Dry_Litterbag Placem_Collection'!B187</f>
        <v>Handajega</v>
      </c>
      <c r="D846" s="282" t="s">
        <v>2677</v>
      </c>
      <c r="E846" s="282" t="s">
        <v>2679</v>
      </c>
      <c r="F846" s="282">
        <v>4</v>
      </c>
      <c r="G846" s="283" t="str">
        <f>'Dry_Litterbag Placem_Collection'!C187</f>
        <v>Wet_W4_T1</v>
      </c>
      <c r="H846" s="293" t="s">
        <v>3672</v>
      </c>
      <c r="I846" s="294" t="s">
        <v>298</v>
      </c>
      <c r="J846" s="282" t="str">
        <f>IF(ISBLANK('Dry_Litterbag Placem_Collection'!M187),"","R"&amp;""&amp;'Dry_Litterbag Placem_Collection'!M187)</f>
        <v>R607</v>
      </c>
      <c r="K846" s="286">
        <f>IFERROR(INDEX('Green_rooibos initial weight'!$C$5:$C$1749,MATCH(J846, 'Green_rooibos initial weight'!$A$5:$A$1749,0)),"")</f>
        <v>2.14</v>
      </c>
      <c r="L846" s="286">
        <f t="shared" si="53"/>
        <v>1.8902000000000001</v>
      </c>
      <c r="M846" s="291"/>
      <c r="N846" s="291"/>
      <c r="O846" s="286" t="str">
        <f>IF(IFERROR(INDEX('Both teabags AfterDry'!$D$3:$D$900,MATCH(J846,'Both teabags AfterDry'!$A$3:$A$900,0)),"")="","",(IFERROR(INDEX('Both teabags AfterDry'!$D$3:$D$900,MATCH(J846,'Both teabags AfterDry'!$A$3:$A$900,0)),"")))</f>
        <v/>
      </c>
      <c r="P846" s="286" t="str">
        <f t="shared" si="54"/>
        <v/>
      </c>
      <c r="Q846" s="291"/>
      <c r="R846" s="291"/>
      <c r="S846" s="287">
        <f>'Dry_Litterbag Placem_Collection'!E187</f>
        <v>42940</v>
      </c>
      <c r="T846" s="287">
        <f>IF('Dry_Litterbag Placem_Collection'!G187="","",'Dry_Litterbag Placem_Collection'!G187)</f>
        <v>43009</v>
      </c>
      <c r="U846" s="288">
        <f t="shared" si="52"/>
        <v>69</v>
      </c>
      <c r="V846" s="286" t="str">
        <f t="shared" si="55"/>
        <v/>
      </c>
      <c r="W846" s="289">
        <f>IFERROR(INDEX(Rainfall_Dry!$O$2:$O$217,MATCH(B846, Rainfall_Dry!$A$2:$A$217,0)),"")</f>
        <v>162.634207253</v>
      </c>
      <c r="X846" s="270">
        <v>25.96</v>
      </c>
      <c r="Y846" s="270">
        <v>8.9200000000000017</v>
      </c>
      <c r="Z846" s="270">
        <v>65.12</v>
      </c>
      <c r="AA846" s="271" t="s">
        <v>2688</v>
      </c>
      <c r="AB846" s="270">
        <v>1.6991621488417901</v>
      </c>
      <c r="AC846">
        <f>IF('WetLitterbags placem_collection'!AB187="","",'WetLitterbags placem_collection'!AB187)</f>
        <v>9.8000000000000007</v>
      </c>
      <c r="AD846">
        <f>IF('WetLitterbags placem_collection'!Z187="","",'WetLitterbags placem_collection'!Z187)</f>
        <v>29.4</v>
      </c>
      <c r="AE846" s="256" t="str">
        <f>IF('WetLitterbags placem_collection'!AA187="","",'WetLitterbags placem_collection'!AA187)</f>
        <v>O</v>
      </c>
      <c r="AF846">
        <f>IF('WetLitterbags placem_collection'!AC187="","",'WetLitterbags placem_collection'!AC187)</f>
        <v>0</v>
      </c>
      <c r="AG846">
        <f>IFERROR(AVERAGE('Dry_Litterbag Placem_Collection'!O187,'Dry_Litterbag Placem_Collection'!R187),"")</f>
        <v>4.9000000000000004</v>
      </c>
      <c r="AH846" s="290">
        <f>IFERROR(AVERAGE('Dry_Litterbag Placem_Collection'!N187,'Dry_Litterbag Placem_Collection'!Q187),"")</f>
        <v>35</v>
      </c>
      <c r="AI846" s="289">
        <f>INDEX(Coordinates!$B$2:$B$197,MATCH(G846,Coordinates!$J$2:$J$197,0))</f>
        <v>-2.2787330300000002</v>
      </c>
      <c r="AJ846" s="289">
        <f>INDEX(Coordinates!$C$2:$C$197,MATCH(G846,Coordinates!$J$2:$J$197,0))</f>
        <v>34.032136029999997</v>
      </c>
      <c r="AK846" s="289" t="str">
        <f>IF(ISNUMBER(SEARCH("C", 'Dry_Litterbag Placem_Collection'!V187)),"YES","")</f>
        <v/>
      </c>
      <c r="AL846" s="289" t="str">
        <f>IF(ISNUMBER(SEARCH("H", 'Dry_Litterbag Placem_Collection'!V187)),"YES","")</f>
        <v/>
      </c>
      <c r="AM846" s="289" t="str">
        <f>IF(ISNUMBER(SEARCH("R", 'Dry_Litterbag Placem_Collection'!V187)),"YES","")</f>
        <v/>
      </c>
    </row>
    <row r="847" spans="1:39" ht="15" customHeight="1">
      <c r="A847" s="281" t="s">
        <v>2677</v>
      </c>
      <c r="B847" s="282">
        <f>'Dry_Litterbag Placem_Collection'!A188</f>
        <v>186</v>
      </c>
      <c r="C847" s="282" t="str">
        <f>'Dry_Litterbag Placem_Collection'!B188</f>
        <v>Handajega</v>
      </c>
      <c r="D847" s="282" t="s">
        <v>2677</v>
      </c>
      <c r="E847" s="282" t="s">
        <v>2679</v>
      </c>
      <c r="F847" s="282">
        <v>4</v>
      </c>
      <c r="G847" s="283" t="str">
        <f>'Dry_Litterbag Placem_Collection'!C188</f>
        <v>Wet_W4_T2</v>
      </c>
      <c r="H847" s="293" t="s">
        <v>3672</v>
      </c>
      <c r="I847" s="294" t="s">
        <v>298</v>
      </c>
      <c r="J847" s="282" t="str">
        <f>IF(ISBLANK('Dry_Litterbag Placem_Collection'!M188),"","R"&amp;""&amp;'Dry_Litterbag Placem_Collection'!M188)</f>
        <v>R629</v>
      </c>
      <c r="K847" s="286">
        <f>IFERROR(INDEX('Green_rooibos initial weight'!$C$5:$C$1749,MATCH(J847, 'Green_rooibos initial weight'!$A$5:$A$1749,0)),"")</f>
        <v>2.1669999999999998</v>
      </c>
      <c r="L847" s="286">
        <f t="shared" si="53"/>
        <v>1.9171999999999998</v>
      </c>
      <c r="M847" s="291"/>
      <c r="N847" s="291"/>
      <c r="O847" s="286">
        <f>IF(IFERROR(INDEX('Both teabags AfterDry'!$D$3:$D$900,MATCH(J847,'Both teabags AfterDry'!$A$3:$A$900,0)),"")="","",(IFERROR(INDEX('Both teabags AfterDry'!$D$3:$D$900,MATCH(J847,'Both teabags AfterDry'!$A$3:$A$900,0)),"")))</f>
        <v>1.8498000000000001</v>
      </c>
      <c r="P847" s="286">
        <f t="shared" si="54"/>
        <v>1.6992</v>
      </c>
      <c r="Q847" s="291"/>
      <c r="R847" s="291"/>
      <c r="S847" s="287">
        <f>'Dry_Litterbag Placem_Collection'!E188</f>
        <v>42940</v>
      </c>
      <c r="T847" s="287">
        <f>IF('Dry_Litterbag Placem_Collection'!G188="","",'Dry_Litterbag Placem_Collection'!G188)</f>
        <v>43009</v>
      </c>
      <c r="U847" s="288">
        <f t="shared" si="52"/>
        <v>69</v>
      </c>
      <c r="V847" s="286">
        <f t="shared" si="55"/>
        <v>0.21799999999999975</v>
      </c>
      <c r="W847" s="289">
        <f>IFERROR(INDEX(Rainfall_Dry!$O$2:$O$217,MATCH(B847, Rainfall_Dry!$A$2:$A$217,0)),"")</f>
        <v>162.634207253</v>
      </c>
      <c r="X847" s="270">
        <v>25.96</v>
      </c>
      <c r="Y847" s="270">
        <v>8.9200000000000017</v>
      </c>
      <c r="Z847" s="270">
        <v>65.12</v>
      </c>
      <c r="AA847" s="271" t="s">
        <v>2688</v>
      </c>
      <c r="AB847" s="270">
        <v>2.6991621488417898</v>
      </c>
      <c r="AC847">
        <f>IF('WetLitterbags placem_collection'!AB188="","",'WetLitterbags placem_collection'!AB188)</f>
        <v>11.4</v>
      </c>
      <c r="AD847">
        <f>IF('WetLitterbags placem_collection'!Z188="","",'WetLitterbags placem_collection'!Z188)</f>
        <v>45.4</v>
      </c>
      <c r="AE847" s="256" t="str">
        <f>IF('WetLitterbags placem_collection'!AA188="","",'WetLitterbags placem_collection'!AA188)</f>
        <v>O</v>
      </c>
      <c r="AF847">
        <f>IF('WetLitterbags placem_collection'!AC188="","",'WetLitterbags placem_collection'!AC188)</f>
        <v>0</v>
      </c>
      <c r="AG847">
        <f>IFERROR(AVERAGE('Dry_Litterbag Placem_Collection'!O188,'Dry_Litterbag Placem_Collection'!R188),"")</f>
        <v>7.55</v>
      </c>
      <c r="AH847" s="290">
        <f>IFERROR(AVERAGE('Dry_Litterbag Placem_Collection'!N188,'Dry_Litterbag Placem_Collection'!Q188),"")</f>
        <v>35.299999999999997</v>
      </c>
      <c r="AI847" s="289">
        <f>INDEX(Coordinates!$B$2:$B$197,MATCH(G847,Coordinates!$J$2:$J$197,0))</f>
        <v>-2.278763037</v>
      </c>
      <c r="AJ847" s="289">
        <f>INDEX(Coordinates!$C$2:$C$197,MATCH(G847,Coordinates!$J$2:$J$197,0))</f>
        <v>34.031974009999999</v>
      </c>
      <c r="AK847" s="289" t="str">
        <f>IF(ISNUMBER(SEARCH("C", 'Dry_Litterbag Placem_Collection'!V188)),"YES","")</f>
        <v/>
      </c>
      <c r="AL847" s="289" t="str">
        <f>IF(ISNUMBER(SEARCH("H", 'Dry_Litterbag Placem_Collection'!V188)),"YES","")</f>
        <v/>
      </c>
      <c r="AM847" s="289" t="str">
        <f>IF(ISNUMBER(SEARCH("R", 'Dry_Litterbag Placem_Collection'!V188)),"YES","")</f>
        <v/>
      </c>
    </row>
    <row r="848" spans="1:39" ht="15" customHeight="1">
      <c r="A848" s="281" t="s">
        <v>2677</v>
      </c>
      <c r="B848" s="282">
        <f>'Dry_Litterbag Placem_Collection'!A189</f>
        <v>187</v>
      </c>
      <c r="C848" s="282" t="str">
        <f>'Dry_Litterbag Placem_Collection'!B189</f>
        <v>Handajega</v>
      </c>
      <c r="D848" s="282" t="s">
        <v>2677</v>
      </c>
      <c r="E848" s="282" t="s">
        <v>2679</v>
      </c>
      <c r="F848" s="282">
        <v>4</v>
      </c>
      <c r="G848" s="283" t="str">
        <f>'Dry_Litterbag Placem_Collection'!C189</f>
        <v>Wet_W4_T3</v>
      </c>
      <c r="H848" s="293" t="s">
        <v>3672</v>
      </c>
      <c r="I848" s="294" t="s">
        <v>298</v>
      </c>
      <c r="J848" s="282" t="str">
        <f>IF(ISBLANK('Dry_Litterbag Placem_Collection'!M189),"","R"&amp;""&amp;'Dry_Litterbag Placem_Collection'!M189)</f>
        <v>R679</v>
      </c>
      <c r="K848" s="286">
        <f>IFERROR(INDEX('Green_rooibos initial weight'!$C$5:$C$1749,MATCH(J848, 'Green_rooibos initial weight'!$A$5:$A$1749,0)),"")</f>
        <v>2.149</v>
      </c>
      <c r="L848" s="286">
        <f t="shared" si="53"/>
        <v>1.8992</v>
      </c>
      <c r="M848" s="291"/>
      <c r="N848" s="291"/>
      <c r="O848" s="286">
        <f>IF(IFERROR(INDEX('Both teabags AfterDry'!$D$3:$D$900,MATCH(J848,'Both teabags AfterDry'!$A$3:$A$900,0)),"")="","",(IFERROR(INDEX('Both teabags AfterDry'!$D$3:$D$900,MATCH(J848,'Both teabags AfterDry'!$A$3:$A$900,0)),"")))</f>
        <v>1.7021999999999999</v>
      </c>
      <c r="P848" s="286">
        <f t="shared" si="54"/>
        <v>1.5515999999999999</v>
      </c>
      <c r="Q848" s="291"/>
      <c r="R848" s="291"/>
      <c r="S848" s="287">
        <f>'Dry_Litterbag Placem_Collection'!E189</f>
        <v>42940</v>
      </c>
      <c r="T848" s="287">
        <f>IF('Dry_Litterbag Placem_Collection'!G189="","",'Dry_Litterbag Placem_Collection'!G189)</f>
        <v>43009</v>
      </c>
      <c r="U848" s="288">
        <f t="shared" si="52"/>
        <v>69</v>
      </c>
      <c r="V848" s="286">
        <f t="shared" si="55"/>
        <v>0.34760000000000013</v>
      </c>
      <c r="W848" s="289">
        <f>IFERROR(INDEX(Rainfall_Dry!$O$2:$O$217,MATCH(B848, Rainfall_Dry!$A$2:$A$217,0)),"")</f>
        <v>162.634207253</v>
      </c>
      <c r="X848" s="270">
        <v>25.96</v>
      </c>
      <c r="Y848" s="270">
        <v>8.9200000000000017</v>
      </c>
      <c r="Z848" s="270">
        <v>65.12</v>
      </c>
      <c r="AA848" s="271" t="s">
        <v>2688</v>
      </c>
      <c r="AB848" s="270">
        <v>3.6991621488417898</v>
      </c>
      <c r="AC848">
        <f>IF('WetLitterbags placem_collection'!AB189="","",'WetLitterbags placem_collection'!AB189)</f>
        <v>0.6</v>
      </c>
      <c r="AD848">
        <f>IF('WetLitterbags placem_collection'!Z189="","",'WetLitterbags placem_collection'!Z189)</f>
        <v>39.4</v>
      </c>
      <c r="AE848" s="256" t="str">
        <f>IF('WetLitterbags placem_collection'!AA189="","",'WetLitterbags placem_collection'!AA189)</f>
        <v>O</v>
      </c>
      <c r="AF848">
        <f>IF('WetLitterbags placem_collection'!AC189="","",'WetLitterbags placem_collection'!AC189)</f>
        <v>1</v>
      </c>
      <c r="AG848">
        <f>IFERROR(AVERAGE('Dry_Litterbag Placem_Collection'!O189,'Dry_Litterbag Placem_Collection'!R189),"")</f>
        <v>5.05</v>
      </c>
      <c r="AH848" s="290">
        <f>IFERROR(AVERAGE('Dry_Litterbag Placem_Collection'!N189,'Dry_Litterbag Placem_Collection'!Q189),"")</f>
        <v>35.150000000000006</v>
      </c>
      <c r="AI848" s="289">
        <f>INDEX(Coordinates!$B$2:$B$197,MATCH(G848,Coordinates!$J$2:$J$197,0))</f>
        <v>-2.2785890289999999</v>
      </c>
      <c r="AJ848" s="289">
        <f>INDEX(Coordinates!$C$2:$C$197,MATCH(G848,Coordinates!$J$2:$J$197,0))</f>
        <v>34.031841999999997</v>
      </c>
      <c r="AK848" s="289" t="str">
        <f>IF(ISNUMBER(SEARCH("C", 'Dry_Litterbag Placem_Collection'!V189)),"YES","")</f>
        <v/>
      </c>
      <c r="AL848" s="289" t="str">
        <f>IF(ISNUMBER(SEARCH("H", 'Dry_Litterbag Placem_Collection'!V189)),"YES","")</f>
        <v/>
      </c>
      <c r="AM848" s="289" t="str">
        <f>IF(ISNUMBER(SEARCH("R", 'Dry_Litterbag Placem_Collection'!V189)),"YES","")</f>
        <v/>
      </c>
    </row>
    <row r="849" spans="1:39" ht="15" customHeight="1">
      <c r="A849" s="281" t="s">
        <v>2677</v>
      </c>
      <c r="B849" s="282">
        <f>'Dry_Litterbag Placem_Collection'!A190</f>
        <v>188</v>
      </c>
      <c r="C849" s="282" t="str">
        <f>'Dry_Litterbag Placem_Collection'!B190</f>
        <v>Handajega</v>
      </c>
      <c r="D849" s="282" t="s">
        <v>2677</v>
      </c>
      <c r="E849" s="282" t="s">
        <v>2679</v>
      </c>
      <c r="F849" s="282">
        <v>4</v>
      </c>
      <c r="G849" s="283" t="str">
        <f>'Dry_Litterbag Placem_Collection'!C190</f>
        <v>Wet_W4_T4</v>
      </c>
      <c r="H849" s="293" t="s">
        <v>3672</v>
      </c>
      <c r="I849" s="294" t="s">
        <v>298</v>
      </c>
      <c r="J849" s="282" t="str">
        <f>IF(ISBLANK('Dry_Litterbag Placem_Collection'!M190),"","R"&amp;""&amp;'Dry_Litterbag Placem_Collection'!M190)</f>
        <v>R682</v>
      </c>
      <c r="K849" s="286">
        <f>IFERROR(INDEX('Green_rooibos initial weight'!$C$5:$C$1749,MATCH(J849, 'Green_rooibos initial weight'!$A$5:$A$1749,0)),"")</f>
        <v>2.1720000000000002</v>
      </c>
      <c r="L849" s="286">
        <f t="shared" si="53"/>
        <v>1.9222000000000001</v>
      </c>
      <c r="M849" s="291"/>
      <c r="N849" s="291"/>
      <c r="O849" s="286">
        <f>IF(IFERROR(INDEX('Both teabags AfterDry'!$D$3:$D$900,MATCH(J849,'Both teabags AfterDry'!$A$3:$A$900,0)),"")="","",(IFERROR(INDEX('Both teabags AfterDry'!$D$3:$D$900,MATCH(J849,'Both teabags AfterDry'!$A$3:$A$900,0)),"")))</f>
        <v>1.7353000000000001</v>
      </c>
      <c r="P849" s="286">
        <f t="shared" si="54"/>
        <v>1.5847</v>
      </c>
      <c r="Q849" s="291"/>
      <c r="R849" s="291"/>
      <c r="S849" s="287">
        <f>'Dry_Litterbag Placem_Collection'!E190</f>
        <v>42940</v>
      </c>
      <c r="T849" s="287">
        <f>IF('Dry_Litterbag Placem_Collection'!G190="","",'Dry_Litterbag Placem_Collection'!G190)</f>
        <v>43009</v>
      </c>
      <c r="U849" s="288">
        <f t="shared" si="52"/>
        <v>69</v>
      </c>
      <c r="V849" s="286">
        <f t="shared" si="55"/>
        <v>0.33750000000000013</v>
      </c>
      <c r="W849" s="289">
        <f>IFERROR(INDEX(Rainfall_Dry!$O$2:$O$217,MATCH(B849, Rainfall_Dry!$A$2:$A$217,0)),"")</f>
        <v>162.634207253</v>
      </c>
      <c r="X849" s="270">
        <v>25.96</v>
      </c>
      <c r="Y849" s="270">
        <v>8.9200000000000017</v>
      </c>
      <c r="Z849" s="270">
        <v>65.12</v>
      </c>
      <c r="AA849" s="271" t="s">
        <v>2688</v>
      </c>
      <c r="AB849" s="270">
        <v>4.6991621488417898</v>
      </c>
      <c r="AC849">
        <f>IF('WetLitterbags placem_collection'!AB190="","",'WetLitterbags placem_collection'!AB190)</f>
        <v>2.2999999999999998</v>
      </c>
      <c r="AD849">
        <f>IF('WetLitterbags placem_collection'!Z190="","",'WetLitterbags placem_collection'!Z190)</f>
        <v>14.4</v>
      </c>
      <c r="AE849" s="256" t="str">
        <f>IF('WetLitterbags placem_collection'!AA190="","",'WetLitterbags placem_collection'!AA190)</f>
        <v>O</v>
      </c>
      <c r="AF849">
        <f>IF('WetLitterbags placem_collection'!AC190="","",'WetLitterbags placem_collection'!AC190)</f>
        <v>0</v>
      </c>
      <c r="AG849">
        <f>IFERROR(AVERAGE('Dry_Litterbag Placem_Collection'!O190,'Dry_Litterbag Placem_Collection'!R190),"")</f>
        <v>7.35</v>
      </c>
      <c r="AH849" s="290">
        <f>IFERROR(AVERAGE('Dry_Litterbag Placem_Collection'!N190,'Dry_Litterbag Placem_Collection'!Q190),"")</f>
        <v>34.150000000000006</v>
      </c>
      <c r="AI849" s="289">
        <f>INDEX(Coordinates!$B$2:$B$197,MATCH(G849,Coordinates!$J$2:$J$197,0))</f>
        <v>-2.278422983</v>
      </c>
      <c r="AJ849" s="289">
        <f>INDEX(Coordinates!$C$2:$C$197,MATCH(G849,Coordinates!$J$2:$J$197,0))</f>
        <v>34.032261009999999</v>
      </c>
      <c r="AK849" s="289" t="str">
        <f>IF(ISNUMBER(SEARCH("C", 'Dry_Litterbag Placem_Collection'!V190)),"YES","")</f>
        <v/>
      </c>
      <c r="AL849" s="289" t="str">
        <f>IF(ISNUMBER(SEARCH("H", 'Dry_Litterbag Placem_Collection'!V190)),"YES","")</f>
        <v/>
      </c>
      <c r="AM849" s="289" t="str">
        <f>IF(ISNUMBER(SEARCH("R", 'Dry_Litterbag Placem_Collection'!V190)),"YES","")</f>
        <v/>
      </c>
    </row>
    <row r="850" spans="1:39" ht="15" customHeight="1">
      <c r="A850" s="281" t="s">
        <v>2677</v>
      </c>
      <c r="B850" s="282">
        <f>'Dry_Litterbag Placem_Collection'!A191</f>
        <v>189</v>
      </c>
      <c r="C850" s="282" t="str">
        <f>'Dry_Litterbag Placem_Collection'!B191</f>
        <v>Handajega</v>
      </c>
      <c r="D850" s="282" t="s">
        <v>2677</v>
      </c>
      <c r="E850" s="282" t="s">
        <v>2679</v>
      </c>
      <c r="F850" s="282">
        <v>4</v>
      </c>
      <c r="G850" s="283" t="str">
        <f>'Dry_Litterbag Placem_Collection'!C191</f>
        <v>Wet_W4_T5</v>
      </c>
      <c r="H850" s="293" t="s">
        <v>3672</v>
      </c>
      <c r="I850" s="294" t="s">
        <v>298</v>
      </c>
      <c r="J850" s="282" t="str">
        <f>IF(ISBLANK('Dry_Litterbag Placem_Collection'!M191),"","R"&amp;""&amp;'Dry_Litterbag Placem_Collection'!M191)</f>
        <v>R693</v>
      </c>
      <c r="K850" s="286">
        <f>IFERROR(INDEX('Green_rooibos initial weight'!$C$5:$C$1749,MATCH(J850, 'Green_rooibos initial weight'!$A$5:$A$1749,0)),"")</f>
        <v>2.1789999999999998</v>
      </c>
      <c r="L850" s="286">
        <f t="shared" si="53"/>
        <v>1.9291999999999998</v>
      </c>
      <c r="M850" s="291"/>
      <c r="N850" s="291"/>
      <c r="O850" s="286">
        <f>IF(IFERROR(INDEX('Both teabags AfterDry'!$D$3:$D$900,MATCH(J850,'Both teabags AfterDry'!$A$3:$A$900,0)),"")="","",(IFERROR(INDEX('Both teabags AfterDry'!$D$3:$D$900,MATCH(J850,'Both teabags AfterDry'!$A$3:$A$900,0)),"")))</f>
        <v>1.919</v>
      </c>
      <c r="P850" s="286">
        <f t="shared" si="54"/>
        <v>1.7684</v>
      </c>
      <c r="Q850" s="291"/>
      <c r="R850" s="291"/>
      <c r="S850" s="287">
        <f>'Dry_Litterbag Placem_Collection'!E191</f>
        <v>42940</v>
      </c>
      <c r="T850" s="287">
        <f>IF('Dry_Litterbag Placem_Collection'!G191="","",'Dry_Litterbag Placem_Collection'!G191)</f>
        <v>43009</v>
      </c>
      <c r="U850" s="288">
        <f t="shared" si="52"/>
        <v>69</v>
      </c>
      <c r="V850" s="286">
        <f t="shared" si="55"/>
        <v>0.16079999999999983</v>
      </c>
      <c r="W850" s="289">
        <f>IFERROR(INDEX(Rainfall_Dry!$O$2:$O$217,MATCH(B850, Rainfall_Dry!$A$2:$A$217,0)),"")</f>
        <v>162.634207253</v>
      </c>
      <c r="X850" s="270">
        <v>25.96</v>
      </c>
      <c r="Y850" s="270">
        <v>8.9200000000000017</v>
      </c>
      <c r="Z850" s="270">
        <v>65.12</v>
      </c>
      <c r="AA850" s="271" t="s">
        <v>2688</v>
      </c>
      <c r="AB850" s="270">
        <v>5.6991621488417898</v>
      </c>
      <c r="AC850">
        <f>IF('WetLitterbags placem_collection'!AB191="","",'WetLitterbags placem_collection'!AB191)</f>
        <v>0.6</v>
      </c>
      <c r="AD850">
        <f>IF('WetLitterbags placem_collection'!Z191="","",'WetLitterbags placem_collection'!Z191)</f>
        <v>7</v>
      </c>
      <c r="AE850" s="256" t="str">
        <f>IF('WetLitterbags placem_collection'!AA191="","",'WetLitterbags placem_collection'!AA191)</f>
        <v>O</v>
      </c>
      <c r="AF850">
        <f>IF('WetLitterbags placem_collection'!AC191="","",'WetLitterbags placem_collection'!AC191)</f>
        <v>1</v>
      </c>
      <c r="AG850">
        <f>IFERROR(AVERAGE('Dry_Litterbag Placem_Collection'!O191,'Dry_Litterbag Placem_Collection'!R191),"")</f>
        <v>5.5</v>
      </c>
      <c r="AH850" s="290">
        <f>IFERROR(AVERAGE('Dry_Litterbag Placem_Collection'!N191,'Dry_Litterbag Placem_Collection'!Q191),"")</f>
        <v>33</v>
      </c>
      <c r="AI850" s="289">
        <f>INDEX(Coordinates!$B$2:$B$197,MATCH(G850,Coordinates!$J$2:$J$197,0))</f>
        <v>-2.2787580080000001</v>
      </c>
      <c r="AJ850" s="289">
        <f>INDEX(Coordinates!$C$2:$C$197,MATCH(G850,Coordinates!$J$2:$J$197,0))</f>
        <v>34.032463010000001</v>
      </c>
      <c r="AK850" s="289" t="str">
        <f>IF(ISNUMBER(SEARCH("C", 'Dry_Litterbag Placem_Collection'!V191)),"YES","")</f>
        <v/>
      </c>
      <c r="AL850" s="289" t="str">
        <f>IF(ISNUMBER(SEARCH("H", 'Dry_Litterbag Placem_Collection'!V191)),"YES","")</f>
        <v/>
      </c>
      <c r="AM850" s="289" t="str">
        <f>IF(ISNUMBER(SEARCH("R", 'Dry_Litterbag Placem_Collection'!V191)),"YES","")</f>
        <v/>
      </c>
    </row>
    <row r="851" spans="1:39" ht="15" customHeight="1">
      <c r="A851" s="281" t="s">
        <v>2677</v>
      </c>
      <c r="B851" s="282">
        <f>'Dry_Litterbag Placem_Collection'!A192</f>
        <v>190</v>
      </c>
      <c r="C851" s="282" t="str">
        <f>'Dry_Litterbag Placem_Collection'!B192</f>
        <v>Handajega</v>
      </c>
      <c r="D851" s="282" t="s">
        <v>2677</v>
      </c>
      <c r="E851" s="282" t="s">
        <v>2679</v>
      </c>
      <c r="F851" s="282">
        <v>4</v>
      </c>
      <c r="G851" s="283" t="str">
        <f>'Dry_Litterbag Placem_Collection'!C192</f>
        <v>Wet_W4_T6</v>
      </c>
      <c r="H851" s="293" t="s">
        <v>3672</v>
      </c>
      <c r="I851" s="294" t="s">
        <v>298</v>
      </c>
      <c r="J851" s="282" t="str">
        <f>IF(ISBLANK('Dry_Litterbag Placem_Collection'!M192),"","R"&amp;""&amp;'Dry_Litterbag Placem_Collection'!M192)</f>
        <v>R605</v>
      </c>
      <c r="K851" s="286">
        <f>IFERROR(INDEX('Green_rooibos initial weight'!$C$5:$C$1749,MATCH(J851, 'Green_rooibos initial weight'!$A$5:$A$1749,0)),"")</f>
        <v>2.165</v>
      </c>
      <c r="L851" s="286">
        <f t="shared" si="53"/>
        <v>1.9152</v>
      </c>
      <c r="M851" s="291"/>
      <c r="N851" s="291"/>
      <c r="O851" s="286">
        <f>IF(IFERROR(INDEX('Both teabags AfterDry'!$D$3:$D$900,MATCH(J851,'Both teabags AfterDry'!$A$3:$A$900,0)),"")="","",(IFERROR(INDEX('Both teabags AfterDry'!$D$3:$D$900,MATCH(J851,'Both teabags AfterDry'!$A$3:$A$900,0)),"")))</f>
        <v>1.8051999999999999</v>
      </c>
      <c r="P851" s="286">
        <f t="shared" si="54"/>
        <v>1.6545999999999998</v>
      </c>
      <c r="Q851" s="291"/>
      <c r="R851" s="291"/>
      <c r="S851" s="287">
        <f>'Dry_Litterbag Placem_Collection'!E192</f>
        <v>42940</v>
      </c>
      <c r="T851" s="287">
        <f>IF('Dry_Litterbag Placem_Collection'!G192="","",'Dry_Litterbag Placem_Collection'!G192)</f>
        <v>43009</v>
      </c>
      <c r="U851" s="288">
        <f t="shared" si="52"/>
        <v>69</v>
      </c>
      <c r="V851" s="286">
        <f t="shared" si="55"/>
        <v>0.26060000000000016</v>
      </c>
      <c r="W851" s="289">
        <f>IFERROR(INDEX(Rainfall_Dry!$O$2:$O$217,MATCH(B851, Rainfall_Dry!$A$2:$A$217,0)),"")</f>
        <v>162.634207253</v>
      </c>
      <c r="X851" s="270">
        <v>25.96</v>
      </c>
      <c r="Y851" s="270">
        <v>8.9200000000000017</v>
      </c>
      <c r="Z851" s="270">
        <v>65.12</v>
      </c>
      <c r="AA851" s="271" t="s">
        <v>2688</v>
      </c>
      <c r="AB851" s="270">
        <v>6.6991621488417898</v>
      </c>
      <c r="AC851">
        <f>IF('WetLitterbags placem_collection'!AB192="","",'WetLitterbags placem_collection'!AB192)</f>
        <v>9.5</v>
      </c>
      <c r="AD851">
        <f>IF('WetLitterbags placem_collection'!Z192="","",'WetLitterbags placem_collection'!Z192)</f>
        <v>17.399999999999999</v>
      </c>
      <c r="AE851" s="256" t="str">
        <f>IF('WetLitterbags placem_collection'!AA192="","",'WetLitterbags placem_collection'!AA192)</f>
        <v>O</v>
      </c>
      <c r="AF851">
        <f>IF('WetLitterbags placem_collection'!AC192="","",'WetLitterbags placem_collection'!AC192)</f>
        <v>0</v>
      </c>
      <c r="AG851">
        <f>IFERROR(AVERAGE('Dry_Litterbag Placem_Collection'!O192,'Dry_Litterbag Placem_Collection'!R192),"")</f>
        <v>5.0500000000000007</v>
      </c>
      <c r="AH851" s="290">
        <f>IFERROR(AVERAGE('Dry_Litterbag Placem_Collection'!N192,'Dry_Litterbag Placem_Collection'!Q192),"")</f>
        <v>36.049999999999997</v>
      </c>
      <c r="AI851" s="289">
        <f>INDEX(Coordinates!$B$2:$B$197,MATCH(G851,Coordinates!$J$2:$J$197,0))</f>
        <v>-2.2787559960000001</v>
      </c>
      <c r="AJ851" s="289">
        <f>INDEX(Coordinates!$C$2:$C$197,MATCH(G851,Coordinates!$J$2:$J$197,0))</f>
        <v>34.032268969999997</v>
      </c>
      <c r="AK851" s="289" t="str">
        <f>IF(ISNUMBER(SEARCH("C", 'Dry_Litterbag Placem_Collection'!V192)),"YES","")</f>
        <v/>
      </c>
      <c r="AL851" s="289" t="str">
        <f>IF(ISNUMBER(SEARCH("H", 'Dry_Litterbag Placem_Collection'!V192)),"YES","")</f>
        <v/>
      </c>
      <c r="AM851" s="289" t="str">
        <f>IF(ISNUMBER(SEARCH("R", 'Dry_Litterbag Placem_Collection'!V192)),"YES","")</f>
        <v/>
      </c>
    </row>
    <row r="852" spans="1:39" ht="15" customHeight="1">
      <c r="A852" s="281" t="s">
        <v>2677</v>
      </c>
      <c r="B852" s="282">
        <f>'Dry_Litterbag Placem_Collection'!A193</f>
        <v>191</v>
      </c>
      <c r="C852" s="282" t="str">
        <f>'Dry_Litterbag Placem_Collection'!B193</f>
        <v>Handajega</v>
      </c>
      <c r="D852" s="282" t="s">
        <v>2677</v>
      </c>
      <c r="E852" s="282" t="s">
        <v>2679</v>
      </c>
      <c r="F852" s="282">
        <v>4</v>
      </c>
      <c r="G852" s="283" t="str">
        <f>'Dry_Litterbag Placem_Collection'!C193</f>
        <v>Wet_W4_T7</v>
      </c>
      <c r="H852" s="293" t="s">
        <v>3672</v>
      </c>
      <c r="I852" s="294" t="s">
        <v>298</v>
      </c>
      <c r="J852" s="282" t="str">
        <f>IF(ISBLANK('Dry_Litterbag Placem_Collection'!M193),"","R"&amp;""&amp;'Dry_Litterbag Placem_Collection'!M193)</f>
        <v>R240</v>
      </c>
      <c r="K852" s="286">
        <f>IFERROR(INDEX('Green_rooibos initial weight'!$C$5:$C$1749,MATCH(J852, 'Green_rooibos initial weight'!$A$5:$A$1749,0)),"")</f>
        <v>2.1800000000000002</v>
      </c>
      <c r="L852" s="286">
        <f t="shared" si="53"/>
        <v>1.9302000000000001</v>
      </c>
      <c r="M852" s="291"/>
      <c r="N852" s="291"/>
      <c r="O852" s="286">
        <f>IF(IFERROR(INDEX('Both teabags AfterDry'!$D$3:$D$900,MATCH(J852,'Both teabags AfterDry'!$A$3:$A$900,0)),"")="","",(IFERROR(INDEX('Both teabags AfterDry'!$D$3:$D$900,MATCH(J852,'Both teabags AfterDry'!$A$3:$A$900,0)),"")))</f>
        <v>1.7597</v>
      </c>
      <c r="P852" s="286">
        <f t="shared" si="54"/>
        <v>1.6091</v>
      </c>
      <c r="Q852" s="291"/>
      <c r="R852" s="291"/>
      <c r="S852" s="287">
        <f>'Dry_Litterbag Placem_Collection'!E193</f>
        <v>42940</v>
      </c>
      <c r="T852" s="287">
        <f>IF('Dry_Litterbag Placem_Collection'!G193="","",'Dry_Litterbag Placem_Collection'!G193)</f>
        <v>43009</v>
      </c>
      <c r="U852" s="288">
        <f t="shared" si="52"/>
        <v>69</v>
      </c>
      <c r="V852" s="286">
        <f t="shared" si="55"/>
        <v>0.32110000000000016</v>
      </c>
      <c r="W852" s="289">
        <f>IFERROR(INDEX(Rainfall_Dry!$O$2:$O$217,MATCH(B852, Rainfall_Dry!$A$2:$A$217,0)),"")</f>
        <v>162.634207253</v>
      </c>
      <c r="X852" s="270">
        <v>25.96</v>
      </c>
      <c r="Y852" s="270">
        <v>8.9200000000000017</v>
      </c>
      <c r="Z852" s="270">
        <v>65.12</v>
      </c>
      <c r="AA852" s="271" t="s">
        <v>2688</v>
      </c>
      <c r="AB852" s="270">
        <v>7.6991621488417898</v>
      </c>
      <c r="AC852">
        <f>IF('WetLitterbags placem_collection'!AB193="","",'WetLitterbags placem_collection'!AB193)</f>
        <v>12.4</v>
      </c>
      <c r="AD852">
        <f>IF('WetLitterbags placem_collection'!Z193="","",'WetLitterbags placem_collection'!Z193)</f>
        <v>29.8</v>
      </c>
      <c r="AE852" s="256" t="str">
        <f>IF('WetLitterbags placem_collection'!AA193="","",'WetLitterbags placem_collection'!AA193)</f>
        <v>O</v>
      </c>
      <c r="AF852">
        <f>IF('WetLitterbags placem_collection'!AC193="","",'WetLitterbags placem_collection'!AC193)</f>
        <v>0</v>
      </c>
      <c r="AG852">
        <f>IFERROR(AVERAGE('Dry_Litterbag Placem_Collection'!O193,'Dry_Litterbag Placem_Collection'!R193),"")</f>
        <v>6.45</v>
      </c>
      <c r="AH852" s="290">
        <f>IFERROR(AVERAGE('Dry_Litterbag Placem_Collection'!N193,'Dry_Litterbag Placem_Collection'!Q193),"")</f>
        <v>36.349999999999994</v>
      </c>
      <c r="AI852" s="289">
        <f>INDEX(Coordinates!$B$2:$B$197,MATCH(G852,Coordinates!$J$2:$J$197,0))</f>
        <v>-2.278704029</v>
      </c>
      <c r="AJ852" s="289">
        <f>INDEX(Coordinates!$C$2:$C$197,MATCH(G852,Coordinates!$J$2:$J$197,0))</f>
        <v>34.032182970000001</v>
      </c>
      <c r="AK852" s="289" t="str">
        <f>IF(ISNUMBER(SEARCH("C", 'Dry_Litterbag Placem_Collection'!V193)),"YES","")</f>
        <v/>
      </c>
      <c r="AL852" s="289" t="str">
        <f>IF(ISNUMBER(SEARCH("H", 'Dry_Litterbag Placem_Collection'!V193)),"YES","")</f>
        <v/>
      </c>
      <c r="AM852" s="289" t="str">
        <f>IF(ISNUMBER(SEARCH("R", 'Dry_Litterbag Placem_Collection'!V193)),"YES","")</f>
        <v/>
      </c>
    </row>
    <row r="853" spans="1:39" ht="15" customHeight="1">
      <c r="A853" s="281" t="s">
        <v>2677</v>
      </c>
      <c r="B853" s="282">
        <f>'Dry_Litterbag Placem_Collection'!A194</f>
        <v>192</v>
      </c>
      <c r="C853" s="282" t="str">
        <f>'Dry_Litterbag Placem_Collection'!B194</f>
        <v>Handajega</v>
      </c>
      <c r="D853" s="282" t="s">
        <v>2677</v>
      </c>
      <c r="E853" s="282" t="s">
        <v>2679</v>
      </c>
      <c r="F853" s="282">
        <v>4</v>
      </c>
      <c r="G853" s="283" t="str">
        <f>'Dry_Litterbag Placem_Collection'!C194</f>
        <v>Wet_W4_T8</v>
      </c>
      <c r="H853" s="293" t="s">
        <v>3672</v>
      </c>
      <c r="I853" s="294" t="s">
        <v>298</v>
      </c>
      <c r="J853" s="282" t="str">
        <f>IF(ISBLANK('Dry_Litterbag Placem_Collection'!M194),"","R"&amp;""&amp;'Dry_Litterbag Placem_Collection'!M194)</f>
        <v/>
      </c>
      <c r="K853" s="286" t="str">
        <f>IFERROR(INDEX('Green_rooibos initial weight'!$C$5:$C$1749,MATCH(J853, 'Green_rooibos initial weight'!$A$5:$A$1749,0)),"")</f>
        <v/>
      </c>
      <c r="L853" s="286" t="str">
        <f t="shared" si="53"/>
        <v/>
      </c>
      <c r="M853" s="291"/>
      <c r="N853" s="291"/>
      <c r="O853" s="286" t="str">
        <f>IF(IFERROR(INDEX('Both teabags AfterDry'!$D$3:$D$900,MATCH(J853,'Both teabags AfterDry'!$A$3:$A$900,0)),"")="","",(IFERROR(INDEX('Both teabags AfterDry'!$D$3:$D$900,MATCH(J853,'Both teabags AfterDry'!$A$3:$A$900,0)),"")))</f>
        <v/>
      </c>
      <c r="P853" s="286" t="str">
        <f t="shared" si="54"/>
        <v/>
      </c>
      <c r="Q853" s="291"/>
      <c r="R853" s="291"/>
      <c r="S853" s="287">
        <f>'Dry_Litterbag Placem_Collection'!E194</f>
        <v>0</v>
      </c>
      <c r="T853" s="287" t="str">
        <f>IF('Dry_Litterbag Placem_Collection'!G194="","",'Dry_Litterbag Placem_Collection'!G194)</f>
        <v/>
      </c>
      <c r="U853" s="288" t="str">
        <f t="shared" si="52"/>
        <v/>
      </c>
      <c r="V853" s="286" t="str">
        <f t="shared" si="55"/>
        <v/>
      </c>
      <c r="W853" s="289" t="str">
        <f>IFERROR(INDEX(Rainfall_Dry!$O$2:$O$217,MATCH(B853, Rainfall_Dry!$A$2:$A$217,0)),"")</f>
        <v/>
      </c>
      <c r="X853" s="270">
        <v>25.96</v>
      </c>
      <c r="Y853" s="270">
        <v>8.9200000000000017</v>
      </c>
      <c r="Z853" s="270">
        <v>65.12</v>
      </c>
      <c r="AA853" s="271" t="s">
        <v>2688</v>
      </c>
      <c r="AB853" s="270">
        <v>8.6991621488417898</v>
      </c>
      <c r="AC853">
        <f>IF('WetLitterbags placem_collection'!AB194="","",'WetLitterbags placem_collection'!AB194)</f>
        <v>3.6</v>
      </c>
      <c r="AD853">
        <f>IF('WetLitterbags placem_collection'!Z194="","",'WetLitterbags placem_collection'!Z194)</f>
        <v>37.799999999999997</v>
      </c>
      <c r="AE853" s="256" t="str">
        <f>IF('WetLitterbags placem_collection'!AA194="","",'WetLitterbags placem_collection'!AA194)</f>
        <v>O</v>
      </c>
      <c r="AF853">
        <f>IF('WetLitterbags placem_collection'!AC194="","",'WetLitterbags placem_collection'!AC194)</f>
        <v>0</v>
      </c>
      <c r="AG853" t="str">
        <f>IFERROR(AVERAGE('Dry_Litterbag Placem_Collection'!O194,'Dry_Litterbag Placem_Collection'!R194),"")</f>
        <v/>
      </c>
      <c r="AH853" s="290" t="str">
        <f>IFERROR(AVERAGE('Dry_Litterbag Placem_Collection'!N194,'Dry_Litterbag Placem_Collection'!Q194),"")</f>
        <v/>
      </c>
      <c r="AI853" s="289">
        <f>INDEX(Coordinates!$B$2:$B$197,MATCH(G853,Coordinates!$J$2:$J$197,0))</f>
        <v>-2.2789770269999998</v>
      </c>
      <c r="AJ853" s="289">
        <f>INDEX(Coordinates!$C$2:$C$197,MATCH(G853,Coordinates!$J$2:$J$197,0))</f>
        <v>34.032051039999999</v>
      </c>
      <c r="AK853" s="289" t="str">
        <f>IF(ISNUMBER(SEARCH("C", 'Dry_Litterbag Placem_Collection'!V194)),"YES","")</f>
        <v/>
      </c>
      <c r="AL853" s="289" t="str">
        <f>IF(ISNUMBER(SEARCH("H", 'Dry_Litterbag Placem_Collection'!V194)),"YES","")</f>
        <v/>
      </c>
      <c r="AM853" s="289" t="str">
        <f>IF(ISNUMBER(SEARCH("R", 'Dry_Litterbag Placem_Collection'!V194)),"YES","")</f>
        <v/>
      </c>
    </row>
    <row r="854" spans="1:39" ht="15" customHeight="1">
      <c r="A854" s="281" t="s">
        <v>2677</v>
      </c>
      <c r="B854" s="282">
        <f>'Dry_Litterbag Placem_Collection'!A195</f>
        <v>193</v>
      </c>
      <c r="C854" s="282" t="str">
        <f>'Dry_Litterbag Placem_Collection'!B195</f>
        <v>Makao</v>
      </c>
      <c r="D854" s="282" t="s">
        <v>2677</v>
      </c>
      <c r="E854" s="282" t="s">
        <v>2527</v>
      </c>
      <c r="F854" s="282">
        <v>4</v>
      </c>
      <c r="G854" s="283" t="str">
        <f>'Dry_Litterbag Placem_Collection'!C195</f>
        <v>Dry_Ag1_CG4</v>
      </c>
      <c r="H854" s="293" t="s">
        <v>3672</v>
      </c>
      <c r="I854" s="294" t="s">
        <v>298</v>
      </c>
      <c r="J854" s="282" t="str">
        <f>IF(ISBLANK('Dry_Litterbag Placem_Collection'!M195),"","R"&amp;""&amp;'Dry_Litterbag Placem_Collection'!M195)</f>
        <v>R623</v>
      </c>
      <c r="K854" s="286">
        <f>IFERROR(INDEX('Green_rooibos initial weight'!$C$5:$C$1749,MATCH(J854, 'Green_rooibos initial weight'!$A$5:$A$1749,0)),"")</f>
        <v>2.056</v>
      </c>
      <c r="L854" s="286">
        <f t="shared" si="53"/>
        <v>1.8062</v>
      </c>
      <c r="M854" s="291"/>
      <c r="N854" s="291"/>
      <c r="O854" s="286">
        <f>IF(IFERROR(INDEX('Both teabags AfterDry'!$D$3:$D$900,MATCH(J854,'Both teabags AfterDry'!$A$3:$A$900,0)),"")="","",(IFERROR(INDEX('Both teabags AfterDry'!$D$3:$D$900,MATCH(J854,'Both teabags AfterDry'!$A$3:$A$900,0)),"")))</f>
        <v>1.397</v>
      </c>
      <c r="P854" s="286">
        <f t="shared" si="54"/>
        <v>1.2464</v>
      </c>
      <c r="Q854" s="291"/>
      <c r="R854" s="291"/>
      <c r="S854" s="287">
        <f>'Dry_Litterbag Placem_Collection'!E195</f>
        <v>42942</v>
      </c>
      <c r="T854" s="287">
        <f>IF('Dry_Litterbag Placem_Collection'!G195="","",'Dry_Litterbag Placem_Collection'!G195)</f>
        <v>43004</v>
      </c>
      <c r="U854" s="288">
        <f t="shared" si="52"/>
        <v>62</v>
      </c>
      <c r="V854" s="286">
        <f t="shared" si="55"/>
        <v>0.55980000000000008</v>
      </c>
      <c r="W854" s="289">
        <f>IFERROR(INDEX(Rainfall_Dry!$O$2:$O$217,MATCH(B854, Rainfall_Dry!$A$2:$A$217,0)),"")</f>
        <v>171.84818423999999</v>
      </c>
      <c r="X854" s="270">
        <v>12.565665055683967</v>
      </c>
      <c r="Y854" s="270">
        <v>0.9665896196679955</v>
      </c>
      <c r="Z854" s="270">
        <v>86.467745324648035</v>
      </c>
      <c r="AA854" s="271" t="s">
        <v>2690</v>
      </c>
      <c r="AB854" s="270">
        <v>1.0225726959093147</v>
      </c>
      <c r="AC854">
        <f>IF('WetLitterbags placem_collection'!AB195="","",'WetLitterbags placem_collection'!AB195)</f>
        <v>15.2</v>
      </c>
      <c r="AD854">
        <f>IF('WetLitterbags placem_collection'!Z195="","",'WetLitterbags placem_collection'!Z195)</f>
        <v>12.2</v>
      </c>
      <c r="AE854" s="256" t="str">
        <f>IF('WetLitterbags placem_collection'!AA195="","",'WetLitterbags placem_collection'!AA195)</f>
        <v>O</v>
      </c>
      <c r="AF854">
        <f>IF('WetLitterbags placem_collection'!AC195="","",'WetLitterbags placem_collection'!AC195)</f>
        <v>1</v>
      </c>
      <c r="AG854">
        <f>IFERROR(AVERAGE('Dry_Litterbag Placem_Collection'!O195,'Dry_Litterbag Placem_Collection'!R195),"")</f>
        <v>5.0999999999999996</v>
      </c>
      <c r="AH854" s="290">
        <f>IFERROR(AVERAGE('Dry_Litterbag Placem_Collection'!N195,'Dry_Litterbag Placem_Collection'!Q195),"")</f>
        <v>28.799999999999997</v>
      </c>
      <c r="AI854">
        <v>-2.4396949910000001</v>
      </c>
      <c r="AJ854">
        <v>34.838574029999997</v>
      </c>
      <c r="AK854" s="289" t="str">
        <f>IF(ISNUMBER(SEARCH("C", 'Dry_Litterbag Placem_Collection'!V195)),"YES","")</f>
        <v/>
      </c>
      <c r="AL854" s="289" t="str">
        <f>IF(ISNUMBER(SEARCH("H", 'Dry_Litterbag Placem_Collection'!V195)),"YES","")</f>
        <v/>
      </c>
      <c r="AM854" s="289" t="str">
        <f>IF(ISNUMBER(SEARCH("R", 'Dry_Litterbag Placem_Collection'!V195)),"YES","")</f>
        <v/>
      </c>
    </row>
    <row r="855" spans="1:39" ht="15" customHeight="1">
      <c r="A855" s="281" t="s">
        <v>2677</v>
      </c>
      <c r="B855" s="282">
        <f>'Dry_Litterbag Placem_Collection'!A196</f>
        <v>194</v>
      </c>
      <c r="C855" s="282" t="str">
        <f>'Dry_Litterbag Placem_Collection'!B196</f>
        <v>Makao</v>
      </c>
      <c r="D855" s="282" t="s">
        <v>2677</v>
      </c>
      <c r="E855" s="282" t="s">
        <v>2527</v>
      </c>
      <c r="F855" s="282">
        <v>3</v>
      </c>
      <c r="G855" s="283" t="str">
        <f>'Dry_Litterbag Placem_Collection'!C196</f>
        <v>Dry_Ag2_CG3</v>
      </c>
      <c r="H855" s="293" t="s">
        <v>3672</v>
      </c>
      <c r="I855" s="294" t="s">
        <v>298</v>
      </c>
      <c r="J855" s="282" t="str">
        <f>IF(ISBLANK('Dry_Litterbag Placem_Collection'!M196),"","R"&amp;""&amp;'Dry_Litterbag Placem_Collection'!M196)</f>
        <v>R611</v>
      </c>
      <c r="K855" s="286">
        <f>IFERROR(INDEX('Green_rooibos initial weight'!$C$5:$C$1749,MATCH(J855, 'Green_rooibos initial weight'!$A$5:$A$1749,0)),"")</f>
        <v>2.157</v>
      </c>
      <c r="L855" s="286">
        <f t="shared" si="53"/>
        <v>1.9072</v>
      </c>
      <c r="M855" s="291"/>
      <c r="N855" s="291"/>
      <c r="O855" s="286">
        <f>IF(IFERROR(INDEX('Both teabags AfterDry'!$D$3:$D$900,MATCH(J855,'Both teabags AfterDry'!$A$3:$A$900,0)),"")="","",(IFERROR(INDEX('Both teabags AfterDry'!$D$3:$D$900,MATCH(J855,'Both teabags AfterDry'!$A$3:$A$900,0)),"")))</f>
        <v>1.593</v>
      </c>
      <c r="P855" s="286">
        <f t="shared" si="54"/>
        <v>1.4423999999999999</v>
      </c>
      <c r="Q855" s="291"/>
      <c r="R855" s="291"/>
      <c r="S855" s="287">
        <f>'Dry_Litterbag Placem_Collection'!E196</f>
        <v>42942</v>
      </c>
      <c r="T855" s="287">
        <f>IF('Dry_Litterbag Placem_Collection'!G196="","",'Dry_Litterbag Placem_Collection'!G196)</f>
        <v>43004</v>
      </c>
      <c r="U855" s="288">
        <f t="shared" si="52"/>
        <v>62</v>
      </c>
      <c r="V855" s="286">
        <f t="shared" si="55"/>
        <v>0.4648000000000001</v>
      </c>
      <c r="W855" s="289">
        <f>IFERROR(INDEX(Rainfall_Dry!$O$2:$O$217,MATCH(B855, Rainfall_Dry!$A$2:$A$217,0)),"")</f>
        <v>171.84818423999999</v>
      </c>
      <c r="X855" s="270">
        <v>21.13063730679653</v>
      </c>
      <c r="Y855" s="270">
        <v>3.0912555579081076</v>
      </c>
      <c r="Z855" s="270">
        <v>75.778107135295357</v>
      </c>
      <c r="AA855" s="271" t="s">
        <v>2688</v>
      </c>
      <c r="AB855" s="270">
        <v>0.46131099063578063</v>
      </c>
      <c r="AC855">
        <f>IF('WetLitterbags placem_collection'!AB196="","",'WetLitterbags placem_collection'!AB196)</f>
        <v>7.9</v>
      </c>
      <c r="AD855">
        <f>IF('WetLitterbags placem_collection'!Z196="","",'WetLitterbags placem_collection'!Z196)</f>
        <v>7.9</v>
      </c>
      <c r="AE855" s="256" t="str">
        <f>IF('WetLitterbags placem_collection'!AA196="","",'WetLitterbags placem_collection'!AA196)</f>
        <v>O</v>
      </c>
      <c r="AF855">
        <f>IF('WetLitterbags placem_collection'!AC196="","",'WetLitterbags placem_collection'!AC196)</f>
        <v>1</v>
      </c>
      <c r="AG855">
        <f>IFERROR(AVERAGE('Dry_Litterbag Placem_Collection'!O196,'Dry_Litterbag Placem_Collection'!R196),"")</f>
        <v>5.4</v>
      </c>
      <c r="AH855" s="290">
        <f>IFERROR(AVERAGE('Dry_Litterbag Placem_Collection'!N196,'Dry_Litterbag Placem_Collection'!Q196),"")</f>
        <v>30.849999999999998</v>
      </c>
      <c r="AI855">
        <v>-2.4395990190000001</v>
      </c>
      <c r="AJ855">
        <v>34.838418959999998</v>
      </c>
      <c r="AK855" s="289" t="str">
        <f>IF(ISNUMBER(SEARCH("C", 'Dry_Litterbag Placem_Collection'!V196)),"YES","")</f>
        <v/>
      </c>
      <c r="AL855" s="289" t="str">
        <f>IF(ISNUMBER(SEARCH("H", 'Dry_Litterbag Placem_Collection'!V196)),"YES","")</f>
        <v/>
      </c>
      <c r="AM855" s="289" t="str">
        <f>IF(ISNUMBER(SEARCH("R", 'Dry_Litterbag Placem_Collection'!V196)),"YES","")</f>
        <v>YES</v>
      </c>
    </row>
    <row r="856" spans="1:39" ht="15" customHeight="1">
      <c r="A856" s="281" t="s">
        <v>2677</v>
      </c>
      <c r="B856" s="282">
        <f>'Dry_Litterbag Placem_Collection'!A197</f>
        <v>195</v>
      </c>
      <c r="C856" s="282" t="str">
        <f>'Dry_Litterbag Placem_Collection'!B197</f>
        <v>Makao</v>
      </c>
      <c r="D856" s="282" t="s">
        <v>2677</v>
      </c>
      <c r="E856" s="282" t="s">
        <v>2527</v>
      </c>
      <c r="F856" s="282">
        <v>2</v>
      </c>
      <c r="G856" s="283" t="str">
        <f>'Dry_Litterbag Placem_Collection'!C197</f>
        <v>Dry_Ag3_CG2</v>
      </c>
      <c r="H856" s="293" t="s">
        <v>3672</v>
      </c>
      <c r="I856" s="294" t="s">
        <v>298</v>
      </c>
      <c r="J856" s="282" t="str">
        <f>IF(ISBLANK('Dry_Litterbag Placem_Collection'!M197),"","R"&amp;""&amp;'Dry_Litterbag Placem_Collection'!M197)</f>
        <v>R645</v>
      </c>
      <c r="K856" s="286">
        <f>IFERROR(INDEX('Green_rooibos initial weight'!$C$5:$C$1749,MATCH(J856, 'Green_rooibos initial weight'!$A$5:$A$1749,0)),"")</f>
        <v>2.2469999999999999</v>
      </c>
      <c r="L856" s="286">
        <f t="shared" si="53"/>
        <v>1.9971999999999999</v>
      </c>
      <c r="M856" s="291"/>
      <c r="N856" s="291"/>
      <c r="O856" s="286">
        <f>IF(IFERROR(INDEX('Both teabags AfterDry'!$D$3:$D$900,MATCH(J856,'Both teabags AfterDry'!$A$3:$A$900,0)),"")="","",(IFERROR(INDEX('Both teabags AfterDry'!$D$3:$D$900,MATCH(J856,'Both teabags AfterDry'!$A$3:$A$900,0)),"")))</f>
        <v>1.7509999999999999</v>
      </c>
      <c r="P856" s="286">
        <f t="shared" si="54"/>
        <v>1.6003999999999998</v>
      </c>
      <c r="Q856" s="291"/>
      <c r="R856" s="291"/>
      <c r="S856" s="287">
        <f>'Dry_Litterbag Placem_Collection'!E197</f>
        <v>42942</v>
      </c>
      <c r="T856" s="287">
        <f>IF('Dry_Litterbag Placem_Collection'!G197="","",'Dry_Litterbag Placem_Collection'!G197)</f>
        <v>43004</v>
      </c>
      <c r="U856" s="288">
        <f t="shared" si="52"/>
        <v>62</v>
      </c>
      <c r="V856" s="286">
        <f t="shared" si="55"/>
        <v>0.39680000000000004</v>
      </c>
      <c r="W856" s="289">
        <f>IFERROR(INDEX(Rainfall_Dry!$O$2:$O$217,MATCH(B856, Rainfall_Dry!$A$2:$A$217,0)),"")</f>
        <v>171.84818423999999</v>
      </c>
      <c r="X856" s="270">
        <v>54.080969906906262</v>
      </c>
      <c r="Y856" s="270">
        <v>21.264484651351896</v>
      </c>
      <c r="Z856" s="270">
        <v>24.654545441741845</v>
      </c>
      <c r="AA856" s="271" t="s">
        <v>2691</v>
      </c>
      <c r="AB856" s="270">
        <v>1.8433218334154755</v>
      </c>
      <c r="AC856">
        <f>IF('WetLitterbags placem_collection'!AB197="","",'WetLitterbags placem_collection'!AB197)</f>
        <v>5.13</v>
      </c>
      <c r="AD856">
        <f>IF('WetLitterbags placem_collection'!Z197="","",'WetLitterbags placem_collection'!Z197)</f>
        <v>5.13</v>
      </c>
      <c r="AE856" s="256" t="str">
        <f>IF('WetLitterbags placem_collection'!AA197="","",'WetLitterbags placem_collection'!AA197)</f>
        <v>O</v>
      </c>
      <c r="AF856">
        <f>IF('WetLitterbags placem_collection'!AC197="","",'WetLitterbags placem_collection'!AC197)</f>
        <v>1</v>
      </c>
      <c r="AG856">
        <f>IFERROR(AVERAGE('Dry_Litterbag Placem_Collection'!O197,'Dry_Litterbag Placem_Collection'!R197),"")</f>
        <v>11.4</v>
      </c>
      <c r="AH856" s="290">
        <f>IFERROR(AVERAGE('Dry_Litterbag Placem_Collection'!N197,'Dry_Litterbag Placem_Collection'!Q197),"")</f>
        <v>28.1</v>
      </c>
      <c r="AI856">
        <v>-2.4396450349999999</v>
      </c>
      <c r="AJ856">
        <v>34.83836599</v>
      </c>
      <c r="AK856" s="289" t="str">
        <f>IF(ISNUMBER(SEARCH("C", 'Dry_Litterbag Placem_Collection'!V197)),"YES","")</f>
        <v/>
      </c>
      <c r="AL856" s="289" t="str">
        <f>IF(ISNUMBER(SEARCH("H", 'Dry_Litterbag Placem_Collection'!V197)),"YES","")</f>
        <v/>
      </c>
      <c r="AM856" s="289" t="str">
        <f>IF(ISNUMBER(SEARCH("R", 'Dry_Litterbag Placem_Collection'!V197)),"YES","")</f>
        <v/>
      </c>
    </row>
    <row r="857" spans="1:39" ht="15" customHeight="1">
      <c r="A857" s="281" t="s">
        <v>2677</v>
      </c>
      <c r="B857" s="282">
        <f>'Dry_Litterbag Placem_Collection'!A198</f>
        <v>196</v>
      </c>
      <c r="C857" s="282" t="str">
        <f>'Dry_Litterbag Placem_Collection'!B198</f>
        <v>Makao</v>
      </c>
      <c r="D857" s="282" t="s">
        <v>2677</v>
      </c>
      <c r="E857" s="282" t="s">
        <v>2527</v>
      </c>
      <c r="F857" s="282">
        <v>1</v>
      </c>
      <c r="G857" s="283" t="str">
        <f>'Dry_Litterbag Placem_Collection'!C198</f>
        <v>Dry_Ag4_CG1</v>
      </c>
      <c r="H857" s="293" t="s">
        <v>3672</v>
      </c>
      <c r="I857" s="294" t="s">
        <v>298</v>
      </c>
      <c r="J857" s="282" t="str">
        <f>IF(ISBLANK('Dry_Litterbag Placem_Collection'!M198),"","R"&amp;""&amp;'Dry_Litterbag Placem_Collection'!M198)</f>
        <v>R709</v>
      </c>
      <c r="K857" s="286">
        <f>IFERROR(INDEX('Green_rooibos initial weight'!$C$5:$C$1749,MATCH(J857, 'Green_rooibos initial weight'!$A$5:$A$1749,0)),"")</f>
        <v>2.157</v>
      </c>
      <c r="L857" s="286">
        <f t="shared" si="53"/>
        <v>1.9072</v>
      </c>
      <c r="M857" s="291"/>
      <c r="N857" s="291"/>
      <c r="O857" s="286">
        <f>IF(IFERROR(INDEX('Both teabags AfterDry'!$D$3:$D$900,MATCH(J857,'Both teabags AfterDry'!$A$3:$A$900,0)),"")="","",(IFERROR(INDEX('Both teabags AfterDry'!$D$3:$D$900,MATCH(J857,'Both teabags AfterDry'!$A$3:$A$900,0)),"")))</f>
        <v>1.863</v>
      </c>
      <c r="P857" s="286">
        <f t="shared" si="54"/>
        <v>1.7123999999999999</v>
      </c>
      <c r="Q857" s="291"/>
      <c r="R857" s="291"/>
      <c r="S857" s="287">
        <f>'Dry_Litterbag Placem_Collection'!E198</f>
        <v>42942</v>
      </c>
      <c r="T857" s="287">
        <f>IF('Dry_Litterbag Placem_Collection'!G198="","",'Dry_Litterbag Placem_Collection'!G198)</f>
        <v>43004</v>
      </c>
      <c r="U857" s="288">
        <f t="shared" si="52"/>
        <v>62</v>
      </c>
      <c r="V857" s="286">
        <f t="shared" si="55"/>
        <v>0.19480000000000008</v>
      </c>
      <c r="W857" s="289">
        <f>IFERROR(INDEX(Rainfall_Dry!$O$2:$O$217,MATCH(B857, Rainfall_Dry!$A$2:$A$217,0)),"")</f>
        <v>171.84818423999999</v>
      </c>
      <c r="X857" s="270">
        <v>51.960000000000008</v>
      </c>
      <c r="Y857" s="270">
        <v>18.919999999999995</v>
      </c>
      <c r="Z857" s="270">
        <v>29.120000000000005</v>
      </c>
      <c r="AA857" s="271" t="s">
        <v>2691</v>
      </c>
      <c r="AB857" s="270">
        <v>1.85293247905372</v>
      </c>
      <c r="AC857">
        <f>IF('WetLitterbags placem_collection'!AB198="","",'WetLitterbags placem_collection'!AB198)</f>
        <v>13.8</v>
      </c>
      <c r="AD857">
        <f>IF('WetLitterbags placem_collection'!Z198="","",'WetLitterbags placem_collection'!Z198)</f>
        <v>17.399999999999999</v>
      </c>
      <c r="AE857" s="256" t="str">
        <f>IF('WetLitterbags placem_collection'!AA198="","",'WetLitterbags placem_collection'!AA198)</f>
        <v>O</v>
      </c>
      <c r="AF857">
        <f>IF('WetLitterbags placem_collection'!AC198="","",'WetLitterbags placem_collection'!AC198)</f>
        <v>1</v>
      </c>
      <c r="AG857">
        <f>IFERROR(AVERAGE('Dry_Litterbag Placem_Collection'!O198,'Dry_Litterbag Placem_Collection'!R198),"")</f>
        <v>12.45</v>
      </c>
      <c r="AH857" s="290">
        <f>IFERROR(AVERAGE('Dry_Litterbag Placem_Collection'!N198,'Dry_Litterbag Placem_Collection'!Q198),"")</f>
        <v>26.65</v>
      </c>
      <c r="AI857">
        <v>-2.439403972</v>
      </c>
      <c r="AJ857">
        <v>34.838404959999998</v>
      </c>
      <c r="AK857" s="289" t="str">
        <f>IF(ISNUMBER(SEARCH("C", 'Dry_Litterbag Placem_Collection'!V198)),"YES","")</f>
        <v/>
      </c>
      <c r="AL857" s="289" t="str">
        <f>IF(ISNUMBER(SEARCH("H", 'Dry_Litterbag Placem_Collection'!V198)),"YES","")</f>
        <v/>
      </c>
      <c r="AM857" s="289" t="str">
        <f>IF(ISNUMBER(SEARCH("R", 'Dry_Litterbag Placem_Collection'!V198)),"YES","")</f>
        <v/>
      </c>
    </row>
    <row r="858" spans="1:39" ht="15" customHeight="1">
      <c r="A858" s="281" t="s">
        <v>2677</v>
      </c>
      <c r="B858" s="282">
        <f>'Dry_Litterbag Placem_Collection'!A199</f>
        <v>197</v>
      </c>
      <c r="C858" s="282" t="str">
        <f>'Dry_Litterbag Placem_Collection'!B199</f>
        <v>Makao</v>
      </c>
      <c r="D858" s="282" t="s">
        <v>2677</v>
      </c>
      <c r="E858" s="282" t="s">
        <v>2527</v>
      </c>
      <c r="F858" s="282">
        <v>2</v>
      </c>
      <c r="G858" s="283" t="str">
        <f>'Dry_Litterbag Placem_Collection'!C199</f>
        <v>Dry_P1_CG2</v>
      </c>
      <c r="H858" s="293" t="s">
        <v>3672</v>
      </c>
      <c r="I858" s="294" t="s">
        <v>298</v>
      </c>
      <c r="J858" s="282" t="str">
        <f>IF(ISBLANK('Dry_Litterbag Placem_Collection'!M199),"","R"&amp;""&amp;'Dry_Litterbag Placem_Collection'!M199)</f>
        <v>R131</v>
      </c>
      <c r="K858" s="286">
        <f>IFERROR(INDEX('Green_rooibos initial weight'!$C$5:$C$1749,MATCH(J858, 'Green_rooibos initial weight'!$A$5:$A$1749,0)),"")</f>
        <v>2.1560000000000001</v>
      </c>
      <c r="L858" s="286">
        <f t="shared" si="53"/>
        <v>1.9062000000000001</v>
      </c>
      <c r="M858" s="291"/>
      <c r="N858" s="291"/>
      <c r="O858" s="286">
        <f>IF(IFERROR(INDEX('Both teabags AfterDry'!$D$3:$D$900,MATCH(J858,'Both teabags AfterDry'!$A$3:$A$900,0)),"")="","",(IFERROR(INDEX('Both teabags AfterDry'!$D$3:$D$900,MATCH(J858,'Both teabags AfterDry'!$A$3:$A$900,0)),"")))</f>
        <v>1.577</v>
      </c>
      <c r="P858" s="286">
        <f t="shared" si="54"/>
        <v>1.4263999999999999</v>
      </c>
      <c r="Q858" s="291"/>
      <c r="R858" s="291"/>
      <c r="S858" s="287">
        <f>'Dry_Litterbag Placem_Collection'!E199</f>
        <v>42942</v>
      </c>
      <c r="T858" s="287">
        <f>IF('Dry_Litterbag Placem_Collection'!G199="","",'Dry_Litterbag Placem_Collection'!G199)</f>
        <v>43004</v>
      </c>
      <c r="U858" s="288">
        <f t="shared" si="52"/>
        <v>62</v>
      </c>
      <c r="V858" s="286">
        <f t="shared" si="55"/>
        <v>0.47980000000000023</v>
      </c>
      <c r="W858" s="289">
        <f>IFERROR(INDEX(Rainfall_Dry!$O$2:$O$217,MATCH(B858, Rainfall_Dry!$A$2:$A$217,0)),"")</f>
        <v>171.84818423999999</v>
      </c>
      <c r="X858" s="270">
        <v>23.96</v>
      </c>
      <c r="Y858" s="270">
        <v>0.91999999999999804</v>
      </c>
      <c r="Z858" s="270">
        <v>75.12</v>
      </c>
      <c r="AA858" s="271" t="s">
        <v>2688</v>
      </c>
      <c r="AB858" s="270">
        <v>1.2493839329719072</v>
      </c>
      <c r="AC858">
        <f>IF('WetLitterbags placem_collection'!AB199="","",'WetLitterbags placem_collection'!AB199)</f>
        <v>5.13</v>
      </c>
      <c r="AD858">
        <f>IF('WetLitterbags placem_collection'!Z199="","",'WetLitterbags placem_collection'!Z199)</f>
        <v>5.13</v>
      </c>
      <c r="AE858" s="256" t="str">
        <f>IF('WetLitterbags placem_collection'!AA199="","",'WetLitterbags placem_collection'!AA199)</f>
        <v>O</v>
      </c>
      <c r="AF858">
        <f>IF('WetLitterbags placem_collection'!AC199="","",'WetLitterbags placem_collection'!AC199)</f>
        <v>1</v>
      </c>
      <c r="AG858">
        <f>IFERROR(AVERAGE('Dry_Litterbag Placem_Collection'!O199,'Dry_Litterbag Placem_Collection'!R199),"")</f>
        <v>6.3000000000000007</v>
      </c>
      <c r="AH858" s="290">
        <f>IFERROR(AVERAGE('Dry_Litterbag Placem_Collection'!N199,'Dry_Litterbag Placem_Collection'!Q199),"")</f>
        <v>29.05</v>
      </c>
      <c r="AI858">
        <v>-2.4396450349999999</v>
      </c>
      <c r="AJ858">
        <v>34.83836599</v>
      </c>
      <c r="AK858" s="289" t="str">
        <f>IF(ISNUMBER(SEARCH("C", 'Dry_Litterbag Placem_Collection'!V199)),"YES","")</f>
        <v/>
      </c>
      <c r="AL858" s="289" t="str">
        <f>IF(ISNUMBER(SEARCH("H", 'Dry_Litterbag Placem_Collection'!V199)),"YES","")</f>
        <v/>
      </c>
      <c r="AM858" s="289" t="str">
        <f>IF(ISNUMBER(SEARCH("R", 'Dry_Litterbag Placem_Collection'!V199)),"YES","")</f>
        <v>YES</v>
      </c>
    </row>
    <row r="859" spans="1:39" ht="15" customHeight="1">
      <c r="A859" s="281" t="s">
        <v>2677</v>
      </c>
      <c r="B859" s="282">
        <f>'Dry_Litterbag Placem_Collection'!A200</f>
        <v>198</v>
      </c>
      <c r="C859" s="282" t="str">
        <f>'Dry_Litterbag Placem_Collection'!B200</f>
        <v>Makao</v>
      </c>
      <c r="D859" s="282" t="s">
        <v>2677</v>
      </c>
      <c r="E859" s="282" t="s">
        <v>2527</v>
      </c>
      <c r="F859" s="282">
        <v>3</v>
      </c>
      <c r="G859" s="283" t="str">
        <f>'Dry_Litterbag Placem_Collection'!C200</f>
        <v>Dry_P2_CG3</v>
      </c>
      <c r="H859" s="293" t="s">
        <v>3672</v>
      </c>
      <c r="I859" s="294" t="s">
        <v>298</v>
      </c>
      <c r="J859" s="282" t="str">
        <f>IF(ISBLANK('Dry_Litterbag Placem_Collection'!M200),"","R"&amp;""&amp;'Dry_Litterbag Placem_Collection'!M200)</f>
        <v>R711</v>
      </c>
      <c r="K859" s="286">
        <f>IFERROR(INDEX('Green_rooibos initial weight'!$C$5:$C$1749,MATCH(J859, 'Green_rooibos initial weight'!$A$5:$A$1749,0)),"")</f>
        <v>2.13</v>
      </c>
      <c r="L859" s="286">
        <f t="shared" si="53"/>
        <v>1.8801999999999999</v>
      </c>
      <c r="M859" s="291"/>
      <c r="N859" s="291"/>
      <c r="O859" s="286">
        <f>IF(IFERROR(INDEX('Both teabags AfterDry'!$D$3:$D$900,MATCH(J859,'Both teabags AfterDry'!$A$3:$A$900,0)),"")="","",(IFERROR(INDEX('Both teabags AfterDry'!$D$3:$D$900,MATCH(J859,'Both teabags AfterDry'!$A$3:$A$900,0)),"")))</f>
        <v>1.7210000000000001</v>
      </c>
      <c r="P859" s="286">
        <f t="shared" si="54"/>
        <v>1.5704</v>
      </c>
      <c r="Q859" s="291"/>
      <c r="R859" s="291"/>
      <c r="S859" s="287">
        <f>'Dry_Litterbag Placem_Collection'!E200</f>
        <v>42942</v>
      </c>
      <c r="T859" s="287">
        <f>IF('Dry_Litterbag Placem_Collection'!G200="","",'Dry_Litterbag Placem_Collection'!G200)</f>
        <v>43004</v>
      </c>
      <c r="U859" s="288">
        <f t="shared" si="52"/>
        <v>62</v>
      </c>
      <c r="V859" s="286">
        <f t="shared" si="55"/>
        <v>0.30979999999999985</v>
      </c>
      <c r="W859" s="289">
        <f>IFERROR(INDEX(Rainfall_Dry!$O$2:$O$217,MATCH(B859, Rainfall_Dry!$A$2:$A$217,0)),"")</f>
        <v>171.84818423999999</v>
      </c>
      <c r="X859" s="270">
        <v>19.96</v>
      </c>
      <c r="Y859" s="270">
        <v>4.9199999999999982</v>
      </c>
      <c r="Z859" s="270">
        <v>75.12</v>
      </c>
      <c r="AA859" s="271" t="s">
        <v>2689</v>
      </c>
      <c r="AB859" s="270">
        <v>1.641498275012321</v>
      </c>
      <c r="AC859">
        <f>IF('WetLitterbags placem_collection'!AB200="","",'WetLitterbags placem_collection'!AB200)</f>
        <v>7.9</v>
      </c>
      <c r="AD859">
        <f>IF('WetLitterbags placem_collection'!Z200="","",'WetLitterbags placem_collection'!Z200)</f>
        <v>7.9</v>
      </c>
      <c r="AE859" s="256" t="str">
        <f>IF('WetLitterbags placem_collection'!AA200="","",'WetLitterbags placem_collection'!AA200)</f>
        <v>O</v>
      </c>
      <c r="AF859">
        <f>IF('WetLitterbags placem_collection'!AC200="","",'WetLitterbags placem_collection'!AC200)</f>
        <v>1</v>
      </c>
      <c r="AG859">
        <f>IFERROR(AVERAGE('Dry_Litterbag Placem_Collection'!O200,'Dry_Litterbag Placem_Collection'!R200),"")</f>
        <v>4.8499999999999996</v>
      </c>
      <c r="AH859" s="290">
        <f>IFERROR(AVERAGE('Dry_Litterbag Placem_Collection'!N200,'Dry_Litterbag Placem_Collection'!Q200),"")</f>
        <v>30.25</v>
      </c>
      <c r="AI859">
        <v>-2.4395990190000001</v>
      </c>
      <c r="AJ859">
        <v>34.838418959999998</v>
      </c>
      <c r="AK859" s="289" t="str">
        <f>IF(ISNUMBER(SEARCH("C", 'Dry_Litterbag Placem_Collection'!V200)),"YES","")</f>
        <v/>
      </c>
      <c r="AL859" s="289" t="str">
        <f>IF(ISNUMBER(SEARCH("H", 'Dry_Litterbag Placem_Collection'!V200)),"YES","")</f>
        <v/>
      </c>
      <c r="AM859" s="289" t="str">
        <f>IF(ISNUMBER(SEARCH("R", 'Dry_Litterbag Placem_Collection'!V200)),"YES","")</f>
        <v>YES</v>
      </c>
    </row>
    <row r="860" spans="1:39" ht="15" customHeight="1">
      <c r="A860" s="281" t="s">
        <v>2677</v>
      </c>
      <c r="B860" s="282">
        <f>'Dry_Litterbag Placem_Collection'!A201</f>
        <v>199</v>
      </c>
      <c r="C860" s="282" t="str">
        <f>'Dry_Litterbag Placem_Collection'!B201</f>
        <v>Makao</v>
      </c>
      <c r="D860" s="282" t="s">
        <v>2677</v>
      </c>
      <c r="E860" s="282" t="s">
        <v>2527</v>
      </c>
      <c r="F860" s="282">
        <v>1</v>
      </c>
      <c r="G860" s="283" t="str">
        <f>'Dry_Litterbag Placem_Collection'!C201</f>
        <v>Dry_P3_CG1</v>
      </c>
      <c r="H860" s="293" t="s">
        <v>3672</v>
      </c>
      <c r="I860" s="294" t="s">
        <v>298</v>
      </c>
      <c r="J860" s="282" t="str">
        <f>IF(ISBLANK('Dry_Litterbag Placem_Collection'!M201),"","R"&amp;""&amp;'Dry_Litterbag Placem_Collection'!M201)</f>
        <v>R236</v>
      </c>
      <c r="K860" s="286">
        <f>IFERROR(INDEX('Green_rooibos initial weight'!$C$5:$C$1749,MATCH(J860, 'Green_rooibos initial weight'!$A$5:$A$1749,0)),"")</f>
        <v>2.2440000000000002</v>
      </c>
      <c r="L860" s="286">
        <f t="shared" si="53"/>
        <v>1.9942000000000002</v>
      </c>
      <c r="M860" s="291"/>
      <c r="N860" s="291"/>
      <c r="O860" s="286">
        <f>IF(IFERROR(INDEX('Both teabags AfterDry'!$D$3:$D$900,MATCH(J860,'Both teabags AfterDry'!$A$3:$A$900,0)),"")="","",(IFERROR(INDEX('Both teabags AfterDry'!$D$3:$D$900,MATCH(J860,'Both teabags AfterDry'!$A$3:$A$900,0)),"")))</f>
        <v>1.62</v>
      </c>
      <c r="P860" s="286">
        <f t="shared" si="54"/>
        <v>1.4694</v>
      </c>
      <c r="Q860" s="291"/>
      <c r="R860" s="291"/>
      <c r="S860" s="287">
        <f>'Dry_Litterbag Placem_Collection'!E201</f>
        <v>42942</v>
      </c>
      <c r="T860" s="287">
        <f>IF('Dry_Litterbag Placem_Collection'!G201="","",'Dry_Litterbag Placem_Collection'!G201)</f>
        <v>43004</v>
      </c>
      <c r="U860" s="288">
        <f t="shared" si="52"/>
        <v>62</v>
      </c>
      <c r="V860" s="286">
        <f t="shared" si="55"/>
        <v>0.52480000000000016</v>
      </c>
      <c r="W860" s="289">
        <f>IFERROR(INDEX(Rainfall_Dry!$O$2:$O$217,MATCH(B860, Rainfall_Dry!$A$2:$A$217,0)),"")</f>
        <v>171.84818423999999</v>
      </c>
      <c r="X860" s="270">
        <v>21.96</v>
      </c>
      <c r="Y860" s="270">
        <v>8.9199999999999982</v>
      </c>
      <c r="Z860" s="270">
        <v>69.12</v>
      </c>
      <c r="AA860" s="271" t="s">
        <v>2688</v>
      </c>
      <c r="AB860" s="270">
        <v>1.7491375061606702</v>
      </c>
      <c r="AC860">
        <f>IF('WetLitterbags placem_collection'!AB201="","",'WetLitterbags placem_collection'!AB201)</f>
        <v>13.8</v>
      </c>
      <c r="AD860">
        <f>IF('WetLitterbags placem_collection'!Z201="","",'WetLitterbags placem_collection'!Z201)</f>
        <v>17.399999999999999</v>
      </c>
      <c r="AE860" s="256" t="str">
        <f>IF('WetLitterbags placem_collection'!AA201="","",'WetLitterbags placem_collection'!AA201)</f>
        <v>O</v>
      </c>
      <c r="AF860">
        <f>IF('WetLitterbags placem_collection'!AC201="","",'WetLitterbags placem_collection'!AC201)</f>
        <v>1</v>
      </c>
      <c r="AG860">
        <f>IFERROR(AVERAGE('Dry_Litterbag Placem_Collection'!O201,'Dry_Litterbag Placem_Collection'!R201),"")</f>
        <v>6.1999999999999993</v>
      </c>
      <c r="AH860" s="290">
        <f>IFERROR(AVERAGE('Dry_Litterbag Placem_Collection'!N201,'Dry_Litterbag Placem_Collection'!Q201),"")</f>
        <v>27.200000000000003</v>
      </c>
      <c r="AI860">
        <v>-2.439403972</v>
      </c>
      <c r="AJ860">
        <v>34.838404959999998</v>
      </c>
      <c r="AK860" s="289" t="str">
        <f>IF(ISNUMBER(SEARCH("C", 'Dry_Litterbag Placem_Collection'!V201)),"YES","")</f>
        <v/>
      </c>
      <c r="AL860" s="289" t="str">
        <f>IF(ISNUMBER(SEARCH("H", 'Dry_Litterbag Placem_Collection'!V201)),"YES","")</f>
        <v/>
      </c>
      <c r="AM860" s="289" t="str">
        <f>IF(ISNUMBER(SEARCH("R", 'Dry_Litterbag Placem_Collection'!V201)),"YES","")</f>
        <v>YES</v>
      </c>
    </row>
    <row r="861" spans="1:39" ht="15" customHeight="1">
      <c r="A861" s="281" t="s">
        <v>2677</v>
      </c>
      <c r="B861" s="282">
        <f>'Dry_Litterbag Placem_Collection'!A202</f>
        <v>200</v>
      </c>
      <c r="C861" s="282" t="str">
        <f>'Dry_Litterbag Placem_Collection'!B202</f>
        <v>Makao</v>
      </c>
      <c r="D861" s="282" t="s">
        <v>2677</v>
      </c>
      <c r="E861" s="282" t="s">
        <v>2527</v>
      </c>
      <c r="F861" s="282">
        <v>4</v>
      </c>
      <c r="G861" s="283" t="str">
        <f>'Dry_Litterbag Placem_Collection'!C202</f>
        <v>Dry_P4_CG4</v>
      </c>
      <c r="H861" s="293" t="s">
        <v>3672</v>
      </c>
      <c r="I861" s="294" t="s">
        <v>298</v>
      </c>
      <c r="J861" s="282" t="str">
        <f>IF(ISBLANK('Dry_Litterbag Placem_Collection'!M202),"","R"&amp;""&amp;'Dry_Litterbag Placem_Collection'!M202)</f>
        <v>R205</v>
      </c>
      <c r="K861" s="286">
        <f>IFERROR(INDEX('Green_rooibos initial weight'!$C$5:$C$1749,MATCH(J861, 'Green_rooibos initial weight'!$A$5:$A$1749,0)),"")</f>
        <v>2.181</v>
      </c>
      <c r="L861" s="286">
        <f t="shared" si="53"/>
        <v>1.9312</v>
      </c>
      <c r="M861" s="291"/>
      <c r="N861" s="291"/>
      <c r="O861" s="286">
        <f>IF(IFERROR(INDEX('Both teabags AfterDry'!$D$3:$D$900,MATCH(J861,'Both teabags AfterDry'!$A$3:$A$900,0)),"")="","",(IFERROR(INDEX('Both teabags AfterDry'!$D$3:$D$900,MATCH(J861,'Both teabags AfterDry'!$A$3:$A$900,0)),"")))</f>
        <v>1.6595</v>
      </c>
      <c r="P861" s="286">
        <f t="shared" si="54"/>
        <v>1.5088999999999999</v>
      </c>
      <c r="Q861" s="291"/>
      <c r="R861" s="291"/>
      <c r="S861" s="287">
        <f>'Dry_Litterbag Placem_Collection'!E202</f>
        <v>42942</v>
      </c>
      <c r="T861" s="287">
        <f>IF('Dry_Litterbag Placem_Collection'!G202="","",'Dry_Litterbag Placem_Collection'!G202)</f>
        <v>43004</v>
      </c>
      <c r="U861" s="288">
        <f t="shared" si="52"/>
        <v>62</v>
      </c>
      <c r="V861" s="286">
        <f t="shared" si="55"/>
        <v>0.42230000000000012</v>
      </c>
      <c r="W861" s="289">
        <f>IFERROR(INDEX(Rainfall_Dry!$O$2:$O$217,MATCH(B861, Rainfall_Dry!$A$2:$A$217,0)),"")</f>
        <v>171.84818423999999</v>
      </c>
      <c r="X861" s="270">
        <v>25.96</v>
      </c>
      <c r="Y861" s="270">
        <v>6.9200000000000008</v>
      </c>
      <c r="Z861" s="270">
        <v>67.12</v>
      </c>
      <c r="AA861" s="271" t="s">
        <v>2688</v>
      </c>
      <c r="AB861" s="270">
        <v>1.7568260226712666</v>
      </c>
      <c r="AC861">
        <f>IF('WetLitterbags placem_collection'!AB202="","",'WetLitterbags placem_collection'!AB202)</f>
        <v>15.2</v>
      </c>
      <c r="AD861">
        <f>IF('WetLitterbags placem_collection'!Z202="","",'WetLitterbags placem_collection'!Z202)</f>
        <v>12.2</v>
      </c>
      <c r="AE861" s="256" t="str">
        <f>IF('WetLitterbags placem_collection'!AA202="","",'WetLitterbags placem_collection'!AA202)</f>
        <v>O</v>
      </c>
      <c r="AF861">
        <f>IF('WetLitterbags placem_collection'!AC202="","",'WetLitterbags placem_collection'!AC202)</f>
        <v>1</v>
      </c>
      <c r="AG861">
        <f>IFERROR(AVERAGE('Dry_Litterbag Placem_Collection'!O202,'Dry_Litterbag Placem_Collection'!R202),"")</f>
        <v>7</v>
      </c>
      <c r="AH861" s="290">
        <f>IFERROR(AVERAGE('Dry_Litterbag Placem_Collection'!N202,'Dry_Litterbag Placem_Collection'!Q202),"")</f>
        <v>32.9</v>
      </c>
      <c r="AI861">
        <v>-2.4396949910000001</v>
      </c>
      <c r="AJ861">
        <v>34.838574029999997</v>
      </c>
      <c r="AK861" s="289" t="str">
        <f>IF(ISNUMBER(SEARCH("C", 'Dry_Litterbag Placem_Collection'!V202)),"YES","")</f>
        <v/>
      </c>
      <c r="AL861" s="289" t="str">
        <f>IF(ISNUMBER(SEARCH("H", 'Dry_Litterbag Placem_Collection'!V202)),"YES","")</f>
        <v/>
      </c>
      <c r="AM861" s="289" t="str">
        <f>IF(ISNUMBER(SEARCH("R", 'Dry_Litterbag Placem_Collection'!V202)),"YES","")</f>
        <v>YES</v>
      </c>
    </row>
    <row r="862" spans="1:39" ht="15" customHeight="1">
      <c r="A862" s="281" t="s">
        <v>2677</v>
      </c>
      <c r="B862" s="282">
        <f>'Dry_Litterbag Placem_Collection'!A203</f>
        <v>201</v>
      </c>
      <c r="C862" s="282" t="str">
        <f>'Dry_Litterbag Placem_Collection'!B203</f>
        <v>Maswa</v>
      </c>
      <c r="D862" s="282" t="s">
        <v>2677</v>
      </c>
      <c r="E862" s="282" t="s">
        <v>2527</v>
      </c>
      <c r="F862" s="282">
        <v>4</v>
      </c>
      <c r="G862" s="283" t="str">
        <f>'Dry_Litterbag Placem_Collection'!C203</f>
        <v>Dry_W3_CG4</v>
      </c>
      <c r="H862" s="293" t="s">
        <v>3672</v>
      </c>
      <c r="I862" s="294" t="s">
        <v>298</v>
      </c>
      <c r="J862" s="282" t="str">
        <f>IF(ISBLANK('Dry_Litterbag Placem_Collection'!M203),"","R"&amp;""&amp;'Dry_Litterbag Placem_Collection'!M203)</f>
        <v>R665</v>
      </c>
      <c r="K862" s="286">
        <f>IFERROR(INDEX('Green_rooibos initial weight'!$C$5:$C$1749,MATCH(J862, 'Green_rooibos initial weight'!$A$5:$A$1749,0)),"")</f>
        <v>2.1579999999999999</v>
      </c>
      <c r="L862" s="286">
        <f t="shared" si="53"/>
        <v>1.9081999999999999</v>
      </c>
      <c r="M862" s="291"/>
      <c r="N862" s="291"/>
      <c r="O862" s="286">
        <f>IF(IFERROR(INDEX('Both teabags AfterDry'!$D$3:$D$900,MATCH(J862,'Both teabags AfterDry'!$A$3:$A$900,0)),"")="","",(IFERROR(INDEX('Both teabags AfterDry'!$D$3:$D$900,MATCH(J862,'Both teabags AfterDry'!$A$3:$A$900,0)),"")))</f>
        <v>1.7869999999999999</v>
      </c>
      <c r="P862" s="286">
        <f t="shared" si="54"/>
        <v>1.6363999999999999</v>
      </c>
      <c r="Q862" s="291"/>
      <c r="R862" s="291"/>
      <c r="S862" s="287">
        <f>'Dry_Litterbag Placem_Collection'!E203</f>
        <v>42942</v>
      </c>
      <c r="T862" s="287">
        <f>IF('Dry_Litterbag Placem_Collection'!G203="","",'Dry_Litterbag Placem_Collection'!G203)</f>
        <v>43004</v>
      </c>
      <c r="U862" s="288">
        <f t="shared" si="52"/>
        <v>62</v>
      </c>
      <c r="V862" s="286">
        <f t="shared" si="55"/>
        <v>0.27180000000000004</v>
      </c>
      <c r="W862" s="289">
        <f>IFERROR(INDEX(Rainfall_Dry!$O$2:$O$217,MATCH(B862, Rainfall_Dry!$A$2:$A$217,0)),"")</f>
        <v>171.84818423999999</v>
      </c>
      <c r="X862" s="270">
        <v>38.691629007962128</v>
      </c>
      <c r="Y862" s="270">
        <v>26.81299763288143</v>
      </c>
      <c r="Z862" s="270">
        <v>34.495373359156439</v>
      </c>
      <c r="AA862" s="271" t="s">
        <v>2693</v>
      </c>
      <c r="AB862" s="270">
        <v>2.5483587974371611</v>
      </c>
      <c r="AC862">
        <f>IF('WetLitterbags placem_collection'!AB203="","",'WetLitterbags placem_collection'!AB203)</f>
        <v>15.2</v>
      </c>
      <c r="AD862">
        <f>IF('WetLitterbags placem_collection'!Z203="","",'WetLitterbags placem_collection'!Z203)</f>
        <v>12.2</v>
      </c>
      <c r="AE862" s="256" t="str">
        <f>IF('WetLitterbags placem_collection'!AA203="","",'WetLitterbags placem_collection'!AA203)</f>
        <v>O</v>
      </c>
      <c r="AF862">
        <f>IF('WetLitterbags placem_collection'!AC203="","",'WetLitterbags placem_collection'!AC203)</f>
        <v>1</v>
      </c>
      <c r="AG862">
        <f>IFERROR(AVERAGE('Dry_Litterbag Placem_Collection'!O203,'Dry_Litterbag Placem_Collection'!R203),"")</f>
        <v>8.9</v>
      </c>
      <c r="AH862" s="290">
        <f>IFERROR(AVERAGE('Dry_Litterbag Placem_Collection'!N203,'Dry_Litterbag Placem_Collection'!Q203),"")</f>
        <v>29.15</v>
      </c>
      <c r="AI862">
        <v>-2.4396949910000001</v>
      </c>
      <c r="AJ862">
        <v>34.838574029999997</v>
      </c>
      <c r="AK862" s="289" t="str">
        <f>IF(ISNUMBER(SEARCH("C", 'Dry_Litterbag Placem_Collection'!V203)),"YES","")</f>
        <v/>
      </c>
      <c r="AL862" s="289" t="str">
        <f>IF(ISNUMBER(SEARCH("H", 'Dry_Litterbag Placem_Collection'!V203)),"YES","")</f>
        <v/>
      </c>
      <c r="AM862" s="289" t="str">
        <f>IF(ISNUMBER(SEARCH("R", 'Dry_Litterbag Placem_Collection'!V203)),"YES","")</f>
        <v>YES</v>
      </c>
    </row>
    <row r="863" spans="1:39" ht="15" customHeight="1">
      <c r="A863" s="281" t="s">
        <v>2677</v>
      </c>
      <c r="B863" s="282">
        <f>'Dry_Litterbag Placem_Collection'!A204</f>
        <v>202</v>
      </c>
      <c r="C863" s="282" t="str">
        <f>'Dry_Litterbag Placem_Collection'!B204</f>
        <v>Maswa</v>
      </c>
      <c r="D863" s="282" t="s">
        <v>2677</v>
      </c>
      <c r="E863" s="282" t="s">
        <v>2527</v>
      </c>
      <c r="F863" s="282">
        <v>1</v>
      </c>
      <c r="G863" s="283" t="str">
        <f>'Dry_Litterbag Placem_Collection'!C204</f>
        <v>Dry_W2_CG1</v>
      </c>
      <c r="H863" s="293" t="s">
        <v>3672</v>
      </c>
      <c r="I863" s="294" t="s">
        <v>298</v>
      </c>
      <c r="J863" s="282" t="str">
        <f>IF(ISBLANK('Dry_Litterbag Placem_Collection'!M204),"","R"&amp;""&amp;'Dry_Litterbag Placem_Collection'!M204)</f>
        <v>R224</v>
      </c>
      <c r="K863" s="286">
        <f>IFERROR(INDEX('Green_rooibos initial weight'!$C$5:$C$1749,MATCH(J863, 'Green_rooibos initial weight'!$A$5:$A$1749,0)),"")</f>
        <v>2.298</v>
      </c>
      <c r="L863" s="286">
        <f t="shared" si="53"/>
        <v>2.0482</v>
      </c>
      <c r="M863" s="291"/>
      <c r="N863" s="291"/>
      <c r="O863" s="286">
        <f>IF(IFERROR(INDEX('Both teabags AfterDry'!$D$3:$D$900,MATCH(J863,'Both teabags AfterDry'!$A$3:$A$900,0)),"")="","",(IFERROR(INDEX('Both teabags AfterDry'!$D$3:$D$900,MATCH(J863,'Both teabags AfterDry'!$A$3:$A$900,0)),"")))</f>
        <v>1.8384</v>
      </c>
      <c r="P863" s="286">
        <f t="shared" si="54"/>
        <v>1.6878</v>
      </c>
      <c r="Q863" s="291"/>
      <c r="R863" s="291"/>
      <c r="S863" s="287">
        <f>'Dry_Litterbag Placem_Collection'!E204</f>
        <v>42942</v>
      </c>
      <c r="T863" s="287">
        <f>IF('Dry_Litterbag Placem_Collection'!G204="","",'Dry_Litterbag Placem_Collection'!G204)</f>
        <v>43004</v>
      </c>
      <c r="U863" s="288">
        <f t="shared" si="52"/>
        <v>62</v>
      </c>
      <c r="V863" s="286">
        <f t="shared" si="55"/>
        <v>0.36040000000000005</v>
      </c>
      <c r="W863" s="289">
        <f>IFERROR(INDEX(Rainfall_Dry!$O$2:$O$217,MATCH(B863, Rainfall_Dry!$A$2:$A$217,0)),"")</f>
        <v>171.84818423999999</v>
      </c>
      <c r="X863" s="270">
        <v>45.272914521112256</v>
      </c>
      <c r="Y863" s="270">
        <v>23.604531410916575</v>
      </c>
      <c r="Z863" s="270">
        <v>31.122554067971166</v>
      </c>
      <c r="AA863" s="271" t="s">
        <v>2691</v>
      </c>
      <c r="AB863" s="270">
        <v>2.0547560374568752</v>
      </c>
      <c r="AC863">
        <f>IF('WetLitterbags placem_collection'!AB204="","",'WetLitterbags placem_collection'!AB204)</f>
        <v>13.8</v>
      </c>
      <c r="AD863">
        <f>IF('WetLitterbags placem_collection'!Z204="","",'WetLitterbags placem_collection'!Z204)</f>
        <v>17.399999999999999</v>
      </c>
      <c r="AE863" s="256" t="str">
        <f>IF('WetLitterbags placem_collection'!AA204="","",'WetLitterbags placem_collection'!AA204)</f>
        <v>O</v>
      </c>
      <c r="AF863">
        <f>IF('WetLitterbags placem_collection'!AC204="","",'WetLitterbags placem_collection'!AC204)</f>
        <v>1</v>
      </c>
      <c r="AG863">
        <f>IFERROR(AVERAGE('Dry_Litterbag Placem_Collection'!O204,'Dry_Litterbag Placem_Collection'!R204),"")</f>
        <v>6.3</v>
      </c>
      <c r="AH863" s="290">
        <f>IFERROR(AVERAGE('Dry_Litterbag Placem_Collection'!N204,'Dry_Litterbag Placem_Collection'!Q204),"")</f>
        <v>28.85</v>
      </c>
      <c r="AI863">
        <v>-2.439403972</v>
      </c>
      <c r="AJ863">
        <v>34.838404959999998</v>
      </c>
      <c r="AK863" s="289" t="str">
        <f>IF(ISNUMBER(SEARCH("C", 'Dry_Litterbag Placem_Collection'!V204)),"YES","")</f>
        <v/>
      </c>
      <c r="AL863" s="289" t="str">
        <f>IF(ISNUMBER(SEARCH("H", 'Dry_Litterbag Placem_Collection'!V204)),"YES","")</f>
        <v/>
      </c>
      <c r="AM863" s="289" t="str">
        <f>IF(ISNUMBER(SEARCH("R", 'Dry_Litterbag Placem_Collection'!V204)),"YES","")</f>
        <v>YES</v>
      </c>
    </row>
    <row r="864" spans="1:39" ht="15" customHeight="1">
      <c r="A864" s="281" t="s">
        <v>2677</v>
      </c>
      <c r="B864" s="282">
        <f>'Dry_Litterbag Placem_Collection'!A205</f>
        <v>203</v>
      </c>
      <c r="C864" s="282" t="str">
        <f>'Dry_Litterbag Placem_Collection'!B205</f>
        <v>Maswa</v>
      </c>
      <c r="D864" s="282" t="s">
        <v>2677</v>
      </c>
      <c r="E864" s="282" t="s">
        <v>2527</v>
      </c>
      <c r="F864" s="282">
        <v>2</v>
      </c>
      <c r="G864" s="283" t="str">
        <f>'Dry_Litterbag Placem_Collection'!C205</f>
        <v>Dry_W1_CG2</v>
      </c>
      <c r="H864" s="293" t="s">
        <v>3672</v>
      </c>
      <c r="I864" s="294" t="s">
        <v>298</v>
      </c>
      <c r="J864" s="282" t="str">
        <f>IF(ISBLANK('Dry_Litterbag Placem_Collection'!M205),"","R"&amp;""&amp;'Dry_Litterbag Placem_Collection'!M205)</f>
        <v>R621</v>
      </c>
      <c r="K864" s="286">
        <f>IFERROR(INDEX('Green_rooibos initial weight'!$C$5:$C$1749,MATCH(J864, 'Green_rooibos initial weight'!$A$5:$A$1749,0)),"")</f>
        <v>2.0459999999999998</v>
      </c>
      <c r="L864" s="286">
        <f t="shared" si="53"/>
        <v>1.7961999999999998</v>
      </c>
      <c r="M864" s="291"/>
      <c r="N864" s="291"/>
      <c r="O864" s="286">
        <f>IF(IFERROR(INDEX('Both teabags AfterDry'!$D$3:$D$900,MATCH(J864,'Both teabags AfterDry'!$A$3:$A$900,0)),"")="","",(IFERROR(INDEX('Both teabags AfterDry'!$D$3:$D$900,MATCH(J864,'Both teabags AfterDry'!$A$3:$A$900,0)),"")))</f>
        <v>1.6888000000000001</v>
      </c>
      <c r="P864" s="286">
        <f t="shared" si="54"/>
        <v>1.5382</v>
      </c>
      <c r="Q864" s="291"/>
      <c r="R864" s="291"/>
      <c r="S864" s="287">
        <f>'Dry_Litterbag Placem_Collection'!E205</f>
        <v>42942</v>
      </c>
      <c r="T864" s="287">
        <f>IF('Dry_Litterbag Placem_Collection'!G205="","",'Dry_Litterbag Placem_Collection'!G205)</f>
        <v>43004</v>
      </c>
      <c r="U864" s="288">
        <f t="shared" si="52"/>
        <v>62</v>
      </c>
      <c r="V864" s="286">
        <f t="shared" si="55"/>
        <v>0.25799999999999979</v>
      </c>
      <c r="W864" s="289">
        <f>IFERROR(INDEX(Rainfall_Dry!$O$2:$O$217,MATCH(B864, Rainfall_Dry!$A$2:$A$217,0)),"")</f>
        <v>171.84818423999999</v>
      </c>
      <c r="X864" s="270">
        <v>47.96</v>
      </c>
      <c r="Y864" s="270">
        <v>22.919999999999995</v>
      </c>
      <c r="Z864" s="270">
        <v>29.120000000000012</v>
      </c>
      <c r="AA864" s="271" t="s">
        <v>2691</v>
      </c>
      <c r="AB864" s="270">
        <v>2.8831936914736325</v>
      </c>
      <c r="AC864">
        <f>IF('WetLitterbags placem_collection'!AB205="","",'WetLitterbags placem_collection'!AB205)</f>
        <v>5.13</v>
      </c>
      <c r="AD864">
        <f>IF('WetLitterbags placem_collection'!Z205="","",'WetLitterbags placem_collection'!Z205)</f>
        <v>5.13</v>
      </c>
      <c r="AE864" s="256" t="str">
        <f>IF('WetLitterbags placem_collection'!AA205="","",'WetLitterbags placem_collection'!AA205)</f>
        <v>O</v>
      </c>
      <c r="AF864">
        <f>IF('WetLitterbags placem_collection'!AC205="","",'WetLitterbags placem_collection'!AC205)</f>
        <v>1</v>
      </c>
      <c r="AG864">
        <f>IFERROR(AVERAGE('Dry_Litterbag Placem_Collection'!O205,'Dry_Litterbag Placem_Collection'!R205),"")</f>
        <v>10.100000000000001</v>
      </c>
      <c r="AH864" s="290">
        <f>IFERROR(AVERAGE('Dry_Litterbag Placem_Collection'!N205,'Dry_Litterbag Placem_Collection'!Q205),"")</f>
        <v>28.299999999999997</v>
      </c>
      <c r="AI864">
        <v>-2.4396450349999999</v>
      </c>
      <c r="AJ864">
        <v>34.83836599</v>
      </c>
      <c r="AK864" s="289" t="str">
        <f>IF(ISNUMBER(SEARCH("C", 'Dry_Litterbag Placem_Collection'!V205)),"YES","")</f>
        <v/>
      </c>
      <c r="AL864" s="289" t="str">
        <f>IF(ISNUMBER(SEARCH("H", 'Dry_Litterbag Placem_Collection'!V205)),"YES","")</f>
        <v/>
      </c>
      <c r="AM864" s="289" t="str">
        <f>IF(ISNUMBER(SEARCH("R", 'Dry_Litterbag Placem_Collection'!V205)),"YES","")</f>
        <v>YES</v>
      </c>
    </row>
    <row r="865" spans="1:39" ht="15" customHeight="1">
      <c r="A865" s="281" t="s">
        <v>2677</v>
      </c>
      <c r="B865" s="282">
        <f>'Dry_Litterbag Placem_Collection'!A206</f>
        <v>204</v>
      </c>
      <c r="C865" s="282" t="str">
        <f>'Dry_Litterbag Placem_Collection'!B206</f>
        <v>Maswa</v>
      </c>
      <c r="D865" s="282" t="s">
        <v>2677</v>
      </c>
      <c r="E865" s="282" t="s">
        <v>2527</v>
      </c>
      <c r="F865" s="282">
        <v>3</v>
      </c>
      <c r="G865" s="283" t="str">
        <f>'Dry_Litterbag Placem_Collection'!C206</f>
        <v>Dry_W4_CG3</v>
      </c>
      <c r="H865" s="293" t="s">
        <v>3672</v>
      </c>
      <c r="I865" s="294" t="s">
        <v>298</v>
      </c>
      <c r="J865" s="282" t="str">
        <f>IF(ISBLANK('Dry_Litterbag Placem_Collection'!M206),"","R"&amp;""&amp;'Dry_Litterbag Placem_Collection'!M206)</f>
        <v>R708</v>
      </c>
      <c r="K865" s="286">
        <f>IFERROR(INDEX('Green_rooibos initial weight'!$C$5:$C$1749,MATCH(J865, 'Green_rooibos initial weight'!$A$5:$A$1749,0)),"")</f>
        <v>2.157</v>
      </c>
      <c r="L865" s="286">
        <f t="shared" si="53"/>
        <v>1.9072</v>
      </c>
      <c r="M865" s="291"/>
      <c r="N865" s="291"/>
      <c r="O865" s="286">
        <f>IF(IFERROR(INDEX('Both teabags AfterDry'!$D$3:$D$900,MATCH(J865,'Both teabags AfterDry'!$A$3:$A$900,0)),"")="","",(IFERROR(INDEX('Both teabags AfterDry'!$D$3:$D$900,MATCH(J865,'Both teabags AfterDry'!$A$3:$A$900,0)),"")))</f>
        <v>1.7259</v>
      </c>
      <c r="P865" s="286">
        <f t="shared" si="54"/>
        <v>1.5752999999999999</v>
      </c>
      <c r="Q865" s="291"/>
      <c r="R865" s="291"/>
      <c r="S865" s="287">
        <f>'Dry_Litterbag Placem_Collection'!E206</f>
        <v>42942</v>
      </c>
      <c r="T865" s="287">
        <f>IF('Dry_Litterbag Placem_Collection'!G206="","",'Dry_Litterbag Placem_Collection'!G206)</f>
        <v>43004</v>
      </c>
      <c r="U865" s="288">
        <f t="shared" si="52"/>
        <v>62</v>
      </c>
      <c r="V865" s="286">
        <f t="shared" si="55"/>
        <v>0.33190000000000008</v>
      </c>
      <c r="W865" s="289">
        <f>IFERROR(INDEX(Rainfall_Dry!$O$2:$O$217,MATCH(B865, Rainfall_Dry!$A$2:$A$217,0)),"")</f>
        <v>171.84818423999999</v>
      </c>
      <c r="X865" s="270">
        <v>28.145762029394</v>
      </c>
      <c r="Y865" s="270">
        <v>25.085564727199518</v>
      </c>
      <c r="Z865" s="270">
        <v>46.768673243406489</v>
      </c>
      <c r="AA865" s="271" t="s">
        <v>2688</v>
      </c>
      <c r="AB865" s="270">
        <v>2.1716214884179394</v>
      </c>
      <c r="AC865">
        <f>IF('WetLitterbags placem_collection'!AB206="","",'WetLitterbags placem_collection'!AB206)</f>
        <v>7.9</v>
      </c>
      <c r="AD865">
        <f>IF('WetLitterbags placem_collection'!Z206="","",'WetLitterbags placem_collection'!Z206)</f>
        <v>7.9</v>
      </c>
      <c r="AE865" s="256" t="str">
        <f>IF('WetLitterbags placem_collection'!AA206="","",'WetLitterbags placem_collection'!AA206)</f>
        <v>O</v>
      </c>
      <c r="AF865">
        <f>IF('WetLitterbags placem_collection'!AC206="","",'WetLitterbags placem_collection'!AC206)</f>
        <v>1</v>
      </c>
      <c r="AG865">
        <f>IFERROR(AVERAGE('Dry_Litterbag Placem_Collection'!O206,'Dry_Litterbag Placem_Collection'!R206),"")</f>
        <v>8.3500000000000014</v>
      </c>
      <c r="AH865" s="290">
        <f>IFERROR(AVERAGE('Dry_Litterbag Placem_Collection'!N206,'Dry_Litterbag Placem_Collection'!Q206),"")</f>
        <v>27.299999999999997</v>
      </c>
      <c r="AI865">
        <v>-2.4395990190000001</v>
      </c>
      <c r="AJ865">
        <v>34.838418959999998</v>
      </c>
      <c r="AK865" s="289" t="str">
        <f>IF(ISNUMBER(SEARCH("C", 'Dry_Litterbag Placem_Collection'!V206)),"YES","")</f>
        <v/>
      </c>
      <c r="AL865" s="289" t="str">
        <f>IF(ISNUMBER(SEARCH("H", 'Dry_Litterbag Placem_Collection'!V206)),"YES","")</f>
        <v/>
      </c>
      <c r="AM865" s="289" t="str">
        <f>IF(ISNUMBER(SEARCH("R", 'Dry_Litterbag Placem_Collection'!V206)),"YES","")</f>
        <v/>
      </c>
    </row>
    <row r="866" spans="1:39" ht="15" customHeight="1">
      <c r="A866" s="281" t="s">
        <v>2677</v>
      </c>
      <c r="B866" s="282">
        <f>'Dry_Litterbag Placem_Collection'!A207</f>
        <v>205</v>
      </c>
      <c r="C866" s="282" t="str">
        <f>'Dry_Litterbag Placem_Collection'!B207</f>
        <v xml:space="preserve">Mwantimba
</v>
      </c>
      <c r="D866" s="282" t="s">
        <v>2677</v>
      </c>
      <c r="E866" s="282" t="s">
        <v>2527</v>
      </c>
      <c r="F866" s="282">
        <v>2</v>
      </c>
      <c r="G866" s="283" t="str">
        <f>'Dry_Litterbag Placem_Collection'!C207</f>
        <v>Wet_Ag1_CG2</v>
      </c>
      <c r="H866" s="293" t="s">
        <v>3672</v>
      </c>
      <c r="I866" s="294" t="s">
        <v>298</v>
      </c>
      <c r="J866" s="282" t="str">
        <f>IF(ISBLANK('Dry_Litterbag Placem_Collection'!M207),"","R"&amp;""&amp;'Dry_Litterbag Placem_Collection'!M207)</f>
        <v>R637</v>
      </c>
      <c r="K866" s="286">
        <f>IFERROR(INDEX('Green_rooibos initial weight'!$C$5:$C$1749,MATCH(J866, 'Green_rooibos initial weight'!$A$5:$A$1749,0)),"")</f>
        <v>2.129</v>
      </c>
      <c r="L866" s="286">
        <f t="shared" si="53"/>
        <v>1.8792</v>
      </c>
      <c r="M866" s="291"/>
      <c r="N866" s="291"/>
      <c r="O866" s="286">
        <f>IF(IFERROR(INDEX('Both teabags AfterDry'!$D$3:$D$900,MATCH(J866,'Both teabags AfterDry'!$A$3:$A$900,0)),"")="","",(IFERROR(INDEX('Both teabags AfterDry'!$D$3:$D$900,MATCH(J866,'Both teabags AfterDry'!$A$3:$A$900,0)),"")))</f>
        <v>1.6534</v>
      </c>
      <c r="P866" s="286">
        <f t="shared" si="54"/>
        <v>1.5027999999999999</v>
      </c>
      <c r="Q866" s="291"/>
      <c r="R866" s="291"/>
      <c r="S866" s="287">
        <f>'Dry_Litterbag Placem_Collection'!E207</f>
        <v>42942</v>
      </c>
      <c r="T866" s="287">
        <f>IF('Dry_Litterbag Placem_Collection'!G207="","",'Dry_Litterbag Placem_Collection'!G207)</f>
        <v>43004</v>
      </c>
      <c r="U866" s="288">
        <f t="shared" si="52"/>
        <v>62</v>
      </c>
      <c r="V866" s="286">
        <f t="shared" si="55"/>
        <v>0.37640000000000007</v>
      </c>
      <c r="W866" s="289">
        <f>IFERROR(INDEX(Rainfall_Dry!$O$2:$O$217,MATCH(B866, Rainfall_Dry!$A$2:$A$217,0)),"")</f>
        <v>171.84818423999999</v>
      </c>
      <c r="X866" s="270">
        <v>45.96</v>
      </c>
      <c r="Y866" s="270">
        <v>14.920000000000003</v>
      </c>
      <c r="Z866" s="270">
        <v>39.119999999999997</v>
      </c>
      <c r="AA866" s="271" t="s">
        <v>2691</v>
      </c>
      <c r="AB866" s="270">
        <v>2.0374568753080333</v>
      </c>
      <c r="AC866">
        <f>IF('WetLitterbags placem_collection'!AB207="","",'WetLitterbags placem_collection'!AB207)</f>
        <v>5.13</v>
      </c>
      <c r="AD866">
        <f>IF('WetLitterbags placem_collection'!Z207="","",'WetLitterbags placem_collection'!Z207)</f>
        <v>5.13</v>
      </c>
      <c r="AE866" s="256" t="str">
        <f>IF('WetLitterbags placem_collection'!AA207="","",'WetLitterbags placem_collection'!AA207)</f>
        <v>O</v>
      </c>
      <c r="AF866">
        <f>IF('WetLitterbags placem_collection'!AC207="","",'WetLitterbags placem_collection'!AC207)</f>
        <v>1</v>
      </c>
      <c r="AG866">
        <f>IFERROR(AVERAGE('Dry_Litterbag Placem_Collection'!O207,'Dry_Litterbag Placem_Collection'!R207),"")</f>
        <v>7.9499999999999993</v>
      </c>
      <c r="AH866" s="290">
        <f>IFERROR(AVERAGE('Dry_Litterbag Placem_Collection'!N207,'Dry_Litterbag Placem_Collection'!Q207),"")</f>
        <v>29.05</v>
      </c>
      <c r="AI866">
        <v>-2.4396450349999999</v>
      </c>
      <c r="AJ866">
        <v>34.83836599</v>
      </c>
      <c r="AK866" s="289" t="str">
        <f>IF(ISNUMBER(SEARCH("C", 'Dry_Litterbag Placem_Collection'!V207)),"YES","")</f>
        <v/>
      </c>
      <c r="AL866" s="289" t="str">
        <f>IF(ISNUMBER(SEARCH("H", 'Dry_Litterbag Placem_Collection'!V207)),"YES","")</f>
        <v/>
      </c>
      <c r="AM866" s="289" t="str">
        <f>IF(ISNUMBER(SEARCH("R", 'Dry_Litterbag Placem_Collection'!V207)),"YES","")</f>
        <v>YES</v>
      </c>
    </row>
    <row r="867" spans="1:39" ht="15" customHeight="1">
      <c r="A867" s="281" t="s">
        <v>2677</v>
      </c>
      <c r="B867" s="282">
        <f>'Dry_Litterbag Placem_Collection'!A208</f>
        <v>206</v>
      </c>
      <c r="C867" s="282" t="str">
        <f>'Dry_Litterbag Placem_Collection'!B208</f>
        <v xml:space="preserve">Mwantimba
</v>
      </c>
      <c r="D867" s="282" t="s">
        <v>2677</v>
      </c>
      <c r="E867" s="282" t="s">
        <v>2527</v>
      </c>
      <c r="F867" s="282">
        <v>1</v>
      </c>
      <c r="G867" s="283" t="str">
        <f>'Dry_Litterbag Placem_Collection'!C208</f>
        <v>Wet_Ag2_CG1</v>
      </c>
      <c r="H867" s="293" t="s">
        <v>3672</v>
      </c>
      <c r="I867" s="294" t="s">
        <v>298</v>
      </c>
      <c r="J867" s="282" t="str">
        <f>IF(ISBLANK('Dry_Litterbag Placem_Collection'!M208),"","R"&amp;""&amp;'Dry_Litterbag Placem_Collection'!M208)</f>
        <v>R284</v>
      </c>
      <c r="K867" s="286">
        <f>IFERROR(INDEX('Green_rooibos initial weight'!$C$5:$C$1749,MATCH(J867, 'Green_rooibos initial weight'!$A$5:$A$1749,0)),"")</f>
        <v>2.2480000000000002</v>
      </c>
      <c r="L867" s="286">
        <f t="shared" si="53"/>
        <v>1.9982000000000002</v>
      </c>
      <c r="M867" s="291"/>
      <c r="N867" s="291"/>
      <c r="O867" s="286">
        <f>IF(IFERROR(INDEX('Both teabags AfterDry'!$D$3:$D$900,MATCH(J867,'Both teabags AfterDry'!$A$3:$A$900,0)),"")="","",(IFERROR(INDEX('Both teabags AfterDry'!$D$3:$D$900,MATCH(J867,'Both teabags AfterDry'!$A$3:$A$900,0)),"")))</f>
        <v>1.6192</v>
      </c>
      <c r="P867" s="286">
        <f t="shared" si="54"/>
        <v>1.4685999999999999</v>
      </c>
      <c r="Q867" s="291"/>
      <c r="R867" s="291"/>
      <c r="S867" s="287">
        <f>'Dry_Litterbag Placem_Collection'!E208</f>
        <v>42942</v>
      </c>
      <c r="T867" s="287">
        <f>IF('Dry_Litterbag Placem_Collection'!G208="","",'Dry_Litterbag Placem_Collection'!G208)</f>
        <v>43004</v>
      </c>
      <c r="U867" s="288">
        <f t="shared" si="52"/>
        <v>62</v>
      </c>
      <c r="V867" s="286">
        <f t="shared" si="55"/>
        <v>0.52960000000000029</v>
      </c>
      <c r="W867" s="289">
        <f>IFERROR(INDEX(Rainfall_Dry!$O$2:$O$217,MATCH(B867, Rainfall_Dry!$A$2:$A$217,0)),"")</f>
        <v>171.84818423999999</v>
      </c>
      <c r="X867" s="270">
        <v>34.344660194174757</v>
      </c>
      <c r="Y867" s="270">
        <v>19.22727272727273</v>
      </c>
      <c r="Z867" s="270">
        <v>46.428067078552509</v>
      </c>
      <c r="AA867" s="271" t="s">
        <v>2688</v>
      </c>
      <c r="AB867" s="270">
        <v>1.7452932479053718</v>
      </c>
      <c r="AC867">
        <f>IF('WetLitterbags placem_collection'!AB208="","",'WetLitterbags placem_collection'!AB208)</f>
        <v>13.8</v>
      </c>
      <c r="AD867">
        <f>IF('WetLitterbags placem_collection'!Z208="","",'WetLitterbags placem_collection'!Z208)</f>
        <v>17.399999999999999</v>
      </c>
      <c r="AE867" s="256" t="str">
        <f>IF('WetLitterbags placem_collection'!AA208="","",'WetLitterbags placem_collection'!AA208)</f>
        <v>O</v>
      </c>
      <c r="AF867">
        <f>IF('WetLitterbags placem_collection'!AC208="","",'WetLitterbags placem_collection'!AC208)</f>
        <v>1</v>
      </c>
      <c r="AG867">
        <f>IFERROR(AVERAGE('Dry_Litterbag Placem_Collection'!O208,'Dry_Litterbag Placem_Collection'!R208),"")</f>
        <v>6.4</v>
      </c>
      <c r="AH867" s="290">
        <f>IFERROR(AVERAGE('Dry_Litterbag Placem_Collection'!N208,'Dry_Litterbag Placem_Collection'!Q208),"")</f>
        <v>27.799999999999997</v>
      </c>
      <c r="AI867">
        <v>-2.439403972</v>
      </c>
      <c r="AJ867">
        <v>34.838404959999998</v>
      </c>
      <c r="AK867" s="289" t="str">
        <f>IF(ISNUMBER(SEARCH("C", 'Dry_Litterbag Placem_Collection'!V208)),"YES","")</f>
        <v/>
      </c>
      <c r="AL867" s="289" t="str">
        <f>IF(ISNUMBER(SEARCH("H", 'Dry_Litterbag Placem_Collection'!V208)),"YES","")</f>
        <v/>
      </c>
      <c r="AM867" s="289" t="str">
        <f>IF(ISNUMBER(SEARCH("R", 'Dry_Litterbag Placem_Collection'!V208)),"YES","")</f>
        <v>YES</v>
      </c>
    </row>
    <row r="868" spans="1:39" ht="15" customHeight="1">
      <c r="A868" s="281" t="s">
        <v>2677</v>
      </c>
      <c r="B868" s="282">
        <f>'Dry_Litterbag Placem_Collection'!A209</f>
        <v>207</v>
      </c>
      <c r="C868" s="282" t="str">
        <f>'Dry_Litterbag Placem_Collection'!B209</f>
        <v xml:space="preserve">Mwantimba
</v>
      </c>
      <c r="D868" s="282" t="s">
        <v>2677</v>
      </c>
      <c r="E868" s="282" t="s">
        <v>2527</v>
      </c>
      <c r="F868" s="282">
        <v>4</v>
      </c>
      <c r="G868" s="283" t="str">
        <f>'Dry_Litterbag Placem_Collection'!C209</f>
        <v>Wet_Ag3_CG4</v>
      </c>
      <c r="H868" s="293" t="s">
        <v>3672</v>
      </c>
      <c r="I868" s="294" t="s">
        <v>298</v>
      </c>
      <c r="J868" s="282" t="str">
        <f>IF(ISBLANK('Dry_Litterbag Placem_Collection'!M209),"","R"&amp;""&amp;'Dry_Litterbag Placem_Collection'!M209)</f>
        <v>R604</v>
      </c>
      <c r="K868" s="286">
        <f>IFERROR(INDEX('Green_rooibos initial weight'!$C$5:$C$1749,MATCH(J868, 'Green_rooibos initial weight'!$A$5:$A$1749,0)),"")</f>
        <v>2.1230000000000002</v>
      </c>
      <c r="L868" s="286">
        <f t="shared" si="53"/>
        <v>1.8732000000000002</v>
      </c>
      <c r="M868" s="291"/>
      <c r="N868" s="291"/>
      <c r="O868" s="286">
        <f>IF(IFERROR(INDEX('Both teabags AfterDry'!$D$3:$D$900,MATCH(J868,'Both teabags AfterDry'!$A$3:$A$900,0)),"")="","",(IFERROR(INDEX('Both teabags AfterDry'!$D$3:$D$900,MATCH(J868,'Both teabags AfterDry'!$A$3:$A$900,0)),"")))</f>
        <v>1.615</v>
      </c>
      <c r="P868" s="286">
        <f t="shared" si="54"/>
        <v>1.4643999999999999</v>
      </c>
      <c r="Q868" s="291"/>
      <c r="R868" s="291"/>
      <c r="S868" s="287">
        <f>'Dry_Litterbag Placem_Collection'!E209</f>
        <v>42942</v>
      </c>
      <c r="T868" s="287">
        <f>IF('Dry_Litterbag Placem_Collection'!G209="","",'Dry_Litterbag Placem_Collection'!G209)</f>
        <v>43004</v>
      </c>
      <c r="U868" s="288">
        <f t="shared" si="52"/>
        <v>62</v>
      </c>
      <c r="V868" s="286">
        <f t="shared" si="55"/>
        <v>0.40880000000000027</v>
      </c>
      <c r="W868" s="289">
        <f>IFERROR(INDEX(Rainfall_Dry!$O$2:$O$217,MATCH(B868, Rainfall_Dry!$A$2:$A$217,0)),"")</f>
        <v>171.84818423999999</v>
      </c>
      <c r="X868" s="270">
        <v>27.96</v>
      </c>
      <c r="Y868" s="270">
        <v>4.9200000000000017</v>
      </c>
      <c r="Z868" s="270">
        <v>67.12</v>
      </c>
      <c r="AA868" s="271" t="s">
        <v>2688</v>
      </c>
      <c r="AB868" s="270">
        <v>0.88610152784622953</v>
      </c>
      <c r="AC868">
        <f>IF('WetLitterbags placem_collection'!AB209="","",'WetLitterbags placem_collection'!AB209)</f>
        <v>15.2</v>
      </c>
      <c r="AD868">
        <f>IF('WetLitterbags placem_collection'!Z209="","",'WetLitterbags placem_collection'!Z209)</f>
        <v>12.2</v>
      </c>
      <c r="AE868" s="256" t="str">
        <f>IF('WetLitterbags placem_collection'!AA209="","",'WetLitterbags placem_collection'!AA209)</f>
        <v>O</v>
      </c>
      <c r="AF868">
        <f>IF('WetLitterbags placem_collection'!AC209="","",'WetLitterbags placem_collection'!AC209)</f>
        <v>1</v>
      </c>
      <c r="AG868">
        <f>IFERROR(AVERAGE('Dry_Litterbag Placem_Collection'!O209,'Dry_Litterbag Placem_Collection'!R209),"")</f>
        <v>4.3</v>
      </c>
      <c r="AH868" s="290">
        <f>IFERROR(AVERAGE('Dry_Litterbag Placem_Collection'!N209,'Dry_Litterbag Placem_Collection'!Q209),"")</f>
        <v>29.6</v>
      </c>
      <c r="AI868">
        <v>-2.4396949910000001</v>
      </c>
      <c r="AJ868">
        <v>34.838574029999997</v>
      </c>
      <c r="AK868" s="289" t="str">
        <f>IF(ISNUMBER(SEARCH("C", 'Dry_Litterbag Placem_Collection'!V209)),"YES","")</f>
        <v/>
      </c>
      <c r="AL868" s="289" t="str">
        <f>IF(ISNUMBER(SEARCH("H", 'Dry_Litterbag Placem_Collection'!V209)),"YES","")</f>
        <v/>
      </c>
      <c r="AM868" s="289" t="str">
        <f>IF(ISNUMBER(SEARCH("R", 'Dry_Litterbag Placem_Collection'!V209)),"YES","")</f>
        <v>YES</v>
      </c>
    </row>
    <row r="869" spans="1:39" ht="15" customHeight="1">
      <c r="A869" s="281" t="s">
        <v>2677</v>
      </c>
      <c r="B869" s="282">
        <f>'Dry_Litterbag Placem_Collection'!A210</f>
        <v>208</v>
      </c>
      <c r="C869" s="282" t="str">
        <f>'Dry_Litterbag Placem_Collection'!B210</f>
        <v xml:space="preserve">Mwantimba
</v>
      </c>
      <c r="D869" s="282" t="s">
        <v>2677</v>
      </c>
      <c r="E869" s="282" t="s">
        <v>2527</v>
      </c>
      <c r="F869" s="282">
        <v>3</v>
      </c>
      <c r="G869" s="283" t="str">
        <f>'Dry_Litterbag Placem_Collection'!C210</f>
        <v>Wet_Ag4_CG3</v>
      </c>
      <c r="H869" s="293" t="s">
        <v>3672</v>
      </c>
      <c r="I869" s="294" t="s">
        <v>298</v>
      </c>
      <c r="J869" s="282" t="str">
        <f>IF(ISBLANK('Dry_Litterbag Placem_Collection'!M210),"","R"&amp;""&amp;'Dry_Litterbag Placem_Collection'!M210)</f>
        <v>R625</v>
      </c>
      <c r="K869" s="286">
        <f>IFERROR(INDEX('Green_rooibos initial weight'!$C$5:$C$1749,MATCH(J869, 'Green_rooibos initial weight'!$A$5:$A$1749,0)),"")</f>
        <v>2.1589999999999998</v>
      </c>
      <c r="L869" s="286">
        <f t="shared" si="53"/>
        <v>1.9091999999999998</v>
      </c>
      <c r="M869" s="291"/>
      <c r="N869" s="291"/>
      <c r="O869" s="286">
        <f>IF(IFERROR(INDEX('Both teabags AfterDry'!$D$3:$D$900,MATCH(J869,'Both teabags AfterDry'!$A$3:$A$900,0)),"")="","",(IFERROR(INDEX('Both teabags AfterDry'!$D$3:$D$900,MATCH(J869,'Both teabags AfterDry'!$A$3:$A$900,0)),"")))</f>
        <v>1.6539999999999999</v>
      </c>
      <c r="P869" s="286">
        <f t="shared" si="54"/>
        <v>1.5033999999999998</v>
      </c>
      <c r="Q869" s="291"/>
      <c r="R869" s="291"/>
      <c r="S869" s="287">
        <f>'Dry_Litterbag Placem_Collection'!E210</f>
        <v>42942</v>
      </c>
      <c r="T869" s="287">
        <f>IF('Dry_Litterbag Placem_Collection'!G210="","",'Dry_Litterbag Placem_Collection'!G210)</f>
        <v>43004</v>
      </c>
      <c r="U869" s="288">
        <f t="shared" si="52"/>
        <v>62</v>
      </c>
      <c r="V869" s="286">
        <f t="shared" si="55"/>
        <v>0.40579999999999994</v>
      </c>
      <c r="W869" s="289">
        <f>IFERROR(INDEX(Rainfall_Dry!$O$2:$O$217,MATCH(B869, Rainfall_Dry!$A$2:$A$217,0)),"")</f>
        <v>171.84818423999999</v>
      </c>
      <c r="X869" s="270">
        <v>17.96</v>
      </c>
      <c r="Y869" s="270">
        <v>4.9199999999999982</v>
      </c>
      <c r="Z869" s="270">
        <v>77.12</v>
      </c>
      <c r="AA869" s="271" t="s">
        <v>2689</v>
      </c>
      <c r="AB869" s="270">
        <v>2.0220798422868409</v>
      </c>
      <c r="AC869">
        <f>IF('WetLitterbags placem_collection'!AB210="","",'WetLitterbags placem_collection'!AB210)</f>
        <v>7.9</v>
      </c>
      <c r="AD869">
        <f>IF('WetLitterbags placem_collection'!Z210="","",'WetLitterbags placem_collection'!Z210)</f>
        <v>7.9</v>
      </c>
      <c r="AE869" s="256" t="str">
        <f>IF('WetLitterbags placem_collection'!AA210="","",'WetLitterbags placem_collection'!AA210)</f>
        <v>O</v>
      </c>
      <c r="AF869">
        <f>IF('WetLitterbags placem_collection'!AC210="","",'WetLitterbags placem_collection'!AC210)</f>
        <v>1</v>
      </c>
      <c r="AG869">
        <f>IFERROR(AVERAGE('Dry_Litterbag Placem_Collection'!O210,'Dry_Litterbag Placem_Collection'!R210),"")</f>
        <v>6.2</v>
      </c>
      <c r="AH869" s="290">
        <f>IFERROR(AVERAGE('Dry_Litterbag Placem_Collection'!N210,'Dry_Litterbag Placem_Collection'!Q210),"")</f>
        <v>29.1</v>
      </c>
      <c r="AI869">
        <v>-2.4395990190000001</v>
      </c>
      <c r="AJ869">
        <v>34.838418959999998</v>
      </c>
      <c r="AK869" s="289" t="str">
        <f>IF(ISNUMBER(SEARCH("C", 'Dry_Litterbag Placem_Collection'!V210)),"YES","")</f>
        <v/>
      </c>
      <c r="AL869" s="289" t="str">
        <f>IF(ISNUMBER(SEARCH("H", 'Dry_Litterbag Placem_Collection'!V210)),"YES","")</f>
        <v/>
      </c>
      <c r="AM869" s="289" t="str">
        <f>IF(ISNUMBER(SEARCH("R", 'Dry_Litterbag Placem_Collection'!V210)),"YES","")</f>
        <v>YES</v>
      </c>
    </row>
    <row r="870" spans="1:39" ht="15" customHeight="1">
      <c r="A870" s="281" t="s">
        <v>2677</v>
      </c>
      <c r="B870" s="282">
        <f>'Dry_Litterbag Placem_Collection'!A211</f>
        <v>209</v>
      </c>
      <c r="C870" s="282" t="str">
        <f>'Dry_Litterbag Placem_Collection'!B211</f>
        <v xml:space="preserve">Mwantimba
</v>
      </c>
      <c r="D870" s="282" t="s">
        <v>2677</v>
      </c>
      <c r="E870" s="282" t="s">
        <v>2527</v>
      </c>
      <c r="F870" s="282">
        <v>2</v>
      </c>
      <c r="G870" s="283" t="str">
        <f>'Dry_Litterbag Placem_Collection'!C211</f>
        <v>Wet_P1_CG2</v>
      </c>
      <c r="H870" s="293" t="s">
        <v>3672</v>
      </c>
      <c r="I870" s="294" t="s">
        <v>298</v>
      </c>
      <c r="J870" s="282" t="str">
        <f>IF(ISBLANK('Dry_Litterbag Placem_Collection'!M211),"","R"&amp;""&amp;'Dry_Litterbag Placem_Collection'!M211)</f>
        <v>R647</v>
      </c>
      <c r="K870" s="286">
        <f>IFERROR(INDEX('Green_rooibos initial weight'!$C$5:$C$1749,MATCH(J870, 'Green_rooibos initial weight'!$A$5:$A$1749,0)),"")</f>
        <v>2.1640000000000001</v>
      </c>
      <c r="L870" s="286">
        <f t="shared" si="53"/>
        <v>1.9142000000000001</v>
      </c>
      <c r="M870" s="291"/>
      <c r="N870" s="291"/>
      <c r="O870" s="286">
        <f>IF(IFERROR(INDEX('Both teabags AfterDry'!$D$3:$D$900,MATCH(J870,'Both teabags AfterDry'!$A$3:$A$900,0)),"")="","",(IFERROR(INDEX('Both teabags AfterDry'!$D$3:$D$900,MATCH(J870,'Both teabags AfterDry'!$A$3:$A$900,0)),"")))</f>
        <v>1.6881999999999999</v>
      </c>
      <c r="P870" s="286">
        <f t="shared" si="54"/>
        <v>1.5375999999999999</v>
      </c>
      <c r="Q870" s="291"/>
      <c r="R870" s="291"/>
      <c r="S870" s="287">
        <f>'Dry_Litterbag Placem_Collection'!E211</f>
        <v>42942</v>
      </c>
      <c r="T870" s="287">
        <f>IF('Dry_Litterbag Placem_Collection'!G211="","",'Dry_Litterbag Placem_Collection'!G211)</f>
        <v>43004</v>
      </c>
      <c r="U870" s="288">
        <f t="shared" si="52"/>
        <v>62</v>
      </c>
      <c r="V870" s="286">
        <f t="shared" si="55"/>
        <v>0.37660000000000027</v>
      </c>
      <c r="W870" s="289">
        <f>IFERROR(INDEX(Rainfall_Dry!$O$2:$O$217,MATCH(B870, Rainfall_Dry!$A$2:$A$217,0)),"")</f>
        <v>171.84818423999999</v>
      </c>
      <c r="X870" s="270">
        <v>31.214836424255054</v>
      </c>
      <c r="Y870" s="270">
        <v>11.377370285476141</v>
      </c>
      <c r="Z870" s="270">
        <v>57.407793290268799</v>
      </c>
      <c r="AA870" s="271" t="s">
        <v>2688</v>
      </c>
      <c r="AB870" s="270">
        <v>1.7337604731394776</v>
      </c>
      <c r="AC870">
        <f>IF('WetLitterbags placem_collection'!AB211="","",'WetLitterbags placem_collection'!AB211)</f>
        <v>5.13</v>
      </c>
      <c r="AD870">
        <f>IF('WetLitterbags placem_collection'!Z211="","",'WetLitterbags placem_collection'!Z211)</f>
        <v>5.13</v>
      </c>
      <c r="AE870" s="256" t="str">
        <f>IF('WetLitterbags placem_collection'!AA211="","",'WetLitterbags placem_collection'!AA211)</f>
        <v>O</v>
      </c>
      <c r="AF870">
        <f>IF('WetLitterbags placem_collection'!AC211="","",'WetLitterbags placem_collection'!AC211)</f>
        <v>1</v>
      </c>
      <c r="AG870">
        <f>IFERROR(AVERAGE('Dry_Litterbag Placem_Collection'!O211,'Dry_Litterbag Placem_Collection'!R211),"")</f>
        <v>8.6000000000000014</v>
      </c>
      <c r="AH870" s="290">
        <f>IFERROR(AVERAGE('Dry_Litterbag Placem_Collection'!N211,'Dry_Litterbag Placem_Collection'!Q211),"")</f>
        <v>29.6</v>
      </c>
      <c r="AI870">
        <v>-2.4396450349999999</v>
      </c>
      <c r="AJ870">
        <v>34.83836599</v>
      </c>
      <c r="AK870" s="289" t="str">
        <f>IF(ISNUMBER(SEARCH("C", 'Dry_Litterbag Placem_Collection'!V211)),"YES","")</f>
        <v/>
      </c>
      <c r="AL870" s="289" t="str">
        <f>IF(ISNUMBER(SEARCH("H", 'Dry_Litterbag Placem_Collection'!V211)),"YES","")</f>
        <v/>
      </c>
      <c r="AM870" s="289" t="str">
        <f>IF(ISNUMBER(SEARCH("R", 'Dry_Litterbag Placem_Collection'!V211)),"YES","")</f>
        <v>YES</v>
      </c>
    </row>
    <row r="871" spans="1:39" ht="15" customHeight="1">
      <c r="A871" s="281" t="s">
        <v>2677</v>
      </c>
      <c r="B871" s="282">
        <f>'Dry_Litterbag Placem_Collection'!A212</f>
        <v>210</v>
      </c>
      <c r="C871" s="282" t="str">
        <f>'Dry_Litterbag Placem_Collection'!B212</f>
        <v xml:space="preserve">Mwantimba
</v>
      </c>
      <c r="D871" s="282" t="s">
        <v>2677</v>
      </c>
      <c r="E871" s="282" t="s">
        <v>2527</v>
      </c>
      <c r="F871" s="282">
        <v>4</v>
      </c>
      <c r="G871" s="283" t="str">
        <f>'Dry_Litterbag Placem_Collection'!C212</f>
        <v>Wet_P2_CG4</v>
      </c>
      <c r="H871" s="293" t="s">
        <v>3672</v>
      </c>
      <c r="I871" s="294" t="s">
        <v>298</v>
      </c>
      <c r="J871" s="282" t="str">
        <f>IF(ISBLANK('Dry_Litterbag Placem_Collection'!M212),"","R"&amp;""&amp;'Dry_Litterbag Placem_Collection'!M212)</f>
        <v>R599</v>
      </c>
      <c r="K871" s="286">
        <f>IFERROR(INDEX('Green_rooibos initial weight'!$C$5:$C$1749,MATCH(J871, 'Green_rooibos initial weight'!$A$5:$A$1749,0)),"")</f>
        <v>2.1760000000000002</v>
      </c>
      <c r="L871" s="286">
        <f t="shared" si="53"/>
        <v>1.9262000000000001</v>
      </c>
      <c r="M871" s="291"/>
      <c r="N871" s="291"/>
      <c r="O871" s="286">
        <f>IF(IFERROR(INDEX('Both teabags AfterDry'!$D$3:$D$900,MATCH(J871,'Both teabags AfterDry'!$A$3:$A$900,0)),"")="","",(IFERROR(INDEX('Both teabags AfterDry'!$D$3:$D$900,MATCH(J871,'Both teabags AfterDry'!$A$3:$A$900,0)),"")))</f>
        <v>1.742</v>
      </c>
      <c r="P871" s="286">
        <f t="shared" si="54"/>
        <v>1.5913999999999999</v>
      </c>
      <c r="Q871" s="291"/>
      <c r="R871" s="291"/>
      <c r="S871" s="287">
        <f>'Dry_Litterbag Placem_Collection'!E212</f>
        <v>42942</v>
      </c>
      <c r="T871" s="287">
        <f>IF('Dry_Litterbag Placem_Collection'!G212="","",'Dry_Litterbag Placem_Collection'!G212)</f>
        <v>43004</v>
      </c>
      <c r="U871" s="288">
        <f t="shared" si="52"/>
        <v>62</v>
      </c>
      <c r="V871" s="286">
        <f t="shared" si="55"/>
        <v>0.33480000000000021</v>
      </c>
      <c r="W871" s="289">
        <f>IFERROR(INDEX(Rainfall_Dry!$O$2:$O$217,MATCH(B871, Rainfall_Dry!$A$2:$A$217,0)),"")</f>
        <v>171.84818423999999</v>
      </c>
      <c r="X871" s="270">
        <v>33.96</v>
      </c>
      <c r="Y871" s="270">
        <v>8.9200000000000017</v>
      </c>
      <c r="Z871" s="270">
        <v>57.12</v>
      </c>
      <c r="AA871" s="271" t="s">
        <v>2688</v>
      </c>
      <c r="AB871" s="270">
        <v>2.072055199605717</v>
      </c>
      <c r="AC871">
        <f>IF('WetLitterbags placem_collection'!AB212="","",'WetLitterbags placem_collection'!AB212)</f>
        <v>15.2</v>
      </c>
      <c r="AD871">
        <f>IF('WetLitterbags placem_collection'!Z212="","",'WetLitterbags placem_collection'!Z212)</f>
        <v>12.2</v>
      </c>
      <c r="AE871" s="256" t="str">
        <f>IF('WetLitterbags placem_collection'!AA212="","",'WetLitterbags placem_collection'!AA212)</f>
        <v>O</v>
      </c>
      <c r="AF871">
        <f>IF('WetLitterbags placem_collection'!AC212="","",'WetLitterbags placem_collection'!AC212)</f>
        <v>1</v>
      </c>
      <c r="AG871">
        <f>IFERROR(AVERAGE('Dry_Litterbag Placem_Collection'!O212,'Dry_Litterbag Placem_Collection'!R212),"")</f>
        <v>6.1</v>
      </c>
      <c r="AH871" s="290">
        <f>IFERROR(AVERAGE('Dry_Litterbag Placem_Collection'!N212,'Dry_Litterbag Placem_Collection'!Q212),"")</f>
        <v>27.5</v>
      </c>
      <c r="AI871">
        <v>-2.4396949910000001</v>
      </c>
      <c r="AJ871">
        <v>34.838574029999997</v>
      </c>
      <c r="AK871" s="289" t="str">
        <f>IF(ISNUMBER(SEARCH("C", 'Dry_Litterbag Placem_Collection'!V212)),"YES","")</f>
        <v/>
      </c>
      <c r="AL871" s="289" t="str">
        <f>IF(ISNUMBER(SEARCH("H", 'Dry_Litterbag Placem_Collection'!V212)),"YES","")</f>
        <v/>
      </c>
      <c r="AM871" s="289" t="str">
        <f>IF(ISNUMBER(SEARCH("R", 'Dry_Litterbag Placem_Collection'!V212)),"YES","")</f>
        <v/>
      </c>
    </row>
    <row r="872" spans="1:39" ht="15" customHeight="1">
      <c r="A872" s="281" t="s">
        <v>2677</v>
      </c>
      <c r="B872" s="282">
        <f>'Dry_Litterbag Placem_Collection'!A213</f>
        <v>211</v>
      </c>
      <c r="C872" s="282" t="str">
        <f>'Dry_Litterbag Placem_Collection'!B213</f>
        <v xml:space="preserve">Mwantimba
</v>
      </c>
      <c r="D872" s="282" t="s">
        <v>2677</v>
      </c>
      <c r="E872" s="282" t="s">
        <v>2527</v>
      </c>
      <c r="F872" s="282">
        <v>1</v>
      </c>
      <c r="G872" s="283" t="str">
        <f>'Dry_Litterbag Placem_Collection'!C213</f>
        <v>Wet_P3_CG1</v>
      </c>
      <c r="H872" s="293" t="s">
        <v>3672</v>
      </c>
      <c r="I872" s="294" t="s">
        <v>298</v>
      </c>
      <c r="J872" s="282" t="str">
        <f>IF(ISBLANK('Dry_Litterbag Placem_Collection'!M213),"","R"&amp;""&amp;'Dry_Litterbag Placem_Collection'!M213)</f>
        <v>R670</v>
      </c>
      <c r="K872" s="286">
        <f>IFERROR(INDEX('Green_rooibos initial weight'!$C$5:$C$1749,MATCH(J872, 'Green_rooibos initial weight'!$A$5:$A$1749,0)),"")</f>
        <v>2.1059999999999999</v>
      </c>
      <c r="L872" s="286">
        <f t="shared" si="53"/>
        <v>1.8561999999999999</v>
      </c>
      <c r="M872" s="291"/>
      <c r="N872" s="291"/>
      <c r="O872" s="286">
        <f>IF(IFERROR(INDEX('Both teabags AfterDry'!$D$3:$D$900,MATCH(J872,'Both teabags AfterDry'!$A$3:$A$900,0)),"")="","",(IFERROR(INDEX('Both teabags AfterDry'!$D$3:$D$900,MATCH(J872,'Both teabags AfterDry'!$A$3:$A$900,0)),"")))</f>
        <v>1.4770000000000001</v>
      </c>
      <c r="P872" s="286">
        <f t="shared" si="54"/>
        <v>1.3264</v>
      </c>
      <c r="Q872" s="291"/>
      <c r="R872" s="291"/>
      <c r="S872" s="287">
        <f>'Dry_Litterbag Placem_Collection'!E213</f>
        <v>42942</v>
      </c>
      <c r="T872" s="287">
        <f>IF('Dry_Litterbag Placem_Collection'!G213="","",'Dry_Litterbag Placem_Collection'!G213)</f>
        <v>43004</v>
      </c>
      <c r="U872" s="288">
        <f t="shared" si="52"/>
        <v>62</v>
      </c>
      <c r="V872" s="286">
        <f t="shared" si="55"/>
        <v>0.52979999999999983</v>
      </c>
      <c r="W872" s="289">
        <f>IFERROR(INDEX(Rainfall_Dry!$O$2:$O$217,MATCH(B872, Rainfall_Dry!$A$2:$A$217,0)),"")</f>
        <v>171.84818423999999</v>
      </c>
      <c r="X872" s="270">
        <v>39.96</v>
      </c>
      <c r="Y872" s="270">
        <v>12.920000000000002</v>
      </c>
      <c r="Z872" s="270">
        <v>47.12</v>
      </c>
      <c r="AA872" s="271" t="s">
        <v>2692</v>
      </c>
      <c r="AB872" s="270">
        <v>1.6549531789058647</v>
      </c>
      <c r="AC872">
        <f>IF('WetLitterbags placem_collection'!AB213="","",'WetLitterbags placem_collection'!AB213)</f>
        <v>13.8</v>
      </c>
      <c r="AD872">
        <f>IF('WetLitterbags placem_collection'!Z213="","",'WetLitterbags placem_collection'!Z213)</f>
        <v>17.399999999999999</v>
      </c>
      <c r="AE872" s="256" t="str">
        <f>IF('WetLitterbags placem_collection'!AA213="","",'WetLitterbags placem_collection'!AA213)</f>
        <v>O</v>
      </c>
      <c r="AF872">
        <f>IF('WetLitterbags placem_collection'!AC213="","",'WetLitterbags placem_collection'!AC213)</f>
        <v>1</v>
      </c>
      <c r="AG872">
        <f>IFERROR(AVERAGE('Dry_Litterbag Placem_Collection'!O213,'Dry_Litterbag Placem_Collection'!R213),"")</f>
        <v>7.55</v>
      </c>
      <c r="AH872" s="290">
        <f>IFERROR(AVERAGE('Dry_Litterbag Placem_Collection'!N213,'Dry_Litterbag Placem_Collection'!Q213),"")</f>
        <v>28</v>
      </c>
      <c r="AI872">
        <v>-2.439403972</v>
      </c>
      <c r="AJ872">
        <v>34.838404959999998</v>
      </c>
      <c r="AK872" s="289" t="str">
        <f>IF(ISNUMBER(SEARCH("C", 'Dry_Litterbag Placem_Collection'!V213)),"YES","")</f>
        <v/>
      </c>
      <c r="AL872" s="289" t="str">
        <f>IF(ISNUMBER(SEARCH("H", 'Dry_Litterbag Placem_Collection'!V213)),"YES","")</f>
        <v/>
      </c>
      <c r="AM872" s="289" t="str">
        <f>IF(ISNUMBER(SEARCH("R", 'Dry_Litterbag Placem_Collection'!V213)),"YES","")</f>
        <v/>
      </c>
    </row>
    <row r="873" spans="1:39" ht="15" customHeight="1">
      <c r="A873" s="281" t="s">
        <v>2677</v>
      </c>
      <c r="B873" s="282">
        <f>'Dry_Litterbag Placem_Collection'!A214</f>
        <v>215</v>
      </c>
      <c r="C873" s="282" t="str">
        <f>'Dry_Litterbag Placem_Collection'!B214</f>
        <v xml:space="preserve">Mwantimba
</v>
      </c>
      <c r="D873" s="282" t="s">
        <v>2677</v>
      </c>
      <c r="E873" s="282" t="s">
        <v>2527</v>
      </c>
      <c r="F873" s="282">
        <v>3</v>
      </c>
      <c r="G873" s="283" t="str">
        <f>'Dry_Litterbag Placem_Collection'!C214</f>
        <v>Wet_W3_CG1</v>
      </c>
      <c r="H873" s="293" t="s">
        <v>3672</v>
      </c>
      <c r="I873" s="294" t="s">
        <v>298</v>
      </c>
      <c r="J873" s="282" t="str">
        <f>IF(ISBLANK('Dry_Litterbag Placem_Collection'!M214),"","R"&amp;""&amp;'Dry_Litterbag Placem_Collection'!M214)</f>
        <v>R256</v>
      </c>
      <c r="K873" s="286">
        <f>IFERROR(INDEX('Green_rooibos initial weight'!$C$5:$C$1749,MATCH(J873, 'Green_rooibos initial weight'!$A$5:$A$1749,0)),"")</f>
        <v>2.2000000000000002</v>
      </c>
      <c r="L873" s="286">
        <f t="shared" si="53"/>
        <v>1.9502000000000002</v>
      </c>
      <c r="M873" s="291"/>
      <c r="N873" s="291"/>
      <c r="O873" s="286">
        <f>IF(IFERROR(INDEX('Both teabags AfterDry'!$D$3:$D$900,MATCH(J873,'Both teabags AfterDry'!$A$3:$A$900,0)),"")="","",(IFERROR(INDEX('Both teabags AfterDry'!$D$3:$D$900,MATCH(J873,'Both teabags AfterDry'!$A$3:$A$900,0)),"")))</f>
        <v>1.5882000000000001</v>
      </c>
      <c r="P873" s="286">
        <f t="shared" si="54"/>
        <v>1.4376</v>
      </c>
      <c r="Q873" s="291"/>
      <c r="R873" s="291"/>
      <c r="S873" s="287">
        <f>'Dry_Litterbag Placem_Collection'!E214</f>
        <v>42942</v>
      </c>
      <c r="T873" s="287">
        <f>IF('Dry_Litterbag Placem_Collection'!G214="","",'Dry_Litterbag Placem_Collection'!G214)</f>
        <v>43004</v>
      </c>
      <c r="U873" s="288">
        <f t="shared" si="52"/>
        <v>62</v>
      </c>
      <c r="V873" s="286">
        <f t="shared" si="55"/>
        <v>0.51260000000000017</v>
      </c>
      <c r="W873" s="289" t="str">
        <f>IFERROR(INDEX(Rainfall_Dry!$O$2:$O$217,MATCH(B873, Rainfall_Dry!$A$2:$A$217,0)),"")</f>
        <v/>
      </c>
      <c r="X873" s="270">
        <v>27.96</v>
      </c>
      <c r="Y873" s="270">
        <v>4.9200000000000017</v>
      </c>
      <c r="Z873" s="270">
        <v>67.12</v>
      </c>
      <c r="AA873" s="271" t="s">
        <v>2688</v>
      </c>
      <c r="AB873" s="270">
        <v>1.0437161163134547</v>
      </c>
      <c r="AC873">
        <f>IF('WetLitterbags placem_collection'!AB214="","",'WetLitterbags placem_collection'!AB214)</f>
        <v>7.9</v>
      </c>
      <c r="AD873">
        <f>IF('WetLitterbags placem_collection'!Z214="","",'WetLitterbags placem_collection'!Z214)</f>
        <v>7.9</v>
      </c>
      <c r="AE873" s="256" t="str">
        <f>IF('WetLitterbags placem_collection'!AA214="","",'WetLitterbags placem_collection'!AA214)</f>
        <v>O</v>
      </c>
      <c r="AF873">
        <f>IF('WetLitterbags placem_collection'!AC214="","",'WetLitterbags placem_collection'!AC214)</f>
        <v>1</v>
      </c>
      <c r="AG873">
        <f>IFERROR(AVERAGE('Dry_Litterbag Placem_Collection'!O214,'Dry_Litterbag Placem_Collection'!R214),"")</f>
        <v>4.3</v>
      </c>
      <c r="AH873" s="290">
        <f>IFERROR(AVERAGE('Dry_Litterbag Placem_Collection'!N214,'Dry_Litterbag Placem_Collection'!Q214),"")</f>
        <v>28.75</v>
      </c>
      <c r="AI873">
        <v>-2.4395990190000001</v>
      </c>
      <c r="AJ873">
        <v>34.838418959999998</v>
      </c>
      <c r="AK873" s="289" t="str">
        <f>IF(ISNUMBER(SEARCH("C", 'Dry_Litterbag Placem_Collection'!V214)),"YES","")</f>
        <v/>
      </c>
      <c r="AL873" s="289" t="str">
        <f>IF(ISNUMBER(SEARCH("H", 'Dry_Litterbag Placem_Collection'!V214)),"YES","")</f>
        <v/>
      </c>
      <c r="AM873" s="289" t="str">
        <f>IF(ISNUMBER(SEARCH("R", 'Dry_Litterbag Placem_Collection'!V214)),"YES","")</f>
        <v>YES</v>
      </c>
    </row>
    <row r="874" spans="1:39" ht="15" customHeight="1">
      <c r="A874" s="281" t="s">
        <v>2677</v>
      </c>
      <c r="B874" s="282">
        <f>'Dry_Litterbag Placem_Collection'!A215</f>
        <v>212</v>
      </c>
      <c r="C874" s="282" t="str">
        <f>'Dry_Litterbag Placem_Collection'!B215</f>
        <v xml:space="preserve">Mwantimba
</v>
      </c>
      <c r="D874" s="282" t="s">
        <v>2677</v>
      </c>
      <c r="E874" s="282" t="s">
        <v>2527</v>
      </c>
      <c r="F874" s="282">
        <v>4</v>
      </c>
      <c r="G874" s="283" t="str">
        <f>'Dry_Litterbag Placem_Collection'!C215</f>
        <v>Wet_P4_CG3</v>
      </c>
      <c r="H874" s="293" t="s">
        <v>3672</v>
      </c>
      <c r="I874" s="294" t="s">
        <v>298</v>
      </c>
      <c r="J874" s="282" t="str">
        <f>IF(ISBLANK('Dry_Litterbag Placem_Collection'!M215),"","R"&amp;""&amp;'Dry_Litterbag Placem_Collection'!M215)</f>
        <v>R658</v>
      </c>
      <c r="K874" s="286">
        <f>IFERROR(INDEX('Green_rooibos initial weight'!$C$5:$C$1749,MATCH(J874, 'Green_rooibos initial weight'!$A$5:$A$1749,0)),"")</f>
        <v>2.2080000000000002</v>
      </c>
      <c r="L874" s="286">
        <f t="shared" si="53"/>
        <v>1.9582000000000002</v>
      </c>
      <c r="M874" s="291"/>
      <c r="N874" s="291"/>
      <c r="O874" s="286">
        <f>IF(IFERROR(INDEX('Both teabags AfterDry'!$D$3:$D$900,MATCH(J874,'Both teabags AfterDry'!$A$3:$A$900,0)),"")="","",(IFERROR(INDEX('Both teabags AfterDry'!$D$3:$D$900,MATCH(J874,'Both teabags AfterDry'!$A$3:$A$900,0)),"")))</f>
        <v>1.655</v>
      </c>
      <c r="P874" s="286">
        <f t="shared" si="54"/>
        <v>1.5044</v>
      </c>
      <c r="Q874" s="291"/>
      <c r="R874" s="291"/>
      <c r="S874" s="287">
        <f>'Dry_Litterbag Placem_Collection'!E215</f>
        <v>42942</v>
      </c>
      <c r="T874" s="287">
        <f>IF('Dry_Litterbag Placem_Collection'!G215="","",'Dry_Litterbag Placem_Collection'!G215)</f>
        <v>43004</v>
      </c>
      <c r="U874" s="288">
        <f t="shared" si="52"/>
        <v>62</v>
      </c>
      <c r="V874" s="286">
        <f t="shared" si="55"/>
        <v>0.4538000000000002</v>
      </c>
      <c r="W874" s="289">
        <f>IFERROR(INDEX(Rainfall_Dry!$O$2:$O$217,MATCH(B874, Rainfall_Dry!$A$2:$A$217,0)),"")</f>
        <v>171.84818423999999</v>
      </c>
      <c r="X874" s="270">
        <v>21.96</v>
      </c>
      <c r="Y874" s="270">
        <v>4.9199999999999982</v>
      </c>
      <c r="Z874" s="270">
        <v>73.12</v>
      </c>
      <c r="AA874" s="271" t="s">
        <v>2688</v>
      </c>
      <c r="AB874" s="270">
        <v>1.2416954164613114</v>
      </c>
      <c r="AC874">
        <f>IF('WetLitterbags placem_collection'!AB215="","",'WetLitterbags placem_collection'!AB215)</f>
        <v>15.2</v>
      </c>
      <c r="AD874">
        <f>IF('WetLitterbags placem_collection'!Z215="","",'WetLitterbags placem_collection'!Z215)</f>
        <v>12.2</v>
      </c>
      <c r="AE874" s="256" t="str">
        <f>IF('WetLitterbags placem_collection'!AA215="","",'WetLitterbags placem_collection'!AA215)</f>
        <v>O</v>
      </c>
      <c r="AF874">
        <f>IF('WetLitterbags placem_collection'!AC215="","",'WetLitterbags placem_collection'!AC215)</f>
        <v>1</v>
      </c>
      <c r="AG874">
        <f>IFERROR(AVERAGE('Dry_Litterbag Placem_Collection'!O215,'Dry_Litterbag Placem_Collection'!R215),"")</f>
        <v>8.1499999999999986</v>
      </c>
      <c r="AH874" s="290">
        <f>IFERROR(AVERAGE('Dry_Litterbag Placem_Collection'!N215,'Dry_Litterbag Placem_Collection'!Q215),"")</f>
        <v>28.25</v>
      </c>
      <c r="AI874">
        <v>-2.4396949910000001</v>
      </c>
      <c r="AJ874">
        <v>34.838574029999997</v>
      </c>
      <c r="AK874" s="289" t="str">
        <f>IF(ISNUMBER(SEARCH("C", 'Dry_Litterbag Placem_Collection'!V215)),"YES","")</f>
        <v/>
      </c>
      <c r="AL874" s="289" t="str">
        <f>IF(ISNUMBER(SEARCH("H", 'Dry_Litterbag Placem_Collection'!V215)),"YES","")</f>
        <v/>
      </c>
      <c r="AM874" s="289" t="str">
        <f>IF(ISNUMBER(SEARCH("R", 'Dry_Litterbag Placem_Collection'!V215)),"YES","")</f>
        <v>YES</v>
      </c>
    </row>
    <row r="875" spans="1:39" ht="15" customHeight="1">
      <c r="A875" s="281" t="s">
        <v>2677</v>
      </c>
      <c r="B875" s="282">
        <f>'Dry_Litterbag Placem_Collection'!A216</f>
        <v>213</v>
      </c>
      <c r="C875" s="282" t="str">
        <f>'Dry_Litterbag Placem_Collection'!B216</f>
        <v>Handajega</v>
      </c>
      <c r="D875" s="282" t="s">
        <v>2677</v>
      </c>
      <c r="E875" s="282" t="s">
        <v>2527</v>
      </c>
      <c r="F875" s="282">
        <v>3</v>
      </c>
      <c r="G875" s="283" t="str">
        <f>'Dry_Litterbag Placem_Collection'!C216</f>
        <v>Wet_W1_CG4</v>
      </c>
      <c r="H875" s="293" t="s">
        <v>3672</v>
      </c>
      <c r="I875" s="294" t="s">
        <v>298</v>
      </c>
      <c r="J875" s="282" t="str">
        <f>IF(ISBLANK('Dry_Litterbag Placem_Collection'!M216),"","R"&amp;""&amp;'Dry_Litterbag Placem_Collection'!M216)</f>
        <v>R699</v>
      </c>
      <c r="K875" s="286">
        <f>IFERROR(INDEX('Green_rooibos initial weight'!$C$5:$C$1749,MATCH(J875, 'Green_rooibos initial weight'!$A$5:$A$1749,0)),"")</f>
        <v>2.157</v>
      </c>
      <c r="L875" s="286">
        <f t="shared" si="53"/>
        <v>1.9072</v>
      </c>
      <c r="M875" s="291"/>
      <c r="N875" s="291"/>
      <c r="O875" s="286">
        <f>IF(IFERROR(INDEX('Both teabags AfterDry'!$D$3:$D$900,MATCH(J875,'Both teabags AfterDry'!$A$3:$A$900,0)),"")="","",(IFERROR(INDEX('Both teabags AfterDry'!$D$3:$D$900,MATCH(J875,'Both teabags AfterDry'!$A$3:$A$900,0)),"")))</f>
        <v>1.748</v>
      </c>
      <c r="P875" s="286">
        <f t="shared" si="54"/>
        <v>1.5973999999999999</v>
      </c>
      <c r="Q875" s="291"/>
      <c r="R875" s="291"/>
      <c r="S875" s="287">
        <f>'Dry_Litterbag Placem_Collection'!E216</f>
        <v>42942</v>
      </c>
      <c r="T875" s="287">
        <f>IF('Dry_Litterbag Placem_Collection'!G216="","",'Dry_Litterbag Placem_Collection'!G216)</f>
        <v>43004</v>
      </c>
      <c r="U875" s="288">
        <f t="shared" si="52"/>
        <v>62</v>
      </c>
      <c r="V875" s="286">
        <f t="shared" si="55"/>
        <v>0.30980000000000008</v>
      </c>
      <c r="W875" s="289">
        <f>IFERROR(INDEX(Rainfall_Dry!$O$2:$O$217,MATCH(B875, Rainfall_Dry!$A$2:$A$217,0)),"")</f>
        <v>171.84818423999999</v>
      </c>
      <c r="X875" s="270">
        <v>23.96</v>
      </c>
      <c r="Y875" s="270">
        <v>4.9199999999999982</v>
      </c>
      <c r="Z875" s="270">
        <v>71.12</v>
      </c>
      <c r="AA875" s="271" t="s">
        <v>2688</v>
      </c>
      <c r="AB875" s="270">
        <v>3.30913750616067</v>
      </c>
      <c r="AC875">
        <f>IF('WetLitterbags placem_collection'!AB216="","",'WetLitterbags placem_collection'!AB216)</f>
        <v>7.9</v>
      </c>
      <c r="AD875">
        <f>IF('WetLitterbags placem_collection'!Z216="","",'WetLitterbags placem_collection'!Z216)</f>
        <v>7.9</v>
      </c>
      <c r="AE875" s="256" t="str">
        <f>IF('WetLitterbags placem_collection'!AA216="","",'WetLitterbags placem_collection'!AA216)</f>
        <v>O</v>
      </c>
      <c r="AF875">
        <f>IF('WetLitterbags placem_collection'!AC216="","",'WetLitterbags placem_collection'!AC216)</f>
        <v>1</v>
      </c>
      <c r="AG875">
        <f>IFERROR(AVERAGE('Dry_Litterbag Placem_Collection'!O216,'Dry_Litterbag Placem_Collection'!R216),"")</f>
        <v>4.3499999999999996</v>
      </c>
      <c r="AH875" s="290">
        <f>IFERROR(AVERAGE('Dry_Litterbag Placem_Collection'!N216,'Dry_Litterbag Placem_Collection'!Q216),"")</f>
        <v>29.1</v>
      </c>
      <c r="AI875">
        <v>-2.4396949910000001</v>
      </c>
      <c r="AJ875">
        <v>34.838574029999997</v>
      </c>
      <c r="AK875" s="289" t="str">
        <f>IF(ISNUMBER(SEARCH("C", 'Dry_Litterbag Placem_Collection'!V216)),"YES","")</f>
        <v/>
      </c>
      <c r="AL875" s="289" t="str">
        <f>IF(ISNUMBER(SEARCH("H", 'Dry_Litterbag Placem_Collection'!V216)),"YES","")</f>
        <v/>
      </c>
      <c r="AM875" s="289" t="str">
        <f>IF(ISNUMBER(SEARCH("R", 'Dry_Litterbag Placem_Collection'!V216)),"YES","")</f>
        <v/>
      </c>
    </row>
    <row r="876" spans="1:39" ht="15" customHeight="1">
      <c r="A876" s="281" t="s">
        <v>2677</v>
      </c>
      <c r="B876" s="282">
        <f>'Dry_Litterbag Placem_Collection'!A217</f>
        <v>214</v>
      </c>
      <c r="C876" s="282" t="str">
        <f>'Dry_Litterbag Placem_Collection'!B217</f>
        <v>Handajega</v>
      </c>
      <c r="D876" s="282" t="s">
        <v>2677</v>
      </c>
      <c r="E876" s="282" t="s">
        <v>2527</v>
      </c>
      <c r="F876" s="282">
        <v>1</v>
      </c>
      <c r="G876" s="283" t="str">
        <f>'Dry_Litterbag Placem_Collection'!C217</f>
        <v>Wet_W2_CG3</v>
      </c>
      <c r="H876" s="293" t="s">
        <v>3672</v>
      </c>
      <c r="I876" s="294" t="s">
        <v>298</v>
      </c>
      <c r="J876" s="282" t="str">
        <f>IF(ISBLANK('Dry_Litterbag Placem_Collection'!M217),"","R"&amp;""&amp;'Dry_Litterbag Placem_Collection'!M217)</f>
        <v>R663</v>
      </c>
      <c r="K876" s="286">
        <f>IFERROR(INDEX('Green_rooibos initial weight'!$C$5:$C$1749,MATCH(J876, 'Green_rooibos initial weight'!$A$5:$A$1749,0)),"")</f>
        <v>2.105</v>
      </c>
      <c r="L876" s="286">
        <f t="shared" si="53"/>
        <v>1.8552</v>
      </c>
      <c r="M876" s="291"/>
      <c r="N876" s="291"/>
      <c r="O876" s="286">
        <f>IF(IFERROR(INDEX('Both teabags AfterDry'!$D$3:$D$900,MATCH(J876,'Both teabags AfterDry'!$A$3:$A$900,0)),"")="","",(IFERROR(INDEX('Both teabags AfterDry'!$D$3:$D$900,MATCH(J876,'Both teabags AfterDry'!$A$3:$A$900,0)),"")))</f>
        <v>1.6679999999999999</v>
      </c>
      <c r="P876" s="286">
        <f t="shared" si="54"/>
        <v>1.5173999999999999</v>
      </c>
      <c r="Q876" s="291"/>
      <c r="R876" s="291"/>
      <c r="S876" s="287">
        <f>'Dry_Litterbag Placem_Collection'!E217</f>
        <v>42942</v>
      </c>
      <c r="T876" s="287">
        <f>IF('Dry_Litterbag Placem_Collection'!G217="","",'Dry_Litterbag Placem_Collection'!G217)</f>
        <v>43004</v>
      </c>
      <c r="U876" s="288">
        <f t="shared" si="52"/>
        <v>62</v>
      </c>
      <c r="V876" s="286">
        <f t="shared" si="55"/>
        <v>0.3378000000000001</v>
      </c>
      <c r="W876" s="289">
        <f>IFERROR(INDEX(Rainfall_Dry!$O$2:$O$217,MATCH(B876, Rainfall_Dry!$A$2:$A$217,0)),"")</f>
        <v>171.84818423999999</v>
      </c>
      <c r="X876" s="270">
        <v>25.96</v>
      </c>
      <c r="Y876" s="270">
        <v>8.9200000000000017</v>
      </c>
      <c r="Z876" s="270">
        <v>65.12</v>
      </c>
      <c r="AA876" s="271" t="s">
        <v>2688</v>
      </c>
      <c r="AB876" s="270">
        <v>1.614588467225234</v>
      </c>
      <c r="AC876">
        <f>IF('WetLitterbags placem_collection'!AB217="","",'WetLitterbags placem_collection'!AB217)</f>
        <v>13.8</v>
      </c>
      <c r="AD876">
        <f>IF('WetLitterbags placem_collection'!Z217="","",'WetLitterbags placem_collection'!Z217)</f>
        <v>17.399999999999999</v>
      </c>
      <c r="AE876" s="256" t="str">
        <f>IF('WetLitterbags placem_collection'!AA217="","",'WetLitterbags placem_collection'!AA217)</f>
        <v>O</v>
      </c>
      <c r="AF876">
        <f>IF('WetLitterbags placem_collection'!AC217="","",'WetLitterbags placem_collection'!AC217)</f>
        <v>1</v>
      </c>
      <c r="AG876">
        <f>IFERROR(AVERAGE('Dry_Litterbag Placem_Collection'!O217,'Dry_Litterbag Placem_Collection'!R217),"")</f>
        <v>6.3</v>
      </c>
      <c r="AH876" s="290">
        <f>IFERROR(AVERAGE('Dry_Litterbag Placem_Collection'!N217,'Dry_Litterbag Placem_Collection'!Q217),"")</f>
        <v>29.8</v>
      </c>
      <c r="AI876">
        <v>-2.439403972</v>
      </c>
      <c r="AJ876">
        <v>34.838404959999998</v>
      </c>
      <c r="AK876" s="289" t="str">
        <f>IF(ISNUMBER(SEARCH("C", 'Dry_Litterbag Placem_Collection'!V217)),"YES","")</f>
        <v/>
      </c>
      <c r="AL876" s="289" t="str">
        <f>IF(ISNUMBER(SEARCH("H", 'Dry_Litterbag Placem_Collection'!V217)),"YES","")</f>
        <v/>
      </c>
      <c r="AM876" s="289" t="str">
        <f>IF(ISNUMBER(SEARCH("R", 'Dry_Litterbag Placem_Collection'!V217)),"YES","")</f>
        <v/>
      </c>
    </row>
    <row r="877" spans="1:39" ht="15" customHeight="1">
      <c r="A877" s="281" t="s">
        <v>2677</v>
      </c>
      <c r="B877" s="282">
        <f>'Dry_Litterbag Placem_Collection'!A218</f>
        <v>216</v>
      </c>
      <c r="C877" s="282" t="str">
        <f>'Dry_Litterbag Placem_Collection'!B218</f>
        <v>Handajega</v>
      </c>
      <c r="D877" s="282" t="s">
        <v>2677</v>
      </c>
      <c r="E877" s="282" t="s">
        <v>2527</v>
      </c>
      <c r="F877" s="282">
        <v>2</v>
      </c>
      <c r="G877" s="283" t="str">
        <f>'Dry_Litterbag Placem_Collection'!C218</f>
        <v>Wet_W4_CG2</v>
      </c>
      <c r="H877" s="293" t="s">
        <v>3672</v>
      </c>
      <c r="I877" s="294" t="s">
        <v>298</v>
      </c>
      <c r="J877" s="282" t="str">
        <f>IF(ISBLANK('Dry_Litterbag Placem_Collection'!M218),"","R"&amp;""&amp;'Dry_Litterbag Placem_Collection'!M218)</f>
        <v>R622</v>
      </c>
      <c r="K877" s="286">
        <f>IFERROR(INDEX('Green_rooibos initial weight'!$C$5:$C$1749,MATCH(J877, 'Green_rooibos initial weight'!$A$5:$A$1749,0)),"")</f>
        <v>2.1640000000000001</v>
      </c>
      <c r="L877" s="286">
        <f t="shared" si="53"/>
        <v>1.9142000000000001</v>
      </c>
      <c r="M877" s="291"/>
      <c r="N877" s="291"/>
      <c r="O877" s="286">
        <f>IF(IFERROR(INDEX('Both teabags AfterDry'!$D$3:$D$900,MATCH(J877,'Both teabags AfterDry'!$A$3:$A$900,0)),"")="","",(IFERROR(INDEX('Both teabags AfterDry'!$D$3:$D$900,MATCH(J877,'Both teabags AfterDry'!$A$3:$A$900,0)),"")))</f>
        <v>1.6419999999999999</v>
      </c>
      <c r="P877" s="286">
        <f t="shared" si="54"/>
        <v>1.4913999999999998</v>
      </c>
      <c r="Q877" s="291"/>
      <c r="R877" s="291"/>
      <c r="S877" s="287">
        <f>'Dry_Litterbag Placem_Collection'!E218</f>
        <v>42942</v>
      </c>
      <c r="T877" s="287">
        <f>IF('Dry_Litterbag Placem_Collection'!G218="","",'Dry_Litterbag Placem_Collection'!G218)</f>
        <v>43004</v>
      </c>
      <c r="U877" s="288">
        <f t="shared" si="52"/>
        <v>62</v>
      </c>
      <c r="V877" s="286">
        <f t="shared" si="55"/>
        <v>0.42280000000000029</v>
      </c>
      <c r="W877" s="289">
        <f>IFERROR(INDEX(Rainfall_Dry!$O$2:$O$217,MATCH(B877, Rainfall_Dry!$A$2:$A$217,0)),"")</f>
        <v>171.84818423999999</v>
      </c>
      <c r="X877" s="270">
        <v>25.96</v>
      </c>
      <c r="Y877" s="270">
        <v>8.9200000000000017</v>
      </c>
      <c r="Z877" s="270">
        <v>65.12</v>
      </c>
      <c r="AA877" s="271" t="s">
        <v>2688</v>
      </c>
      <c r="AB877" s="270">
        <v>1.6991621488417901</v>
      </c>
      <c r="AC877">
        <f>IF('WetLitterbags placem_collection'!AB218="","",'WetLitterbags placem_collection'!AB218)</f>
        <v>5.13</v>
      </c>
      <c r="AD877">
        <f>IF('WetLitterbags placem_collection'!Z218="","",'WetLitterbags placem_collection'!Z218)</f>
        <v>5.13</v>
      </c>
      <c r="AE877" s="256" t="str">
        <f>IF('WetLitterbags placem_collection'!AA218="","",'WetLitterbags placem_collection'!AA218)</f>
        <v>O</v>
      </c>
      <c r="AF877">
        <f>IF('WetLitterbags placem_collection'!AC218="","",'WetLitterbags placem_collection'!AC218)</f>
        <v>1</v>
      </c>
      <c r="AG877">
        <f>IFERROR(AVERAGE('Dry_Litterbag Placem_Collection'!O218,'Dry_Litterbag Placem_Collection'!R218),"")</f>
        <v>7.0500000000000007</v>
      </c>
      <c r="AH877" s="290">
        <f>IFERROR(AVERAGE('Dry_Litterbag Placem_Collection'!N218,'Dry_Litterbag Placem_Collection'!Q218),"")</f>
        <v>29.85</v>
      </c>
      <c r="AI877">
        <v>-2.4396450349999999</v>
      </c>
      <c r="AJ877">
        <v>34.83836599</v>
      </c>
      <c r="AK877" s="289" t="str">
        <f>IF(ISNUMBER(SEARCH("C", 'Dry_Litterbag Placem_Collection'!V218)),"YES","")</f>
        <v/>
      </c>
      <c r="AL877" s="289" t="str">
        <f>IF(ISNUMBER(SEARCH("H", 'Dry_Litterbag Placem_Collection'!V218)),"YES","")</f>
        <v/>
      </c>
      <c r="AM877" s="289" t="str">
        <f>IF(ISNUMBER(SEARCH("R", 'Dry_Litterbag Placem_Collection'!V218)),"YES","")</f>
        <v/>
      </c>
    </row>
    <row r="878" spans="1:39" ht="15" customHeight="1">
      <c r="A878" s="281" t="s">
        <v>2677</v>
      </c>
      <c r="B878" s="282">
        <f>'Dry_Litterbag Placem_Collection'!A219</f>
        <v>217</v>
      </c>
      <c r="C878" s="282" t="str">
        <f>'Dry_Litterbag Placem_Collection'!B219</f>
        <v>Seronera</v>
      </c>
      <c r="D878" s="282" t="s">
        <v>2677</v>
      </c>
      <c r="E878" s="282" t="s">
        <v>2527</v>
      </c>
      <c r="F878" s="282">
        <v>1</v>
      </c>
      <c r="G878" s="283" t="str">
        <f>'Dry_Litterbag Placem_Collection'!C219</f>
        <v>Local1_CG1</v>
      </c>
      <c r="H878" s="293" t="s">
        <v>3672</v>
      </c>
      <c r="I878" s="294" t="s">
        <v>298</v>
      </c>
      <c r="J878" s="282" t="str">
        <f>IF(ISBLANK('Dry_Litterbag Placem_Collection'!M219),"","R"&amp;""&amp;'Dry_Litterbag Placem_Collection'!M219)</f>
        <v>R608</v>
      </c>
      <c r="K878" s="286">
        <f>IFERROR(INDEX('Green_rooibos initial weight'!$C$5:$C$1749,MATCH(J878, 'Green_rooibos initial weight'!$A$5:$A$1749,0)),"")</f>
        <v>2.1440000000000001</v>
      </c>
      <c r="L878" s="286">
        <f t="shared" si="53"/>
        <v>1.8942000000000001</v>
      </c>
      <c r="M878" s="291"/>
      <c r="N878" s="291"/>
      <c r="O878" s="286">
        <f>IF(IFERROR(INDEX('Both teabags AfterDry'!$D$3:$D$900,MATCH(J878,'Both teabags AfterDry'!$A$3:$A$900,0)),"")="","",(IFERROR(INDEX('Both teabags AfterDry'!$D$3:$D$900,MATCH(J878,'Both teabags AfterDry'!$A$3:$A$900,0)),"")))</f>
        <v>1.6455</v>
      </c>
      <c r="P878" s="286">
        <f t="shared" si="54"/>
        <v>1.4948999999999999</v>
      </c>
      <c r="Q878" s="291"/>
      <c r="R878" s="291"/>
      <c r="S878" s="287">
        <f>'Dry_Litterbag Placem_Collection'!E219</f>
        <v>42942</v>
      </c>
      <c r="T878" s="287">
        <f>IF('Dry_Litterbag Placem_Collection'!G219="","",'Dry_Litterbag Placem_Collection'!G219)</f>
        <v>43004</v>
      </c>
      <c r="U878" s="288">
        <f t="shared" si="52"/>
        <v>62</v>
      </c>
      <c r="V878" s="286">
        <f t="shared" si="55"/>
        <v>0.39930000000000021</v>
      </c>
      <c r="W878" s="289">
        <f>IFERROR(INDEX(Rainfall_Dry!$O$2:$O$217,MATCH(B878, Rainfall_Dry!$A$2:$A$217,0)),"")</f>
        <v>171.84818423999999</v>
      </c>
      <c r="X878" s="270">
        <v>29.076539101497506</v>
      </c>
      <c r="Y878" s="270">
        <v>7.1963394342762079</v>
      </c>
      <c r="Z878" s="270">
        <v>63.727121464226286</v>
      </c>
      <c r="AA878" s="270" t="s">
        <v>2688</v>
      </c>
      <c r="AB878" s="270">
        <v>1.0994578610152781</v>
      </c>
      <c r="AC878">
        <f>IF('WetLitterbags placem_collection'!AB219="","",'WetLitterbags placem_collection'!AB219)</f>
        <v>13.8</v>
      </c>
      <c r="AD878">
        <f>IF('WetLitterbags placem_collection'!Z219="","",'WetLitterbags placem_collection'!Z219)</f>
        <v>17.399999999999999</v>
      </c>
      <c r="AE878" s="256" t="str">
        <f>IF('WetLitterbags placem_collection'!AA219="","",'WetLitterbags placem_collection'!AA219)</f>
        <v>O</v>
      </c>
      <c r="AF878">
        <f>IF('WetLitterbags placem_collection'!AC219="","",'WetLitterbags placem_collection'!AC219)</f>
        <v>1</v>
      </c>
      <c r="AG878">
        <f>IFERROR(AVERAGE('Dry_Litterbag Placem_Collection'!O219,'Dry_Litterbag Placem_Collection'!R219),"")</f>
        <v>7.1999999999999993</v>
      </c>
      <c r="AH878" s="290">
        <f>IFERROR(AVERAGE('Dry_Litterbag Placem_Collection'!N219,'Dry_Litterbag Placem_Collection'!Q219),"")</f>
        <v>31.25</v>
      </c>
      <c r="AI878">
        <v>-2.439403972</v>
      </c>
      <c r="AJ878">
        <v>34.838404959999998</v>
      </c>
      <c r="AK878" s="289" t="str">
        <f>IF(ISNUMBER(SEARCH("C", 'Dry_Litterbag Placem_Collection'!V219)),"YES","")</f>
        <v/>
      </c>
      <c r="AL878" s="289" t="str">
        <f>IF(ISNUMBER(SEARCH("H", 'Dry_Litterbag Placem_Collection'!V219)),"YES","")</f>
        <v/>
      </c>
      <c r="AM878" s="289" t="str">
        <f>IF(ISNUMBER(SEARCH("R", 'Dry_Litterbag Placem_Collection'!V219)),"YES","")</f>
        <v/>
      </c>
    </row>
    <row r="879" spans="1:39" ht="15" customHeight="1">
      <c r="A879" s="281" t="s">
        <v>2677</v>
      </c>
      <c r="B879" s="282">
        <f>'Dry_Litterbag Placem_Collection'!A220</f>
        <v>218</v>
      </c>
      <c r="C879" s="282" t="str">
        <f>'Dry_Litterbag Placem_Collection'!B220</f>
        <v>Seronera</v>
      </c>
      <c r="D879" s="282" t="s">
        <v>2677</v>
      </c>
      <c r="E879" s="282" t="s">
        <v>2527</v>
      </c>
      <c r="F879" s="282">
        <v>2</v>
      </c>
      <c r="G879" s="283" t="str">
        <f>'Dry_Litterbag Placem_Collection'!C220</f>
        <v>Local2_CG2</v>
      </c>
      <c r="H879" s="293" t="s">
        <v>3672</v>
      </c>
      <c r="I879" s="294" t="s">
        <v>298</v>
      </c>
      <c r="J879" s="282" t="str">
        <f>IF(ISBLANK('Dry_Litterbag Placem_Collection'!M220),"","R"&amp;""&amp;'Dry_Litterbag Placem_Collection'!M220)</f>
        <v>R639</v>
      </c>
      <c r="K879" s="286">
        <f>IFERROR(INDEX('Green_rooibos initial weight'!$C$5:$C$1749,MATCH(J879, 'Green_rooibos initial weight'!$A$5:$A$1749,0)),"")</f>
        <v>2.0840000000000001</v>
      </c>
      <c r="L879" s="286">
        <f t="shared" si="53"/>
        <v>1.8342000000000001</v>
      </c>
      <c r="M879" s="291"/>
      <c r="N879" s="291"/>
      <c r="O879" s="286">
        <f>IF(IFERROR(INDEX('Both teabags AfterDry'!$D$3:$D$900,MATCH(J879,'Both teabags AfterDry'!$A$3:$A$900,0)),"")="","",(IFERROR(INDEX('Both teabags AfterDry'!$D$3:$D$900,MATCH(J879,'Both teabags AfterDry'!$A$3:$A$900,0)),"")))</f>
        <v>1.6519999999999999</v>
      </c>
      <c r="P879" s="286">
        <f t="shared" si="54"/>
        <v>1.5013999999999998</v>
      </c>
      <c r="Q879" s="291"/>
      <c r="R879" s="291"/>
      <c r="S879" s="287">
        <f>'Dry_Litterbag Placem_Collection'!E220</f>
        <v>42942</v>
      </c>
      <c r="T879" s="287">
        <f>IF('Dry_Litterbag Placem_Collection'!G220="","",'Dry_Litterbag Placem_Collection'!G220)</f>
        <v>43004</v>
      </c>
      <c r="U879" s="288">
        <f t="shared" si="52"/>
        <v>62</v>
      </c>
      <c r="V879" s="286">
        <f t="shared" si="55"/>
        <v>0.33280000000000021</v>
      </c>
      <c r="W879" s="289">
        <f>IFERROR(INDEX(Rainfall_Dry!$O$2:$O$217,MATCH(B879, Rainfall_Dry!$A$2:$A$217,0)),"")</f>
        <v>171.84818423999999</v>
      </c>
      <c r="X879" s="270">
        <v>21.072635135135137</v>
      </c>
      <c r="Y879" s="270">
        <v>7.3057432432432412</v>
      </c>
      <c r="Z879" s="270">
        <v>71.621621621621614</v>
      </c>
      <c r="AA879" s="270" t="s">
        <v>2688</v>
      </c>
      <c r="AB879" s="270">
        <v>1.4512074913750617</v>
      </c>
      <c r="AC879">
        <f>IF('WetLitterbags placem_collection'!AB220="","",'WetLitterbags placem_collection'!AB220)</f>
        <v>5.13</v>
      </c>
      <c r="AD879">
        <f>IF('WetLitterbags placem_collection'!Z220="","",'WetLitterbags placem_collection'!Z220)</f>
        <v>5.13</v>
      </c>
      <c r="AE879" s="256" t="str">
        <f>IF('WetLitterbags placem_collection'!AA220="","",'WetLitterbags placem_collection'!AA220)</f>
        <v>O</v>
      </c>
      <c r="AF879">
        <f>IF('WetLitterbags placem_collection'!AC220="","",'WetLitterbags placem_collection'!AC220)</f>
        <v>1</v>
      </c>
      <c r="AG879">
        <f>IFERROR(AVERAGE('Dry_Litterbag Placem_Collection'!O220,'Dry_Litterbag Placem_Collection'!R220),"")</f>
        <v>6.45</v>
      </c>
      <c r="AH879" s="290">
        <f>IFERROR(AVERAGE('Dry_Litterbag Placem_Collection'!N220,'Dry_Litterbag Placem_Collection'!Q220),"")</f>
        <v>29.15</v>
      </c>
      <c r="AI879">
        <v>-2.4396450349999999</v>
      </c>
      <c r="AJ879">
        <v>34.83836599</v>
      </c>
      <c r="AK879" s="289" t="str">
        <f>IF(ISNUMBER(SEARCH("C", 'Dry_Litterbag Placem_Collection'!V220)),"YES","")</f>
        <v/>
      </c>
      <c r="AL879" s="289" t="str">
        <f>IF(ISNUMBER(SEARCH("H", 'Dry_Litterbag Placem_Collection'!V220)),"YES","")</f>
        <v/>
      </c>
      <c r="AM879" s="289" t="str">
        <f>IF(ISNUMBER(SEARCH("R", 'Dry_Litterbag Placem_Collection'!V220)),"YES","")</f>
        <v>YES</v>
      </c>
    </row>
    <row r="880" spans="1:39" ht="15" customHeight="1">
      <c r="A880" s="281" t="s">
        <v>2677</v>
      </c>
      <c r="B880" s="282">
        <f>'Dry_Litterbag Placem_Collection'!A221</f>
        <v>219</v>
      </c>
      <c r="C880" s="282" t="str">
        <f>'Dry_Litterbag Placem_Collection'!B221</f>
        <v>Seronera</v>
      </c>
      <c r="D880" s="282" t="s">
        <v>2677</v>
      </c>
      <c r="E880" s="282" t="s">
        <v>2527</v>
      </c>
      <c r="F880" s="282">
        <v>3</v>
      </c>
      <c r="G880" s="283" t="str">
        <f>'Dry_Litterbag Placem_Collection'!C221</f>
        <v>Local3_CG3</v>
      </c>
      <c r="H880" s="293" t="s">
        <v>3672</v>
      </c>
      <c r="I880" s="294" t="s">
        <v>298</v>
      </c>
      <c r="J880" s="282" t="str">
        <f>IF(ISBLANK('Dry_Litterbag Placem_Collection'!M221),"","R"&amp;""&amp;'Dry_Litterbag Placem_Collection'!M221)</f>
        <v>R246</v>
      </c>
      <c r="K880" s="286">
        <f>IFERROR(INDEX('Green_rooibos initial weight'!$C$5:$C$1749,MATCH(J880, 'Green_rooibos initial weight'!$A$5:$A$1749,0)),"")</f>
        <v>2.2170000000000001</v>
      </c>
      <c r="L880" s="286">
        <f t="shared" si="53"/>
        <v>1.9672000000000001</v>
      </c>
      <c r="M880" s="291"/>
      <c r="N880" s="291"/>
      <c r="O880" s="286">
        <f>IF(IFERROR(INDEX('Both teabags AfterDry'!$D$3:$D$900,MATCH(J880,'Both teabags AfterDry'!$A$3:$A$900,0)),"")="","",(IFERROR(INDEX('Both teabags AfterDry'!$D$3:$D$900,MATCH(J880,'Both teabags AfterDry'!$A$3:$A$900,0)),"")))</f>
        <v>1.639</v>
      </c>
      <c r="P880" s="286">
        <f t="shared" si="54"/>
        <v>1.4883999999999999</v>
      </c>
      <c r="Q880" s="291"/>
      <c r="R880" s="291"/>
      <c r="S880" s="287">
        <f>'Dry_Litterbag Placem_Collection'!E221</f>
        <v>42942</v>
      </c>
      <c r="T880" s="287">
        <f>IF('Dry_Litterbag Placem_Collection'!G221="","",'Dry_Litterbag Placem_Collection'!G221)</f>
        <v>43004</v>
      </c>
      <c r="U880" s="288">
        <f t="shared" si="52"/>
        <v>62</v>
      </c>
      <c r="V880" s="286">
        <f t="shared" si="55"/>
        <v>0.47880000000000011</v>
      </c>
      <c r="W880" s="289">
        <f>IFERROR(INDEX(Rainfall_Dry!$O$2:$O$217,MATCH(B880, Rainfall_Dry!$A$2:$A$217,0)),"")</f>
        <v>171.84818423999999</v>
      </c>
      <c r="X880" s="270">
        <v>21.96</v>
      </c>
      <c r="Y880" s="270">
        <v>4.9199999999999982</v>
      </c>
      <c r="Z880" s="270">
        <v>73.12</v>
      </c>
      <c r="AA880" s="270" t="s">
        <v>2688</v>
      </c>
      <c r="AB880" s="270">
        <v>1.4012321340561851</v>
      </c>
      <c r="AC880">
        <f>IF('WetLitterbags placem_collection'!AB221="","",'WetLitterbags placem_collection'!AB221)</f>
        <v>7.9</v>
      </c>
      <c r="AD880">
        <f>IF('WetLitterbags placem_collection'!Z221="","",'WetLitterbags placem_collection'!Z221)</f>
        <v>7.9</v>
      </c>
      <c r="AE880" s="256" t="str">
        <f>IF('WetLitterbags placem_collection'!AA221="","",'WetLitterbags placem_collection'!AA221)</f>
        <v>O</v>
      </c>
      <c r="AF880">
        <f>IF('WetLitterbags placem_collection'!AC221="","",'WetLitterbags placem_collection'!AC221)</f>
        <v>1</v>
      </c>
      <c r="AG880">
        <f>IFERROR(AVERAGE('Dry_Litterbag Placem_Collection'!O221,'Dry_Litterbag Placem_Collection'!R221),"")</f>
        <v>5.75</v>
      </c>
      <c r="AH880" s="290">
        <f>IFERROR(AVERAGE('Dry_Litterbag Placem_Collection'!N221,'Dry_Litterbag Placem_Collection'!Q221),"")</f>
        <v>32.75</v>
      </c>
      <c r="AI880">
        <v>-2.4395990190000001</v>
      </c>
      <c r="AJ880">
        <v>34.838418959999998</v>
      </c>
      <c r="AK880" s="289" t="str">
        <f>IF(ISNUMBER(SEARCH("C", 'Dry_Litterbag Placem_Collection'!V221)),"YES","")</f>
        <v/>
      </c>
      <c r="AL880" s="289" t="str">
        <f>IF(ISNUMBER(SEARCH("H", 'Dry_Litterbag Placem_Collection'!V221)),"YES","")</f>
        <v/>
      </c>
      <c r="AM880" s="289" t="str">
        <f>IF(ISNUMBER(SEARCH("R", 'Dry_Litterbag Placem_Collection'!V221)),"YES","")</f>
        <v/>
      </c>
    </row>
    <row r="881" spans="1:39" ht="15" customHeight="1">
      <c r="A881" s="281" t="s">
        <v>2677</v>
      </c>
      <c r="B881" s="282">
        <f>'Dry_Litterbag Placem_Collection'!A222</f>
        <v>220</v>
      </c>
      <c r="C881" s="282" t="str">
        <f>'Dry_Litterbag Placem_Collection'!B222</f>
        <v>Seronera</v>
      </c>
      <c r="D881" s="282" t="s">
        <v>2677</v>
      </c>
      <c r="E881" s="282" t="s">
        <v>2527</v>
      </c>
      <c r="F881" s="282">
        <v>4</v>
      </c>
      <c r="G881" s="283" t="str">
        <f>'Dry_Litterbag Placem_Collection'!C222</f>
        <v>Local4_CG4</v>
      </c>
      <c r="H881" s="293" t="s">
        <v>3672</v>
      </c>
      <c r="I881" s="294" t="s">
        <v>298</v>
      </c>
      <c r="J881" s="282" t="str">
        <f>IF(ISBLANK('Dry_Litterbag Placem_Collection'!M222),"","R"&amp;""&amp;'Dry_Litterbag Placem_Collection'!M222)</f>
        <v>R672</v>
      </c>
      <c r="K881" s="286">
        <f>IFERROR(INDEX('Green_rooibos initial weight'!$C$5:$C$1749,MATCH(J881, 'Green_rooibos initial weight'!$A$5:$A$1749,0)),"")</f>
        <v>2.161</v>
      </c>
      <c r="L881" s="286">
        <f t="shared" si="53"/>
        <v>1.9112</v>
      </c>
      <c r="M881" s="291"/>
      <c r="N881" s="291"/>
      <c r="O881" s="286" t="str">
        <f>IF(IFERROR(INDEX('Both teabags AfterDry'!$D$3:$D$900,MATCH(J881,'Both teabags AfterDry'!$A$3:$A$900,0)),"")="","",(IFERROR(INDEX('Both teabags AfterDry'!$D$3:$D$900,MATCH(J881,'Both teabags AfterDry'!$A$3:$A$900,0)),"")))</f>
        <v/>
      </c>
      <c r="P881" s="286" t="str">
        <f t="shared" si="54"/>
        <v/>
      </c>
      <c r="Q881" s="291"/>
      <c r="R881" s="291"/>
      <c r="S881" s="287">
        <f>'Dry_Litterbag Placem_Collection'!E222</f>
        <v>42942</v>
      </c>
      <c r="T881" s="287">
        <f>IF('Dry_Litterbag Placem_Collection'!G222="","",'Dry_Litterbag Placem_Collection'!G222)</f>
        <v>43004</v>
      </c>
      <c r="U881" s="288">
        <f t="shared" si="52"/>
        <v>62</v>
      </c>
      <c r="V881" s="286" t="str">
        <f t="shared" si="55"/>
        <v/>
      </c>
      <c r="W881" s="289">
        <f>IFERROR(INDEX(Rainfall_Dry!$O$2:$O$217,MATCH(B881, Rainfall_Dry!$A$2:$A$217,0)),"")</f>
        <v>171.84818423999999</v>
      </c>
      <c r="X881" s="270">
        <v>15.960000000000003</v>
      </c>
      <c r="Y881" s="270">
        <v>6.9199999999999982</v>
      </c>
      <c r="Z881" s="270">
        <v>77.11999999999999</v>
      </c>
      <c r="AA881" s="270" t="s">
        <v>2689</v>
      </c>
      <c r="AB881" s="270">
        <v>0.60547067520946207</v>
      </c>
      <c r="AC881">
        <f>IF('WetLitterbags placem_collection'!AB222="","",'WetLitterbags placem_collection'!AB222)</f>
        <v>15.2</v>
      </c>
      <c r="AD881">
        <f>IF('WetLitterbags placem_collection'!Z222="","",'WetLitterbags placem_collection'!Z222)</f>
        <v>12.2</v>
      </c>
      <c r="AE881" s="256" t="str">
        <f>IF('WetLitterbags placem_collection'!AA222="","",'WetLitterbags placem_collection'!AA222)</f>
        <v>O</v>
      </c>
      <c r="AF881">
        <f>IF('WetLitterbags placem_collection'!AC222="","",'WetLitterbags placem_collection'!AC222)</f>
        <v>1</v>
      </c>
      <c r="AG881">
        <f>IFERROR(AVERAGE('Dry_Litterbag Placem_Collection'!O222,'Dry_Litterbag Placem_Collection'!R222),"")</f>
        <v>5.3</v>
      </c>
      <c r="AH881" s="290">
        <f>IFERROR(AVERAGE('Dry_Litterbag Placem_Collection'!N222,'Dry_Litterbag Placem_Collection'!Q222),"")</f>
        <v>33.65</v>
      </c>
      <c r="AI881">
        <v>-2.4396949910000001</v>
      </c>
      <c r="AJ881">
        <v>34.838574029999997</v>
      </c>
      <c r="AK881" s="289" t="str">
        <f>IF(ISNUMBER(SEARCH("C", 'Dry_Litterbag Placem_Collection'!V222)),"YES","")</f>
        <v/>
      </c>
      <c r="AL881" s="289" t="str">
        <f>IF(ISNUMBER(SEARCH("H", 'Dry_Litterbag Placem_Collection'!V222)),"YES","")</f>
        <v/>
      </c>
      <c r="AM881" s="289" t="str">
        <f>IF(ISNUMBER(SEARCH("R", 'Dry_Litterbag Placem_Collection'!V222)),"YES","")</f>
        <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115" zoomScaleNormal="115" workbookViewId="0">
      <pane xSplit="1" ySplit="2" topLeftCell="B8" activePane="bottomRight" state="frozen"/>
      <selection pane="topRight" activeCell="B1" sqref="B1"/>
      <selection pane="bottomLeft" activeCell="A3" sqref="A3"/>
      <selection pane="bottomRight" sqref="A1:X2"/>
    </sheetView>
  </sheetViews>
  <sheetFormatPr baseColWidth="10" defaultColWidth="11.44140625" defaultRowHeight="14.4"/>
  <cols>
    <col min="1" max="1" width="4.5546875" customWidth="1"/>
    <col min="16" max="16" width="25.88671875" customWidth="1"/>
    <col min="23" max="23" width="24" customWidth="1"/>
  </cols>
  <sheetData>
    <row r="1" spans="1:23">
      <c r="A1" s="300" t="s">
        <v>2154</v>
      </c>
      <c r="B1" s="304"/>
      <c r="C1" s="304"/>
      <c r="D1" s="301"/>
      <c r="E1" s="300" t="s">
        <v>2155</v>
      </c>
      <c r="F1" s="301"/>
      <c r="G1" s="300" t="s">
        <v>2156</v>
      </c>
      <c r="H1" s="301"/>
      <c r="I1" s="120" t="s">
        <v>2157</v>
      </c>
      <c r="J1" s="300" t="s">
        <v>2158</v>
      </c>
      <c r="K1" s="304"/>
      <c r="L1" s="304"/>
      <c r="M1" s="301"/>
      <c r="N1" s="300" t="s">
        <v>2459</v>
      </c>
      <c r="O1" s="301"/>
      <c r="P1" s="302" t="s">
        <v>2528</v>
      </c>
      <c r="Q1" s="300" t="s">
        <v>2458</v>
      </c>
      <c r="R1" s="301"/>
      <c r="S1" s="305" t="s">
        <v>3540</v>
      </c>
      <c r="T1" s="306"/>
      <c r="U1" s="306"/>
      <c r="V1" s="307"/>
      <c r="W1" s="302" t="s">
        <v>2529</v>
      </c>
    </row>
    <row r="2" spans="1:23">
      <c r="A2" s="121" t="s">
        <v>2164</v>
      </c>
      <c r="B2" s="122" t="s">
        <v>2165</v>
      </c>
      <c r="C2" s="122" t="s">
        <v>2166</v>
      </c>
      <c r="D2" s="122" t="s">
        <v>2167</v>
      </c>
      <c r="E2" s="120" t="s">
        <v>1141</v>
      </c>
      <c r="F2" s="120" t="s">
        <v>2168</v>
      </c>
      <c r="G2" s="120" t="s">
        <v>1141</v>
      </c>
      <c r="H2" s="120" t="s">
        <v>2168</v>
      </c>
      <c r="I2" s="120" t="s">
        <v>2169</v>
      </c>
      <c r="J2" s="120" t="s">
        <v>1147</v>
      </c>
      <c r="K2" s="120" t="s">
        <v>298</v>
      </c>
      <c r="L2" s="120" t="s">
        <v>2170</v>
      </c>
      <c r="M2" s="120" t="s">
        <v>2171</v>
      </c>
      <c r="N2" s="121" t="s">
        <v>2172</v>
      </c>
      <c r="O2" s="121" t="s">
        <v>2173</v>
      </c>
      <c r="P2" s="303"/>
      <c r="Q2" s="121" t="s">
        <v>2172</v>
      </c>
      <c r="R2" s="121" t="s">
        <v>2173</v>
      </c>
      <c r="S2" s="263" t="s">
        <v>1147</v>
      </c>
      <c r="T2" s="263" t="s">
        <v>298</v>
      </c>
      <c r="U2" s="263" t="s">
        <v>2174</v>
      </c>
      <c r="V2" s="263" t="s">
        <v>2171</v>
      </c>
      <c r="W2" s="303"/>
    </row>
    <row r="3" spans="1:23">
      <c r="A3" s="124">
        <v>1</v>
      </c>
      <c r="B3" s="189" t="s">
        <v>2176</v>
      </c>
      <c r="C3" s="189" t="s">
        <v>2177</v>
      </c>
      <c r="D3" s="125" t="s">
        <v>2178</v>
      </c>
      <c r="E3" s="127">
        <v>42938</v>
      </c>
      <c r="F3" s="128"/>
      <c r="G3" s="127">
        <v>43007</v>
      </c>
      <c r="H3" s="128">
        <v>0.35694444444444445</v>
      </c>
      <c r="I3" s="124">
        <v>1250</v>
      </c>
      <c r="J3" s="126">
        <v>407</v>
      </c>
      <c r="K3" s="126">
        <v>811</v>
      </c>
      <c r="L3" s="126">
        <v>377</v>
      </c>
      <c r="M3" s="126">
        <v>204</v>
      </c>
      <c r="N3" s="126">
        <v>26.4</v>
      </c>
      <c r="O3" s="126">
        <v>4</v>
      </c>
      <c r="P3" s="126" t="s">
        <v>2513</v>
      </c>
      <c r="Q3" s="262">
        <v>27.4</v>
      </c>
      <c r="R3" s="130">
        <v>3.6</v>
      </c>
      <c r="S3" s="130" t="s">
        <v>2179</v>
      </c>
      <c r="T3" s="130" t="s">
        <v>2179</v>
      </c>
      <c r="U3" s="130" t="s">
        <v>2187</v>
      </c>
      <c r="V3" s="130"/>
      <c r="W3" s="126"/>
    </row>
    <row r="4" spans="1:23">
      <c r="A4" s="124">
        <v>2</v>
      </c>
      <c r="B4" s="189" t="s">
        <v>2176</v>
      </c>
      <c r="C4" s="189" t="s">
        <v>2183</v>
      </c>
      <c r="D4" s="125" t="s">
        <v>2178</v>
      </c>
      <c r="E4" s="126"/>
      <c r="F4" s="126"/>
      <c r="G4" s="128"/>
      <c r="H4" s="128"/>
      <c r="I4" s="126">
        <v>855</v>
      </c>
      <c r="J4" s="126"/>
      <c r="K4" s="126"/>
      <c r="L4" s="126"/>
      <c r="M4" s="126"/>
      <c r="N4" s="126"/>
      <c r="O4" s="126"/>
      <c r="P4" s="126"/>
      <c r="Q4" s="126"/>
      <c r="R4" s="126"/>
      <c r="S4" s="126"/>
      <c r="T4" s="126"/>
      <c r="U4" s="126"/>
      <c r="V4" s="126"/>
      <c r="W4" s="126"/>
    </row>
    <row r="5" spans="1:23">
      <c r="A5" s="124">
        <v>3</v>
      </c>
      <c r="B5" s="189" t="s">
        <v>2176</v>
      </c>
      <c r="C5" s="189" t="s">
        <v>2184</v>
      </c>
      <c r="D5" s="125" t="s">
        <v>2178</v>
      </c>
      <c r="E5" s="127">
        <v>42938</v>
      </c>
      <c r="F5" s="128">
        <v>0.3125</v>
      </c>
      <c r="G5" s="127">
        <v>43007</v>
      </c>
      <c r="H5" s="128" t="s">
        <v>3549</v>
      </c>
      <c r="I5" s="135">
        <v>1249</v>
      </c>
      <c r="J5" s="126">
        <v>259</v>
      </c>
      <c r="K5" s="126">
        <v>742</v>
      </c>
      <c r="L5" s="126">
        <v>44</v>
      </c>
      <c r="M5" s="126">
        <v>283</v>
      </c>
      <c r="N5" s="130">
        <v>23.9</v>
      </c>
      <c r="O5" s="126">
        <v>2.9</v>
      </c>
      <c r="P5" s="126" t="s">
        <v>2513</v>
      </c>
      <c r="Q5" s="126">
        <v>26.1</v>
      </c>
      <c r="R5" s="126">
        <v>3.7</v>
      </c>
      <c r="S5" s="126" t="s">
        <v>2195</v>
      </c>
      <c r="T5" s="126" t="s">
        <v>2195</v>
      </c>
      <c r="U5" s="126" t="s">
        <v>2187</v>
      </c>
      <c r="V5" s="126"/>
      <c r="W5" s="126"/>
    </row>
    <row r="6" spans="1:23">
      <c r="A6" s="124">
        <v>4</v>
      </c>
      <c r="B6" s="189" t="s">
        <v>2176</v>
      </c>
      <c r="C6" s="189" t="s">
        <v>2186</v>
      </c>
      <c r="D6" s="125" t="s">
        <v>2178</v>
      </c>
      <c r="E6" s="127">
        <v>42938</v>
      </c>
      <c r="F6" s="128">
        <v>0.30902777777777779</v>
      </c>
      <c r="G6" s="127">
        <v>43007</v>
      </c>
      <c r="H6" s="128">
        <v>0.35138888888888892</v>
      </c>
      <c r="I6" s="126">
        <v>857</v>
      </c>
      <c r="J6" s="126">
        <v>255</v>
      </c>
      <c r="K6" s="126">
        <v>661</v>
      </c>
      <c r="L6" s="126">
        <v>357</v>
      </c>
      <c r="M6" s="126">
        <v>298</v>
      </c>
      <c r="N6" s="130">
        <v>26.8</v>
      </c>
      <c r="O6" s="126">
        <v>1.3</v>
      </c>
      <c r="P6" s="126" t="s">
        <v>2513</v>
      </c>
      <c r="Q6" s="126">
        <v>27.9</v>
      </c>
      <c r="R6" s="126">
        <v>3.2</v>
      </c>
      <c r="S6" s="126"/>
      <c r="T6" s="126" t="s">
        <v>2179</v>
      </c>
      <c r="U6" s="126"/>
      <c r="V6" s="126"/>
      <c r="W6" s="126"/>
    </row>
    <row r="7" spans="1:23">
      <c r="A7" s="124">
        <v>5</v>
      </c>
      <c r="B7" s="189" t="s">
        <v>2176</v>
      </c>
      <c r="C7" s="189" t="s">
        <v>2189</v>
      </c>
      <c r="D7" s="125" t="s">
        <v>2178</v>
      </c>
      <c r="E7" s="127">
        <v>42938</v>
      </c>
      <c r="F7" s="128">
        <v>0.3125</v>
      </c>
      <c r="G7" s="126"/>
      <c r="H7" s="126"/>
      <c r="I7" s="126">
        <v>858</v>
      </c>
      <c r="J7" s="126">
        <v>122</v>
      </c>
      <c r="K7" s="126">
        <v>724</v>
      </c>
      <c r="L7" s="167">
        <v>734</v>
      </c>
      <c r="M7" s="126">
        <v>226</v>
      </c>
      <c r="N7" s="126">
        <v>26.7</v>
      </c>
      <c r="O7" s="130">
        <v>3.2</v>
      </c>
      <c r="P7" s="126" t="s">
        <v>2513</v>
      </c>
      <c r="Q7" s="126"/>
      <c r="R7" s="126"/>
      <c r="S7" s="126"/>
      <c r="T7" s="126"/>
      <c r="U7" s="126"/>
      <c r="V7" s="126"/>
      <c r="W7" s="126" t="s">
        <v>3542</v>
      </c>
    </row>
    <row r="8" spans="1:23">
      <c r="A8" s="124">
        <v>6</v>
      </c>
      <c r="B8" s="189" t="s">
        <v>2176</v>
      </c>
      <c r="C8" s="189" t="s">
        <v>2190</v>
      </c>
      <c r="D8" s="125" t="s">
        <v>2178</v>
      </c>
      <c r="E8" s="127">
        <v>42938</v>
      </c>
      <c r="F8" s="128">
        <v>0.30555555555555552</v>
      </c>
      <c r="G8" s="127">
        <v>43007</v>
      </c>
      <c r="H8" s="128">
        <v>0.34791666666666665</v>
      </c>
      <c r="I8" s="126">
        <v>859</v>
      </c>
      <c r="J8" s="126">
        <v>478</v>
      </c>
      <c r="K8" s="126">
        <v>688</v>
      </c>
      <c r="L8" s="126">
        <v>164</v>
      </c>
      <c r="M8" s="126">
        <v>286</v>
      </c>
      <c r="N8" s="126">
        <v>26.6</v>
      </c>
      <c r="O8" s="126">
        <v>6.5</v>
      </c>
      <c r="P8" s="126" t="s">
        <v>2513</v>
      </c>
      <c r="Q8" s="126">
        <v>26.6</v>
      </c>
      <c r="R8" s="126">
        <v>4.2</v>
      </c>
      <c r="S8" s="126"/>
      <c r="T8" s="126"/>
      <c r="U8" s="126"/>
      <c r="V8" s="126"/>
      <c r="W8" s="126" t="s">
        <v>3543</v>
      </c>
    </row>
    <row r="9" spans="1:23">
      <c r="A9" s="124">
        <v>7</v>
      </c>
      <c r="B9" s="189" t="s">
        <v>2176</v>
      </c>
      <c r="C9" s="189" t="s">
        <v>2191</v>
      </c>
      <c r="D9" s="125" t="s">
        <v>2178</v>
      </c>
      <c r="E9" s="127">
        <v>42938</v>
      </c>
      <c r="F9" s="128">
        <v>0.30208333333333331</v>
      </c>
      <c r="G9" s="127">
        <v>43007</v>
      </c>
      <c r="H9" s="128">
        <v>0.35833333333333334</v>
      </c>
      <c r="I9" s="167">
        <v>860</v>
      </c>
      <c r="J9" s="126">
        <v>106</v>
      </c>
      <c r="K9" s="126">
        <v>762</v>
      </c>
      <c r="L9" s="126">
        <v>776</v>
      </c>
      <c r="M9" s="126">
        <v>210</v>
      </c>
      <c r="N9" s="126">
        <v>23.3</v>
      </c>
      <c r="O9" s="126">
        <v>2.2000000000000002</v>
      </c>
      <c r="P9" s="126" t="s">
        <v>2513</v>
      </c>
      <c r="Q9" s="126">
        <v>26.2</v>
      </c>
      <c r="R9" s="126">
        <v>3.7</v>
      </c>
      <c r="S9" s="196" t="s">
        <v>2179</v>
      </c>
      <c r="T9" s="126" t="s">
        <v>3541</v>
      </c>
      <c r="U9" s="126"/>
      <c r="V9" s="126"/>
      <c r="W9" s="126"/>
    </row>
    <row r="10" spans="1:23">
      <c r="A10" s="124">
        <v>8</v>
      </c>
      <c r="B10" s="189" t="s">
        <v>2176</v>
      </c>
      <c r="C10" s="189" t="s">
        <v>2192</v>
      </c>
      <c r="D10" s="125" t="s">
        <v>2178</v>
      </c>
      <c r="E10" s="127">
        <v>42938</v>
      </c>
      <c r="F10" s="128">
        <v>0.30555555555555552</v>
      </c>
      <c r="G10" s="127">
        <v>43007</v>
      </c>
      <c r="H10" s="128">
        <v>0.36041666666666666</v>
      </c>
      <c r="I10" s="126">
        <v>861</v>
      </c>
      <c r="J10" s="126">
        <v>228</v>
      </c>
      <c r="K10" s="126">
        <v>727</v>
      </c>
      <c r="L10" s="126">
        <v>23</v>
      </c>
      <c r="M10" s="126">
        <v>213</v>
      </c>
      <c r="N10" s="126">
        <v>25.6</v>
      </c>
      <c r="O10" s="126">
        <v>2.4</v>
      </c>
      <c r="P10" s="126" t="s">
        <v>2513</v>
      </c>
      <c r="Q10" s="126">
        <v>26.4</v>
      </c>
      <c r="R10" s="126">
        <v>2.8</v>
      </c>
      <c r="S10" s="126" t="s">
        <v>2187</v>
      </c>
      <c r="T10" s="126"/>
      <c r="U10" s="126" t="s">
        <v>2187</v>
      </c>
      <c r="V10" s="126"/>
      <c r="W10" s="126"/>
    </row>
    <row r="11" spans="1:23">
      <c r="A11" s="124">
        <v>9</v>
      </c>
      <c r="B11" s="189" t="s">
        <v>2176</v>
      </c>
      <c r="C11" s="189" t="s">
        <v>2193</v>
      </c>
      <c r="D11" s="125" t="s">
        <v>2194</v>
      </c>
      <c r="E11" s="127">
        <v>42938</v>
      </c>
      <c r="F11" s="128">
        <v>0.33333333333333331</v>
      </c>
      <c r="G11" s="127">
        <v>43007</v>
      </c>
      <c r="H11" s="128">
        <v>0.37361111111111112</v>
      </c>
      <c r="I11" s="126">
        <v>862</v>
      </c>
      <c r="J11" s="126">
        <v>277</v>
      </c>
      <c r="K11" s="126">
        <v>785</v>
      </c>
      <c r="L11" s="126">
        <v>570</v>
      </c>
      <c r="M11" s="126">
        <v>704</v>
      </c>
      <c r="N11" s="126">
        <v>25.6</v>
      </c>
      <c r="O11" s="126">
        <v>3.5</v>
      </c>
      <c r="P11" s="126" t="s">
        <v>2513</v>
      </c>
      <c r="Q11" s="126">
        <v>26.7</v>
      </c>
      <c r="R11" s="126">
        <v>3.1</v>
      </c>
      <c r="S11" s="126" t="s">
        <v>2195</v>
      </c>
      <c r="T11" s="126" t="s">
        <v>2319</v>
      </c>
      <c r="U11" s="126"/>
      <c r="V11" s="126"/>
      <c r="W11" s="126" t="s">
        <v>3544</v>
      </c>
    </row>
    <row r="12" spans="1:23">
      <c r="A12" s="124">
        <v>10</v>
      </c>
      <c r="B12" s="189" t="s">
        <v>2176</v>
      </c>
      <c r="C12" s="189" t="s">
        <v>2196</v>
      </c>
      <c r="D12" s="125" t="s">
        <v>2194</v>
      </c>
      <c r="E12" s="127">
        <v>42938</v>
      </c>
      <c r="F12" s="128">
        <v>0.3298611111111111</v>
      </c>
      <c r="G12" s="127"/>
      <c r="H12" s="128"/>
      <c r="I12" s="126">
        <v>863</v>
      </c>
      <c r="J12" s="126">
        <v>310</v>
      </c>
      <c r="K12" s="126">
        <v>747</v>
      </c>
      <c r="L12" s="126">
        <v>642</v>
      </c>
      <c r="M12" s="126">
        <v>355</v>
      </c>
      <c r="N12" s="126">
        <v>26.1</v>
      </c>
      <c r="O12" s="126">
        <v>1.5</v>
      </c>
      <c r="P12" s="126" t="s">
        <v>2513</v>
      </c>
      <c r="Q12" s="126"/>
      <c r="R12" s="92"/>
      <c r="S12" s="92"/>
      <c r="T12" s="92"/>
      <c r="U12" s="92"/>
      <c r="V12" s="92"/>
      <c r="W12" s="126" t="s">
        <v>3545</v>
      </c>
    </row>
    <row r="13" spans="1:23">
      <c r="A13" s="124">
        <v>11</v>
      </c>
      <c r="B13" s="189" t="s">
        <v>2176</v>
      </c>
      <c r="C13" s="189" t="s">
        <v>2197</v>
      </c>
      <c r="D13" s="125" t="s">
        <v>2194</v>
      </c>
      <c r="E13" s="127">
        <v>42938</v>
      </c>
      <c r="F13" s="128">
        <v>0.3263888888888889</v>
      </c>
      <c r="G13" s="127">
        <v>43007</v>
      </c>
      <c r="H13" s="128">
        <v>0.36805555555555558</v>
      </c>
      <c r="I13" s="126">
        <v>864</v>
      </c>
      <c r="J13" s="126">
        <v>435</v>
      </c>
      <c r="K13" s="132">
        <v>748</v>
      </c>
      <c r="L13" s="126">
        <v>663</v>
      </c>
      <c r="M13" s="126">
        <v>616</v>
      </c>
      <c r="N13" s="126">
        <v>26.1</v>
      </c>
      <c r="O13" s="126">
        <v>6</v>
      </c>
      <c r="P13" s="126" t="s">
        <v>2513</v>
      </c>
      <c r="Q13" s="126">
        <v>26.8</v>
      </c>
      <c r="R13" s="126">
        <v>4.5999999999999996</v>
      </c>
      <c r="S13" s="126" t="s">
        <v>2195</v>
      </c>
      <c r="T13" s="126" t="s">
        <v>2195</v>
      </c>
      <c r="U13" s="126"/>
      <c r="V13" s="126"/>
      <c r="W13" s="126"/>
    </row>
    <row r="14" spans="1:23">
      <c r="A14" s="124">
        <v>12</v>
      </c>
      <c r="B14" s="189" t="s">
        <v>2176</v>
      </c>
      <c r="C14" s="189" t="s">
        <v>2198</v>
      </c>
      <c r="D14" s="125" t="s">
        <v>2194</v>
      </c>
      <c r="E14" s="127"/>
      <c r="F14" s="126"/>
      <c r="G14" s="127"/>
      <c r="H14" s="128"/>
      <c r="I14" s="190">
        <v>865</v>
      </c>
      <c r="J14" s="126"/>
      <c r="K14" s="126"/>
      <c r="L14" s="126"/>
      <c r="M14" s="126"/>
      <c r="N14" s="126"/>
      <c r="O14" s="126"/>
      <c r="P14" s="126"/>
      <c r="Q14" s="126"/>
      <c r="W14" s="126"/>
    </row>
    <row r="15" spans="1:23">
      <c r="A15" s="124">
        <v>13</v>
      </c>
      <c r="B15" s="189" t="s">
        <v>2176</v>
      </c>
      <c r="C15" s="189" t="s">
        <v>2199</v>
      </c>
      <c r="D15" s="125" t="s">
        <v>2194</v>
      </c>
      <c r="E15" s="127">
        <v>42938</v>
      </c>
      <c r="F15" s="128">
        <v>0.33680555555555558</v>
      </c>
      <c r="G15" s="127">
        <v>43007</v>
      </c>
      <c r="H15" s="128">
        <v>0.3756944444444445</v>
      </c>
      <c r="I15" s="126">
        <v>866</v>
      </c>
      <c r="J15" s="126">
        <v>2</v>
      </c>
      <c r="K15" s="126">
        <v>784</v>
      </c>
      <c r="L15" s="126">
        <v>874</v>
      </c>
      <c r="M15" s="126">
        <v>603</v>
      </c>
      <c r="N15" s="126">
        <v>25.7</v>
      </c>
      <c r="O15" s="126">
        <v>5.8</v>
      </c>
      <c r="P15" s="126" t="s">
        <v>2514</v>
      </c>
      <c r="Q15" s="126">
        <v>26.5</v>
      </c>
      <c r="R15" s="126">
        <v>3.8</v>
      </c>
      <c r="S15" s="126" t="s">
        <v>2319</v>
      </c>
      <c r="T15" s="126" t="s">
        <v>2238</v>
      </c>
      <c r="U15" s="126"/>
      <c r="V15" s="126"/>
      <c r="W15" s="126"/>
    </row>
    <row r="16" spans="1:23">
      <c r="A16" s="124">
        <v>14</v>
      </c>
      <c r="B16" s="189" t="s">
        <v>2176</v>
      </c>
      <c r="C16" s="189" t="s">
        <v>2201</v>
      </c>
      <c r="D16" s="125" t="s">
        <v>2194</v>
      </c>
      <c r="E16" s="127">
        <v>42938</v>
      </c>
      <c r="F16" s="128">
        <v>0.33333333333333331</v>
      </c>
      <c r="G16" s="127">
        <v>43007</v>
      </c>
      <c r="H16" s="128">
        <v>0.37847222222222227</v>
      </c>
      <c r="I16" s="126">
        <v>867</v>
      </c>
      <c r="J16" s="126">
        <v>225</v>
      </c>
      <c r="K16" s="126">
        <v>838</v>
      </c>
      <c r="L16" s="132">
        <v>219</v>
      </c>
      <c r="M16" s="126">
        <v>652</v>
      </c>
      <c r="N16" s="126">
        <v>25.3</v>
      </c>
      <c r="O16" s="126">
        <v>3.9</v>
      </c>
      <c r="P16" s="126" t="s">
        <v>2513</v>
      </c>
      <c r="Q16" s="126">
        <v>25.8</v>
      </c>
      <c r="R16" s="126">
        <v>2.9</v>
      </c>
      <c r="S16" s="126" t="s">
        <v>2179</v>
      </c>
      <c r="T16" s="126" t="s">
        <v>2238</v>
      </c>
      <c r="U16" s="126" t="s">
        <v>2187</v>
      </c>
      <c r="V16" s="126"/>
      <c r="W16" s="126"/>
    </row>
    <row r="17" spans="1:23">
      <c r="A17" s="124">
        <v>15</v>
      </c>
      <c r="B17" s="189" t="s">
        <v>2176</v>
      </c>
      <c r="C17" s="189" t="s">
        <v>2202</v>
      </c>
      <c r="D17" s="125" t="s">
        <v>2194</v>
      </c>
      <c r="E17" s="127">
        <v>42938</v>
      </c>
      <c r="F17" s="128">
        <v>0.3298611111111111</v>
      </c>
      <c r="G17" s="127">
        <v>43007</v>
      </c>
      <c r="H17" s="128">
        <v>0.37083333333333335</v>
      </c>
      <c r="I17" s="126">
        <v>868</v>
      </c>
      <c r="J17" s="126">
        <v>444</v>
      </c>
      <c r="K17" s="126">
        <v>793</v>
      </c>
      <c r="L17" s="126">
        <v>630</v>
      </c>
      <c r="M17" s="126">
        <v>304</v>
      </c>
      <c r="N17" s="126"/>
      <c r="O17" s="126">
        <v>3.3</v>
      </c>
      <c r="P17" s="126" t="s">
        <v>2513</v>
      </c>
      <c r="Q17" s="126">
        <v>28</v>
      </c>
      <c r="R17" s="126">
        <v>2.9</v>
      </c>
      <c r="S17" s="126" t="s">
        <v>2195</v>
      </c>
      <c r="T17" s="126" t="s">
        <v>2195</v>
      </c>
      <c r="U17" s="126"/>
      <c r="V17" s="126"/>
      <c r="W17" s="126"/>
    </row>
    <row r="18" spans="1:23">
      <c r="A18" s="124">
        <v>16</v>
      </c>
      <c r="B18" s="189" t="s">
        <v>2176</v>
      </c>
      <c r="C18" s="189" t="s">
        <v>2205</v>
      </c>
      <c r="D18" s="125" t="s">
        <v>2194</v>
      </c>
      <c r="E18" s="127">
        <v>42938</v>
      </c>
      <c r="F18" s="128">
        <v>0.3263888888888889</v>
      </c>
      <c r="G18" s="127">
        <v>43007</v>
      </c>
      <c r="H18" s="128">
        <v>0.36527777777777781</v>
      </c>
      <c r="I18" s="126">
        <v>869</v>
      </c>
      <c r="J18" s="126">
        <v>376</v>
      </c>
      <c r="K18" s="126">
        <v>755</v>
      </c>
      <c r="L18" s="126">
        <v>662</v>
      </c>
      <c r="M18" s="126">
        <v>687</v>
      </c>
      <c r="N18" s="126">
        <v>26.9</v>
      </c>
      <c r="O18" s="126">
        <v>9.8000000000000007</v>
      </c>
      <c r="P18" s="126" t="s">
        <v>2513</v>
      </c>
      <c r="Q18" s="126">
        <v>27.2</v>
      </c>
      <c r="R18" s="126">
        <v>8.6</v>
      </c>
      <c r="S18" s="126" t="s">
        <v>2195</v>
      </c>
      <c r="T18" s="126" t="s">
        <v>2195</v>
      </c>
      <c r="U18" s="126" t="s">
        <v>2187</v>
      </c>
      <c r="V18" s="126"/>
      <c r="W18" s="126" t="s">
        <v>3546</v>
      </c>
    </row>
    <row r="19" spans="1:23">
      <c r="A19" s="124">
        <v>17</v>
      </c>
      <c r="B19" s="189" t="s">
        <v>2176</v>
      </c>
      <c r="C19" s="189" t="s">
        <v>2207</v>
      </c>
      <c r="D19" s="125" t="s">
        <v>2208</v>
      </c>
      <c r="E19" s="127">
        <v>42936</v>
      </c>
      <c r="F19" s="128">
        <v>0.73611111111111116</v>
      </c>
      <c r="G19" s="127">
        <v>43007</v>
      </c>
      <c r="H19" s="128">
        <v>0.45277777777777778</v>
      </c>
      <c r="I19" s="126">
        <v>870</v>
      </c>
      <c r="J19" s="126">
        <v>209</v>
      </c>
      <c r="K19" s="126">
        <v>826</v>
      </c>
      <c r="L19" s="126">
        <v>349</v>
      </c>
      <c r="M19" s="126">
        <v>407</v>
      </c>
      <c r="N19" s="126">
        <v>25.9</v>
      </c>
      <c r="O19" s="126">
        <v>18.100000000000001</v>
      </c>
      <c r="P19" s="126" t="s">
        <v>2515</v>
      </c>
      <c r="Q19" s="126">
        <v>26.5</v>
      </c>
      <c r="R19" s="126">
        <v>7.7</v>
      </c>
      <c r="S19" s="126"/>
      <c r="T19" s="126"/>
      <c r="U19" s="126"/>
      <c r="V19" s="126"/>
      <c r="W19" s="126"/>
    </row>
    <row r="20" spans="1:23">
      <c r="A20" s="124">
        <v>18</v>
      </c>
      <c r="B20" s="189" t="s">
        <v>2176</v>
      </c>
      <c r="C20" s="189" t="s">
        <v>2210</v>
      </c>
      <c r="D20" s="125" t="s">
        <v>2208</v>
      </c>
      <c r="E20" s="127">
        <v>42936</v>
      </c>
      <c r="F20" s="128">
        <v>0.75</v>
      </c>
      <c r="G20" s="127">
        <v>43007</v>
      </c>
      <c r="H20" s="128">
        <v>0.44791666666666669</v>
      </c>
      <c r="I20" s="126">
        <v>871</v>
      </c>
      <c r="J20" s="126">
        <v>10</v>
      </c>
      <c r="K20" s="126">
        <v>732</v>
      </c>
      <c r="L20" s="126">
        <v>113</v>
      </c>
      <c r="M20" s="126">
        <v>361</v>
      </c>
      <c r="N20" s="126">
        <v>25.7</v>
      </c>
      <c r="O20" s="126">
        <v>11.8</v>
      </c>
      <c r="P20" s="126" t="s">
        <v>2516</v>
      </c>
      <c r="Q20" s="126">
        <v>26.5</v>
      </c>
      <c r="R20" s="126">
        <v>10.5</v>
      </c>
      <c r="S20" s="126"/>
      <c r="T20" s="126" t="s">
        <v>2179</v>
      </c>
      <c r="U20" s="126"/>
      <c r="V20" s="126"/>
      <c r="W20" s="126"/>
    </row>
    <row r="21" spans="1:23">
      <c r="A21" s="124">
        <v>19</v>
      </c>
      <c r="B21" s="189" t="s">
        <v>2176</v>
      </c>
      <c r="C21" s="189" t="s">
        <v>2211</v>
      </c>
      <c r="D21" s="125" t="s">
        <v>2208</v>
      </c>
      <c r="E21" s="127">
        <v>42936</v>
      </c>
      <c r="F21" s="128">
        <v>0.75</v>
      </c>
      <c r="G21" s="127">
        <v>43007</v>
      </c>
      <c r="H21" s="128">
        <v>0.45069444444444445</v>
      </c>
      <c r="I21" s="126">
        <v>872</v>
      </c>
      <c r="J21" s="126">
        <v>190</v>
      </c>
      <c r="K21" s="126">
        <v>749</v>
      </c>
      <c r="L21" s="126">
        <v>394</v>
      </c>
      <c r="M21" s="126">
        <v>280</v>
      </c>
      <c r="N21" s="126">
        <v>25.6</v>
      </c>
      <c r="O21" s="126">
        <v>19.399999999999999</v>
      </c>
      <c r="P21" s="126" t="s">
        <v>2516</v>
      </c>
      <c r="Q21" s="126">
        <v>25.8</v>
      </c>
      <c r="R21" s="126">
        <v>12.1</v>
      </c>
      <c r="S21" s="126" t="s">
        <v>2179</v>
      </c>
      <c r="T21" s="126"/>
      <c r="U21" s="126"/>
      <c r="V21" s="126"/>
      <c r="W21" s="126"/>
    </row>
    <row r="22" spans="1:23">
      <c r="A22" s="124">
        <v>20</v>
      </c>
      <c r="B22" s="189" t="s">
        <v>2176</v>
      </c>
      <c r="C22" s="189" t="s">
        <v>2212</v>
      </c>
      <c r="D22" s="125" t="s">
        <v>2208</v>
      </c>
      <c r="E22" s="127">
        <v>42936</v>
      </c>
      <c r="F22" s="128">
        <v>0.74305555555555547</v>
      </c>
      <c r="G22" s="127">
        <v>43007</v>
      </c>
      <c r="H22" s="128">
        <v>0.44930555555555557</v>
      </c>
      <c r="I22" s="126">
        <v>873</v>
      </c>
      <c r="J22" s="126">
        <v>38</v>
      </c>
      <c r="K22" s="126">
        <v>632</v>
      </c>
      <c r="L22" s="126">
        <v>79</v>
      </c>
      <c r="M22" s="126">
        <v>320</v>
      </c>
      <c r="N22" s="126">
        <v>26</v>
      </c>
      <c r="O22" s="126">
        <v>20.3</v>
      </c>
      <c r="P22" s="126" t="s">
        <v>2516</v>
      </c>
      <c r="Q22" s="126">
        <v>26.6</v>
      </c>
      <c r="R22" s="126">
        <v>11.7</v>
      </c>
      <c r="S22" s="126" t="s">
        <v>2179</v>
      </c>
      <c r="T22" s="126"/>
      <c r="U22" s="126"/>
      <c r="V22" s="126"/>
      <c r="W22" s="126"/>
    </row>
    <row r="23" spans="1:23">
      <c r="A23" s="124">
        <v>21</v>
      </c>
      <c r="B23" s="189" t="s">
        <v>2176</v>
      </c>
      <c r="C23" s="189" t="s">
        <v>2213</v>
      </c>
      <c r="D23" s="125" t="s">
        <v>2208</v>
      </c>
      <c r="E23" s="127">
        <v>42936</v>
      </c>
      <c r="F23" s="128">
        <v>0.74652777777777779</v>
      </c>
      <c r="G23" s="127">
        <v>43007</v>
      </c>
      <c r="H23" s="128">
        <v>0.4458333333333333</v>
      </c>
      <c r="I23" s="126">
        <v>874</v>
      </c>
      <c r="J23" s="126">
        <v>468</v>
      </c>
      <c r="K23" s="126">
        <v>630</v>
      </c>
      <c r="L23" s="126">
        <v>488</v>
      </c>
      <c r="M23" s="126">
        <v>209</v>
      </c>
      <c r="N23" s="126">
        <v>26.2</v>
      </c>
      <c r="O23" s="126">
        <v>15</v>
      </c>
      <c r="P23" s="126" t="s">
        <v>2516</v>
      </c>
      <c r="Q23" s="126">
        <v>26</v>
      </c>
      <c r="R23" s="126">
        <v>11.4</v>
      </c>
      <c r="S23" s="126"/>
      <c r="T23" s="126"/>
      <c r="U23" s="126"/>
      <c r="V23" s="126"/>
      <c r="W23" s="126" t="s">
        <v>3547</v>
      </c>
    </row>
    <row r="24" spans="1:23">
      <c r="A24" s="124">
        <v>22</v>
      </c>
      <c r="B24" s="189" t="s">
        <v>2176</v>
      </c>
      <c r="C24" s="189" t="s">
        <v>2214</v>
      </c>
      <c r="D24" s="125" t="s">
        <v>2208</v>
      </c>
      <c r="E24" s="127">
        <v>42936</v>
      </c>
      <c r="F24" s="128">
        <v>0.72916666666666663</v>
      </c>
      <c r="G24" s="127">
        <v>43007</v>
      </c>
      <c r="H24" s="128">
        <v>0.4548611111111111</v>
      </c>
      <c r="I24" s="126">
        <v>876</v>
      </c>
      <c r="J24" s="126">
        <v>8</v>
      </c>
      <c r="K24" s="126">
        <v>723</v>
      </c>
      <c r="L24" s="126">
        <v>750</v>
      </c>
      <c r="M24" s="126">
        <v>646</v>
      </c>
      <c r="N24" s="126">
        <v>25</v>
      </c>
      <c r="O24" s="126">
        <v>25.2</v>
      </c>
      <c r="P24" s="126" t="s">
        <v>2516</v>
      </c>
      <c r="Q24" s="126">
        <v>26.5</v>
      </c>
      <c r="R24" s="126">
        <v>12.9</v>
      </c>
      <c r="S24" s="126"/>
      <c r="T24" s="126" t="s">
        <v>2179</v>
      </c>
      <c r="U24" s="126"/>
      <c r="V24" s="126"/>
      <c r="W24" s="126"/>
    </row>
    <row r="25" spans="1:23">
      <c r="A25" s="124">
        <v>23</v>
      </c>
      <c r="B25" s="189" t="s">
        <v>2176</v>
      </c>
      <c r="C25" s="189" t="s">
        <v>2215</v>
      </c>
      <c r="D25" s="125" t="s">
        <v>2208</v>
      </c>
      <c r="E25" s="128"/>
      <c r="F25" s="128"/>
      <c r="G25" s="128"/>
      <c r="H25" s="128"/>
      <c r="I25" s="126">
        <v>875</v>
      </c>
      <c r="J25" s="128"/>
      <c r="K25" s="128"/>
      <c r="L25" s="128"/>
      <c r="M25" s="128"/>
      <c r="N25" s="128"/>
      <c r="O25" s="128"/>
      <c r="P25" s="128"/>
      <c r="Q25" s="126"/>
      <c r="R25" s="92"/>
      <c r="S25" s="92"/>
      <c r="T25" s="92"/>
      <c r="U25" s="92"/>
      <c r="V25" s="92"/>
      <c r="W25" s="126"/>
    </row>
    <row r="26" spans="1:23">
      <c r="A26" s="124">
        <v>24</v>
      </c>
      <c r="B26" s="189" t="s">
        <v>2176</v>
      </c>
      <c r="C26" s="189" t="s">
        <v>2216</v>
      </c>
      <c r="D26" s="125" t="s">
        <v>2208</v>
      </c>
      <c r="E26" s="127">
        <v>42936</v>
      </c>
      <c r="F26" s="128">
        <v>0.75347222222222221</v>
      </c>
      <c r="G26" s="127">
        <v>43007</v>
      </c>
      <c r="H26" s="128">
        <v>0.45763888888888887</v>
      </c>
      <c r="I26" s="126">
        <v>877</v>
      </c>
      <c r="J26" s="126">
        <v>320</v>
      </c>
      <c r="K26" s="126">
        <v>225</v>
      </c>
      <c r="L26" s="126">
        <v>562</v>
      </c>
      <c r="M26" s="126">
        <v>650</v>
      </c>
      <c r="N26" s="126">
        <v>25.5</v>
      </c>
      <c r="O26" s="126">
        <v>23.9</v>
      </c>
      <c r="P26" s="126" t="s">
        <v>2516</v>
      </c>
      <c r="Q26" s="126">
        <v>25.5</v>
      </c>
      <c r="R26" s="126">
        <v>7.3</v>
      </c>
      <c r="S26" s="126"/>
      <c r="T26" s="126"/>
      <c r="U26" s="126"/>
      <c r="V26" s="126"/>
      <c r="W26" s="126"/>
    </row>
    <row r="27" spans="1:23">
      <c r="A27" s="124">
        <v>25</v>
      </c>
      <c r="B27" s="189" t="s">
        <v>2176</v>
      </c>
      <c r="C27" s="189" t="s">
        <v>2217</v>
      </c>
      <c r="D27" s="125" t="s">
        <v>2218</v>
      </c>
      <c r="E27" s="127">
        <v>42936</v>
      </c>
      <c r="F27" s="128">
        <v>0.77083333333333337</v>
      </c>
      <c r="G27" s="127">
        <v>43007</v>
      </c>
      <c r="H27" s="128">
        <v>0.47083333333333338</v>
      </c>
      <c r="I27" s="167">
        <v>878</v>
      </c>
      <c r="J27" s="126">
        <v>322</v>
      </c>
      <c r="K27" s="126">
        <v>43</v>
      </c>
      <c r="L27" s="126">
        <v>156</v>
      </c>
      <c r="M27" s="126">
        <v>230</v>
      </c>
      <c r="N27" s="126">
        <v>25.6</v>
      </c>
      <c r="O27" s="126">
        <v>15.8</v>
      </c>
      <c r="P27" s="126" t="s">
        <v>2516</v>
      </c>
      <c r="Q27" s="126">
        <v>25.2</v>
      </c>
      <c r="R27" s="126">
        <v>3.9</v>
      </c>
      <c r="S27" s="126"/>
      <c r="T27" s="126"/>
      <c r="U27" s="126"/>
      <c r="V27" s="126"/>
      <c r="W27" s="126" t="s">
        <v>3548</v>
      </c>
    </row>
    <row r="28" spans="1:23">
      <c r="A28" s="124">
        <v>26</v>
      </c>
      <c r="B28" s="189" t="s">
        <v>2176</v>
      </c>
      <c r="C28" s="189" t="s">
        <v>2219</v>
      </c>
      <c r="D28" s="125" t="s">
        <v>2218</v>
      </c>
      <c r="E28" s="127">
        <v>42936</v>
      </c>
      <c r="F28" s="128">
        <v>0.76388888888888884</v>
      </c>
      <c r="G28" s="127">
        <v>43007</v>
      </c>
      <c r="H28" s="128">
        <v>0.4694444444444445</v>
      </c>
      <c r="I28" s="124">
        <v>1245</v>
      </c>
      <c r="J28" s="126">
        <v>58</v>
      </c>
      <c r="K28" s="126">
        <v>602</v>
      </c>
      <c r="L28" s="126">
        <v>555</v>
      </c>
      <c r="M28" s="126">
        <v>642</v>
      </c>
      <c r="N28" s="126">
        <v>25.5</v>
      </c>
      <c r="O28" s="126">
        <v>10.4</v>
      </c>
      <c r="P28" s="126" t="s">
        <v>2516</v>
      </c>
      <c r="Q28" s="126">
        <v>26.2</v>
      </c>
      <c r="R28" s="126">
        <v>5.8</v>
      </c>
      <c r="S28" s="126"/>
      <c r="T28" s="126"/>
      <c r="U28" s="126"/>
      <c r="V28" s="126"/>
      <c r="W28" s="126"/>
    </row>
    <row r="29" spans="1:23">
      <c r="A29" s="124">
        <v>27</v>
      </c>
      <c r="B29" s="189" t="s">
        <v>2176</v>
      </c>
      <c r="C29" s="189" t="s">
        <v>2220</v>
      </c>
      <c r="D29" s="125" t="s">
        <v>2218</v>
      </c>
      <c r="E29" s="127">
        <v>42936</v>
      </c>
      <c r="F29" s="128">
        <v>0.76736111111111116</v>
      </c>
      <c r="G29" s="127">
        <v>43007</v>
      </c>
      <c r="H29" s="128">
        <v>0.46249999999999997</v>
      </c>
      <c r="I29" s="126">
        <v>879</v>
      </c>
      <c r="J29" s="126">
        <v>340</v>
      </c>
      <c r="K29" s="126">
        <v>666</v>
      </c>
      <c r="L29" s="126">
        <v>378</v>
      </c>
      <c r="M29" s="126">
        <v>199</v>
      </c>
      <c r="N29" s="126">
        <v>25.9</v>
      </c>
      <c r="O29" s="126">
        <v>17.899999999999999</v>
      </c>
      <c r="P29" s="126" t="s">
        <v>2516</v>
      </c>
      <c r="Q29" s="126">
        <v>26.4</v>
      </c>
      <c r="R29" s="126">
        <v>10.3</v>
      </c>
      <c r="S29" s="126"/>
      <c r="T29" s="126"/>
      <c r="U29" s="126"/>
      <c r="V29" s="126"/>
      <c r="W29" s="126" t="s">
        <v>3543</v>
      </c>
    </row>
    <row r="30" spans="1:23">
      <c r="A30" s="124">
        <v>28</v>
      </c>
      <c r="B30" s="189" t="s">
        <v>2176</v>
      </c>
      <c r="C30" s="189" t="s">
        <v>2221</v>
      </c>
      <c r="D30" s="125" t="s">
        <v>2218</v>
      </c>
      <c r="E30" s="127">
        <v>42936</v>
      </c>
      <c r="F30" s="128">
        <v>0.76388888888888884</v>
      </c>
      <c r="G30" s="127">
        <v>43007</v>
      </c>
      <c r="H30" s="128">
        <v>0.46875</v>
      </c>
      <c r="I30" s="126">
        <v>881</v>
      </c>
      <c r="J30" s="126">
        <v>61</v>
      </c>
      <c r="K30" s="126">
        <v>705</v>
      </c>
      <c r="L30" s="126">
        <v>46</v>
      </c>
      <c r="M30" s="126">
        <v>162</v>
      </c>
      <c r="N30" s="126">
        <v>25.1</v>
      </c>
      <c r="O30" s="126">
        <v>11.8</v>
      </c>
      <c r="P30" s="126" t="s">
        <v>2516</v>
      </c>
      <c r="Q30" s="126">
        <v>26.3</v>
      </c>
      <c r="R30" s="126">
        <v>6.4</v>
      </c>
      <c r="S30" s="126"/>
      <c r="T30" s="126"/>
      <c r="U30" s="126"/>
      <c r="V30" s="126"/>
      <c r="W30" s="126"/>
    </row>
    <row r="31" spans="1:23">
      <c r="A31" s="124">
        <v>29</v>
      </c>
      <c r="B31" s="189" t="s">
        <v>2176</v>
      </c>
      <c r="C31" s="189" t="s">
        <v>2222</v>
      </c>
      <c r="D31" s="125" t="s">
        <v>2218</v>
      </c>
      <c r="E31" s="127">
        <v>42936</v>
      </c>
      <c r="F31" s="128">
        <v>0.76041666666666663</v>
      </c>
      <c r="G31" s="127">
        <v>43007</v>
      </c>
      <c r="H31" s="128">
        <v>0.46597222222222223</v>
      </c>
      <c r="I31" s="126">
        <v>882</v>
      </c>
      <c r="J31" s="126">
        <v>319</v>
      </c>
      <c r="K31" s="126">
        <v>305</v>
      </c>
      <c r="L31" s="126">
        <v>397</v>
      </c>
      <c r="M31" s="126">
        <v>163</v>
      </c>
      <c r="N31" s="126">
        <v>25.3</v>
      </c>
      <c r="O31" s="126">
        <v>21</v>
      </c>
      <c r="P31" s="126" t="s">
        <v>2516</v>
      </c>
      <c r="Q31" s="126">
        <v>26</v>
      </c>
      <c r="R31" s="126">
        <v>9.3000000000000007</v>
      </c>
      <c r="S31" s="126"/>
      <c r="T31" s="126"/>
      <c r="U31" s="126"/>
      <c r="V31" s="126"/>
      <c r="W31" s="126"/>
    </row>
    <row r="32" spans="1:23">
      <c r="A32" s="124">
        <v>30</v>
      </c>
      <c r="B32" s="189" t="s">
        <v>2176</v>
      </c>
      <c r="C32" s="189" t="s">
        <v>2223</v>
      </c>
      <c r="D32" s="125" t="s">
        <v>2218</v>
      </c>
      <c r="E32" s="127">
        <v>42936</v>
      </c>
      <c r="F32" s="128">
        <v>0.76041666666666663</v>
      </c>
      <c r="G32" s="127">
        <v>43007</v>
      </c>
      <c r="H32" s="128">
        <v>0.46736111111111112</v>
      </c>
      <c r="I32" s="126">
        <v>883</v>
      </c>
      <c r="J32" s="126">
        <v>273</v>
      </c>
      <c r="K32" s="126">
        <v>667</v>
      </c>
      <c r="L32" s="126">
        <v>166</v>
      </c>
      <c r="M32" s="126">
        <v>345</v>
      </c>
      <c r="N32" s="126">
        <v>24.6</v>
      </c>
      <c r="O32" s="126">
        <v>11.8</v>
      </c>
      <c r="P32" s="126" t="s">
        <v>2516</v>
      </c>
      <c r="Q32" s="126">
        <v>23.4</v>
      </c>
      <c r="R32" s="126">
        <v>6.8</v>
      </c>
      <c r="S32" s="126"/>
      <c r="T32" s="126"/>
      <c r="U32" s="126"/>
      <c r="V32" s="126"/>
      <c r="W32" s="126"/>
    </row>
    <row r="33" spans="1:23">
      <c r="A33" s="124">
        <v>31</v>
      </c>
      <c r="B33" s="189" t="s">
        <v>2176</v>
      </c>
      <c r="C33" s="189" t="s">
        <v>2224</v>
      </c>
      <c r="D33" s="125" t="s">
        <v>2218</v>
      </c>
      <c r="E33" s="128"/>
      <c r="F33" s="128"/>
      <c r="G33" s="128"/>
      <c r="H33" s="128"/>
      <c r="I33" s="126">
        <v>884</v>
      </c>
      <c r="J33" s="128"/>
      <c r="K33" s="128"/>
      <c r="L33" s="128"/>
      <c r="M33" s="128"/>
      <c r="N33" s="128"/>
      <c r="O33" s="128"/>
      <c r="P33" s="128"/>
      <c r="Q33" s="126"/>
      <c r="R33" s="126"/>
      <c r="S33" s="126"/>
      <c r="T33" s="126"/>
      <c r="U33" s="126"/>
      <c r="V33" s="126"/>
      <c r="W33" s="126"/>
    </row>
    <row r="34" spans="1:23">
      <c r="A34" s="124">
        <v>32</v>
      </c>
      <c r="B34" s="189" t="s">
        <v>2176</v>
      </c>
      <c r="C34" s="189" t="s">
        <v>2225</v>
      </c>
      <c r="D34" s="125" t="s">
        <v>2218</v>
      </c>
      <c r="E34" s="127">
        <v>42936</v>
      </c>
      <c r="F34" s="128">
        <v>0.76388888888888884</v>
      </c>
      <c r="G34" s="127">
        <v>43007</v>
      </c>
      <c r="H34" s="128">
        <v>0.47222222222222227</v>
      </c>
      <c r="I34" s="126">
        <v>885</v>
      </c>
      <c r="J34" s="126">
        <v>193</v>
      </c>
      <c r="K34" s="126">
        <v>743</v>
      </c>
      <c r="L34" s="126">
        <v>293</v>
      </c>
      <c r="M34" s="126">
        <v>660</v>
      </c>
      <c r="N34" s="126">
        <v>24.9</v>
      </c>
      <c r="O34" s="126">
        <v>14.9</v>
      </c>
      <c r="P34" s="126" t="s">
        <v>2516</v>
      </c>
      <c r="Q34" s="126">
        <v>26</v>
      </c>
      <c r="R34" s="126">
        <v>8.8000000000000007</v>
      </c>
      <c r="S34" s="126"/>
      <c r="T34" s="126"/>
      <c r="U34" s="126"/>
      <c r="V34" s="126"/>
      <c r="W34" s="126"/>
    </row>
    <row r="35" spans="1:23">
      <c r="A35" s="124">
        <v>33</v>
      </c>
      <c r="B35" s="189" t="s">
        <v>2176</v>
      </c>
      <c r="C35" s="189" t="s">
        <v>2226</v>
      </c>
      <c r="D35" s="125" t="s">
        <v>2227</v>
      </c>
      <c r="E35" s="127">
        <v>42938</v>
      </c>
      <c r="F35" s="128">
        <v>0.37152777777777773</v>
      </c>
      <c r="G35" s="127">
        <v>43005</v>
      </c>
      <c r="H35" s="128">
        <v>0.39583333333333331</v>
      </c>
      <c r="I35" s="167">
        <v>813</v>
      </c>
      <c r="J35" s="126">
        <v>218</v>
      </c>
      <c r="K35" s="126">
        <v>769</v>
      </c>
      <c r="L35" s="126">
        <v>139</v>
      </c>
      <c r="M35" s="126">
        <v>712</v>
      </c>
      <c r="N35" s="126">
        <v>24.6</v>
      </c>
      <c r="O35" s="126">
        <v>1.9</v>
      </c>
      <c r="P35" s="126"/>
      <c r="Q35" s="126">
        <v>27.7</v>
      </c>
      <c r="R35" s="126">
        <v>1.4</v>
      </c>
      <c r="S35" s="126"/>
      <c r="T35" s="126"/>
      <c r="U35" s="126"/>
      <c r="V35" s="126"/>
      <c r="W35" s="126"/>
    </row>
    <row r="36" spans="1:23">
      <c r="A36" s="124">
        <v>34</v>
      </c>
      <c r="B36" s="189" t="s">
        <v>2176</v>
      </c>
      <c r="C36" s="189" t="s">
        <v>2229</v>
      </c>
      <c r="D36" s="125" t="s">
        <v>2227</v>
      </c>
      <c r="E36" s="127">
        <v>42938</v>
      </c>
      <c r="F36" s="128">
        <v>0.37152777777777773</v>
      </c>
      <c r="G36" s="127">
        <v>43005</v>
      </c>
      <c r="H36" s="128">
        <v>0.38750000000000001</v>
      </c>
      <c r="I36" s="126">
        <v>822</v>
      </c>
      <c r="J36" s="126">
        <v>104</v>
      </c>
      <c r="K36" s="126">
        <v>753</v>
      </c>
      <c r="L36" s="126">
        <v>487</v>
      </c>
      <c r="M36" s="126">
        <v>324</v>
      </c>
      <c r="N36" s="126">
        <v>25.7</v>
      </c>
      <c r="O36" s="126">
        <v>4</v>
      </c>
      <c r="P36" s="126"/>
      <c r="Q36" s="126">
        <v>28.1</v>
      </c>
      <c r="R36" s="126">
        <v>2.5</v>
      </c>
      <c r="S36" s="126" t="s">
        <v>2179</v>
      </c>
      <c r="T36" s="126"/>
      <c r="U36" s="126"/>
      <c r="V36" s="126"/>
      <c r="W36" s="126" t="s">
        <v>3551</v>
      </c>
    </row>
    <row r="37" spans="1:23">
      <c r="A37" s="124">
        <v>35</v>
      </c>
      <c r="B37" s="189" t="s">
        <v>2176</v>
      </c>
      <c r="C37" s="189" t="s">
        <v>2232</v>
      </c>
      <c r="D37" s="125" t="s">
        <v>2227</v>
      </c>
      <c r="E37" s="127">
        <v>42938</v>
      </c>
      <c r="F37" s="128">
        <v>0.37152777777777773</v>
      </c>
      <c r="G37" s="127">
        <v>43005</v>
      </c>
      <c r="H37" s="128">
        <v>0.40347222222222223</v>
      </c>
      <c r="I37" s="126">
        <v>823</v>
      </c>
      <c r="J37" s="126">
        <v>188</v>
      </c>
      <c r="K37" s="126">
        <v>776</v>
      </c>
      <c r="L37" s="126">
        <v>717</v>
      </c>
      <c r="M37" s="126">
        <v>108</v>
      </c>
      <c r="N37" s="126">
        <v>25.2</v>
      </c>
      <c r="O37" s="126">
        <v>3.6</v>
      </c>
      <c r="P37" s="126"/>
      <c r="Q37" s="126">
        <v>28.7</v>
      </c>
      <c r="R37" s="126">
        <v>3.1</v>
      </c>
      <c r="S37" s="126"/>
      <c r="T37" s="126"/>
      <c r="U37" s="126"/>
      <c r="V37" s="126"/>
      <c r="W37" s="126"/>
    </row>
    <row r="38" spans="1:23">
      <c r="A38" s="124">
        <v>36</v>
      </c>
      <c r="B38" s="189" t="s">
        <v>2176</v>
      </c>
      <c r="C38" s="189" t="s">
        <v>2233</v>
      </c>
      <c r="D38" s="125" t="s">
        <v>2227</v>
      </c>
      <c r="E38" s="127">
        <v>42938</v>
      </c>
      <c r="F38" s="128">
        <v>0.36805555555555558</v>
      </c>
      <c r="G38" s="127">
        <v>43005</v>
      </c>
      <c r="H38" s="128">
        <v>0.40486111111111112</v>
      </c>
      <c r="I38" s="126">
        <v>824</v>
      </c>
      <c r="J38" s="126">
        <v>379</v>
      </c>
      <c r="K38" s="126">
        <v>799</v>
      </c>
      <c r="L38" s="126">
        <v>767</v>
      </c>
      <c r="M38" s="126">
        <v>152</v>
      </c>
      <c r="N38" s="126">
        <v>23.4</v>
      </c>
      <c r="O38" s="126">
        <v>3.7</v>
      </c>
      <c r="P38" s="126"/>
      <c r="Q38" s="126">
        <v>28.3</v>
      </c>
      <c r="R38" s="126">
        <v>2.2999999999999998</v>
      </c>
      <c r="S38" s="126"/>
      <c r="T38" s="126" t="s">
        <v>2238</v>
      </c>
      <c r="U38" s="126" t="s">
        <v>2187</v>
      </c>
      <c r="V38" s="126"/>
      <c r="W38" s="126" t="s">
        <v>3552</v>
      </c>
    </row>
    <row r="39" spans="1:23">
      <c r="A39" s="124">
        <v>37</v>
      </c>
      <c r="B39" s="189" t="s">
        <v>2176</v>
      </c>
      <c r="C39" s="189" t="s">
        <v>2235</v>
      </c>
      <c r="D39" s="125" t="s">
        <v>2227</v>
      </c>
      <c r="E39" s="127">
        <v>42938</v>
      </c>
      <c r="F39" s="128">
        <v>0.36805555555555558</v>
      </c>
      <c r="G39" s="127">
        <v>43005</v>
      </c>
      <c r="H39" s="128">
        <v>0.40902777777777777</v>
      </c>
      <c r="I39" s="126">
        <v>825</v>
      </c>
      <c r="J39" s="126">
        <v>66</v>
      </c>
      <c r="K39" s="126">
        <v>722</v>
      </c>
      <c r="L39" s="126">
        <v>473</v>
      </c>
      <c r="M39" s="126">
        <v>681</v>
      </c>
      <c r="N39" s="126">
        <v>23.8</v>
      </c>
      <c r="O39" s="126">
        <v>4.4000000000000004</v>
      </c>
      <c r="P39" s="126" t="s">
        <v>2517</v>
      </c>
      <c r="Q39" s="126">
        <v>28.4</v>
      </c>
      <c r="R39" s="126">
        <v>4.0999999999999996</v>
      </c>
      <c r="S39" s="126" t="s">
        <v>2238</v>
      </c>
      <c r="T39" s="126" t="s">
        <v>2238</v>
      </c>
      <c r="U39" s="126"/>
      <c r="V39" s="126"/>
      <c r="W39" s="126" t="s">
        <v>3553</v>
      </c>
    </row>
    <row r="40" spans="1:23">
      <c r="A40" s="124">
        <v>38</v>
      </c>
      <c r="B40" s="189" t="s">
        <v>2176</v>
      </c>
      <c r="C40" s="189" t="s">
        <v>2237</v>
      </c>
      <c r="D40" s="125" t="s">
        <v>2227</v>
      </c>
      <c r="E40" s="127">
        <v>42938</v>
      </c>
      <c r="F40" s="128">
        <v>0.375</v>
      </c>
      <c r="G40" s="127">
        <v>43005</v>
      </c>
      <c r="H40" s="128">
        <v>0.39861111111111108</v>
      </c>
      <c r="I40" s="126">
        <v>826</v>
      </c>
      <c r="J40" s="126">
        <v>625</v>
      </c>
      <c r="K40" s="126">
        <v>796</v>
      </c>
      <c r="L40" s="126">
        <v>111</v>
      </c>
      <c r="M40" s="132">
        <v>260</v>
      </c>
      <c r="N40" s="126">
        <v>24.7</v>
      </c>
      <c r="O40" s="126">
        <v>2.6</v>
      </c>
      <c r="P40" s="126"/>
      <c r="Q40" s="126">
        <v>28.7</v>
      </c>
      <c r="R40" s="126">
        <v>3.1</v>
      </c>
      <c r="S40" s="126" t="s">
        <v>2195</v>
      </c>
      <c r="T40" s="126"/>
      <c r="U40" s="126"/>
      <c r="V40" s="126"/>
      <c r="W40" s="126"/>
    </row>
    <row r="41" spans="1:23">
      <c r="A41" s="124">
        <v>39</v>
      </c>
      <c r="B41" s="189" t="s">
        <v>2176</v>
      </c>
      <c r="C41" s="189" t="s">
        <v>2239</v>
      </c>
      <c r="D41" s="125" t="s">
        <v>2227</v>
      </c>
      <c r="E41" s="127">
        <v>42938</v>
      </c>
      <c r="F41" s="128"/>
      <c r="G41" s="126"/>
      <c r="H41" s="126"/>
      <c r="I41" s="126">
        <v>827</v>
      </c>
      <c r="J41" s="128"/>
      <c r="K41" s="128"/>
      <c r="L41" s="128"/>
      <c r="M41" s="128"/>
      <c r="N41" s="128"/>
      <c r="O41" s="128"/>
      <c r="P41" s="128"/>
      <c r="Q41" s="126"/>
      <c r="R41" s="126"/>
      <c r="S41" s="126"/>
      <c r="T41" s="126"/>
      <c r="U41" s="126"/>
      <c r="V41" s="126"/>
      <c r="W41" s="126" t="s">
        <v>3554</v>
      </c>
    </row>
    <row r="42" spans="1:23">
      <c r="A42" s="124">
        <v>40</v>
      </c>
      <c r="B42" s="189" t="s">
        <v>2176</v>
      </c>
      <c r="C42" s="189" t="s">
        <v>2241</v>
      </c>
      <c r="D42" s="125" t="s">
        <v>2227</v>
      </c>
      <c r="E42" s="127">
        <v>42938</v>
      </c>
      <c r="F42" s="128">
        <v>0.36805555555555558</v>
      </c>
      <c r="G42" s="127">
        <v>43005</v>
      </c>
      <c r="H42" s="128">
        <v>0.40069444444444446</v>
      </c>
      <c r="I42" s="126">
        <v>828</v>
      </c>
      <c r="J42" s="126">
        <v>88</v>
      </c>
      <c r="K42" s="126">
        <v>782</v>
      </c>
      <c r="L42" s="126">
        <v>646</v>
      </c>
      <c r="M42" s="126">
        <v>402</v>
      </c>
      <c r="N42" s="126">
        <v>24.2</v>
      </c>
      <c r="O42" s="126">
        <v>5.4</v>
      </c>
      <c r="P42" s="126"/>
      <c r="Q42" s="126">
        <v>28.2</v>
      </c>
      <c r="R42" s="126">
        <v>3.8</v>
      </c>
      <c r="S42" s="126" t="s">
        <v>2238</v>
      </c>
      <c r="T42" s="126"/>
      <c r="U42" s="126"/>
      <c r="V42" s="126"/>
      <c r="W42" s="126"/>
    </row>
    <row r="43" spans="1:23">
      <c r="A43" s="124">
        <v>41</v>
      </c>
      <c r="B43" s="189" t="s">
        <v>2176</v>
      </c>
      <c r="C43" s="189" t="s">
        <v>2243</v>
      </c>
      <c r="D43" s="125" t="s">
        <v>2244</v>
      </c>
      <c r="E43" s="127">
        <v>42938</v>
      </c>
      <c r="F43" s="128">
        <v>0.43055555555555558</v>
      </c>
      <c r="G43" s="127">
        <v>43005</v>
      </c>
      <c r="H43" s="128">
        <v>0.46388888888888885</v>
      </c>
      <c r="I43" s="126">
        <v>830</v>
      </c>
      <c r="J43" s="126">
        <v>256</v>
      </c>
      <c r="K43" s="126">
        <v>820</v>
      </c>
      <c r="L43" s="126">
        <v>43</v>
      </c>
      <c r="M43" s="126">
        <v>648</v>
      </c>
      <c r="N43" s="126">
        <v>26.5</v>
      </c>
      <c r="O43" s="126">
        <v>5.0999999999999996</v>
      </c>
      <c r="P43" s="126"/>
      <c r="Q43" s="126">
        <v>29.2</v>
      </c>
      <c r="R43" s="126">
        <v>4.2</v>
      </c>
      <c r="S43" s="126" t="s">
        <v>2179</v>
      </c>
      <c r="T43" s="126" t="s">
        <v>2179</v>
      </c>
      <c r="U43" s="126"/>
      <c r="V43" s="126"/>
      <c r="W43" s="126"/>
    </row>
    <row r="44" spans="1:23">
      <c r="A44" s="124">
        <v>42</v>
      </c>
      <c r="B44" s="189" t="s">
        <v>2176</v>
      </c>
      <c r="C44" s="189" t="s">
        <v>2245</v>
      </c>
      <c r="D44" s="125" t="s">
        <v>2244</v>
      </c>
      <c r="E44" s="127">
        <v>42938</v>
      </c>
      <c r="F44" s="128">
        <v>0.42708333333333331</v>
      </c>
      <c r="G44" s="127">
        <v>43005</v>
      </c>
      <c r="H44" s="128">
        <v>0.46597222222222223</v>
      </c>
      <c r="I44" s="126">
        <v>831</v>
      </c>
      <c r="J44" s="126">
        <v>341</v>
      </c>
      <c r="K44" s="126">
        <v>806</v>
      </c>
      <c r="L44" s="126">
        <v>268</v>
      </c>
      <c r="M44" s="126">
        <v>257</v>
      </c>
      <c r="N44" s="126">
        <v>25.9</v>
      </c>
      <c r="O44" s="126">
        <v>5.3</v>
      </c>
      <c r="P44" s="126"/>
      <c r="Q44" s="126">
        <v>28.4</v>
      </c>
      <c r="R44" s="126">
        <v>5.0999999999999996</v>
      </c>
      <c r="S44" s="126" t="s">
        <v>2195</v>
      </c>
      <c r="T44" s="126" t="s">
        <v>2195</v>
      </c>
      <c r="U44" s="126" t="s">
        <v>2187</v>
      </c>
      <c r="V44" s="126"/>
      <c r="W44" s="126"/>
    </row>
    <row r="45" spans="1:23">
      <c r="A45" s="124">
        <v>43</v>
      </c>
      <c r="B45" s="189" t="s">
        <v>2176</v>
      </c>
      <c r="C45" s="189" t="s">
        <v>2247</v>
      </c>
      <c r="D45" s="125" t="s">
        <v>2244</v>
      </c>
      <c r="E45" s="127">
        <v>42938</v>
      </c>
      <c r="F45" s="128">
        <v>0.43055555555555558</v>
      </c>
      <c r="G45" s="127">
        <v>43005</v>
      </c>
      <c r="H45" s="128">
        <v>0.45416666666666666</v>
      </c>
      <c r="I45" s="126">
        <v>832</v>
      </c>
      <c r="J45" s="126">
        <v>246</v>
      </c>
      <c r="K45" s="126">
        <v>758</v>
      </c>
      <c r="L45" s="126">
        <v>300</v>
      </c>
      <c r="M45" s="126">
        <v>691</v>
      </c>
      <c r="N45" s="126">
        <v>23.7</v>
      </c>
      <c r="O45" s="126">
        <v>1.4</v>
      </c>
      <c r="P45" s="126"/>
      <c r="Q45" s="126">
        <v>28.5</v>
      </c>
      <c r="R45" s="126">
        <v>3.5</v>
      </c>
      <c r="S45" s="126" t="s">
        <v>2195</v>
      </c>
      <c r="T45" s="126" t="s">
        <v>2195</v>
      </c>
      <c r="U45" s="126"/>
      <c r="V45" s="126"/>
      <c r="W45" s="126"/>
    </row>
    <row r="46" spans="1:23">
      <c r="A46" s="124">
        <v>44</v>
      </c>
      <c r="B46" s="189" t="s">
        <v>2176</v>
      </c>
      <c r="C46" s="189" t="s">
        <v>2248</v>
      </c>
      <c r="D46" s="125" t="s">
        <v>2244</v>
      </c>
      <c r="E46" s="127">
        <v>42938</v>
      </c>
      <c r="F46" s="128">
        <v>0.4375</v>
      </c>
      <c r="G46" s="127">
        <v>43005</v>
      </c>
      <c r="H46" s="128">
        <v>0.45902777777777781</v>
      </c>
      <c r="I46" s="126">
        <v>1142</v>
      </c>
      <c r="J46" s="126">
        <v>115</v>
      </c>
      <c r="K46" s="126">
        <v>783</v>
      </c>
      <c r="L46" s="126">
        <v>823</v>
      </c>
      <c r="M46" s="126">
        <v>716</v>
      </c>
      <c r="N46" s="126">
        <v>25.3</v>
      </c>
      <c r="O46" s="126">
        <v>2.9</v>
      </c>
      <c r="P46" s="126"/>
      <c r="Q46" s="126">
        <v>27.7</v>
      </c>
      <c r="R46" s="126">
        <v>4.8</v>
      </c>
      <c r="S46" s="126"/>
      <c r="T46" s="126"/>
      <c r="U46" s="126"/>
      <c r="V46" s="126"/>
      <c r="W46" s="126"/>
    </row>
    <row r="47" spans="1:23">
      <c r="A47" s="124">
        <v>45</v>
      </c>
      <c r="B47" s="189" t="s">
        <v>2176</v>
      </c>
      <c r="C47" s="189" t="s">
        <v>2249</v>
      </c>
      <c r="D47" s="125" t="s">
        <v>2244</v>
      </c>
      <c r="E47" s="127">
        <v>42938</v>
      </c>
      <c r="F47" s="128">
        <v>0.4375</v>
      </c>
      <c r="G47" s="127">
        <v>43005</v>
      </c>
      <c r="H47" s="128">
        <v>0.44791666666666669</v>
      </c>
      <c r="I47" s="126">
        <v>1147</v>
      </c>
      <c r="J47" s="126">
        <v>480</v>
      </c>
      <c r="K47" s="126">
        <v>827</v>
      </c>
      <c r="L47" s="126">
        <v>354</v>
      </c>
      <c r="M47" s="126">
        <v>631</v>
      </c>
      <c r="N47" s="126">
        <v>26.8</v>
      </c>
      <c r="O47" s="126">
        <v>5.8</v>
      </c>
      <c r="P47" s="126"/>
      <c r="Q47" s="126">
        <v>27.7</v>
      </c>
      <c r="R47" s="126">
        <v>2.4</v>
      </c>
      <c r="S47" s="126" t="s">
        <v>2238</v>
      </c>
      <c r="T47" s="126" t="s">
        <v>2238</v>
      </c>
      <c r="U47" s="126"/>
      <c r="V47" s="126"/>
      <c r="W47" s="126" t="s">
        <v>3555</v>
      </c>
    </row>
    <row r="48" spans="1:23">
      <c r="A48" s="124">
        <v>46</v>
      </c>
      <c r="B48" s="189" t="s">
        <v>2176</v>
      </c>
      <c r="C48" s="189" t="s">
        <v>2251</v>
      </c>
      <c r="D48" s="125" t="s">
        <v>2244</v>
      </c>
      <c r="E48" s="126"/>
      <c r="F48" s="126"/>
      <c r="G48" s="127"/>
      <c r="H48" s="128"/>
      <c r="I48" s="126">
        <v>835</v>
      </c>
      <c r="J48" s="126"/>
      <c r="K48" s="126"/>
      <c r="L48" s="126"/>
      <c r="M48" s="126"/>
      <c r="N48" s="126"/>
      <c r="O48" s="126"/>
      <c r="P48" s="126"/>
      <c r="Q48" s="126"/>
      <c r="R48" s="126"/>
      <c r="S48" s="126"/>
      <c r="T48" s="126"/>
      <c r="U48" s="126"/>
      <c r="V48" s="126"/>
      <c r="W48" s="126"/>
    </row>
    <row r="49" spans="1:23">
      <c r="A49" s="124">
        <v>47</v>
      </c>
      <c r="B49" s="189" t="s">
        <v>2176</v>
      </c>
      <c r="C49" s="189" t="s">
        <v>2252</v>
      </c>
      <c r="D49" s="125" t="s">
        <v>2244</v>
      </c>
      <c r="E49" s="127">
        <v>42938</v>
      </c>
      <c r="F49" s="128">
        <v>0.44097222222222227</v>
      </c>
      <c r="G49" s="127">
        <v>43005</v>
      </c>
      <c r="H49" s="128">
        <v>0.46180555555555558</v>
      </c>
      <c r="I49" s="126">
        <v>836</v>
      </c>
      <c r="J49" s="126">
        <v>110</v>
      </c>
      <c r="K49" s="126">
        <v>831</v>
      </c>
      <c r="L49" s="126">
        <v>659</v>
      </c>
      <c r="M49" s="126">
        <v>606</v>
      </c>
      <c r="N49" s="126">
        <v>25.1</v>
      </c>
      <c r="O49" s="126">
        <v>6.4</v>
      </c>
      <c r="P49" s="126"/>
      <c r="Q49" s="126">
        <v>27.7</v>
      </c>
      <c r="R49" s="126">
        <v>4.3</v>
      </c>
      <c r="S49" s="126"/>
      <c r="T49" s="126" t="s">
        <v>2179</v>
      </c>
      <c r="U49" s="126"/>
      <c r="V49" s="126"/>
      <c r="W49" s="126"/>
    </row>
    <row r="50" spans="1:23">
      <c r="A50" s="124">
        <v>48</v>
      </c>
      <c r="B50" s="189" t="s">
        <v>2176</v>
      </c>
      <c r="C50" s="189" t="s">
        <v>2254</v>
      </c>
      <c r="D50" s="125" t="s">
        <v>2244</v>
      </c>
      <c r="E50" s="127">
        <v>42938</v>
      </c>
      <c r="F50" s="128">
        <v>0.4375</v>
      </c>
      <c r="G50" s="127">
        <v>43005</v>
      </c>
      <c r="H50" s="128">
        <v>0.45208333333333334</v>
      </c>
      <c r="I50" s="126">
        <v>837</v>
      </c>
      <c r="J50" s="126">
        <v>233</v>
      </c>
      <c r="K50" s="126">
        <v>828</v>
      </c>
      <c r="L50" s="126">
        <v>267</v>
      </c>
      <c r="M50" s="126">
        <v>221</v>
      </c>
      <c r="N50" s="126">
        <v>24.6</v>
      </c>
      <c r="O50" s="126">
        <v>3.6</v>
      </c>
      <c r="P50" s="126"/>
      <c r="Q50" s="126">
        <v>27.3</v>
      </c>
      <c r="R50" s="126">
        <v>4.3</v>
      </c>
      <c r="S50" s="126"/>
      <c r="T50" s="126"/>
      <c r="U50" s="126"/>
      <c r="V50" s="126"/>
      <c r="W50" s="126"/>
    </row>
    <row r="51" spans="1:23">
      <c r="A51" s="124">
        <v>49</v>
      </c>
      <c r="B51" s="189" t="s">
        <v>2176</v>
      </c>
      <c r="C51" s="189" t="s">
        <v>2255</v>
      </c>
      <c r="D51" s="125" t="s">
        <v>2256</v>
      </c>
      <c r="E51" s="127">
        <v>42938</v>
      </c>
      <c r="F51" s="128">
        <v>0.51041666666666663</v>
      </c>
      <c r="G51" s="127">
        <v>43005</v>
      </c>
      <c r="H51" s="128">
        <v>0.6958333333333333</v>
      </c>
      <c r="I51" s="126">
        <v>838</v>
      </c>
      <c r="J51" s="126">
        <v>54</v>
      </c>
      <c r="K51" s="126">
        <v>805</v>
      </c>
      <c r="L51" s="126">
        <v>812</v>
      </c>
      <c r="M51" s="126">
        <v>308</v>
      </c>
      <c r="N51" s="126">
        <v>28.6</v>
      </c>
      <c r="O51" s="126">
        <v>6.3</v>
      </c>
      <c r="P51" s="126"/>
      <c r="Q51" s="126">
        <v>34.4</v>
      </c>
      <c r="R51" s="126">
        <v>7.8</v>
      </c>
      <c r="S51" s="126"/>
      <c r="T51" s="126"/>
      <c r="U51" s="126"/>
      <c r="V51" s="126"/>
      <c r="W51" s="126"/>
    </row>
    <row r="52" spans="1:23">
      <c r="A52" s="124">
        <v>50</v>
      </c>
      <c r="B52" s="189" t="s">
        <v>2176</v>
      </c>
      <c r="C52" s="189" t="s">
        <v>2257</v>
      </c>
      <c r="D52" s="125" t="s">
        <v>2256</v>
      </c>
      <c r="E52" s="127">
        <v>42938</v>
      </c>
      <c r="F52" s="128">
        <v>0.51041666666666663</v>
      </c>
      <c r="G52" s="127"/>
      <c r="H52" s="128"/>
      <c r="I52" s="126">
        <v>839</v>
      </c>
      <c r="J52" s="126">
        <v>276</v>
      </c>
      <c r="K52" s="126">
        <v>754</v>
      </c>
      <c r="L52" s="126">
        <v>212</v>
      </c>
      <c r="M52" s="126">
        <v>644</v>
      </c>
      <c r="N52" s="126">
        <v>27.6</v>
      </c>
      <c r="O52" s="126">
        <v>6.4</v>
      </c>
      <c r="P52" s="126" t="s">
        <v>2518</v>
      </c>
      <c r="Q52" s="126"/>
      <c r="R52" s="126"/>
      <c r="S52" s="126"/>
      <c r="T52" s="126"/>
      <c r="U52" s="126"/>
      <c r="V52" s="126"/>
      <c r="W52" s="126" t="s">
        <v>3556</v>
      </c>
    </row>
    <row r="53" spans="1:23">
      <c r="A53" s="124">
        <v>51</v>
      </c>
      <c r="B53" s="189" t="s">
        <v>2176</v>
      </c>
      <c r="C53" s="189" t="s">
        <v>2258</v>
      </c>
      <c r="D53" s="125" t="s">
        <v>2256</v>
      </c>
      <c r="E53" s="127">
        <v>42938</v>
      </c>
      <c r="F53" s="128">
        <v>0.50694444444444442</v>
      </c>
      <c r="G53" s="127">
        <v>43005</v>
      </c>
      <c r="H53" s="128">
        <v>0.70833333333333337</v>
      </c>
      <c r="I53" s="126">
        <v>840</v>
      </c>
      <c r="J53" s="126">
        <v>227</v>
      </c>
      <c r="K53" s="126">
        <v>798</v>
      </c>
      <c r="L53" s="126">
        <v>598</v>
      </c>
      <c r="M53" s="126">
        <v>242</v>
      </c>
      <c r="N53" s="126">
        <v>34</v>
      </c>
      <c r="O53" s="126">
        <v>3.2</v>
      </c>
      <c r="P53" s="126"/>
      <c r="Q53" s="126">
        <v>34.9</v>
      </c>
      <c r="R53" s="126">
        <v>1.7</v>
      </c>
      <c r="S53" s="126"/>
      <c r="T53" s="126"/>
      <c r="U53" s="126"/>
      <c r="V53" s="126"/>
      <c r="W53" s="126"/>
    </row>
    <row r="54" spans="1:23">
      <c r="A54" s="124">
        <v>52</v>
      </c>
      <c r="B54" s="189" t="s">
        <v>2176</v>
      </c>
      <c r="C54" s="189" t="s">
        <v>2259</v>
      </c>
      <c r="D54" s="125" t="s">
        <v>2256</v>
      </c>
      <c r="E54" s="127">
        <v>42938</v>
      </c>
      <c r="F54" s="128">
        <v>0.51388888888888895</v>
      </c>
      <c r="G54" s="127">
        <v>43005</v>
      </c>
      <c r="H54" s="128">
        <v>0.70416666666666661</v>
      </c>
      <c r="I54" s="124">
        <v>1253</v>
      </c>
      <c r="J54" s="126">
        <v>237</v>
      </c>
      <c r="K54" s="126">
        <v>833</v>
      </c>
      <c r="L54" s="126">
        <v>848</v>
      </c>
      <c r="M54" s="126">
        <v>648</v>
      </c>
      <c r="N54" s="126">
        <v>28.2</v>
      </c>
      <c r="O54" s="126">
        <v>8.6</v>
      </c>
      <c r="P54" s="126"/>
      <c r="Q54" s="126">
        <v>33.299999999999997</v>
      </c>
      <c r="R54" s="126">
        <v>2.9</v>
      </c>
      <c r="S54" s="126"/>
      <c r="T54" s="126"/>
      <c r="U54" s="126"/>
      <c r="V54" s="126"/>
      <c r="W54" s="126"/>
    </row>
    <row r="55" spans="1:23">
      <c r="A55" s="124">
        <v>53</v>
      </c>
      <c r="B55" s="189" t="s">
        <v>2176</v>
      </c>
      <c r="C55" s="189" t="s">
        <v>2260</v>
      </c>
      <c r="D55" s="125" t="s">
        <v>2256</v>
      </c>
      <c r="E55" s="127">
        <v>42938</v>
      </c>
      <c r="F55" s="128">
        <v>0.51736111111111105</v>
      </c>
      <c r="G55" s="127">
        <v>43005</v>
      </c>
      <c r="H55" s="128">
        <v>0.70208333333333339</v>
      </c>
      <c r="I55" s="135">
        <v>1252</v>
      </c>
      <c r="J55" s="126">
        <v>172</v>
      </c>
      <c r="K55" s="126">
        <v>734</v>
      </c>
      <c r="L55" s="126">
        <v>759</v>
      </c>
      <c r="M55" s="126">
        <v>140</v>
      </c>
      <c r="N55" s="126">
        <v>27.3</v>
      </c>
      <c r="O55" s="126">
        <v>8.9</v>
      </c>
      <c r="P55" s="126"/>
      <c r="Q55" s="126">
        <v>33.5</v>
      </c>
      <c r="R55" s="126">
        <v>4.0999999999999996</v>
      </c>
      <c r="S55" s="126"/>
      <c r="T55" s="126"/>
      <c r="U55" s="126"/>
      <c r="V55" s="126"/>
      <c r="W55" s="126"/>
    </row>
    <row r="56" spans="1:23">
      <c r="A56" s="124">
        <v>54</v>
      </c>
      <c r="B56" s="189" t="s">
        <v>2176</v>
      </c>
      <c r="C56" s="189" t="s">
        <v>2261</v>
      </c>
      <c r="D56" s="125" t="s">
        <v>2256</v>
      </c>
      <c r="E56" s="126"/>
      <c r="F56" s="126"/>
      <c r="G56" s="126"/>
      <c r="H56" s="126"/>
      <c r="I56" s="190">
        <v>843</v>
      </c>
      <c r="J56" s="126"/>
      <c r="K56" s="126"/>
      <c r="L56" s="126"/>
      <c r="M56" s="126"/>
      <c r="N56" s="126"/>
      <c r="O56" s="126"/>
      <c r="P56" s="126"/>
      <c r="Q56" s="126"/>
      <c r="R56" s="126"/>
      <c r="S56" s="126"/>
      <c r="T56" s="126"/>
      <c r="U56" s="126"/>
      <c r="V56" s="126"/>
      <c r="W56" s="126"/>
    </row>
    <row r="57" spans="1:23">
      <c r="A57" s="124">
        <v>55</v>
      </c>
      <c r="B57" s="189" t="s">
        <v>2176</v>
      </c>
      <c r="C57" s="189" t="s">
        <v>2262</v>
      </c>
      <c r="D57" s="125" t="s">
        <v>2256</v>
      </c>
      <c r="E57" s="127">
        <v>42938</v>
      </c>
      <c r="F57" s="128">
        <v>0.51041666666666663</v>
      </c>
      <c r="G57" s="127">
        <v>43005</v>
      </c>
      <c r="H57" s="128">
        <v>0.69930555555555562</v>
      </c>
      <c r="I57" s="126">
        <v>844</v>
      </c>
      <c r="J57" s="126">
        <v>86</v>
      </c>
      <c r="K57" s="132">
        <v>839</v>
      </c>
      <c r="L57" s="126">
        <v>260</v>
      </c>
      <c r="M57" s="126">
        <v>192</v>
      </c>
      <c r="N57" s="126">
        <v>28.3</v>
      </c>
      <c r="O57" s="126">
        <v>4.5999999999999996</v>
      </c>
      <c r="P57" s="126" t="s">
        <v>2519</v>
      </c>
      <c r="Q57" s="126">
        <v>35.5</v>
      </c>
      <c r="R57" s="126">
        <v>5</v>
      </c>
      <c r="S57" s="126" t="s">
        <v>2238</v>
      </c>
      <c r="T57" s="126" t="s">
        <v>2238</v>
      </c>
      <c r="U57" s="126"/>
      <c r="V57" s="126"/>
      <c r="W57" s="126"/>
    </row>
    <row r="58" spans="1:23">
      <c r="A58" s="124">
        <v>56</v>
      </c>
      <c r="B58" s="189" t="s">
        <v>2176</v>
      </c>
      <c r="C58" s="189" t="s">
        <v>2263</v>
      </c>
      <c r="D58" s="125" t="s">
        <v>2256</v>
      </c>
      <c r="E58" s="127">
        <v>42938</v>
      </c>
      <c r="F58" s="128">
        <v>0.50694444444444442</v>
      </c>
      <c r="G58" s="127">
        <v>43005</v>
      </c>
      <c r="H58" s="128">
        <v>0.70624999999999993</v>
      </c>
      <c r="I58" s="126">
        <v>845</v>
      </c>
      <c r="J58" s="126">
        <v>107</v>
      </c>
      <c r="K58" s="126">
        <v>760</v>
      </c>
      <c r="L58" s="126">
        <v>493</v>
      </c>
      <c r="M58" s="126">
        <v>227</v>
      </c>
      <c r="N58" s="126">
        <v>27.7</v>
      </c>
      <c r="O58" s="126">
        <v>9.1</v>
      </c>
      <c r="P58" s="126"/>
      <c r="Q58" s="126">
        <v>32.4</v>
      </c>
      <c r="R58" s="126">
        <v>7.5</v>
      </c>
      <c r="S58" s="126"/>
      <c r="T58" s="126"/>
      <c r="U58" s="126"/>
      <c r="V58" s="126"/>
      <c r="W58" s="126"/>
    </row>
    <row r="59" spans="1:23">
      <c r="A59" s="124">
        <v>57</v>
      </c>
      <c r="B59" s="189" t="s">
        <v>2176</v>
      </c>
      <c r="C59" s="191" t="s">
        <v>2264</v>
      </c>
      <c r="D59" s="125" t="s">
        <v>2265</v>
      </c>
      <c r="E59" s="127">
        <v>42938</v>
      </c>
      <c r="F59" s="128">
        <v>0.54513888888888895</v>
      </c>
      <c r="G59" s="127">
        <v>43005</v>
      </c>
      <c r="H59" s="128">
        <v>0.66041666666666665</v>
      </c>
      <c r="I59" s="126">
        <v>1150</v>
      </c>
      <c r="J59" s="126">
        <v>41</v>
      </c>
      <c r="K59" s="126">
        <v>830</v>
      </c>
      <c r="L59" s="126">
        <v>342</v>
      </c>
      <c r="M59" s="126">
        <v>416</v>
      </c>
      <c r="N59" s="126">
        <v>32.6</v>
      </c>
      <c r="O59" s="126">
        <v>6.2</v>
      </c>
      <c r="P59" s="126"/>
      <c r="Q59" s="126">
        <v>33.9</v>
      </c>
      <c r="R59" s="126">
        <v>1.7</v>
      </c>
      <c r="S59" s="126"/>
      <c r="T59" s="126"/>
      <c r="U59" s="126"/>
      <c r="V59" s="126"/>
      <c r="W59" s="126"/>
    </row>
    <row r="60" spans="1:23">
      <c r="A60" s="124">
        <v>58</v>
      </c>
      <c r="B60" s="189" t="s">
        <v>2176</v>
      </c>
      <c r="C60" s="191" t="s">
        <v>2267</v>
      </c>
      <c r="D60" s="125" t="s">
        <v>2265</v>
      </c>
      <c r="E60" s="127">
        <v>42938</v>
      </c>
      <c r="F60" s="128">
        <v>0.54861111111111105</v>
      </c>
      <c r="G60" s="127">
        <v>43005</v>
      </c>
      <c r="H60" s="128">
        <v>0.65763888888888888</v>
      </c>
      <c r="I60" s="126">
        <v>1148</v>
      </c>
      <c r="J60" s="126">
        <v>481</v>
      </c>
      <c r="K60" s="126">
        <v>725</v>
      </c>
      <c r="L60" s="126">
        <v>735</v>
      </c>
      <c r="M60" s="126">
        <v>689</v>
      </c>
      <c r="N60" s="126">
        <v>31.1</v>
      </c>
      <c r="O60" s="126">
        <v>9.6</v>
      </c>
      <c r="P60" s="126"/>
      <c r="Q60" s="126">
        <v>33.6</v>
      </c>
      <c r="R60" s="126">
        <v>1.8</v>
      </c>
      <c r="S60" s="126" t="s">
        <v>2179</v>
      </c>
      <c r="T60" s="126" t="s">
        <v>2179</v>
      </c>
      <c r="U60" s="126"/>
      <c r="V60" s="126"/>
      <c r="W60" s="126"/>
    </row>
    <row r="61" spans="1:23">
      <c r="A61" s="124">
        <v>59</v>
      </c>
      <c r="B61" s="189" t="s">
        <v>2176</v>
      </c>
      <c r="C61" s="191" t="s">
        <v>2268</v>
      </c>
      <c r="D61" s="125" t="s">
        <v>2265</v>
      </c>
      <c r="E61" s="127">
        <v>42938</v>
      </c>
      <c r="F61" s="128">
        <v>0.55208333333333337</v>
      </c>
      <c r="G61" s="127">
        <v>43005</v>
      </c>
      <c r="H61" s="128">
        <v>0.66666666666666663</v>
      </c>
      <c r="I61" s="126">
        <v>848</v>
      </c>
      <c r="J61" s="126">
        <v>261</v>
      </c>
      <c r="K61" s="126">
        <v>721</v>
      </c>
      <c r="L61" s="126">
        <v>558</v>
      </c>
      <c r="M61" s="168">
        <v>231</v>
      </c>
      <c r="N61" s="126">
        <v>31.6</v>
      </c>
      <c r="O61" s="126">
        <v>7.6</v>
      </c>
      <c r="P61" s="126"/>
      <c r="Q61" s="126">
        <v>32</v>
      </c>
      <c r="R61" s="126">
        <v>7.8</v>
      </c>
      <c r="S61" s="126"/>
      <c r="T61" s="126"/>
      <c r="U61" s="126"/>
      <c r="V61" s="126"/>
      <c r="W61" s="126"/>
    </row>
    <row r="62" spans="1:23">
      <c r="A62" s="124">
        <v>60</v>
      </c>
      <c r="B62" s="189" t="s">
        <v>2176</v>
      </c>
      <c r="C62" s="191" t="s">
        <v>2269</v>
      </c>
      <c r="D62" s="125" t="s">
        <v>2265</v>
      </c>
      <c r="E62" s="127">
        <v>42938</v>
      </c>
      <c r="F62" s="128">
        <v>0.55555555555555558</v>
      </c>
      <c r="G62" s="127">
        <v>43005</v>
      </c>
      <c r="H62" s="128">
        <v>0.66527777777777775</v>
      </c>
      <c r="I62" s="126">
        <v>849</v>
      </c>
      <c r="J62" s="126">
        <v>152</v>
      </c>
      <c r="K62" s="126">
        <v>763</v>
      </c>
      <c r="L62" s="126">
        <v>751</v>
      </c>
      <c r="M62" s="126">
        <v>297</v>
      </c>
      <c r="N62" s="126">
        <v>33.1</v>
      </c>
      <c r="O62" s="126">
        <v>7.4</v>
      </c>
      <c r="P62" s="126"/>
      <c r="Q62" s="126">
        <v>32.200000000000003</v>
      </c>
      <c r="R62" s="126">
        <v>3.9</v>
      </c>
      <c r="S62" s="126"/>
      <c r="T62" s="126"/>
      <c r="U62" s="126"/>
      <c r="V62" s="126"/>
      <c r="W62" s="126" t="s">
        <v>3550</v>
      </c>
    </row>
    <row r="63" spans="1:23">
      <c r="A63" s="124">
        <v>61</v>
      </c>
      <c r="B63" s="189" t="s">
        <v>2176</v>
      </c>
      <c r="C63" s="191" t="s">
        <v>2271</v>
      </c>
      <c r="D63" s="125" t="s">
        <v>2265</v>
      </c>
      <c r="E63" s="127">
        <v>42938</v>
      </c>
      <c r="F63" s="128">
        <v>0.55902777777777779</v>
      </c>
      <c r="G63" s="127">
        <v>43005</v>
      </c>
      <c r="H63" s="128">
        <v>0.65347222222222223</v>
      </c>
      <c r="I63" s="126">
        <v>1149</v>
      </c>
      <c r="J63" s="126">
        <v>191</v>
      </c>
      <c r="K63" s="126">
        <v>775</v>
      </c>
      <c r="L63" s="126">
        <v>748</v>
      </c>
      <c r="M63" s="126">
        <v>200</v>
      </c>
      <c r="N63" s="126">
        <v>33</v>
      </c>
      <c r="O63" s="126">
        <v>4.9000000000000004</v>
      </c>
      <c r="P63" s="126"/>
      <c r="Q63" s="126">
        <v>35</v>
      </c>
      <c r="R63" s="167">
        <v>4.0999999999999996</v>
      </c>
      <c r="S63" s="126"/>
      <c r="T63" s="126"/>
      <c r="U63" s="126"/>
      <c r="V63" s="126"/>
      <c r="W63" s="126"/>
    </row>
    <row r="64" spans="1:23">
      <c r="A64" s="124">
        <v>62</v>
      </c>
      <c r="B64" s="189" t="s">
        <v>2176</v>
      </c>
      <c r="C64" s="191" t="s">
        <v>2272</v>
      </c>
      <c r="D64" s="125" t="s">
        <v>2265</v>
      </c>
      <c r="E64" s="128"/>
      <c r="F64" s="128"/>
      <c r="G64" s="127"/>
      <c r="H64" s="128"/>
      <c r="I64" s="126">
        <v>1151</v>
      </c>
      <c r="J64" s="128"/>
      <c r="K64" s="128"/>
      <c r="L64" s="128"/>
      <c r="M64" s="128"/>
      <c r="N64" s="128"/>
      <c r="O64" s="128"/>
      <c r="P64" s="128"/>
      <c r="Q64" s="126"/>
      <c r="R64" s="126"/>
      <c r="S64" s="126"/>
      <c r="T64" s="126"/>
      <c r="U64" s="126"/>
      <c r="V64" s="126"/>
      <c r="W64" s="126"/>
    </row>
    <row r="65" spans="1:23">
      <c r="A65" s="124">
        <v>63</v>
      </c>
      <c r="B65" s="189" t="s">
        <v>2176</v>
      </c>
      <c r="C65" s="191" t="s">
        <v>2274</v>
      </c>
      <c r="D65" s="125" t="s">
        <v>2265</v>
      </c>
      <c r="E65" s="127">
        <v>42938</v>
      </c>
      <c r="F65" s="128">
        <v>0.54861111111111105</v>
      </c>
      <c r="G65" s="127">
        <v>43005</v>
      </c>
      <c r="H65" s="128">
        <v>0.66180555555555554</v>
      </c>
      <c r="I65" s="126">
        <v>852</v>
      </c>
      <c r="J65" s="126">
        <v>49</v>
      </c>
      <c r="K65" s="126">
        <v>733</v>
      </c>
      <c r="L65" s="126">
        <v>629</v>
      </c>
      <c r="M65" s="126">
        <v>713</v>
      </c>
      <c r="N65" s="126">
        <v>30.5</v>
      </c>
      <c r="O65" s="126">
        <v>4.7</v>
      </c>
      <c r="P65" s="126"/>
      <c r="Q65" s="126">
        <v>32.1</v>
      </c>
      <c r="R65" s="126">
        <v>4.8</v>
      </c>
      <c r="S65" s="126"/>
      <c r="T65" s="126"/>
      <c r="U65" s="126"/>
      <c r="V65" s="126"/>
      <c r="W65" s="126"/>
    </row>
    <row r="66" spans="1:23">
      <c r="A66" s="124">
        <v>64</v>
      </c>
      <c r="B66" s="189" t="s">
        <v>2176</v>
      </c>
      <c r="C66" s="191" t="s">
        <v>2275</v>
      </c>
      <c r="D66" s="125" t="s">
        <v>2265</v>
      </c>
      <c r="E66" s="127">
        <v>42938</v>
      </c>
      <c r="F66" s="128">
        <v>0.55555555555555558</v>
      </c>
      <c r="G66" s="127">
        <v>43005</v>
      </c>
      <c r="H66" s="128">
        <v>0.66319444444444442</v>
      </c>
      <c r="I66" s="126">
        <v>853</v>
      </c>
      <c r="J66" s="132">
        <v>347</v>
      </c>
      <c r="K66" s="126">
        <v>765</v>
      </c>
      <c r="L66" s="126">
        <v>84</v>
      </c>
      <c r="M66" s="132">
        <v>237</v>
      </c>
      <c r="N66" s="126">
        <v>30.4</v>
      </c>
      <c r="O66" s="126">
        <v>3.5</v>
      </c>
      <c r="P66" s="126"/>
      <c r="Q66" s="126">
        <v>32.6</v>
      </c>
      <c r="R66" s="126">
        <v>7.6</v>
      </c>
      <c r="S66" s="126"/>
      <c r="T66" s="126"/>
      <c r="U66" s="126"/>
      <c r="V66" s="126"/>
      <c r="W66" s="126"/>
    </row>
    <row r="67" spans="1:23">
      <c r="A67" s="124">
        <v>65</v>
      </c>
      <c r="B67" s="189" t="s">
        <v>2276</v>
      </c>
      <c r="C67" s="189" t="s">
        <v>2277</v>
      </c>
      <c r="D67" s="125" t="s">
        <v>2278</v>
      </c>
      <c r="E67" s="127">
        <v>42937</v>
      </c>
      <c r="F67" s="128">
        <v>0.50347222222222221</v>
      </c>
      <c r="G67" s="127">
        <v>43005</v>
      </c>
      <c r="H67" s="128">
        <v>0.58472222222222225</v>
      </c>
      <c r="I67" s="126">
        <v>906</v>
      </c>
      <c r="J67" s="126">
        <v>495</v>
      </c>
      <c r="K67" s="126">
        <v>731</v>
      </c>
      <c r="L67" s="167">
        <v>586</v>
      </c>
      <c r="M67" s="167">
        <v>654</v>
      </c>
      <c r="N67" s="126">
        <v>27.1</v>
      </c>
      <c r="O67" s="126">
        <v>11.5</v>
      </c>
      <c r="P67" s="126"/>
      <c r="Q67" s="126">
        <v>28.9</v>
      </c>
      <c r="R67" s="126">
        <v>9.8000000000000007</v>
      </c>
      <c r="S67" s="126"/>
      <c r="T67" s="126"/>
      <c r="U67" s="126"/>
      <c r="V67" s="126"/>
      <c r="W67" s="126" t="s">
        <v>3557</v>
      </c>
    </row>
    <row r="68" spans="1:23">
      <c r="A68" s="124">
        <v>66</v>
      </c>
      <c r="B68" s="189" t="s">
        <v>2276</v>
      </c>
      <c r="C68" s="189" t="s">
        <v>2279</v>
      </c>
      <c r="D68" s="125" t="s">
        <v>2278</v>
      </c>
      <c r="E68" s="127">
        <v>42937</v>
      </c>
      <c r="F68" s="128">
        <v>0.49652777777777773</v>
      </c>
      <c r="G68" s="127">
        <v>43005</v>
      </c>
      <c r="H68" s="128">
        <v>0.59722222222222221</v>
      </c>
      <c r="I68" s="126">
        <v>1096</v>
      </c>
      <c r="J68" s="126">
        <v>247</v>
      </c>
      <c r="K68" s="126">
        <v>816</v>
      </c>
      <c r="L68" s="126">
        <v>851</v>
      </c>
      <c r="M68" s="126">
        <v>634</v>
      </c>
      <c r="N68" s="126">
        <v>21.3</v>
      </c>
      <c r="O68" s="126">
        <v>11.3</v>
      </c>
      <c r="P68" s="126"/>
      <c r="Q68" s="126">
        <v>25.9</v>
      </c>
      <c r="R68" s="126">
        <v>8.9</v>
      </c>
      <c r="S68" s="126" t="s">
        <v>2195</v>
      </c>
      <c r="T68" s="126"/>
      <c r="U68" s="126"/>
      <c r="V68" s="126"/>
      <c r="W68" s="126"/>
    </row>
    <row r="69" spans="1:23">
      <c r="A69" s="124">
        <v>67</v>
      </c>
      <c r="B69" s="189" t="s">
        <v>2276</v>
      </c>
      <c r="C69" s="189" t="s">
        <v>2280</v>
      </c>
      <c r="D69" s="125" t="s">
        <v>2278</v>
      </c>
      <c r="E69" s="128"/>
      <c r="F69" s="128"/>
      <c r="G69" s="127"/>
      <c r="H69" s="128"/>
      <c r="I69" s="126">
        <v>908</v>
      </c>
      <c r="J69" s="128"/>
      <c r="K69" s="128"/>
      <c r="L69" s="128"/>
      <c r="M69" s="128"/>
      <c r="N69" s="128"/>
      <c r="O69" s="128"/>
      <c r="P69" s="128"/>
      <c r="Q69" s="126"/>
      <c r="R69" s="126"/>
      <c r="S69" s="126"/>
      <c r="T69" s="126"/>
      <c r="U69" s="126"/>
      <c r="V69" s="126"/>
      <c r="W69" s="126"/>
    </row>
    <row r="70" spans="1:23">
      <c r="A70" s="124">
        <v>68</v>
      </c>
      <c r="B70" s="189" t="s">
        <v>2276</v>
      </c>
      <c r="C70" s="189" t="s">
        <v>2281</v>
      </c>
      <c r="D70" s="125" t="s">
        <v>2278</v>
      </c>
      <c r="E70" s="127">
        <v>42937</v>
      </c>
      <c r="F70" s="128">
        <v>0.49652777777777773</v>
      </c>
      <c r="G70" s="127">
        <v>43005</v>
      </c>
      <c r="H70" s="128">
        <v>0.59513888888888888</v>
      </c>
      <c r="I70" s="126">
        <v>1102</v>
      </c>
      <c r="J70" s="126">
        <v>63</v>
      </c>
      <c r="K70" s="126">
        <v>815</v>
      </c>
      <c r="L70" s="126">
        <v>467</v>
      </c>
      <c r="M70" s="126">
        <v>201</v>
      </c>
      <c r="N70" s="126">
        <v>25.6</v>
      </c>
      <c r="O70" s="126">
        <v>7.9</v>
      </c>
      <c r="P70" s="126"/>
      <c r="Q70" s="126">
        <v>28.1</v>
      </c>
      <c r="R70" s="126">
        <v>7.6</v>
      </c>
      <c r="S70" s="126"/>
      <c r="T70" s="126"/>
      <c r="U70" s="126"/>
      <c r="V70" s="126"/>
      <c r="W70" s="126"/>
    </row>
    <row r="71" spans="1:23">
      <c r="A71" s="124">
        <v>69</v>
      </c>
      <c r="B71" s="189" t="s">
        <v>2276</v>
      </c>
      <c r="C71" s="189" t="s">
        <v>2282</v>
      </c>
      <c r="D71" s="125" t="s">
        <v>2278</v>
      </c>
      <c r="E71" s="127">
        <v>42937</v>
      </c>
      <c r="F71" s="128">
        <v>0.50347222222222221</v>
      </c>
      <c r="G71" s="127">
        <v>43006</v>
      </c>
      <c r="H71" s="128">
        <v>0.58958333333333335</v>
      </c>
      <c r="I71" s="126">
        <v>910</v>
      </c>
      <c r="J71" s="126">
        <v>382</v>
      </c>
      <c r="K71" s="126">
        <v>741</v>
      </c>
      <c r="L71" s="126">
        <v>766</v>
      </c>
      <c r="M71" s="126">
        <v>174</v>
      </c>
      <c r="N71" s="126">
        <v>25</v>
      </c>
      <c r="O71" s="126">
        <v>7.6</v>
      </c>
      <c r="P71" s="92"/>
      <c r="Q71" s="126">
        <v>28.1</v>
      </c>
      <c r="R71" s="126">
        <v>8.3000000000000007</v>
      </c>
      <c r="S71" s="126"/>
      <c r="T71" s="126" t="s">
        <v>2319</v>
      </c>
      <c r="U71" s="126"/>
      <c r="V71" s="126"/>
      <c r="W71" s="126"/>
    </row>
    <row r="72" spans="1:23">
      <c r="A72" s="124">
        <v>70</v>
      </c>
      <c r="B72" s="189" t="s">
        <v>2276</v>
      </c>
      <c r="C72" s="189" t="s">
        <v>2283</v>
      </c>
      <c r="D72" s="125" t="s">
        <v>2278</v>
      </c>
      <c r="E72" s="127">
        <v>42937</v>
      </c>
      <c r="F72" s="128">
        <v>0.5</v>
      </c>
      <c r="G72" s="127">
        <v>43006</v>
      </c>
      <c r="H72" s="128">
        <v>0.58750000000000002</v>
      </c>
      <c r="I72" s="126">
        <v>911</v>
      </c>
      <c r="J72" s="126">
        <v>278</v>
      </c>
      <c r="K72" s="126">
        <v>294</v>
      </c>
      <c r="L72" s="132">
        <v>430</v>
      </c>
      <c r="M72" s="126">
        <v>261</v>
      </c>
      <c r="N72" s="126">
        <v>25.8</v>
      </c>
      <c r="O72" s="126">
        <v>10.199999999999999</v>
      </c>
      <c r="P72" s="126"/>
      <c r="Q72" s="126">
        <v>28.6</v>
      </c>
      <c r="R72" s="126">
        <v>7.4</v>
      </c>
      <c r="S72" s="126"/>
      <c r="T72" s="126" t="s">
        <v>2195</v>
      </c>
      <c r="U72" s="126"/>
      <c r="V72" s="126"/>
      <c r="W72" s="126"/>
    </row>
    <row r="73" spans="1:23">
      <c r="A73" s="124">
        <v>71</v>
      </c>
      <c r="B73" s="189" t="s">
        <v>2276</v>
      </c>
      <c r="C73" s="189" t="s">
        <v>2284</v>
      </c>
      <c r="D73" s="125" t="s">
        <v>2278</v>
      </c>
      <c r="E73" s="127">
        <v>42937</v>
      </c>
      <c r="F73" s="128">
        <v>0.49305555555555558</v>
      </c>
      <c r="G73" s="127">
        <v>43006</v>
      </c>
      <c r="H73" s="128">
        <v>0.59097222222222223</v>
      </c>
      <c r="I73" s="126">
        <v>912</v>
      </c>
      <c r="J73" s="126">
        <v>138</v>
      </c>
      <c r="K73" s="126">
        <v>761</v>
      </c>
      <c r="L73" s="126">
        <v>174</v>
      </c>
      <c r="M73" s="126">
        <v>203</v>
      </c>
      <c r="N73" s="126">
        <v>26.8</v>
      </c>
      <c r="O73" s="126">
        <v>8.8000000000000007</v>
      </c>
      <c r="P73" s="126"/>
      <c r="Q73" s="126">
        <v>28.4</v>
      </c>
      <c r="R73" s="126">
        <v>11.1</v>
      </c>
      <c r="S73" s="126"/>
      <c r="T73" s="126"/>
      <c r="U73" s="126"/>
      <c r="V73" s="126"/>
      <c r="W73" s="126"/>
    </row>
    <row r="74" spans="1:23">
      <c r="A74" s="124">
        <v>72</v>
      </c>
      <c r="B74" s="189" t="s">
        <v>2276</v>
      </c>
      <c r="C74" s="189" t="s">
        <v>2285</v>
      </c>
      <c r="D74" s="125" t="s">
        <v>2278</v>
      </c>
      <c r="E74" s="127">
        <v>42937</v>
      </c>
      <c r="F74" s="128">
        <v>0.49305555555555558</v>
      </c>
      <c r="G74" s="127">
        <v>43006</v>
      </c>
      <c r="H74" s="128">
        <v>0.59305555555555556</v>
      </c>
      <c r="I74" s="126">
        <v>913</v>
      </c>
      <c r="J74" s="126">
        <v>431</v>
      </c>
      <c r="K74" s="126">
        <v>780</v>
      </c>
      <c r="L74" s="126">
        <v>714</v>
      </c>
      <c r="M74" s="126">
        <v>191</v>
      </c>
      <c r="N74" s="126">
        <v>25.6</v>
      </c>
      <c r="O74" s="126">
        <v>9.1999999999999993</v>
      </c>
      <c r="P74" s="126"/>
      <c r="Q74" s="126">
        <v>27.1</v>
      </c>
      <c r="R74" s="126">
        <v>9.8000000000000007</v>
      </c>
      <c r="S74" s="126"/>
      <c r="T74" s="126"/>
      <c r="U74" s="126"/>
      <c r="V74" s="126"/>
      <c r="W74" s="126"/>
    </row>
    <row r="75" spans="1:23">
      <c r="A75" s="124">
        <v>73</v>
      </c>
      <c r="B75" s="189" t="s">
        <v>2276</v>
      </c>
      <c r="C75" s="189" t="s">
        <v>2286</v>
      </c>
      <c r="D75" s="125" t="s">
        <v>2287</v>
      </c>
      <c r="E75" s="127">
        <v>42937</v>
      </c>
      <c r="F75" s="128">
        <v>0.66319444444444442</v>
      </c>
      <c r="G75" s="127">
        <v>43006</v>
      </c>
      <c r="H75" s="128">
        <v>0.65</v>
      </c>
      <c r="I75" s="126">
        <v>1132</v>
      </c>
      <c r="J75" s="126">
        <v>321</v>
      </c>
      <c r="K75" s="126">
        <v>730</v>
      </c>
      <c r="L75" s="126">
        <v>726</v>
      </c>
      <c r="M75" s="126">
        <v>160</v>
      </c>
      <c r="N75" s="126">
        <v>27.8</v>
      </c>
      <c r="O75" s="126">
        <v>10.4</v>
      </c>
      <c r="P75" s="126"/>
      <c r="Q75" s="126">
        <v>28.9</v>
      </c>
      <c r="R75" s="126">
        <v>8.6999999999999993</v>
      </c>
      <c r="S75" s="126"/>
      <c r="T75" s="126"/>
      <c r="U75" s="126"/>
      <c r="V75" s="126"/>
      <c r="W75" s="126" t="s">
        <v>3557</v>
      </c>
    </row>
    <row r="76" spans="1:23">
      <c r="A76" s="124">
        <v>74</v>
      </c>
      <c r="B76" s="189" t="s">
        <v>2276</v>
      </c>
      <c r="C76" s="189" t="s">
        <v>2288</v>
      </c>
      <c r="D76" s="125" t="s">
        <v>2287</v>
      </c>
      <c r="E76" s="127">
        <v>42937</v>
      </c>
      <c r="F76" s="128">
        <v>0.65972222222222221</v>
      </c>
      <c r="G76" s="127">
        <v>43006</v>
      </c>
      <c r="H76" s="128">
        <v>0.6430555555555556</v>
      </c>
      <c r="I76" s="126">
        <v>1129</v>
      </c>
      <c r="J76" s="126">
        <v>329</v>
      </c>
      <c r="K76" s="126">
        <v>825</v>
      </c>
      <c r="L76" s="126">
        <v>866</v>
      </c>
      <c r="M76" s="126">
        <v>275</v>
      </c>
      <c r="N76" s="126">
        <v>27.3</v>
      </c>
      <c r="O76" s="126">
        <v>10.8</v>
      </c>
      <c r="P76" s="126" t="s">
        <v>2521</v>
      </c>
      <c r="Q76" s="126">
        <v>28.9</v>
      </c>
      <c r="R76" s="126">
        <v>10.8</v>
      </c>
      <c r="S76" s="126"/>
      <c r="T76" s="126"/>
      <c r="U76" s="126"/>
      <c r="V76" s="126"/>
      <c r="W76" s="126"/>
    </row>
    <row r="77" spans="1:23">
      <c r="A77" s="124">
        <v>75</v>
      </c>
      <c r="B77" s="189" t="s">
        <v>2276</v>
      </c>
      <c r="C77" s="189" t="s">
        <v>2289</v>
      </c>
      <c r="D77" s="125" t="s">
        <v>2287</v>
      </c>
      <c r="E77" s="127">
        <v>42937</v>
      </c>
      <c r="F77" s="128">
        <v>0.65972222222222221</v>
      </c>
      <c r="G77" s="127">
        <v>43006</v>
      </c>
      <c r="H77" s="128">
        <v>0.65972222222222221</v>
      </c>
      <c r="I77" s="126">
        <v>1133</v>
      </c>
      <c r="J77" s="126">
        <v>215</v>
      </c>
      <c r="K77" s="126">
        <v>840</v>
      </c>
      <c r="L77" s="126">
        <v>705</v>
      </c>
      <c r="M77" s="126">
        <v>657</v>
      </c>
      <c r="N77" s="126">
        <v>25.1</v>
      </c>
      <c r="O77" s="126">
        <v>13</v>
      </c>
      <c r="P77" s="126"/>
      <c r="Q77" s="126">
        <v>29.3</v>
      </c>
      <c r="R77" s="126">
        <v>11.6</v>
      </c>
      <c r="S77" s="126" t="s">
        <v>2179</v>
      </c>
      <c r="T77" s="126"/>
      <c r="U77" s="126"/>
      <c r="V77" s="126"/>
      <c r="W77" s="126"/>
    </row>
    <row r="78" spans="1:23">
      <c r="A78" s="124">
        <v>76</v>
      </c>
      <c r="B78" s="189" t="s">
        <v>2276</v>
      </c>
      <c r="C78" s="189" t="s">
        <v>2290</v>
      </c>
      <c r="D78" s="125" t="s">
        <v>2287</v>
      </c>
      <c r="E78" s="127">
        <v>42937</v>
      </c>
      <c r="F78" s="128">
        <v>0.65625</v>
      </c>
      <c r="G78" s="127">
        <v>43006</v>
      </c>
      <c r="H78" s="128">
        <v>0.66111111111111109</v>
      </c>
      <c r="I78" s="126">
        <v>917</v>
      </c>
      <c r="J78" s="135">
        <v>60</v>
      </c>
      <c r="K78" s="126">
        <v>770</v>
      </c>
      <c r="L78" s="126">
        <v>601</v>
      </c>
      <c r="M78" s="126">
        <v>306</v>
      </c>
      <c r="N78" s="126">
        <v>27.5</v>
      </c>
      <c r="O78" s="126">
        <v>11.2</v>
      </c>
      <c r="P78" s="126"/>
      <c r="Q78" s="126">
        <v>28</v>
      </c>
      <c r="R78" s="126">
        <v>11</v>
      </c>
      <c r="S78" s="126"/>
      <c r="T78" s="126"/>
      <c r="U78" s="126"/>
      <c r="V78" s="126"/>
      <c r="W78" s="126"/>
    </row>
    <row r="79" spans="1:23">
      <c r="A79" s="124">
        <v>77</v>
      </c>
      <c r="B79" s="189" t="s">
        <v>2276</v>
      </c>
      <c r="C79" s="189" t="s">
        <v>2291</v>
      </c>
      <c r="D79" s="125" t="s">
        <v>2287</v>
      </c>
      <c r="E79" s="126"/>
      <c r="F79" s="126"/>
      <c r="G79" s="126"/>
      <c r="H79" s="128"/>
      <c r="I79" s="126">
        <v>1134</v>
      </c>
      <c r="J79" s="126"/>
      <c r="K79" s="126"/>
      <c r="L79" s="126"/>
      <c r="M79" s="126"/>
      <c r="N79" s="126"/>
      <c r="O79" s="126"/>
      <c r="P79" s="126"/>
      <c r="Q79" s="126"/>
      <c r="R79" s="126"/>
      <c r="S79" s="126"/>
      <c r="T79" s="126"/>
      <c r="U79" s="126"/>
      <c r="V79" s="126"/>
      <c r="W79" s="126"/>
    </row>
    <row r="80" spans="1:23">
      <c r="A80" s="124">
        <v>78</v>
      </c>
      <c r="B80" s="189" t="s">
        <v>2276</v>
      </c>
      <c r="C80" s="189" t="s">
        <v>2292</v>
      </c>
      <c r="D80" s="125" t="s">
        <v>2287</v>
      </c>
      <c r="E80" s="127">
        <v>42937</v>
      </c>
      <c r="F80" s="128">
        <v>0.66319444444444442</v>
      </c>
      <c r="G80" s="127">
        <v>43006</v>
      </c>
      <c r="H80" s="128">
        <v>0.65138888888888891</v>
      </c>
      <c r="I80" s="126">
        <v>1135</v>
      </c>
      <c r="J80" s="126">
        <v>97</v>
      </c>
      <c r="K80" s="126">
        <v>696</v>
      </c>
      <c r="L80" s="126">
        <v>157</v>
      </c>
      <c r="M80" s="126">
        <v>377</v>
      </c>
      <c r="N80" s="126">
        <v>27.1</v>
      </c>
      <c r="O80" s="126">
        <v>13.2</v>
      </c>
      <c r="P80" s="126"/>
      <c r="Q80" s="126">
        <v>29.6</v>
      </c>
      <c r="R80" s="126">
        <v>9.1</v>
      </c>
      <c r="S80" s="126" t="s">
        <v>2179</v>
      </c>
      <c r="T80" s="126" t="s">
        <v>2179</v>
      </c>
      <c r="U80" s="126"/>
      <c r="V80" s="126"/>
      <c r="W80" s="126"/>
    </row>
    <row r="81" spans="1:23">
      <c r="A81" s="124">
        <v>79</v>
      </c>
      <c r="B81" s="189" t="s">
        <v>2276</v>
      </c>
      <c r="C81" s="189" t="s">
        <v>2293</v>
      </c>
      <c r="D81" s="125" t="s">
        <v>2287</v>
      </c>
      <c r="E81" s="127">
        <v>42937</v>
      </c>
      <c r="F81" s="128">
        <v>0.66666666666666663</v>
      </c>
      <c r="G81" s="127">
        <v>43006</v>
      </c>
      <c r="H81" s="128">
        <v>0.65486111111111112</v>
      </c>
      <c r="I81" s="126">
        <v>920</v>
      </c>
      <c r="J81" s="126">
        <v>120</v>
      </c>
      <c r="K81" s="126">
        <v>270</v>
      </c>
      <c r="L81" s="126">
        <v>226</v>
      </c>
      <c r="M81" s="126">
        <v>61</v>
      </c>
      <c r="N81" s="126">
        <v>23.8</v>
      </c>
      <c r="O81" s="126">
        <v>7.5</v>
      </c>
      <c r="P81" s="126"/>
      <c r="Q81" s="126">
        <v>28.7</v>
      </c>
      <c r="R81" s="126">
        <v>10.9</v>
      </c>
      <c r="S81" s="126"/>
      <c r="T81" s="126"/>
      <c r="U81" s="126"/>
      <c r="V81" s="126"/>
      <c r="W81" s="126"/>
    </row>
    <row r="82" spans="1:23">
      <c r="A82" s="124">
        <v>80</v>
      </c>
      <c r="B82" s="189" t="s">
        <v>2276</v>
      </c>
      <c r="C82" s="189" t="s">
        <v>2294</v>
      </c>
      <c r="D82" s="125" t="s">
        <v>2287</v>
      </c>
      <c r="E82" s="127">
        <v>42937</v>
      </c>
      <c r="F82" s="128">
        <v>0.65972222222222221</v>
      </c>
      <c r="G82" s="127">
        <v>43006</v>
      </c>
      <c r="H82" s="128">
        <v>0.65763888888888888</v>
      </c>
      <c r="I82" s="126">
        <v>1103</v>
      </c>
      <c r="J82" s="126">
        <v>24</v>
      </c>
      <c r="K82" s="126">
        <v>726</v>
      </c>
      <c r="L82" s="126">
        <v>855</v>
      </c>
      <c r="M82" s="132">
        <v>620</v>
      </c>
      <c r="N82" s="126">
        <v>26.5</v>
      </c>
      <c r="O82" s="126">
        <v>12.4</v>
      </c>
      <c r="P82" s="126"/>
      <c r="Q82" s="126">
        <v>28.9</v>
      </c>
      <c r="R82" s="126">
        <v>11.1</v>
      </c>
      <c r="S82" s="126"/>
      <c r="T82" s="126"/>
      <c r="U82" s="126"/>
      <c r="V82" s="126"/>
      <c r="W82" s="126"/>
    </row>
    <row r="83" spans="1:23">
      <c r="A83" s="124">
        <v>81</v>
      </c>
      <c r="B83" s="189" t="s">
        <v>2276</v>
      </c>
      <c r="C83" s="189" t="s">
        <v>2295</v>
      </c>
      <c r="D83" s="125" t="s">
        <v>2296</v>
      </c>
      <c r="E83" s="127">
        <v>42937</v>
      </c>
      <c r="F83" s="128">
        <v>0.3298611111111111</v>
      </c>
      <c r="G83" s="127">
        <v>43006</v>
      </c>
      <c r="H83" s="128">
        <v>0.49513888888888885</v>
      </c>
      <c r="I83" s="126">
        <v>892</v>
      </c>
      <c r="J83" s="126">
        <v>312</v>
      </c>
      <c r="K83" s="126">
        <v>739</v>
      </c>
      <c r="L83" s="126">
        <v>413</v>
      </c>
      <c r="M83" s="126">
        <v>366</v>
      </c>
      <c r="N83" s="126">
        <v>24.9</v>
      </c>
      <c r="O83" s="126">
        <v>11.3</v>
      </c>
      <c r="P83" s="126"/>
      <c r="Q83" s="126">
        <v>27.8</v>
      </c>
      <c r="R83" s="126">
        <v>12.4</v>
      </c>
      <c r="S83" s="126"/>
      <c r="T83" s="126"/>
      <c r="U83" s="126"/>
      <c r="V83" s="126"/>
      <c r="W83" s="126"/>
    </row>
    <row r="84" spans="1:23">
      <c r="A84" s="124">
        <v>82</v>
      </c>
      <c r="B84" s="189" t="s">
        <v>2276</v>
      </c>
      <c r="C84" s="189" t="s">
        <v>2298</v>
      </c>
      <c r="D84" s="125" t="s">
        <v>2296</v>
      </c>
      <c r="E84" s="127">
        <v>42937</v>
      </c>
      <c r="F84" s="128">
        <v>0.31944444444444448</v>
      </c>
      <c r="G84" s="127">
        <v>43006</v>
      </c>
      <c r="H84" s="128">
        <v>0.49374999999999997</v>
      </c>
      <c r="I84" s="192">
        <v>1128</v>
      </c>
      <c r="J84" s="126">
        <v>356</v>
      </c>
      <c r="K84" s="126">
        <v>800</v>
      </c>
      <c r="L84" s="126">
        <v>370</v>
      </c>
      <c r="M84" s="126">
        <v>610</v>
      </c>
      <c r="N84" s="126">
        <v>24.2</v>
      </c>
      <c r="O84" s="126">
        <v>10.7</v>
      </c>
      <c r="P84" s="126"/>
      <c r="Q84" s="126">
        <v>26.8</v>
      </c>
      <c r="R84" s="126">
        <v>9.1999999999999993</v>
      </c>
      <c r="S84" s="126"/>
      <c r="T84" s="126"/>
      <c r="U84" s="126"/>
      <c r="V84" s="126"/>
      <c r="W84" s="126"/>
    </row>
    <row r="85" spans="1:23">
      <c r="A85" s="124">
        <v>83</v>
      </c>
      <c r="B85" s="189" t="s">
        <v>2276</v>
      </c>
      <c r="C85" s="189" t="s">
        <v>2299</v>
      </c>
      <c r="D85" s="125" t="s">
        <v>2296</v>
      </c>
      <c r="E85" s="127">
        <v>42937</v>
      </c>
      <c r="F85" s="128">
        <v>0.3125</v>
      </c>
      <c r="G85" s="127">
        <v>43006</v>
      </c>
      <c r="H85" s="128">
        <v>0.4909722222222222</v>
      </c>
      <c r="I85" s="126">
        <v>886</v>
      </c>
      <c r="J85" s="126">
        <v>331</v>
      </c>
      <c r="K85" s="126">
        <v>764</v>
      </c>
      <c r="L85" s="126">
        <v>879</v>
      </c>
      <c r="M85" s="126">
        <v>614</v>
      </c>
      <c r="N85" s="126">
        <v>23.8</v>
      </c>
      <c r="O85" s="126">
        <v>11.1</v>
      </c>
      <c r="P85" s="126"/>
      <c r="Q85" s="126">
        <v>28.3</v>
      </c>
      <c r="R85" s="126">
        <v>9</v>
      </c>
      <c r="S85" s="126" t="s">
        <v>2179</v>
      </c>
      <c r="T85" s="126"/>
      <c r="U85" s="126"/>
      <c r="V85" s="126"/>
      <c r="W85" s="126"/>
    </row>
    <row r="86" spans="1:23">
      <c r="A86" s="124">
        <v>84</v>
      </c>
      <c r="B86" s="189" t="s">
        <v>2276</v>
      </c>
      <c r="C86" s="189" t="s">
        <v>2300</v>
      </c>
      <c r="D86" s="125" t="s">
        <v>2296</v>
      </c>
      <c r="E86" s="127">
        <v>42937</v>
      </c>
      <c r="F86" s="128">
        <v>0.31944444444444448</v>
      </c>
      <c r="G86" s="127">
        <v>43006</v>
      </c>
      <c r="H86" s="128">
        <v>0.49236111111111108</v>
      </c>
      <c r="I86" s="126">
        <v>887</v>
      </c>
      <c r="J86" s="132">
        <v>101</v>
      </c>
      <c r="K86" s="126">
        <v>778</v>
      </c>
      <c r="L86" s="126">
        <v>854</v>
      </c>
      <c r="M86" s="126">
        <v>720</v>
      </c>
      <c r="N86" s="126">
        <v>24.9</v>
      </c>
      <c r="O86" s="126">
        <v>8.8000000000000007</v>
      </c>
      <c r="P86" s="126"/>
      <c r="Q86" s="126">
        <v>28.2</v>
      </c>
      <c r="R86" s="126">
        <v>11.5</v>
      </c>
      <c r="S86" s="126" t="s">
        <v>2179</v>
      </c>
      <c r="T86" s="126"/>
      <c r="U86" s="126"/>
      <c r="V86" s="126"/>
      <c r="W86" s="126"/>
    </row>
    <row r="87" spans="1:23">
      <c r="A87" s="124">
        <v>85</v>
      </c>
      <c r="B87" s="189" t="s">
        <v>2276</v>
      </c>
      <c r="C87" s="189" t="s">
        <v>2301</v>
      </c>
      <c r="D87" s="125" t="s">
        <v>2296</v>
      </c>
      <c r="E87" s="126"/>
      <c r="F87" s="126"/>
      <c r="G87" s="126"/>
      <c r="H87" s="126"/>
      <c r="I87" s="126">
        <v>888</v>
      </c>
      <c r="J87" s="126"/>
      <c r="K87" s="126"/>
      <c r="L87" s="126"/>
      <c r="M87" s="126"/>
      <c r="N87" s="126"/>
      <c r="O87" s="126"/>
      <c r="P87" s="126"/>
      <c r="Q87" s="126"/>
      <c r="R87" s="126"/>
      <c r="S87" s="126"/>
      <c r="T87" s="126"/>
      <c r="U87" s="126"/>
      <c r="V87" s="126"/>
      <c r="W87" s="126"/>
    </row>
    <row r="88" spans="1:23">
      <c r="A88" s="124">
        <v>86</v>
      </c>
      <c r="B88" s="189" t="s">
        <v>2276</v>
      </c>
      <c r="C88" s="189" t="s">
        <v>2302</v>
      </c>
      <c r="D88" s="125" t="s">
        <v>2296</v>
      </c>
      <c r="E88" s="127">
        <v>42937</v>
      </c>
      <c r="F88" s="128">
        <v>0.3125</v>
      </c>
      <c r="G88" s="127">
        <v>43006</v>
      </c>
      <c r="H88" s="128">
        <v>0.4861111111111111</v>
      </c>
      <c r="I88" s="126">
        <v>889</v>
      </c>
      <c r="J88" s="126">
        <v>31</v>
      </c>
      <c r="K88" s="126">
        <v>738</v>
      </c>
      <c r="L88" s="126">
        <v>788</v>
      </c>
      <c r="M88" s="126">
        <v>643</v>
      </c>
      <c r="N88" s="126">
        <v>25.8</v>
      </c>
      <c r="O88" s="126">
        <v>13.4</v>
      </c>
      <c r="P88" s="126"/>
      <c r="Q88" s="126">
        <v>28</v>
      </c>
      <c r="R88" s="126">
        <v>10.1</v>
      </c>
      <c r="S88" s="126" t="s">
        <v>2179</v>
      </c>
      <c r="T88" s="126"/>
      <c r="U88" s="126"/>
      <c r="V88" s="126"/>
      <c r="W88" s="126" t="s">
        <v>3557</v>
      </c>
    </row>
    <row r="89" spans="1:23">
      <c r="A89" s="124">
        <v>87</v>
      </c>
      <c r="B89" s="189" t="s">
        <v>2276</v>
      </c>
      <c r="C89" s="189" t="s">
        <v>2303</v>
      </c>
      <c r="D89" s="125" t="s">
        <v>2296</v>
      </c>
      <c r="E89" s="127">
        <v>42937</v>
      </c>
      <c r="F89" s="128">
        <v>0.3263888888888889</v>
      </c>
      <c r="G89" s="127">
        <v>43006</v>
      </c>
      <c r="H89" s="128">
        <v>0.49861111111111112</v>
      </c>
      <c r="I89" s="126">
        <v>890</v>
      </c>
      <c r="J89" s="126">
        <v>220</v>
      </c>
      <c r="K89" s="126">
        <v>394</v>
      </c>
      <c r="L89" s="126">
        <v>91</v>
      </c>
      <c r="M89" s="126">
        <v>277</v>
      </c>
      <c r="N89" s="126">
        <v>21.6</v>
      </c>
      <c r="O89" s="126">
        <v>11.3</v>
      </c>
      <c r="P89" s="126"/>
      <c r="Q89" s="126">
        <v>27</v>
      </c>
      <c r="R89" s="126">
        <v>10</v>
      </c>
      <c r="S89" s="126"/>
      <c r="T89" s="126"/>
      <c r="U89" s="126"/>
      <c r="V89" s="126"/>
      <c r="W89" s="126"/>
    </row>
    <row r="90" spans="1:23">
      <c r="A90" s="124">
        <v>88</v>
      </c>
      <c r="B90" s="189" t="s">
        <v>2276</v>
      </c>
      <c r="C90" s="189" t="s">
        <v>2304</v>
      </c>
      <c r="D90" s="125" t="s">
        <v>2296</v>
      </c>
      <c r="E90" s="127">
        <v>42937</v>
      </c>
      <c r="F90" s="128">
        <v>0.32291666666666669</v>
      </c>
      <c r="G90" s="127">
        <v>43006</v>
      </c>
      <c r="H90" s="128">
        <v>0.49722222222222223</v>
      </c>
      <c r="I90" s="132">
        <v>891</v>
      </c>
      <c r="J90" s="126">
        <v>531</v>
      </c>
      <c r="K90" s="126">
        <v>819</v>
      </c>
      <c r="L90" s="126">
        <v>364</v>
      </c>
      <c r="M90" s="126">
        <v>197</v>
      </c>
      <c r="N90" s="126">
        <v>24.7</v>
      </c>
      <c r="O90" s="126">
        <v>11.1</v>
      </c>
      <c r="P90" s="126"/>
      <c r="Q90" s="126">
        <v>27.4</v>
      </c>
      <c r="R90" s="126">
        <v>12.3</v>
      </c>
      <c r="S90" s="126"/>
      <c r="T90" s="126"/>
      <c r="U90" s="126"/>
      <c r="V90" s="126"/>
      <c r="W90" s="126"/>
    </row>
    <row r="91" spans="1:23">
      <c r="A91" s="124">
        <v>89</v>
      </c>
      <c r="B91" s="189" t="s">
        <v>2276</v>
      </c>
      <c r="C91" s="189" t="s">
        <v>2305</v>
      </c>
      <c r="D91" s="125" t="s">
        <v>2306</v>
      </c>
      <c r="E91" s="127">
        <v>42937</v>
      </c>
      <c r="F91" s="128">
        <v>0.40972222222222227</v>
      </c>
      <c r="G91" s="127">
        <v>43006</v>
      </c>
      <c r="H91" s="128">
        <v>0.42083333333333334</v>
      </c>
      <c r="I91" s="126">
        <v>898</v>
      </c>
      <c r="J91" s="126">
        <v>35</v>
      </c>
      <c r="K91" s="126">
        <v>818</v>
      </c>
      <c r="L91" s="126">
        <v>862</v>
      </c>
      <c r="M91" s="126">
        <v>601</v>
      </c>
      <c r="N91" s="126">
        <v>25.2</v>
      </c>
      <c r="O91" s="126">
        <v>11.6</v>
      </c>
      <c r="P91" s="126"/>
      <c r="Q91" s="126">
        <v>28</v>
      </c>
      <c r="R91" s="126">
        <v>9.4</v>
      </c>
      <c r="S91" s="126"/>
      <c r="T91" s="126"/>
      <c r="U91" s="126"/>
      <c r="V91" s="126"/>
      <c r="W91" s="126"/>
    </row>
    <row r="92" spans="1:23">
      <c r="A92" s="124">
        <v>90</v>
      </c>
      <c r="B92" s="189" t="s">
        <v>2276</v>
      </c>
      <c r="C92" s="189" t="s">
        <v>2307</v>
      </c>
      <c r="D92" s="125" t="s">
        <v>2306</v>
      </c>
      <c r="E92" s="127">
        <v>42937</v>
      </c>
      <c r="F92" s="128">
        <v>0.41666666666666669</v>
      </c>
      <c r="G92" s="127">
        <v>43006</v>
      </c>
      <c r="H92" s="128">
        <v>0.4152777777777778</v>
      </c>
      <c r="I92" s="126">
        <v>899</v>
      </c>
      <c r="J92" s="126">
        <v>264</v>
      </c>
      <c r="K92" s="126">
        <v>767</v>
      </c>
      <c r="L92" s="126">
        <v>330</v>
      </c>
      <c r="M92" s="126">
        <v>220</v>
      </c>
      <c r="N92" s="126">
        <v>24.9</v>
      </c>
      <c r="O92" s="126">
        <v>9.6999999999999993</v>
      </c>
      <c r="P92" s="126"/>
      <c r="Q92" s="126">
        <v>28</v>
      </c>
      <c r="R92" s="126">
        <v>10</v>
      </c>
      <c r="S92" s="126"/>
      <c r="T92" s="126"/>
      <c r="U92" s="126"/>
      <c r="V92" s="126"/>
      <c r="W92" s="126" t="s">
        <v>3557</v>
      </c>
    </row>
    <row r="93" spans="1:23">
      <c r="A93" s="124">
        <v>91</v>
      </c>
      <c r="B93" s="189" t="s">
        <v>2276</v>
      </c>
      <c r="C93" s="189" t="s">
        <v>2308</v>
      </c>
      <c r="D93" s="125" t="s">
        <v>2306</v>
      </c>
      <c r="E93" s="127">
        <v>42937</v>
      </c>
      <c r="F93" s="128">
        <v>0.41319444444444442</v>
      </c>
      <c r="G93" s="127">
        <v>43006</v>
      </c>
      <c r="H93" s="128">
        <v>0.42222222222222222</v>
      </c>
      <c r="I93" s="126">
        <v>900</v>
      </c>
      <c r="J93" s="126">
        <v>13</v>
      </c>
      <c r="K93" s="126">
        <v>787</v>
      </c>
      <c r="L93" s="126">
        <v>596</v>
      </c>
      <c r="M93" s="126">
        <v>659</v>
      </c>
      <c r="N93" s="126">
        <v>24</v>
      </c>
      <c r="O93" s="126">
        <v>11.5</v>
      </c>
      <c r="P93" s="126"/>
      <c r="Q93" s="126">
        <v>27.9</v>
      </c>
      <c r="R93" s="126">
        <v>10.4</v>
      </c>
      <c r="S93" s="126"/>
      <c r="T93" s="126"/>
      <c r="U93" s="126"/>
      <c r="V93" s="126"/>
      <c r="W93" s="126"/>
    </row>
    <row r="94" spans="1:23">
      <c r="A94" s="124">
        <v>92</v>
      </c>
      <c r="B94" s="189" t="s">
        <v>2276</v>
      </c>
      <c r="C94" s="189" t="s">
        <v>2309</v>
      </c>
      <c r="D94" s="125" t="s">
        <v>2306</v>
      </c>
      <c r="E94" s="127">
        <v>42937</v>
      </c>
      <c r="F94" s="128">
        <v>0.41666666666666669</v>
      </c>
      <c r="G94" s="127">
        <v>43006</v>
      </c>
      <c r="H94" s="128">
        <v>0.42291666666666666</v>
      </c>
      <c r="I94" s="126">
        <v>901</v>
      </c>
      <c r="J94" s="126">
        <v>324</v>
      </c>
      <c r="K94" s="126">
        <v>812</v>
      </c>
      <c r="L94" s="126">
        <v>380</v>
      </c>
      <c r="M94" s="132">
        <v>619</v>
      </c>
      <c r="N94" s="126">
        <v>24.4</v>
      </c>
      <c r="O94" s="126">
        <v>7.5</v>
      </c>
      <c r="P94" s="126"/>
      <c r="Q94" s="126">
        <v>27.6</v>
      </c>
      <c r="R94" s="126">
        <v>13</v>
      </c>
      <c r="S94" s="126" t="s">
        <v>2179</v>
      </c>
      <c r="T94" s="126"/>
      <c r="U94" s="126"/>
      <c r="V94" s="126"/>
      <c r="W94" s="126"/>
    </row>
    <row r="95" spans="1:23">
      <c r="A95" s="124">
        <v>93</v>
      </c>
      <c r="B95" s="189" t="s">
        <v>2276</v>
      </c>
      <c r="C95" s="189" t="s">
        <v>2310</v>
      </c>
      <c r="D95" s="125" t="s">
        <v>2306</v>
      </c>
      <c r="E95" s="127">
        <v>42937</v>
      </c>
      <c r="F95" s="128">
        <v>0.4201388888888889</v>
      </c>
      <c r="G95" s="127">
        <v>43006</v>
      </c>
      <c r="H95" s="128">
        <v>0.42499999999999999</v>
      </c>
      <c r="I95" s="126">
        <v>902</v>
      </c>
      <c r="J95" s="126">
        <v>99</v>
      </c>
      <c r="K95" s="126">
        <v>675</v>
      </c>
      <c r="L95" s="126">
        <v>872</v>
      </c>
      <c r="M95" s="126">
        <v>106</v>
      </c>
      <c r="N95" s="126">
        <v>24.8</v>
      </c>
      <c r="O95" s="126">
        <v>10.5</v>
      </c>
      <c r="P95" s="126"/>
      <c r="Q95" s="126">
        <v>28</v>
      </c>
      <c r="R95" s="126">
        <v>10.4</v>
      </c>
      <c r="S95" s="126" t="s">
        <v>2179</v>
      </c>
      <c r="T95" s="126" t="s">
        <v>2179</v>
      </c>
      <c r="U95" s="126"/>
      <c r="V95" s="126"/>
      <c r="W95" s="126"/>
    </row>
    <row r="96" spans="1:23">
      <c r="A96" s="124">
        <v>94</v>
      </c>
      <c r="B96" s="189" t="s">
        <v>2276</v>
      </c>
      <c r="C96" s="189" t="s">
        <v>2311</v>
      </c>
      <c r="D96" s="125" t="s">
        <v>2306</v>
      </c>
      <c r="E96" s="126"/>
      <c r="F96" s="126"/>
      <c r="G96" s="126"/>
      <c r="H96" s="126"/>
      <c r="I96" s="126">
        <v>903</v>
      </c>
      <c r="J96" s="126"/>
      <c r="K96" s="126"/>
      <c r="L96" s="126"/>
      <c r="M96" s="126"/>
      <c r="N96" s="126"/>
      <c r="O96" s="126"/>
      <c r="P96" s="126"/>
      <c r="Q96" s="126"/>
      <c r="R96" s="126"/>
      <c r="S96" s="126"/>
      <c r="T96" s="126"/>
      <c r="U96" s="126"/>
      <c r="V96" s="126"/>
      <c r="W96" s="126"/>
    </row>
    <row r="97" spans="1:23">
      <c r="A97" s="124">
        <v>95</v>
      </c>
      <c r="B97" s="189" t="s">
        <v>2276</v>
      </c>
      <c r="C97" s="189" t="s">
        <v>2312</v>
      </c>
      <c r="D97" s="125" t="s">
        <v>2306</v>
      </c>
      <c r="E97" s="127">
        <v>42937</v>
      </c>
      <c r="F97" s="128">
        <v>0.41666666666666669</v>
      </c>
      <c r="G97" s="127">
        <v>43006</v>
      </c>
      <c r="H97" s="128">
        <v>0.42638888888888887</v>
      </c>
      <c r="I97" s="126">
        <v>904</v>
      </c>
      <c r="J97" s="126">
        <v>126</v>
      </c>
      <c r="K97" s="126">
        <v>794</v>
      </c>
      <c r="L97" s="126">
        <v>844</v>
      </c>
      <c r="M97" s="126">
        <v>233</v>
      </c>
      <c r="N97" s="126">
        <v>25.9</v>
      </c>
      <c r="O97" s="126">
        <v>9.1</v>
      </c>
      <c r="P97" s="126"/>
      <c r="Q97" s="126">
        <v>28.8</v>
      </c>
      <c r="R97" s="126">
        <v>8.4</v>
      </c>
      <c r="S97" s="92"/>
      <c r="T97" s="92"/>
      <c r="U97" s="92"/>
      <c r="V97" s="92"/>
      <c r="W97" s="92"/>
    </row>
    <row r="98" spans="1:23">
      <c r="A98" s="124">
        <v>96</v>
      </c>
      <c r="B98" s="189" t="s">
        <v>2276</v>
      </c>
      <c r="C98" s="189" t="s">
        <v>2313</v>
      </c>
      <c r="D98" s="125" t="s">
        <v>2306</v>
      </c>
      <c r="E98" s="127">
        <v>42937</v>
      </c>
      <c r="F98" s="128">
        <v>0.41666666666666669</v>
      </c>
      <c r="G98" s="127">
        <v>43006</v>
      </c>
      <c r="H98" s="128">
        <v>0.42777777777777781</v>
      </c>
      <c r="I98" s="126">
        <v>905</v>
      </c>
      <c r="J98" s="126">
        <v>244</v>
      </c>
      <c r="K98" s="126">
        <v>737</v>
      </c>
      <c r="L98" s="126">
        <v>372</v>
      </c>
      <c r="M98" s="126">
        <v>698</v>
      </c>
      <c r="N98" s="126">
        <v>23.6</v>
      </c>
      <c r="O98" s="126">
        <v>3.3</v>
      </c>
      <c r="P98" s="126"/>
      <c r="Q98" s="126">
        <v>28.3</v>
      </c>
      <c r="R98" s="126">
        <v>6.9</v>
      </c>
      <c r="S98" s="92"/>
      <c r="T98" s="92"/>
      <c r="U98" s="92"/>
      <c r="V98" s="92"/>
      <c r="W98" s="92"/>
    </row>
    <row r="99" spans="1:23">
      <c r="A99" s="124">
        <v>97</v>
      </c>
      <c r="B99" s="189" t="s">
        <v>2314</v>
      </c>
      <c r="C99" s="189" t="s">
        <v>2315</v>
      </c>
      <c r="D99" s="125" t="s">
        <v>2178</v>
      </c>
      <c r="E99" s="127">
        <v>42939</v>
      </c>
      <c r="F99" s="128">
        <v>0.57291666666666663</v>
      </c>
      <c r="G99" s="127">
        <v>43010</v>
      </c>
      <c r="H99" s="128">
        <v>0.44791666666666669</v>
      </c>
      <c r="I99" s="126">
        <v>718</v>
      </c>
      <c r="J99" s="126">
        <v>432</v>
      </c>
      <c r="K99" s="126">
        <v>801</v>
      </c>
      <c r="L99" s="126">
        <v>3</v>
      </c>
      <c r="M99" s="126">
        <v>47</v>
      </c>
      <c r="N99" s="126">
        <v>29.1</v>
      </c>
      <c r="O99" s="126">
        <v>5.6</v>
      </c>
      <c r="P99" s="126" t="s">
        <v>2522</v>
      </c>
      <c r="Q99" s="126">
        <v>27.9</v>
      </c>
      <c r="R99" s="126">
        <v>7.6</v>
      </c>
      <c r="S99" s="126" t="s">
        <v>2238</v>
      </c>
      <c r="T99" s="126" t="s">
        <v>2238</v>
      </c>
      <c r="U99" s="126"/>
      <c r="V99" s="126"/>
      <c r="W99" s="126" t="s">
        <v>3559</v>
      </c>
    </row>
    <row r="100" spans="1:23">
      <c r="A100" s="124">
        <v>98</v>
      </c>
      <c r="B100" s="189" t="s">
        <v>2314</v>
      </c>
      <c r="C100" s="189" t="s">
        <v>2316</v>
      </c>
      <c r="D100" s="125" t="s">
        <v>2178</v>
      </c>
      <c r="E100" s="127">
        <v>42939</v>
      </c>
      <c r="F100" s="128">
        <v>0.57291666666666663</v>
      </c>
      <c r="G100" s="127">
        <v>43010</v>
      </c>
      <c r="H100" s="128">
        <v>0.4548611111111111</v>
      </c>
      <c r="I100" s="126">
        <v>719</v>
      </c>
      <c r="J100" s="126">
        <v>184</v>
      </c>
      <c r="K100" s="126">
        <v>808</v>
      </c>
      <c r="L100" s="126">
        <v>25</v>
      </c>
      <c r="M100" s="126">
        <v>707</v>
      </c>
      <c r="N100" s="126">
        <v>30.1</v>
      </c>
      <c r="O100" s="126">
        <v>5.4</v>
      </c>
      <c r="P100" s="126" t="s">
        <v>2522</v>
      </c>
      <c r="Q100" s="126">
        <v>28.5</v>
      </c>
      <c r="R100" s="126">
        <v>9.1</v>
      </c>
      <c r="S100" s="126" t="s">
        <v>2238</v>
      </c>
      <c r="T100" s="126" t="s">
        <v>2238</v>
      </c>
      <c r="U100" s="126"/>
      <c r="V100" s="126"/>
      <c r="W100" s="126" t="s">
        <v>3560</v>
      </c>
    </row>
    <row r="101" spans="1:23">
      <c r="A101" s="124">
        <v>99</v>
      </c>
      <c r="B101" s="189" t="s">
        <v>2314</v>
      </c>
      <c r="C101" s="189" t="s">
        <v>2317</v>
      </c>
      <c r="D101" s="125" t="s">
        <v>2178</v>
      </c>
      <c r="E101" s="126"/>
      <c r="F101" s="126"/>
      <c r="G101" s="126"/>
      <c r="H101" s="128"/>
      <c r="I101" s="126">
        <v>720</v>
      </c>
      <c r="J101" s="126"/>
      <c r="K101" s="126"/>
      <c r="L101" s="126"/>
      <c r="M101" s="126"/>
      <c r="N101" s="126"/>
      <c r="O101" s="126"/>
      <c r="P101" s="126"/>
      <c r="Q101" s="126"/>
      <c r="R101" s="126"/>
      <c r="S101" s="126"/>
      <c r="T101" s="126"/>
      <c r="U101" s="126"/>
      <c r="V101" s="126"/>
      <c r="W101" s="126"/>
    </row>
    <row r="102" spans="1:23">
      <c r="A102" s="124">
        <v>100</v>
      </c>
      <c r="B102" s="189" t="s">
        <v>2314</v>
      </c>
      <c r="C102" s="189" t="s">
        <v>2318</v>
      </c>
      <c r="D102" s="125" t="s">
        <v>2178</v>
      </c>
      <c r="E102" s="127">
        <v>42939</v>
      </c>
      <c r="F102" s="128">
        <v>0.57638888888888895</v>
      </c>
      <c r="G102" s="127">
        <v>43010</v>
      </c>
      <c r="H102" s="126" t="s">
        <v>3558</v>
      </c>
      <c r="I102" s="126">
        <v>721</v>
      </c>
      <c r="J102" s="126">
        <v>176</v>
      </c>
      <c r="K102" s="126">
        <v>276</v>
      </c>
      <c r="L102" s="126">
        <v>187</v>
      </c>
      <c r="M102" s="126">
        <v>641</v>
      </c>
      <c r="N102" s="126">
        <v>31.3</v>
      </c>
      <c r="O102" s="126">
        <v>5.5</v>
      </c>
      <c r="P102" s="126" t="s">
        <v>2522</v>
      </c>
      <c r="Q102" s="126">
        <v>26.9</v>
      </c>
      <c r="R102" s="126">
        <v>8</v>
      </c>
      <c r="S102" s="126" t="s">
        <v>2238</v>
      </c>
      <c r="T102" s="126" t="s">
        <v>2238</v>
      </c>
      <c r="U102" s="126"/>
      <c r="V102" s="126"/>
      <c r="W102" s="126"/>
    </row>
    <row r="103" spans="1:23">
      <c r="A103" s="124">
        <v>101</v>
      </c>
      <c r="B103" s="189" t="s">
        <v>2314</v>
      </c>
      <c r="C103" s="189" t="s">
        <v>2320</v>
      </c>
      <c r="D103" s="125" t="s">
        <v>2178</v>
      </c>
      <c r="E103" s="127">
        <v>42939</v>
      </c>
      <c r="F103" s="128">
        <v>0.57638888888888895</v>
      </c>
      <c r="G103" s="127">
        <v>43010</v>
      </c>
      <c r="H103" s="128">
        <v>0.45833333333333331</v>
      </c>
      <c r="I103" s="126">
        <v>722</v>
      </c>
      <c r="J103" s="126">
        <v>11</v>
      </c>
      <c r="K103" s="126">
        <v>624</v>
      </c>
      <c r="L103" s="126">
        <v>398</v>
      </c>
      <c r="M103" s="126">
        <v>245</v>
      </c>
      <c r="N103" s="126">
        <v>31.2</v>
      </c>
      <c r="O103" s="126">
        <v>6</v>
      </c>
      <c r="P103" s="126" t="s">
        <v>2522</v>
      </c>
      <c r="Q103" s="126">
        <v>27.9</v>
      </c>
      <c r="R103" s="126">
        <v>9.5</v>
      </c>
      <c r="S103" s="126" t="s">
        <v>2319</v>
      </c>
      <c r="T103" s="126" t="s">
        <v>2238</v>
      </c>
      <c r="U103" s="126"/>
      <c r="V103" s="126"/>
      <c r="W103" s="126"/>
    </row>
    <row r="104" spans="1:23">
      <c r="A104" s="124">
        <v>102</v>
      </c>
      <c r="B104" s="189" t="s">
        <v>2314</v>
      </c>
      <c r="C104" s="189" t="s">
        <v>2321</v>
      </c>
      <c r="D104" s="125" t="s">
        <v>2178</v>
      </c>
      <c r="E104" s="127">
        <v>42939</v>
      </c>
      <c r="F104" s="128">
        <v>0.56944444444444442</v>
      </c>
      <c r="G104" s="127">
        <v>43010</v>
      </c>
      <c r="H104" s="128">
        <v>0.4604166666666667</v>
      </c>
      <c r="I104" s="126">
        <v>723</v>
      </c>
      <c r="J104" s="126">
        <v>284</v>
      </c>
      <c r="K104" s="126">
        <v>781</v>
      </c>
      <c r="L104" s="126">
        <v>120</v>
      </c>
      <c r="M104" s="126">
        <v>714</v>
      </c>
      <c r="N104" s="126">
        <v>30.1</v>
      </c>
      <c r="O104" s="126">
        <v>5.8</v>
      </c>
      <c r="P104" s="126" t="s">
        <v>2522</v>
      </c>
      <c r="Q104" s="126">
        <v>28</v>
      </c>
      <c r="R104" s="126">
        <v>8.8000000000000007</v>
      </c>
      <c r="S104" s="126" t="s">
        <v>2195</v>
      </c>
      <c r="T104" s="126" t="s">
        <v>2195</v>
      </c>
      <c r="U104" s="126"/>
      <c r="V104" s="126"/>
      <c r="W104" s="126"/>
    </row>
    <row r="105" spans="1:23">
      <c r="A105" s="124">
        <v>103</v>
      </c>
      <c r="B105" s="189" t="s">
        <v>2314</v>
      </c>
      <c r="C105" s="189" t="s">
        <v>2322</v>
      </c>
      <c r="D105" s="125" t="s">
        <v>2178</v>
      </c>
      <c r="E105" s="127">
        <v>42939</v>
      </c>
      <c r="F105" s="128">
        <v>0.56944444444444442</v>
      </c>
      <c r="G105" s="127">
        <v>43010</v>
      </c>
      <c r="H105" s="128">
        <v>0.46249999999999997</v>
      </c>
      <c r="I105" s="126">
        <v>724</v>
      </c>
      <c r="J105" s="126">
        <v>326</v>
      </c>
      <c r="K105" s="126">
        <v>772</v>
      </c>
      <c r="L105" s="126">
        <v>145</v>
      </c>
      <c r="M105" s="126">
        <v>701</v>
      </c>
      <c r="N105" s="126">
        <v>30.2</v>
      </c>
      <c r="O105" s="126">
        <v>52</v>
      </c>
      <c r="P105" s="126" t="s">
        <v>2522</v>
      </c>
      <c r="Q105" s="126">
        <v>27.4</v>
      </c>
      <c r="R105" s="126">
        <v>9.8000000000000007</v>
      </c>
      <c r="S105" s="126" t="s">
        <v>2195</v>
      </c>
      <c r="T105" s="126" t="s">
        <v>2195</v>
      </c>
      <c r="U105" s="126"/>
      <c r="V105" s="126"/>
      <c r="W105" s="126" t="s">
        <v>3561</v>
      </c>
    </row>
    <row r="106" spans="1:23">
      <c r="A106" s="124">
        <v>104</v>
      </c>
      <c r="B106" s="189" t="s">
        <v>2314</v>
      </c>
      <c r="C106" s="189" t="s">
        <v>2323</v>
      </c>
      <c r="D106" s="125" t="s">
        <v>2178</v>
      </c>
      <c r="E106" s="127">
        <v>42939</v>
      </c>
      <c r="F106" s="128">
        <v>0.57638888888888895</v>
      </c>
      <c r="G106" s="127">
        <v>43010</v>
      </c>
      <c r="H106" s="128">
        <v>0.46458333333333335</v>
      </c>
      <c r="I106" s="126">
        <v>725</v>
      </c>
      <c r="J106" s="126">
        <v>162</v>
      </c>
      <c r="K106" s="126">
        <v>744</v>
      </c>
      <c r="L106" s="126">
        <v>76</v>
      </c>
      <c r="M106" s="167">
        <v>365</v>
      </c>
      <c r="N106" s="126">
        <v>28.6</v>
      </c>
      <c r="O106" s="126">
        <v>7.6</v>
      </c>
      <c r="P106" s="126" t="s">
        <v>2522</v>
      </c>
      <c r="Q106" s="126">
        <v>27.5</v>
      </c>
      <c r="R106" s="126">
        <v>11</v>
      </c>
      <c r="S106" s="126" t="s">
        <v>2319</v>
      </c>
      <c r="T106" s="126" t="s">
        <v>2195</v>
      </c>
      <c r="U106" s="126"/>
      <c r="V106" s="126"/>
      <c r="W106" s="126"/>
    </row>
    <row r="107" spans="1:23">
      <c r="A107" s="124">
        <v>105</v>
      </c>
      <c r="B107" s="189" t="s">
        <v>2314</v>
      </c>
      <c r="C107" s="189" t="s">
        <v>2324</v>
      </c>
      <c r="D107" s="125" t="s">
        <v>2194</v>
      </c>
      <c r="E107" s="127">
        <v>42939</v>
      </c>
      <c r="F107" s="128">
        <v>0.58333333333333337</v>
      </c>
      <c r="G107" s="127">
        <v>43010</v>
      </c>
      <c r="H107" s="128">
        <v>0.47847222222222219</v>
      </c>
      <c r="I107" s="126">
        <v>726</v>
      </c>
      <c r="J107" s="126">
        <v>6</v>
      </c>
      <c r="K107" s="126">
        <v>824</v>
      </c>
      <c r="L107" s="126">
        <v>57</v>
      </c>
      <c r="M107" s="126">
        <v>212</v>
      </c>
      <c r="N107" s="126">
        <v>32.799999999999997</v>
      </c>
      <c r="O107" s="126">
        <v>5.7</v>
      </c>
      <c r="P107" s="126" t="s">
        <v>2522</v>
      </c>
      <c r="Q107" s="126">
        <v>28.3</v>
      </c>
      <c r="R107" s="126">
        <v>9.4</v>
      </c>
      <c r="S107" s="126"/>
      <c r="T107" s="126" t="s">
        <v>2195</v>
      </c>
      <c r="U107" s="126"/>
      <c r="V107" s="126"/>
      <c r="W107" s="126" t="s">
        <v>3543</v>
      </c>
    </row>
    <row r="108" spans="1:23">
      <c r="A108" s="124">
        <v>106</v>
      </c>
      <c r="B108" s="189" t="s">
        <v>2314</v>
      </c>
      <c r="C108" s="189" t="s">
        <v>2325</v>
      </c>
      <c r="D108" s="125" t="s">
        <v>2194</v>
      </c>
      <c r="E108" s="127">
        <v>42939</v>
      </c>
      <c r="F108" s="128">
        <v>0.58333333333333337</v>
      </c>
      <c r="G108" s="127">
        <v>43010</v>
      </c>
      <c r="H108" s="128">
        <v>0.48194444444444445</v>
      </c>
      <c r="I108" s="126">
        <v>727</v>
      </c>
      <c r="J108" s="126">
        <v>20</v>
      </c>
      <c r="K108" s="126">
        <v>790</v>
      </c>
      <c r="L108" s="126">
        <v>167</v>
      </c>
      <c r="M108" s="126">
        <v>66</v>
      </c>
      <c r="N108" s="126">
        <v>31.1</v>
      </c>
      <c r="O108" s="126">
        <v>5.7</v>
      </c>
      <c r="P108" s="126" t="s">
        <v>2522</v>
      </c>
      <c r="Q108" s="126">
        <v>31.5</v>
      </c>
      <c r="R108" s="126">
        <v>6.5</v>
      </c>
      <c r="S108" s="126" t="s">
        <v>2179</v>
      </c>
      <c r="T108" s="126" t="s">
        <v>2195</v>
      </c>
      <c r="U108" s="126"/>
      <c r="V108" s="126"/>
      <c r="W108" s="126"/>
    </row>
    <row r="109" spans="1:23">
      <c r="A109" s="124">
        <v>107</v>
      </c>
      <c r="B109" s="189" t="s">
        <v>2314</v>
      </c>
      <c r="C109" s="189" t="s">
        <v>2326</v>
      </c>
      <c r="D109" s="125" t="s">
        <v>2194</v>
      </c>
      <c r="E109" s="127">
        <v>42939</v>
      </c>
      <c r="F109" s="128">
        <v>0.58333333333333337</v>
      </c>
      <c r="G109" s="127">
        <v>43010</v>
      </c>
      <c r="H109" s="128">
        <v>0.47152777777777777</v>
      </c>
      <c r="I109" s="126">
        <v>728</v>
      </c>
      <c r="J109" s="126">
        <v>129</v>
      </c>
      <c r="K109" s="126">
        <v>809</v>
      </c>
      <c r="L109" s="126">
        <v>208</v>
      </c>
      <c r="M109" s="126">
        <v>347</v>
      </c>
      <c r="N109" s="126">
        <v>31.3</v>
      </c>
      <c r="O109" s="126">
        <v>5.6</v>
      </c>
      <c r="P109" s="126" t="s">
        <v>2522</v>
      </c>
      <c r="Q109" s="126">
        <v>29.1</v>
      </c>
      <c r="R109" s="126">
        <v>5</v>
      </c>
      <c r="S109" s="126" t="s">
        <v>2238</v>
      </c>
      <c r="T109" s="126" t="s">
        <v>2238</v>
      </c>
      <c r="U109" s="126"/>
      <c r="V109" s="126"/>
      <c r="W109" s="126" t="s">
        <v>3562</v>
      </c>
    </row>
    <row r="110" spans="1:23">
      <c r="A110" s="124">
        <v>108</v>
      </c>
      <c r="B110" s="189" t="s">
        <v>2314</v>
      </c>
      <c r="C110" s="189" t="s">
        <v>2327</v>
      </c>
      <c r="D110" s="125" t="s">
        <v>2194</v>
      </c>
      <c r="E110" s="127">
        <v>42939</v>
      </c>
      <c r="F110" s="128">
        <v>0.57986111111111105</v>
      </c>
      <c r="G110" s="127">
        <v>43010</v>
      </c>
      <c r="H110" s="128">
        <v>0.47569444444444442</v>
      </c>
      <c r="I110" s="126">
        <v>729</v>
      </c>
      <c r="J110" s="126">
        <v>258</v>
      </c>
      <c r="K110" s="126">
        <v>777</v>
      </c>
      <c r="L110" s="126">
        <v>62</v>
      </c>
      <c r="M110" s="126">
        <v>206</v>
      </c>
      <c r="N110" s="126">
        <v>33.700000000000003</v>
      </c>
      <c r="O110" s="126">
        <v>5.5</v>
      </c>
      <c r="P110" s="126" t="s">
        <v>2522</v>
      </c>
      <c r="Q110" s="126">
        <v>29.9</v>
      </c>
      <c r="R110" s="126">
        <v>9.8000000000000007</v>
      </c>
      <c r="S110" s="126" t="s">
        <v>2319</v>
      </c>
      <c r="T110" s="126"/>
      <c r="U110" s="126"/>
      <c r="V110" s="126"/>
      <c r="W110" s="126"/>
    </row>
    <row r="111" spans="1:23">
      <c r="A111" s="124">
        <v>109</v>
      </c>
      <c r="B111" s="189" t="s">
        <v>2314</v>
      </c>
      <c r="C111" s="189" t="s">
        <v>2329</v>
      </c>
      <c r="D111" s="125" t="s">
        <v>2194</v>
      </c>
      <c r="E111" s="127">
        <v>42939</v>
      </c>
      <c r="F111" s="128">
        <v>0.57986111111111105</v>
      </c>
      <c r="G111" s="127">
        <v>43010</v>
      </c>
      <c r="H111" s="128">
        <v>0.4770833333333333</v>
      </c>
      <c r="I111" s="126">
        <v>730</v>
      </c>
      <c r="J111" s="126">
        <v>294</v>
      </c>
      <c r="K111" s="126">
        <v>804</v>
      </c>
      <c r="L111" s="126">
        <v>102</v>
      </c>
      <c r="M111" s="126">
        <v>299</v>
      </c>
      <c r="N111" s="126">
        <v>32.4</v>
      </c>
      <c r="O111" s="126">
        <v>5.0999999999999996</v>
      </c>
      <c r="P111" s="126" t="s">
        <v>2522</v>
      </c>
      <c r="Q111" s="126">
        <v>28.9</v>
      </c>
      <c r="R111" s="126">
        <v>9.9</v>
      </c>
      <c r="S111" s="126"/>
      <c r="T111" s="126" t="s">
        <v>2195</v>
      </c>
      <c r="U111" s="126"/>
      <c r="V111" s="126"/>
      <c r="W111" s="126"/>
    </row>
    <row r="112" spans="1:23">
      <c r="A112" s="124">
        <v>110</v>
      </c>
      <c r="B112" s="189" t="s">
        <v>2314</v>
      </c>
      <c r="C112" s="189" t="s">
        <v>2330</v>
      </c>
      <c r="D112" s="125" t="s">
        <v>2194</v>
      </c>
      <c r="E112" s="127">
        <v>42939</v>
      </c>
      <c r="F112" s="128">
        <v>0.58333333333333337</v>
      </c>
      <c r="G112" s="127">
        <v>43010</v>
      </c>
      <c r="H112" s="128">
        <v>0.47986111111111113</v>
      </c>
      <c r="I112" s="126">
        <v>731</v>
      </c>
      <c r="J112" s="126">
        <v>350</v>
      </c>
      <c r="K112" s="126">
        <v>786</v>
      </c>
      <c r="L112" s="126">
        <v>265</v>
      </c>
      <c r="M112" s="126">
        <v>636</v>
      </c>
      <c r="N112" s="126">
        <v>32.700000000000003</v>
      </c>
      <c r="O112" s="126">
        <v>5.9</v>
      </c>
      <c r="P112" s="126" t="s">
        <v>2522</v>
      </c>
      <c r="Q112" s="126">
        <v>29.6</v>
      </c>
      <c r="R112" s="126">
        <v>8.8000000000000007</v>
      </c>
      <c r="S112" s="126" t="s">
        <v>2238</v>
      </c>
      <c r="T112" s="126" t="s">
        <v>2238</v>
      </c>
      <c r="U112" s="126"/>
      <c r="V112" s="126"/>
      <c r="W112" s="126"/>
    </row>
    <row r="113" spans="1:23">
      <c r="A113" s="124">
        <v>111</v>
      </c>
      <c r="B113" s="189" t="s">
        <v>2314</v>
      </c>
      <c r="C113" s="189" t="s">
        <v>2331</v>
      </c>
      <c r="D113" s="125" t="s">
        <v>2194</v>
      </c>
      <c r="E113" s="127">
        <v>42939</v>
      </c>
      <c r="F113" s="128">
        <v>0.58680555555555558</v>
      </c>
      <c r="G113" s="127">
        <v>43010</v>
      </c>
      <c r="H113" s="128">
        <v>0.48055555555555557</v>
      </c>
      <c r="I113" s="126">
        <v>732</v>
      </c>
      <c r="J113" s="126">
        <v>274</v>
      </c>
      <c r="K113" s="126">
        <v>835</v>
      </c>
      <c r="L113" s="126">
        <v>455</v>
      </c>
      <c r="M113" s="126">
        <v>239</v>
      </c>
      <c r="N113" s="126">
        <v>31.2</v>
      </c>
      <c r="O113" s="126">
        <v>7.1</v>
      </c>
      <c r="P113" s="126" t="s">
        <v>2523</v>
      </c>
      <c r="Q113" s="126">
        <v>27.9</v>
      </c>
      <c r="R113" s="126">
        <v>9.5</v>
      </c>
      <c r="S113" s="126" t="s">
        <v>2319</v>
      </c>
      <c r="T113" s="126"/>
      <c r="U113" s="126"/>
      <c r="V113" s="126"/>
      <c r="W113" s="126"/>
    </row>
    <row r="114" spans="1:23">
      <c r="A114" s="124">
        <v>112</v>
      </c>
      <c r="B114" s="189" t="s">
        <v>2314</v>
      </c>
      <c r="C114" s="189" t="s">
        <v>2332</v>
      </c>
      <c r="D114" s="125" t="s">
        <v>2194</v>
      </c>
      <c r="E114" s="127"/>
      <c r="F114" s="127"/>
      <c r="G114" s="127"/>
      <c r="H114" s="128"/>
      <c r="I114" s="126">
        <v>733</v>
      </c>
      <c r="J114" s="127"/>
      <c r="K114" s="127"/>
      <c r="L114" s="127"/>
      <c r="M114" s="127"/>
      <c r="N114" s="127"/>
      <c r="O114" s="127"/>
      <c r="P114" s="127"/>
      <c r="Q114" s="126"/>
      <c r="R114" s="126"/>
      <c r="S114" s="126"/>
      <c r="T114" s="126"/>
      <c r="U114" s="126"/>
      <c r="V114" s="126"/>
      <c r="W114" s="126"/>
    </row>
    <row r="115" spans="1:23">
      <c r="A115" s="124">
        <v>113</v>
      </c>
      <c r="B115" s="189" t="s">
        <v>2314</v>
      </c>
      <c r="C115" s="189" t="s">
        <v>2333</v>
      </c>
      <c r="D115" s="125" t="s">
        <v>2208</v>
      </c>
      <c r="E115" s="127">
        <v>42939</v>
      </c>
      <c r="F115" s="126"/>
      <c r="G115" s="127">
        <v>43008</v>
      </c>
      <c r="H115" s="128">
        <v>0.56736111111111109</v>
      </c>
      <c r="I115" s="126">
        <v>739</v>
      </c>
      <c r="J115" s="126">
        <v>314</v>
      </c>
      <c r="K115" s="126">
        <v>807</v>
      </c>
      <c r="L115" s="126">
        <v>490</v>
      </c>
      <c r="M115" s="126">
        <v>313</v>
      </c>
      <c r="N115" s="126">
        <v>26.8</v>
      </c>
      <c r="O115" s="126">
        <v>5.8</v>
      </c>
      <c r="P115" s="126" t="s">
        <v>2522</v>
      </c>
      <c r="Q115" s="126">
        <v>31</v>
      </c>
      <c r="R115" s="126">
        <v>6.9</v>
      </c>
      <c r="S115" s="126" t="s">
        <v>2187</v>
      </c>
      <c r="T115" s="126"/>
      <c r="U115" s="126"/>
      <c r="V115" s="126"/>
      <c r="W115" s="126"/>
    </row>
    <row r="116" spans="1:23">
      <c r="A116" s="124">
        <v>114</v>
      </c>
      <c r="B116" s="189" t="s">
        <v>2314</v>
      </c>
      <c r="C116" s="189" t="s">
        <v>2334</v>
      </c>
      <c r="D116" s="125" t="s">
        <v>2208</v>
      </c>
      <c r="E116" s="127">
        <v>42939</v>
      </c>
      <c r="F116" s="126"/>
      <c r="G116" s="127">
        <v>43008</v>
      </c>
      <c r="H116" s="128">
        <v>0.56874999999999998</v>
      </c>
      <c r="I116" s="126">
        <v>740</v>
      </c>
      <c r="J116" s="126">
        <v>263</v>
      </c>
      <c r="K116" s="126">
        <v>829</v>
      </c>
      <c r="L116" s="126">
        <v>650</v>
      </c>
      <c r="M116" s="126">
        <v>247</v>
      </c>
      <c r="N116" s="126">
        <v>26.6</v>
      </c>
      <c r="O116" s="126">
        <v>7.2</v>
      </c>
      <c r="P116" s="126" t="s">
        <v>2522</v>
      </c>
      <c r="Q116" s="126">
        <v>29.6</v>
      </c>
      <c r="R116" s="126">
        <v>17</v>
      </c>
      <c r="S116" s="126"/>
      <c r="T116" s="126" t="s">
        <v>2179</v>
      </c>
      <c r="U116" s="126"/>
      <c r="V116" s="126"/>
      <c r="W116" s="126"/>
    </row>
    <row r="117" spans="1:23">
      <c r="A117" s="124">
        <v>115</v>
      </c>
      <c r="B117" s="189" t="s">
        <v>2314</v>
      </c>
      <c r="C117" s="189" t="s">
        <v>2335</v>
      </c>
      <c r="D117" s="125" t="s">
        <v>2208</v>
      </c>
      <c r="E117" s="127">
        <v>42939</v>
      </c>
      <c r="F117" s="126"/>
      <c r="G117" s="127">
        <v>43008</v>
      </c>
      <c r="H117" s="128">
        <v>0.57013888888888886</v>
      </c>
      <c r="I117" s="126">
        <v>741</v>
      </c>
      <c r="J117" s="126">
        <v>125</v>
      </c>
      <c r="K117" s="126">
        <v>766</v>
      </c>
      <c r="L117" s="126">
        <v>873</v>
      </c>
      <c r="M117" s="126">
        <v>671</v>
      </c>
      <c r="N117" s="126">
        <v>27</v>
      </c>
      <c r="O117" s="126">
        <v>4</v>
      </c>
      <c r="P117" s="126" t="s">
        <v>2522</v>
      </c>
      <c r="Q117" s="126">
        <v>30.9</v>
      </c>
      <c r="R117" s="126">
        <v>9.8000000000000007</v>
      </c>
      <c r="S117" s="126" t="s">
        <v>2187</v>
      </c>
      <c r="T117" s="126" t="s">
        <v>2206</v>
      </c>
      <c r="U117" s="126"/>
      <c r="V117" s="126"/>
      <c r="W117" s="126"/>
    </row>
    <row r="118" spans="1:23">
      <c r="A118" s="124">
        <v>116</v>
      </c>
      <c r="B118" s="189" t="s">
        <v>2314</v>
      </c>
      <c r="C118" s="189" t="s">
        <v>2336</v>
      </c>
      <c r="D118" s="125" t="s">
        <v>2208</v>
      </c>
      <c r="E118" s="127">
        <v>42939</v>
      </c>
      <c r="F118" s="126"/>
      <c r="G118" s="127">
        <v>43008</v>
      </c>
      <c r="H118" s="128">
        <v>0.5625</v>
      </c>
      <c r="I118" s="126">
        <v>742</v>
      </c>
      <c r="J118" s="126">
        <v>189</v>
      </c>
      <c r="K118" s="126">
        <v>757</v>
      </c>
      <c r="L118" s="126">
        <v>206</v>
      </c>
      <c r="M118" s="126">
        <v>638</v>
      </c>
      <c r="N118" s="126">
        <v>28.7</v>
      </c>
      <c r="O118" s="126">
        <v>5.8</v>
      </c>
      <c r="P118" s="126" t="s">
        <v>2522</v>
      </c>
      <c r="Q118" s="126">
        <v>30.9</v>
      </c>
      <c r="R118" s="126">
        <v>11.5</v>
      </c>
      <c r="S118" s="126" t="s">
        <v>2187</v>
      </c>
      <c r="T118" s="126"/>
      <c r="U118" s="126"/>
      <c r="V118" s="126"/>
      <c r="W118" s="126"/>
    </row>
    <row r="119" spans="1:23">
      <c r="A119" s="124">
        <v>117</v>
      </c>
      <c r="B119" s="189" t="s">
        <v>2314</v>
      </c>
      <c r="C119" s="189" t="s">
        <v>2337</v>
      </c>
      <c r="D119" s="125" t="s">
        <v>2208</v>
      </c>
      <c r="E119" s="127">
        <v>42939</v>
      </c>
      <c r="F119" s="126"/>
      <c r="G119" s="127">
        <v>43008</v>
      </c>
      <c r="H119" s="128">
        <v>0.55763888888888891</v>
      </c>
      <c r="I119" s="126">
        <v>743</v>
      </c>
      <c r="J119" s="126">
        <v>533</v>
      </c>
      <c r="K119" s="126">
        <v>745</v>
      </c>
      <c r="L119" s="126">
        <v>163</v>
      </c>
      <c r="M119" s="126">
        <v>719</v>
      </c>
      <c r="N119" s="126">
        <v>27.6</v>
      </c>
      <c r="O119" s="126">
        <v>5.6</v>
      </c>
      <c r="P119" s="126" t="s">
        <v>2522</v>
      </c>
      <c r="Q119" s="126">
        <v>30.5</v>
      </c>
      <c r="R119" s="126">
        <v>14.7</v>
      </c>
      <c r="S119" s="126" t="s">
        <v>2187</v>
      </c>
      <c r="T119" s="126"/>
      <c r="U119" s="126"/>
      <c r="V119" s="126"/>
      <c r="W119" s="126" t="s">
        <v>3557</v>
      </c>
    </row>
    <row r="120" spans="1:23">
      <c r="A120" s="124">
        <v>118</v>
      </c>
      <c r="B120" s="189" t="s">
        <v>2314</v>
      </c>
      <c r="C120" s="189" t="s">
        <v>2338</v>
      </c>
      <c r="D120" s="125" t="s">
        <v>2208</v>
      </c>
      <c r="E120" s="127">
        <v>42939</v>
      </c>
      <c r="F120" s="126"/>
      <c r="G120" s="127">
        <v>43008</v>
      </c>
      <c r="H120" s="128">
        <v>0.56388888888888888</v>
      </c>
      <c r="I120" s="126">
        <v>744</v>
      </c>
      <c r="J120" s="126">
        <v>200</v>
      </c>
      <c r="K120" s="126">
        <v>791</v>
      </c>
      <c r="L120" s="126">
        <v>83</v>
      </c>
      <c r="M120" s="126">
        <v>173</v>
      </c>
      <c r="N120" s="126">
        <v>26.8</v>
      </c>
      <c r="O120" s="126">
        <v>5.3</v>
      </c>
      <c r="P120" s="126" t="s">
        <v>2522</v>
      </c>
      <c r="Q120" s="126">
        <v>29.7</v>
      </c>
      <c r="R120" s="126">
        <v>10.3</v>
      </c>
      <c r="S120" s="126" t="s">
        <v>2206</v>
      </c>
      <c r="T120" s="126"/>
      <c r="U120" s="126" t="s">
        <v>2187</v>
      </c>
      <c r="V120" s="126"/>
      <c r="W120" s="126"/>
    </row>
    <row r="121" spans="1:23">
      <c r="A121" s="124">
        <v>119</v>
      </c>
      <c r="B121" s="189" t="s">
        <v>2314</v>
      </c>
      <c r="C121" s="189" t="s">
        <v>2339</v>
      </c>
      <c r="D121" s="125" t="s">
        <v>2208</v>
      </c>
      <c r="E121" s="127">
        <v>42939</v>
      </c>
      <c r="F121" s="128">
        <v>0.30208333333333331</v>
      </c>
      <c r="G121" s="127">
        <v>43008</v>
      </c>
      <c r="H121" s="128">
        <v>0.56527777777777777</v>
      </c>
      <c r="I121" s="126">
        <v>745</v>
      </c>
      <c r="J121" s="126">
        <v>236</v>
      </c>
      <c r="K121" s="126">
        <v>802</v>
      </c>
      <c r="L121" s="126">
        <v>159</v>
      </c>
      <c r="M121" s="126">
        <v>373</v>
      </c>
      <c r="N121" s="126">
        <v>26.4</v>
      </c>
      <c r="O121" s="126">
        <v>9.1</v>
      </c>
      <c r="P121" s="126" t="s">
        <v>2522</v>
      </c>
      <c r="Q121" s="126">
        <v>29.5</v>
      </c>
      <c r="R121" s="126">
        <v>11</v>
      </c>
      <c r="S121" s="126" t="s">
        <v>2179</v>
      </c>
      <c r="T121" s="126"/>
      <c r="U121" s="126" t="s">
        <v>2187</v>
      </c>
      <c r="V121" s="126"/>
      <c r="W121" s="126"/>
    </row>
    <row r="122" spans="1:23">
      <c r="A122" s="124">
        <v>120</v>
      </c>
      <c r="B122" s="189" t="s">
        <v>2314</v>
      </c>
      <c r="C122" s="189" t="s">
        <v>2340</v>
      </c>
      <c r="D122" s="125" t="s">
        <v>2208</v>
      </c>
      <c r="E122" s="127"/>
      <c r="F122" s="127"/>
      <c r="G122" s="127"/>
      <c r="H122" s="128"/>
      <c r="I122" s="126">
        <v>746</v>
      </c>
      <c r="J122" s="127"/>
      <c r="K122" s="127"/>
      <c r="L122" s="127"/>
      <c r="M122" s="127"/>
      <c r="N122" s="127"/>
      <c r="O122" s="127"/>
      <c r="P122" s="127"/>
      <c r="Q122" s="126"/>
      <c r="R122" s="126"/>
      <c r="S122" s="126"/>
      <c r="T122" s="126"/>
      <c r="U122" s="126"/>
      <c r="V122" s="126"/>
      <c r="W122" s="126"/>
    </row>
    <row r="123" spans="1:23">
      <c r="A123" s="124">
        <v>121</v>
      </c>
      <c r="B123" s="189" t="s">
        <v>2314</v>
      </c>
      <c r="C123" s="189" t="s">
        <v>2341</v>
      </c>
      <c r="D123" s="125" t="s">
        <v>2218</v>
      </c>
      <c r="E123" s="127">
        <v>42939</v>
      </c>
      <c r="F123" s="128">
        <v>0.3263888888888889</v>
      </c>
      <c r="G123" s="127">
        <v>43008</v>
      </c>
      <c r="H123" s="128">
        <v>0.53611111111111109</v>
      </c>
      <c r="I123" s="126">
        <v>748</v>
      </c>
      <c r="J123" s="126">
        <v>280</v>
      </c>
      <c r="K123" s="126">
        <v>822</v>
      </c>
      <c r="L123" s="126">
        <v>16</v>
      </c>
      <c r="M123" s="126">
        <v>374</v>
      </c>
      <c r="N123" s="126">
        <v>26.7</v>
      </c>
      <c r="O123" s="126">
        <v>3.7</v>
      </c>
      <c r="P123" s="126" t="s">
        <v>2522</v>
      </c>
      <c r="Q123" s="126">
        <v>31.5</v>
      </c>
      <c r="R123" s="126">
        <v>7.3</v>
      </c>
      <c r="S123" s="126"/>
      <c r="T123" s="126"/>
      <c r="U123" s="126"/>
      <c r="V123" s="126"/>
      <c r="W123" s="126" t="s">
        <v>3543</v>
      </c>
    </row>
    <row r="124" spans="1:23">
      <c r="A124" s="124">
        <v>122</v>
      </c>
      <c r="B124" s="189" t="s">
        <v>2314</v>
      </c>
      <c r="C124" s="189" t="s">
        <v>2342</v>
      </c>
      <c r="D124" s="125" t="s">
        <v>2218</v>
      </c>
      <c r="E124" s="127">
        <v>42939</v>
      </c>
      <c r="F124" s="126"/>
      <c r="G124" s="127">
        <v>43008</v>
      </c>
      <c r="H124" s="128">
        <v>0.54375000000000007</v>
      </c>
      <c r="I124" s="126">
        <v>749</v>
      </c>
      <c r="J124" s="168">
        <v>231</v>
      </c>
      <c r="K124" s="126">
        <v>792</v>
      </c>
      <c r="L124" s="126">
        <v>109</v>
      </c>
      <c r="M124" s="126">
        <v>388</v>
      </c>
      <c r="N124" s="126">
        <v>26.8</v>
      </c>
      <c r="O124" s="126">
        <v>3.8</v>
      </c>
      <c r="P124" s="126" t="s">
        <v>2522</v>
      </c>
      <c r="Q124" s="126">
        <v>30.3</v>
      </c>
      <c r="R124" s="126">
        <v>14.3</v>
      </c>
      <c r="S124" s="126" t="s">
        <v>2179</v>
      </c>
      <c r="T124" s="126" t="s">
        <v>2195</v>
      </c>
      <c r="U124" s="126"/>
      <c r="V124" s="126"/>
      <c r="W124" s="126"/>
    </row>
    <row r="125" spans="1:23">
      <c r="A125" s="124">
        <v>123</v>
      </c>
      <c r="B125" s="189" t="s">
        <v>2314</v>
      </c>
      <c r="C125" s="189" t="s">
        <v>2343</v>
      </c>
      <c r="D125" s="125" t="s">
        <v>2218</v>
      </c>
      <c r="E125" s="127">
        <v>42939</v>
      </c>
      <c r="F125" s="126"/>
      <c r="G125" s="127">
        <v>43008</v>
      </c>
      <c r="H125" s="128">
        <v>0.55138888888888882</v>
      </c>
      <c r="I125" s="126">
        <v>751</v>
      </c>
      <c r="J125" s="126">
        <v>292</v>
      </c>
      <c r="K125" s="132">
        <v>740</v>
      </c>
      <c r="L125" s="126">
        <v>344</v>
      </c>
      <c r="M125" s="126">
        <v>281</v>
      </c>
      <c r="N125" s="126">
        <v>25.9</v>
      </c>
      <c r="O125" s="126">
        <v>7.8</v>
      </c>
      <c r="P125" s="126" t="s">
        <v>2522</v>
      </c>
      <c r="Q125" s="126">
        <v>28.3</v>
      </c>
      <c r="R125" s="126">
        <v>13.6</v>
      </c>
      <c r="S125" s="126" t="s">
        <v>2187</v>
      </c>
      <c r="T125" s="126"/>
      <c r="U125" s="126"/>
      <c r="V125" s="126"/>
      <c r="W125" s="126"/>
    </row>
    <row r="126" spans="1:23">
      <c r="A126" s="124">
        <v>124</v>
      </c>
      <c r="B126" s="189" t="s">
        <v>2314</v>
      </c>
      <c r="C126" s="189" t="s">
        <v>2345</v>
      </c>
      <c r="D126" s="125" t="s">
        <v>2218</v>
      </c>
      <c r="E126" s="127">
        <v>42939</v>
      </c>
      <c r="F126" s="126"/>
      <c r="G126" s="127">
        <v>43008</v>
      </c>
      <c r="H126" s="128">
        <v>0.5493055555555556</v>
      </c>
      <c r="I126" s="126">
        <v>750</v>
      </c>
      <c r="J126" s="126">
        <v>116</v>
      </c>
      <c r="K126" s="126">
        <v>797</v>
      </c>
      <c r="L126" s="126">
        <v>221</v>
      </c>
      <c r="M126" s="126">
        <v>443</v>
      </c>
      <c r="N126" s="126">
        <v>28.1</v>
      </c>
      <c r="O126" s="126">
        <v>6.7</v>
      </c>
      <c r="P126" s="126" t="s">
        <v>2522</v>
      </c>
      <c r="Q126" s="126">
        <v>28</v>
      </c>
      <c r="R126" s="126">
        <v>11.6</v>
      </c>
      <c r="S126" s="126" t="s">
        <v>2206</v>
      </c>
      <c r="T126" s="126" t="s">
        <v>2206</v>
      </c>
      <c r="U126" s="126"/>
      <c r="V126" s="126"/>
      <c r="W126" s="126"/>
    </row>
    <row r="127" spans="1:23">
      <c r="A127" s="124">
        <v>125</v>
      </c>
      <c r="B127" s="189" t="s">
        <v>2314</v>
      </c>
      <c r="C127" s="189" t="s">
        <v>2346</v>
      </c>
      <c r="D127" s="125" t="s">
        <v>2218</v>
      </c>
      <c r="E127" s="127">
        <v>42939</v>
      </c>
      <c r="F127" s="126"/>
      <c r="G127" s="127">
        <v>43008</v>
      </c>
      <c r="H127" s="128">
        <v>0.54791666666666672</v>
      </c>
      <c r="I127" s="126">
        <v>752</v>
      </c>
      <c r="J127" s="126">
        <v>50</v>
      </c>
      <c r="K127" s="126">
        <v>795</v>
      </c>
      <c r="L127" s="126">
        <v>757</v>
      </c>
      <c r="M127" s="126">
        <v>180</v>
      </c>
      <c r="N127" s="126">
        <v>27.5</v>
      </c>
      <c r="O127" s="126">
        <v>4.2</v>
      </c>
      <c r="P127" s="126" t="s">
        <v>2522</v>
      </c>
      <c r="Q127" s="126">
        <v>28.6</v>
      </c>
      <c r="R127" s="126">
        <v>17.5</v>
      </c>
      <c r="S127" s="126"/>
      <c r="T127" s="126" t="s">
        <v>2238</v>
      </c>
      <c r="U127" s="126"/>
      <c r="V127" s="126"/>
      <c r="W127" s="126"/>
    </row>
    <row r="128" spans="1:23">
      <c r="A128" s="124">
        <v>126</v>
      </c>
      <c r="B128" s="189" t="s">
        <v>2314</v>
      </c>
      <c r="C128" s="189" t="s">
        <v>2347</v>
      </c>
      <c r="D128" s="125" t="s">
        <v>2218</v>
      </c>
      <c r="E128" s="127"/>
      <c r="F128" s="127"/>
      <c r="G128" s="127"/>
      <c r="H128" s="128"/>
      <c r="I128" s="126">
        <v>753</v>
      </c>
      <c r="J128" s="127"/>
      <c r="K128" s="127"/>
      <c r="L128" s="127"/>
      <c r="M128" s="127"/>
      <c r="N128" s="127"/>
      <c r="O128" s="127"/>
      <c r="P128" s="127"/>
      <c r="Q128" s="126"/>
      <c r="R128" s="126"/>
      <c r="S128" s="126"/>
      <c r="T128" s="126"/>
      <c r="U128" s="126"/>
      <c r="V128" s="126"/>
      <c r="W128" s="126"/>
    </row>
    <row r="129" spans="1:23">
      <c r="A129" s="124">
        <v>127</v>
      </c>
      <c r="B129" s="189" t="s">
        <v>2314</v>
      </c>
      <c r="C129" s="189" t="s">
        <v>2348</v>
      </c>
      <c r="D129" s="125" t="s">
        <v>2218</v>
      </c>
      <c r="E129" s="127">
        <v>42939</v>
      </c>
      <c r="F129" s="126"/>
      <c r="G129" s="127">
        <v>43008</v>
      </c>
      <c r="H129" s="128">
        <v>0.55277777777777781</v>
      </c>
      <c r="I129" s="126">
        <v>754</v>
      </c>
      <c r="J129" s="126">
        <v>318</v>
      </c>
      <c r="K129" s="126">
        <v>751</v>
      </c>
      <c r="L129" s="126">
        <v>96</v>
      </c>
      <c r="M129" s="126">
        <v>229</v>
      </c>
      <c r="N129" s="126">
        <v>27.5</v>
      </c>
      <c r="O129" s="126">
        <v>5.8</v>
      </c>
      <c r="P129" s="126" t="s">
        <v>2522</v>
      </c>
      <c r="Q129" s="126">
        <v>28.7</v>
      </c>
      <c r="R129" s="126">
        <v>13.6</v>
      </c>
      <c r="S129" s="126" t="s">
        <v>2187</v>
      </c>
      <c r="T129" s="126"/>
      <c r="U129" s="126" t="s">
        <v>2187</v>
      </c>
      <c r="V129" s="126"/>
      <c r="W129" s="126"/>
    </row>
    <row r="130" spans="1:23">
      <c r="A130" s="124">
        <v>128</v>
      </c>
      <c r="B130" s="189" t="s">
        <v>2314</v>
      </c>
      <c r="C130" s="189" t="s">
        <v>2349</v>
      </c>
      <c r="D130" s="125" t="s">
        <v>2218</v>
      </c>
      <c r="E130" s="127">
        <v>42939</v>
      </c>
      <c r="F130" s="126"/>
      <c r="G130" s="127">
        <v>43008</v>
      </c>
      <c r="H130" s="128">
        <v>0.54513888888888895</v>
      </c>
      <c r="I130" s="126">
        <v>755</v>
      </c>
      <c r="J130" s="126">
        <v>34</v>
      </c>
      <c r="K130" s="126">
        <v>819</v>
      </c>
      <c r="L130" s="126">
        <v>134</v>
      </c>
      <c r="M130" s="126">
        <v>272</v>
      </c>
      <c r="N130" s="126">
        <v>293</v>
      </c>
      <c r="O130" s="126">
        <v>3</v>
      </c>
      <c r="P130" s="126" t="s">
        <v>2522</v>
      </c>
      <c r="Q130" s="126">
        <v>30.5</v>
      </c>
      <c r="R130" s="126">
        <v>13.9</v>
      </c>
      <c r="S130" s="126"/>
      <c r="T130" s="126" t="s">
        <v>2238</v>
      </c>
      <c r="U130" s="126"/>
      <c r="V130" s="126"/>
      <c r="W130" s="126"/>
    </row>
    <row r="131" spans="1:23">
      <c r="A131" s="124">
        <v>129</v>
      </c>
      <c r="B131" s="189" t="s">
        <v>2314</v>
      </c>
      <c r="C131" s="189" t="s">
        <v>2350</v>
      </c>
      <c r="D131" s="125" t="s">
        <v>2227</v>
      </c>
      <c r="E131" s="127">
        <v>42939</v>
      </c>
      <c r="F131" s="128">
        <v>0.45833333333333331</v>
      </c>
      <c r="G131" s="127">
        <v>43008</v>
      </c>
      <c r="H131" s="128">
        <v>0.43402777777777773</v>
      </c>
      <c r="I131" s="126">
        <v>669</v>
      </c>
      <c r="J131" s="126">
        <v>80</v>
      </c>
      <c r="K131" s="126">
        <v>768</v>
      </c>
      <c r="L131" s="126">
        <v>671</v>
      </c>
      <c r="M131" s="126">
        <v>207</v>
      </c>
      <c r="N131" s="126">
        <v>30.5</v>
      </c>
      <c r="O131" s="126">
        <v>6.1</v>
      </c>
      <c r="P131" s="126" t="s">
        <v>2522</v>
      </c>
      <c r="Q131" s="126">
        <v>27.6</v>
      </c>
      <c r="R131" s="126">
        <v>17.5</v>
      </c>
      <c r="S131" s="126" t="s">
        <v>2195</v>
      </c>
      <c r="T131" s="126" t="s">
        <v>2195</v>
      </c>
      <c r="U131" s="126"/>
      <c r="V131" s="126"/>
      <c r="W131" s="126"/>
    </row>
    <row r="132" spans="1:23">
      <c r="A132" s="124">
        <v>130</v>
      </c>
      <c r="B132" s="189" t="s">
        <v>2314</v>
      </c>
      <c r="C132" s="189" t="s">
        <v>2351</v>
      </c>
      <c r="D132" s="125" t="s">
        <v>2227</v>
      </c>
      <c r="E132" s="127">
        <v>42939</v>
      </c>
      <c r="F132" s="128">
        <v>0.45833333333333331</v>
      </c>
      <c r="G132" s="127">
        <v>43008</v>
      </c>
      <c r="H132" s="128">
        <v>0.43541666666666662</v>
      </c>
      <c r="I132" s="126">
        <v>670</v>
      </c>
      <c r="J132" s="126">
        <v>64</v>
      </c>
      <c r="K132" s="126">
        <v>789</v>
      </c>
      <c r="L132" s="126">
        <v>400</v>
      </c>
      <c r="M132" s="126">
        <v>193</v>
      </c>
      <c r="N132" s="126">
        <v>29.8</v>
      </c>
      <c r="O132" s="126">
        <v>5.5</v>
      </c>
      <c r="P132" s="126" t="s">
        <v>2522</v>
      </c>
      <c r="Q132" s="126">
        <v>27.3</v>
      </c>
      <c r="R132" s="126">
        <v>12.4</v>
      </c>
      <c r="S132" s="126" t="s">
        <v>2319</v>
      </c>
      <c r="T132" s="126" t="s">
        <v>2195</v>
      </c>
      <c r="U132" s="126" t="s">
        <v>2187</v>
      </c>
      <c r="V132" s="126"/>
      <c r="W132" s="126"/>
    </row>
    <row r="133" spans="1:23">
      <c r="A133" s="124">
        <v>131</v>
      </c>
      <c r="B133" s="189" t="s">
        <v>2314</v>
      </c>
      <c r="C133" s="189" t="s">
        <v>2352</v>
      </c>
      <c r="D133" s="125" t="s">
        <v>2227</v>
      </c>
      <c r="E133" s="127">
        <v>42939</v>
      </c>
      <c r="F133" s="128">
        <v>0.46180555555555558</v>
      </c>
      <c r="G133" s="127">
        <v>43008</v>
      </c>
      <c r="H133" s="128">
        <v>0.4375</v>
      </c>
      <c r="I133" s="126">
        <v>672</v>
      </c>
      <c r="J133" s="126">
        <v>118</v>
      </c>
      <c r="K133" s="126">
        <v>586</v>
      </c>
      <c r="L133" s="126">
        <v>48</v>
      </c>
      <c r="M133" s="126">
        <v>188</v>
      </c>
      <c r="N133" s="126">
        <v>29</v>
      </c>
      <c r="O133" s="126">
        <v>5.5</v>
      </c>
      <c r="P133" s="126" t="s">
        <v>2522</v>
      </c>
      <c r="Q133" s="126">
        <v>28.2</v>
      </c>
      <c r="R133" s="126">
        <v>12.4</v>
      </c>
      <c r="S133" s="126" t="s">
        <v>2319</v>
      </c>
      <c r="T133" s="126" t="s">
        <v>2238</v>
      </c>
      <c r="U133" s="126" t="s">
        <v>2187</v>
      </c>
      <c r="V133" s="126" t="s">
        <v>2187</v>
      </c>
      <c r="W133" s="126"/>
    </row>
    <row r="134" spans="1:23">
      <c r="A134" s="124">
        <v>132</v>
      </c>
      <c r="B134" s="189" t="s">
        <v>2314</v>
      </c>
      <c r="C134" s="189" t="s">
        <v>2353</v>
      </c>
      <c r="D134" s="125" t="s">
        <v>2227</v>
      </c>
      <c r="E134" s="127"/>
      <c r="F134" s="127"/>
      <c r="G134" s="127"/>
      <c r="H134" s="128"/>
      <c r="I134" s="126">
        <v>1077</v>
      </c>
      <c r="J134" s="127"/>
      <c r="K134" s="127"/>
      <c r="L134" s="127"/>
      <c r="M134" s="127"/>
      <c r="N134" s="127"/>
      <c r="O134" s="127"/>
      <c r="P134" s="127"/>
      <c r="Q134" s="126"/>
      <c r="R134" s="126"/>
      <c r="S134" s="126"/>
      <c r="T134" s="126"/>
      <c r="U134" s="126"/>
      <c r="V134" s="126"/>
      <c r="W134" s="126"/>
    </row>
    <row r="135" spans="1:23">
      <c r="A135" s="124">
        <v>133</v>
      </c>
      <c r="B135" s="189" t="s">
        <v>2314</v>
      </c>
      <c r="C135" s="189" t="s">
        <v>2354</v>
      </c>
      <c r="D135" s="125" t="s">
        <v>2227</v>
      </c>
      <c r="E135" s="127">
        <v>42939</v>
      </c>
      <c r="F135" s="128">
        <v>0.46527777777777773</v>
      </c>
      <c r="G135" s="127">
        <v>43008</v>
      </c>
      <c r="H135" s="128">
        <v>0.42569444444444443</v>
      </c>
      <c r="I135" s="126">
        <v>674</v>
      </c>
      <c r="J135" s="126">
        <v>270</v>
      </c>
      <c r="K135" s="126">
        <v>817</v>
      </c>
      <c r="L135" s="126">
        <v>210</v>
      </c>
      <c r="M135" s="126">
        <v>683</v>
      </c>
      <c r="N135" s="126">
        <v>33.700000000000003</v>
      </c>
      <c r="O135" s="126">
        <v>5.9</v>
      </c>
      <c r="P135" s="126" t="s">
        <v>2522</v>
      </c>
      <c r="Q135" s="126">
        <v>28.9</v>
      </c>
      <c r="R135" s="126">
        <v>11.6</v>
      </c>
      <c r="S135" s="126" t="s">
        <v>2319</v>
      </c>
      <c r="T135" s="126" t="s">
        <v>2319</v>
      </c>
      <c r="U135" s="126" t="s">
        <v>2187</v>
      </c>
      <c r="V135" s="126"/>
      <c r="W135" s="126" t="s">
        <v>3557</v>
      </c>
    </row>
    <row r="136" spans="1:23">
      <c r="A136" s="124">
        <v>134</v>
      </c>
      <c r="B136" s="189" t="s">
        <v>2314</v>
      </c>
      <c r="C136" s="189" t="s">
        <v>2355</v>
      </c>
      <c r="D136" s="125" t="s">
        <v>2227</v>
      </c>
      <c r="E136" s="127">
        <v>42939</v>
      </c>
      <c r="F136" s="128">
        <v>0.46527777777777773</v>
      </c>
      <c r="G136" s="127">
        <v>43008</v>
      </c>
      <c r="H136" s="128">
        <v>0.4291666666666667</v>
      </c>
      <c r="I136" s="126">
        <v>675</v>
      </c>
      <c r="J136" s="126">
        <v>316</v>
      </c>
      <c r="K136" s="126">
        <v>837</v>
      </c>
      <c r="L136" s="126">
        <v>40</v>
      </c>
      <c r="M136" s="126">
        <v>649</v>
      </c>
      <c r="N136" s="126">
        <v>29.8</v>
      </c>
      <c r="O136" s="126">
        <v>5.5</v>
      </c>
      <c r="P136" s="126" t="s">
        <v>2522</v>
      </c>
      <c r="Q136" s="126">
        <v>28.6</v>
      </c>
      <c r="R136" s="126">
        <v>7.8</v>
      </c>
      <c r="S136" s="126" t="s">
        <v>2187</v>
      </c>
      <c r="T136" s="126" t="s">
        <v>2319</v>
      </c>
      <c r="U136" s="126" t="s">
        <v>2187</v>
      </c>
      <c r="V136" s="126" t="s">
        <v>2187</v>
      </c>
      <c r="W136" s="126"/>
    </row>
    <row r="137" spans="1:23">
      <c r="A137" s="124">
        <v>135</v>
      </c>
      <c r="B137" s="189" t="s">
        <v>2314</v>
      </c>
      <c r="C137" s="189" t="s">
        <v>2356</v>
      </c>
      <c r="D137" s="125" t="s">
        <v>2227</v>
      </c>
      <c r="E137" s="127">
        <v>42939</v>
      </c>
      <c r="F137" s="128">
        <v>0.45833333333333331</v>
      </c>
      <c r="G137" s="127">
        <v>43008</v>
      </c>
      <c r="H137" s="128">
        <v>0.43333333333333335</v>
      </c>
      <c r="I137" s="126">
        <v>677</v>
      </c>
      <c r="J137" s="126">
        <v>77</v>
      </c>
      <c r="K137" s="126">
        <v>756</v>
      </c>
      <c r="L137" s="126">
        <v>517</v>
      </c>
      <c r="M137" s="126">
        <v>223</v>
      </c>
      <c r="N137" s="126">
        <v>34.4</v>
      </c>
      <c r="O137" s="126">
        <v>5.3</v>
      </c>
      <c r="P137" s="126" t="s">
        <v>2522</v>
      </c>
      <c r="Q137" s="126">
        <v>28.3</v>
      </c>
      <c r="R137" s="126">
        <v>11.8</v>
      </c>
      <c r="S137" s="126" t="s">
        <v>2195</v>
      </c>
      <c r="T137" s="126" t="s">
        <v>2195</v>
      </c>
      <c r="U137" s="126"/>
      <c r="V137" s="126"/>
      <c r="W137" s="126"/>
    </row>
    <row r="138" spans="1:23">
      <c r="A138" s="124">
        <v>136</v>
      </c>
      <c r="B138" s="189" t="s">
        <v>2314</v>
      </c>
      <c r="C138" s="189" t="s">
        <v>2357</v>
      </c>
      <c r="D138" s="125" t="s">
        <v>2227</v>
      </c>
      <c r="E138" s="127">
        <v>42939</v>
      </c>
      <c r="F138" s="128">
        <v>0.46527777777777773</v>
      </c>
      <c r="G138" s="127">
        <v>43008</v>
      </c>
      <c r="H138" s="128">
        <v>0.43194444444444446</v>
      </c>
      <c r="I138" s="126">
        <v>678</v>
      </c>
      <c r="J138" s="126">
        <v>332</v>
      </c>
      <c r="K138" s="126">
        <v>184</v>
      </c>
      <c r="L138" s="126">
        <v>67</v>
      </c>
      <c r="M138" s="126">
        <v>214</v>
      </c>
      <c r="N138" s="126">
        <v>30.7</v>
      </c>
      <c r="O138" s="126">
        <v>5.3</v>
      </c>
      <c r="P138" s="126" t="s">
        <v>2522</v>
      </c>
      <c r="Q138" s="126">
        <v>29.1</v>
      </c>
      <c r="R138" s="126">
        <v>6.5</v>
      </c>
      <c r="S138" s="126" t="s">
        <v>2319</v>
      </c>
      <c r="T138" s="126"/>
      <c r="U138" s="126" t="s">
        <v>2187</v>
      </c>
      <c r="V138" s="126"/>
      <c r="W138" s="126"/>
    </row>
    <row r="139" spans="1:23">
      <c r="A139" s="124">
        <v>137</v>
      </c>
      <c r="B139" s="189" t="s">
        <v>2314</v>
      </c>
      <c r="C139" s="189" t="s">
        <v>2358</v>
      </c>
      <c r="D139" s="125" t="s">
        <v>2244</v>
      </c>
      <c r="E139" s="127">
        <v>42939</v>
      </c>
      <c r="F139" s="128">
        <v>0.3611111111111111</v>
      </c>
      <c r="G139" s="127">
        <v>43008</v>
      </c>
      <c r="H139" s="128">
        <v>0.48888888888888887</v>
      </c>
      <c r="I139" s="126">
        <v>681</v>
      </c>
      <c r="J139" s="126">
        <v>30</v>
      </c>
      <c r="K139" s="126">
        <v>746</v>
      </c>
      <c r="L139" s="126">
        <v>335</v>
      </c>
      <c r="M139" s="126">
        <v>628</v>
      </c>
      <c r="N139" s="126">
        <v>26.5</v>
      </c>
      <c r="O139" s="126">
        <v>5.7</v>
      </c>
      <c r="P139" s="126" t="s">
        <v>2522</v>
      </c>
      <c r="Q139" s="126">
        <v>28.6</v>
      </c>
      <c r="R139" s="126">
        <v>12.1</v>
      </c>
      <c r="S139" s="126" t="s">
        <v>2179</v>
      </c>
      <c r="T139" s="126" t="s">
        <v>2195</v>
      </c>
      <c r="U139" s="126"/>
      <c r="V139" s="126"/>
      <c r="W139" s="126"/>
    </row>
    <row r="140" spans="1:23">
      <c r="A140" s="124">
        <v>138</v>
      </c>
      <c r="B140" s="189" t="s">
        <v>2314</v>
      </c>
      <c r="C140" s="189" t="s">
        <v>2359</v>
      </c>
      <c r="D140" s="125" t="s">
        <v>2244</v>
      </c>
      <c r="E140" s="127">
        <v>42939</v>
      </c>
      <c r="F140" s="128">
        <v>0.3611111111111111</v>
      </c>
      <c r="G140" s="127">
        <v>43008</v>
      </c>
      <c r="H140" s="128">
        <v>0.5</v>
      </c>
      <c r="I140" s="126">
        <v>682</v>
      </c>
      <c r="J140" s="126">
        <v>213</v>
      </c>
      <c r="K140" s="126">
        <v>821</v>
      </c>
      <c r="L140" s="126">
        <v>484</v>
      </c>
      <c r="M140" s="126">
        <v>198</v>
      </c>
      <c r="N140" s="126">
        <v>28.7</v>
      </c>
      <c r="O140" s="126">
        <v>5</v>
      </c>
      <c r="P140" s="126" t="s">
        <v>2522</v>
      </c>
      <c r="Q140" s="126">
        <v>28.9</v>
      </c>
      <c r="R140" s="126">
        <v>9.1</v>
      </c>
      <c r="S140" s="126" t="s">
        <v>2195</v>
      </c>
      <c r="T140" s="126" t="s">
        <v>2195</v>
      </c>
      <c r="U140" s="126"/>
      <c r="V140" s="126"/>
      <c r="W140" s="126"/>
    </row>
    <row r="141" spans="1:23">
      <c r="A141" s="124">
        <v>139</v>
      </c>
      <c r="B141" s="189" t="s">
        <v>2314</v>
      </c>
      <c r="C141" s="189" t="s">
        <v>2360</v>
      </c>
      <c r="D141" s="125" t="s">
        <v>2244</v>
      </c>
      <c r="E141" s="127">
        <v>42939</v>
      </c>
      <c r="F141" s="128">
        <v>0.3611111111111111</v>
      </c>
      <c r="G141" s="127">
        <v>43008</v>
      </c>
      <c r="H141" s="128">
        <v>0.50347222222222221</v>
      </c>
      <c r="I141" s="126">
        <v>683</v>
      </c>
      <c r="J141" s="132">
        <v>250</v>
      </c>
      <c r="K141" s="126">
        <v>813</v>
      </c>
      <c r="L141" s="126">
        <v>868</v>
      </c>
      <c r="M141" s="126">
        <v>706</v>
      </c>
      <c r="N141" s="126">
        <v>27.3</v>
      </c>
      <c r="O141" s="126">
        <v>5.3</v>
      </c>
      <c r="P141" s="126" t="s">
        <v>2522</v>
      </c>
      <c r="Q141" s="126">
        <v>29</v>
      </c>
      <c r="R141" s="126">
        <v>17.100000000000001</v>
      </c>
      <c r="S141" s="126" t="s">
        <v>2195</v>
      </c>
      <c r="T141" s="126" t="s">
        <v>2195</v>
      </c>
      <c r="U141" s="126"/>
      <c r="V141" s="126"/>
      <c r="W141" s="126"/>
    </row>
    <row r="142" spans="1:23">
      <c r="A142" s="124">
        <v>140</v>
      </c>
      <c r="B142" s="189" t="s">
        <v>2314</v>
      </c>
      <c r="C142" s="189" t="s">
        <v>2362</v>
      </c>
      <c r="D142" s="125" t="s">
        <v>2244</v>
      </c>
      <c r="E142" s="127">
        <v>42939</v>
      </c>
      <c r="F142" s="128">
        <v>0.36458333333333331</v>
      </c>
      <c r="G142" s="127">
        <v>43008</v>
      </c>
      <c r="H142" s="128">
        <v>0.49305555555555558</v>
      </c>
      <c r="I142" s="126">
        <v>684</v>
      </c>
      <c r="J142" s="126">
        <v>401</v>
      </c>
      <c r="K142" s="126">
        <v>729</v>
      </c>
      <c r="L142" s="126">
        <v>792</v>
      </c>
      <c r="M142" s="126">
        <v>710</v>
      </c>
      <c r="N142" s="126">
        <v>25.4</v>
      </c>
      <c r="O142" s="126">
        <v>5.3</v>
      </c>
      <c r="P142" s="126" t="s">
        <v>2522</v>
      </c>
      <c r="Q142" s="126">
        <v>30.6</v>
      </c>
      <c r="R142" s="126">
        <v>9.3000000000000007</v>
      </c>
      <c r="S142" s="126" t="s">
        <v>2187</v>
      </c>
      <c r="T142" s="126" t="s">
        <v>2195</v>
      </c>
      <c r="U142" s="126"/>
      <c r="V142" s="126"/>
      <c r="W142" s="126" t="s">
        <v>3563</v>
      </c>
    </row>
    <row r="143" spans="1:23">
      <c r="A143" s="124">
        <v>141</v>
      </c>
      <c r="B143" s="189" t="s">
        <v>2314</v>
      </c>
      <c r="C143" s="189" t="s">
        <v>2363</v>
      </c>
      <c r="D143" s="125" t="s">
        <v>2244</v>
      </c>
      <c r="E143" s="127"/>
      <c r="F143" s="127"/>
      <c r="G143" s="127"/>
      <c r="H143" s="128"/>
      <c r="I143" s="126">
        <v>685</v>
      </c>
      <c r="J143" s="127"/>
      <c r="K143" s="127"/>
      <c r="L143" s="127"/>
      <c r="M143" s="127"/>
      <c r="N143" s="127"/>
      <c r="O143" s="127"/>
      <c r="P143" s="127"/>
      <c r="Q143" s="126"/>
      <c r="R143" s="126"/>
      <c r="S143" s="126"/>
      <c r="T143" s="126"/>
      <c r="U143" s="126"/>
      <c r="V143" s="126"/>
      <c r="W143" s="126"/>
    </row>
    <row r="144" spans="1:23">
      <c r="A144" s="124">
        <v>142</v>
      </c>
      <c r="B144" s="189" t="s">
        <v>2314</v>
      </c>
      <c r="C144" s="189" t="s">
        <v>2364</v>
      </c>
      <c r="D144" s="125" t="s">
        <v>2244</v>
      </c>
      <c r="E144" s="127">
        <v>42939</v>
      </c>
      <c r="F144" s="128">
        <v>0.38194444444444442</v>
      </c>
      <c r="G144" s="127">
        <v>43008</v>
      </c>
      <c r="H144" s="128">
        <v>0.48472222222222222</v>
      </c>
      <c r="I144" s="126">
        <v>686</v>
      </c>
      <c r="J144" s="126">
        <v>87</v>
      </c>
      <c r="K144" s="126">
        <v>834</v>
      </c>
      <c r="L144" s="126">
        <v>711</v>
      </c>
      <c r="M144" s="126">
        <v>626</v>
      </c>
      <c r="N144" s="126">
        <v>27</v>
      </c>
      <c r="O144" s="126">
        <v>6.2</v>
      </c>
      <c r="P144" s="126" t="s">
        <v>2522</v>
      </c>
      <c r="Q144" s="126">
        <v>29.8</v>
      </c>
      <c r="R144" s="126">
        <v>10.7</v>
      </c>
      <c r="S144" s="126" t="s">
        <v>3564</v>
      </c>
      <c r="T144" s="126"/>
      <c r="U144" s="126" t="s">
        <v>2187</v>
      </c>
      <c r="V144" s="126"/>
      <c r="W144" s="126" t="s">
        <v>3557</v>
      </c>
    </row>
    <row r="145" spans="1:23">
      <c r="A145" s="124">
        <v>143</v>
      </c>
      <c r="B145" s="189" t="s">
        <v>2314</v>
      </c>
      <c r="C145" s="189" t="s">
        <v>2365</v>
      </c>
      <c r="D145" s="125" t="s">
        <v>2244</v>
      </c>
      <c r="E145" s="127">
        <v>42939</v>
      </c>
      <c r="F145" s="128">
        <v>0.38541666666666669</v>
      </c>
      <c r="G145" s="127">
        <v>43008</v>
      </c>
      <c r="H145" s="128">
        <v>0.49722222222222223</v>
      </c>
      <c r="I145" s="126">
        <v>687</v>
      </c>
      <c r="J145" s="126">
        <v>501</v>
      </c>
      <c r="K145" s="126">
        <v>774</v>
      </c>
      <c r="L145" s="126">
        <v>205</v>
      </c>
      <c r="M145" s="126">
        <v>195</v>
      </c>
      <c r="N145" s="126">
        <v>27.2</v>
      </c>
      <c r="O145" s="126">
        <v>6.3</v>
      </c>
      <c r="P145" s="126" t="s">
        <v>2522</v>
      </c>
      <c r="Q145" s="126">
        <v>28.8</v>
      </c>
      <c r="R145" s="126">
        <v>18.7</v>
      </c>
      <c r="S145" s="126"/>
      <c r="T145" s="126"/>
      <c r="U145" s="126" t="s">
        <v>2187</v>
      </c>
      <c r="V145" s="126"/>
      <c r="W145" s="126"/>
    </row>
    <row r="146" spans="1:23">
      <c r="A146" s="124">
        <v>144</v>
      </c>
      <c r="B146" s="189" t="s">
        <v>2314</v>
      </c>
      <c r="C146" s="189" t="s">
        <v>2366</v>
      </c>
      <c r="D146" s="125" t="s">
        <v>2244</v>
      </c>
      <c r="E146" s="127">
        <v>42939</v>
      </c>
      <c r="F146" s="128">
        <v>0.38541666666666669</v>
      </c>
      <c r="G146" s="127">
        <v>43008</v>
      </c>
      <c r="H146" s="128">
        <v>0.49513888888888885</v>
      </c>
      <c r="I146" s="126">
        <v>688</v>
      </c>
      <c r="J146" s="126">
        <v>141</v>
      </c>
      <c r="K146" s="126">
        <v>779</v>
      </c>
      <c r="L146" s="126">
        <v>384</v>
      </c>
      <c r="M146" s="126">
        <v>295</v>
      </c>
      <c r="N146" s="126">
        <v>27.8</v>
      </c>
      <c r="O146" s="126">
        <v>2.9</v>
      </c>
      <c r="P146" s="126" t="s">
        <v>2522</v>
      </c>
      <c r="Q146" s="126">
        <v>30.5</v>
      </c>
      <c r="R146" s="126">
        <v>16</v>
      </c>
      <c r="S146" s="126" t="s">
        <v>2179</v>
      </c>
      <c r="T146" s="126" t="s">
        <v>2195</v>
      </c>
      <c r="U146" s="126"/>
      <c r="V146" s="126"/>
      <c r="W146" s="126" t="s">
        <v>3566</v>
      </c>
    </row>
    <row r="147" spans="1:23">
      <c r="A147" s="124">
        <v>145</v>
      </c>
      <c r="B147" s="189" t="s">
        <v>2314</v>
      </c>
      <c r="C147" s="189" t="s">
        <v>2367</v>
      </c>
      <c r="D147" s="125" t="s">
        <v>2256</v>
      </c>
      <c r="E147" s="127">
        <v>42939</v>
      </c>
      <c r="F147" s="128">
        <v>0.62847222222222221</v>
      </c>
      <c r="G147" s="127">
        <v>43010</v>
      </c>
      <c r="H147" s="128">
        <v>0.40763888888888888</v>
      </c>
      <c r="I147" s="126">
        <v>698</v>
      </c>
      <c r="J147" s="126">
        <v>131</v>
      </c>
      <c r="K147" s="126">
        <v>728</v>
      </c>
      <c r="L147" s="132">
        <v>72</v>
      </c>
      <c r="M147" s="126">
        <v>609</v>
      </c>
      <c r="N147" s="126">
        <v>31.2</v>
      </c>
      <c r="O147" s="126">
        <v>5.6</v>
      </c>
      <c r="P147" s="126" t="s">
        <v>2522</v>
      </c>
      <c r="Q147" s="126">
        <v>28.8</v>
      </c>
      <c r="R147" s="126">
        <v>7.1</v>
      </c>
      <c r="S147" s="126"/>
      <c r="T147" s="126"/>
      <c r="U147" s="126"/>
      <c r="V147" s="126"/>
      <c r="W147" s="126"/>
    </row>
    <row r="148" spans="1:23">
      <c r="A148" s="124">
        <v>146</v>
      </c>
      <c r="B148" s="189" t="s">
        <v>2314</v>
      </c>
      <c r="C148" s="189" t="s">
        <v>2368</v>
      </c>
      <c r="D148" s="125" t="s">
        <v>2256</v>
      </c>
      <c r="E148" s="127">
        <v>42939</v>
      </c>
      <c r="F148" s="128">
        <v>0.63194444444444442</v>
      </c>
      <c r="G148" s="127">
        <v>43010</v>
      </c>
      <c r="H148" s="128">
        <v>0.40416666666666662</v>
      </c>
      <c r="I148" s="126">
        <v>699</v>
      </c>
      <c r="J148" s="126">
        <v>465</v>
      </c>
      <c r="K148" s="126">
        <v>13</v>
      </c>
      <c r="L148" s="126">
        <v>336</v>
      </c>
      <c r="M148" s="126">
        <v>292</v>
      </c>
      <c r="N148" s="126">
        <v>34.1</v>
      </c>
      <c r="O148" s="126">
        <v>2.6</v>
      </c>
      <c r="P148" s="126" t="s">
        <v>2522</v>
      </c>
      <c r="Q148" s="126">
        <v>27.9</v>
      </c>
      <c r="R148" s="126">
        <v>9.6</v>
      </c>
      <c r="S148" s="126"/>
      <c r="T148" s="126" t="s">
        <v>2179</v>
      </c>
      <c r="U148" s="126"/>
      <c r="V148" s="126"/>
      <c r="W148" s="126" t="s">
        <v>3567</v>
      </c>
    </row>
    <row r="149" spans="1:23">
      <c r="A149" s="124">
        <v>147</v>
      </c>
      <c r="B149" s="189" t="s">
        <v>2314</v>
      </c>
      <c r="C149" s="189" t="s">
        <v>2369</v>
      </c>
      <c r="D149" s="125" t="s">
        <v>2256</v>
      </c>
      <c r="E149" s="127">
        <v>42939</v>
      </c>
      <c r="F149" s="128">
        <v>0.625</v>
      </c>
      <c r="G149" s="127">
        <v>43010</v>
      </c>
      <c r="H149" s="128">
        <v>0.40902777777777777</v>
      </c>
      <c r="I149" s="126">
        <v>700</v>
      </c>
      <c r="J149" s="126">
        <v>15</v>
      </c>
      <c r="K149" s="126">
        <v>832</v>
      </c>
      <c r="L149" s="126">
        <v>303</v>
      </c>
      <c r="M149" s="126">
        <v>243</v>
      </c>
      <c r="N149" s="126">
        <v>32.200000000000003</v>
      </c>
      <c r="O149" s="126">
        <v>5</v>
      </c>
      <c r="P149" s="126" t="s">
        <v>2522</v>
      </c>
      <c r="Q149" s="126">
        <v>27.6</v>
      </c>
      <c r="R149" s="126">
        <v>6.2</v>
      </c>
      <c r="S149" s="126"/>
      <c r="T149" s="126" t="s">
        <v>2179</v>
      </c>
      <c r="U149" s="126"/>
      <c r="V149" s="126"/>
      <c r="W149" s="126"/>
    </row>
    <row r="150" spans="1:23">
      <c r="A150" s="124">
        <v>148</v>
      </c>
      <c r="B150" s="189" t="s">
        <v>2314</v>
      </c>
      <c r="C150" s="189" t="s">
        <v>2370</v>
      </c>
      <c r="D150" s="125" t="s">
        <v>2256</v>
      </c>
      <c r="E150" s="127">
        <v>42939</v>
      </c>
      <c r="F150" s="128">
        <v>0.62847222222222221</v>
      </c>
      <c r="G150" s="127">
        <v>43010</v>
      </c>
      <c r="H150" s="128">
        <v>0.40972222222222227</v>
      </c>
      <c r="I150" s="126">
        <v>701</v>
      </c>
      <c r="J150" s="126">
        <v>290</v>
      </c>
      <c r="K150" s="126">
        <v>823</v>
      </c>
      <c r="L150" s="126">
        <v>161</v>
      </c>
      <c r="M150" s="126">
        <v>422</v>
      </c>
      <c r="N150" s="126">
        <v>34.200000000000003</v>
      </c>
      <c r="O150" s="126">
        <v>4.5999999999999996</v>
      </c>
      <c r="P150" s="126" t="s">
        <v>2522</v>
      </c>
      <c r="Q150" s="126">
        <v>29</v>
      </c>
      <c r="R150" s="126">
        <v>8.4</v>
      </c>
      <c r="S150" s="126"/>
      <c r="T150" s="126" t="s">
        <v>2195</v>
      </c>
      <c r="U150" s="126" t="s">
        <v>2319</v>
      </c>
      <c r="V150" s="126"/>
      <c r="W150" s="126"/>
    </row>
    <row r="151" spans="1:23">
      <c r="A151" s="124">
        <v>149</v>
      </c>
      <c r="B151" s="189" t="s">
        <v>2314</v>
      </c>
      <c r="C151" s="189" t="s">
        <v>2371</v>
      </c>
      <c r="D151" s="125" t="s">
        <v>2256</v>
      </c>
      <c r="E151" s="127">
        <v>42939</v>
      </c>
      <c r="F151" s="128">
        <v>0.62847222222222221</v>
      </c>
      <c r="G151" s="127">
        <v>43010</v>
      </c>
      <c r="H151" s="128">
        <v>0.41111111111111115</v>
      </c>
      <c r="I151" s="126">
        <v>702</v>
      </c>
      <c r="J151" s="132">
        <v>194</v>
      </c>
      <c r="K151" s="126">
        <v>703</v>
      </c>
      <c r="L151" s="126">
        <v>464</v>
      </c>
      <c r="M151" s="126">
        <v>664</v>
      </c>
      <c r="N151" s="126">
        <v>34.299999999999997</v>
      </c>
      <c r="O151" s="126">
        <v>5.2</v>
      </c>
      <c r="P151" s="126" t="s">
        <v>2522</v>
      </c>
      <c r="Q151" s="126">
        <v>27.7</v>
      </c>
      <c r="R151" s="126">
        <v>7.4</v>
      </c>
      <c r="S151" s="126"/>
      <c r="T151" s="126"/>
      <c r="U151" s="126"/>
      <c r="V151" s="126"/>
      <c r="W151" s="126"/>
    </row>
    <row r="152" spans="1:23">
      <c r="A152" s="124">
        <v>150</v>
      </c>
      <c r="B152" s="189" t="s">
        <v>2314</v>
      </c>
      <c r="C152" s="189" t="s">
        <v>2372</v>
      </c>
      <c r="D152" s="125" t="s">
        <v>2256</v>
      </c>
      <c r="E152" s="127">
        <v>42939</v>
      </c>
      <c r="F152" s="128">
        <v>0.63194444444444442</v>
      </c>
      <c r="G152" s="127">
        <v>43010</v>
      </c>
      <c r="H152" s="128">
        <v>0.40208333333333335</v>
      </c>
      <c r="I152" s="126">
        <v>703</v>
      </c>
      <c r="J152" s="126">
        <v>272</v>
      </c>
      <c r="K152" s="126">
        <v>668</v>
      </c>
      <c r="L152" s="126">
        <v>843</v>
      </c>
      <c r="M152" s="126">
        <v>316</v>
      </c>
      <c r="N152" s="126">
        <v>34.1</v>
      </c>
      <c r="O152" s="126">
        <v>4.3</v>
      </c>
      <c r="P152" s="126" t="s">
        <v>2522</v>
      </c>
      <c r="Q152" s="126">
        <v>27.5</v>
      </c>
      <c r="R152" s="126">
        <v>8.1</v>
      </c>
      <c r="S152" s="126" t="s">
        <v>2179</v>
      </c>
      <c r="T152" s="126" t="s">
        <v>2179</v>
      </c>
      <c r="U152" s="126"/>
      <c r="V152" s="126"/>
      <c r="W152" s="126" t="s">
        <v>3557</v>
      </c>
    </row>
    <row r="153" spans="1:23">
      <c r="A153" s="124">
        <v>151</v>
      </c>
      <c r="B153" s="189" t="s">
        <v>2314</v>
      </c>
      <c r="C153" s="189" t="s">
        <v>2373</v>
      </c>
      <c r="D153" s="125" t="s">
        <v>2256</v>
      </c>
      <c r="E153" s="126"/>
      <c r="F153" s="126"/>
      <c r="G153" s="126"/>
      <c r="H153" s="126"/>
      <c r="I153" s="126">
        <v>704</v>
      </c>
      <c r="J153" s="126"/>
      <c r="K153" s="126"/>
      <c r="L153" s="126"/>
      <c r="M153" s="126"/>
      <c r="N153" s="126"/>
      <c r="O153" s="126"/>
      <c r="P153" s="126"/>
      <c r="Q153" s="126"/>
      <c r="R153" s="126"/>
      <c r="S153" s="126"/>
      <c r="T153" s="126"/>
      <c r="U153" s="126"/>
      <c r="V153" s="126"/>
      <c r="W153" s="126"/>
    </row>
    <row r="154" spans="1:23">
      <c r="A154" s="124">
        <v>152</v>
      </c>
      <c r="B154" s="189" t="s">
        <v>2314</v>
      </c>
      <c r="C154" s="189" t="s">
        <v>2374</v>
      </c>
      <c r="D154" s="125" t="s">
        <v>2256</v>
      </c>
      <c r="E154" s="127">
        <v>42939</v>
      </c>
      <c r="F154" s="128">
        <v>0.63194444444444442</v>
      </c>
      <c r="G154" s="127">
        <v>43010</v>
      </c>
      <c r="H154" s="128">
        <v>0.4145833333333333</v>
      </c>
      <c r="I154" s="126">
        <v>705</v>
      </c>
      <c r="J154" s="126">
        <v>198</v>
      </c>
      <c r="K154" s="126">
        <v>788</v>
      </c>
      <c r="L154" s="126">
        <v>617</v>
      </c>
      <c r="M154" s="126">
        <v>635</v>
      </c>
      <c r="N154" s="126">
        <v>30.9</v>
      </c>
      <c r="O154" s="126">
        <v>6.4</v>
      </c>
      <c r="P154" s="126" t="s">
        <v>2522</v>
      </c>
      <c r="Q154" s="126">
        <v>26</v>
      </c>
      <c r="R154" s="126">
        <v>6.4</v>
      </c>
      <c r="S154" s="126" t="s">
        <v>2195</v>
      </c>
      <c r="T154" s="126" t="s">
        <v>2179</v>
      </c>
      <c r="U154" s="126"/>
      <c r="V154" s="126"/>
      <c r="W154" s="126" t="s">
        <v>3568</v>
      </c>
    </row>
    <row r="155" spans="1:23">
      <c r="A155" s="124">
        <v>153</v>
      </c>
      <c r="B155" s="189" t="s">
        <v>2314</v>
      </c>
      <c r="C155" s="189" t="s">
        <v>2376</v>
      </c>
      <c r="D155" s="125" t="s">
        <v>2265</v>
      </c>
      <c r="E155" s="127">
        <v>42939</v>
      </c>
      <c r="F155" s="128">
        <v>0.61111111111111105</v>
      </c>
      <c r="G155" s="127">
        <v>43010</v>
      </c>
      <c r="H155" s="128">
        <v>0.42777777777777781</v>
      </c>
      <c r="I155" s="126">
        <v>710</v>
      </c>
      <c r="J155" s="126">
        <v>197</v>
      </c>
      <c r="K155" s="126">
        <v>735</v>
      </c>
      <c r="L155" s="126">
        <v>19</v>
      </c>
      <c r="M155" s="126">
        <v>651</v>
      </c>
      <c r="N155" s="126">
        <v>35.5</v>
      </c>
      <c r="O155" s="126">
        <v>4.9000000000000004</v>
      </c>
      <c r="P155" s="126" t="s">
        <v>2522</v>
      </c>
      <c r="Q155" s="126">
        <v>27.8</v>
      </c>
      <c r="R155" s="126">
        <v>6.4</v>
      </c>
      <c r="S155" s="126" t="s">
        <v>2195</v>
      </c>
      <c r="T155" s="126" t="s">
        <v>2195</v>
      </c>
      <c r="U155" s="126"/>
      <c r="V155" s="126"/>
      <c r="W155" s="126"/>
    </row>
    <row r="156" spans="1:23">
      <c r="A156" s="124">
        <v>154</v>
      </c>
      <c r="B156" s="189" t="s">
        <v>2314</v>
      </c>
      <c r="C156" s="189" t="s">
        <v>2377</v>
      </c>
      <c r="D156" s="125" t="s">
        <v>2265</v>
      </c>
      <c r="E156" s="127">
        <v>42939</v>
      </c>
      <c r="F156" s="128">
        <v>0.61111111111111105</v>
      </c>
      <c r="G156" s="127">
        <v>43010</v>
      </c>
      <c r="H156" s="128">
        <v>0.42499999999999999</v>
      </c>
      <c r="I156" s="126">
        <v>711</v>
      </c>
      <c r="J156" s="126">
        <v>127</v>
      </c>
      <c r="K156" s="126">
        <v>836</v>
      </c>
      <c r="L156" s="126">
        <v>275</v>
      </c>
      <c r="M156" s="126">
        <v>367</v>
      </c>
      <c r="N156" s="126">
        <v>32.9</v>
      </c>
      <c r="O156" s="126">
        <v>3.8</v>
      </c>
      <c r="P156" s="126" t="s">
        <v>2522</v>
      </c>
      <c r="Q156" s="126">
        <v>28</v>
      </c>
      <c r="R156" s="126">
        <v>4.3</v>
      </c>
      <c r="S156" s="126" t="s">
        <v>2238</v>
      </c>
      <c r="T156" s="126" t="s">
        <v>2179</v>
      </c>
      <c r="U156" s="126"/>
      <c r="V156" s="126"/>
      <c r="W156" s="126"/>
    </row>
    <row r="157" spans="1:23">
      <c r="A157" s="124">
        <v>155</v>
      </c>
      <c r="B157" s="189" t="s">
        <v>2314</v>
      </c>
      <c r="C157" s="189" t="s">
        <v>2378</v>
      </c>
      <c r="D157" s="125" t="s">
        <v>2265</v>
      </c>
      <c r="E157" s="127">
        <v>42939</v>
      </c>
      <c r="F157" s="128">
        <v>0.61111111111111105</v>
      </c>
      <c r="G157" s="127">
        <v>43010</v>
      </c>
      <c r="H157" s="128">
        <v>0.42638888888888887</v>
      </c>
      <c r="I157" s="126">
        <v>712</v>
      </c>
      <c r="J157" s="126">
        <v>253</v>
      </c>
      <c r="K157" s="126">
        <v>337</v>
      </c>
      <c r="L157" s="126">
        <v>289</v>
      </c>
      <c r="M157" s="126">
        <v>617</v>
      </c>
      <c r="N157" s="126">
        <v>31.2</v>
      </c>
      <c r="O157" s="126">
        <v>4.9000000000000004</v>
      </c>
      <c r="P157" s="126" t="s">
        <v>2522</v>
      </c>
      <c r="Q157" s="126">
        <v>27.6</v>
      </c>
      <c r="R157" s="126">
        <v>5.3</v>
      </c>
      <c r="S157" s="126" t="s">
        <v>2179</v>
      </c>
      <c r="T157" s="126" t="s">
        <v>2238</v>
      </c>
      <c r="U157" s="126"/>
      <c r="V157" s="126"/>
      <c r="W157" s="126"/>
    </row>
    <row r="158" spans="1:23">
      <c r="A158" s="124">
        <v>156</v>
      </c>
      <c r="B158" s="189" t="s">
        <v>2314</v>
      </c>
      <c r="C158" s="189" t="s">
        <v>2379</v>
      </c>
      <c r="D158" s="125" t="s">
        <v>2265</v>
      </c>
      <c r="E158" s="127">
        <v>42939</v>
      </c>
      <c r="F158" s="128">
        <v>0.60416666666666663</v>
      </c>
      <c r="G158" s="127">
        <v>43010</v>
      </c>
      <c r="H158" s="128">
        <v>0.43472222222222223</v>
      </c>
      <c r="I158" s="126">
        <v>713</v>
      </c>
      <c r="J158" s="126">
        <v>47</v>
      </c>
      <c r="K158" s="126">
        <v>118</v>
      </c>
      <c r="L158" s="126">
        <v>65</v>
      </c>
      <c r="M158" s="126">
        <v>84</v>
      </c>
      <c r="N158" s="126">
        <v>32.200000000000003</v>
      </c>
      <c r="O158" s="126">
        <v>4.7</v>
      </c>
      <c r="P158" s="126" t="s">
        <v>2522</v>
      </c>
      <c r="Q158" s="126">
        <v>28.5</v>
      </c>
      <c r="R158" s="126">
        <v>4.3</v>
      </c>
      <c r="S158" s="126" t="s">
        <v>2200</v>
      </c>
      <c r="T158" s="126" t="s">
        <v>2195</v>
      </c>
      <c r="U158" s="126"/>
      <c r="V158" s="126"/>
      <c r="W158" s="126" t="s">
        <v>3569</v>
      </c>
    </row>
    <row r="159" spans="1:23">
      <c r="A159" s="124">
        <v>157</v>
      </c>
      <c r="B159" s="189" t="s">
        <v>2314</v>
      </c>
      <c r="C159" s="189" t="s">
        <v>2381</v>
      </c>
      <c r="D159" s="125" t="s">
        <v>2265</v>
      </c>
      <c r="E159" s="127">
        <v>42939</v>
      </c>
      <c r="F159" s="128">
        <v>0.60416666666666663</v>
      </c>
      <c r="G159" s="127">
        <v>43010</v>
      </c>
      <c r="H159" s="128">
        <v>0.42152777777777778</v>
      </c>
      <c r="I159" s="126">
        <v>714</v>
      </c>
      <c r="J159" s="126">
        <v>328</v>
      </c>
      <c r="K159" s="126">
        <v>478</v>
      </c>
      <c r="L159" s="126">
        <v>33</v>
      </c>
      <c r="M159" s="126">
        <v>248</v>
      </c>
      <c r="N159" s="126">
        <v>31.3</v>
      </c>
      <c r="O159" s="126">
        <v>5.6</v>
      </c>
      <c r="P159" s="126" t="s">
        <v>2522</v>
      </c>
      <c r="Q159" s="126">
        <v>28.4</v>
      </c>
      <c r="R159" s="126">
        <v>5.7</v>
      </c>
      <c r="S159" s="126" t="s">
        <v>3565</v>
      </c>
      <c r="T159" s="126" t="s">
        <v>3564</v>
      </c>
      <c r="U159" s="126"/>
      <c r="V159" s="126"/>
      <c r="W159" s="126" t="s">
        <v>3557</v>
      </c>
    </row>
    <row r="160" spans="1:23">
      <c r="A160" s="124">
        <v>158</v>
      </c>
      <c r="B160" s="189" t="s">
        <v>2314</v>
      </c>
      <c r="C160" s="189" t="s">
        <v>2382</v>
      </c>
      <c r="D160" s="125" t="s">
        <v>2265</v>
      </c>
      <c r="E160" s="127">
        <v>42939</v>
      </c>
      <c r="F160" s="128">
        <v>0.60069444444444442</v>
      </c>
      <c r="G160" s="127">
        <v>43010</v>
      </c>
      <c r="H160" s="128">
        <v>0.43194444444444446</v>
      </c>
      <c r="I160" s="126">
        <v>715</v>
      </c>
      <c r="J160" s="126">
        <v>21</v>
      </c>
      <c r="K160" s="126">
        <v>773</v>
      </c>
      <c r="L160" s="126">
        <v>153</v>
      </c>
      <c r="M160" s="126">
        <v>238</v>
      </c>
      <c r="N160" s="126">
        <v>35.700000000000003</v>
      </c>
      <c r="O160" s="126">
        <v>6.9</v>
      </c>
      <c r="P160" s="126" t="s">
        <v>2522</v>
      </c>
      <c r="Q160" s="126">
        <v>27.9</v>
      </c>
      <c r="R160" s="126">
        <v>5</v>
      </c>
      <c r="S160" s="126" t="s">
        <v>2195</v>
      </c>
      <c r="T160" s="126" t="s">
        <v>2238</v>
      </c>
      <c r="U160" s="126"/>
      <c r="V160" s="126"/>
      <c r="W160" s="126" t="s">
        <v>3570</v>
      </c>
    </row>
    <row r="161" spans="1:23">
      <c r="A161" s="124">
        <v>159</v>
      </c>
      <c r="B161" s="189" t="s">
        <v>2314</v>
      </c>
      <c r="C161" s="189" t="s">
        <v>2383</v>
      </c>
      <c r="D161" s="125" t="s">
        <v>2265</v>
      </c>
      <c r="E161" s="126"/>
      <c r="F161" s="126"/>
      <c r="G161" s="126"/>
      <c r="H161" s="128"/>
      <c r="I161" s="126">
        <v>716</v>
      </c>
      <c r="J161" s="126"/>
      <c r="K161" s="126"/>
      <c r="L161" s="126"/>
      <c r="M161" s="126"/>
      <c r="N161" s="126"/>
      <c r="O161" s="126"/>
      <c r="P161" s="126"/>
      <c r="Q161" s="126"/>
      <c r="R161" s="126"/>
      <c r="S161" s="126"/>
      <c r="T161" s="126"/>
      <c r="U161" s="126"/>
      <c r="V161" s="126"/>
      <c r="W161" s="126"/>
    </row>
    <row r="162" spans="1:23">
      <c r="A162" s="124">
        <v>160</v>
      </c>
      <c r="B162" s="189" t="s">
        <v>2314</v>
      </c>
      <c r="C162" s="189" t="s">
        <v>2384</v>
      </c>
      <c r="D162" s="125" t="s">
        <v>2265</v>
      </c>
      <c r="E162" s="127">
        <v>42939</v>
      </c>
      <c r="F162" s="128">
        <v>0.60763888888888895</v>
      </c>
      <c r="G162" s="127">
        <v>43010</v>
      </c>
      <c r="H162" s="128">
        <v>0.43611111111111112</v>
      </c>
      <c r="I162" s="126">
        <v>717</v>
      </c>
      <c r="J162" s="126">
        <v>482</v>
      </c>
      <c r="K162" s="126">
        <v>401</v>
      </c>
      <c r="L162" s="126">
        <v>175</v>
      </c>
      <c r="M162" s="126">
        <v>350</v>
      </c>
      <c r="N162" s="126">
        <v>29.8</v>
      </c>
      <c r="O162" s="126">
        <v>6.1</v>
      </c>
      <c r="P162" s="126" t="s">
        <v>2522</v>
      </c>
      <c r="Q162" s="126">
        <v>28.6</v>
      </c>
      <c r="R162" s="126">
        <v>6.4</v>
      </c>
      <c r="S162" s="126" t="s">
        <v>2195</v>
      </c>
      <c r="T162" s="126" t="s">
        <v>2179</v>
      </c>
      <c r="U162" s="126"/>
      <c r="V162" s="126"/>
      <c r="W162" s="126"/>
    </row>
    <row r="163" spans="1:23">
      <c r="A163" s="124">
        <v>161</v>
      </c>
      <c r="B163" s="189" t="s">
        <v>2385</v>
      </c>
      <c r="C163" s="189" t="s">
        <v>2386</v>
      </c>
      <c r="D163" s="125" t="s">
        <v>2278</v>
      </c>
      <c r="E163" s="127">
        <v>42940</v>
      </c>
      <c r="F163" s="128">
        <v>0.51388888888888895</v>
      </c>
      <c r="G163" s="127">
        <v>43009</v>
      </c>
      <c r="H163" s="128">
        <v>0.4284722222222222</v>
      </c>
      <c r="I163" s="126">
        <v>756</v>
      </c>
      <c r="J163" s="126">
        <v>51</v>
      </c>
      <c r="K163" s="126">
        <v>673</v>
      </c>
      <c r="L163" s="126">
        <v>207</v>
      </c>
      <c r="M163" s="126">
        <v>314</v>
      </c>
      <c r="N163" s="126">
        <v>33.299999999999997</v>
      </c>
      <c r="O163" s="126">
        <v>3.6</v>
      </c>
      <c r="P163" s="126" t="s">
        <v>2524</v>
      </c>
      <c r="Q163" s="126">
        <v>30.1</v>
      </c>
      <c r="R163" s="126">
        <v>7.7</v>
      </c>
      <c r="S163" s="126" t="s">
        <v>2206</v>
      </c>
      <c r="T163" s="126" t="s">
        <v>2179</v>
      </c>
      <c r="U163" s="126"/>
      <c r="V163" s="126"/>
      <c r="W163" s="126"/>
    </row>
    <row r="164" spans="1:23">
      <c r="A164" s="124">
        <v>162</v>
      </c>
      <c r="B164" s="189" t="s">
        <v>2385</v>
      </c>
      <c r="C164" s="189" t="s">
        <v>2387</v>
      </c>
      <c r="D164" s="125" t="s">
        <v>2278</v>
      </c>
      <c r="E164" s="127">
        <v>42940</v>
      </c>
      <c r="F164" s="128">
        <v>0.51388888888888895</v>
      </c>
      <c r="G164" s="127">
        <v>43009</v>
      </c>
      <c r="H164" s="128">
        <v>0.43055555555555558</v>
      </c>
      <c r="I164" s="126">
        <v>757</v>
      </c>
      <c r="J164" s="126">
        <v>238</v>
      </c>
      <c r="K164" s="126">
        <v>814</v>
      </c>
      <c r="L164" s="126">
        <v>580</v>
      </c>
      <c r="M164" s="126">
        <v>425</v>
      </c>
      <c r="N164" s="126">
        <v>33.200000000000003</v>
      </c>
      <c r="O164" s="126">
        <v>4.5999999999999996</v>
      </c>
      <c r="P164" s="126" t="s">
        <v>2524</v>
      </c>
      <c r="Q164" s="126">
        <v>30.1</v>
      </c>
      <c r="R164" s="126">
        <v>4.3</v>
      </c>
      <c r="S164" s="126" t="s">
        <v>2187</v>
      </c>
      <c r="T164" s="126" t="s">
        <v>2195</v>
      </c>
      <c r="U164" s="126"/>
      <c r="V164" s="126"/>
      <c r="W164" s="126"/>
    </row>
    <row r="165" spans="1:23">
      <c r="A165" s="124">
        <v>163</v>
      </c>
      <c r="B165" s="189" t="s">
        <v>2385</v>
      </c>
      <c r="C165" s="189" t="s">
        <v>2388</v>
      </c>
      <c r="D165" s="125" t="s">
        <v>2278</v>
      </c>
      <c r="E165" s="127">
        <v>42940</v>
      </c>
      <c r="F165" s="128">
        <v>0.51388888888888895</v>
      </c>
      <c r="G165" s="127">
        <v>43009</v>
      </c>
      <c r="H165" s="128">
        <v>0.43263888888888885</v>
      </c>
      <c r="I165" s="126">
        <v>758</v>
      </c>
      <c r="J165" s="126">
        <v>59</v>
      </c>
      <c r="K165" s="126">
        <v>615</v>
      </c>
      <c r="L165" s="126">
        <v>722</v>
      </c>
      <c r="M165" s="126">
        <v>267</v>
      </c>
      <c r="N165" s="126">
        <v>35.4</v>
      </c>
      <c r="O165" s="126">
        <v>4</v>
      </c>
      <c r="P165" s="126" t="s">
        <v>2524</v>
      </c>
      <c r="Q165" s="126">
        <v>30.1</v>
      </c>
      <c r="R165" s="126">
        <v>4.9000000000000004</v>
      </c>
      <c r="S165" s="126" t="s">
        <v>2187</v>
      </c>
      <c r="T165" s="126" t="s">
        <v>2179</v>
      </c>
      <c r="U165" s="126"/>
      <c r="V165" s="126"/>
      <c r="W165" s="126"/>
    </row>
    <row r="166" spans="1:23">
      <c r="A166" s="124">
        <v>164</v>
      </c>
      <c r="B166" s="189" t="s">
        <v>2385</v>
      </c>
      <c r="C166" s="189" t="s">
        <v>2389</v>
      </c>
      <c r="D166" s="125" t="s">
        <v>2278</v>
      </c>
      <c r="E166" s="127">
        <v>42940</v>
      </c>
      <c r="F166" s="128">
        <v>0.51736111111111105</v>
      </c>
      <c r="G166" s="127">
        <v>43009</v>
      </c>
      <c r="H166" s="128">
        <v>0.43402777777777773</v>
      </c>
      <c r="I166" s="126">
        <v>759</v>
      </c>
      <c r="J166" s="126">
        <v>7</v>
      </c>
      <c r="K166" s="126">
        <v>514</v>
      </c>
      <c r="L166" s="126">
        <v>239</v>
      </c>
      <c r="M166" s="132">
        <v>211</v>
      </c>
      <c r="N166" s="126">
        <v>33.1</v>
      </c>
      <c r="O166" s="126">
        <v>3.2</v>
      </c>
      <c r="P166" s="126" t="s">
        <v>2524</v>
      </c>
      <c r="Q166" s="126">
        <v>29.5</v>
      </c>
      <c r="R166" s="126">
        <v>6.9</v>
      </c>
      <c r="S166" s="126" t="s">
        <v>2187</v>
      </c>
      <c r="T166" s="126"/>
      <c r="U166" s="126" t="s">
        <v>2187</v>
      </c>
      <c r="V166" s="126" t="s">
        <v>2187</v>
      </c>
      <c r="W166" s="126"/>
    </row>
    <row r="167" spans="1:23">
      <c r="A167" s="124">
        <v>165</v>
      </c>
      <c r="B167" s="189" t="s">
        <v>2385</v>
      </c>
      <c r="C167" s="189" t="s">
        <v>2390</v>
      </c>
      <c r="D167" s="125" t="s">
        <v>2278</v>
      </c>
      <c r="E167" s="127">
        <v>42940</v>
      </c>
      <c r="F167" s="128">
        <v>0.52083333333333337</v>
      </c>
      <c r="G167" s="127">
        <v>43009</v>
      </c>
      <c r="H167" s="128">
        <v>0.44305555555555554</v>
      </c>
      <c r="I167" s="126">
        <v>760</v>
      </c>
      <c r="J167" s="126">
        <v>85</v>
      </c>
      <c r="K167" s="126">
        <v>127</v>
      </c>
      <c r="L167" s="126">
        <v>343</v>
      </c>
      <c r="M167" s="126">
        <v>310</v>
      </c>
      <c r="N167" s="126">
        <v>33.6</v>
      </c>
      <c r="O167" s="126">
        <v>3.7</v>
      </c>
      <c r="P167" s="126" t="s">
        <v>2524</v>
      </c>
      <c r="Q167" s="126">
        <v>30.5</v>
      </c>
      <c r="R167" s="126">
        <v>6.9</v>
      </c>
      <c r="S167" s="126"/>
      <c r="T167" s="126"/>
      <c r="U167" s="126"/>
      <c r="V167" s="126"/>
      <c r="W167" s="126" t="s">
        <v>3571</v>
      </c>
    </row>
    <row r="168" spans="1:23">
      <c r="A168" s="124">
        <v>166</v>
      </c>
      <c r="B168" s="189" t="s">
        <v>2385</v>
      </c>
      <c r="C168" s="189" t="s">
        <v>2391</v>
      </c>
      <c r="D168" s="125" t="s">
        <v>2278</v>
      </c>
      <c r="E168" s="127">
        <v>42940</v>
      </c>
      <c r="F168" s="128">
        <v>0.52430555555555558</v>
      </c>
      <c r="G168" s="127">
        <v>43009</v>
      </c>
      <c r="H168" s="128">
        <v>0.43611111111111112</v>
      </c>
      <c r="I168" s="126">
        <v>761</v>
      </c>
      <c r="J168" s="126">
        <v>1</v>
      </c>
      <c r="K168" s="126">
        <v>752</v>
      </c>
      <c r="L168" s="126">
        <v>409</v>
      </c>
      <c r="M168" s="126">
        <v>269</v>
      </c>
      <c r="N168" s="126">
        <v>38.700000000000003</v>
      </c>
      <c r="O168" s="126">
        <v>5.0999999999999996</v>
      </c>
      <c r="P168" s="126" t="s">
        <v>2524</v>
      </c>
      <c r="Q168" s="126">
        <v>27.8</v>
      </c>
      <c r="R168" s="126">
        <v>5.2</v>
      </c>
      <c r="S168" s="126" t="s">
        <v>2187</v>
      </c>
      <c r="T168" s="126"/>
      <c r="U168" s="126"/>
      <c r="V168" s="126"/>
      <c r="W168" s="126"/>
    </row>
    <row r="169" spans="1:23">
      <c r="A169" s="124">
        <v>167</v>
      </c>
      <c r="B169" s="189" t="s">
        <v>2385</v>
      </c>
      <c r="C169" s="189" t="s">
        <v>2393</v>
      </c>
      <c r="D169" s="125" t="s">
        <v>2278</v>
      </c>
      <c r="E169" s="126"/>
      <c r="F169" s="126"/>
      <c r="G169" s="126"/>
      <c r="H169" s="128"/>
      <c r="I169" s="126">
        <v>762</v>
      </c>
      <c r="J169" s="126"/>
      <c r="K169" s="126"/>
      <c r="L169" s="126"/>
      <c r="M169" s="126"/>
      <c r="N169" s="126"/>
      <c r="O169" s="126"/>
      <c r="P169" s="126"/>
      <c r="Q169" s="126"/>
      <c r="R169" s="126"/>
      <c r="S169" s="126"/>
      <c r="T169" s="126"/>
      <c r="U169" s="126"/>
      <c r="V169" s="126"/>
      <c r="W169" s="126"/>
    </row>
    <row r="170" spans="1:23">
      <c r="A170" s="124">
        <v>168</v>
      </c>
      <c r="B170" s="189" t="s">
        <v>2385</v>
      </c>
      <c r="C170" s="189" t="s">
        <v>2394</v>
      </c>
      <c r="D170" s="125" t="s">
        <v>2278</v>
      </c>
      <c r="E170" s="127">
        <v>42940</v>
      </c>
      <c r="F170" s="128">
        <v>0.52083333333333337</v>
      </c>
      <c r="G170" s="127">
        <v>43009</v>
      </c>
      <c r="H170" s="128">
        <v>0.42222222222222222</v>
      </c>
      <c r="I170" s="126">
        <v>763</v>
      </c>
      <c r="J170" s="126">
        <v>70</v>
      </c>
      <c r="K170" s="126">
        <v>690</v>
      </c>
      <c r="L170" s="126">
        <v>304</v>
      </c>
      <c r="M170" s="126">
        <v>413</v>
      </c>
      <c r="N170" s="126">
        <v>32</v>
      </c>
      <c r="O170" s="126">
        <v>5</v>
      </c>
      <c r="P170" s="126" t="s">
        <v>2524</v>
      </c>
      <c r="Q170" s="126">
        <v>28.3</v>
      </c>
      <c r="R170" s="126">
        <v>3.2</v>
      </c>
      <c r="S170" s="126" t="s">
        <v>2187</v>
      </c>
      <c r="T170" s="126" t="s">
        <v>2179</v>
      </c>
      <c r="U170" s="126"/>
      <c r="V170" s="126" t="s">
        <v>2187</v>
      </c>
      <c r="W170" s="126"/>
    </row>
    <row r="171" spans="1:23">
      <c r="A171" s="124">
        <v>169</v>
      </c>
      <c r="B171" s="189" t="s">
        <v>2385</v>
      </c>
      <c r="C171" s="189" t="s">
        <v>2395</v>
      </c>
      <c r="D171" s="125" t="s">
        <v>2287</v>
      </c>
      <c r="E171" s="127">
        <v>42940</v>
      </c>
      <c r="F171" s="128">
        <v>0.57291666666666663</v>
      </c>
      <c r="G171" s="127">
        <v>43009</v>
      </c>
      <c r="H171" s="128">
        <v>0.4993055555555555</v>
      </c>
      <c r="I171" s="126">
        <v>782</v>
      </c>
      <c r="J171" s="126">
        <v>250</v>
      </c>
      <c r="K171" s="126">
        <v>684</v>
      </c>
      <c r="L171" s="126">
        <v>135</v>
      </c>
      <c r="M171" s="126">
        <v>80</v>
      </c>
      <c r="N171" s="126">
        <v>38.6</v>
      </c>
      <c r="O171" s="126">
        <v>5.6</v>
      </c>
      <c r="P171" s="126" t="s">
        <v>2524</v>
      </c>
      <c r="Q171" s="126">
        <v>31.5</v>
      </c>
      <c r="R171" s="126">
        <v>7.7</v>
      </c>
      <c r="S171" s="126" t="s">
        <v>2187</v>
      </c>
      <c r="T171" s="126" t="s">
        <v>2319</v>
      </c>
      <c r="U171" s="126" t="s">
        <v>2187</v>
      </c>
      <c r="V171" s="126" t="s">
        <v>2187</v>
      </c>
      <c r="W171" s="126"/>
    </row>
    <row r="172" spans="1:23">
      <c r="A172" s="124">
        <v>170</v>
      </c>
      <c r="B172" s="189" t="s">
        <v>2385</v>
      </c>
      <c r="C172" s="189" t="s">
        <v>2396</v>
      </c>
      <c r="D172" s="125" t="s">
        <v>2287</v>
      </c>
      <c r="E172" s="127">
        <v>42940</v>
      </c>
      <c r="F172" s="128">
        <v>0.57638888888888895</v>
      </c>
      <c r="G172" s="127">
        <v>43009</v>
      </c>
      <c r="H172" s="128">
        <v>0.49722222222222223</v>
      </c>
      <c r="I172" s="126">
        <v>783</v>
      </c>
      <c r="J172" s="126">
        <v>624</v>
      </c>
      <c r="K172" s="126">
        <v>694</v>
      </c>
      <c r="L172" s="126">
        <v>515</v>
      </c>
      <c r="M172" s="126">
        <v>208</v>
      </c>
      <c r="N172" s="126">
        <v>37</v>
      </c>
      <c r="O172" s="126">
        <v>5</v>
      </c>
      <c r="P172" s="126" t="s">
        <v>2524</v>
      </c>
      <c r="Q172" s="126">
        <v>30.9</v>
      </c>
      <c r="R172" s="126">
        <v>7.2</v>
      </c>
      <c r="S172" s="126" t="s">
        <v>2206</v>
      </c>
      <c r="T172" s="126" t="s">
        <v>2187</v>
      </c>
      <c r="U172" s="126" t="s">
        <v>2187</v>
      </c>
      <c r="V172" s="126"/>
      <c r="W172" s="126"/>
    </row>
    <row r="173" spans="1:23">
      <c r="A173" s="124">
        <v>171</v>
      </c>
      <c r="B173" s="189" t="s">
        <v>2385</v>
      </c>
      <c r="C173" s="189" t="s">
        <v>2397</v>
      </c>
      <c r="D173" s="125" t="s">
        <v>2287</v>
      </c>
      <c r="E173" s="127">
        <v>42940</v>
      </c>
      <c r="F173" s="128">
        <v>0.56597222222222221</v>
      </c>
      <c r="G173" s="127">
        <v>43009</v>
      </c>
      <c r="H173" s="128">
        <v>0.50138888888888888</v>
      </c>
      <c r="I173" s="126">
        <v>784</v>
      </c>
      <c r="J173" s="126">
        <v>149</v>
      </c>
      <c r="K173" s="126">
        <v>655</v>
      </c>
      <c r="L173" s="126">
        <v>348</v>
      </c>
      <c r="M173" s="126">
        <v>633</v>
      </c>
      <c r="N173" s="126">
        <v>35.1</v>
      </c>
      <c r="O173" s="126">
        <v>4.5</v>
      </c>
      <c r="P173" s="126" t="s">
        <v>2524</v>
      </c>
      <c r="Q173" s="126">
        <v>30.9</v>
      </c>
      <c r="R173" s="126">
        <v>6.7</v>
      </c>
      <c r="S173" s="126" t="s">
        <v>2187</v>
      </c>
      <c r="T173" s="126" t="s">
        <v>2206</v>
      </c>
      <c r="U173" s="126" t="s">
        <v>2187</v>
      </c>
      <c r="V173" s="126"/>
      <c r="W173" s="126"/>
    </row>
    <row r="174" spans="1:23">
      <c r="A174" s="124">
        <v>172</v>
      </c>
      <c r="B174" s="189" t="s">
        <v>2385</v>
      </c>
      <c r="C174" s="189" t="s">
        <v>2398</v>
      </c>
      <c r="D174" s="125" t="s">
        <v>2287</v>
      </c>
      <c r="E174" s="127"/>
      <c r="F174" s="127"/>
      <c r="G174" s="127"/>
      <c r="H174" s="126"/>
      <c r="I174" s="126">
        <v>789</v>
      </c>
      <c r="J174" s="127"/>
      <c r="K174" s="127"/>
      <c r="L174" s="127"/>
      <c r="M174" s="127"/>
      <c r="N174" s="127"/>
      <c r="O174" s="127"/>
      <c r="P174" s="127"/>
      <c r="Q174" s="126"/>
      <c r="R174" s="126"/>
      <c r="S174" s="126"/>
      <c r="T174" s="126"/>
      <c r="U174" s="126"/>
      <c r="V174" s="126"/>
      <c r="W174" s="126"/>
    </row>
    <row r="175" spans="1:23">
      <c r="A175" s="124">
        <v>173</v>
      </c>
      <c r="B175" s="189" t="s">
        <v>2385</v>
      </c>
      <c r="C175" s="189" t="s">
        <v>2399</v>
      </c>
      <c r="D175" s="125" t="s">
        <v>2287</v>
      </c>
      <c r="E175" s="127">
        <v>42940</v>
      </c>
      <c r="F175" s="128">
        <v>0.57291666666666663</v>
      </c>
      <c r="G175" s="127">
        <v>43009</v>
      </c>
      <c r="H175" s="128">
        <v>0.49305555555555558</v>
      </c>
      <c r="I175" s="126">
        <v>790</v>
      </c>
      <c r="J175" s="126">
        <v>597</v>
      </c>
      <c r="K175" s="126">
        <v>405</v>
      </c>
      <c r="L175" s="126">
        <v>307</v>
      </c>
      <c r="M175" s="126">
        <v>473</v>
      </c>
      <c r="N175" s="126">
        <v>37.200000000000003</v>
      </c>
      <c r="O175" s="126">
        <v>4.5</v>
      </c>
      <c r="P175" s="126" t="s">
        <v>2524</v>
      </c>
      <c r="Q175" s="126">
        <v>30.9</v>
      </c>
      <c r="R175" s="126">
        <v>8.1</v>
      </c>
      <c r="S175" s="126" t="s">
        <v>2206</v>
      </c>
      <c r="T175" s="126" t="s">
        <v>2200</v>
      </c>
      <c r="U175" s="126"/>
      <c r="V175" s="126"/>
      <c r="W175" s="126"/>
    </row>
    <row r="176" spans="1:23">
      <c r="A176" s="124">
        <v>174</v>
      </c>
      <c r="B176" s="189" t="s">
        <v>2385</v>
      </c>
      <c r="C176" s="189" t="s">
        <v>2400</v>
      </c>
      <c r="D176" s="125" t="s">
        <v>2287</v>
      </c>
      <c r="E176" s="127">
        <v>42940</v>
      </c>
      <c r="F176" s="128">
        <v>0.56944444444444442</v>
      </c>
      <c r="G176" s="127">
        <v>43009</v>
      </c>
      <c r="H176" s="128">
        <v>0.51180555555555551</v>
      </c>
      <c r="I176" s="126">
        <v>791</v>
      </c>
      <c r="J176" s="126">
        <v>396</v>
      </c>
      <c r="K176" s="126">
        <v>736</v>
      </c>
      <c r="L176" s="126">
        <v>155</v>
      </c>
      <c r="M176" s="126">
        <v>702</v>
      </c>
      <c r="N176" s="126">
        <v>37</v>
      </c>
      <c r="O176" s="126">
        <v>4.5999999999999996</v>
      </c>
      <c r="P176" s="126" t="s">
        <v>2524</v>
      </c>
      <c r="Q176" s="126">
        <v>29.4</v>
      </c>
      <c r="R176" s="126">
        <v>7.2</v>
      </c>
      <c r="S176" s="126" t="s">
        <v>2206</v>
      </c>
      <c r="T176" s="126" t="s">
        <v>2187</v>
      </c>
      <c r="U176" s="126"/>
      <c r="V176" s="126"/>
      <c r="W176" s="126"/>
    </row>
    <row r="177" spans="1:23">
      <c r="A177" s="124">
        <v>175</v>
      </c>
      <c r="B177" s="189" t="s">
        <v>2385</v>
      </c>
      <c r="C177" s="189" t="s">
        <v>2401</v>
      </c>
      <c r="D177" s="125" t="s">
        <v>2287</v>
      </c>
      <c r="E177" s="127">
        <v>42940</v>
      </c>
      <c r="F177" s="128">
        <v>0.5625</v>
      </c>
      <c r="G177" s="127">
        <v>43009</v>
      </c>
      <c r="H177" s="128">
        <v>0.50486111111111109</v>
      </c>
      <c r="I177" s="126">
        <v>792</v>
      </c>
      <c r="J177" s="126">
        <v>612</v>
      </c>
      <c r="K177" s="126">
        <v>338</v>
      </c>
      <c r="L177" s="126">
        <v>719</v>
      </c>
      <c r="M177" s="126">
        <v>175</v>
      </c>
      <c r="N177" s="126">
        <v>37.1</v>
      </c>
      <c r="O177" s="126">
        <v>4.0999999999999996</v>
      </c>
      <c r="P177" s="126" t="s">
        <v>2524</v>
      </c>
      <c r="Q177" s="126">
        <v>31</v>
      </c>
      <c r="R177" s="126">
        <v>7.8</v>
      </c>
      <c r="S177" s="126" t="s">
        <v>2206</v>
      </c>
      <c r="T177" s="126"/>
      <c r="U177" s="126"/>
      <c r="V177" s="126" t="s">
        <v>2187</v>
      </c>
      <c r="W177" s="126"/>
    </row>
    <row r="178" spans="1:23">
      <c r="A178" s="124">
        <v>176</v>
      </c>
      <c r="B178" s="189" t="s">
        <v>2385</v>
      </c>
      <c r="C178" s="189" t="s">
        <v>2402</v>
      </c>
      <c r="D178" s="125" t="s">
        <v>2287</v>
      </c>
      <c r="E178" s="127">
        <v>42940</v>
      </c>
      <c r="F178" s="128">
        <v>0.5625</v>
      </c>
      <c r="G178" s="127">
        <v>43009</v>
      </c>
      <c r="H178" s="128">
        <v>0.5083333333333333</v>
      </c>
      <c r="I178" s="126">
        <v>793</v>
      </c>
      <c r="J178" s="126">
        <v>183</v>
      </c>
      <c r="K178" s="126">
        <v>52</v>
      </c>
      <c r="L178" s="126">
        <v>323</v>
      </c>
      <c r="M178" s="126">
        <v>332</v>
      </c>
      <c r="N178" s="126">
        <v>37.4</v>
      </c>
      <c r="O178" s="126">
        <v>3.7</v>
      </c>
      <c r="P178" s="126" t="s">
        <v>2524</v>
      </c>
      <c r="Q178" s="126">
        <v>31.6</v>
      </c>
      <c r="R178" s="126">
        <v>5.5</v>
      </c>
      <c r="S178" s="126" t="s">
        <v>2206</v>
      </c>
      <c r="T178" s="126" t="s">
        <v>2206</v>
      </c>
      <c r="U178" s="126" t="s">
        <v>2187</v>
      </c>
      <c r="V178" s="126" t="s">
        <v>2187</v>
      </c>
      <c r="W178" s="126"/>
    </row>
    <row r="179" spans="1:23">
      <c r="A179" s="124">
        <v>177</v>
      </c>
      <c r="B179" s="189" t="s">
        <v>2385</v>
      </c>
      <c r="C179" s="189" t="s">
        <v>2403</v>
      </c>
      <c r="D179" s="125" t="s">
        <v>2296</v>
      </c>
      <c r="E179" s="127">
        <v>42940</v>
      </c>
      <c r="F179" s="128">
        <v>0.64583333333333337</v>
      </c>
      <c r="G179" s="127">
        <v>43009</v>
      </c>
      <c r="H179" s="128">
        <v>0.62986111111111109</v>
      </c>
      <c r="I179" s="126">
        <v>794</v>
      </c>
      <c r="J179" s="126">
        <v>98</v>
      </c>
      <c r="K179" s="126">
        <v>750</v>
      </c>
      <c r="L179" s="126">
        <v>14</v>
      </c>
      <c r="M179" s="126">
        <v>279</v>
      </c>
      <c r="N179" s="126">
        <v>36.1</v>
      </c>
      <c r="O179" s="126">
        <v>3.8</v>
      </c>
      <c r="P179" s="126" t="s">
        <v>2525</v>
      </c>
      <c r="Q179" s="126">
        <v>32.200000000000003</v>
      </c>
      <c r="R179" s="126">
        <v>5.6</v>
      </c>
      <c r="S179" s="126" t="s">
        <v>2200</v>
      </c>
      <c r="T179" s="126" t="s">
        <v>3565</v>
      </c>
      <c r="U179" s="126"/>
      <c r="V179" s="126" t="s">
        <v>2187</v>
      </c>
      <c r="W179" s="126"/>
    </row>
    <row r="180" spans="1:23">
      <c r="A180" s="124">
        <v>178</v>
      </c>
      <c r="B180" s="189" t="s">
        <v>2385</v>
      </c>
      <c r="C180" s="189" t="s">
        <v>2404</v>
      </c>
      <c r="D180" s="125" t="s">
        <v>2296</v>
      </c>
      <c r="E180" s="127">
        <v>42940</v>
      </c>
      <c r="F180" s="128">
        <v>0.64236111111111105</v>
      </c>
      <c r="G180" s="127">
        <v>43009</v>
      </c>
      <c r="H180" s="128">
        <v>0.63402777777777775</v>
      </c>
      <c r="I180" s="126">
        <v>795</v>
      </c>
      <c r="J180" s="132">
        <v>353</v>
      </c>
      <c r="K180" s="126">
        <v>612</v>
      </c>
      <c r="L180" s="126">
        <v>410</v>
      </c>
      <c r="M180" s="126">
        <v>718</v>
      </c>
      <c r="N180" s="126">
        <v>37.9</v>
      </c>
      <c r="O180" s="126">
        <v>6.2</v>
      </c>
      <c r="P180" s="126" t="s">
        <v>2525</v>
      </c>
      <c r="Q180" s="126">
        <v>33.700000000000003</v>
      </c>
      <c r="R180" s="126">
        <v>2.8</v>
      </c>
      <c r="S180" s="126" t="s">
        <v>2187</v>
      </c>
      <c r="T180" s="126" t="s">
        <v>2238</v>
      </c>
      <c r="U180" s="126"/>
      <c r="V180" s="126"/>
      <c r="W180" s="126"/>
    </row>
    <row r="181" spans="1:23">
      <c r="A181" s="124">
        <v>179</v>
      </c>
      <c r="B181" s="189" t="s">
        <v>2385</v>
      </c>
      <c r="C181" s="189" t="s">
        <v>2405</v>
      </c>
      <c r="D181" s="125" t="s">
        <v>2296</v>
      </c>
      <c r="E181" s="127">
        <v>42940</v>
      </c>
      <c r="F181" s="128">
        <v>0.64236111111111105</v>
      </c>
      <c r="G181" s="127">
        <v>43009</v>
      </c>
      <c r="H181" s="128">
        <v>0.63541666666666663</v>
      </c>
      <c r="I181" s="126">
        <v>796</v>
      </c>
      <c r="J181" s="126">
        <v>42</v>
      </c>
      <c r="K181" s="126">
        <v>491</v>
      </c>
      <c r="L181" s="126">
        <v>78</v>
      </c>
      <c r="M181" s="126">
        <v>640</v>
      </c>
      <c r="N181" s="126">
        <v>35.9</v>
      </c>
      <c r="O181" s="126">
        <v>8.6</v>
      </c>
      <c r="P181" s="126" t="s">
        <v>2525</v>
      </c>
      <c r="Q181" s="126">
        <v>33.6</v>
      </c>
      <c r="R181" s="126">
        <v>3</v>
      </c>
      <c r="S181" s="126" t="s">
        <v>2187</v>
      </c>
      <c r="T181" s="126" t="s">
        <v>2187</v>
      </c>
      <c r="U181" s="126" t="s">
        <v>2187</v>
      </c>
      <c r="V181" s="126"/>
      <c r="W181" s="126"/>
    </row>
    <row r="182" spans="1:23">
      <c r="A182" s="124">
        <v>180</v>
      </c>
      <c r="B182" s="189" t="s">
        <v>2385</v>
      </c>
      <c r="C182" s="189" t="s">
        <v>2406</v>
      </c>
      <c r="D182" s="125" t="s">
        <v>2296</v>
      </c>
      <c r="E182" s="127">
        <v>42940</v>
      </c>
      <c r="F182" s="128">
        <v>0.63888888888888895</v>
      </c>
      <c r="G182" s="127">
        <v>43009</v>
      </c>
      <c r="H182" s="128">
        <v>0.64444444444444449</v>
      </c>
      <c r="I182" s="167">
        <v>797</v>
      </c>
      <c r="J182" s="126">
        <v>245</v>
      </c>
      <c r="K182" s="126">
        <v>325</v>
      </c>
      <c r="L182" s="126">
        <v>422</v>
      </c>
      <c r="M182" s="126">
        <v>669</v>
      </c>
      <c r="N182" s="126">
        <v>28.4</v>
      </c>
      <c r="O182" s="126">
        <v>2.9</v>
      </c>
      <c r="P182" s="126" t="s">
        <v>2525</v>
      </c>
      <c r="Q182" s="126">
        <v>33.6</v>
      </c>
      <c r="R182" s="126">
        <v>7.7</v>
      </c>
      <c r="S182" s="126" t="s">
        <v>2187</v>
      </c>
      <c r="T182" s="126"/>
      <c r="U182" s="126" t="s">
        <v>2187</v>
      </c>
      <c r="V182" s="126"/>
      <c r="W182" s="126"/>
    </row>
    <row r="183" spans="1:23">
      <c r="A183" s="124">
        <v>181</v>
      </c>
      <c r="B183" s="189" t="s">
        <v>2385</v>
      </c>
      <c r="C183" s="189" t="s">
        <v>2407</v>
      </c>
      <c r="D183" s="125" t="s">
        <v>2296</v>
      </c>
      <c r="E183" s="127">
        <v>42940</v>
      </c>
      <c r="F183" s="128">
        <v>0.64583333333333337</v>
      </c>
      <c r="G183" s="127">
        <v>43009</v>
      </c>
      <c r="H183" s="128">
        <v>0.64166666666666672</v>
      </c>
      <c r="I183" s="126">
        <v>798</v>
      </c>
      <c r="J183" s="126">
        <v>411</v>
      </c>
      <c r="K183" s="126">
        <v>116</v>
      </c>
      <c r="L183" s="126">
        <v>870</v>
      </c>
      <c r="M183" s="126">
        <v>170</v>
      </c>
      <c r="N183" s="126">
        <v>36.799999999999997</v>
      </c>
      <c r="O183" s="126">
        <v>4.2</v>
      </c>
      <c r="P183" s="126" t="s">
        <v>2525</v>
      </c>
      <c r="Q183" s="126">
        <v>33.4</v>
      </c>
      <c r="R183" s="126">
        <v>4.4000000000000004</v>
      </c>
      <c r="S183" s="126" t="s">
        <v>2187</v>
      </c>
      <c r="T183" s="126" t="s">
        <v>2187</v>
      </c>
      <c r="U183" s="126"/>
      <c r="V183" s="126"/>
      <c r="W183" s="126"/>
    </row>
    <row r="184" spans="1:23">
      <c r="A184" s="124">
        <v>182</v>
      </c>
      <c r="B184" s="189" t="s">
        <v>2385</v>
      </c>
      <c r="C184" s="189" t="s">
        <v>2408</v>
      </c>
      <c r="D184" s="125" t="s">
        <v>2296</v>
      </c>
      <c r="E184" s="127">
        <v>42940</v>
      </c>
      <c r="F184" s="128">
        <v>0.64930555555555558</v>
      </c>
      <c r="G184" s="127">
        <v>43009</v>
      </c>
      <c r="H184" s="128">
        <v>0.64236111111111105</v>
      </c>
      <c r="I184" s="126">
        <v>799</v>
      </c>
      <c r="J184" s="126">
        <v>309</v>
      </c>
      <c r="K184" s="126">
        <v>613</v>
      </c>
      <c r="L184" s="126">
        <v>136</v>
      </c>
      <c r="M184" s="126">
        <v>697</v>
      </c>
      <c r="N184" s="126">
        <v>38.1</v>
      </c>
      <c r="O184" s="126">
        <v>5.5</v>
      </c>
      <c r="P184" s="126" t="s">
        <v>2525</v>
      </c>
      <c r="Q184" s="126">
        <v>34.700000000000003</v>
      </c>
      <c r="R184" s="126">
        <v>7.6</v>
      </c>
      <c r="S184" s="126"/>
      <c r="T184" s="126" t="s">
        <v>2203</v>
      </c>
      <c r="U184" s="126" t="s">
        <v>2187</v>
      </c>
      <c r="V184" s="126"/>
      <c r="W184" s="126"/>
    </row>
    <row r="185" spans="1:23">
      <c r="A185" s="124">
        <v>183</v>
      </c>
      <c r="B185" s="189" t="s">
        <v>2385</v>
      </c>
      <c r="C185" s="189" t="s">
        <v>2409</v>
      </c>
      <c r="D185" s="125" t="s">
        <v>2296</v>
      </c>
      <c r="E185" s="127"/>
      <c r="F185" s="127"/>
      <c r="G185" s="127"/>
      <c r="H185" s="126"/>
      <c r="I185" s="126">
        <v>800</v>
      </c>
      <c r="J185" s="127"/>
      <c r="K185" s="127"/>
      <c r="L185" s="127"/>
      <c r="M185" s="127"/>
      <c r="N185" s="127"/>
      <c r="O185" s="127"/>
      <c r="P185" s="126" t="s">
        <v>2525</v>
      </c>
      <c r="Q185" s="126"/>
      <c r="R185" s="126"/>
      <c r="S185" s="126"/>
      <c r="T185" s="126"/>
      <c r="U185" s="126"/>
      <c r="V185" s="126"/>
      <c r="W185" s="126"/>
    </row>
    <row r="186" spans="1:23">
      <c r="A186" s="124">
        <v>184</v>
      </c>
      <c r="B186" s="189" t="s">
        <v>2385</v>
      </c>
      <c r="C186" s="189" t="s">
        <v>2410</v>
      </c>
      <c r="D186" s="125" t="s">
        <v>2296</v>
      </c>
      <c r="E186" s="127">
        <v>42940</v>
      </c>
      <c r="F186" s="126"/>
      <c r="G186" s="127">
        <v>43009</v>
      </c>
      <c r="H186" s="128">
        <v>0.63958333333333328</v>
      </c>
      <c r="I186" s="126">
        <v>801</v>
      </c>
      <c r="J186" s="126">
        <v>235</v>
      </c>
      <c r="K186" s="132">
        <v>179</v>
      </c>
      <c r="L186" s="126">
        <v>266</v>
      </c>
      <c r="M186" s="126">
        <v>674</v>
      </c>
      <c r="N186" s="126">
        <v>28.3</v>
      </c>
      <c r="O186" s="126">
        <v>4.3</v>
      </c>
      <c r="P186" s="126" t="s">
        <v>2526</v>
      </c>
      <c r="Q186" s="126">
        <v>27.8</v>
      </c>
      <c r="R186" s="126">
        <v>4.3</v>
      </c>
      <c r="S186" s="126" t="s">
        <v>2187</v>
      </c>
      <c r="T186" s="126" t="s">
        <v>2187</v>
      </c>
      <c r="U186" s="126" t="s">
        <v>2187</v>
      </c>
      <c r="V186" s="126"/>
      <c r="W186" s="126"/>
    </row>
    <row r="187" spans="1:23">
      <c r="A187" s="124">
        <v>185</v>
      </c>
      <c r="B187" s="189" t="s">
        <v>2385</v>
      </c>
      <c r="C187" s="189" t="s">
        <v>2412</v>
      </c>
      <c r="D187" s="125" t="s">
        <v>2306</v>
      </c>
      <c r="E187" s="127">
        <v>42940</v>
      </c>
      <c r="F187" s="128">
        <v>0.6875</v>
      </c>
      <c r="G187" s="127">
        <v>43009</v>
      </c>
      <c r="H187" s="128">
        <v>0.68194444444444446</v>
      </c>
      <c r="I187" s="126">
        <v>802</v>
      </c>
      <c r="J187" s="126">
        <v>369</v>
      </c>
      <c r="K187" s="126">
        <v>300</v>
      </c>
      <c r="L187" s="126">
        <v>165</v>
      </c>
      <c r="M187" s="126">
        <v>607</v>
      </c>
      <c r="N187" s="126">
        <v>36</v>
      </c>
      <c r="O187" s="126">
        <v>4.4000000000000004</v>
      </c>
      <c r="P187" s="126" t="s">
        <v>2524</v>
      </c>
      <c r="Q187" s="126">
        <v>34</v>
      </c>
      <c r="R187" s="126">
        <v>5.4</v>
      </c>
      <c r="S187" s="126"/>
      <c r="T187" s="126" t="s">
        <v>2179</v>
      </c>
      <c r="U187" s="126" t="s">
        <v>2187</v>
      </c>
      <c r="V187" s="126"/>
      <c r="W187" s="126"/>
    </row>
    <row r="188" spans="1:23">
      <c r="A188" s="124">
        <v>186</v>
      </c>
      <c r="B188" s="189" t="s">
        <v>2385</v>
      </c>
      <c r="C188" s="189" t="s">
        <v>2413</v>
      </c>
      <c r="D188" s="125" t="s">
        <v>2306</v>
      </c>
      <c r="E188" s="127">
        <v>42940</v>
      </c>
      <c r="F188" s="128">
        <v>0.6875</v>
      </c>
      <c r="G188" s="127">
        <v>43009</v>
      </c>
      <c r="H188" s="128">
        <v>0.69444444444444453</v>
      </c>
      <c r="I188" s="126">
        <v>803</v>
      </c>
      <c r="J188" s="126">
        <v>295</v>
      </c>
      <c r="K188" s="126">
        <v>717</v>
      </c>
      <c r="L188" s="126">
        <v>22</v>
      </c>
      <c r="M188" s="126">
        <v>629</v>
      </c>
      <c r="N188" s="126">
        <v>36.9</v>
      </c>
      <c r="O188" s="126">
        <v>4.4000000000000004</v>
      </c>
      <c r="P188" s="126" t="s">
        <v>2524</v>
      </c>
      <c r="Q188" s="126">
        <v>33.700000000000003</v>
      </c>
      <c r="R188" s="126">
        <v>10.7</v>
      </c>
      <c r="S188" s="126" t="s">
        <v>2206</v>
      </c>
      <c r="T188" s="126" t="s">
        <v>2238</v>
      </c>
      <c r="U188" s="126"/>
      <c r="V188" s="126"/>
      <c r="W188" s="126"/>
    </row>
    <row r="189" spans="1:23">
      <c r="A189" s="124">
        <v>187</v>
      </c>
      <c r="B189" s="189" t="s">
        <v>2385</v>
      </c>
      <c r="C189" s="189" t="s">
        <v>2414</v>
      </c>
      <c r="D189" s="125" t="s">
        <v>2306</v>
      </c>
      <c r="E189" s="127">
        <v>42940</v>
      </c>
      <c r="F189" s="128">
        <v>0.70833333333333337</v>
      </c>
      <c r="G189" s="127">
        <v>43009</v>
      </c>
      <c r="H189" s="128">
        <v>0.6958333333333333</v>
      </c>
      <c r="I189" s="126">
        <v>804</v>
      </c>
      <c r="J189" s="126">
        <v>242</v>
      </c>
      <c r="K189" s="126">
        <v>759</v>
      </c>
      <c r="L189" s="126">
        <v>371</v>
      </c>
      <c r="M189" s="126">
        <v>679</v>
      </c>
      <c r="N189" s="126">
        <v>35.1</v>
      </c>
      <c r="O189" s="126">
        <v>3.5</v>
      </c>
      <c r="P189" s="126" t="s">
        <v>2524</v>
      </c>
      <c r="Q189" s="126">
        <v>35.200000000000003</v>
      </c>
      <c r="R189" s="126">
        <v>6.6</v>
      </c>
      <c r="S189" s="126" t="s">
        <v>2187</v>
      </c>
      <c r="T189" s="126"/>
      <c r="U189" s="126"/>
      <c r="V189" s="126"/>
      <c r="W189" s="126"/>
    </row>
    <row r="190" spans="1:23">
      <c r="A190" s="124">
        <v>188</v>
      </c>
      <c r="B190" s="189" t="s">
        <v>2385</v>
      </c>
      <c r="C190" s="189" t="s">
        <v>2415</v>
      </c>
      <c r="D190" s="125" t="s">
        <v>2306</v>
      </c>
      <c r="E190" s="127">
        <v>42940</v>
      </c>
      <c r="F190" s="128">
        <v>0.69444444444444453</v>
      </c>
      <c r="G190" s="127">
        <v>43009</v>
      </c>
      <c r="H190" s="128">
        <v>0.69027777777777777</v>
      </c>
      <c r="I190" s="126">
        <v>805</v>
      </c>
      <c r="J190" s="126">
        <v>146</v>
      </c>
      <c r="K190" s="126">
        <v>357</v>
      </c>
      <c r="L190" s="126">
        <v>185</v>
      </c>
      <c r="M190" s="126">
        <v>682</v>
      </c>
      <c r="N190" s="126">
        <v>35.1</v>
      </c>
      <c r="O190" s="126">
        <v>6.3</v>
      </c>
      <c r="P190" s="126" t="s">
        <v>2524</v>
      </c>
      <c r="Q190" s="126">
        <v>33.200000000000003</v>
      </c>
      <c r="R190" s="126">
        <v>8.4</v>
      </c>
      <c r="S190" s="126" t="s">
        <v>2206</v>
      </c>
      <c r="T190" s="126" t="s">
        <v>2230</v>
      </c>
      <c r="U190" s="126"/>
      <c r="V190" s="126"/>
      <c r="W190" s="126"/>
    </row>
    <row r="191" spans="1:23">
      <c r="A191" s="124">
        <v>189</v>
      </c>
      <c r="B191" s="189" t="s">
        <v>2385</v>
      </c>
      <c r="C191" s="189" t="s">
        <v>2417</v>
      </c>
      <c r="D191" s="125" t="s">
        <v>2306</v>
      </c>
      <c r="E191" s="127">
        <v>42940</v>
      </c>
      <c r="F191" s="128">
        <v>0.70138888888888884</v>
      </c>
      <c r="G191" s="127">
        <v>43009</v>
      </c>
      <c r="H191" s="128">
        <v>0.68888888888888899</v>
      </c>
      <c r="I191" s="126">
        <v>806</v>
      </c>
      <c r="J191" s="132">
        <v>144</v>
      </c>
      <c r="K191" s="126">
        <v>18</v>
      </c>
      <c r="L191" s="126">
        <v>301</v>
      </c>
      <c r="M191" s="126">
        <v>693</v>
      </c>
      <c r="N191" s="126">
        <v>35.1</v>
      </c>
      <c r="O191" s="126">
        <v>5.8</v>
      </c>
      <c r="P191" s="126" t="s">
        <v>2524</v>
      </c>
      <c r="Q191" s="126">
        <v>30.9</v>
      </c>
      <c r="R191" s="126">
        <v>5.2</v>
      </c>
      <c r="S191" s="126" t="s">
        <v>2187</v>
      </c>
      <c r="T191" s="126" t="s">
        <v>2206</v>
      </c>
      <c r="U191" s="126" t="s">
        <v>2187</v>
      </c>
      <c r="V191" s="126"/>
      <c r="W191" s="126"/>
    </row>
    <row r="192" spans="1:23">
      <c r="A192" s="124">
        <v>190</v>
      </c>
      <c r="B192" s="189" t="s">
        <v>2385</v>
      </c>
      <c r="C192" s="189" t="s">
        <v>2418</v>
      </c>
      <c r="D192" s="125" t="s">
        <v>2306</v>
      </c>
      <c r="E192" s="127">
        <v>42940</v>
      </c>
      <c r="F192" s="128">
        <v>0.69791666666666663</v>
      </c>
      <c r="G192" s="127">
        <v>43009</v>
      </c>
      <c r="H192" s="128">
        <v>0.68819444444444444</v>
      </c>
      <c r="I192" s="126">
        <v>807</v>
      </c>
      <c r="J192" s="126">
        <v>171</v>
      </c>
      <c r="K192" s="126">
        <v>397</v>
      </c>
      <c r="L192" s="126">
        <v>466</v>
      </c>
      <c r="M192" s="126">
        <v>605</v>
      </c>
      <c r="N192" s="126">
        <v>35.799999999999997</v>
      </c>
      <c r="O192" s="126">
        <v>5.7</v>
      </c>
      <c r="P192" s="126" t="s">
        <v>2524</v>
      </c>
      <c r="Q192" s="126">
        <v>36.299999999999997</v>
      </c>
      <c r="R192" s="126">
        <v>4.4000000000000004</v>
      </c>
      <c r="S192" s="126"/>
      <c r="T192" s="126"/>
      <c r="U192" s="126"/>
      <c r="V192" s="126"/>
      <c r="W192" s="126"/>
    </row>
    <row r="193" spans="1:23">
      <c r="A193" s="124">
        <v>191</v>
      </c>
      <c r="B193" s="189" t="s">
        <v>2385</v>
      </c>
      <c r="C193" s="189" t="s">
        <v>2419</v>
      </c>
      <c r="D193" s="125" t="s">
        <v>2306</v>
      </c>
      <c r="E193" s="127">
        <v>42940</v>
      </c>
      <c r="F193" s="128">
        <v>0.69097222222222221</v>
      </c>
      <c r="G193" s="127">
        <v>43009</v>
      </c>
      <c r="H193" s="128">
        <v>0.68541666666666667</v>
      </c>
      <c r="I193" s="126">
        <v>808</v>
      </c>
      <c r="J193" s="126">
        <v>232</v>
      </c>
      <c r="K193" s="126">
        <v>715</v>
      </c>
      <c r="L193" s="126">
        <v>32</v>
      </c>
      <c r="M193" s="126">
        <v>240</v>
      </c>
      <c r="N193" s="126">
        <v>36.9</v>
      </c>
      <c r="O193" s="126">
        <v>5.4</v>
      </c>
      <c r="P193" s="126" t="s">
        <v>2524</v>
      </c>
      <c r="Q193" s="126">
        <v>35.799999999999997</v>
      </c>
      <c r="R193" s="126">
        <v>7.5</v>
      </c>
      <c r="S193" s="126"/>
      <c r="T193" s="126"/>
      <c r="U193" s="126"/>
      <c r="V193" s="126"/>
      <c r="W193" s="126"/>
    </row>
    <row r="194" spans="1:23">
      <c r="A194" s="124">
        <v>192</v>
      </c>
      <c r="B194" s="189" t="s">
        <v>2385</v>
      </c>
      <c r="C194" s="189" t="s">
        <v>2420</v>
      </c>
      <c r="D194" s="125" t="s">
        <v>2306</v>
      </c>
      <c r="E194" s="126"/>
      <c r="F194" s="126"/>
      <c r="G194" s="126"/>
      <c r="H194" s="128"/>
      <c r="I194" s="126">
        <v>809</v>
      </c>
      <c r="J194" s="126"/>
      <c r="K194" s="126"/>
      <c r="L194" s="126"/>
      <c r="M194" s="126"/>
      <c r="N194" s="126"/>
      <c r="O194" s="126"/>
      <c r="P194" s="126"/>
      <c r="Q194" s="126"/>
      <c r="R194" s="126"/>
      <c r="S194" s="126"/>
      <c r="T194" s="126"/>
      <c r="U194" s="126"/>
      <c r="V194" s="126"/>
      <c r="W194" s="126"/>
    </row>
    <row r="195" spans="1:23">
      <c r="A195" s="193">
        <v>193</v>
      </c>
      <c r="B195" s="194" t="s">
        <v>2176</v>
      </c>
      <c r="C195" s="194" t="s">
        <v>2445</v>
      </c>
      <c r="D195" s="125">
        <v>3</v>
      </c>
      <c r="E195" s="127">
        <v>42942</v>
      </c>
      <c r="F195" s="128">
        <v>0.64930555555555558</v>
      </c>
      <c r="G195" s="127">
        <v>43004</v>
      </c>
      <c r="H195" s="128">
        <v>0.46249999999999997</v>
      </c>
      <c r="I195" s="126">
        <v>933</v>
      </c>
      <c r="J195" s="126">
        <v>257</v>
      </c>
      <c r="K195" s="126">
        <v>695</v>
      </c>
      <c r="L195" s="126">
        <v>45</v>
      </c>
      <c r="M195" s="126">
        <v>623</v>
      </c>
      <c r="N195" s="126">
        <v>29.2</v>
      </c>
      <c r="O195" s="126">
        <v>4.4000000000000004</v>
      </c>
      <c r="P195" s="156"/>
      <c r="Q195" s="126">
        <v>28.4</v>
      </c>
      <c r="R195" s="126">
        <v>5.8</v>
      </c>
      <c r="S195" s="126" t="s">
        <v>2187</v>
      </c>
      <c r="T195" s="126"/>
      <c r="U195" s="126" t="s">
        <v>2187</v>
      </c>
      <c r="V195" s="126"/>
      <c r="W195" s="126"/>
    </row>
    <row r="196" spans="1:23">
      <c r="A196" s="193">
        <v>194</v>
      </c>
      <c r="B196" s="194" t="s">
        <v>2176</v>
      </c>
      <c r="C196" s="194" t="s">
        <v>2438</v>
      </c>
      <c r="D196" s="136">
        <v>6</v>
      </c>
      <c r="E196" s="127">
        <v>42942</v>
      </c>
      <c r="F196" s="128">
        <v>0.64583333333333337</v>
      </c>
      <c r="G196" s="127">
        <v>43004</v>
      </c>
      <c r="H196" s="128">
        <v>0.45208333333333334</v>
      </c>
      <c r="I196" s="126">
        <v>929</v>
      </c>
      <c r="J196" s="126">
        <v>148</v>
      </c>
      <c r="K196" s="126">
        <v>653</v>
      </c>
      <c r="L196" s="126">
        <v>90</v>
      </c>
      <c r="M196" s="126">
        <v>611</v>
      </c>
      <c r="N196" s="126">
        <v>32.799999999999997</v>
      </c>
      <c r="O196" s="126">
        <v>6</v>
      </c>
      <c r="P196" s="126"/>
      <c r="Q196" s="126">
        <v>28.9</v>
      </c>
      <c r="R196" s="126">
        <v>4.8</v>
      </c>
      <c r="S196" s="126" t="s">
        <v>2200</v>
      </c>
      <c r="T196" s="126" t="s">
        <v>2187</v>
      </c>
      <c r="U196" s="126" t="s">
        <v>2187</v>
      </c>
      <c r="V196" s="126" t="s">
        <v>2187</v>
      </c>
      <c r="W196" s="126"/>
    </row>
    <row r="197" spans="1:23">
      <c r="A197" s="193">
        <v>195</v>
      </c>
      <c r="B197" s="194" t="s">
        <v>2176</v>
      </c>
      <c r="C197" s="194" t="s">
        <v>2430</v>
      </c>
      <c r="D197" s="136">
        <v>4</v>
      </c>
      <c r="E197" s="127">
        <v>42942</v>
      </c>
      <c r="F197" s="128">
        <v>0.63888888888888895</v>
      </c>
      <c r="G197" s="127">
        <v>43004</v>
      </c>
      <c r="H197" s="128">
        <v>0.43194444444444446</v>
      </c>
      <c r="I197" s="126">
        <v>935</v>
      </c>
      <c r="J197" s="126">
        <v>105</v>
      </c>
      <c r="K197" s="126">
        <v>389</v>
      </c>
      <c r="L197" s="126">
        <v>338</v>
      </c>
      <c r="M197" s="126">
        <v>645</v>
      </c>
      <c r="N197" s="126">
        <v>29.1</v>
      </c>
      <c r="O197" s="126">
        <v>9.9</v>
      </c>
      <c r="P197" s="126"/>
      <c r="Q197" s="126">
        <v>27.1</v>
      </c>
      <c r="R197" s="126">
        <v>12.9</v>
      </c>
      <c r="S197" s="126" t="s">
        <v>2206</v>
      </c>
      <c r="T197" s="126" t="s">
        <v>2187</v>
      </c>
      <c r="U197" s="126" t="s">
        <v>2187</v>
      </c>
      <c r="V197" s="126"/>
      <c r="W197" s="126" t="s">
        <v>3572</v>
      </c>
    </row>
    <row r="198" spans="1:23">
      <c r="A198" s="193">
        <v>196</v>
      </c>
      <c r="B198" s="194" t="s">
        <v>2176</v>
      </c>
      <c r="C198" s="189" t="s">
        <v>2421</v>
      </c>
      <c r="D198" s="136">
        <v>4</v>
      </c>
      <c r="E198" s="127">
        <v>42942</v>
      </c>
      <c r="F198" s="128">
        <v>0.63194444444444442</v>
      </c>
      <c r="G198" s="127">
        <v>43004</v>
      </c>
      <c r="H198" s="128">
        <v>0.4145833333333333</v>
      </c>
      <c r="I198" s="126">
        <v>934</v>
      </c>
      <c r="J198" s="126">
        <v>12</v>
      </c>
      <c r="K198" s="126">
        <v>455</v>
      </c>
      <c r="L198" s="126">
        <v>243</v>
      </c>
      <c r="M198" s="126">
        <v>709</v>
      </c>
      <c r="N198" s="126">
        <v>26.2</v>
      </c>
      <c r="O198" s="126">
        <v>9.9</v>
      </c>
      <c r="P198" s="126"/>
      <c r="Q198" s="126">
        <v>27.1</v>
      </c>
      <c r="R198" s="126">
        <v>15</v>
      </c>
      <c r="S198" s="126" t="s">
        <v>2179</v>
      </c>
      <c r="T198" s="126" t="s">
        <v>2179</v>
      </c>
      <c r="U198" s="126" t="s">
        <v>2187</v>
      </c>
      <c r="V198" s="126"/>
      <c r="W198" s="126" t="s">
        <v>3573</v>
      </c>
    </row>
    <row r="199" spans="1:23">
      <c r="A199" s="193">
        <v>197</v>
      </c>
      <c r="B199" s="194" t="s">
        <v>2176</v>
      </c>
      <c r="C199" s="194" t="s">
        <v>2431</v>
      </c>
      <c r="D199" s="136">
        <v>1</v>
      </c>
      <c r="E199" s="127">
        <v>42942</v>
      </c>
      <c r="F199" s="128">
        <v>0.63541666666666663</v>
      </c>
      <c r="G199" s="127">
        <v>43004</v>
      </c>
      <c r="H199" s="128">
        <v>0.42638888888888887</v>
      </c>
      <c r="I199" s="126">
        <v>935</v>
      </c>
      <c r="J199" s="126">
        <v>399</v>
      </c>
      <c r="K199" s="126">
        <v>692</v>
      </c>
      <c r="L199" s="126">
        <v>254</v>
      </c>
      <c r="M199" s="126">
        <v>131</v>
      </c>
      <c r="N199" s="126">
        <v>29.6</v>
      </c>
      <c r="O199" s="126">
        <v>5.7</v>
      </c>
      <c r="P199" s="126"/>
      <c r="Q199" s="126">
        <v>28.5</v>
      </c>
      <c r="R199" s="126">
        <v>6.9</v>
      </c>
      <c r="S199" s="126" t="s">
        <v>2187</v>
      </c>
      <c r="T199" s="126" t="s">
        <v>2187</v>
      </c>
      <c r="U199" s="126" t="s">
        <v>2187</v>
      </c>
      <c r="V199" s="126" t="s">
        <v>2187</v>
      </c>
      <c r="W199" s="126"/>
    </row>
    <row r="200" spans="1:23">
      <c r="A200" s="193">
        <v>198</v>
      </c>
      <c r="B200" s="194" t="s">
        <v>2176</v>
      </c>
      <c r="C200" s="194" t="s">
        <v>2439</v>
      </c>
      <c r="D200" s="136">
        <v>2</v>
      </c>
      <c r="E200" s="127">
        <v>42942</v>
      </c>
      <c r="F200" s="128">
        <v>0.64236111111111105</v>
      </c>
      <c r="G200" s="127">
        <v>43004</v>
      </c>
      <c r="H200" s="128">
        <v>0.44513888888888892</v>
      </c>
      <c r="I200" s="126">
        <v>929</v>
      </c>
      <c r="J200" s="126">
        <v>27</v>
      </c>
      <c r="K200" s="126">
        <v>352</v>
      </c>
      <c r="L200" s="126">
        <v>780</v>
      </c>
      <c r="M200" s="126">
        <v>711</v>
      </c>
      <c r="N200" s="126">
        <v>32.1</v>
      </c>
      <c r="O200" s="126">
        <v>4.3</v>
      </c>
      <c r="P200" s="126"/>
      <c r="Q200" s="126">
        <v>28.4</v>
      </c>
      <c r="R200" s="126">
        <v>5.4</v>
      </c>
      <c r="S200" s="126" t="s">
        <v>2187</v>
      </c>
      <c r="T200" s="126" t="s">
        <v>2206</v>
      </c>
      <c r="U200" s="126" t="s">
        <v>2187</v>
      </c>
      <c r="V200" s="126" t="s">
        <v>2187</v>
      </c>
      <c r="W200" s="126"/>
    </row>
    <row r="201" spans="1:23">
      <c r="A201" s="193">
        <v>199</v>
      </c>
      <c r="B201" s="194" t="s">
        <v>2176</v>
      </c>
      <c r="C201" s="194" t="s">
        <v>2423</v>
      </c>
      <c r="D201" s="195">
        <v>1</v>
      </c>
      <c r="E201" s="127">
        <v>42942</v>
      </c>
      <c r="F201" s="128">
        <v>0.63194444444444442</v>
      </c>
      <c r="G201" s="127">
        <v>43004</v>
      </c>
      <c r="H201" s="128">
        <v>0.4055555555555555</v>
      </c>
      <c r="I201" s="126">
        <v>934</v>
      </c>
      <c r="J201" s="126">
        <v>224</v>
      </c>
      <c r="K201" s="126">
        <v>327</v>
      </c>
      <c r="L201" s="126">
        <v>182</v>
      </c>
      <c r="M201" s="126">
        <v>236</v>
      </c>
      <c r="N201" s="126">
        <v>27.1</v>
      </c>
      <c r="O201" s="126">
        <v>5.6</v>
      </c>
      <c r="P201" s="126"/>
      <c r="Q201" s="126">
        <v>27.3</v>
      </c>
      <c r="R201" s="126">
        <v>6.8</v>
      </c>
      <c r="S201" s="126" t="s">
        <v>2179</v>
      </c>
      <c r="T201" s="126" t="s">
        <v>2179</v>
      </c>
      <c r="U201" s="126" t="s">
        <v>2187</v>
      </c>
      <c r="V201" s="126" t="s">
        <v>2187</v>
      </c>
      <c r="W201" s="126"/>
    </row>
    <row r="202" spans="1:23">
      <c r="A202" s="193">
        <v>200</v>
      </c>
      <c r="B202" s="194" t="s">
        <v>2176</v>
      </c>
      <c r="C202" s="194" t="s">
        <v>2446</v>
      </c>
      <c r="D202" s="136">
        <v>7</v>
      </c>
      <c r="E202" s="127">
        <v>42942</v>
      </c>
      <c r="F202" s="128">
        <v>0.65277777777777779</v>
      </c>
      <c r="G202" s="127">
        <v>43004</v>
      </c>
      <c r="H202" s="128">
        <v>0.4680555555555555</v>
      </c>
      <c r="I202" s="126">
        <v>933</v>
      </c>
      <c r="J202" s="126">
        <v>158</v>
      </c>
      <c r="K202" s="126">
        <v>75</v>
      </c>
      <c r="L202" s="126">
        <v>186</v>
      </c>
      <c r="M202" s="126">
        <v>205</v>
      </c>
      <c r="N202" s="126">
        <v>32.9</v>
      </c>
      <c r="O202" s="126">
        <v>5.5</v>
      </c>
      <c r="P202" s="126"/>
      <c r="Q202" s="126"/>
      <c r="R202" s="126">
        <v>8.5</v>
      </c>
      <c r="S202" s="126" t="s">
        <v>2187</v>
      </c>
      <c r="T202" s="126" t="s">
        <v>2200</v>
      </c>
      <c r="U202" s="126" t="s">
        <v>2187</v>
      </c>
      <c r="V202" s="126" t="s">
        <v>2187</v>
      </c>
      <c r="W202" s="126" t="s">
        <v>3574</v>
      </c>
    </row>
    <row r="203" spans="1:23">
      <c r="A203" s="193">
        <v>201</v>
      </c>
      <c r="B203" s="194" t="s">
        <v>2276</v>
      </c>
      <c r="C203" s="194" t="s">
        <v>2447</v>
      </c>
      <c r="D203" s="136">
        <v>5</v>
      </c>
      <c r="E203" s="127">
        <v>42942</v>
      </c>
      <c r="F203" s="128">
        <v>0.65277777777777779</v>
      </c>
      <c r="G203" s="127">
        <v>43004</v>
      </c>
      <c r="H203" s="128">
        <v>0.46458333333333335</v>
      </c>
      <c r="I203" s="126">
        <v>933</v>
      </c>
      <c r="J203" s="126">
        <v>211</v>
      </c>
      <c r="K203" s="126">
        <v>36</v>
      </c>
      <c r="L203" s="126">
        <v>315</v>
      </c>
      <c r="M203" s="126">
        <v>665</v>
      </c>
      <c r="N203" s="126">
        <v>30.7</v>
      </c>
      <c r="O203" s="126">
        <v>8.3000000000000007</v>
      </c>
      <c r="P203" s="126"/>
      <c r="Q203" s="126">
        <v>27.6</v>
      </c>
      <c r="R203" s="126">
        <v>9.5</v>
      </c>
      <c r="S203" s="126" t="s">
        <v>2200</v>
      </c>
      <c r="T203" s="126" t="s">
        <v>2230</v>
      </c>
      <c r="U203" s="126" t="s">
        <v>2187</v>
      </c>
      <c r="V203" s="126" t="s">
        <v>2187</v>
      </c>
      <c r="W203" s="126" t="s">
        <v>3575</v>
      </c>
    </row>
    <row r="204" spans="1:23">
      <c r="A204" s="193">
        <v>202</v>
      </c>
      <c r="B204" s="194" t="s">
        <v>2276</v>
      </c>
      <c r="C204" s="194" t="s">
        <v>2424</v>
      </c>
      <c r="D204" s="136">
        <v>5</v>
      </c>
      <c r="E204" s="127">
        <v>42942</v>
      </c>
      <c r="F204" s="128">
        <v>0.63194444444444442</v>
      </c>
      <c r="G204" s="127">
        <v>43004</v>
      </c>
      <c r="H204" s="128">
        <v>0.42222222222222222</v>
      </c>
      <c r="I204" s="126">
        <v>934</v>
      </c>
      <c r="J204" s="126">
        <v>181</v>
      </c>
      <c r="K204" s="126">
        <v>676</v>
      </c>
      <c r="L204" s="126">
        <v>147</v>
      </c>
      <c r="M204" s="126">
        <v>224</v>
      </c>
      <c r="N204" s="126">
        <v>30.5</v>
      </c>
      <c r="O204" s="126">
        <v>7.3</v>
      </c>
      <c r="P204" s="126"/>
      <c r="Q204" s="126">
        <v>27.2</v>
      </c>
      <c r="R204" s="126">
        <v>5.3</v>
      </c>
      <c r="S204" s="126" t="s">
        <v>2187</v>
      </c>
      <c r="T204" s="126" t="s">
        <v>2200</v>
      </c>
      <c r="U204" s="126" t="s">
        <v>2187</v>
      </c>
      <c r="V204" s="126" t="s">
        <v>2187</v>
      </c>
      <c r="W204" s="126" t="s">
        <v>3576</v>
      </c>
    </row>
    <row r="205" spans="1:23">
      <c r="A205" s="193">
        <v>203</v>
      </c>
      <c r="B205" s="194" t="s">
        <v>2276</v>
      </c>
      <c r="C205" s="194" t="s">
        <v>2433</v>
      </c>
      <c r="D205" s="136">
        <v>7</v>
      </c>
      <c r="E205" s="127">
        <v>42942</v>
      </c>
      <c r="F205" s="128">
        <v>0.63888888888888895</v>
      </c>
      <c r="G205" s="127">
        <v>43004</v>
      </c>
      <c r="H205" s="128">
        <v>0.43888888888888888</v>
      </c>
      <c r="I205" s="126">
        <v>935</v>
      </c>
      <c r="J205" s="126">
        <v>179</v>
      </c>
      <c r="K205" s="126">
        <v>685</v>
      </c>
      <c r="L205" s="126">
        <v>168</v>
      </c>
      <c r="M205" s="126">
        <v>621</v>
      </c>
      <c r="N205" s="126">
        <v>29.4</v>
      </c>
      <c r="O205" s="126">
        <v>9.3000000000000007</v>
      </c>
      <c r="P205" s="126"/>
      <c r="Q205" s="126">
        <v>27.2</v>
      </c>
      <c r="R205" s="126">
        <v>10.9</v>
      </c>
      <c r="S205" s="126" t="s">
        <v>2200</v>
      </c>
      <c r="T205" s="126" t="s">
        <v>2187</v>
      </c>
      <c r="U205" s="126" t="s">
        <v>2187</v>
      </c>
      <c r="V205" s="126" t="s">
        <v>2187</v>
      </c>
      <c r="W205" s="126" t="s">
        <v>3575</v>
      </c>
    </row>
    <row r="206" spans="1:23">
      <c r="A206" s="193">
        <v>204</v>
      </c>
      <c r="B206" s="194" t="s">
        <v>2276</v>
      </c>
      <c r="C206" s="194" t="s">
        <v>2440</v>
      </c>
      <c r="D206" s="136">
        <v>4</v>
      </c>
      <c r="E206" s="127">
        <v>42942</v>
      </c>
      <c r="F206" s="128">
        <v>0.64236111111111105</v>
      </c>
      <c r="G206" s="127">
        <v>43004</v>
      </c>
      <c r="H206" s="128">
        <v>0.44722222222222219</v>
      </c>
      <c r="I206" s="126">
        <v>929</v>
      </c>
      <c r="J206" s="126">
        <v>248</v>
      </c>
      <c r="K206" s="126">
        <v>254</v>
      </c>
      <c r="L206" s="126">
        <v>672</v>
      </c>
      <c r="M206" s="126">
        <v>708</v>
      </c>
      <c r="N206" s="126">
        <v>26.9</v>
      </c>
      <c r="O206" s="126">
        <v>7.4</v>
      </c>
      <c r="P206" s="126"/>
      <c r="Q206" s="126">
        <v>27.7</v>
      </c>
      <c r="R206" s="126">
        <v>9.3000000000000007</v>
      </c>
      <c r="S206" s="126" t="s">
        <v>2206</v>
      </c>
      <c r="T206" s="126" t="s">
        <v>2206</v>
      </c>
      <c r="U206" s="126"/>
      <c r="V206" s="126"/>
      <c r="W206" s="126"/>
    </row>
    <row r="207" spans="1:23">
      <c r="A207" s="193">
        <v>205</v>
      </c>
      <c r="B207" s="194" t="s">
        <v>2314</v>
      </c>
      <c r="C207" s="194" t="s">
        <v>2434</v>
      </c>
      <c r="D207" s="136">
        <v>6</v>
      </c>
      <c r="E207" s="127">
        <v>42942</v>
      </c>
      <c r="F207" s="128">
        <v>0.63888888888888895</v>
      </c>
      <c r="G207" s="127">
        <v>43004</v>
      </c>
      <c r="H207" s="128">
        <v>0.45</v>
      </c>
      <c r="I207" s="126">
        <v>935</v>
      </c>
      <c r="J207" s="126">
        <v>55</v>
      </c>
      <c r="K207" s="126">
        <v>348</v>
      </c>
      <c r="L207" s="126">
        <v>173</v>
      </c>
      <c r="M207" s="126">
        <v>637</v>
      </c>
      <c r="N207" s="126">
        <v>30.6</v>
      </c>
      <c r="O207" s="126">
        <v>7.8</v>
      </c>
      <c r="P207" s="126"/>
      <c r="Q207" s="126">
        <v>27.5</v>
      </c>
      <c r="R207" s="126">
        <v>8.1</v>
      </c>
      <c r="S207" s="126" t="s">
        <v>2206</v>
      </c>
      <c r="T207" s="126" t="s">
        <v>2206</v>
      </c>
      <c r="U207" s="126" t="s">
        <v>2187</v>
      </c>
      <c r="V207" s="126" t="s">
        <v>2187</v>
      </c>
      <c r="W207" s="126" t="s">
        <v>3577</v>
      </c>
    </row>
    <row r="208" spans="1:23">
      <c r="A208" s="193">
        <v>206</v>
      </c>
      <c r="B208" s="194" t="s">
        <v>2314</v>
      </c>
      <c r="C208" s="194" t="s">
        <v>2425</v>
      </c>
      <c r="D208" s="136">
        <v>3</v>
      </c>
      <c r="E208" s="127">
        <v>42942</v>
      </c>
      <c r="F208" s="128">
        <v>0.63194444444444442</v>
      </c>
      <c r="G208" s="127">
        <v>43004</v>
      </c>
      <c r="H208" s="128">
        <v>0.40833333333333338</v>
      </c>
      <c r="I208" s="126">
        <v>934</v>
      </c>
      <c r="J208" s="126">
        <v>124</v>
      </c>
      <c r="K208" s="126">
        <v>686</v>
      </c>
      <c r="L208" s="126">
        <v>262</v>
      </c>
      <c r="M208" s="126">
        <v>284</v>
      </c>
      <c r="N208" s="126">
        <v>28.9</v>
      </c>
      <c r="O208" s="126">
        <v>6.9</v>
      </c>
      <c r="P208" s="126"/>
      <c r="Q208" s="126">
        <v>26.7</v>
      </c>
      <c r="R208" s="126">
        <v>5.9</v>
      </c>
      <c r="S208" s="126" t="s">
        <v>2187</v>
      </c>
      <c r="T208" s="126" t="s">
        <v>2206</v>
      </c>
      <c r="U208" s="126" t="s">
        <v>2187</v>
      </c>
      <c r="V208" s="126" t="s">
        <v>2187</v>
      </c>
      <c r="W208" s="126" t="s">
        <v>3578</v>
      </c>
    </row>
    <row r="209" spans="1:24">
      <c r="A209" s="193">
        <v>207</v>
      </c>
      <c r="B209" s="194" t="s">
        <v>2314</v>
      </c>
      <c r="C209" s="194" t="s">
        <v>2448</v>
      </c>
      <c r="D209" s="136">
        <v>1</v>
      </c>
      <c r="E209" s="127">
        <v>42942</v>
      </c>
      <c r="F209" s="128">
        <v>0.64583333333333337</v>
      </c>
      <c r="G209" s="127">
        <v>43004</v>
      </c>
      <c r="H209" s="128">
        <v>0.45833333333333331</v>
      </c>
      <c r="I209" s="126">
        <v>933</v>
      </c>
      <c r="J209" s="126">
        <v>234</v>
      </c>
      <c r="K209" s="126">
        <v>551</v>
      </c>
      <c r="L209" s="126">
        <v>230</v>
      </c>
      <c r="M209" s="126">
        <v>604</v>
      </c>
      <c r="N209" s="126">
        <v>31.1</v>
      </c>
      <c r="O209" s="126">
        <v>5</v>
      </c>
      <c r="P209" s="126"/>
      <c r="Q209" s="126">
        <v>28.1</v>
      </c>
      <c r="R209" s="126">
        <v>3.6</v>
      </c>
      <c r="S209" s="126" t="s">
        <v>2187</v>
      </c>
      <c r="T209" s="126" t="s">
        <v>2187</v>
      </c>
      <c r="U209" s="126"/>
      <c r="V209" s="126" t="s">
        <v>2187</v>
      </c>
      <c r="W209" s="126"/>
    </row>
    <row r="210" spans="1:24">
      <c r="A210" s="193">
        <v>208</v>
      </c>
      <c r="B210" s="194" t="s">
        <v>2314</v>
      </c>
      <c r="C210" s="194" t="s">
        <v>2441</v>
      </c>
      <c r="D210" s="136">
        <v>3</v>
      </c>
      <c r="E210" s="127">
        <v>42942</v>
      </c>
      <c r="F210" s="128">
        <v>0.64236111111111105</v>
      </c>
      <c r="G210" s="127">
        <v>43004</v>
      </c>
      <c r="H210" s="128">
        <v>0.4458333333333333</v>
      </c>
      <c r="I210" s="126">
        <v>929</v>
      </c>
      <c r="J210" s="126">
        <v>412</v>
      </c>
      <c r="K210" s="147">
        <v>516</v>
      </c>
      <c r="L210" s="147">
        <v>140</v>
      </c>
      <c r="M210" s="126">
        <v>625</v>
      </c>
      <c r="N210" s="126">
        <v>29.6</v>
      </c>
      <c r="O210" s="126">
        <v>4.7</v>
      </c>
      <c r="P210" s="126"/>
      <c r="Q210" s="126">
        <v>28.6</v>
      </c>
      <c r="R210" s="126">
        <v>7.7</v>
      </c>
      <c r="S210" s="126" t="s">
        <v>2200</v>
      </c>
      <c r="T210" s="126" t="s">
        <v>2319</v>
      </c>
      <c r="U210" s="126" t="s">
        <v>2187</v>
      </c>
      <c r="V210" s="126" t="s">
        <v>2187</v>
      </c>
      <c r="W210" s="126" t="s">
        <v>3579</v>
      </c>
    </row>
    <row r="211" spans="1:24">
      <c r="A211" s="193">
        <v>209</v>
      </c>
      <c r="B211" s="194" t="s">
        <v>2314</v>
      </c>
      <c r="C211" s="194" t="s">
        <v>2435</v>
      </c>
      <c r="D211" s="136">
        <v>3</v>
      </c>
      <c r="E211" s="127">
        <v>42942</v>
      </c>
      <c r="F211" s="128">
        <v>0.63541666666666663</v>
      </c>
      <c r="G211" s="127">
        <v>43004</v>
      </c>
      <c r="H211" s="128">
        <v>0.4284722222222222</v>
      </c>
      <c r="I211" s="126">
        <v>935</v>
      </c>
      <c r="J211" s="126">
        <v>94</v>
      </c>
      <c r="K211" s="126">
        <v>678</v>
      </c>
      <c r="L211" s="126">
        <v>92</v>
      </c>
      <c r="M211" s="126">
        <v>647</v>
      </c>
      <c r="N211" s="126">
        <v>31.1</v>
      </c>
      <c r="O211" s="126">
        <v>8.4</v>
      </c>
      <c r="P211" s="126"/>
      <c r="Q211" s="126">
        <v>28.1</v>
      </c>
      <c r="R211" s="126">
        <v>8.8000000000000007</v>
      </c>
      <c r="S211" s="126" t="s">
        <v>2187</v>
      </c>
      <c r="T211" s="126"/>
      <c r="U211" s="126" t="s">
        <v>2187</v>
      </c>
      <c r="V211" s="126" t="s">
        <v>2187</v>
      </c>
      <c r="W211" s="126"/>
    </row>
    <row r="212" spans="1:24">
      <c r="A212" s="193">
        <v>210</v>
      </c>
      <c r="B212" s="194" t="s">
        <v>2314</v>
      </c>
      <c r="C212" s="194" t="s">
        <v>2449</v>
      </c>
      <c r="D212" s="136">
        <v>2</v>
      </c>
      <c r="E212" s="127">
        <v>42942</v>
      </c>
      <c r="F212" s="128">
        <v>0.64930555555555558</v>
      </c>
      <c r="G212" s="127">
        <v>43004</v>
      </c>
      <c r="H212" s="128">
        <v>0.4597222222222222</v>
      </c>
      <c r="I212" s="126">
        <v>933</v>
      </c>
      <c r="J212" s="126">
        <v>93</v>
      </c>
      <c r="K212" s="126">
        <v>335</v>
      </c>
      <c r="L212" s="126">
        <v>36</v>
      </c>
      <c r="M212" s="126">
        <v>599</v>
      </c>
      <c r="N212" s="126">
        <v>27.1</v>
      </c>
      <c r="O212" s="126">
        <v>5.8</v>
      </c>
      <c r="P212" s="126"/>
      <c r="Q212" s="126">
        <v>27.9</v>
      </c>
      <c r="R212" s="126">
        <v>6.4</v>
      </c>
      <c r="S212" s="126" t="s">
        <v>2234</v>
      </c>
      <c r="T212" s="126" t="s">
        <v>2195</v>
      </c>
      <c r="U212" s="126"/>
      <c r="V212" s="126"/>
      <c r="W212" s="126" t="s">
        <v>3580</v>
      </c>
      <c r="X212" s="167"/>
    </row>
    <row r="213" spans="1:24">
      <c r="A213" s="193">
        <v>211</v>
      </c>
      <c r="B213" s="194" t="s">
        <v>2314</v>
      </c>
      <c r="C213" s="194" t="s">
        <v>2426</v>
      </c>
      <c r="D213" s="136">
        <v>2</v>
      </c>
      <c r="E213" s="127">
        <v>42942</v>
      </c>
      <c r="F213" s="128">
        <v>0.59375</v>
      </c>
      <c r="G213" s="127">
        <v>43004</v>
      </c>
      <c r="H213" s="128">
        <v>0.40763888888888888</v>
      </c>
      <c r="I213" s="126">
        <v>934</v>
      </c>
      <c r="J213" s="126">
        <v>26</v>
      </c>
      <c r="K213" s="126">
        <v>249</v>
      </c>
      <c r="L213" s="126">
        <v>434</v>
      </c>
      <c r="M213" s="126">
        <v>670</v>
      </c>
      <c r="N213" s="126">
        <v>28.3</v>
      </c>
      <c r="O213" s="126">
        <v>7</v>
      </c>
      <c r="P213" s="126"/>
      <c r="Q213" s="126">
        <v>27.7</v>
      </c>
      <c r="R213" s="126">
        <v>8.1</v>
      </c>
      <c r="S213" s="126" t="s">
        <v>2179</v>
      </c>
      <c r="T213" s="126" t="s">
        <v>2236</v>
      </c>
      <c r="U213" s="126" t="s">
        <v>2187</v>
      </c>
      <c r="V213" s="126"/>
      <c r="W213" s="126"/>
    </row>
    <row r="214" spans="1:24">
      <c r="A214" s="193">
        <v>215</v>
      </c>
      <c r="B214" s="194" t="s">
        <v>2314</v>
      </c>
      <c r="C214" s="194" t="s">
        <v>2427</v>
      </c>
      <c r="D214" s="136">
        <v>7</v>
      </c>
      <c r="E214" s="127">
        <v>42942</v>
      </c>
      <c r="F214" s="128">
        <v>0.63194444444444442</v>
      </c>
      <c r="G214" s="127">
        <v>43004</v>
      </c>
      <c r="H214" s="128">
        <v>0.41875000000000001</v>
      </c>
      <c r="I214" s="126">
        <v>934</v>
      </c>
      <c r="J214" s="126">
        <v>169</v>
      </c>
      <c r="K214" s="126">
        <v>627</v>
      </c>
      <c r="L214" s="196">
        <v>56</v>
      </c>
      <c r="M214" s="126">
        <v>256</v>
      </c>
      <c r="N214" s="126">
        <v>30.2</v>
      </c>
      <c r="O214" s="126">
        <v>4.3</v>
      </c>
      <c r="P214" s="126"/>
      <c r="Q214" s="126">
        <v>27.3</v>
      </c>
      <c r="R214" s="126">
        <v>4.3</v>
      </c>
      <c r="S214" s="126"/>
      <c r="T214" s="126" t="s">
        <v>2187</v>
      </c>
      <c r="U214" s="126" t="s">
        <v>2187</v>
      </c>
      <c r="V214" s="126" t="s">
        <v>2187</v>
      </c>
      <c r="W214" s="126"/>
    </row>
    <row r="215" spans="1:24">
      <c r="A215" s="193">
        <v>212</v>
      </c>
      <c r="B215" s="194" t="s">
        <v>2314</v>
      </c>
      <c r="C215" s="194" t="s">
        <v>2442</v>
      </c>
      <c r="D215" s="136">
        <v>5</v>
      </c>
      <c r="E215" s="127">
        <v>42942</v>
      </c>
      <c r="F215" s="128">
        <v>0.64583333333333337</v>
      </c>
      <c r="G215" s="127">
        <v>43004</v>
      </c>
      <c r="H215" s="128">
        <v>0.45</v>
      </c>
      <c r="I215" s="126">
        <v>929</v>
      </c>
      <c r="J215" s="126">
        <v>68</v>
      </c>
      <c r="K215" s="126">
        <v>803</v>
      </c>
      <c r="L215" s="126">
        <v>363</v>
      </c>
      <c r="M215" s="126">
        <v>658</v>
      </c>
      <c r="N215" s="126">
        <v>29</v>
      </c>
      <c r="O215" s="126">
        <v>8.1999999999999993</v>
      </c>
      <c r="P215" s="126"/>
      <c r="Q215" s="126">
        <v>27.5</v>
      </c>
      <c r="R215" s="126">
        <v>8.1</v>
      </c>
      <c r="S215" s="126" t="s">
        <v>2206</v>
      </c>
      <c r="T215" s="126" t="s">
        <v>2206</v>
      </c>
      <c r="U215" s="126" t="s">
        <v>2187</v>
      </c>
      <c r="V215" s="126" t="s">
        <v>2187</v>
      </c>
      <c r="W215" s="126" t="s">
        <v>3581</v>
      </c>
    </row>
    <row r="216" spans="1:24">
      <c r="A216" s="193">
        <v>213</v>
      </c>
      <c r="B216" s="194" t="s">
        <v>2385</v>
      </c>
      <c r="C216" s="194" t="s">
        <v>2450</v>
      </c>
      <c r="D216" s="136">
        <v>6</v>
      </c>
      <c r="E216" s="127">
        <v>42942</v>
      </c>
      <c r="F216" s="128">
        <v>0.65277777777777779</v>
      </c>
      <c r="G216" s="127">
        <v>43004</v>
      </c>
      <c r="H216" s="128">
        <v>0.46736111111111112</v>
      </c>
      <c r="I216" s="126">
        <v>933</v>
      </c>
      <c r="J216" s="126">
        <v>143</v>
      </c>
      <c r="K216" s="126">
        <v>321</v>
      </c>
      <c r="L216" s="126">
        <v>5</v>
      </c>
      <c r="M216" s="126">
        <v>699</v>
      </c>
      <c r="N216" s="126">
        <v>30</v>
      </c>
      <c r="O216" s="126">
        <v>5.0999999999999996</v>
      </c>
      <c r="P216" s="126"/>
      <c r="Q216" s="126">
        <v>28.2</v>
      </c>
      <c r="R216" s="126">
        <v>3.6</v>
      </c>
      <c r="S216" s="126" t="s">
        <v>2187</v>
      </c>
      <c r="T216" s="126" t="s">
        <v>2187</v>
      </c>
      <c r="U216" s="126"/>
      <c r="V216" s="126"/>
      <c r="W216" s="126"/>
    </row>
    <row r="217" spans="1:24">
      <c r="A217" s="193">
        <v>214</v>
      </c>
      <c r="B217" s="194" t="s">
        <v>2385</v>
      </c>
      <c r="C217" s="194" t="s">
        <v>2443</v>
      </c>
      <c r="D217" s="136">
        <v>7</v>
      </c>
      <c r="E217" s="127">
        <v>42942</v>
      </c>
      <c r="F217" s="128">
        <v>0.64583333333333337</v>
      </c>
      <c r="G217" s="127">
        <v>43004</v>
      </c>
      <c r="H217" s="128">
        <v>0.45555555555555555</v>
      </c>
      <c r="I217" s="126">
        <v>929</v>
      </c>
      <c r="J217" s="126">
        <v>128</v>
      </c>
      <c r="K217" s="126">
        <v>677</v>
      </c>
      <c r="L217" s="167">
        <v>771</v>
      </c>
      <c r="M217" s="126">
        <v>663</v>
      </c>
      <c r="N217" s="126">
        <v>31.3</v>
      </c>
      <c r="O217" s="126">
        <v>4.8</v>
      </c>
      <c r="P217" s="126"/>
      <c r="Q217" s="126">
        <v>28.3</v>
      </c>
      <c r="R217" s="126">
        <v>7.8</v>
      </c>
      <c r="S217" s="126" t="s">
        <v>2179</v>
      </c>
      <c r="T217" s="126" t="s">
        <v>2206</v>
      </c>
      <c r="U217" s="126" t="s">
        <v>2187</v>
      </c>
      <c r="V217" s="126"/>
      <c r="W217" s="126"/>
    </row>
    <row r="218" spans="1:24">
      <c r="A218" s="193">
        <v>216</v>
      </c>
      <c r="B218" s="194" t="s">
        <v>2385</v>
      </c>
      <c r="C218" s="194" t="s">
        <v>2436</v>
      </c>
      <c r="D218" s="136">
        <v>2</v>
      </c>
      <c r="E218" s="127">
        <v>42942</v>
      </c>
      <c r="F218" s="128">
        <v>0.63541666666666663</v>
      </c>
      <c r="G218" s="127">
        <v>43004</v>
      </c>
      <c r="H218" s="128">
        <v>0.42777777777777781</v>
      </c>
      <c r="I218" s="126">
        <v>935</v>
      </c>
      <c r="J218" s="126">
        <v>95</v>
      </c>
      <c r="K218" s="126">
        <v>379</v>
      </c>
      <c r="L218" s="126">
        <v>361</v>
      </c>
      <c r="M218" s="126">
        <v>622</v>
      </c>
      <c r="N218" s="126">
        <v>30.5</v>
      </c>
      <c r="O218" s="126">
        <v>6.4</v>
      </c>
      <c r="P218" s="126"/>
      <c r="Q218" s="126">
        <v>29.2</v>
      </c>
      <c r="R218" s="126">
        <v>7.7</v>
      </c>
      <c r="S218" s="126"/>
      <c r="T218" s="126"/>
      <c r="U218" s="126"/>
      <c r="V218" s="126"/>
      <c r="W218" s="126"/>
    </row>
    <row r="219" spans="1:24">
      <c r="A219" s="193">
        <v>217</v>
      </c>
      <c r="B219" s="194" t="s">
        <v>2428</v>
      </c>
      <c r="C219" s="194" t="s">
        <v>2429</v>
      </c>
      <c r="D219" s="136">
        <v>6</v>
      </c>
      <c r="E219" s="127">
        <v>42942</v>
      </c>
      <c r="F219" s="128">
        <v>0.63194444444444442</v>
      </c>
      <c r="G219" s="127">
        <v>43004</v>
      </c>
      <c r="H219" s="128">
        <v>0.41805555555555557</v>
      </c>
      <c r="I219" s="126">
        <v>934</v>
      </c>
      <c r="J219" s="126">
        <v>313</v>
      </c>
      <c r="K219" s="126">
        <v>771</v>
      </c>
      <c r="L219" s="126">
        <v>204</v>
      </c>
      <c r="M219" s="126">
        <v>608</v>
      </c>
      <c r="N219" s="126">
        <v>35.6</v>
      </c>
      <c r="O219" s="126">
        <v>5.7</v>
      </c>
      <c r="P219" s="126"/>
      <c r="Q219" s="126">
        <v>26.9</v>
      </c>
      <c r="R219" s="126">
        <v>8.6999999999999993</v>
      </c>
      <c r="S219" s="126" t="s">
        <v>2206</v>
      </c>
      <c r="T219" s="126" t="s">
        <v>2206</v>
      </c>
      <c r="U219" s="126" t="s">
        <v>2187</v>
      </c>
      <c r="V219" s="126"/>
      <c r="W219" s="126"/>
    </row>
    <row r="220" spans="1:24">
      <c r="A220" s="193">
        <v>218</v>
      </c>
      <c r="B220" s="194" t="s">
        <v>2428</v>
      </c>
      <c r="C220" s="194" t="s">
        <v>2437</v>
      </c>
      <c r="D220" s="136">
        <v>5</v>
      </c>
      <c r="E220" s="127">
        <v>42942</v>
      </c>
      <c r="F220" s="128">
        <v>0.63888888888888895</v>
      </c>
      <c r="G220" s="127">
        <v>43004</v>
      </c>
      <c r="H220" s="128">
        <v>0.43611111111111112</v>
      </c>
      <c r="I220" s="126">
        <v>935</v>
      </c>
      <c r="J220" s="126">
        <v>485</v>
      </c>
      <c r="K220" s="126">
        <v>680</v>
      </c>
      <c r="L220" s="126">
        <v>170</v>
      </c>
      <c r="M220" s="126">
        <v>639</v>
      </c>
      <c r="N220" s="126">
        <v>30</v>
      </c>
      <c r="O220" s="126">
        <v>4.5</v>
      </c>
      <c r="P220" s="126"/>
      <c r="Q220" s="126">
        <v>28.3</v>
      </c>
      <c r="R220" s="126">
        <v>8.4</v>
      </c>
      <c r="S220" s="126" t="s">
        <v>2187</v>
      </c>
      <c r="T220" s="126" t="s">
        <v>2206</v>
      </c>
      <c r="U220" s="126" t="s">
        <v>2187</v>
      </c>
      <c r="V220" s="126" t="s">
        <v>2187</v>
      </c>
      <c r="W220" s="126" t="s">
        <v>3582</v>
      </c>
    </row>
    <row r="221" spans="1:24">
      <c r="A221" s="193">
        <v>219</v>
      </c>
      <c r="B221" s="194" t="s">
        <v>2428</v>
      </c>
      <c r="C221" s="194" t="s">
        <v>2444</v>
      </c>
      <c r="D221" s="136">
        <v>1</v>
      </c>
      <c r="E221" s="127">
        <v>42942</v>
      </c>
      <c r="F221" s="128">
        <v>0.63888888888888895</v>
      </c>
      <c r="G221" s="127">
        <v>43004</v>
      </c>
      <c r="H221" s="128">
        <v>0.44305555555555554</v>
      </c>
      <c r="I221" s="126">
        <v>929</v>
      </c>
      <c r="J221" s="126">
        <v>196</v>
      </c>
      <c r="K221" s="148">
        <v>178</v>
      </c>
      <c r="L221" s="148">
        <v>123</v>
      </c>
      <c r="M221" s="126">
        <v>246</v>
      </c>
      <c r="N221" s="126">
        <v>37.6</v>
      </c>
      <c r="O221" s="126">
        <v>2.9</v>
      </c>
      <c r="P221" s="126"/>
      <c r="Q221" s="126">
        <v>27.9</v>
      </c>
      <c r="R221" s="126">
        <v>8.6</v>
      </c>
      <c r="S221" s="126" t="s">
        <v>2206</v>
      </c>
      <c r="T221" s="126" t="s">
        <v>2187</v>
      </c>
      <c r="U221" s="126" t="s">
        <v>2187</v>
      </c>
      <c r="V221" s="126"/>
      <c r="W221" s="126"/>
    </row>
    <row r="222" spans="1:24">
      <c r="A222" s="193">
        <v>220</v>
      </c>
      <c r="B222" s="194" t="s">
        <v>2428</v>
      </c>
      <c r="C222" s="194" t="s">
        <v>2451</v>
      </c>
      <c r="D222" s="136">
        <v>4</v>
      </c>
      <c r="E222" s="127">
        <v>42942</v>
      </c>
      <c r="F222" s="128">
        <v>0.64930555555555558</v>
      </c>
      <c r="G222" s="127">
        <v>43004</v>
      </c>
      <c r="H222" s="128">
        <v>0.4694444444444445</v>
      </c>
      <c r="I222" s="126">
        <v>933</v>
      </c>
      <c r="J222" s="126">
        <v>39</v>
      </c>
      <c r="K222" s="126">
        <v>194</v>
      </c>
      <c r="L222" s="126">
        <v>53</v>
      </c>
      <c r="M222" s="126">
        <v>672</v>
      </c>
      <c r="N222" s="126">
        <v>39</v>
      </c>
      <c r="O222" s="126">
        <v>4.5999999999999996</v>
      </c>
      <c r="P222" s="126"/>
      <c r="Q222" s="126">
        <v>28.3</v>
      </c>
      <c r="R222" s="126">
        <v>6</v>
      </c>
      <c r="S222" s="126" t="s">
        <v>2187</v>
      </c>
      <c r="T222" s="126" t="s">
        <v>3565</v>
      </c>
      <c r="U222" s="126" t="s">
        <v>2187</v>
      </c>
      <c r="V222" s="126"/>
      <c r="W222" s="126" t="s">
        <v>3557</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K1761"/>
  <sheetViews>
    <sheetView workbookViewId="0">
      <selection activeCell="K21" sqref="K21"/>
    </sheetView>
  </sheetViews>
  <sheetFormatPr baseColWidth="10" defaultRowHeight="14.4"/>
  <sheetData>
    <row r="1" spans="1:11">
      <c r="A1" s="295" t="s">
        <v>3676</v>
      </c>
      <c r="B1" s="296" t="s">
        <v>3678</v>
      </c>
      <c r="C1" t="s">
        <v>3679</v>
      </c>
      <c r="D1" t="s">
        <v>3680</v>
      </c>
      <c r="G1" t="s">
        <v>3681</v>
      </c>
      <c r="J1" t="s">
        <v>2147</v>
      </c>
      <c r="K1" t="s">
        <v>3699</v>
      </c>
    </row>
    <row r="2" spans="1:11">
      <c r="A2" s="295" t="s">
        <v>1643</v>
      </c>
      <c r="C2" t="b">
        <f>COUNTIF($A$2:$A$1800, A2)&gt;1</f>
        <v>0</v>
      </c>
      <c r="D2" t="b">
        <v>0</v>
      </c>
      <c r="G2" s="295" t="s">
        <v>1930</v>
      </c>
      <c r="I2" s="205" t="b">
        <v>1</v>
      </c>
    </row>
    <row r="3" spans="1:11">
      <c r="A3" s="295" t="s">
        <v>3677</v>
      </c>
      <c r="C3" t="b">
        <f t="shared" ref="C3:C66" si="0">COUNTIF($A$2:$A$1800, A3)&gt;1</f>
        <v>1</v>
      </c>
      <c r="G3" s="295" t="s">
        <v>1930</v>
      </c>
      <c r="I3" s="205" t="b">
        <v>1</v>
      </c>
    </row>
    <row r="4" spans="1:11">
      <c r="A4" s="295" t="s">
        <v>1791</v>
      </c>
      <c r="C4" t="b">
        <f t="shared" si="0"/>
        <v>0</v>
      </c>
      <c r="D4" t="b">
        <v>0</v>
      </c>
      <c r="G4" s="295" t="s">
        <v>1800</v>
      </c>
      <c r="I4" s="205" t="b">
        <v>1</v>
      </c>
    </row>
    <row r="5" spans="1:11">
      <c r="A5" s="295" t="s">
        <v>1795</v>
      </c>
      <c r="C5" t="b">
        <f t="shared" si="0"/>
        <v>0</v>
      </c>
      <c r="D5" t="b">
        <v>0</v>
      </c>
      <c r="G5" s="295" t="s">
        <v>1800</v>
      </c>
      <c r="I5" s="205" t="b">
        <v>1</v>
      </c>
    </row>
    <row r="6" spans="1:11">
      <c r="A6" s="295" t="s">
        <v>1928</v>
      </c>
      <c r="C6" t="b">
        <f t="shared" si="0"/>
        <v>0</v>
      </c>
      <c r="D6" t="b">
        <v>0</v>
      </c>
      <c r="G6" s="296" t="s">
        <v>1560</v>
      </c>
      <c r="I6" s="205" t="b">
        <v>1</v>
      </c>
      <c r="J6" t="s">
        <v>3686</v>
      </c>
    </row>
    <row r="7" spans="1:11">
      <c r="A7" s="295" t="s">
        <v>1572</v>
      </c>
      <c r="C7" t="b">
        <f t="shared" si="0"/>
        <v>0</v>
      </c>
      <c r="D7" t="b">
        <v>0</v>
      </c>
      <c r="G7" s="295" t="s">
        <v>1560</v>
      </c>
      <c r="I7" s="205" t="b">
        <v>1</v>
      </c>
      <c r="J7" t="s">
        <v>3682</v>
      </c>
    </row>
    <row r="8" spans="1:11">
      <c r="A8" s="295" t="s">
        <v>1944</v>
      </c>
      <c r="C8" t="b">
        <f t="shared" si="0"/>
        <v>0</v>
      </c>
      <c r="D8" t="b">
        <v>0</v>
      </c>
      <c r="G8" s="296" t="s">
        <v>1510</v>
      </c>
      <c r="I8" s="205" t="b">
        <v>1</v>
      </c>
    </row>
    <row r="9" spans="1:11">
      <c r="A9" s="295" t="s">
        <v>1822</v>
      </c>
      <c r="C9" t="b">
        <f t="shared" si="0"/>
        <v>0</v>
      </c>
      <c r="D9" t="b">
        <v>0</v>
      </c>
      <c r="G9" s="296" t="s">
        <v>1510</v>
      </c>
      <c r="I9" s="205" t="b">
        <v>1</v>
      </c>
    </row>
    <row r="10" spans="1:11" ht="187.2">
      <c r="A10" s="295" t="s">
        <v>1773</v>
      </c>
      <c r="C10" t="b">
        <f t="shared" si="0"/>
        <v>0</v>
      </c>
      <c r="D10" t="b">
        <v>0</v>
      </c>
      <c r="G10" s="296" t="s">
        <v>1258</v>
      </c>
      <c r="I10" s="205" t="b">
        <v>1</v>
      </c>
      <c r="J10" s="297" t="s">
        <v>3684</v>
      </c>
      <c r="K10" t="s">
        <v>3700</v>
      </c>
    </row>
    <row r="11" spans="1:11" ht="115.2">
      <c r="A11" s="295" t="s">
        <v>1740</v>
      </c>
      <c r="C11" t="b">
        <f t="shared" si="0"/>
        <v>0</v>
      </c>
      <c r="D11" t="b">
        <v>0</v>
      </c>
      <c r="G11" s="295" t="s">
        <v>1258</v>
      </c>
      <c r="I11" s="205" t="b">
        <v>1</v>
      </c>
      <c r="J11" s="297" t="s">
        <v>3685</v>
      </c>
      <c r="K11" t="s">
        <v>3700</v>
      </c>
    </row>
    <row r="12" spans="1:11" ht="158.4">
      <c r="A12" s="295" t="s">
        <v>1615</v>
      </c>
      <c r="C12" t="b">
        <f t="shared" si="0"/>
        <v>0</v>
      </c>
      <c r="D12" t="b">
        <v>0</v>
      </c>
      <c r="G12" s="295" t="s">
        <v>1232</v>
      </c>
      <c r="I12" s="205" t="b">
        <v>1</v>
      </c>
      <c r="J12" s="297" t="s">
        <v>3688</v>
      </c>
      <c r="K12" t="s">
        <v>3700</v>
      </c>
    </row>
    <row r="13" spans="1:11" ht="115.2">
      <c r="A13" s="295" t="s">
        <v>3677</v>
      </c>
      <c r="C13" t="b">
        <f t="shared" si="0"/>
        <v>1</v>
      </c>
      <c r="G13" s="296" t="s">
        <v>1232</v>
      </c>
      <c r="I13" s="205" t="b">
        <v>1</v>
      </c>
      <c r="J13" s="297" t="s">
        <v>3687</v>
      </c>
      <c r="K13" t="s">
        <v>3700</v>
      </c>
    </row>
    <row r="14" spans="1:11" ht="86.4">
      <c r="A14" s="295" t="s">
        <v>2048</v>
      </c>
      <c r="C14" t="b">
        <f t="shared" si="0"/>
        <v>0</v>
      </c>
      <c r="D14" t="b">
        <v>0</v>
      </c>
      <c r="G14" s="295" t="s">
        <v>961</v>
      </c>
      <c r="I14" s="205" t="b">
        <v>1</v>
      </c>
      <c r="J14" s="297" t="s">
        <v>3690</v>
      </c>
      <c r="K14" t="s">
        <v>3700</v>
      </c>
    </row>
    <row r="15" spans="1:11" ht="216">
      <c r="A15" s="295" t="s">
        <v>1825</v>
      </c>
      <c r="C15" t="b">
        <f t="shared" si="0"/>
        <v>0</v>
      </c>
      <c r="D15" t="b">
        <v>0</v>
      </c>
      <c r="G15" s="296" t="s">
        <v>961</v>
      </c>
      <c r="I15" s="205" t="b">
        <v>1</v>
      </c>
      <c r="J15" s="297" t="s">
        <v>3689</v>
      </c>
      <c r="K15" t="s">
        <v>3700</v>
      </c>
    </row>
    <row r="16" spans="1:11">
      <c r="A16" s="295" t="s">
        <v>1606</v>
      </c>
      <c r="C16" t="b">
        <f t="shared" si="0"/>
        <v>0</v>
      </c>
      <c r="D16" t="b">
        <v>0</v>
      </c>
      <c r="G16" s="296" t="s">
        <v>2500</v>
      </c>
      <c r="I16" s="205" t="b">
        <v>1</v>
      </c>
      <c r="J16" t="s">
        <v>3683</v>
      </c>
    </row>
    <row r="17" spans="1:11" ht="216">
      <c r="A17" s="295" t="s">
        <v>1674</v>
      </c>
      <c r="C17" t="b">
        <f t="shared" si="0"/>
        <v>0</v>
      </c>
      <c r="D17" t="b">
        <v>0</v>
      </c>
      <c r="G17" s="296" t="s">
        <v>918</v>
      </c>
      <c r="I17" s="205" t="b">
        <v>1</v>
      </c>
      <c r="J17" s="297" t="s">
        <v>3692</v>
      </c>
      <c r="K17" t="s">
        <v>3700</v>
      </c>
    </row>
    <row r="18" spans="1:11" ht="86.4">
      <c r="A18" s="295" t="s">
        <v>1841</v>
      </c>
      <c r="C18" t="b">
        <f t="shared" si="0"/>
        <v>0</v>
      </c>
      <c r="D18" t="b">
        <v>0</v>
      </c>
      <c r="G18" s="295" t="s">
        <v>918</v>
      </c>
      <c r="I18" s="205" t="b">
        <v>1</v>
      </c>
      <c r="J18" s="297" t="s">
        <v>3691</v>
      </c>
      <c r="K18" t="s">
        <v>3700</v>
      </c>
    </row>
    <row r="19" spans="1:11" ht="86.4">
      <c r="A19" s="295" t="s">
        <v>2040</v>
      </c>
      <c r="C19" t="b">
        <f t="shared" si="0"/>
        <v>0</v>
      </c>
      <c r="D19" t="b">
        <v>0</v>
      </c>
      <c r="G19" s="295" t="s">
        <v>872</v>
      </c>
      <c r="I19" s="205" t="b">
        <v>1</v>
      </c>
      <c r="J19" s="297" t="s">
        <v>3694</v>
      </c>
      <c r="K19" t="s">
        <v>3700</v>
      </c>
    </row>
    <row r="20" spans="1:11" ht="158.4">
      <c r="A20" s="295" t="s">
        <v>1860</v>
      </c>
      <c r="C20" t="b">
        <f t="shared" si="0"/>
        <v>0</v>
      </c>
      <c r="D20" t="b">
        <v>0</v>
      </c>
      <c r="G20" s="296" t="s">
        <v>872</v>
      </c>
      <c r="I20" s="205" t="b">
        <v>1</v>
      </c>
      <c r="J20" s="297" t="s">
        <v>3693</v>
      </c>
      <c r="K20" t="s">
        <v>3700</v>
      </c>
    </row>
    <row r="21" spans="1:11" ht="129.6">
      <c r="A21" s="295" t="s">
        <v>2012</v>
      </c>
      <c r="C21" t="b">
        <f t="shared" si="0"/>
        <v>0</v>
      </c>
      <c r="D21" t="b">
        <v>0</v>
      </c>
      <c r="G21" s="296" t="s">
        <v>862</v>
      </c>
      <c r="I21" s="205" t="b">
        <v>1</v>
      </c>
      <c r="J21" s="297" t="s">
        <v>3695</v>
      </c>
    </row>
    <row r="22" spans="1:11" ht="115.2">
      <c r="A22" s="295" t="s">
        <v>1582</v>
      </c>
      <c r="C22" t="b">
        <f t="shared" si="0"/>
        <v>0</v>
      </c>
      <c r="D22" t="b">
        <v>0</v>
      </c>
      <c r="G22" s="295" t="s">
        <v>862</v>
      </c>
      <c r="I22" s="205" t="b">
        <v>1</v>
      </c>
      <c r="J22" s="297" t="s">
        <v>3696</v>
      </c>
    </row>
    <row r="23" spans="1:11" ht="115.2">
      <c r="A23" s="295" t="s">
        <v>2042</v>
      </c>
      <c r="C23" t="b">
        <f t="shared" si="0"/>
        <v>0</v>
      </c>
      <c r="D23" t="b">
        <v>0</v>
      </c>
      <c r="G23" s="296" t="s">
        <v>539</v>
      </c>
      <c r="I23" s="205" t="b">
        <v>1</v>
      </c>
      <c r="J23" s="297" t="s">
        <v>3698</v>
      </c>
    </row>
    <row r="24" spans="1:11" ht="100.8">
      <c r="A24" s="295" t="s">
        <v>3677</v>
      </c>
      <c r="C24" t="b">
        <f t="shared" si="0"/>
        <v>1</v>
      </c>
      <c r="G24" s="295" t="s">
        <v>539</v>
      </c>
      <c r="I24" s="205" t="b">
        <v>1</v>
      </c>
      <c r="J24" s="297" t="s">
        <v>3697</v>
      </c>
    </row>
    <row r="25" spans="1:11">
      <c r="A25" s="295" t="s">
        <v>1730</v>
      </c>
      <c r="C25" t="b">
        <f t="shared" si="0"/>
        <v>0</v>
      </c>
      <c r="D25" t="b">
        <v>0</v>
      </c>
      <c r="G25" s="295" t="s">
        <v>491</v>
      </c>
      <c r="I25" s="205" t="b">
        <v>1</v>
      </c>
    </row>
    <row r="26" spans="1:11">
      <c r="A26" s="295" t="s">
        <v>1728</v>
      </c>
      <c r="C26" t="b">
        <f t="shared" si="0"/>
        <v>0</v>
      </c>
      <c r="D26" t="b">
        <v>0</v>
      </c>
      <c r="G26" s="295" t="s">
        <v>491</v>
      </c>
      <c r="I26" s="205" t="b">
        <v>1</v>
      </c>
    </row>
    <row r="27" spans="1:11">
      <c r="A27" s="295" t="s">
        <v>1992</v>
      </c>
      <c r="C27" t="b">
        <f t="shared" si="0"/>
        <v>0</v>
      </c>
      <c r="D27" t="b">
        <v>0</v>
      </c>
      <c r="G27" s="295" t="s">
        <v>320</v>
      </c>
      <c r="I27" s="205" t="b">
        <v>1</v>
      </c>
    </row>
    <row r="28" spans="1:11">
      <c r="A28" s="295" t="s">
        <v>1710</v>
      </c>
      <c r="C28" t="b">
        <f t="shared" si="0"/>
        <v>0</v>
      </c>
      <c r="D28" t="b">
        <v>0</v>
      </c>
    </row>
    <row r="29" spans="1:11">
      <c r="A29" s="295" t="s">
        <v>1989</v>
      </c>
      <c r="C29" t="b">
        <f t="shared" si="0"/>
        <v>0</v>
      </c>
      <c r="D29" t="b">
        <v>0</v>
      </c>
    </row>
    <row r="30" spans="1:11">
      <c r="A30" s="295" t="s">
        <v>1731</v>
      </c>
      <c r="C30" t="b">
        <f t="shared" si="0"/>
        <v>0</v>
      </c>
      <c r="D30" t="b">
        <v>0</v>
      </c>
    </row>
    <row r="31" spans="1:11">
      <c r="A31" s="295" t="s">
        <v>1777</v>
      </c>
      <c r="C31" t="b">
        <f t="shared" si="0"/>
        <v>0</v>
      </c>
      <c r="D31" t="b">
        <v>0</v>
      </c>
    </row>
    <row r="32" spans="1:11">
      <c r="A32" s="295" t="s">
        <v>3677</v>
      </c>
      <c r="C32" t="b">
        <f t="shared" si="0"/>
        <v>1</v>
      </c>
    </row>
    <row r="33" spans="1:4">
      <c r="A33" s="295" t="s">
        <v>1857</v>
      </c>
      <c r="C33" t="b">
        <f t="shared" si="0"/>
        <v>0</v>
      </c>
      <c r="D33" t="b">
        <v>0</v>
      </c>
    </row>
    <row r="34" spans="1:4">
      <c r="A34" s="295" t="s">
        <v>1832</v>
      </c>
      <c r="C34" t="b">
        <f t="shared" si="0"/>
        <v>0</v>
      </c>
      <c r="D34" t="b">
        <v>0</v>
      </c>
    </row>
    <row r="35" spans="1:4">
      <c r="A35" s="295" t="s">
        <v>1946</v>
      </c>
      <c r="C35" t="b">
        <f t="shared" si="0"/>
        <v>0</v>
      </c>
      <c r="D35" t="b">
        <v>0</v>
      </c>
    </row>
    <row r="36" spans="1:4">
      <c r="A36" s="295" t="s">
        <v>1862</v>
      </c>
      <c r="C36" t="b">
        <f t="shared" si="0"/>
        <v>0</v>
      </c>
      <c r="D36" t="b">
        <v>0</v>
      </c>
    </row>
    <row r="37" spans="1:4">
      <c r="A37" s="295" t="s">
        <v>1671</v>
      </c>
      <c r="C37" t="b">
        <f t="shared" si="0"/>
        <v>0</v>
      </c>
      <c r="D37" t="b">
        <v>0</v>
      </c>
    </row>
    <row r="38" spans="1:4">
      <c r="A38" s="295" t="s">
        <v>1984</v>
      </c>
      <c r="C38" t="b">
        <f t="shared" si="0"/>
        <v>0</v>
      </c>
      <c r="D38" t="b">
        <v>0</v>
      </c>
    </row>
    <row r="39" spans="1:4">
      <c r="A39" s="295" t="s">
        <v>1425</v>
      </c>
      <c r="C39" t="b">
        <f t="shared" si="0"/>
        <v>0</v>
      </c>
      <c r="D39" t="b">
        <v>0</v>
      </c>
    </row>
    <row r="40" spans="1:4">
      <c r="A40" s="295" t="s">
        <v>3677</v>
      </c>
      <c r="C40" t="b">
        <f t="shared" si="0"/>
        <v>1</v>
      </c>
    </row>
    <row r="41" spans="1:4">
      <c r="A41" s="295" t="s">
        <v>1962</v>
      </c>
      <c r="C41" t="b">
        <f t="shared" si="0"/>
        <v>0</v>
      </c>
      <c r="D41" t="b">
        <v>0</v>
      </c>
    </row>
    <row r="42" spans="1:4">
      <c r="A42" s="295" t="s">
        <v>1794</v>
      </c>
      <c r="C42" t="b">
        <f t="shared" si="0"/>
        <v>0</v>
      </c>
      <c r="D42" t="b">
        <v>0</v>
      </c>
    </row>
    <row r="43" spans="1:4">
      <c r="A43" s="295" t="s">
        <v>1709</v>
      </c>
      <c r="C43" t="b">
        <f t="shared" si="0"/>
        <v>0</v>
      </c>
      <c r="D43" t="b">
        <v>0</v>
      </c>
    </row>
    <row r="44" spans="1:4">
      <c r="A44" s="295" t="s">
        <v>1804</v>
      </c>
      <c r="C44" t="b">
        <f t="shared" si="0"/>
        <v>0</v>
      </c>
      <c r="D44" t="b">
        <v>0</v>
      </c>
    </row>
    <row r="45" spans="1:4">
      <c r="A45" s="295" t="s">
        <v>1935</v>
      </c>
      <c r="C45" t="b">
        <f t="shared" si="0"/>
        <v>0</v>
      </c>
      <c r="D45" t="b">
        <v>0</v>
      </c>
    </row>
    <row r="46" spans="1:4">
      <c r="A46" s="295" t="s">
        <v>1570</v>
      </c>
      <c r="C46" t="b">
        <f t="shared" si="0"/>
        <v>0</v>
      </c>
      <c r="D46" t="b">
        <v>0</v>
      </c>
    </row>
    <row r="47" spans="1:4">
      <c r="A47" s="295" t="s">
        <v>3677</v>
      </c>
      <c r="C47" t="b">
        <f t="shared" si="0"/>
        <v>1</v>
      </c>
    </row>
    <row r="48" spans="1:4">
      <c r="A48" s="295" t="s">
        <v>1940</v>
      </c>
      <c r="C48" t="b">
        <f t="shared" si="0"/>
        <v>0</v>
      </c>
      <c r="D48" t="b">
        <v>0</v>
      </c>
    </row>
    <row r="49" spans="1:4">
      <c r="A49" s="295" t="s">
        <v>1817</v>
      </c>
      <c r="C49" t="b">
        <f t="shared" si="0"/>
        <v>0</v>
      </c>
      <c r="D49" t="b">
        <v>0</v>
      </c>
    </row>
    <row r="50" spans="1:4">
      <c r="A50" s="295" t="s">
        <v>1996</v>
      </c>
      <c r="C50" t="b">
        <f t="shared" si="0"/>
        <v>0</v>
      </c>
      <c r="D50" t="b">
        <v>0</v>
      </c>
    </row>
    <row r="51" spans="1:4">
      <c r="A51" s="295" t="s">
        <v>1774</v>
      </c>
      <c r="C51" t="b">
        <f t="shared" si="0"/>
        <v>0</v>
      </c>
      <c r="D51" t="b">
        <v>0</v>
      </c>
    </row>
    <row r="52" spans="1:4">
      <c r="A52" s="295" t="s">
        <v>1823</v>
      </c>
      <c r="C52" t="b">
        <f t="shared" si="0"/>
        <v>0</v>
      </c>
      <c r="D52" t="b">
        <v>0</v>
      </c>
    </row>
    <row r="53" spans="1:4">
      <c r="A53" s="295" t="s">
        <v>1813</v>
      </c>
      <c r="C53" t="b">
        <f t="shared" si="0"/>
        <v>0</v>
      </c>
      <c r="D53" t="b">
        <v>0</v>
      </c>
    </row>
    <row r="54" spans="1:4">
      <c r="A54" s="295" t="s">
        <v>1878</v>
      </c>
      <c r="C54" t="b">
        <f t="shared" si="0"/>
        <v>0</v>
      </c>
      <c r="D54" t="b">
        <v>0</v>
      </c>
    </row>
    <row r="55" spans="1:4">
      <c r="A55" s="295" t="s">
        <v>3677</v>
      </c>
      <c r="C55" t="b">
        <f t="shared" si="0"/>
        <v>1</v>
      </c>
    </row>
    <row r="56" spans="1:4">
      <c r="A56" s="295" t="s">
        <v>1964</v>
      </c>
      <c r="C56" t="b">
        <f t="shared" si="0"/>
        <v>0</v>
      </c>
      <c r="D56" t="b">
        <v>0</v>
      </c>
    </row>
    <row r="57" spans="1:4">
      <c r="A57" s="295" t="s">
        <v>1943</v>
      </c>
      <c r="C57" t="b">
        <f t="shared" si="0"/>
        <v>0</v>
      </c>
      <c r="D57" t="b">
        <v>0</v>
      </c>
    </row>
    <row r="58" spans="1:4">
      <c r="A58" s="295" t="s">
        <v>2009</v>
      </c>
      <c r="C58" t="b">
        <f t="shared" si="0"/>
        <v>0</v>
      </c>
      <c r="D58" t="b">
        <v>0</v>
      </c>
    </row>
    <row r="59" spans="1:4">
      <c r="A59" s="295" t="s">
        <v>1569</v>
      </c>
      <c r="C59" t="b">
        <f t="shared" si="0"/>
        <v>0</v>
      </c>
      <c r="D59" t="b">
        <v>0</v>
      </c>
    </row>
    <row r="60" spans="1:4">
      <c r="A60" s="295" t="s">
        <v>1789</v>
      </c>
      <c r="C60" t="b">
        <f t="shared" si="0"/>
        <v>0</v>
      </c>
      <c r="D60" t="b">
        <v>0</v>
      </c>
    </row>
    <row r="61" spans="1:4">
      <c r="A61" s="295" t="s">
        <v>1898</v>
      </c>
      <c r="C61" t="b">
        <f t="shared" si="0"/>
        <v>0</v>
      </c>
      <c r="D61" t="b">
        <v>0</v>
      </c>
    </row>
    <row r="62" spans="1:4">
      <c r="A62" s="295" t="s">
        <v>1859</v>
      </c>
      <c r="C62" t="b">
        <f t="shared" si="0"/>
        <v>0</v>
      </c>
      <c r="D62" t="b">
        <v>0</v>
      </c>
    </row>
    <row r="63" spans="1:4">
      <c r="A63" s="295" t="s">
        <v>3677</v>
      </c>
      <c r="C63" t="b">
        <f t="shared" si="0"/>
        <v>1</v>
      </c>
    </row>
    <row r="64" spans="1:4">
      <c r="A64" s="295" t="s">
        <v>2001</v>
      </c>
      <c r="C64" t="b">
        <f t="shared" si="0"/>
        <v>0</v>
      </c>
      <c r="D64" t="b">
        <v>0</v>
      </c>
    </row>
    <row r="65" spans="1:4">
      <c r="A65" s="295" t="s">
        <v>1703</v>
      </c>
      <c r="C65" t="b">
        <f t="shared" si="0"/>
        <v>0</v>
      </c>
      <c r="D65" t="b">
        <v>0</v>
      </c>
    </row>
    <row r="66" spans="1:4">
      <c r="A66" s="295" t="s">
        <v>1555</v>
      </c>
      <c r="C66" t="b">
        <f t="shared" si="0"/>
        <v>0</v>
      </c>
      <c r="D66" t="b">
        <v>0</v>
      </c>
    </row>
    <row r="67" spans="1:4">
      <c r="A67" s="295" t="s">
        <v>1803</v>
      </c>
      <c r="C67" t="b">
        <f t="shared" ref="C67:C130" si="1">COUNTIF($A$2:$A$1800, A67)&gt;1</f>
        <v>0</v>
      </c>
      <c r="D67" t="b">
        <v>0</v>
      </c>
    </row>
    <row r="68" spans="1:4">
      <c r="A68" s="295" t="s">
        <v>3677</v>
      </c>
      <c r="C68" t="b">
        <f t="shared" si="1"/>
        <v>1</v>
      </c>
    </row>
    <row r="69" spans="1:4">
      <c r="A69" s="295" t="s">
        <v>1987</v>
      </c>
      <c r="C69" t="b">
        <f t="shared" si="1"/>
        <v>0</v>
      </c>
      <c r="D69" t="b">
        <v>0</v>
      </c>
    </row>
    <row r="70" spans="1:4">
      <c r="A70" s="295" t="s">
        <v>1668</v>
      </c>
      <c r="C70" t="b">
        <f t="shared" si="1"/>
        <v>0</v>
      </c>
      <c r="D70" t="b">
        <v>0</v>
      </c>
    </row>
    <row r="71" spans="1:4">
      <c r="A71" s="295" t="s">
        <v>1772</v>
      </c>
      <c r="C71" t="b">
        <f t="shared" si="1"/>
        <v>0</v>
      </c>
      <c r="D71" t="b">
        <v>0</v>
      </c>
    </row>
    <row r="72" spans="1:4">
      <c r="A72" s="295" t="s">
        <v>1912</v>
      </c>
      <c r="C72" t="b">
        <f t="shared" si="1"/>
        <v>0</v>
      </c>
      <c r="D72" t="b">
        <v>0</v>
      </c>
    </row>
    <row r="73" spans="1:4">
      <c r="A73" s="295" t="s">
        <v>1619</v>
      </c>
      <c r="C73" t="b">
        <f t="shared" si="1"/>
        <v>0</v>
      </c>
      <c r="D73" t="b">
        <v>0</v>
      </c>
    </row>
    <row r="74" spans="1:4">
      <c r="A74" s="295" t="s">
        <v>1729</v>
      </c>
      <c r="C74" t="b">
        <f t="shared" si="1"/>
        <v>0</v>
      </c>
      <c r="D74" t="b">
        <v>0</v>
      </c>
    </row>
    <row r="75" spans="1:4">
      <c r="A75" s="295" t="s">
        <v>1721</v>
      </c>
      <c r="C75" t="b">
        <f t="shared" si="1"/>
        <v>0</v>
      </c>
      <c r="D75" t="b">
        <v>0</v>
      </c>
    </row>
    <row r="76" spans="1:4">
      <c r="A76" s="295" t="s">
        <v>1835</v>
      </c>
      <c r="C76" t="b">
        <f t="shared" si="1"/>
        <v>0</v>
      </c>
      <c r="D76" t="b">
        <v>0</v>
      </c>
    </row>
    <row r="77" spans="1:4">
      <c r="A77" s="295" t="s">
        <v>1990</v>
      </c>
      <c r="C77" t="b">
        <f t="shared" si="1"/>
        <v>0</v>
      </c>
      <c r="D77" t="b">
        <v>0</v>
      </c>
    </row>
    <row r="78" spans="1:4">
      <c r="A78" s="295" t="s">
        <v>3677</v>
      </c>
      <c r="C78" t="b">
        <f t="shared" si="1"/>
        <v>1</v>
      </c>
    </row>
    <row r="79" spans="1:4">
      <c r="A79" s="295" t="s">
        <v>1953</v>
      </c>
      <c r="C79" t="b">
        <f t="shared" si="1"/>
        <v>0</v>
      </c>
      <c r="D79" t="b">
        <v>0</v>
      </c>
    </row>
    <row r="80" spans="1:4">
      <c r="A80" s="295" t="s">
        <v>1930</v>
      </c>
      <c r="C80" t="b">
        <f t="shared" si="1"/>
        <v>1</v>
      </c>
      <c r="D80" s="205" t="b">
        <v>1</v>
      </c>
    </row>
    <row r="81" spans="1:4">
      <c r="A81" s="295" t="s">
        <v>2026</v>
      </c>
      <c r="C81" t="b">
        <f t="shared" si="1"/>
        <v>0</v>
      </c>
      <c r="D81" t="b">
        <v>0</v>
      </c>
    </row>
    <row r="82" spans="1:4">
      <c r="A82" s="295" t="s">
        <v>1738</v>
      </c>
      <c r="C82" t="b">
        <f t="shared" si="1"/>
        <v>0</v>
      </c>
      <c r="D82" t="b">
        <v>0</v>
      </c>
    </row>
    <row r="83" spans="1:4">
      <c r="A83" s="295" t="s">
        <v>1694</v>
      </c>
      <c r="C83" t="b">
        <f t="shared" si="1"/>
        <v>0</v>
      </c>
      <c r="D83" t="b">
        <v>0</v>
      </c>
    </row>
    <row r="84" spans="1:4">
      <c r="A84" s="295" t="s">
        <v>1719</v>
      </c>
      <c r="C84" t="b">
        <f t="shared" si="1"/>
        <v>0</v>
      </c>
      <c r="D84" t="b">
        <v>0</v>
      </c>
    </row>
    <row r="85" spans="1:4">
      <c r="A85" s="295" t="s">
        <v>1949</v>
      </c>
      <c r="C85" t="b">
        <f t="shared" si="1"/>
        <v>0</v>
      </c>
      <c r="D85" t="b">
        <v>0</v>
      </c>
    </row>
    <row r="86" spans="1:4">
      <c r="A86" s="295" t="s">
        <v>3677</v>
      </c>
      <c r="C86" t="b">
        <f t="shared" si="1"/>
        <v>1</v>
      </c>
    </row>
    <row r="87" spans="1:4">
      <c r="A87" s="295" t="s">
        <v>2019</v>
      </c>
      <c r="C87" t="b">
        <f t="shared" si="1"/>
        <v>0</v>
      </c>
      <c r="D87" t="b">
        <v>0</v>
      </c>
    </row>
    <row r="88" spans="1:4">
      <c r="A88" s="295" t="s">
        <v>1830</v>
      </c>
      <c r="C88" t="b">
        <f t="shared" si="1"/>
        <v>0</v>
      </c>
      <c r="D88" t="b">
        <v>0</v>
      </c>
    </row>
    <row r="89" spans="1:4">
      <c r="A89" s="295" t="s">
        <v>1519</v>
      </c>
      <c r="C89" t="b">
        <f t="shared" si="1"/>
        <v>0</v>
      </c>
      <c r="D89" t="b">
        <v>0</v>
      </c>
    </row>
    <row r="90" spans="1:4">
      <c r="A90" s="295" t="s">
        <v>2015</v>
      </c>
      <c r="C90" t="b">
        <f t="shared" si="1"/>
        <v>0</v>
      </c>
      <c r="D90" t="b">
        <v>0</v>
      </c>
    </row>
    <row r="91" spans="1:4">
      <c r="A91" s="295" t="s">
        <v>1786</v>
      </c>
      <c r="C91" t="b">
        <f t="shared" si="1"/>
        <v>0</v>
      </c>
      <c r="D91" t="b">
        <v>0</v>
      </c>
    </row>
    <row r="92" spans="1:4">
      <c r="A92" s="295" t="s">
        <v>2037</v>
      </c>
      <c r="C92" t="b">
        <f t="shared" si="1"/>
        <v>0</v>
      </c>
      <c r="D92" t="b">
        <v>0</v>
      </c>
    </row>
    <row r="93" spans="1:4">
      <c r="A93" s="295" t="s">
        <v>1726</v>
      </c>
      <c r="C93" t="b">
        <f t="shared" si="1"/>
        <v>0</v>
      </c>
      <c r="D93" t="b">
        <v>0</v>
      </c>
    </row>
    <row r="94" spans="1:4">
      <c r="A94" s="295" t="s">
        <v>1951</v>
      </c>
      <c r="C94" t="b">
        <f t="shared" si="1"/>
        <v>0</v>
      </c>
      <c r="D94" t="b">
        <v>0</v>
      </c>
    </row>
    <row r="95" spans="1:4">
      <c r="A95" s="295" t="s">
        <v>3677</v>
      </c>
      <c r="C95" t="b">
        <f t="shared" si="1"/>
        <v>1</v>
      </c>
    </row>
    <row r="96" spans="1:4">
      <c r="A96" s="295" t="s">
        <v>1924</v>
      </c>
      <c r="C96" t="b">
        <f t="shared" si="1"/>
        <v>0</v>
      </c>
      <c r="D96" t="b">
        <v>0</v>
      </c>
    </row>
    <row r="97" spans="1:4">
      <c r="A97" s="295" t="s">
        <v>1806</v>
      </c>
      <c r="C97" t="b">
        <f t="shared" si="1"/>
        <v>0</v>
      </c>
      <c r="D97" t="b">
        <v>0</v>
      </c>
    </row>
    <row r="98" spans="1:4">
      <c r="A98" s="295" t="s">
        <v>1618</v>
      </c>
      <c r="C98" t="b">
        <f t="shared" si="1"/>
        <v>0</v>
      </c>
      <c r="D98" t="b">
        <v>0</v>
      </c>
    </row>
    <row r="99" spans="1:4">
      <c r="A99" s="295" t="s">
        <v>1866</v>
      </c>
      <c r="C99" t="b">
        <f t="shared" si="1"/>
        <v>0</v>
      </c>
      <c r="D99" t="b">
        <v>0</v>
      </c>
    </row>
    <row r="100" spans="1:4">
      <c r="A100" s="295" t="s">
        <v>3677</v>
      </c>
      <c r="C100" t="b">
        <f t="shared" si="1"/>
        <v>1</v>
      </c>
    </row>
    <row r="101" spans="1:4">
      <c r="A101" s="295" t="s">
        <v>1874</v>
      </c>
      <c r="C101" t="b">
        <f t="shared" si="1"/>
        <v>0</v>
      </c>
      <c r="D101" t="b">
        <v>0</v>
      </c>
    </row>
    <row r="102" spans="1:4">
      <c r="A102" s="295" t="s">
        <v>2039</v>
      </c>
      <c r="C102" t="b">
        <f t="shared" si="1"/>
        <v>0</v>
      </c>
      <c r="D102" t="b">
        <v>0</v>
      </c>
    </row>
    <row r="103" spans="1:4">
      <c r="A103" s="295" t="s">
        <v>1766</v>
      </c>
      <c r="C103" t="b">
        <f t="shared" si="1"/>
        <v>0</v>
      </c>
      <c r="D103" t="b">
        <v>0</v>
      </c>
    </row>
    <row r="104" spans="1:4">
      <c r="A104" s="295" t="s">
        <v>1724</v>
      </c>
      <c r="C104" t="b">
        <f t="shared" si="1"/>
        <v>0</v>
      </c>
      <c r="D104" t="b">
        <v>0</v>
      </c>
    </row>
    <row r="105" spans="1:4">
      <c r="A105" s="295" t="s">
        <v>1888</v>
      </c>
      <c r="C105" t="b">
        <f t="shared" si="1"/>
        <v>0</v>
      </c>
      <c r="D105" t="b">
        <v>0</v>
      </c>
    </row>
    <row r="106" spans="1:4">
      <c r="A106" s="295" t="s">
        <v>2044</v>
      </c>
      <c r="C106" t="b">
        <f t="shared" si="1"/>
        <v>0</v>
      </c>
      <c r="D106" t="b">
        <v>0</v>
      </c>
    </row>
    <row r="107" spans="1:4">
      <c r="A107" s="295" t="s">
        <v>2030</v>
      </c>
      <c r="C107" t="b">
        <f t="shared" si="1"/>
        <v>0</v>
      </c>
      <c r="D107" t="b">
        <v>0</v>
      </c>
    </row>
    <row r="108" spans="1:4">
      <c r="A108" s="295" t="s">
        <v>1921</v>
      </c>
      <c r="C108" t="b">
        <f t="shared" si="1"/>
        <v>0</v>
      </c>
      <c r="D108" t="b">
        <v>0</v>
      </c>
    </row>
    <row r="109" spans="1:4">
      <c r="A109" s="295" t="s">
        <v>1792</v>
      </c>
      <c r="C109" t="b">
        <f t="shared" si="1"/>
        <v>0</v>
      </c>
      <c r="D109" t="b">
        <v>0</v>
      </c>
    </row>
    <row r="110" spans="1:4">
      <c r="A110" s="295" t="s">
        <v>1756</v>
      </c>
      <c r="C110" t="b">
        <f t="shared" si="1"/>
        <v>0</v>
      </c>
      <c r="D110" t="b">
        <v>0</v>
      </c>
    </row>
    <row r="111" spans="1:4">
      <c r="A111" s="295" t="s">
        <v>1700</v>
      </c>
      <c r="C111" t="b">
        <f t="shared" si="1"/>
        <v>0</v>
      </c>
      <c r="D111" t="b">
        <v>0</v>
      </c>
    </row>
    <row r="112" spans="1:4">
      <c r="A112" s="295" t="s">
        <v>1776</v>
      </c>
      <c r="C112" t="b">
        <f t="shared" si="1"/>
        <v>0</v>
      </c>
      <c r="D112" t="b">
        <v>0</v>
      </c>
    </row>
    <row r="113" spans="1:4">
      <c r="A113" s="295" t="s">
        <v>3677</v>
      </c>
      <c r="C113" t="b">
        <f t="shared" si="1"/>
        <v>1</v>
      </c>
    </row>
    <row r="114" spans="1:4">
      <c r="A114" s="295" t="s">
        <v>1736</v>
      </c>
      <c r="C114" t="b">
        <f t="shared" si="1"/>
        <v>0</v>
      </c>
      <c r="D114" t="b">
        <v>0</v>
      </c>
    </row>
    <row r="115" spans="1:4">
      <c r="A115" s="295" t="s">
        <v>1787</v>
      </c>
      <c r="C115" t="b">
        <f t="shared" si="1"/>
        <v>0</v>
      </c>
      <c r="D115" t="b">
        <v>0</v>
      </c>
    </row>
    <row r="116" spans="1:4">
      <c r="A116" s="295" t="s">
        <v>1925</v>
      </c>
      <c r="C116" t="b">
        <f t="shared" si="1"/>
        <v>0</v>
      </c>
      <c r="D116" t="b">
        <v>0</v>
      </c>
    </row>
    <row r="117" spans="1:4">
      <c r="A117" s="295" t="s">
        <v>1861</v>
      </c>
      <c r="C117" t="b">
        <f t="shared" si="1"/>
        <v>0</v>
      </c>
      <c r="D117" t="b">
        <v>0</v>
      </c>
    </row>
    <row r="118" spans="1:4">
      <c r="A118" s="295" t="s">
        <v>1517</v>
      </c>
      <c r="C118" t="b">
        <f t="shared" si="1"/>
        <v>0</v>
      </c>
      <c r="D118" t="b">
        <v>0</v>
      </c>
    </row>
    <row r="119" spans="1:4">
      <c r="A119" s="295" t="s">
        <v>1850</v>
      </c>
      <c r="C119" t="b">
        <f t="shared" si="1"/>
        <v>0</v>
      </c>
      <c r="D119" t="b">
        <v>0</v>
      </c>
    </row>
    <row r="120" spans="1:4">
      <c r="A120" s="295" t="s">
        <v>1814</v>
      </c>
      <c r="C120" t="b">
        <f t="shared" si="1"/>
        <v>0</v>
      </c>
      <c r="D120" t="b">
        <v>0</v>
      </c>
    </row>
    <row r="121" spans="1:4">
      <c r="A121" s="295" t="s">
        <v>3677</v>
      </c>
      <c r="C121" t="b">
        <f t="shared" si="1"/>
        <v>1</v>
      </c>
    </row>
    <row r="122" spans="1:4">
      <c r="A122" s="295" t="s">
        <v>1770</v>
      </c>
      <c r="C122" t="b">
        <f t="shared" si="1"/>
        <v>0</v>
      </c>
      <c r="D122" t="b">
        <v>0</v>
      </c>
    </row>
    <row r="123" spans="1:4">
      <c r="A123" s="295" t="s">
        <v>1819</v>
      </c>
      <c r="C123" t="b">
        <f t="shared" si="1"/>
        <v>0</v>
      </c>
      <c r="D123" t="b">
        <v>0</v>
      </c>
    </row>
    <row r="124" spans="1:4">
      <c r="A124" s="295" t="s">
        <v>1758</v>
      </c>
      <c r="C124" t="b">
        <f t="shared" si="1"/>
        <v>0</v>
      </c>
      <c r="D124" t="b">
        <v>0</v>
      </c>
    </row>
    <row r="125" spans="1:4">
      <c r="A125" s="295" t="s">
        <v>1934</v>
      </c>
      <c r="C125" t="b">
        <f t="shared" si="1"/>
        <v>0</v>
      </c>
      <c r="D125" t="b">
        <v>0</v>
      </c>
    </row>
    <row r="126" spans="1:4">
      <c r="A126" s="295" t="s">
        <v>2000</v>
      </c>
      <c r="C126" t="b">
        <f t="shared" si="1"/>
        <v>0</v>
      </c>
      <c r="D126" t="b">
        <v>0</v>
      </c>
    </row>
    <row r="127" spans="1:4">
      <c r="A127" s="295" t="s">
        <v>3677</v>
      </c>
      <c r="C127" t="b">
        <f t="shared" si="1"/>
        <v>1</v>
      </c>
    </row>
    <row r="128" spans="1:4">
      <c r="A128" s="295" t="s">
        <v>1732</v>
      </c>
      <c r="C128" t="b">
        <f t="shared" si="1"/>
        <v>0</v>
      </c>
      <c r="D128" t="b">
        <v>0</v>
      </c>
    </row>
    <row r="129" spans="1:4">
      <c r="A129" s="295" t="s">
        <v>2016</v>
      </c>
      <c r="C129" t="b">
        <f t="shared" si="1"/>
        <v>0</v>
      </c>
      <c r="D129" t="b">
        <v>0</v>
      </c>
    </row>
    <row r="130" spans="1:4">
      <c r="A130" s="295" t="s">
        <v>1970</v>
      </c>
      <c r="C130" t="b">
        <f t="shared" si="1"/>
        <v>0</v>
      </c>
      <c r="D130" t="b">
        <v>0</v>
      </c>
    </row>
    <row r="131" spans="1:4">
      <c r="A131" s="295" t="s">
        <v>1986</v>
      </c>
      <c r="C131" t="b">
        <f t="shared" ref="C131:C194" si="2">COUNTIF($A$2:$A$1800, A131)&gt;1</f>
        <v>0</v>
      </c>
      <c r="D131" t="b">
        <v>0</v>
      </c>
    </row>
    <row r="132" spans="1:4">
      <c r="A132" s="295" t="s">
        <v>1932</v>
      </c>
      <c r="C132" t="b">
        <f t="shared" si="2"/>
        <v>0</v>
      </c>
      <c r="D132" t="b">
        <v>0</v>
      </c>
    </row>
    <row r="133" spans="1:4">
      <c r="A133" s="295" t="s">
        <v>3677</v>
      </c>
      <c r="C133" t="b">
        <f t="shared" si="2"/>
        <v>1</v>
      </c>
    </row>
    <row r="134" spans="1:4">
      <c r="A134" s="295" t="s">
        <v>1780</v>
      </c>
      <c r="C134" t="b">
        <f t="shared" si="2"/>
        <v>0</v>
      </c>
      <c r="D134" t="b">
        <v>0</v>
      </c>
    </row>
    <row r="135" spans="1:4">
      <c r="A135" s="295" t="s">
        <v>1734</v>
      </c>
      <c r="C135" t="b">
        <f t="shared" si="2"/>
        <v>0</v>
      </c>
      <c r="D135" t="b">
        <v>0</v>
      </c>
    </row>
    <row r="136" spans="1:4">
      <c r="A136" s="295" t="s">
        <v>1973</v>
      </c>
      <c r="C136" t="b">
        <f t="shared" si="2"/>
        <v>0</v>
      </c>
      <c r="D136" t="b">
        <v>0</v>
      </c>
    </row>
    <row r="137" spans="1:4">
      <c r="A137" s="295" t="s">
        <v>1718</v>
      </c>
      <c r="C137" t="b">
        <f t="shared" si="2"/>
        <v>0</v>
      </c>
      <c r="D137" t="b">
        <v>0</v>
      </c>
    </row>
    <row r="138" spans="1:4">
      <c r="A138" s="295" t="s">
        <v>2020</v>
      </c>
      <c r="C138" t="b">
        <f t="shared" si="2"/>
        <v>0</v>
      </c>
      <c r="D138" t="b">
        <v>0</v>
      </c>
    </row>
    <row r="139" spans="1:4">
      <c r="A139" s="295" t="s">
        <v>1837</v>
      </c>
      <c r="C139" t="b">
        <f t="shared" si="2"/>
        <v>0</v>
      </c>
      <c r="D139" t="b">
        <v>0</v>
      </c>
    </row>
    <row r="140" spans="1:4">
      <c r="A140" s="295" t="s">
        <v>1800</v>
      </c>
      <c r="C140" t="b">
        <f t="shared" si="2"/>
        <v>1</v>
      </c>
      <c r="D140" s="205" t="b">
        <v>1</v>
      </c>
    </row>
    <row r="141" spans="1:4">
      <c r="A141" s="295" t="s">
        <v>1649</v>
      </c>
      <c r="C141" t="b">
        <f t="shared" si="2"/>
        <v>0</v>
      </c>
      <c r="D141" t="b">
        <v>0</v>
      </c>
    </row>
    <row r="142" spans="1:4">
      <c r="A142" s="295" t="s">
        <v>3677</v>
      </c>
      <c r="C142" t="b">
        <f t="shared" si="2"/>
        <v>1</v>
      </c>
    </row>
    <row r="143" spans="1:4">
      <c r="A143" s="295" t="s">
        <v>1963</v>
      </c>
      <c r="C143" t="b">
        <f t="shared" si="2"/>
        <v>0</v>
      </c>
      <c r="D143" t="b">
        <v>0</v>
      </c>
    </row>
    <row r="144" spans="1:4">
      <c r="A144" s="295" t="s">
        <v>1549</v>
      </c>
      <c r="C144" t="b">
        <f t="shared" si="2"/>
        <v>0</v>
      </c>
      <c r="D144" t="b">
        <v>0</v>
      </c>
    </row>
    <row r="145" spans="1:4">
      <c r="A145" s="295" t="s">
        <v>1909</v>
      </c>
      <c r="C145" t="b">
        <f t="shared" si="2"/>
        <v>0</v>
      </c>
      <c r="D145" t="b">
        <v>0</v>
      </c>
    </row>
    <row r="146" spans="1:4">
      <c r="A146" s="295" t="s">
        <v>1919</v>
      </c>
      <c r="C146" t="b">
        <f t="shared" si="2"/>
        <v>0</v>
      </c>
      <c r="D146" t="b">
        <v>0</v>
      </c>
    </row>
    <row r="147" spans="1:4">
      <c r="A147" s="295" t="s">
        <v>1585</v>
      </c>
      <c r="C147" t="b">
        <f t="shared" si="2"/>
        <v>0</v>
      </c>
      <c r="D147" t="b">
        <v>0</v>
      </c>
    </row>
    <row r="148" spans="1:4">
      <c r="A148" s="295" t="s">
        <v>2035</v>
      </c>
      <c r="C148" t="b">
        <f t="shared" si="2"/>
        <v>0</v>
      </c>
      <c r="D148" t="b">
        <v>0</v>
      </c>
    </row>
    <row r="149" spans="1:4">
      <c r="A149" s="295" t="s">
        <v>1760</v>
      </c>
      <c r="C149" t="b">
        <f t="shared" si="2"/>
        <v>0</v>
      </c>
      <c r="D149" t="b">
        <v>0</v>
      </c>
    </row>
    <row r="150" spans="1:4">
      <c r="A150" s="295" t="s">
        <v>1856</v>
      </c>
      <c r="C150" t="b">
        <f t="shared" si="2"/>
        <v>0</v>
      </c>
      <c r="D150" t="b">
        <v>0</v>
      </c>
    </row>
    <row r="151" spans="1:4">
      <c r="A151" s="295" t="s">
        <v>1778</v>
      </c>
      <c r="C151" t="b">
        <f t="shared" si="2"/>
        <v>0</v>
      </c>
      <c r="D151" t="b">
        <v>0</v>
      </c>
    </row>
    <row r="152" spans="1:4">
      <c r="A152" s="295" t="s">
        <v>3677</v>
      </c>
      <c r="C152" t="b">
        <f t="shared" si="2"/>
        <v>1</v>
      </c>
    </row>
    <row r="153" spans="1:4">
      <c r="A153" s="295" t="s">
        <v>1852</v>
      </c>
      <c r="C153" t="b">
        <f t="shared" si="2"/>
        <v>0</v>
      </c>
      <c r="D153" t="b">
        <v>0</v>
      </c>
    </row>
    <row r="154" spans="1:4">
      <c r="A154" s="295" t="s">
        <v>1853</v>
      </c>
      <c r="C154" t="b">
        <f t="shared" si="2"/>
        <v>0</v>
      </c>
      <c r="D154" t="b">
        <v>0</v>
      </c>
    </row>
    <row r="155" spans="1:4">
      <c r="A155" s="295" t="s">
        <v>1923</v>
      </c>
      <c r="C155" t="b">
        <f t="shared" si="2"/>
        <v>0</v>
      </c>
      <c r="D155" t="b">
        <v>0</v>
      </c>
    </row>
    <row r="156" spans="1:4">
      <c r="A156" s="295" t="s">
        <v>1797</v>
      </c>
      <c r="C156" t="b">
        <f t="shared" si="2"/>
        <v>0</v>
      </c>
      <c r="D156" t="b">
        <v>0</v>
      </c>
    </row>
    <row r="157" spans="1:4">
      <c r="A157" s="295" t="s">
        <v>2003</v>
      </c>
      <c r="C157" t="b">
        <f t="shared" si="2"/>
        <v>0</v>
      </c>
      <c r="D157" t="b">
        <v>0</v>
      </c>
    </row>
    <row r="158" spans="1:4">
      <c r="A158" s="295" t="s">
        <v>1722</v>
      </c>
      <c r="C158" t="b">
        <f t="shared" si="2"/>
        <v>0</v>
      </c>
      <c r="D158" t="b">
        <v>0</v>
      </c>
    </row>
    <row r="159" spans="1:4">
      <c r="A159" s="295" t="s">
        <v>2029</v>
      </c>
      <c r="C159" t="b">
        <f t="shared" si="2"/>
        <v>0</v>
      </c>
      <c r="D159" t="b">
        <v>0</v>
      </c>
    </row>
    <row r="160" spans="1:4">
      <c r="A160" s="295" t="s">
        <v>3677</v>
      </c>
      <c r="C160" t="b">
        <f t="shared" si="2"/>
        <v>1</v>
      </c>
    </row>
    <row r="161" spans="1:4">
      <c r="A161" s="295" t="s">
        <v>1568</v>
      </c>
      <c r="C161" t="b">
        <f t="shared" si="2"/>
        <v>0</v>
      </c>
      <c r="D161" t="b">
        <v>0</v>
      </c>
    </row>
    <row r="162" spans="1:4">
      <c r="A162" s="295" t="s">
        <v>1999</v>
      </c>
      <c r="C162" t="b">
        <f t="shared" si="2"/>
        <v>0</v>
      </c>
      <c r="D162" t="b">
        <v>0</v>
      </c>
    </row>
    <row r="163" spans="1:4">
      <c r="A163" s="295" t="s">
        <v>1812</v>
      </c>
      <c r="C163" t="b">
        <f t="shared" si="2"/>
        <v>0</v>
      </c>
      <c r="D163" t="b">
        <v>0</v>
      </c>
    </row>
    <row r="164" spans="1:4">
      <c r="A164" s="295" t="s">
        <v>1991</v>
      </c>
      <c r="C164" t="b">
        <f t="shared" si="2"/>
        <v>0</v>
      </c>
      <c r="D164" t="b">
        <v>0</v>
      </c>
    </row>
    <row r="165" spans="1:4">
      <c r="A165" s="295" t="s">
        <v>2043</v>
      </c>
      <c r="C165" t="b">
        <f t="shared" si="2"/>
        <v>0</v>
      </c>
      <c r="D165" t="b">
        <v>0</v>
      </c>
    </row>
    <row r="166" spans="1:4">
      <c r="A166" s="295" t="s">
        <v>1965</v>
      </c>
      <c r="C166" t="b">
        <f t="shared" si="2"/>
        <v>0</v>
      </c>
      <c r="D166" t="b">
        <v>0</v>
      </c>
    </row>
    <row r="167" spans="1:4">
      <c r="A167" s="295" t="s">
        <v>2049</v>
      </c>
      <c r="C167" t="b">
        <f t="shared" si="2"/>
        <v>0</v>
      </c>
      <c r="D167" t="b">
        <v>0</v>
      </c>
    </row>
    <row r="168" spans="1:4">
      <c r="A168" s="295" t="s">
        <v>3677</v>
      </c>
      <c r="C168" t="b">
        <f t="shared" si="2"/>
        <v>1</v>
      </c>
    </row>
    <row r="169" spans="1:4">
      <c r="A169" s="295" t="s">
        <v>1980</v>
      </c>
      <c r="C169" t="b">
        <f t="shared" si="2"/>
        <v>0</v>
      </c>
      <c r="D169" t="b">
        <v>0</v>
      </c>
    </row>
    <row r="170" spans="1:4">
      <c r="A170" s="295" t="s">
        <v>1800</v>
      </c>
      <c r="C170" t="b">
        <f t="shared" si="2"/>
        <v>1</v>
      </c>
      <c r="D170" s="205" t="b">
        <v>1</v>
      </c>
    </row>
    <row r="171" spans="1:4">
      <c r="A171" s="295" t="s">
        <v>1426</v>
      </c>
      <c r="C171" t="b">
        <f t="shared" si="2"/>
        <v>0</v>
      </c>
      <c r="D171" t="b">
        <v>0</v>
      </c>
    </row>
    <row r="172" spans="1:4">
      <c r="A172" s="295" t="s">
        <v>1901</v>
      </c>
      <c r="C172" t="b">
        <f t="shared" si="2"/>
        <v>0</v>
      </c>
      <c r="D172" t="b">
        <v>0</v>
      </c>
    </row>
    <row r="173" spans="1:4">
      <c r="A173" s="295" t="s">
        <v>3677</v>
      </c>
      <c r="C173" t="b">
        <f t="shared" si="2"/>
        <v>1</v>
      </c>
    </row>
    <row r="174" spans="1:4">
      <c r="A174" s="295" t="s">
        <v>1453</v>
      </c>
      <c r="C174" t="b">
        <f t="shared" si="2"/>
        <v>0</v>
      </c>
      <c r="D174" t="b">
        <v>0</v>
      </c>
    </row>
    <row r="175" spans="1:4">
      <c r="A175" s="295" t="s">
        <v>1654</v>
      </c>
      <c r="C175" t="b">
        <f t="shared" si="2"/>
        <v>0</v>
      </c>
      <c r="D175" t="b">
        <v>0</v>
      </c>
    </row>
    <row r="176" spans="1:4">
      <c r="A176" s="295" t="s">
        <v>1438</v>
      </c>
      <c r="C176" t="b">
        <f t="shared" si="2"/>
        <v>0</v>
      </c>
      <c r="D176" t="b">
        <v>0</v>
      </c>
    </row>
    <row r="177" spans="1:4">
      <c r="A177" s="295" t="s">
        <v>1867</v>
      </c>
      <c r="C177" t="b">
        <f t="shared" si="2"/>
        <v>0</v>
      </c>
      <c r="D177" t="b">
        <v>0</v>
      </c>
    </row>
    <row r="178" spans="1:4">
      <c r="A178" s="295" t="s">
        <v>1952</v>
      </c>
      <c r="C178" t="b">
        <f t="shared" si="2"/>
        <v>0</v>
      </c>
      <c r="D178" t="b">
        <v>0</v>
      </c>
    </row>
    <row r="179" spans="1:4">
      <c r="A179" s="295" t="s">
        <v>1697</v>
      </c>
      <c r="C179" t="b">
        <f t="shared" si="2"/>
        <v>0</v>
      </c>
      <c r="D179" t="b">
        <v>0</v>
      </c>
    </row>
    <row r="180" spans="1:4">
      <c r="A180" s="295" t="s">
        <v>2008</v>
      </c>
      <c r="C180" t="b">
        <f t="shared" si="2"/>
        <v>0</v>
      </c>
      <c r="D180" t="b">
        <v>0</v>
      </c>
    </row>
    <row r="181" spans="1:4">
      <c r="A181" s="295" t="s">
        <v>1805</v>
      </c>
      <c r="C181" t="b">
        <f t="shared" si="2"/>
        <v>0</v>
      </c>
      <c r="D181" t="b">
        <v>0</v>
      </c>
    </row>
    <row r="182" spans="1:4">
      <c r="A182" s="295" t="s">
        <v>1639</v>
      </c>
      <c r="C182" t="b">
        <f t="shared" si="2"/>
        <v>0</v>
      </c>
      <c r="D182" t="b">
        <v>0</v>
      </c>
    </row>
    <row r="183" spans="1:4">
      <c r="A183" s="295" t="s">
        <v>1741</v>
      </c>
      <c r="C183" t="b">
        <f t="shared" si="2"/>
        <v>0</v>
      </c>
      <c r="D183" t="b">
        <v>0</v>
      </c>
    </row>
    <row r="184" spans="1:4">
      <c r="A184" s="295" t="s">
        <v>3677</v>
      </c>
      <c r="C184" t="b">
        <f t="shared" si="2"/>
        <v>1</v>
      </c>
    </row>
    <row r="185" spans="1:4">
      <c r="A185" s="295" t="s">
        <v>1815</v>
      </c>
      <c r="C185" t="b">
        <f t="shared" si="2"/>
        <v>0</v>
      </c>
      <c r="D185" t="b">
        <v>0</v>
      </c>
    </row>
    <row r="186" spans="1:4">
      <c r="A186" s="295" t="s">
        <v>1681</v>
      </c>
      <c r="C186" t="b">
        <f t="shared" si="2"/>
        <v>0</v>
      </c>
      <c r="D186" t="b">
        <v>0</v>
      </c>
    </row>
    <row r="187" spans="1:4">
      <c r="A187" s="295" t="s">
        <v>1755</v>
      </c>
      <c r="C187" t="b">
        <f t="shared" si="2"/>
        <v>0</v>
      </c>
      <c r="D187" t="b">
        <v>0</v>
      </c>
    </row>
    <row r="188" spans="1:4">
      <c r="A188" s="295" t="s">
        <v>1808</v>
      </c>
      <c r="C188" t="b">
        <f t="shared" si="2"/>
        <v>0</v>
      </c>
      <c r="D188" t="b">
        <v>0</v>
      </c>
    </row>
    <row r="189" spans="1:4">
      <c r="A189" s="295" t="s">
        <v>1904</v>
      </c>
      <c r="C189" t="b">
        <f t="shared" si="2"/>
        <v>0</v>
      </c>
      <c r="D189" t="b">
        <v>0</v>
      </c>
    </row>
    <row r="190" spans="1:4">
      <c r="A190" s="295" t="s">
        <v>1906</v>
      </c>
      <c r="C190" t="b">
        <f t="shared" si="2"/>
        <v>0</v>
      </c>
      <c r="D190" t="b">
        <v>0</v>
      </c>
    </row>
    <row r="191" spans="1:4">
      <c r="A191" s="295" t="s">
        <v>1879</v>
      </c>
      <c r="C191" t="b">
        <f t="shared" si="2"/>
        <v>0</v>
      </c>
      <c r="D191" t="b">
        <v>0</v>
      </c>
    </row>
    <row r="192" spans="1:4">
      <c r="A192" s="295" t="s">
        <v>1818</v>
      </c>
      <c r="C192" t="b">
        <f t="shared" si="2"/>
        <v>0</v>
      </c>
      <c r="D192" t="b">
        <v>0</v>
      </c>
    </row>
    <row r="193" spans="1:4">
      <c r="A193" s="295" t="s">
        <v>3677</v>
      </c>
      <c r="C193" t="b">
        <f t="shared" si="2"/>
        <v>1</v>
      </c>
    </row>
    <row r="194" spans="1:4">
      <c r="A194" s="295" t="s">
        <v>1793</v>
      </c>
      <c r="C194" t="b">
        <f t="shared" si="2"/>
        <v>0</v>
      </c>
      <c r="D194" t="b">
        <v>0</v>
      </c>
    </row>
    <row r="195" spans="1:4">
      <c r="A195" s="295" t="s">
        <v>1902</v>
      </c>
      <c r="C195" t="b">
        <f t="shared" ref="C195:C258" si="3">COUNTIF($A$2:$A$1800, A195)&gt;1</f>
        <v>0</v>
      </c>
      <c r="D195" t="b">
        <v>0</v>
      </c>
    </row>
    <row r="196" spans="1:4">
      <c r="A196" s="295" t="s">
        <v>1945</v>
      </c>
      <c r="C196" t="b">
        <f t="shared" si="3"/>
        <v>0</v>
      </c>
      <c r="D196" t="b">
        <v>0</v>
      </c>
    </row>
    <row r="197" spans="1:4">
      <c r="A197" s="295" t="s">
        <v>2038</v>
      </c>
      <c r="C197" t="b">
        <f t="shared" si="3"/>
        <v>0</v>
      </c>
      <c r="D197" t="b">
        <v>0</v>
      </c>
    </row>
    <row r="198" spans="1:4">
      <c r="A198" s="295" t="s">
        <v>1651</v>
      </c>
      <c r="C198" t="b">
        <f t="shared" si="3"/>
        <v>0</v>
      </c>
      <c r="D198" t="b">
        <v>0</v>
      </c>
    </row>
    <row r="199" spans="1:4">
      <c r="A199" s="295" t="s">
        <v>2023</v>
      </c>
      <c r="C199" t="b">
        <f t="shared" si="3"/>
        <v>0</v>
      </c>
      <c r="D199" t="b">
        <v>0</v>
      </c>
    </row>
    <row r="200" spans="1:4">
      <c r="A200" s="295" t="s">
        <v>1826</v>
      </c>
      <c r="C200" t="b">
        <f t="shared" si="3"/>
        <v>0</v>
      </c>
      <c r="D200" t="b">
        <v>0</v>
      </c>
    </row>
    <row r="201" spans="1:4">
      <c r="A201" s="295" t="s">
        <v>1892</v>
      </c>
      <c r="C201" t="b">
        <f t="shared" si="3"/>
        <v>0</v>
      </c>
      <c r="D201" t="b">
        <v>0</v>
      </c>
    </row>
    <row r="202" spans="1:4">
      <c r="A202" s="295" t="s">
        <v>1839</v>
      </c>
      <c r="C202" t="b">
        <f t="shared" si="3"/>
        <v>0</v>
      </c>
      <c r="D202" t="b">
        <v>0</v>
      </c>
    </row>
    <row r="203" spans="1:4">
      <c r="A203" s="295" t="s">
        <v>1869</v>
      </c>
      <c r="C203" t="b">
        <f t="shared" si="3"/>
        <v>0</v>
      </c>
      <c r="D203" t="b">
        <v>0</v>
      </c>
    </row>
    <row r="204" spans="1:4">
      <c r="A204" s="295" t="s">
        <v>1871</v>
      </c>
      <c r="C204" t="b">
        <f t="shared" si="3"/>
        <v>0</v>
      </c>
      <c r="D204" t="b">
        <v>0</v>
      </c>
    </row>
    <row r="205" spans="1:4">
      <c r="A205" s="295" t="s">
        <v>1802</v>
      </c>
      <c r="C205" t="b">
        <f t="shared" si="3"/>
        <v>0</v>
      </c>
      <c r="D205" t="b">
        <v>0</v>
      </c>
    </row>
    <row r="206" spans="1:4">
      <c r="A206" s="295" t="s">
        <v>1995</v>
      </c>
      <c r="C206" t="b">
        <f t="shared" si="3"/>
        <v>0</v>
      </c>
      <c r="D206" t="b">
        <v>0</v>
      </c>
    </row>
    <row r="207" spans="1:4">
      <c r="A207" s="295" t="s">
        <v>1926</v>
      </c>
      <c r="C207" t="b">
        <f t="shared" si="3"/>
        <v>0</v>
      </c>
      <c r="D207" t="b">
        <v>0</v>
      </c>
    </row>
    <row r="208" spans="1:4">
      <c r="A208" s="295" t="s">
        <v>1816</v>
      </c>
      <c r="C208" t="b">
        <f t="shared" si="3"/>
        <v>0</v>
      </c>
      <c r="D208" t="b">
        <v>0</v>
      </c>
    </row>
    <row r="209" spans="1:4">
      <c r="A209" s="295" t="s">
        <v>1638</v>
      </c>
      <c r="C209" t="b">
        <f t="shared" si="3"/>
        <v>0</v>
      </c>
      <c r="D209" t="b">
        <v>0</v>
      </c>
    </row>
    <row r="210" spans="1:4">
      <c r="A210" s="295" t="s">
        <v>1956</v>
      </c>
      <c r="C210" t="b">
        <f t="shared" si="3"/>
        <v>0</v>
      </c>
      <c r="D210" t="b">
        <v>0</v>
      </c>
    </row>
    <row r="211" spans="1:4">
      <c r="A211" s="295" t="s">
        <v>1957</v>
      </c>
      <c r="C211" t="b">
        <f t="shared" si="3"/>
        <v>0</v>
      </c>
      <c r="D211" t="b">
        <v>0</v>
      </c>
    </row>
    <row r="212" spans="1:4">
      <c r="A212" s="295" t="s">
        <v>2024</v>
      </c>
      <c r="C212" t="b">
        <f t="shared" si="3"/>
        <v>0</v>
      </c>
      <c r="D212" t="b">
        <v>0</v>
      </c>
    </row>
    <row r="213" spans="1:4">
      <c r="A213" s="295" t="s">
        <v>1881</v>
      </c>
      <c r="C213" t="b">
        <f t="shared" si="3"/>
        <v>0</v>
      </c>
      <c r="D213" t="b">
        <v>0</v>
      </c>
    </row>
    <row r="214" spans="1:4">
      <c r="A214" s="295" t="s">
        <v>1982</v>
      </c>
      <c r="C214" t="b">
        <f t="shared" si="3"/>
        <v>0</v>
      </c>
      <c r="D214" t="b">
        <v>0</v>
      </c>
    </row>
    <row r="215" spans="1:4">
      <c r="A215" s="295" t="s">
        <v>1907</v>
      </c>
      <c r="C215" t="b">
        <f t="shared" si="3"/>
        <v>0</v>
      </c>
      <c r="D215" t="b">
        <v>0</v>
      </c>
    </row>
    <row r="216" spans="1:4">
      <c r="A216" s="295" t="s">
        <v>1922</v>
      </c>
      <c r="C216" t="b">
        <f t="shared" si="3"/>
        <v>0</v>
      </c>
      <c r="D216" t="b">
        <v>0</v>
      </c>
    </row>
    <row r="217" spans="1:4">
      <c r="A217" s="295" t="s">
        <v>1955</v>
      </c>
      <c r="C217" t="b">
        <f t="shared" si="3"/>
        <v>0</v>
      </c>
      <c r="D217" t="b">
        <v>0</v>
      </c>
    </row>
    <row r="218" spans="1:4">
      <c r="A218" s="295" t="s">
        <v>1737</v>
      </c>
      <c r="C218" t="b">
        <f t="shared" si="3"/>
        <v>0</v>
      </c>
      <c r="D218" t="b">
        <v>0</v>
      </c>
    </row>
    <row r="219" spans="1:4">
      <c r="A219" s="295" t="s">
        <v>1565</v>
      </c>
      <c r="C219" t="b">
        <f t="shared" si="3"/>
        <v>0</v>
      </c>
      <c r="D219" t="b">
        <v>0</v>
      </c>
    </row>
    <row r="220" spans="1:4">
      <c r="A220" s="295" t="s">
        <v>1854</v>
      </c>
      <c r="C220" t="b">
        <f t="shared" si="3"/>
        <v>0</v>
      </c>
      <c r="D220" t="b">
        <v>0</v>
      </c>
    </row>
    <row r="221" spans="1:4">
      <c r="A221" s="295" t="s">
        <v>2011</v>
      </c>
      <c r="C221" t="b">
        <f t="shared" si="3"/>
        <v>0</v>
      </c>
      <c r="D221" t="b">
        <v>0</v>
      </c>
    </row>
    <row r="222" spans="1:4">
      <c r="A222" s="295" t="s">
        <v>328</v>
      </c>
      <c r="C222" t="b">
        <f t="shared" si="3"/>
        <v>0</v>
      </c>
      <c r="D222" t="b">
        <v>0</v>
      </c>
    </row>
    <row r="223" spans="1:4">
      <c r="A223" s="295" t="s">
        <v>3677</v>
      </c>
      <c r="C223" t="b">
        <f t="shared" si="3"/>
        <v>1</v>
      </c>
    </row>
    <row r="224" spans="1:4">
      <c r="A224" s="295" t="s">
        <v>397</v>
      </c>
      <c r="C224" t="b">
        <f t="shared" si="3"/>
        <v>0</v>
      </c>
      <c r="D224" t="b">
        <v>0</v>
      </c>
    </row>
    <row r="225" spans="1:4">
      <c r="A225" s="295" t="s">
        <v>478</v>
      </c>
      <c r="C225" t="b">
        <f t="shared" si="3"/>
        <v>0</v>
      </c>
      <c r="D225" t="b">
        <v>0</v>
      </c>
    </row>
    <row r="226" spans="1:4">
      <c r="A226" s="295" t="s">
        <v>415</v>
      </c>
      <c r="C226" t="b">
        <f t="shared" si="3"/>
        <v>0</v>
      </c>
      <c r="D226" t="b">
        <v>0</v>
      </c>
    </row>
    <row r="227" spans="1:4">
      <c r="A227" s="295" t="s">
        <v>451</v>
      </c>
      <c r="C227" t="b">
        <f t="shared" si="3"/>
        <v>0</v>
      </c>
      <c r="D227" t="b">
        <v>0</v>
      </c>
    </row>
    <row r="228" spans="1:4">
      <c r="A228" s="295" t="s">
        <v>377</v>
      </c>
      <c r="C228" t="b">
        <f t="shared" si="3"/>
        <v>0</v>
      </c>
      <c r="D228" t="b">
        <v>0</v>
      </c>
    </row>
    <row r="229" spans="1:4">
      <c r="A229" s="295" t="s">
        <v>412</v>
      </c>
      <c r="C229" t="b">
        <f t="shared" si="3"/>
        <v>0</v>
      </c>
      <c r="D229" t="b">
        <v>0</v>
      </c>
    </row>
    <row r="230" spans="1:4">
      <c r="A230" s="295" t="s">
        <v>354</v>
      </c>
      <c r="C230" t="b">
        <f t="shared" si="3"/>
        <v>0</v>
      </c>
      <c r="D230" t="b">
        <v>0</v>
      </c>
    </row>
    <row r="231" spans="1:4">
      <c r="A231" s="295" t="s">
        <v>392</v>
      </c>
      <c r="C231" t="b">
        <f t="shared" si="3"/>
        <v>0</v>
      </c>
      <c r="D231" t="b">
        <v>0</v>
      </c>
    </row>
    <row r="232" spans="1:4">
      <c r="A232" s="295" t="s">
        <v>391</v>
      </c>
      <c r="C232" t="b">
        <f t="shared" si="3"/>
        <v>0</v>
      </c>
      <c r="D232" t="b">
        <v>0</v>
      </c>
    </row>
    <row r="233" spans="1:4">
      <c r="A233" s="295" t="s">
        <v>3677</v>
      </c>
      <c r="C233" t="b">
        <f t="shared" si="3"/>
        <v>1</v>
      </c>
    </row>
    <row r="234" spans="1:4">
      <c r="A234" s="295" t="s">
        <v>355</v>
      </c>
      <c r="C234" t="b">
        <f t="shared" si="3"/>
        <v>0</v>
      </c>
      <c r="D234" t="b">
        <v>0</v>
      </c>
    </row>
    <row r="235" spans="1:4">
      <c r="A235" s="295" t="s">
        <v>301</v>
      </c>
      <c r="C235" t="b">
        <f t="shared" si="3"/>
        <v>0</v>
      </c>
      <c r="D235" t="b">
        <v>0</v>
      </c>
    </row>
    <row r="236" spans="1:4">
      <c r="A236" s="295" t="s">
        <v>346</v>
      </c>
      <c r="C236" t="b">
        <f t="shared" si="3"/>
        <v>0</v>
      </c>
      <c r="D236" t="b">
        <v>0</v>
      </c>
    </row>
    <row r="237" spans="1:4">
      <c r="A237" s="295" t="s">
        <v>384</v>
      </c>
      <c r="C237" t="b">
        <f t="shared" si="3"/>
        <v>0</v>
      </c>
      <c r="D237" t="b">
        <v>0</v>
      </c>
    </row>
    <row r="238" spans="1:4">
      <c r="A238" s="295" t="s">
        <v>313</v>
      </c>
      <c r="C238" t="b">
        <f t="shared" si="3"/>
        <v>0</v>
      </c>
      <c r="D238" t="b">
        <v>0</v>
      </c>
    </row>
    <row r="239" spans="1:4">
      <c r="A239" s="295" t="s">
        <v>407</v>
      </c>
      <c r="C239" t="b">
        <f t="shared" si="3"/>
        <v>0</v>
      </c>
      <c r="D239" t="b">
        <v>0</v>
      </c>
    </row>
    <row r="240" spans="1:4">
      <c r="A240" s="295" t="s">
        <v>390</v>
      </c>
      <c r="C240" t="b">
        <f t="shared" si="3"/>
        <v>0</v>
      </c>
      <c r="D240" t="b">
        <v>0</v>
      </c>
    </row>
    <row r="241" spans="1:4">
      <c r="A241" s="295" t="s">
        <v>507</v>
      </c>
      <c r="C241" t="b">
        <f t="shared" si="3"/>
        <v>0</v>
      </c>
      <c r="D241" t="b">
        <v>0</v>
      </c>
    </row>
    <row r="242" spans="1:4">
      <c r="A242" s="295" t="s">
        <v>509</v>
      </c>
      <c r="C242" t="b">
        <f t="shared" si="3"/>
        <v>0</v>
      </c>
      <c r="D242" t="b">
        <v>0</v>
      </c>
    </row>
    <row r="243" spans="1:4">
      <c r="A243" s="295" t="s">
        <v>416</v>
      </c>
      <c r="C243" t="b">
        <f t="shared" si="3"/>
        <v>0</v>
      </c>
      <c r="D243" t="b">
        <v>0</v>
      </c>
    </row>
    <row r="244" spans="1:4">
      <c r="A244" s="295" t="s">
        <v>3677</v>
      </c>
      <c r="C244" t="b">
        <f t="shared" si="3"/>
        <v>1</v>
      </c>
    </row>
    <row r="245" spans="1:4">
      <c r="A245" s="295" t="s">
        <v>916</v>
      </c>
      <c r="C245" t="b">
        <f t="shared" si="3"/>
        <v>0</v>
      </c>
      <c r="D245" t="b">
        <v>0</v>
      </c>
    </row>
    <row r="246" spans="1:4">
      <c r="A246" s="295" t="s">
        <v>1098</v>
      </c>
      <c r="C246" t="b">
        <f t="shared" si="3"/>
        <v>0</v>
      </c>
      <c r="D246" t="b">
        <v>0</v>
      </c>
    </row>
    <row r="247" spans="1:4">
      <c r="A247" s="295" t="s">
        <v>537</v>
      </c>
      <c r="C247" t="b">
        <f t="shared" si="3"/>
        <v>0</v>
      </c>
      <c r="D247" t="b">
        <v>0</v>
      </c>
    </row>
    <row r="248" spans="1:4">
      <c r="A248" s="295" t="s">
        <v>473</v>
      </c>
      <c r="C248" t="b">
        <f t="shared" si="3"/>
        <v>0</v>
      </c>
      <c r="D248" t="b">
        <v>0</v>
      </c>
    </row>
    <row r="249" spans="1:4">
      <c r="A249" s="295" t="s">
        <v>434</v>
      </c>
      <c r="C249" t="b">
        <f t="shared" si="3"/>
        <v>0</v>
      </c>
      <c r="D249" t="b">
        <v>0</v>
      </c>
    </row>
    <row r="250" spans="1:4">
      <c r="A250" s="295" t="s">
        <v>836</v>
      </c>
      <c r="C250" t="b">
        <f t="shared" si="3"/>
        <v>0</v>
      </c>
      <c r="D250" t="b">
        <v>0</v>
      </c>
    </row>
    <row r="251" spans="1:4">
      <c r="A251" s="295" t="s">
        <v>472</v>
      </c>
      <c r="C251" t="b">
        <f t="shared" si="3"/>
        <v>0</v>
      </c>
      <c r="D251" t="b">
        <v>0</v>
      </c>
    </row>
    <row r="252" spans="1:4">
      <c r="A252" s="295" t="s">
        <v>3677</v>
      </c>
      <c r="C252" t="b">
        <f t="shared" si="3"/>
        <v>1</v>
      </c>
    </row>
    <row r="253" spans="1:4">
      <c r="A253" s="295" t="s">
        <v>396</v>
      </c>
      <c r="C253" t="b">
        <f t="shared" si="3"/>
        <v>0</v>
      </c>
      <c r="D253" t="b">
        <v>0</v>
      </c>
    </row>
    <row r="254" spans="1:4">
      <c r="A254" s="295" t="s">
        <v>370</v>
      </c>
      <c r="C254" t="b">
        <f t="shared" si="3"/>
        <v>0</v>
      </c>
      <c r="D254" t="b">
        <v>0</v>
      </c>
    </row>
    <row r="255" spans="1:4">
      <c r="A255" s="295" t="s">
        <v>386</v>
      </c>
      <c r="C255" t="b">
        <f t="shared" si="3"/>
        <v>0</v>
      </c>
      <c r="D255" t="b">
        <v>0</v>
      </c>
    </row>
    <row r="256" spans="1:4">
      <c r="A256" s="295" t="s">
        <v>363</v>
      </c>
      <c r="C256" t="b">
        <f t="shared" si="3"/>
        <v>0</v>
      </c>
      <c r="D256" t="b">
        <v>0</v>
      </c>
    </row>
    <row r="257" spans="1:4">
      <c r="A257" s="295" t="s">
        <v>340</v>
      </c>
      <c r="C257" t="b">
        <f t="shared" si="3"/>
        <v>0</v>
      </c>
      <c r="D257" t="b">
        <v>0</v>
      </c>
    </row>
    <row r="258" spans="1:4">
      <c r="A258" s="295" t="s">
        <v>417</v>
      </c>
      <c r="C258" t="b">
        <f t="shared" si="3"/>
        <v>0</v>
      </c>
      <c r="D258" t="b">
        <v>0</v>
      </c>
    </row>
    <row r="259" spans="1:4">
      <c r="A259" s="295" t="s">
        <v>343</v>
      </c>
      <c r="C259" t="b">
        <f t="shared" ref="C259:C322" si="4">COUNTIF($A$2:$A$1800, A259)&gt;1</f>
        <v>0</v>
      </c>
      <c r="D259" t="b">
        <v>0</v>
      </c>
    </row>
    <row r="260" spans="1:4">
      <c r="A260" s="295" t="s">
        <v>3677</v>
      </c>
      <c r="C260" t="b">
        <f t="shared" si="4"/>
        <v>1</v>
      </c>
    </row>
    <row r="261" spans="1:4">
      <c r="A261" s="295" t="s">
        <v>357</v>
      </c>
      <c r="C261" t="b">
        <f t="shared" si="4"/>
        <v>0</v>
      </c>
      <c r="D261" t="b">
        <v>0</v>
      </c>
    </row>
    <row r="262" spans="1:4">
      <c r="A262" s="295" t="s">
        <v>319</v>
      </c>
      <c r="C262" t="b">
        <f t="shared" si="4"/>
        <v>0</v>
      </c>
      <c r="D262" t="b">
        <v>0</v>
      </c>
    </row>
    <row r="263" spans="1:4">
      <c r="A263" s="295" t="s">
        <v>333</v>
      </c>
      <c r="C263" t="b">
        <f t="shared" si="4"/>
        <v>0</v>
      </c>
      <c r="D263" t="b">
        <v>0</v>
      </c>
    </row>
    <row r="264" spans="1:4">
      <c r="A264" s="295" t="s">
        <v>381</v>
      </c>
      <c r="C264" t="b">
        <f t="shared" si="4"/>
        <v>0</v>
      </c>
      <c r="D264" t="b">
        <v>0</v>
      </c>
    </row>
    <row r="265" spans="1:4">
      <c r="A265" s="295" t="s">
        <v>356</v>
      </c>
      <c r="C265" t="b">
        <f t="shared" si="4"/>
        <v>0</v>
      </c>
      <c r="D265" t="b">
        <v>0</v>
      </c>
    </row>
    <row r="266" spans="1:4">
      <c r="A266" s="295" t="s">
        <v>312</v>
      </c>
      <c r="C266" t="b">
        <f t="shared" si="4"/>
        <v>0</v>
      </c>
      <c r="D266" t="b">
        <v>0</v>
      </c>
    </row>
    <row r="267" spans="1:4">
      <c r="A267" s="295" t="s">
        <v>3677</v>
      </c>
      <c r="C267" t="b">
        <f t="shared" si="4"/>
        <v>1</v>
      </c>
    </row>
    <row r="268" spans="1:4">
      <c r="A268" s="295" t="s">
        <v>308</v>
      </c>
      <c r="C268" t="b">
        <f t="shared" si="4"/>
        <v>0</v>
      </c>
      <c r="D268" t="b">
        <v>0</v>
      </c>
    </row>
    <row r="269" spans="1:4">
      <c r="A269" s="295" t="s">
        <v>311</v>
      </c>
      <c r="C269" t="b">
        <f t="shared" si="4"/>
        <v>0</v>
      </c>
      <c r="D269" t="b">
        <v>0</v>
      </c>
    </row>
    <row r="270" spans="1:4">
      <c r="A270" s="295" t="s">
        <v>334</v>
      </c>
      <c r="C270" t="b">
        <f t="shared" si="4"/>
        <v>0</v>
      </c>
      <c r="D270" t="b">
        <v>0</v>
      </c>
    </row>
    <row r="271" spans="1:4">
      <c r="A271" s="295" t="s">
        <v>385</v>
      </c>
      <c r="C271" t="b">
        <f t="shared" si="4"/>
        <v>0</v>
      </c>
      <c r="D271" t="b">
        <v>0</v>
      </c>
    </row>
    <row r="272" spans="1:4">
      <c r="A272" s="295" t="s">
        <v>341</v>
      </c>
      <c r="C272" t="b">
        <f t="shared" si="4"/>
        <v>0</v>
      </c>
      <c r="D272" t="b">
        <v>0</v>
      </c>
    </row>
    <row r="273" spans="1:4">
      <c r="A273" s="295" t="s">
        <v>306</v>
      </c>
      <c r="C273" t="b">
        <f t="shared" si="4"/>
        <v>0</v>
      </c>
      <c r="D273" t="b">
        <v>0</v>
      </c>
    </row>
    <row r="274" spans="1:4">
      <c r="A274" s="295" t="s">
        <v>405</v>
      </c>
      <c r="C274" t="b">
        <f t="shared" si="4"/>
        <v>0</v>
      </c>
      <c r="D274" t="b">
        <v>0</v>
      </c>
    </row>
    <row r="275" spans="1:4">
      <c r="A275" s="295" t="s">
        <v>3677</v>
      </c>
      <c r="C275" t="b">
        <f t="shared" si="4"/>
        <v>1</v>
      </c>
    </row>
    <row r="276" spans="1:4">
      <c r="A276" s="295" t="s">
        <v>300</v>
      </c>
      <c r="C276" t="b">
        <f t="shared" si="4"/>
        <v>0</v>
      </c>
      <c r="D276" t="b">
        <v>0</v>
      </c>
    </row>
    <row r="277" spans="1:4">
      <c r="A277" s="295" t="s">
        <v>379</v>
      </c>
      <c r="C277" t="b">
        <f t="shared" si="4"/>
        <v>0</v>
      </c>
      <c r="D277" t="b">
        <v>0</v>
      </c>
    </row>
    <row r="278" spans="1:4">
      <c r="A278" s="295" t="s">
        <v>309</v>
      </c>
      <c r="C278" t="b">
        <f t="shared" si="4"/>
        <v>0</v>
      </c>
      <c r="D278" t="b">
        <v>0</v>
      </c>
    </row>
    <row r="279" spans="1:4">
      <c r="A279" s="295" t="s">
        <v>414</v>
      </c>
      <c r="C279" t="b">
        <f t="shared" si="4"/>
        <v>0</v>
      </c>
      <c r="D279" t="b">
        <v>0</v>
      </c>
    </row>
    <row r="280" spans="1:4">
      <c r="A280" s="295" t="s">
        <v>418</v>
      </c>
      <c r="C280" t="b">
        <f t="shared" si="4"/>
        <v>0</v>
      </c>
      <c r="D280" t="b">
        <v>0</v>
      </c>
    </row>
    <row r="281" spans="1:4">
      <c r="A281" s="295" t="s">
        <v>376</v>
      </c>
      <c r="C281" t="b">
        <f t="shared" si="4"/>
        <v>0</v>
      </c>
      <c r="D281" t="b">
        <v>0</v>
      </c>
    </row>
    <row r="282" spans="1:4">
      <c r="A282" s="295" t="s">
        <v>364</v>
      </c>
      <c r="C282" t="b">
        <f t="shared" si="4"/>
        <v>0</v>
      </c>
      <c r="D282" t="b">
        <v>0</v>
      </c>
    </row>
    <row r="283" spans="1:4">
      <c r="A283" s="295" t="s">
        <v>3677</v>
      </c>
      <c r="C283" t="b">
        <f t="shared" si="4"/>
        <v>1</v>
      </c>
    </row>
    <row r="284" spans="1:4">
      <c r="A284" s="295" t="s">
        <v>406</v>
      </c>
      <c r="C284" t="b">
        <f t="shared" si="4"/>
        <v>0</v>
      </c>
      <c r="D284" t="b">
        <v>0</v>
      </c>
    </row>
    <row r="285" spans="1:4">
      <c r="A285" s="295" t="s">
        <v>374</v>
      </c>
      <c r="C285" t="b">
        <f t="shared" si="4"/>
        <v>0</v>
      </c>
      <c r="D285" t="b">
        <v>0</v>
      </c>
    </row>
    <row r="286" spans="1:4">
      <c r="A286" s="295" t="s">
        <v>408</v>
      </c>
      <c r="C286" t="b">
        <f t="shared" si="4"/>
        <v>0</v>
      </c>
      <c r="D286" t="b">
        <v>0</v>
      </c>
    </row>
    <row r="287" spans="1:4">
      <c r="A287" s="295" t="s">
        <v>323</v>
      </c>
      <c r="C287" t="b">
        <f t="shared" si="4"/>
        <v>0</v>
      </c>
      <c r="D287" t="b">
        <v>0</v>
      </c>
    </row>
    <row r="288" spans="1:4">
      <c r="A288" s="295" t="s">
        <v>3677</v>
      </c>
      <c r="C288" t="b">
        <f t="shared" si="4"/>
        <v>1</v>
      </c>
    </row>
    <row r="289" spans="1:4">
      <c r="A289" s="295" t="s">
        <v>324</v>
      </c>
      <c r="C289" t="b">
        <f t="shared" si="4"/>
        <v>0</v>
      </c>
      <c r="D289" t="b">
        <v>0</v>
      </c>
    </row>
    <row r="290" spans="1:4">
      <c r="A290" s="295" t="s">
        <v>398</v>
      </c>
      <c r="C290" t="b">
        <f t="shared" si="4"/>
        <v>0</v>
      </c>
      <c r="D290" t="b">
        <v>0</v>
      </c>
    </row>
    <row r="291" spans="1:4">
      <c r="A291" s="295" t="s">
        <v>847</v>
      </c>
      <c r="C291" t="b">
        <f t="shared" si="4"/>
        <v>0</v>
      </c>
      <c r="D291" t="b">
        <v>0</v>
      </c>
    </row>
    <row r="292" spans="1:4">
      <c r="A292" s="295" t="s">
        <v>378</v>
      </c>
      <c r="C292" t="b">
        <f t="shared" si="4"/>
        <v>0</v>
      </c>
      <c r="D292" t="b">
        <v>0</v>
      </c>
    </row>
    <row r="293" spans="1:4">
      <c r="A293" s="295" t="s">
        <v>359</v>
      </c>
      <c r="C293" t="b">
        <f t="shared" si="4"/>
        <v>0</v>
      </c>
      <c r="D293" t="b">
        <v>0</v>
      </c>
    </row>
    <row r="294" spans="1:4">
      <c r="A294" s="295" t="s">
        <v>409</v>
      </c>
      <c r="C294" t="b">
        <f t="shared" si="4"/>
        <v>0</v>
      </c>
      <c r="D294" t="b">
        <v>0</v>
      </c>
    </row>
    <row r="295" spans="1:4">
      <c r="A295" s="295" t="s">
        <v>314</v>
      </c>
      <c r="C295" t="b">
        <f t="shared" si="4"/>
        <v>0</v>
      </c>
      <c r="D295" t="b">
        <v>0</v>
      </c>
    </row>
    <row r="296" spans="1:4">
      <c r="A296" s="295" t="s">
        <v>299</v>
      </c>
      <c r="C296" t="b">
        <f t="shared" si="4"/>
        <v>0</v>
      </c>
      <c r="D296" t="b">
        <v>0</v>
      </c>
    </row>
    <row r="297" spans="1:4">
      <c r="A297" s="295" t="s">
        <v>369</v>
      </c>
      <c r="C297" t="b">
        <f t="shared" si="4"/>
        <v>0</v>
      </c>
      <c r="D297" t="b">
        <v>0</v>
      </c>
    </row>
    <row r="298" spans="1:4">
      <c r="A298" s="295" t="s">
        <v>3677</v>
      </c>
      <c r="C298" t="b">
        <f t="shared" si="4"/>
        <v>1</v>
      </c>
    </row>
    <row r="299" spans="1:4">
      <c r="A299" s="295" t="s">
        <v>443</v>
      </c>
      <c r="C299" t="b">
        <f t="shared" si="4"/>
        <v>0</v>
      </c>
      <c r="D299" t="b">
        <v>0</v>
      </c>
    </row>
    <row r="300" spans="1:4">
      <c r="A300" s="295" t="s">
        <v>871</v>
      </c>
      <c r="C300" t="b">
        <f t="shared" si="4"/>
        <v>0</v>
      </c>
      <c r="D300" t="b">
        <v>0</v>
      </c>
    </row>
    <row r="301" spans="1:4">
      <c r="A301" s="295" t="s">
        <v>413</v>
      </c>
      <c r="C301" t="b">
        <f t="shared" si="4"/>
        <v>0</v>
      </c>
      <c r="D301" t="b">
        <v>0</v>
      </c>
    </row>
    <row r="302" spans="1:4">
      <c r="A302" s="295" t="s">
        <v>400</v>
      </c>
      <c r="C302" t="b">
        <f t="shared" si="4"/>
        <v>0</v>
      </c>
      <c r="D302" t="b">
        <v>0</v>
      </c>
    </row>
    <row r="303" spans="1:4">
      <c r="A303" s="295" t="s">
        <v>339</v>
      </c>
      <c r="C303" t="b">
        <f t="shared" si="4"/>
        <v>0</v>
      </c>
      <c r="D303" t="b">
        <v>0</v>
      </c>
    </row>
    <row r="304" spans="1:4">
      <c r="A304" s="295" t="s">
        <v>375</v>
      </c>
      <c r="C304" t="b">
        <f t="shared" si="4"/>
        <v>0</v>
      </c>
      <c r="D304" t="b">
        <v>0</v>
      </c>
    </row>
    <row r="305" spans="1:4">
      <c r="A305" s="295" t="s">
        <v>361</v>
      </c>
      <c r="C305" t="b">
        <f t="shared" si="4"/>
        <v>0</v>
      </c>
      <c r="D305" t="b">
        <v>0</v>
      </c>
    </row>
    <row r="306" spans="1:4">
      <c r="A306" s="295" t="s">
        <v>3677</v>
      </c>
      <c r="C306" t="b">
        <f t="shared" si="4"/>
        <v>1</v>
      </c>
    </row>
    <row r="307" spans="1:4">
      <c r="A307" s="295" t="s">
        <v>401</v>
      </c>
      <c r="C307" t="b">
        <f t="shared" si="4"/>
        <v>0</v>
      </c>
      <c r="D307" t="b">
        <v>0</v>
      </c>
    </row>
    <row r="308" spans="1:4">
      <c r="A308" s="295" t="s">
        <v>747</v>
      </c>
      <c r="C308" t="b">
        <f t="shared" si="4"/>
        <v>0</v>
      </c>
      <c r="D308" t="b">
        <v>0</v>
      </c>
    </row>
    <row r="309" spans="1:4">
      <c r="A309" s="295" t="s">
        <v>320</v>
      </c>
      <c r="C309" t="b">
        <f t="shared" si="4"/>
        <v>1</v>
      </c>
    </row>
    <row r="310" spans="1:4">
      <c r="A310" s="295" t="s">
        <v>321</v>
      </c>
      <c r="C310" t="b">
        <f t="shared" si="4"/>
        <v>0</v>
      </c>
      <c r="D310" t="b">
        <v>0</v>
      </c>
    </row>
    <row r="311" spans="1:4">
      <c r="A311" s="295" t="s">
        <v>372</v>
      </c>
      <c r="C311" t="b">
        <f t="shared" si="4"/>
        <v>0</v>
      </c>
      <c r="D311" t="b">
        <v>0</v>
      </c>
    </row>
    <row r="312" spans="1:4">
      <c r="A312" s="295" t="s">
        <v>352</v>
      </c>
      <c r="C312" t="b">
        <f t="shared" si="4"/>
        <v>0</v>
      </c>
      <c r="D312" t="b">
        <v>0</v>
      </c>
    </row>
    <row r="313" spans="1:4">
      <c r="A313" s="295" t="s">
        <v>327</v>
      </c>
      <c r="C313" t="b">
        <f t="shared" si="4"/>
        <v>0</v>
      </c>
      <c r="D313" t="b">
        <v>0</v>
      </c>
    </row>
    <row r="314" spans="1:4">
      <c r="A314" s="295" t="s">
        <v>464</v>
      </c>
      <c r="C314" t="b">
        <f t="shared" si="4"/>
        <v>0</v>
      </c>
      <c r="D314" t="b">
        <v>0</v>
      </c>
    </row>
    <row r="315" spans="1:4">
      <c r="A315" s="295" t="s">
        <v>3677</v>
      </c>
      <c r="C315" t="b">
        <f t="shared" si="4"/>
        <v>1</v>
      </c>
    </row>
    <row r="316" spans="1:4">
      <c r="A316" s="295" t="s">
        <v>345</v>
      </c>
      <c r="C316" t="b">
        <f t="shared" si="4"/>
        <v>0</v>
      </c>
      <c r="D316" t="b">
        <v>0</v>
      </c>
    </row>
    <row r="317" spans="1:4">
      <c r="A317" s="295" t="s">
        <v>402</v>
      </c>
      <c r="C317" t="b">
        <f t="shared" si="4"/>
        <v>0</v>
      </c>
      <c r="D317" t="b">
        <v>0</v>
      </c>
    </row>
    <row r="318" spans="1:4">
      <c r="A318" s="295" t="s">
        <v>338</v>
      </c>
      <c r="C318" t="b">
        <f t="shared" si="4"/>
        <v>0</v>
      </c>
      <c r="D318" t="b">
        <v>0</v>
      </c>
    </row>
    <row r="319" spans="1:4">
      <c r="A319" s="295" t="s">
        <v>331</v>
      </c>
      <c r="C319" t="b">
        <f t="shared" si="4"/>
        <v>0</v>
      </c>
      <c r="D319" t="b">
        <v>0</v>
      </c>
    </row>
    <row r="320" spans="1:4">
      <c r="A320" s="295" t="s">
        <v>3677</v>
      </c>
      <c r="C320" t="b">
        <f t="shared" si="4"/>
        <v>1</v>
      </c>
    </row>
    <row r="321" spans="1:4">
      <c r="A321" s="295" t="s">
        <v>865</v>
      </c>
      <c r="C321" t="b">
        <f t="shared" si="4"/>
        <v>0</v>
      </c>
      <c r="D321" t="b">
        <v>0</v>
      </c>
    </row>
    <row r="322" spans="1:4">
      <c r="A322" s="295" t="s">
        <v>515</v>
      </c>
      <c r="C322" t="b">
        <f t="shared" si="4"/>
        <v>0</v>
      </c>
      <c r="D322" t="b">
        <v>0</v>
      </c>
    </row>
    <row r="323" spans="1:4">
      <c r="A323" s="295" t="s">
        <v>358</v>
      </c>
      <c r="C323" t="b">
        <f t="shared" ref="C323:C386" si="5">COUNTIF($A$2:$A$1800, A323)&gt;1</f>
        <v>0</v>
      </c>
      <c r="D323" t="b">
        <v>0</v>
      </c>
    </row>
    <row r="324" spans="1:4">
      <c r="A324" s="295" t="s">
        <v>367</v>
      </c>
      <c r="C324" t="b">
        <f t="shared" si="5"/>
        <v>0</v>
      </c>
      <c r="D324" t="b">
        <v>0</v>
      </c>
    </row>
    <row r="325" spans="1:4">
      <c r="A325" s="295" t="s">
        <v>395</v>
      </c>
      <c r="C325" t="b">
        <f t="shared" si="5"/>
        <v>0</v>
      </c>
      <c r="D325" t="b">
        <v>0</v>
      </c>
    </row>
    <row r="326" spans="1:4">
      <c r="A326" s="295" t="s">
        <v>315</v>
      </c>
      <c r="C326" t="b">
        <f t="shared" si="5"/>
        <v>0</v>
      </c>
      <c r="D326" t="b">
        <v>0</v>
      </c>
    </row>
    <row r="327" spans="1:4">
      <c r="A327" s="295" t="s">
        <v>349</v>
      </c>
      <c r="C327" t="b">
        <f t="shared" si="5"/>
        <v>0</v>
      </c>
      <c r="D327" t="b">
        <v>0</v>
      </c>
    </row>
    <row r="328" spans="1:4">
      <c r="A328" s="295" t="s">
        <v>330</v>
      </c>
      <c r="C328" t="b">
        <f t="shared" si="5"/>
        <v>0</v>
      </c>
      <c r="D328" t="b">
        <v>0</v>
      </c>
    </row>
    <row r="329" spans="1:4">
      <c r="A329" s="295" t="s">
        <v>362</v>
      </c>
      <c r="C329" t="b">
        <f t="shared" si="5"/>
        <v>0</v>
      </c>
      <c r="D329" t="b">
        <v>0</v>
      </c>
    </row>
    <row r="330" spans="1:4">
      <c r="A330" s="295" t="s">
        <v>335</v>
      </c>
      <c r="C330" t="b">
        <f t="shared" si="5"/>
        <v>0</v>
      </c>
      <c r="D330" t="b">
        <v>0</v>
      </c>
    </row>
    <row r="331" spans="1:4">
      <c r="A331" s="295" t="s">
        <v>353</v>
      </c>
      <c r="C331" t="b">
        <f t="shared" si="5"/>
        <v>0</v>
      </c>
      <c r="D331" t="b">
        <v>0</v>
      </c>
    </row>
    <row r="332" spans="1:4">
      <c r="A332" s="295" t="s">
        <v>304</v>
      </c>
      <c r="C332" t="b">
        <f t="shared" si="5"/>
        <v>0</v>
      </c>
      <c r="D332" t="b">
        <v>0</v>
      </c>
    </row>
    <row r="333" spans="1:4">
      <c r="A333" s="295" t="s">
        <v>3677</v>
      </c>
      <c r="C333" t="b">
        <f t="shared" si="5"/>
        <v>1</v>
      </c>
    </row>
    <row r="334" spans="1:4">
      <c r="A334" s="295" t="s">
        <v>332</v>
      </c>
      <c r="C334" t="b">
        <f t="shared" si="5"/>
        <v>0</v>
      </c>
      <c r="D334" t="b">
        <v>0</v>
      </c>
    </row>
    <row r="335" spans="1:4">
      <c r="A335" s="295" t="s">
        <v>310</v>
      </c>
      <c r="C335" t="b">
        <f t="shared" si="5"/>
        <v>0</v>
      </c>
      <c r="D335" t="b">
        <v>0</v>
      </c>
    </row>
    <row r="336" spans="1:4">
      <c r="A336" s="295" t="s">
        <v>373</v>
      </c>
      <c r="C336" t="b">
        <f t="shared" si="5"/>
        <v>0</v>
      </c>
      <c r="D336" t="b">
        <v>0</v>
      </c>
    </row>
    <row r="337" spans="1:4">
      <c r="A337" s="295" t="s">
        <v>382</v>
      </c>
      <c r="C337" t="b">
        <f t="shared" si="5"/>
        <v>0</v>
      </c>
      <c r="D337" t="b">
        <v>0</v>
      </c>
    </row>
    <row r="338" spans="1:4">
      <c r="A338" s="295" t="s">
        <v>394</v>
      </c>
      <c r="C338" t="b">
        <f t="shared" si="5"/>
        <v>0</v>
      </c>
      <c r="D338" t="b">
        <v>0</v>
      </c>
    </row>
    <row r="339" spans="1:4">
      <c r="A339" s="295" t="s">
        <v>348</v>
      </c>
      <c r="C339" t="b">
        <f t="shared" si="5"/>
        <v>0</v>
      </c>
      <c r="D339" t="b">
        <v>0</v>
      </c>
    </row>
    <row r="340" spans="1:4">
      <c r="A340" s="295" t="s">
        <v>337</v>
      </c>
      <c r="C340" t="b">
        <f t="shared" si="5"/>
        <v>0</v>
      </c>
      <c r="D340" t="b">
        <v>0</v>
      </c>
    </row>
    <row r="341" spans="1:4">
      <c r="A341" s="295" t="s">
        <v>3677</v>
      </c>
      <c r="C341" t="b">
        <f t="shared" si="5"/>
        <v>1</v>
      </c>
    </row>
    <row r="342" spans="1:4">
      <c r="A342" s="295" t="s">
        <v>317</v>
      </c>
      <c r="C342" t="b">
        <f t="shared" si="5"/>
        <v>0</v>
      </c>
      <c r="D342" t="b">
        <v>0</v>
      </c>
    </row>
    <row r="343" spans="1:4">
      <c r="A343" s="295" t="s">
        <v>347</v>
      </c>
      <c r="C343" t="b">
        <f t="shared" si="5"/>
        <v>0</v>
      </c>
      <c r="D343" t="b">
        <v>0</v>
      </c>
    </row>
    <row r="344" spans="1:4">
      <c r="A344" s="295" t="s">
        <v>399</v>
      </c>
      <c r="C344" t="b">
        <f t="shared" si="5"/>
        <v>0</v>
      </c>
      <c r="D344" t="b">
        <v>0</v>
      </c>
    </row>
    <row r="345" spans="1:4">
      <c r="A345" s="295" t="s">
        <v>342</v>
      </c>
      <c r="C345" t="b">
        <f t="shared" si="5"/>
        <v>0</v>
      </c>
      <c r="D345" t="b">
        <v>0</v>
      </c>
    </row>
    <row r="346" spans="1:4">
      <c r="A346" s="295" t="s">
        <v>344</v>
      </c>
      <c r="C346" t="b">
        <f t="shared" si="5"/>
        <v>0</v>
      </c>
      <c r="D346" t="b">
        <v>0</v>
      </c>
    </row>
    <row r="347" spans="1:4">
      <c r="A347" s="295" t="s">
        <v>3677</v>
      </c>
      <c r="C347" t="b">
        <f t="shared" si="5"/>
        <v>1</v>
      </c>
    </row>
    <row r="348" spans="1:4">
      <c r="A348" s="295" t="s">
        <v>388</v>
      </c>
      <c r="C348" t="b">
        <f t="shared" si="5"/>
        <v>0</v>
      </c>
      <c r="D348" t="b">
        <v>0</v>
      </c>
    </row>
    <row r="349" spans="1:4">
      <c r="A349" s="295" t="s">
        <v>320</v>
      </c>
      <c r="C349" t="b">
        <f t="shared" si="5"/>
        <v>1</v>
      </c>
      <c r="D349" s="205" t="b">
        <v>1</v>
      </c>
    </row>
    <row r="350" spans="1:4">
      <c r="A350" s="295" t="s">
        <v>371</v>
      </c>
      <c r="C350" t="b">
        <f t="shared" si="5"/>
        <v>0</v>
      </c>
      <c r="D350" t="b">
        <v>0</v>
      </c>
    </row>
    <row r="351" spans="1:4">
      <c r="A351" s="295" t="s">
        <v>350</v>
      </c>
      <c r="C351" t="b">
        <f t="shared" si="5"/>
        <v>0</v>
      </c>
      <c r="D351" t="b">
        <v>0</v>
      </c>
    </row>
    <row r="352" spans="1:4">
      <c r="A352" s="295" t="s">
        <v>555</v>
      </c>
      <c r="C352" t="b">
        <f t="shared" si="5"/>
        <v>0</v>
      </c>
      <c r="D352" t="b">
        <v>0</v>
      </c>
    </row>
    <row r="353" spans="1:4">
      <c r="A353" s="295" t="s">
        <v>3677</v>
      </c>
      <c r="C353" t="b">
        <f t="shared" si="5"/>
        <v>1</v>
      </c>
    </row>
    <row r="354" spans="1:4">
      <c r="A354" s="295" t="s">
        <v>322</v>
      </c>
      <c r="C354" t="b">
        <f t="shared" si="5"/>
        <v>0</v>
      </c>
      <c r="D354" t="b">
        <v>0</v>
      </c>
    </row>
    <row r="355" spans="1:4">
      <c r="A355" s="295" t="s">
        <v>302</v>
      </c>
      <c r="C355" t="b">
        <f t="shared" si="5"/>
        <v>0</v>
      </c>
      <c r="D355" t="b">
        <v>0</v>
      </c>
    </row>
    <row r="356" spans="1:4">
      <c r="A356" s="295" t="s">
        <v>383</v>
      </c>
      <c r="C356" t="b">
        <f t="shared" si="5"/>
        <v>0</v>
      </c>
      <c r="D356" t="b">
        <v>0</v>
      </c>
    </row>
    <row r="357" spans="1:4">
      <c r="A357" s="295" t="s">
        <v>957</v>
      </c>
      <c r="C357" t="b">
        <f t="shared" si="5"/>
        <v>0</v>
      </c>
      <c r="D357" t="b">
        <v>0</v>
      </c>
    </row>
    <row r="358" spans="1:4">
      <c r="A358" s="295" t="s">
        <v>393</v>
      </c>
      <c r="C358" t="b">
        <f t="shared" si="5"/>
        <v>0</v>
      </c>
      <c r="D358" t="b">
        <v>0</v>
      </c>
    </row>
    <row r="359" spans="1:4">
      <c r="A359" s="295" t="s">
        <v>318</v>
      </c>
      <c r="C359" t="b">
        <f t="shared" si="5"/>
        <v>0</v>
      </c>
      <c r="D359" t="b">
        <v>0</v>
      </c>
    </row>
    <row r="360" spans="1:4">
      <c r="A360" s="295" t="s">
        <v>326</v>
      </c>
      <c r="C360" t="b">
        <f t="shared" si="5"/>
        <v>0</v>
      </c>
      <c r="D360" t="b">
        <v>0</v>
      </c>
    </row>
    <row r="361" spans="1:4">
      <c r="A361" s="295" t="s">
        <v>410</v>
      </c>
      <c r="C361" t="b">
        <f t="shared" si="5"/>
        <v>0</v>
      </c>
      <c r="D361" t="b">
        <v>0</v>
      </c>
    </row>
    <row r="362" spans="1:4">
      <c r="A362" s="295" t="s">
        <v>3677</v>
      </c>
      <c r="C362" t="b">
        <f t="shared" si="5"/>
        <v>1</v>
      </c>
    </row>
    <row r="363" spans="1:4">
      <c r="A363" s="295" t="s">
        <v>305</v>
      </c>
      <c r="C363" t="b">
        <f t="shared" si="5"/>
        <v>0</v>
      </c>
      <c r="D363" t="b">
        <v>0</v>
      </c>
    </row>
    <row r="364" spans="1:4">
      <c r="A364" s="295" t="s">
        <v>365</v>
      </c>
      <c r="C364" t="b">
        <f t="shared" si="5"/>
        <v>0</v>
      </c>
      <c r="D364" t="b">
        <v>0</v>
      </c>
    </row>
    <row r="365" spans="1:4">
      <c r="A365" s="295" t="s">
        <v>360</v>
      </c>
      <c r="C365" t="b">
        <f t="shared" si="5"/>
        <v>0</v>
      </c>
      <c r="D365" t="b">
        <v>0</v>
      </c>
    </row>
    <row r="366" spans="1:4">
      <c r="A366" s="295" t="s">
        <v>411</v>
      </c>
      <c r="C366" t="b">
        <f t="shared" si="5"/>
        <v>0</v>
      </c>
      <c r="D366" t="b">
        <v>0</v>
      </c>
    </row>
    <row r="367" spans="1:4">
      <c r="A367" s="295" t="s">
        <v>1128</v>
      </c>
      <c r="C367" t="b">
        <f t="shared" si="5"/>
        <v>0</v>
      </c>
      <c r="D367" t="b">
        <v>0</v>
      </c>
    </row>
    <row r="368" spans="1:4">
      <c r="A368" s="295" t="s">
        <v>307</v>
      </c>
      <c r="C368" t="b">
        <f t="shared" si="5"/>
        <v>0</v>
      </c>
      <c r="D368" t="b">
        <v>0</v>
      </c>
    </row>
    <row r="369" spans="1:4">
      <c r="A369" s="295" t="s">
        <v>316</v>
      </c>
      <c r="C369" t="b">
        <f t="shared" si="5"/>
        <v>0</v>
      </c>
      <c r="D369" t="b">
        <v>0</v>
      </c>
    </row>
    <row r="370" spans="1:4">
      <c r="A370" s="295" t="s">
        <v>436</v>
      </c>
      <c r="C370" t="b">
        <f t="shared" si="5"/>
        <v>0</v>
      </c>
      <c r="D370" t="b">
        <v>0</v>
      </c>
    </row>
    <row r="371" spans="1:4">
      <c r="A371" s="295" t="s">
        <v>471</v>
      </c>
      <c r="C371" t="b">
        <f t="shared" si="5"/>
        <v>0</v>
      </c>
      <c r="D371" t="b">
        <v>0</v>
      </c>
    </row>
    <row r="372" spans="1:4">
      <c r="A372" s="295" t="s">
        <v>3677</v>
      </c>
      <c r="C372" t="b">
        <f t="shared" si="5"/>
        <v>1</v>
      </c>
    </row>
    <row r="373" spans="1:4">
      <c r="A373" s="295" t="s">
        <v>351</v>
      </c>
      <c r="C373" t="b">
        <f t="shared" si="5"/>
        <v>0</v>
      </c>
      <c r="D373" t="b">
        <v>0</v>
      </c>
    </row>
    <row r="374" spans="1:4">
      <c r="A374" s="295" t="s">
        <v>404</v>
      </c>
      <c r="C374" t="b">
        <f t="shared" si="5"/>
        <v>0</v>
      </c>
      <c r="D374" t="b">
        <v>0</v>
      </c>
    </row>
    <row r="375" spans="1:4">
      <c r="A375" s="295" t="s">
        <v>303</v>
      </c>
      <c r="C375" t="b">
        <f t="shared" si="5"/>
        <v>0</v>
      </c>
      <c r="D375" t="b">
        <v>0</v>
      </c>
    </row>
    <row r="376" spans="1:4">
      <c r="A376" s="295" t="s">
        <v>804</v>
      </c>
      <c r="C376" t="b">
        <f t="shared" si="5"/>
        <v>0</v>
      </c>
      <c r="D376" t="b">
        <v>0</v>
      </c>
    </row>
    <row r="377" spans="1:4">
      <c r="A377" s="295" t="s">
        <v>1023</v>
      </c>
      <c r="C377" t="b">
        <f t="shared" si="5"/>
        <v>0</v>
      </c>
      <c r="D377" t="b">
        <v>0</v>
      </c>
    </row>
    <row r="378" spans="1:4">
      <c r="A378" s="295" t="s">
        <v>663</v>
      </c>
      <c r="C378" t="b">
        <f t="shared" si="5"/>
        <v>0</v>
      </c>
      <c r="D378" t="b">
        <v>0</v>
      </c>
    </row>
    <row r="379" spans="1:4">
      <c r="A379" s="295" t="s">
        <v>366</v>
      </c>
      <c r="C379" t="b">
        <f t="shared" si="5"/>
        <v>0</v>
      </c>
      <c r="D379" t="b">
        <v>0</v>
      </c>
    </row>
    <row r="380" spans="1:4">
      <c r="A380" s="295" t="s">
        <v>3677</v>
      </c>
      <c r="C380" t="b">
        <f t="shared" si="5"/>
        <v>1</v>
      </c>
    </row>
    <row r="381" spans="1:4">
      <c r="A381" s="295" t="s">
        <v>740</v>
      </c>
      <c r="C381" t="b">
        <f t="shared" si="5"/>
        <v>0</v>
      </c>
      <c r="D381" t="b">
        <v>0</v>
      </c>
    </row>
    <row r="382" spans="1:4">
      <c r="A382" s="295" t="s">
        <v>466</v>
      </c>
      <c r="C382" t="b">
        <f t="shared" si="5"/>
        <v>0</v>
      </c>
      <c r="D382" t="b">
        <v>0</v>
      </c>
    </row>
    <row r="383" spans="1:4">
      <c r="A383" s="295" t="s">
        <v>325</v>
      </c>
      <c r="C383" t="b">
        <f t="shared" si="5"/>
        <v>0</v>
      </c>
      <c r="D383" t="b">
        <v>0</v>
      </c>
    </row>
    <row r="384" spans="1:4">
      <c r="A384" s="295" t="s">
        <v>524</v>
      </c>
      <c r="C384" t="b">
        <f t="shared" si="5"/>
        <v>0</v>
      </c>
      <c r="D384" t="b">
        <v>0</v>
      </c>
    </row>
    <row r="385" spans="1:4">
      <c r="A385" s="295" t="s">
        <v>627</v>
      </c>
      <c r="C385" t="b">
        <f t="shared" si="5"/>
        <v>0</v>
      </c>
      <c r="D385" t="b">
        <v>0</v>
      </c>
    </row>
    <row r="386" spans="1:4">
      <c r="A386" s="295" t="s">
        <v>1014</v>
      </c>
      <c r="C386" t="b">
        <f t="shared" si="5"/>
        <v>0</v>
      </c>
      <c r="D386" t="b">
        <v>0</v>
      </c>
    </row>
    <row r="387" spans="1:4">
      <c r="A387" s="295" t="s">
        <v>387</v>
      </c>
      <c r="C387" t="b">
        <f t="shared" ref="C387:C450" si="6">COUNTIF($A$2:$A$1800, A387)&gt;1</f>
        <v>0</v>
      </c>
      <c r="D387" t="b">
        <v>0</v>
      </c>
    </row>
    <row r="388" spans="1:4">
      <c r="A388" s="295" t="s">
        <v>3677</v>
      </c>
      <c r="C388" t="b">
        <f t="shared" si="6"/>
        <v>1</v>
      </c>
    </row>
    <row r="389" spans="1:4">
      <c r="A389" s="295" t="s">
        <v>449</v>
      </c>
      <c r="C389" t="b">
        <f t="shared" si="6"/>
        <v>0</v>
      </c>
      <c r="D389" t="b">
        <v>0</v>
      </c>
    </row>
    <row r="390" spans="1:4">
      <c r="A390" s="295" t="s">
        <v>455</v>
      </c>
      <c r="C390" t="b">
        <f t="shared" si="6"/>
        <v>0</v>
      </c>
      <c r="D390" t="b">
        <v>0</v>
      </c>
    </row>
    <row r="391" spans="1:4">
      <c r="A391" s="295" t="s">
        <v>445</v>
      </c>
      <c r="C391" t="b">
        <f t="shared" si="6"/>
        <v>0</v>
      </c>
      <c r="D391" t="b">
        <v>0</v>
      </c>
    </row>
    <row r="392" spans="1:4">
      <c r="A392" s="295" t="s">
        <v>484</v>
      </c>
      <c r="C392" t="b">
        <f t="shared" si="6"/>
        <v>0</v>
      </c>
      <c r="D392" t="b">
        <v>0</v>
      </c>
    </row>
    <row r="393" spans="1:4">
      <c r="A393" s="295" t="s">
        <v>3677</v>
      </c>
      <c r="C393" t="b">
        <f t="shared" si="6"/>
        <v>1</v>
      </c>
    </row>
    <row r="394" spans="1:4">
      <c r="A394" s="295" t="s">
        <v>736</v>
      </c>
      <c r="C394" t="b">
        <f t="shared" si="6"/>
        <v>0</v>
      </c>
      <c r="D394" t="b">
        <v>0</v>
      </c>
    </row>
    <row r="395" spans="1:4">
      <c r="A395" s="295" t="s">
        <v>403</v>
      </c>
      <c r="C395" t="b">
        <f t="shared" si="6"/>
        <v>0</v>
      </c>
      <c r="D395" t="b">
        <v>0</v>
      </c>
    </row>
    <row r="396" spans="1:4">
      <c r="A396" s="295" t="s">
        <v>803</v>
      </c>
      <c r="C396" t="b">
        <f t="shared" si="6"/>
        <v>0</v>
      </c>
      <c r="D396" t="b">
        <v>0</v>
      </c>
    </row>
    <row r="397" spans="1:4">
      <c r="A397" s="295" t="s">
        <v>1089</v>
      </c>
      <c r="C397" t="b">
        <f t="shared" si="6"/>
        <v>0</v>
      </c>
      <c r="D397" t="b">
        <v>0</v>
      </c>
    </row>
    <row r="398" spans="1:4">
      <c r="A398" s="295" t="s">
        <v>389</v>
      </c>
      <c r="C398" t="b">
        <f t="shared" si="6"/>
        <v>0</v>
      </c>
      <c r="D398" t="b">
        <v>0</v>
      </c>
    </row>
    <row r="399" spans="1:4">
      <c r="A399" s="295" t="s">
        <v>527</v>
      </c>
      <c r="C399" t="b">
        <f t="shared" si="6"/>
        <v>0</v>
      </c>
      <c r="D399" t="b">
        <v>0</v>
      </c>
    </row>
    <row r="400" spans="1:4">
      <c r="A400" s="295" t="s">
        <v>650</v>
      </c>
      <c r="C400" t="b">
        <f t="shared" si="6"/>
        <v>0</v>
      </c>
      <c r="D400" t="b">
        <v>0</v>
      </c>
    </row>
    <row r="401" spans="1:4">
      <c r="A401" s="295" t="s">
        <v>816</v>
      </c>
      <c r="C401" t="b">
        <f t="shared" si="6"/>
        <v>0</v>
      </c>
      <c r="D401" t="b">
        <v>0</v>
      </c>
    </row>
    <row r="402" spans="1:4">
      <c r="A402" s="295" t="s">
        <v>1025</v>
      </c>
      <c r="C402" t="b">
        <f t="shared" si="6"/>
        <v>0</v>
      </c>
      <c r="D402" t="b">
        <v>0</v>
      </c>
    </row>
    <row r="403" spans="1:4">
      <c r="A403" s="295" t="s">
        <v>526</v>
      </c>
      <c r="C403" t="b">
        <f t="shared" si="6"/>
        <v>0</v>
      </c>
      <c r="D403" t="b">
        <v>0</v>
      </c>
    </row>
    <row r="404" spans="1:4">
      <c r="A404" s="295" t="s">
        <v>3677</v>
      </c>
      <c r="C404" t="b">
        <f t="shared" si="6"/>
        <v>1</v>
      </c>
    </row>
    <row r="405" spans="1:4">
      <c r="A405" s="295" t="s">
        <v>962</v>
      </c>
      <c r="C405" t="b">
        <f t="shared" si="6"/>
        <v>0</v>
      </c>
      <c r="D405" t="b">
        <v>0</v>
      </c>
    </row>
    <row r="406" spans="1:4">
      <c r="A406" s="295" t="s">
        <v>841</v>
      </c>
      <c r="C406" t="b">
        <f t="shared" si="6"/>
        <v>0</v>
      </c>
      <c r="D406" t="b">
        <v>0</v>
      </c>
    </row>
    <row r="407" spans="1:4">
      <c r="A407" s="295" t="s">
        <v>422</v>
      </c>
      <c r="C407" t="b">
        <f t="shared" si="6"/>
        <v>0</v>
      </c>
      <c r="D407" t="b">
        <v>0</v>
      </c>
    </row>
    <row r="408" spans="1:4">
      <c r="A408" s="295" t="s">
        <v>380</v>
      </c>
      <c r="C408" t="b">
        <f t="shared" si="6"/>
        <v>0</v>
      </c>
      <c r="D408" t="b">
        <v>0</v>
      </c>
    </row>
    <row r="409" spans="1:4">
      <c r="A409" s="295" t="s">
        <v>784</v>
      </c>
      <c r="C409" t="b">
        <f t="shared" si="6"/>
        <v>0</v>
      </c>
      <c r="D409" t="b">
        <v>0</v>
      </c>
    </row>
    <row r="410" spans="1:4">
      <c r="A410" s="295" t="s">
        <v>1123</v>
      </c>
      <c r="C410" t="b">
        <f t="shared" si="6"/>
        <v>0</v>
      </c>
      <c r="D410" t="b">
        <v>0</v>
      </c>
    </row>
    <row r="411" spans="1:4">
      <c r="A411" s="295" t="s">
        <v>744</v>
      </c>
      <c r="C411" t="b">
        <f t="shared" si="6"/>
        <v>0</v>
      </c>
      <c r="D411" t="b">
        <v>0</v>
      </c>
    </row>
    <row r="412" spans="1:4">
      <c r="A412" s="295" t="s">
        <v>424</v>
      </c>
      <c r="C412" t="b">
        <f t="shared" si="6"/>
        <v>0</v>
      </c>
      <c r="D412" t="b">
        <v>0</v>
      </c>
    </row>
    <row r="413" spans="1:4">
      <c r="A413" s="295" t="s">
        <v>3677</v>
      </c>
      <c r="C413" t="b">
        <f t="shared" si="6"/>
        <v>1</v>
      </c>
    </row>
    <row r="414" spans="1:4">
      <c r="A414" s="295" t="s">
        <v>444</v>
      </c>
      <c r="C414" t="b">
        <f t="shared" si="6"/>
        <v>0</v>
      </c>
      <c r="D414" t="b">
        <v>0</v>
      </c>
    </row>
    <row r="415" spans="1:4">
      <c r="A415" s="295" t="s">
        <v>486</v>
      </c>
      <c r="C415" t="b">
        <f t="shared" si="6"/>
        <v>0</v>
      </c>
      <c r="D415" t="b">
        <v>0</v>
      </c>
    </row>
    <row r="416" spans="1:4">
      <c r="A416" s="295" t="s">
        <v>752</v>
      </c>
      <c r="C416" t="b">
        <f t="shared" si="6"/>
        <v>0</v>
      </c>
      <c r="D416" t="b">
        <v>0</v>
      </c>
    </row>
    <row r="417" spans="1:4">
      <c r="A417" s="295" t="s">
        <v>686</v>
      </c>
      <c r="C417" t="b">
        <f t="shared" si="6"/>
        <v>0</v>
      </c>
      <c r="D417" t="b">
        <v>0</v>
      </c>
    </row>
    <row r="418" spans="1:4">
      <c r="A418" s="295" t="s">
        <v>447</v>
      </c>
      <c r="C418" t="b">
        <f t="shared" si="6"/>
        <v>0</v>
      </c>
      <c r="D418" t="b">
        <v>0</v>
      </c>
    </row>
    <row r="419" spans="1:4">
      <c r="A419" s="295" t="s">
        <v>789</v>
      </c>
      <c r="C419" t="b">
        <f t="shared" si="6"/>
        <v>0</v>
      </c>
      <c r="D419" t="b">
        <v>0</v>
      </c>
    </row>
    <row r="420" spans="1:4">
      <c r="A420" s="295" t="s">
        <v>814</v>
      </c>
      <c r="C420" t="b">
        <f t="shared" si="6"/>
        <v>0</v>
      </c>
      <c r="D420" t="b">
        <v>0</v>
      </c>
    </row>
    <row r="421" spans="1:4">
      <c r="A421" s="295" t="s">
        <v>1066</v>
      </c>
      <c r="C421" t="b">
        <f t="shared" si="6"/>
        <v>0</v>
      </c>
      <c r="D421" t="b">
        <v>0</v>
      </c>
    </row>
    <row r="422" spans="1:4">
      <c r="A422" s="295" t="s">
        <v>1105</v>
      </c>
      <c r="C422" t="b">
        <f t="shared" si="6"/>
        <v>0</v>
      </c>
      <c r="D422" t="b">
        <v>0</v>
      </c>
    </row>
    <row r="423" spans="1:4">
      <c r="A423" s="295" t="s">
        <v>463</v>
      </c>
      <c r="C423" t="b">
        <f t="shared" si="6"/>
        <v>0</v>
      </c>
      <c r="D423" t="b">
        <v>0</v>
      </c>
    </row>
    <row r="424" spans="1:4">
      <c r="A424" s="295" t="s">
        <v>454</v>
      </c>
      <c r="C424" t="b">
        <f t="shared" si="6"/>
        <v>0</v>
      </c>
      <c r="D424" t="b">
        <v>0</v>
      </c>
    </row>
    <row r="425" spans="1:4">
      <c r="A425" s="295" t="s">
        <v>887</v>
      </c>
      <c r="C425" t="b">
        <f t="shared" si="6"/>
        <v>0</v>
      </c>
      <c r="D425" t="b">
        <v>0</v>
      </c>
    </row>
    <row r="426" spans="1:4">
      <c r="A426" s="295" t="s">
        <v>793</v>
      </c>
      <c r="C426" t="b">
        <f t="shared" si="6"/>
        <v>0</v>
      </c>
      <c r="D426" t="b">
        <v>0</v>
      </c>
    </row>
    <row r="427" spans="1:4">
      <c r="A427" s="295" t="s">
        <v>453</v>
      </c>
      <c r="C427" t="b">
        <f t="shared" si="6"/>
        <v>0</v>
      </c>
      <c r="D427" t="b">
        <v>0</v>
      </c>
    </row>
    <row r="428" spans="1:4">
      <c r="A428" s="295" t="s">
        <v>590</v>
      </c>
      <c r="C428" t="b">
        <f t="shared" si="6"/>
        <v>0</v>
      </c>
      <c r="D428" t="b">
        <v>0</v>
      </c>
    </row>
    <row r="429" spans="1:4">
      <c r="A429" s="295" t="s">
        <v>625</v>
      </c>
      <c r="C429" t="b">
        <f t="shared" si="6"/>
        <v>0</v>
      </c>
      <c r="D429" t="b">
        <v>0</v>
      </c>
    </row>
    <row r="430" spans="1:4">
      <c r="A430" s="295" t="s">
        <v>461</v>
      </c>
      <c r="C430" t="b">
        <f t="shared" si="6"/>
        <v>0</v>
      </c>
      <c r="D430" t="b">
        <v>0</v>
      </c>
    </row>
    <row r="431" spans="1:4">
      <c r="A431" s="295" t="s">
        <v>806</v>
      </c>
      <c r="C431" t="b">
        <f t="shared" si="6"/>
        <v>0</v>
      </c>
      <c r="D431" t="b">
        <v>0</v>
      </c>
    </row>
    <row r="432" spans="1:4">
      <c r="A432" s="295" t="s">
        <v>892</v>
      </c>
      <c r="C432" t="b">
        <f t="shared" si="6"/>
        <v>0</v>
      </c>
      <c r="D432" t="b">
        <v>0</v>
      </c>
    </row>
    <row r="433" spans="1:4">
      <c r="A433" s="295" t="s">
        <v>512</v>
      </c>
      <c r="C433" t="b">
        <f t="shared" si="6"/>
        <v>0</v>
      </c>
      <c r="D433" t="b">
        <v>0</v>
      </c>
    </row>
    <row r="434" spans="1:4">
      <c r="A434" s="295" t="s">
        <v>336</v>
      </c>
      <c r="C434" t="b">
        <f t="shared" si="6"/>
        <v>0</v>
      </c>
      <c r="D434" t="b">
        <v>0</v>
      </c>
    </row>
    <row r="435" spans="1:4">
      <c r="A435" s="295" t="s">
        <v>820</v>
      </c>
      <c r="C435" t="b">
        <f t="shared" si="6"/>
        <v>0</v>
      </c>
      <c r="D435" t="b">
        <v>0</v>
      </c>
    </row>
    <row r="436" spans="1:4">
      <c r="A436" s="295" t="s">
        <v>462</v>
      </c>
      <c r="C436" t="b">
        <f t="shared" si="6"/>
        <v>0</v>
      </c>
      <c r="D436" t="b">
        <v>0</v>
      </c>
    </row>
    <row r="437" spans="1:4">
      <c r="A437" s="295" t="s">
        <v>762</v>
      </c>
      <c r="C437" t="b">
        <f t="shared" si="6"/>
        <v>0</v>
      </c>
      <c r="D437" t="b">
        <v>0</v>
      </c>
    </row>
    <row r="438" spans="1:4">
      <c r="A438" s="295" t="s">
        <v>368</v>
      </c>
      <c r="C438" t="b">
        <f t="shared" si="6"/>
        <v>0</v>
      </c>
      <c r="D438" t="b">
        <v>0</v>
      </c>
    </row>
    <row r="439" spans="1:4">
      <c r="A439" s="295" t="s">
        <v>459</v>
      </c>
      <c r="C439" t="b">
        <f t="shared" si="6"/>
        <v>0</v>
      </c>
      <c r="D439" t="b">
        <v>0</v>
      </c>
    </row>
    <row r="440" spans="1:4">
      <c r="A440" s="295" t="s">
        <v>963</v>
      </c>
      <c r="C440" t="b">
        <f t="shared" si="6"/>
        <v>0</v>
      </c>
      <c r="D440" t="b">
        <v>0</v>
      </c>
    </row>
    <row r="441" spans="1:4">
      <c r="A441" s="295" t="s">
        <v>947</v>
      </c>
      <c r="C441" t="b">
        <f t="shared" si="6"/>
        <v>0</v>
      </c>
      <c r="D441" t="b">
        <v>0</v>
      </c>
    </row>
    <row r="442" spans="1:4">
      <c r="A442" s="295" t="s">
        <v>1673</v>
      </c>
      <c r="C442" t="b">
        <f t="shared" si="6"/>
        <v>0</v>
      </c>
      <c r="D442" t="b">
        <v>0</v>
      </c>
    </row>
    <row r="443" spans="1:4">
      <c r="A443" s="295" t="s">
        <v>3677</v>
      </c>
      <c r="C443" t="b">
        <f t="shared" si="6"/>
        <v>1</v>
      </c>
    </row>
    <row r="444" spans="1:4">
      <c r="A444" s="295" t="s">
        <v>2006</v>
      </c>
      <c r="C444" t="b">
        <f t="shared" si="6"/>
        <v>0</v>
      </c>
      <c r="D444" t="b">
        <v>0</v>
      </c>
    </row>
    <row r="445" spans="1:4">
      <c r="A445" s="295" t="s">
        <v>1693</v>
      </c>
      <c r="C445" t="b">
        <f t="shared" si="6"/>
        <v>0</v>
      </c>
      <c r="D445" t="b">
        <v>0</v>
      </c>
    </row>
    <row r="446" spans="1:4">
      <c r="A446" s="295" t="s">
        <v>1316</v>
      </c>
      <c r="C446" t="b">
        <f t="shared" si="6"/>
        <v>0</v>
      </c>
      <c r="D446" t="b">
        <v>0</v>
      </c>
    </row>
    <row r="447" spans="1:4">
      <c r="A447" s="295" t="s">
        <v>1886</v>
      </c>
      <c r="C447" t="b">
        <f t="shared" si="6"/>
        <v>0</v>
      </c>
      <c r="D447" t="b">
        <v>0</v>
      </c>
    </row>
    <row r="448" spans="1:4">
      <c r="A448" s="295" t="s">
        <v>1274</v>
      </c>
      <c r="C448" t="b">
        <f t="shared" si="6"/>
        <v>0</v>
      </c>
      <c r="D448" t="b">
        <v>0</v>
      </c>
    </row>
    <row r="449" spans="1:5">
      <c r="A449" s="295" t="s">
        <v>2027</v>
      </c>
      <c r="C449" t="b">
        <f t="shared" si="6"/>
        <v>0</v>
      </c>
      <c r="D449" t="b">
        <v>0</v>
      </c>
    </row>
    <row r="450" spans="1:5">
      <c r="A450" s="295" t="s">
        <v>1480</v>
      </c>
      <c r="C450" t="b">
        <f t="shared" si="6"/>
        <v>0</v>
      </c>
      <c r="D450" t="b">
        <v>0</v>
      </c>
    </row>
    <row r="451" spans="1:5">
      <c r="A451" s="295" t="s">
        <v>1408</v>
      </c>
      <c r="C451" t="b">
        <f t="shared" ref="C451:C514" si="7">COUNTIF($A$2:$A$1800, A451)&gt;1</f>
        <v>0</v>
      </c>
      <c r="D451" t="b">
        <v>0</v>
      </c>
    </row>
    <row r="452" spans="1:5">
      <c r="A452" s="295" t="s">
        <v>1387</v>
      </c>
      <c r="C452" t="b">
        <f t="shared" si="7"/>
        <v>0</v>
      </c>
      <c r="D452" t="b">
        <v>0</v>
      </c>
      <c r="E452" t="str">
        <f ca="1">IF(ISNUMBER(_xludf.SEARCH("SANN",D452)),D452,"")</f>
        <v/>
      </c>
    </row>
    <row r="453" spans="1:5">
      <c r="A453" s="295" t="s">
        <v>3677</v>
      </c>
      <c r="C453" t="b">
        <f t="shared" si="7"/>
        <v>1</v>
      </c>
      <c r="E453" t="str">
        <f ca="1">IF(ISNUMBER(_xludf.SEARCH("SANN",D453)),D453,"")</f>
        <v/>
      </c>
    </row>
    <row r="454" spans="1:5">
      <c r="A454" s="295" t="s">
        <v>1176</v>
      </c>
      <c r="C454" t="b">
        <f t="shared" si="7"/>
        <v>0</v>
      </c>
      <c r="D454" t="b">
        <v>0</v>
      </c>
      <c r="E454" t="str">
        <f ca="1">IF(ISNUMBER(_xludf.SEARCH("SANN",D454)),D454,"")</f>
        <v/>
      </c>
    </row>
    <row r="455" spans="1:5">
      <c r="A455" s="295" t="s">
        <v>1831</v>
      </c>
      <c r="C455" t="b">
        <f t="shared" si="7"/>
        <v>0</v>
      </c>
      <c r="D455" t="b">
        <v>0</v>
      </c>
      <c r="E455" t="str">
        <f ca="1">IF(ISNUMBER(_xludf.SEARCH("SANN",D455)),D455,"")</f>
        <v/>
      </c>
    </row>
    <row r="456" spans="1:5">
      <c r="A456" s="295" t="s">
        <v>1420</v>
      </c>
      <c r="C456" t="b">
        <f t="shared" si="7"/>
        <v>0</v>
      </c>
      <c r="D456" t="b">
        <v>0</v>
      </c>
      <c r="E456" t="str">
        <f ca="1">IF(ISNUMBER(_xludf.SEARCH("SANN",D456)),D456,"")</f>
        <v/>
      </c>
    </row>
    <row r="457" spans="1:5">
      <c r="A457" s="295" t="s">
        <v>1388</v>
      </c>
      <c r="C457" t="b">
        <f t="shared" si="7"/>
        <v>0</v>
      </c>
      <c r="D457" t="b">
        <v>0</v>
      </c>
      <c r="E457" t="str">
        <f ca="1">IF(ISNUMBER(_xludf.SEARCH("SANN",D457)),D457,"")</f>
        <v/>
      </c>
    </row>
    <row r="458" spans="1:5">
      <c r="A458" s="295" t="s">
        <v>1701</v>
      </c>
      <c r="C458" t="b">
        <f t="shared" si="7"/>
        <v>0</v>
      </c>
      <c r="D458" t="b">
        <v>0</v>
      </c>
      <c r="E458" t="str">
        <f ca="1">IF(ISNUMBER(_xludf.SEARCH("SANN",D458)),D458,"")</f>
        <v/>
      </c>
    </row>
    <row r="459" spans="1:5">
      <c r="A459" s="295" t="s">
        <v>1937</v>
      </c>
      <c r="C459" t="b">
        <f t="shared" si="7"/>
        <v>0</v>
      </c>
      <c r="D459" t="b">
        <v>0</v>
      </c>
      <c r="E459" t="str">
        <f ca="1">IF(ISNUMBER(_xludf.SEARCH("SANN",D459)),D459,"")</f>
        <v/>
      </c>
    </row>
    <row r="460" spans="1:5">
      <c r="A460" s="295" t="s">
        <v>1656</v>
      </c>
      <c r="C460" t="b">
        <f t="shared" si="7"/>
        <v>0</v>
      </c>
      <c r="D460" t="b">
        <v>0</v>
      </c>
      <c r="E460" t="str">
        <f ca="1">IF(ISNUMBER(_xludf.SEARCH("SANN",D460)),D460,"")</f>
        <v/>
      </c>
    </row>
    <row r="461" spans="1:5">
      <c r="A461" s="295" t="s">
        <v>1971</v>
      </c>
      <c r="C461" t="b">
        <f t="shared" si="7"/>
        <v>0</v>
      </c>
      <c r="D461" t="b">
        <v>0</v>
      </c>
      <c r="E461" t="str">
        <f ca="1">IF(ISNUMBER(_xludf.SEARCH("SANN",D461)),D461,"")</f>
        <v/>
      </c>
    </row>
    <row r="462" spans="1:5">
      <c r="A462" s="295" t="s">
        <v>1562</v>
      </c>
      <c r="C462" t="b">
        <f t="shared" si="7"/>
        <v>0</v>
      </c>
      <c r="D462" t="b">
        <v>0</v>
      </c>
      <c r="E462" t="str">
        <f ca="1">IF(ISNUMBER(_xludf.SEARCH("SANN",D462)),D462,"")</f>
        <v/>
      </c>
    </row>
    <row r="463" spans="1:5">
      <c r="A463" s="295" t="s">
        <v>1300</v>
      </c>
      <c r="C463" t="b">
        <f t="shared" si="7"/>
        <v>0</v>
      </c>
      <c r="D463" t="b">
        <v>0</v>
      </c>
      <c r="E463" t="str">
        <f ca="1">IF(ISNUMBER(_xludf.SEARCH("SANN",D463)),D463,"")</f>
        <v/>
      </c>
    </row>
    <row r="464" spans="1:5">
      <c r="A464" s="295" t="s">
        <v>3677</v>
      </c>
      <c r="C464" t="b">
        <f t="shared" si="7"/>
        <v>1</v>
      </c>
      <c r="E464" t="str">
        <f ca="1">IF(ISNUMBER(_xludf.SEARCH("SANN",D464)),D464,"")</f>
        <v/>
      </c>
    </row>
    <row r="465" spans="1:5">
      <c r="A465" s="295" t="s">
        <v>1488</v>
      </c>
      <c r="C465" t="b">
        <f t="shared" si="7"/>
        <v>0</v>
      </c>
      <c r="D465" t="b">
        <v>0</v>
      </c>
      <c r="E465" t="str">
        <f ca="1">IF(ISNUMBER(_xludf.SEARCH("SANN",D465)),D465,"")</f>
        <v/>
      </c>
    </row>
    <row r="466" spans="1:5">
      <c r="A466" s="295" t="s">
        <v>1894</v>
      </c>
      <c r="C466" t="b">
        <f t="shared" si="7"/>
        <v>0</v>
      </c>
      <c r="D466" t="b">
        <v>0</v>
      </c>
      <c r="E466" t="str">
        <f ca="1">IF(ISNUMBER(_xludf.SEARCH("SANN",D466)),D466,"")</f>
        <v/>
      </c>
    </row>
    <row r="467" spans="1:5">
      <c r="A467" s="295" t="s">
        <v>1495</v>
      </c>
      <c r="C467" t="b">
        <f t="shared" si="7"/>
        <v>0</v>
      </c>
      <c r="D467" t="b">
        <v>0</v>
      </c>
      <c r="E467" t="str">
        <f ca="1">IF(ISNUMBER(_xludf.SEARCH("SANN",D467)),D467,"")</f>
        <v/>
      </c>
    </row>
    <row r="468" spans="1:5">
      <c r="A468" s="295" t="s">
        <v>1672</v>
      </c>
      <c r="C468" t="b">
        <f t="shared" si="7"/>
        <v>0</v>
      </c>
      <c r="D468" t="b">
        <v>0</v>
      </c>
      <c r="E468" t="str">
        <f ca="1">IF(ISNUMBER(_xludf.SEARCH("SANN",D468)),D468,"")</f>
        <v/>
      </c>
    </row>
    <row r="469" spans="1:5">
      <c r="A469" s="295" t="s">
        <v>2004</v>
      </c>
      <c r="C469" t="b">
        <f t="shared" si="7"/>
        <v>0</v>
      </c>
      <c r="D469" t="b">
        <v>0</v>
      </c>
      <c r="E469" t="str">
        <f ca="1">IF(ISNUMBER(_xludf.SEARCH("SANN",D469)),D469,"")</f>
        <v/>
      </c>
    </row>
    <row r="470" spans="1:5">
      <c r="A470" s="295" t="s">
        <v>1653</v>
      </c>
      <c r="C470" t="b">
        <f t="shared" si="7"/>
        <v>0</v>
      </c>
      <c r="D470" t="b">
        <v>0</v>
      </c>
      <c r="E470" t="str">
        <f ca="1">IF(ISNUMBER(_xludf.SEARCH("SANN",D470)),D470,"")</f>
        <v/>
      </c>
    </row>
    <row r="471" spans="1:5">
      <c r="A471" s="295" t="s">
        <v>1884</v>
      </c>
      <c r="C471" t="b">
        <f t="shared" si="7"/>
        <v>0</v>
      </c>
      <c r="D471" t="b">
        <v>0</v>
      </c>
      <c r="E471" t="str">
        <f ca="1">IF(ISNUMBER(_xludf.SEARCH("SANN",D471)),D471,"")</f>
        <v/>
      </c>
    </row>
    <row r="472" spans="1:5">
      <c r="A472" s="295" t="s">
        <v>3677</v>
      </c>
      <c r="C472" t="b">
        <f t="shared" si="7"/>
        <v>1</v>
      </c>
      <c r="E472" t="str">
        <f ca="1">IF(ISNUMBER(_xludf.SEARCH("SANN",D472)),D472,"")</f>
        <v/>
      </c>
    </row>
    <row r="473" spans="1:5">
      <c r="A473" s="295" t="s">
        <v>1757</v>
      </c>
      <c r="C473" t="b">
        <f t="shared" si="7"/>
        <v>0</v>
      </c>
      <c r="D473" t="b">
        <v>0</v>
      </c>
      <c r="E473" t="str">
        <f ca="1">IF(ISNUMBER(_xludf.SEARCH("SANN",D473)),D473,"")</f>
        <v/>
      </c>
    </row>
    <row r="474" spans="1:5">
      <c r="A474" s="295" t="s">
        <v>1911</v>
      </c>
      <c r="C474" t="b">
        <f t="shared" si="7"/>
        <v>0</v>
      </c>
      <c r="D474" t="b">
        <v>0</v>
      </c>
      <c r="E474" t="str">
        <f ca="1">IF(ISNUMBER(_xludf.SEARCH("SANN",D474)),D474,"")</f>
        <v/>
      </c>
    </row>
    <row r="475" spans="1:5">
      <c r="A475" s="295" t="s">
        <v>1563</v>
      </c>
      <c r="C475" t="b">
        <f t="shared" si="7"/>
        <v>0</v>
      </c>
      <c r="D475" t="b">
        <v>0</v>
      </c>
      <c r="E475" t="str">
        <f ca="1">IF(ISNUMBER(_xludf.SEARCH("SANN",D475)),D475,"")</f>
        <v/>
      </c>
    </row>
    <row r="476" spans="1:5">
      <c r="A476" s="295" t="s">
        <v>1333</v>
      </c>
      <c r="C476" t="b">
        <f t="shared" si="7"/>
        <v>0</v>
      </c>
      <c r="D476" t="b">
        <v>0</v>
      </c>
      <c r="E476" t="str">
        <f ca="1">IF(ISNUMBER(_xludf.SEARCH("SANN",D476)),D476,"")</f>
        <v/>
      </c>
    </row>
    <row r="477" spans="1:5">
      <c r="A477" s="295" t="s">
        <v>1283</v>
      </c>
      <c r="C477" t="b">
        <f t="shared" si="7"/>
        <v>0</v>
      </c>
      <c r="D477" t="b">
        <v>0</v>
      </c>
      <c r="E477" t="str">
        <f ca="1">IF(ISNUMBER(_xludf.SEARCH("SANN",D477)),D477,"")</f>
        <v/>
      </c>
    </row>
    <row r="478" spans="1:5">
      <c r="A478" s="295" t="s">
        <v>1577</v>
      </c>
      <c r="C478" t="b">
        <f t="shared" si="7"/>
        <v>0</v>
      </c>
      <c r="D478" t="b">
        <v>0</v>
      </c>
      <c r="E478" t="str">
        <f ca="1">IF(ISNUMBER(_xludf.SEARCH("SANN",D478)),D478,"")</f>
        <v/>
      </c>
    </row>
    <row r="479" spans="1:5">
      <c r="A479" s="295" t="s">
        <v>1939</v>
      </c>
      <c r="C479" t="b">
        <f t="shared" si="7"/>
        <v>0</v>
      </c>
      <c r="D479" t="b">
        <v>0</v>
      </c>
      <c r="E479" t="str">
        <f ca="1">IF(ISNUMBER(_xludf.SEARCH("SANN",D479)),D479,"")</f>
        <v/>
      </c>
    </row>
    <row r="480" spans="1:5">
      <c r="A480" s="295" t="s">
        <v>3677</v>
      </c>
      <c r="C480" t="b">
        <f t="shared" si="7"/>
        <v>1</v>
      </c>
      <c r="E480" t="str">
        <f ca="1">IF(ISNUMBER(_xludf.SEARCH("SANN",D480)),D480,"")</f>
        <v/>
      </c>
    </row>
    <row r="481" spans="1:5">
      <c r="A481" s="295" t="s">
        <v>1404</v>
      </c>
      <c r="C481" t="b">
        <f t="shared" si="7"/>
        <v>0</v>
      </c>
      <c r="D481" t="b">
        <v>0</v>
      </c>
      <c r="E481" t="str">
        <f ca="1">IF(ISNUMBER(_xludf.SEARCH("SANN",D481)),D481,"")</f>
        <v/>
      </c>
    </row>
    <row r="482" spans="1:5">
      <c r="A482" s="295" t="s">
        <v>2007</v>
      </c>
      <c r="C482" t="b">
        <f t="shared" si="7"/>
        <v>0</v>
      </c>
      <c r="D482" t="b">
        <v>0</v>
      </c>
      <c r="E482" t="str">
        <f ca="1">IF(ISNUMBER(_xludf.SEARCH("SANN",D482)),D482,"")</f>
        <v/>
      </c>
    </row>
    <row r="483" spans="1:5">
      <c r="A483" s="295" t="s">
        <v>1782</v>
      </c>
      <c r="C483" t="b">
        <f t="shared" si="7"/>
        <v>0</v>
      </c>
      <c r="D483" t="b">
        <v>0</v>
      </c>
      <c r="E483" t="str">
        <f ca="1">IF(ISNUMBER(_xludf.SEARCH("SANN",D483)),D483,"")</f>
        <v/>
      </c>
    </row>
    <row r="484" spans="1:5">
      <c r="A484" s="295" t="s">
        <v>1750</v>
      </c>
      <c r="C484" t="b">
        <f t="shared" si="7"/>
        <v>0</v>
      </c>
      <c r="D484" t="b">
        <v>0</v>
      </c>
      <c r="E484" t="str">
        <f ca="1">IF(ISNUMBER(_xludf.SEARCH("SANN",D484)),D484,"")</f>
        <v/>
      </c>
    </row>
    <row r="485" spans="1:5">
      <c r="A485" s="295" t="s">
        <v>1227</v>
      </c>
      <c r="C485" t="b">
        <f t="shared" si="7"/>
        <v>0</v>
      </c>
      <c r="D485" t="b">
        <v>0</v>
      </c>
      <c r="E485" t="str">
        <f ca="1">IF(ISNUMBER(_xludf.SEARCH("SANN",D485)),D485,"")</f>
        <v/>
      </c>
    </row>
    <row r="486" spans="1:5">
      <c r="A486" s="295" t="s">
        <v>1696</v>
      </c>
      <c r="C486" t="b">
        <f t="shared" si="7"/>
        <v>0</v>
      </c>
      <c r="D486" t="b">
        <v>0</v>
      </c>
      <c r="E486" t="str">
        <f ca="1">IF(ISNUMBER(_xludf.SEARCH("SANN",D486)),D486,"")</f>
        <v/>
      </c>
    </row>
    <row r="487" spans="1:5">
      <c r="A487" s="295" t="s">
        <v>3677</v>
      </c>
      <c r="C487" t="b">
        <f t="shared" si="7"/>
        <v>1</v>
      </c>
      <c r="E487" t="str">
        <f ca="1">IF(ISNUMBER(_xludf.SEARCH("SANN",D487)),D487,"")</f>
        <v/>
      </c>
    </row>
    <row r="488" spans="1:5">
      <c r="A488" s="295" t="s">
        <v>1391</v>
      </c>
      <c r="C488" t="b">
        <f t="shared" si="7"/>
        <v>0</v>
      </c>
      <c r="D488" t="b">
        <v>0</v>
      </c>
      <c r="E488" t="str">
        <f ca="1">IF(ISNUMBER(_xludf.SEARCH("SANN",D488)),D488,"")</f>
        <v/>
      </c>
    </row>
    <row r="489" spans="1:5">
      <c r="A489" s="295" t="s">
        <v>1783</v>
      </c>
      <c r="C489" t="b">
        <f t="shared" si="7"/>
        <v>0</v>
      </c>
      <c r="D489" t="b">
        <v>0</v>
      </c>
      <c r="E489" t="str">
        <f ca="1">IF(ISNUMBER(_xludf.SEARCH("SANN",D489)),D489,"")</f>
        <v/>
      </c>
    </row>
    <row r="490" spans="1:5">
      <c r="A490" s="295" t="s">
        <v>1238</v>
      </c>
      <c r="C490" t="b">
        <f t="shared" si="7"/>
        <v>0</v>
      </c>
      <c r="D490" t="b">
        <v>0</v>
      </c>
      <c r="E490" t="str">
        <f ca="1">IF(ISNUMBER(_xludf.SEARCH("SANN",D490)),D490,"")</f>
        <v/>
      </c>
    </row>
    <row r="491" spans="1:5">
      <c r="A491" s="295" t="s">
        <v>1838</v>
      </c>
      <c r="C491" t="b">
        <f t="shared" si="7"/>
        <v>0</v>
      </c>
      <c r="D491" t="b">
        <v>0</v>
      </c>
      <c r="E491" t="str">
        <f ca="1">IF(ISNUMBER(_xludf.SEARCH("SANN",D491)),D491,"")</f>
        <v/>
      </c>
    </row>
    <row r="492" spans="1:5">
      <c r="A492" s="295" t="s">
        <v>1452</v>
      </c>
      <c r="C492" t="b">
        <f t="shared" si="7"/>
        <v>0</v>
      </c>
      <c r="D492" t="b">
        <v>0</v>
      </c>
      <c r="E492" t="str">
        <f ca="1">IF(ISNUMBER(_xludf.SEARCH("SANN",D492)),D492,"")</f>
        <v/>
      </c>
    </row>
    <row r="493" spans="1:5">
      <c r="A493" s="295" t="s">
        <v>1232</v>
      </c>
      <c r="C493" t="b">
        <f t="shared" si="7"/>
        <v>1</v>
      </c>
      <c r="D493" s="205" t="b">
        <v>1</v>
      </c>
      <c r="E493" t="str">
        <f ca="1">IF(ISNUMBER(_xludf.SEARCH("SANN",D493)),D493,"")</f>
        <v/>
      </c>
    </row>
    <row r="494" spans="1:5">
      <c r="A494" s="295" t="s">
        <v>1291</v>
      </c>
      <c r="C494" t="b">
        <f t="shared" si="7"/>
        <v>0</v>
      </c>
      <c r="D494" t="b">
        <v>0</v>
      </c>
      <c r="E494" t="str">
        <f ca="1">IF(ISNUMBER(_xludf.SEARCH("SANN",D494)),D494,"")</f>
        <v/>
      </c>
    </row>
    <row r="495" spans="1:5">
      <c r="A495" s="295" t="s">
        <v>3677</v>
      </c>
      <c r="C495" t="b">
        <f t="shared" si="7"/>
        <v>1</v>
      </c>
      <c r="E495" t="str">
        <f ca="1">IF(ISNUMBER(_xludf.SEARCH("SANN",D495)),D495,"")</f>
        <v/>
      </c>
    </row>
    <row r="496" spans="1:5">
      <c r="A496" s="295" t="s">
        <v>1790</v>
      </c>
      <c r="C496" t="b">
        <f t="shared" si="7"/>
        <v>0</v>
      </c>
      <c r="D496" t="b">
        <v>0</v>
      </c>
      <c r="E496" t="str">
        <f ca="1">IF(ISNUMBER(_xludf.SEARCH("SANN",D496)),D496,"")</f>
        <v/>
      </c>
    </row>
    <row r="497" spans="1:5">
      <c r="A497" s="295" t="s">
        <v>1557</v>
      </c>
      <c r="C497" t="b">
        <f t="shared" si="7"/>
        <v>0</v>
      </c>
      <c r="D497" t="b">
        <v>0</v>
      </c>
      <c r="E497" t="str">
        <f ca="1">IF(ISNUMBER(_xludf.SEARCH("SANN",D497)),D497,"")</f>
        <v/>
      </c>
    </row>
    <row r="498" spans="1:5">
      <c r="A498" s="295" t="s">
        <v>1708</v>
      </c>
      <c r="C498" t="b">
        <f t="shared" si="7"/>
        <v>0</v>
      </c>
      <c r="D498" t="b">
        <v>0</v>
      </c>
      <c r="E498" t="str">
        <f ca="1">IF(ISNUMBER(_xludf.SEARCH("SANN",D498)),D498,"")</f>
        <v/>
      </c>
    </row>
    <row r="499" spans="1:5">
      <c r="A499" s="295" t="s">
        <v>1315</v>
      </c>
      <c r="C499" t="b">
        <f t="shared" si="7"/>
        <v>0</v>
      </c>
      <c r="D499" t="b">
        <v>0</v>
      </c>
      <c r="E499" t="str">
        <f ca="1">IF(ISNUMBER(_xludf.SEARCH("SANN",D499)),D499,"")</f>
        <v/>
      </c>
    </row>
    <row r="500" spans="1:5">
      <c r="A500" s="295" t="s">
        <v>1492</v>
      </c>
      <c r="C500" t="b">
        <f t="shared" si="7"/>
        <v>0</v>
      </c>
      <c r="D500" t="b">
        <v>0</v>
      </c>
      <c r="E500" t="str">
        <f ca="1">IF(ISNUMBER(_xludf.SEARCH("SANN",D500)),D500,"")</f>
        <v/>
      </c>
    </row>
    <row r="501" spans="1:5">
      <c r="A501" s="295" t="s">
        <v>1299</v>
      </c>
      <c r="C501" t="b">
        <f t="shared" si="7"/>
        <v>0</v>
      </c>
      <c r="D501" t="b">
        <v>0</v>
      </c>
      <c r="E501" t="str">
        <f ca="1">IF(ISNUMBER(_xludf.SEARCH("SANN",D501)),D501,"")</f>
        <v/>
      </c>
    </row>
    <row r="502" spans="1:5">
      <c r="A502" s="295" t="s">
        <v>1302</v>
      </c>
      <c r="C502" t="b">
        <f t="shared" si="7"/>
        <v>0</v>
      </c>
      <c r="D502" t="b">
        <v>0</v>
      </c>
      <c r="E502" t="str">
        <f ca="1">IF(ISNUMBER(_xludf.SEARCH("SANN",D502)),D502,"")</f>
        <v/>
      </c>
    </row>
    <row r="503" spans="1:5">
      <c r="A503" s="295" t="s">
        <v>3677</v>
      </c>
      <c r="C503" t="b">
        <f t="shared" si="7"/>
        <v>1</v>
      </c>
      <c r="E503" t="str">
        <f ca="1">IF(ISNUMBER(_xludf.SEARCH("SANN",D503)),D503,"")</f>
        <v/>
      </c>
    </row>
    <row r="504" spans="1:5">
      <c r="A504" s="295" t="s">
        <v>1421</v>
      </c>
      <c r="C504" t="b">
        <f t="shared" si="7"/>
        <v>0</v>
      </c>
      <c r="D504" t="b">
        <v>0</v>
      </c>
      <c r="E504" t="str">
        <f ca="1">IF(ISNUMBER(_xludf.SEARCH("SANN",D504)),D504,"")</f>
        <v/>
      </c>
    </row>
    <row r="505" spans="1:5">
      <c r="A505" s="295" t="s">
        <v>1966</v>
      </c>
      <c r="C505" t="b">
        <f t="shared" si="7"/>
        <v>0</v>
      </c>
      <c r="D505" t="b">
        <v>0</v>
      </c>
      <c r="E505" t="str">
        <f ca="1">IF(ISNUMBER(_xludf.SEARCH("SANN",D505)),D505,"")</f>
        <v/>
      </c>
    </row>
    <row r="506" spans="1:5">
      <c r="A506" s="295" t="s">
        <v>1464</v>
      </c>
      <c r="C506" t="b">
        <f t="shared" si="7"/>
        <v>0</v>
      </c>
      <c r="D506" t="b">
        <v>0</v>
      </c>
      <c r="E506" t="str">
        <f ca="1">IF(ISNUMBER(_xludf.SEARCH("SANN",D506)),D506,"")</f>
        <v/>
      </c>
    </row>
    <row r="507" spans="1:5">
      <c r="A507" s="295" t="s">
        <v>1199</v>
      </c>
      <c r="C507" t="b">
        <f t="shared" si="7"/>
        <v>0</v>
      </c>
      <c r="D507" t="b">
        <v>0</v>
      </c>
      <c r="E507" t="str">
        <f ca="1">IF(ISNUMBER(_xludf.SEARCH("SANN",D507)),D507,"")</f>
        <v/>
      </c>
    </row>
    <row r="508" spans="1:5">
      <c r="A508" s="295" t="s">
        <v>3677</v>
      </c>
      <c r="C508" t="b">
        <f t="shared" si="7"/>
        <v>1</v>
      </c>
      <c r="E508" t="str">
        <f ca="1">IF(ISNUMBER(_xludf.SEARCH("SANN",D508)),D508,"")</f>
        <v/>
      </c>
    </row>
    <row r="509" spans="1:5">
      <c r="A509" s="295" t="s">
        <v>1583</v>
      </c>
      <c r="C509" t="b">
        <f t="shared" si="7"/>
        <v>0</v>
      </c>
      <c r="D509" t="b">
        <v>0</v>
      </c>
      <c r="E509" t="str">
        <f ca="1">IF(ISNUMBER(_xludf.SEARCH("SANN",D509)),D509,"")</f>
        <v/>
      </c>
    </row>
    <row r="510" spans="1:5">
      <c r="A510" s="295" t="s">
        <v>1284</v>
      </c>
      <c r="C510" t="b">
        <f t="shared" si="7"/>
        <v>0</v>
      </c>
      <c r="D510" t="b">
        <v>0</v>
      </c>
      <c r="E510" t="str">
        <f ca="1">IF(ISNUMBER(_xludf.SEARCH("SANN",D510)),D510,"")</f>
        <v/>
      </c>
    </row>
    <row r="511" spans="1:5">
      <c r="A511" s="295" t="s">
        <v>1620</v>
      </c>
      <c r="C511" t="b">
        <f t="shared" si="7"/>
        <v>0</v>
      </c>
      <c r="D511" t="b">
        <v>0</v>
      </c>
      <c r="E511" t="str">
        <f ca="1">IF(ISNUMBER(_xludf.SEARCH("SANN",D511)),D511,"")</f>
        <v/>
      </c>
    </row>
    <row r="512" spans="1:5">
      <c r="A512" s="295" t="s">
        <v>1876</v>
      </c>
      <c r="C512" t="b">
        <f t="shared" si="7"/>
        <v>0</v>
      </c>
      <c r="D512" t="b">
        <v>0</v>
      </c>
      <c r="E512" t="str">
        <f ca="1">IF(ISNUMBER(_xludf.SEARCH("SANN",D512)),D512,"")</f>
        <v/>
      </c>
    </row>
    <row r="513" spans="1:5">
      <c r="A513" s="295" t="s">
        <v>1336</v>
      </c>
      <c r="C513" t="b">
        <f t="shared" si="7"/>
        <v>0</v>
      </c>
      <c r="D513" t="b">
        <v>0</v>
      </c>
      <c r="E513" t="str">
        <f ca="1">IF(ISNUMBER(_xludf.SEARCH("SANN",D513)),D513,"")</f>
        <v/>
      </c>
    </row>
    <row r="514" spans="1:5">
      <c r="A514" s="295" t="s">
        <v>1324</v>
      </c>
      <c r="C514" t="b">
        <f t="shared" si="7"/>
        <v>0</v>
      </c>
      <c r="D514" t="b">
        <v>0</v>
      </c>
      <c r="E514" t="str">
        <f ca="1">IF(ISNUMBER(_xludf.SEARCH("SANN",D514)),D514,"")</f>
        <v/>
      </c>
    </row>
    <row r="515" spans="1:5">
      <c r="A515" s="295" t="s">
        <v>1184</v>
      </c>
      <c r="C515" t="b">
        <f t="shared" ref="C515:C578" si="8">COUNTIF($A$2:$A$1800, A515)&gt;1</f>
        <v>0</v>
      </c>
      <c r="D515" t="b">
        <v>0</v>
      </c>
      <c r="E515" t="str">
        <f ca="1">IF(ISNUMBER(_xludf.SEARCH("SANN",D515)),D515,"")</f>
        <v/>
      </c>
    </row>
    <row r="516" spans="1:5">
      <c r="A516" s="295" t="s">
        <v>1345</v>
      </c>
      <c r="C516" t="b">
        <f t="shared" si="8"/>
        <v>0</v>
      </c>
      <c r="D516" t="b">
        <v>0</v>
      </c>
      <c r="E516" t="str">
        <f ca="1">IF(ISNUMBER(_xludf.SEARCH("SANN",D516)),D516,"")</f>
        <v/>
      </c>
    </row>
    <row r="517" spans="1:5">
      <c r="A517" s="295" t="s">
        <v>1449</v>
      </c>
      <c r="C517" t="b">
        <f t="shared" si="8"/>
        <v>0</v>
      </c>
      <c r="D517" t="b">
        <v>0</v>
      </c>
      <c r="E517" t="str">
        <f ca="1">IF(ISNUMBER(_xludf.SEARCH("SANN",D517)),D517,"")</f>
        <v/>
      </c>
    </row>
    <row r="518" spans="1:5">
      <c r="A518" s="295" t="s">
        <v>3677</v>
      </c>
      <c r="C518" t="b">
        <f t="shared" si="8"/>
        <v>1</v>
      </c>
      <c r="E518" t="str">
        <f ca="1">IF(ISNUMBER(_xludf.SEARCH("SANN",D518)),D518,"")</f>
        <v/>
      </c>
    </row>
    <row r="519" spans="1:5">
      <c r="A519" s="295" t="s">
        <v>1893</v>
      </c>
      <c r="C519" t="b">
        <f t="shared" si="8"/>
        <v>0</v>
      </c>
      <c r="D519" t="b">
        <v>0</v>
      </c>
      <c r="E519" t="str">
        <f ca="1">IF(ISNUMBER(_xludf.SEARCH("SANN",D519)),D519,"")</f>
        <v/>
      </c>
    </row>
    <row r="520" spans="1:5">
      <c r="A520" s="295" t="s">
        <v>1824</v>
      </c>
      <c r="C520" t="b">
        <f t="shared" si="8"/>
        <v>0</v>
      </c>
      <c r="D520" t="b">
        <v>0</v>
      </c>
      <c r="E520" t="str">
        <f ca="1">IF(ISNUMBER(_xludf.SEARCH("SANN",D520)),D520,"")</f>
        <v/>
      </c>
    </row>
    <row r="521" spans="1:5">
      <c r="A521" s="295" t="s">
        <v>1195</v>
      </c>
      <c r="C521" t="b">
        <f t="shared" si="8"/>
        <v>0</v>
      </c>
      <c r="D521" t="b">
        <v>0</v>
      </c>
      <c r="E521" t="str">
        <f ca="1">IF(ISNUMBER(_xludf.SEARCH("SANN",D521)),D521,"")</f>
        <v/>
      </c>
    </row>
    <row r="522" spans="1:5">
      <c r="A522" s="295" t="s">
        <v>1637</v>
      </c>
      <c r="C522" t="b">
        <f t="shared" si="8"/>
        <v>0</v>
      </c>
      <c r="D522" t="b">
        <v>0</v>
      </c>
      <c r="E522" t="str">
        <f ca="1">IF(ISNUMBER(_xludf.SEARCH("SANN",D522)),D522,"")</f>
        <v/>
      </c>
    </row>
    <row r="523" spans="1:5">
      <c r="A523" s="295" t="s">
        <v>1680</v>
      </c>
      <c r="C523" t="b">
        <f t="shared" si="8"/>
        <v>0</v>
      </c>
      <c r="D523" t="b">
        <v>0</v>
      </c>
      <c r="E523" t="str">
        <f ca="1">IF(ISNUMBER(_xludf.SEARCH("SANN",D523)),D523,"")</f>
        <v/>
      </c>
    </row>
    <row r="524" spans="1:5">
      <c r="A524" s="295" t="s">
        <v>1171</v>
      </c>
      <c r="C524" t="b">
        <f t="shared" si="8"/>
        <v>0</v>
      </c>
      <c r="D524" t="b">
        <v>0</v>
      </c>
      <c r="E524" t="str">
        <f ca="1">IF(ISNUMBER(_xludf.SEARCH("SANN",D524)),D524,"")</f>
        <v/>
      </c>
    </row>
    <row r="525" spans="1:5">
      <c r="A525" s="295" t="s">
        <v>1196</v>
      </c>
      <c r="C525" t="b">
        <f t="shared" si="8"/>
        <v>0</v>
      </c>
      <c r="D525" t="b">
        <v>0</v>
      </c>
      <c r="E525" t="str">
        <f ca="1">IF(ISNUMBER(_xludf.SEARCH("SANN",D525)),D525,"")</f>
        <v/>
      </c>
    </row>
    <row r="526" spans="1:5">
      <c r="A526" s="295" t="s">
        <v>3677</v>
      </c>
      <c r="C526" t="b">
        <f t="shared" si="8"/>
        <v>1</v>
      </c>
      <c r="E526" t="str">
        <f ca="1">IF(ISNUMBER(_xludf.SEARCH("SANN",D526)),D526,"")</f>
        <v/>
      </c>
    </row>
    <row r="527" spans="1:5">
      <c r="A527" s="295" t="s">
        <v>1262</v>
      </c>
      <c r="C527" t="b">
        <f t="shared" si="8"/>
        <v>0</v>
      </c>
      <c r="D527" t="b">
        <v>0</v>
      </c>
      <c r="E527" t="str">
        <f ca="1">IF(ISNUMBER(_xludf.SEARCH("SANN",D527)),D527,"")</f>
        <v/>
      </c>
    </row>
    <row r="528" spans="1:5">
      <c r="A528" s="295" t="s">
        <v>1959</v>
      </c>
      <c r="C528" t="b">
        <f t="shared" si="8"/>
        <v>0</v>
      </c>
      <c r="D528" t="b">
        <v>0</v>
      </c>
      <c r="E528" t="str">
        <f ca="1">IF(ISNUMBER(_xludf.SEARCH("SANN",D528)),D528,"")</f>
        <v/>
      </c>
    </row>
    <row r="529" spans="1:5">
      <c r="A529" s="295" t="s">
        <v>1686</v>
      </c>
      <c r="C529" t="b">
        <f t="shared" si="8"/>
        <v>0</v>
      </c>
      <c r="D529" t="b">
        <v>0</v>
      </c>
      <c r="E529" t="str">
        <f ca="1">IF(ISNUMBER(_xludf.SEARCH("SANN",D529)),D529,"")</f>
        <v/>
      </c>
    </row>
    <row r="530" spans="1:5">
      <c r="A530" s="295" t="s">
        <v>1188</v>
      </c>
      <c r="C530" t="b">
        <f t="shared" si="8"/>
        <v>0</v>
      </c>
      <c r="D530" t="b">
        <v>0</v>
      </c>
      <c r="E530" t="str">
        <f ca="1">IF(ISNUMBER(_xludf.SEARCH("SANN",D530)),D530,"")</f>
        <v/>
      </c>
    </row>
    <row r="531" spans="1:5">
      <c r="A531" s="295" t="s">
        <v>1720</v>
      </c>
      <c r="C531" t="b">
        <f t="shared" si="8"/>
        <v>0</v>
      </c>
      <c r="D531" t="b">
        <v>0</v>
      </c>
      <c r="E531" t="str">
        <f ca="1">IF(ISNUMBER(_xludf.SEARCH("SANN",D531)),D531,"")</f>
        <v/>
      </c>
    </row>
    <row r="532" spans="1:5">
      <c r="A532" s="295" t="s">
        <v>1454</v>
      </c>
      <c r="C532" t="b">
        <f t="shared" si="8"/>
        <v>0</v>
      </c>
      <c r="D532" t="b">
        <v>0</v>
      </c>
      <c r="E532" t="str">
        <f ca="1">IF(ISNUMBER(_xludf.SEARCH("SANN",D532)),D532,"")</f>
        <v/>
      </c>
    </row>
    <row r="533" spans="1:5">
      <c r="A533" s="295" t="s">
        <v>1670</v>
      </c>
      <c r="C533" t="b">
        <f t="shared" si="8"/>
        <v>0</v>
      </c>
      <c r="D533" t="b">
        <v>0</v>
      </c>
      <c r="E533" t="str">
        <f ca="1">IF(ISNUMBER(_xludf.SEARCH("SANN",D533)),D533,"")</f>
        <v/>
      </c>
    </row>
    <row r="534" spans="1:5">
      <c r="A534" s="295" t="s">
        <v>1178</v>
      </c>
      <c r="C534" t="b">
        <f t="shared" si="8"/>
        <v>0</v>
      </c>
      <c r="D534" t="b">
        <v>0</v>
      </c>
      <c r="E534" t="str">
        <f ca="1">IF(ISNUMBER(_xludf.SEARCH("SANN",D534)),D534,"")</f>
        <v/>
      </c>
    </row>
    <row r="535" spans="1:5">
      <c r="A535" s="295" t="s">
        <v>3677</v>
      </c>
      <c r="C535" t="b">
        <f t="shared" si="8"/>
        <v>1</v>
      </c>
      <c r="E535" t="str">
        <f ca="1">IF(ISNUMBER(_xludf.SEARCH("SANN",D535)),D535,"")</f>
        <v/>
      </c>
    </row>
    <row r="536" spans="1:5">
      <c r="A536" s="295" t="s">
        <v>1206</v>
      </c>
      <c r="C536" t="b">
        <f t="shared" si="8"/>
        <v>0</v>
      </c>
      <c r="D536" t="b">
        <v>0</v>
      </c>
      <c r="E536" t="str">
        <f ca="1">IF(ISNUMBER(_xludf.SEARCH("SANN",D536)),D536,"")</f>
        <v/>
      </c>
    </row>
    <row r="537" spans="1:5">
      <c r="A537" s="295" t="s">
        <v>1678</v>
      </c>
      <c r="C537" t="b">
        <f t="shared" si="8"/>
        <v>0</v>
      </c>
      <c r="D537" t="b">
        <v>0</v>
      </c>
      <c r="E537" t="str">
        <f ca="1">IF(ISNUMBER(_xludf.SEARCH("SANN",D537)),D537,"")</f>
        <v/>
      </c>
    </row>
    <row r="538" spans="1:5">
      <c r="A538" s="295" t="s">
        <v>2047</v>
      </c>
      <c r="C538" t="b">
        <f t="shared" si="8"/>
        <v>0</v>
      </c>
      <c r="D538" t="b">
        <v>0</v>
      </c>
      <c r="E538" t="str">
        <f ca="1">IF(ISNUMBER(_xludf.SEARCH("SANN",D538)),D538,"")</f>
        <v/>
      </c>
    </row>
    <row r="539" spans="1:5">
      <c r="A539" s="295" t="s">
        <v>2025</v>
      </c>
      <c r="C539" t="b">
        <f t="shared" si="8"/>
        <v>0</v>
      </c>
      <c r="D539" t="b">
        <v>0</v>
      </c>
      <c r="E539" t="str">
        <f ca="1">IF(ISNUMBER(_xludf.SEARCH("SANN",D539)),D539,"")</f>
        <v/>
      </c>
    </row>
    <row r="540" spans="1:5">
      <c r="A540" s="295" t="s">
        <v>3677</v>
      </c>
      <c r="C540" t="b">
        <f t="shared" si="8"/>
        <v>1</v>
      </c>
      <c r="E540" t="str">
        <f ca="1">IF(ISNUMBER(_xludf.SEARCH("SANN",D540)),D540,"")</f>
        <v/>
      </c>
    </row>
    <row r="541" spans="1:5">
      <c r="A541" s="295" t="s">
        <v>1863</v>
      </c>
      <c r="C541" t="b">
        <f t="shared" si="8"/>
        <v>0</v>
      </c>
      <c r="D541" t="b">
        <v>0</v>
      </c>
      <c r="E541" t="str">
        <f ca="1">IF(ISNUMBER(_xludf.SEARCH("SANN",D541)),D541,"")</f>
        <v/>
      </c>
    </row>
    <row r="542" spans="1:5">
      <c r="A542" s="295" t="s">
        <v>1652</v>
      </c>
      <c r="C542" t="b">
        <f t="shared" si="8"/>
        <v>0</v>
      </c>
      <c r="D542" t="b">
        <v>0</v>
      </c>
      <c r="E542" t="str">
        <f ca="1">IF(ISNUMBER(_xludf.SEARCH("SANN",D542)),D542,"")</f>
        <v/>
      </c>
    </row>
    <row r="543" spans="1:5">
      <c r="A543" s="295" t="s">
        <v>1930</v>
      </c>
      <c r="C543" t="b">
        <f t="shared" si="8"/>
        <v>1</v>
      </c>
      <c r="D543" s="205" t="b">
        <v>1</v>
      </c>
      <c r="E543" t="str">
        <f ca="1">IF(ISNUMBER(_xludf.SEARCH("SANN",D543)),D543,"")</f>
        <v/>
      </c>
    </row>
    <row r="544" spans="1:5">
      <c r="A544" s="295" t="s">
        <v>1905</v>
      </c>
      <c r="C544" t="b">
        <f t="shared" si="8"/>
        <v>0</v>
      </c>
      <c r="D544" t="b">
        <v>0</v>
      </c>
      <c r="E544" t="str">
        <f ca="1">IF(ISNUMBER(_xludf.SEARCH("SANN",D544)),D544,"")</f>
        <v/>
      </c>
    </row>
    <row r="545" spans="1:5">
      <c r="A545" s="295" t="s">
        <v>1974</v>
      </c>
      <c r="C545" t="b">
        <f t="shared" si="8"/>
        <v>0</v>
      </c>
      <c r="D545" t="b">
        <v>0</v>
      </c>
      <c r="E545" t="str">
        <f ca="1">IF(ISNUMBER(_xludf.SEARCH("SANN",D545)),D545,"")</f>
        <v/>
      </c>
    </row>
    <row r="546" spans="1:5">
      <c r="A546" s="295" t="s">
        <v>1993</v>
      </c>
      <c r="C546" t="b">
        <f t="shared" si="8"/>
        <v>0</v>
      </c>
      <c r="D546" t="b">
        <v>0</v>
      </c>
      <c r="E546" t="str">
        <f ca="1">IF(ISNUMBER(_xludf.SEARCH("SANN",D546)),D546,"")</f>
        <v/>
      </c>
    </row>
    <row r="547" spans="1:5">
      <c r="A547" s="295" t="s">
        <v>1883</v>
      </c>
      <c r="C547" t="b">
        <f t="shared" si="8"/>
        <v>0</v>
      </c>
      <c r="D547" t="b">
        <v>0</v>
      </c>
      <c r="E547" t="str">
        <f ca="1">IF(ISNUMBER(_xludf.SEARCH("SANN",D547)),D547,"")</f>
        <v/>
      </c>
    </row>
    <row r="548" spans="1:5">
      <c r="A548" s="295" t="s">
        <v>1842</v>
      </c>
      <c r="C548" t="b">
        <f t="shared" si="8"/>
        <v>0</v>
      </c>
      <c r="D548" t="b">
        <v>0</v>
      </c>
      <c r="E548" t="str">
        <f ca="1">IF(ISNUMBER(_xludf.SEARCH("SANN",D548)),D548,"")</f>
        <v/>
      </c>
    </row>
    <row r="549" spans="1:5">
      <c r="A549" s="295" t="s">
        <v>1988</v>
      </c>
      <c r="C549" t="b">
        <f t="shared" si="8"/>
        <v>0</v>
      </c>
      <c r="D549" t="b">
        <v>0</v>
      </c>
      <c r="E549" t="str">
        <f ca="1">IF(ISNUMBER(_xludf.SEARCH("SANN",D549)),D549,"")</f>
        <v/>
      </c>
    </row>
    <row r="550" spans="1:5">
      <c r="A550" s="295" t="s">
        <v>1948</v>
      </c>
      <c r="C550" t="b">
        <f t="shared" si="8"/>
        <v>0</v>
      </c>
      <c r="D550" t="b">
        <v>0</v>
      </c>
      <c r="E550" t="str">
        <f ca="1">IF(ISNUMBER(_xludf.SEARCH("SANN",D550)),D550,"")</f>
        <v/>
      </c>
    </row>
    <row r="551" spans="1:5">
      <c r="A551" s="295" t="s">
        <v>1785</v>
      </c>
      <c r="C551" t="b">
        <f t="shared" si="8"/>
        <v>0</v>
      </c>
      <c r="D551" t="b">
        <v>0</v>
      </c>
      <c r="E551" t="str">
        <f ca="1">IF(ISNUMBER(_xludf.SEARCH("SANN",D551)),D551,"")</f>
        <v/>
      </c>
    </row>
    <row r="552" spans="1:5">
      <c r="A552" s="295" t="s">
        <v>1595</v>
      </c>
      <c r="C552" t="b">
        <f t="shared" si="8"/>
        <v>0</v>
      </c>
      <c r="D552" t="b">
        <v>0</v>
      </c>
      <c r="E552" t="str">
        <f ca="1">IF(ISNUMBER(_xludf.SEARCH("SANN",D552)),D552,"")</f>
        <v/>
      </c>
    </row>
    <row r="553" spans="1:5">
      <c r="A553" s="295" t="s">
        <v>3677</v>
      </c>
      <c r="C553" t="b">
        <f t="shared" si="8"/>
        <v>1</v>
      </c>
      <c r="E553" t="str">
        <f ca="1">IF(ISNUMBER(_xludf.SEARCH("SANN",D553)),D553,"")</f>
        <v/>
      </c>
    </row>
    <row r="554" spans="1:5">
      <c r="A554" s="295" t="s">
        <v>1560</v>
      </c>
      <c r="C554" t="b">
        <f t="shared" si="8"/>
        <v>1</v>
      </c>
      <c r="D554" s="205" t="b">
        <v>1</v>
      </c>
      <c r="E554" t="str">
        <f ca="1">IF(ISNUMBER(_xludf.SEARCH("SANN",D554)),D554,"")</f>
        <v/>
      </c>
    </row>
    <row r="555" spans="1:5">
      <c r="A555" s="295" t="s">
        <v>1400</v>
      </c>
      <c r="C555" t="b">
        <f t="shared" si="8"/>
        <v>0</v>
      </c>
      <c r="D555" t="b">
        <v>0</v>
      </c>
      <c r="E555" t="str">
        <f ca="1">IF(ISNUMBER(_xludf.SEARCH("SANN",D555)),D555,"")</f>
        <v/>
      </c>
    </row>
    <row r="556" spans="1:5">
      <c r="A556" s="295" t="s">
        <v>1177</v>
      </c>
      <c r="C556" t="b">
        <f t="shared" si="8"/>
        <v>0</v>
      </c>
      <c r="D556" t="b">
        <v>0</v>
      </c>
      <c r="E556" t="str">
        <f ca="1">IF(ISNUMBER(_xludf.SEARCH("SANN",D556)),D556,"")</f>
        <v/>
      </c>
    </row>
    <row r="557" spans="1:5">
      <c r="A557" s="295" t="s">
        <v>1844</v>
      </c>
      <c r="C557" t="b">
        <f t="shared" si="8"/>
        <v>0</v>
      </c>
      <c r="D557" t="b">
        <v>0</v>
      </c>
      <c r="E557" t="str">
        <f ca="1">IF(ISNUMBER(_xludf.SEARCH("SANN",D557)),D557,"")</f>
        <v/>
      </c>
    </row>
    <row r="558" spans="1:5">
      <c r="A558" s="295" t="s">
        <v>1887</v>
      </c>
      <c r="C558" t="b">
        <f t="shared" si="8"/>
        <v>0</v>
      </c>
      <c r="D558" t="b">
        <v>0</v>
      </c>
      <c r="E558" t="str">
        <f ca="1">IF(ISNUMBER(_xludf.SEARCH("SANN",D558)),D558,"")</f>
        <v/>
      </c>
    </row>
    <row r="559" spans="1:5">
      <c r="A559" s="295" t="s">
        <v>1967</v>
      </c>
      <c r="C559" t="b">
        <f t="shared" si="8"/>
        <v>0</v>
      </c>
      <c r="D559" t="b">
        <v>0</v>
      </c>
      <c r="E559" t="str">
        <f ca="1">IF(ISNUMBER(_xludf.SEARCH("SANN",D559)),D559,"")</f>
        <v/>
      </c>
    </row>
    <row r="560" spans="1:5">
      <c r="A560" s="295" t="s">
        <v>1891</v>
      </c>
      <c r="C560" t="b">
        <f t="shared" si="8"/>
        <v>0</v>
      </c>
      <c r="D560" t="b">
        <v>0</v>
      </c>
      <c r="E560" t="str">
        <f ca="1">IF(ISNUMBER(_xludf.SEARCH("SANN",D560)),D560,"")</f>
        <v/>
      </c>
    </row>
    <row r="561" spans="1:5">
      <c r="A561" s="295" t="s">
        <v>3677</v>
      </c>
      <c r="C561" t="b">
        <f t="shared" si="8"/>
        <v>1</v>
      </c>
      <c r="E561" t="str">
        <f ca="1">IF(ISNUMBER(_xludf.SEARCH("SANN",D561)),D561,"")</f>
        <v/>
      </c>
    </row>
    <row r="562" spans="1:5">
      <c r="A562" s="295" t="s">
        <v>2034</v>
      </c>
      <c r="C562" t="b">
        <f t="shared" si="8"/>
        <v>0</v>
      </c>
      <c r="D562" t="b">
        <v>0</v>
      </c>
      <c r="E562" t="str">
        <f ca="1">IF(ISNUMBER(_xludf.SEARCH("SANN",D562)),D562,"")</f>
        <v/>
      </c>
    </row>
    <row r="563" spans="1:5">
      <c r="A563" s="295" t="s">
        <v>1941</v>
      </c>
      <c r="C563" t="b">
        <f t="shared" si="8"/>
        <v>0</v>
      </c>
      <c r="D563" t="b">
        <v>0</v>
      </c>
      <c r="E563" t="str">
        <f ca="1">IF(ISNUMBER(_xludf.SEARCH("SANN",D563)),D563,"")</f>
        <v/>
      </c>
    </row>
    <row r="564" spans="1:5">
      <c r="A564" s="295" t="s">
        <v>1706</v>
      </c>
      <c r="C564" t="b">
        <f t="shared" si="8"/>
        <v>0</v>
      </c>
      <c r="D564" t="b">
        <v>0</v>
      </c>
      <c r="E564" t="str">
        <f ca="1">IF(ISNUMBER(_xludf.SEARCH("SANN",D564)),D564,"")</f>
        <v/>
      </c>
    </row>
    <row r="565" spans="1:5">
      <c r="A565" s="295" t="s">
        <v>1829</v>
      </c>
      <c r="C565" t="b">
        <f t="shared" si="8"/>
        <v>0</v>
      </c>
      <c r="D565" t="b">
        <v>0</v>
      </c>
      <c r="E565" t="str">
        <f ca="1">IF(ISNUMBER(_xludf.SEARCH("SANN",D565)),D565,"")</f>
        <v/>
      </c>
    </row>
    <row r="566" spans="1:5">
      <c r="A566" s="295" t="s">
        <v>1293</v>
      </c>
      <c r="C566" t="b">
        <f t="shared" si="8"/>
        <v>0</v>
      </c>
      <c r="D566" t="b">
        <v>0</v>
      </c>
      <c r="E566" t="str">
        <f ca="1">IF(ISNUMBER(_xludf.SEARCH("SANN",D566)),D566,"")</f>
        <v/>
      </c>
    </row>
    <row r="567" spans="1:5">
      <c r="A567" s="295" t="s">
        <v>3677</v>
      </c>
      <c r="C567" t="b">
        <f t="shared" si="8"/>
        <v>1</v>
      </c>
      <c r="E567" t="str">
        <f ca="1">IF(ISNUMBER(_xludf.SEARCH("SANN",D567)),D567,"")</f>
        <v/>
      </c>
    </row>
    <row r="568" spans="1:5">
      <c r="A568" s="295" t="s">
        <v>1954</v>
      </c>
      <c r="C568" t="b">
        <f t="shared" si="8"/>
        <v>0</v>
      </c>
      <c r="D568" t="b">
        <v>0</v>
      </c>
      <c r="E568" t="str">
        <f ca="1">IF(ISNUMBER(_xludf.SEARCH("SANN",D568)),D568,"")</f>
        <v/>
      </c>
    </row>
    <row r="569" spans="1:5">
      <c r="A569" s="295" t="s">
        <v>1916</v>
      </c>
      <c r="C569" t="b">
        <f t="shared" si="8"/>
        <v>0</v>
      </c>
      <c r="D569" t="b">
        <v>0</v>
      </c>
      <c r="E569" t="str">
        <f ca="1">IF(ISNUMBER(_xludf.SEARCH("SANN",D569)),D569,"")</f>
        <v/>
      </c>
    </row>
    <row r="570" spans="1:5">
      <c r="A570" s="295" t="s">
        <v>1379</v>
      </c>
      <c r="C570" t="b">
        <f t="shared" si="8"/>
        <v>0</v>
      </c>
      <c r="D570" t="b">
        <v>0</v>
      </c>
      <c r="E570" t="str">
        <f ca="1">IF(ISNUMBER(_xludf.SEARCH("SANN",D570)),D570,"")</f>
        <v/>
      </c>
    </row>
    <row r="571" spans="1:5">
      <c r="A571" s="295" t="s">
        <v>1650</v>
      </c>
      <c r="C571" t="b">
        <f t="shared" si="8"/>
        <v>0</v>
      </c>
      <c r="D571" t="b">
        <v>0</v>
      </c>
      <c r="E571" t="str">
        <f ca="1">IF(ISNUMBER(_xludf.SEARCH("SANN",D571)),D571,"")</f>
        <v/>
      </c>
    </row>
    <row r="572" spans="1:5">
      <c r="A572" s="295" t="s">
        <v>2002</v>
      </c>
      <c r="C572" t="b">
        <f t="shared" si="8"/>
        <v>0</v>
      </c>
      <c r="D572" t="b">
        <v>0</v>
      </c>
      <c r="E572" t="str">
        <f ca="1">IF(ISNUMBER(_xludf.SEARCH("SANN",D572)),D572,"")</f>
        <v/>
      </c>
    </row>
    <row r="573" spans="1:5">
      <c r="A573" s="295" t="s">
        <v>3677</v>
      </c>
      <c r="C573" t="b">
        <f t="shared" si="8"/>
        <v>1</v>
      </c>
      <c r="E573" t="str">
        <f ca="1">IF(ISNUMBER(_xludf.SEARCH("SANN",D573)),D573,"")</f>
        <v/>
      </c>
    </row>
    <row r="574" spans="1:5">
      <c r="A574" s="295" t="s">
        <v>1840</v>
      </c>
      <c r="C574" t="b">
        <f t="shared" si="8"/>
        <v>0</v>
      </c>
      <c r="D574" t="b">
        <v>0</v>
      </c>
      <c r="E574" t="str">
        <f ca="1">IF(ISNUMBER(_xludf.SEARCH("SANN",D574)),D574,"")</f>
        <v/>
      </c>
    </row>
    <row r="575" spans="1:5">
      <c r="A575" s="295" t="s">
        <v>2010</v>
      </c>
      <c r="C575" t="b">
        <f t="shared" si="8"/>
        <v>0</v>
      </c>
      <c r="D575" t="b">
        <v>0</v>
      </c>
      <c r="E575" t="str">
        <f ca="1">IF(ISNUMBER(_xludf.SEARCH("SANN",D575)),D575,"")</f>
        <v/>
      </c>
    </row>
    <row r="576" spans="1:5">
      <c r="A576" s="295" t="s">
        <v>1533</v>
      </c>
      <c r="C576" t="b">
        <f t="shared" si="8"/>
        <v>0</v>
      </c>
      <c r="D576" t="b">
        <v>0</v>
      </c>
      <c r="E576" t="str">
        <f ca="1">IF(ISNUMBER(_xludf.SEARCH("SANN",D576)),D576,"")</f>
        <v/>
      </c>
    </row>
    <row r="577" spans="1:5">
      <c r="A577" s="295" t="s">
        <v>1983</v>
      </c>
      <c r="C577" t="b">
        <f t="shared" si="8"/>
        <v>0</v>
      </c>
      <c r="D577" t="b">
        <v>0</v>
      </c>
      <c r="E577" t="str">
        <f ca="1">IF(ISNUMBER(_xludf.SEARCH("SANN",D577)),D577,"")</f>
        <v/>
      </c>
    </row>
    <row r="578" spans="1:5">
      <c r="A578" s="295" t="s">
        <v>1715</v>
      </c>
      <c r="C578" t="b">
        <f t="shared" si="8"/>
        <v>0</v>
      </c>
      <c r="D578" t="b">
        <v>0</v>
      </c>
      <c r="E578" t="str">
        <f ca="1">IF(ISNUMBER(_xludf.SEARCH("SANN",D578)),D578,"")</f>
        <v/>
      </c>
    </row>
    <row r="579" spans="1:5">
      <c r="A579" s="295" t="s">
        <v>1566</v>
      </c>
      <c r="C579" t="b">
        <f t="shared" ref="C579:C642" si="9">COUNTIF($A$2:$A$1800, A579)&gt;1</f>
        <v>0</v>
      </c>
      <c r="D579" t="b">
        <v>0</v>
      </c>
      <c r="E579" t="str">
        <f ca="1">IF(ISNUMBER(_xludf.SEARCH("SANN",D579)),D579,"")</f>
        <v/>
      </c>
    </row>
    <row r="580" spans="1:5">
      <c r="A580" s="295" t="s">
        <v>1182</v>
      </c>
      <c r="C580" t="b">
        <f t="shared" si="9"/>
        <v>0</v>
      </c>
      <c r="D580" t="b">
        <v>0</v>
      </c>
      <c r="E580" t="str">
        <f ca="1">IF(ISNUMBER(_xludf.SEARCH("SANN",D580)),D580,"")</f>
        <v/>
      </c>
    </row>
    <row r="581" spans="1:5">
      <c r="A581" s="295" t="s">
        <v>1258</v>
      </c>
      <c r="C581" t="b">
        <f t="shared" si="9"/>
        <v>1</v>
      </c>
      <c r="D581" s="205" t="b">
        <v>1</v>
      </c>
      <c r="E581" t="str">
        <f ca="1">IF(ISNUMBER(_xludf.SEARCH("SANN",D581)),D581,"")</f>
        <v/>
      </c>
    </row>
    <row r="582" spans="1:5">
      <c r="A582" s="295" t="s">
        <v>3677</v>
      </c>
      <c r="C582" t="b">
        <f t="shared" si="9"/>
        <v>1</v>
      </c>
      <c r="E582" t="str">
        <f ca="1">IF(ISNUMBER(_xludf.SEARCH("SANN",D582)),D582,"")</f>
        <v/>
      </c>
    </row>
    <row r="583" spans="1:5">
      <c r="A583" s="295" t="s">
        <v>1339</v>
      </c>
      <c r="C583" t="b">
        <f t="shared" si="9"/>
        <v>0</v>
      </c>
      <c r="D583" t="b">
        <v>0</v>
      </c>
      <c r="E583" t="str">
        <f ca="1">IF(ISNUMBER(_xludf.SEARCH("SANN",D583)),D583,"")</f>
        <v/>
      </c>
    </row>
    <row r="584" spans="1:5">
      <c r="A584" s="295" t="s">
        <v>1845</v>
      </c>
      <c r="C584" t="b">
        <f t="shared" si="9"/>
        <v>0</v>
      </c>
      <c r="D584" t="b">
        <v>0</v>
      </c>
      <c r="E584" t="str">
        <f ca="1">IF(ISNUMBER(_xludf.SEARCH("SANN",D584)),D584,"")</f>
        <v/>
      </c>
    </row>
    <row r="585" spans="1:5">
      <c r="A585" s="295" t="s">
        <v>1666</v>
      </c>
      <c r="C585" t="b">
        <f t="shared" si="9"/>
        <v>0</v>
      </c>
      <c r="D585" t="b">
        <v>0</v>
      </c>
      <c r="E585" t="str">
        <f ca="1">IF(ISNUMBER(_xludf.SEARCH("SANN",D585)),D585,"")</f>
        <v/>
      </c>
    </row>
    <row r="586" spans="1:5">
      <c r="A586" s="295" t="s">
        <v>1978</v>
      </c>
      <c r="C586" t="b">
        <f t="shared" si="9"/>
        <v>0</v>
      </c>
      <c r="D586" t="b">
        <v>0</v>
      </c>
      <c r="E586" t="str">
        <f ca="1">IF(ISNUMBER(_xludf.SEARCH("SANN",D586)),D586,"")</f>
        <v/>
      </c>
    </row>
    <row r="587" spans="1:5">
      <c r="A587" s="295" t="s">
        <v>1714</v>
      </c>
      <c r="C587" t="b">
        <f t="shared" si="9"/>
        <v>0</v>
      </c>
      <c r="D587" t="b">
        <v>0</v>
      </c>
      <c r="E587" t="str">
        <f ca="1">IF(ISNUMBER(_xludf.SEARCH("SANN",D587)),D587,"")</f>
        <v/>
      </c>
    </row>
    <row r="588" spans="1:5">
      <c r="A588" s="295" t="s">
        <v>1747</v>
      </c>
      <c r="C588" t="b">
        <f t="shared" si="9"/>
        <v>0</v>
      </c>
      <c r="D588" t="b">
        <v>0</v>
      </c>
      <c r="E588" t="str">
        <f ca="1">IF(ISNUMBER(_xludf.SEARCH("SANN",D588)),D588,"")</f>
        <v/>
      </c>
    </row>
    <row r="589" spans="1:5">
      <c r="A589" s="295" t="s">
        <v>1889</v>
      </c>
      <c r="C589" t="b">
        <f t="shared" si="9"/>
        <v>0</v>
      </c>
      <c r="D589" t="b">
        <v>0</v>
      </c>
      <c r="E589" t="str">
        <f ca="1">IF(ISNUMBER(_xludf.SEARCH("SANN",D589)),D589,"")</f>
        <v/>
      </c>
    </row>
    <row r="590" spans="1:5">
      <c r="A590" s="295" t="s">
        <v>1586</v>
      </c>
      <c r="C590" t="b">
        <f t="shared" si="9"/>
        <v>0</v>
      </c>
      <c r="D590" t="b">
        <v>0</v>
      </c>
      <c r="E590" t="str">
        <f ca="1">IF(ISNUMBER(_xludf.SEARCH("SANN",D590)),D590,"")</f>
        <v/>
      </c>
    </row>
    <row r="591" spans="1:5">
      <c r="A591" s="295" t="s">
        <v>1207</v>
      </c>
      <c r="C591" t="b">
        <f t="shared" si="9"/>
        <v>0</v>
      </c>
      <c r="D591" t="b">
        <v>0</v>
      </c>
      <c r="E591" t="str">
        <f ca="1">IF(ISNUMBER(_xludf.SEARCH("SANN",D591)),D591,"")</f>
        <v/>
      </c>
    </row>
    <row r="592" spans="1:5">
      <c r="A592" s="295" t="s">
        <v>3677</v>
      </c>
      <c r="C592" t="b">
        <f t="shared" si="9"/>
        <v>1</v>
      </c>
      <c r="E592" t="str">
        <f ca="1">IF(ISNUMBER(_xludf.SEARCH("SANN",D592)),D592,"")</f>
        <v/>
      </c>
    </row>
    <row r="593" spans="1:5">
      <c r="A593" s="295" t="s">
        <v>1433</v>
      </c>
      <c r="C593" t="b">
        <f t="shared" si="9"/>
        <v>0</v>
      </c>
      <c r="D593" t="b">
        <v>0</v>
      </c>
      <c r="E593" t="str">
        <f ca="1">IF(ISNUMBER(_xludf.SEARCH("SANN",D593)),D593,"")</f>
        <v/>
      </c>
    </row>
    <row r="594" spans="1:5">
      <c r="A594" s="295" t="s">
        <v>2031</v>
      </c>
      <c r="C594" t="b">
        <f t="shared" si="9"/>
        <v>0</v>
      </c>
      <c r="D594" t="b">
        <v>0</v>
      </c>
      <c r="E594" t="str">
        <f ca="1">IF(ISNUMBER(_xludf.SEARCH("SANN",D594)),D594,"")</f>
        <v/>
      </c>
    </row>
    <row r="595" spans="1:5">
      <c r="A595" s="295" t="s">
        <v>1775</v>
      </c>
      <c r="C595" t="b">
        <f t="shared" si="9"/>
        <v>0</v>
      </c>
      <c r="D595" t="b">
        <v>0</v>
      </c>
      <c r="E595" t="str">
        <f ca="1">IF(ISNUMBER(_xludf.SEARCH("SANN",D595)),D595,"")</f>
        <v/>
      </c>
    </row>
    <row r="596" spans="1:5">
      <c r="A596" s="295" t="s">
        <v>1761</v>
      </c>
      <c r="C596" t="b">
        <f t="shared" si="9"/>
        <v>0</v>
      </c>
      <c r="D596" t="b">
        <v>0</v>
      </c>
      <c r="E596" t="str">
        <f ca="1">IF(ISNUMBER(_xludf.SEARCH("SANN",D596)),D596,"")</f>
        <v/>
      </c>
    </row>
    <row r="597" spans="1:5">
      <c r="A597" s="295" t="s">
        <v>1985</v>
      </c>
      <c r="C597" t="b">
        <f t="shared" si="9"/>
        <v>0</v>
      </c>
      <c r="D597" t="b">
        <v>0</v>
      </c>
      <c r="E597" t="str">
        <f ca="1">IF(ISNUMBER(_xludf.SEARCH("SANN",D597)),D597,"")</f>
        <v/>
      </c>
    </row>
    <row r="598" spans="1:5">
      <c r="A598" s="295" t="s">
        <v>2017</v>
      </c>
      <c r="C598" t="b">
        <f t="shared" si="9"/>
        <v>0</v>
      </c>
      <c r="D598" t="b">
        <v>0</v>
      </c>
      <c r="E598" t="str">
        <f ca="1">IF(ISNUMBER(_xludf.SEARCH("SANN",D598)),D598,"")</f>
        <v/>
      </c>
    </row>
    <row r="599" spans="1:5">
      <c r="A599" s="295" t="s">
        <v>1897</v>
      </c>
      <c r="C599" t="b">
        <f t="shared" si="9"/>
        <v>0</v>
      </c>
      <c r="D599" t="b">
        <v>0</v>
      </c>
      <c r="E599" t="str">
        <f ca="1">IF(ISNUMBER(_xludf.SEARCH("SANN",D599)),D599,"")</f>
        <v/>
      </c>
    </row>
    <row r="600" spans="1:5">
      <c r="A600" s="295" t="s">
        <v>3677</v>
      </c>
      <c r="C600" t="b">
        <f t="shared" si="9"/>
        <v>1</v>
      </c>
      <c r="E600" t="str">
        <f ca="1">IF(ISNUMBER(_xludf.SEARCH("SANN",D600)),D600,"")</f>
        <v/>
      </c>
    </row>
    <row r="601" spans="1:5">
      <c r="A601" s="295" t="s">
        <v>1875</v>
      </c>
      <c r="C601" t="b">
        <f t="shared" si="9"/>
        <v>0</v>
      </c>
      <c r="D601" t="b">
        <v>0</v>
      </c>
      <c r="E601" t="str">
        <f ca="1">IF(ISNUMBER(_xludf.SEARCH("SANN",D601)),D601,"")</f>
        <v/>
      </c>
    </row>
    <row r="602" spans="1:5">
      <c r="A602" s="295" t="s">
        <v>1843</v>
      </c>
      <c r="C602" t="b">
        <f t="shared" si="9"/>
        <v>0</v>
      </c>
      <c r="D602" t="b">
        <v>0</v>
      </c>
      <c r="E602" t="str">
        <f ca="1">IF(ISNUMBER(_xludf.SEARCH("SANN",D602)),D602,"")</f>
        <v/>
      </c>
    </row>
    <row r="603" spans="1:5">
      <c r="A603" s="295" t="s">
        <v>1470</v>
      </c>
      <c r="C603" t="b">
        <f t="shared" si="9"/>
        <v>0</v>
      </c>
      <c r="D603" t="b">
        <v>0</v>
      </c>
      <c r="E603" t="str">
        <f ca="1">IF(ISNUMBER(_xludf.SEARCH("SANN",D603)),D603,"")</f>
        <v/>
      </c>
    </row>
    <row r="604" spans="1:5">
      <c r="A604" s="295" t="s">
        <v>1328</v>
      </c>
      <c r="C604" t="b">
        <f t="shared" si="9"/>
        <v>0</v>
      </c>
      <c r="D604" t="b">
        <v>0</v>
      </c>
      <c r="E604" t="str">
        <f ca="1">IF(ISNUMBER(_xludf.SEARCH("SANN",D604)),D604,"")</f>
        <v/>
      </c>
    </row>
    <row r="605" spans="1:5">
      <c r="A605" s="295" t="s">
        <v>1811</v>
      </c>
      <c r="C605" t="b">
        <f t="shared" si="9"/>
        <v>0</v>
      </c>
      <c r="D605" t="b">
        <v>0</v>
      </c>
      <c r="E605" t="str">
        <f ca="1">IF(ISNUMBER(_xludf.SEARCH("SANN",D605)),D605,"")</f>
        <v/>
      </c>
    </row>
    <row r="606" spans="1:5">
      <c r="A606" s="295" t="s">
        <v>1707</v>
      </c>
      <c r="C606" t="b">
        <f t="shared" si="9"/>
        <v>0</v>
      </c>
      <c r="D606" t="b">
        <v>0</v>
      </c>
      <c r="E606" t="str">
        <f ca="1">IF(ISNUMBER(_xludf.SEARCH("SANN",D606)),D606,"")</f>
        <v/>
      </c>
    </row>
    <row r="607" spans="1:5">
      <c r="A607" s="295" t="s">
        <v>1641</v>
      </c>
      <c r="C607" t="b">
        <f t="shared" si="9"/>
        <v>0</v>
      </c>
      <c r="D607" t="b">
        <v>0</v>
      </c>
      <c r="E607" t="str">
        <f ca="1">IF(ISNUMBER(_xludf.SEARCH("SANN",D607)),D607,"")</f>
        <v/>
      </c>
    </row>
    <row r="608" spans="1:5">
      <c r="A608" s="295" t="s">
        <v>3677</v>
      </c>
      <c r="C608" t="b">
        <f t="shared" si="9"/>
        <v>1</v>
      </c>
      <c r="E608" t="str">
        <f ca="1">IF(ISNUMBER(_xludf.SEARCH("SANN",D608)),D608,"")</f>
        <v/>
      </c>
    </row>
    <row r="609" spans="1:5">
      <c r="A609" s="295" t="s">
        <v>1746</v>
      </c>
      <c r="C609" t="b">
        <f t="shared" si="9"/>
        <v>0</v>
      </c>
      <c r="D609" t="b">
        <v>0</v>
      </c>
      <c r="E609" t="str">
        <f ca="1">IF(ISNUMBER(_xludf.SEARCH("SANN",D609)),D609,"")</f>
        <v/>
      </c>
    </row>
    <row r="610" spans="1:5">
      <c r="A610" s="295" t="s">
        <v>1915</v>
      </c>
      <c r="C610" t="b">
        <f t="shared" si="9"/>
        <v>0</v>
      </c>
      <c r="D610" t="b">
        <v>0</v>
      </c>
      <c r="E610" t="str">
        <f ca="1">IF(ISNUMBER(_xludf.SEARCH("SANN",D610)),D610,"")</f>
        <v/>
      </c>
    </row>
    <row r="611" spans="1:5">
      <c r="A611" s="295" t="s">
        <v>1535</v>
      </c>
      <c r="C611" t="b">
        <f t="shared" si="9"/>
        <v>0</v>
      </c>
      <c r="D611" t="b">
        <v>0</v>
      </c>
      <c r="E611" t="str">
        <f ca="1">IF(ISNUMBER(_xludf.SEARCH("SANN",D611)),D611,"")</f>
        <v/>
      </c>
    </row>
    <row r="612" spans="1:5">
      <c r="A612" s="295" t="s">
        <v>1702</v>
      </c>
      <c r="C612" t="b">
        <f t="shared" si="9"/>
        <v>0</v>
      </c>
      <c r="D612" t="b">
        <v>0</v>
      </c>
      <c r="E612" t="str">
        <f ca="1">IF(ISNUMBER(_xludf.SEARCH("SANN",D612)),D612,"")</f>
        <v/>
      </c>
    </row>
    <row r="613" spans="1:5">
      <c r="A613" s="295" t="s">
        <v>3677</v>
      </c>
      <c r="C613" t="b">
        <f t="shared" si="9"/>
        <v>1</v>
      </c>
      <c r="E613" t="str">
        <f ca="1">IF(ISNUMBER(_xludf.SEARCH("SANN",D613)),D613,"")</f>
        <v/>
      </c>
    </row>
    <row r="614" spans="1:5">
      <c r="A614" s="295" t="s">
        <v>1743</v>
      </c>
      <c r="C614" t="b">
        <f t="shared" si="9"/>
        <v>0</v>
      </c>
      <c r="D614" t="b">
        <v>0</v>
      </c>
      <c r="E614" t="str">
        <f ca="1">IF(ISNUMBER(_xludf.SEARCH("SANN",D614)),D614,"")</f>
        <v/>
      </c>
    </row>
    <row r="615" spans="1:5">
      <c r="A615" s="295" t="s">
        <v>1895</v>
      </c>
      <c r="C615" t="b">
        <f t="shared" si="9"/>
        <v>0</v>
      </c>
      <c r="D615" t="b">
        <v>0</v>
      </c>
      <c r="E615" t="str">
        <f ca="1">IF(ISNUMBER(_xludf.SEARCH("SANN",D615)),D615,"")</f>
        <v/>
      </c>
    </row>
    <row r="616" spans="1:5">
      <c r="A616" s="295" t="s">
        <v>1331</v>
      </c>
      <c r="C616" t="b">
        <f t="shared" si="9"/>
        <v>0</v>
      </c>
      <c r="D616" t="b">
        <v>0</v>
      </c>
      <c r="E616" t="str">
        <f ca="1">IF(ISNUMBER(_xludf.SEARCH("SANN",D616)),D616,"")</f>
        <v/>
      </c>
    </row>
    <row r="617" spans="1:5">
      <c r="A617" s="295" t="s">
        <v>1727</v>
      </c>
      <c r="C617" t="b">
        <f t="shared" si="9"/>
        <v>0</v>
      </c>
      <c r="D617" t="b">
        <v>0</v>
      </c>
      <c r="E617" t="str">
        <f ca="1">IF(ISNUMBER(_xludf.SEARCH("SANN",D617)),D617,"")</f>
        <v/>
      </c>
    </row>
    <row r="618" spans="1:5">
      <c r="A618" s="295" t="s">
        <v>2036</v>
      </c>
      <c r="C618" t="b">
        <f t="shared" si="9"/>
        <v>0</v>
      </c>
      <c r="D618" t="b">
        <v>0</v>
      </c>
      <c r="E618" t="str">
        <f ca="1">IF(ISNUMBER(_xludf.SEARCH("SANN",D618)),D618,"")</f>
        <v/>
      </c>
    </row>
    <row r="619" spans="1:5">
      <c r="A619" s="295" t="s">
        <v>1640</v>
      </c>
      <c r="C619" t="b">
        <f t="shared" si="9"/>
        <v>0</v>
      </c>
      <c r="D619" t="b">
        <v>0</v>
      </c>
      <c r="E619" t="str">
        <f ca="1">IF(ISNUMBER(_xludf.SEARCH("SANN",D619)),D619,"")</f>
        <v/>
      </c>
    </row>
    <row r="620" spans="1:5">
      <c r="A620" s="295" t="s">
        <v>1972</v>
      </c>
      <c r="C620" t="b">
        <f t="shared" si="9"/>
        <v>0</v>
      </c>
      <c r="D620" t="b">
        <v>0</v>
      </c>
      <c r="E620" t="str">
        <f ca="1">IF(ISNUMBER(_xludf.SEARCH("SANN",D620)),D620,"")</f>
        <v/>
      </c>
    </row>
    <row r="621" spans="1:5">
      <c r="A621" s="295" t="s">
        <v>1628</v>
      </c>
      <c r="C621" t="b">
        <f t="shared" si="9"/>
        <v>0</v>
      </c>
      <c r="D621" t="b">
        <v>0</v>
      </c>
      <c r="E621" t="str">
        <f ca="1">IF(ISNUMBER(_xludf.SEARCH("SANN",D621)),D621,"")</f>
        <v/>
      </c>
    </row>
    <row r="622" spans="1:5">
      <c r="A622" s="295" t="s">
        <v>1180</v>
      </c>
      <c r="C622" t="b">
        <f t="shared" si="9"/>
        <v>0</v>
      </c>
      <c r="D622" t="b">
        <v>0</v>
      </c>
      <c r="E622" t="str">
        <f ca="1">IF(ISNUMBER(_xludf.SEARCH("SANN",D622)),D622,"")</f>
        <v/>
      </c>
    </row>
    <row r="623" spans="1:5">
      <c r="A623" s="295" t="s">
        <v>1914</v>
      </c>
      <c r="C623" t="b">
        <f t="shared" si="9"/>
        <v>0</v>
      </c>
      <c r="D623" t="b">
        <v>0</v>
      </c>
      <c r="E623" t="str">
        <f ca="1">IF(ISNUMBER(_xludf.SEARCH("SANN",D623)),D623,"")</f>
        <v/>
      </c>
    </row>
    <row r="624" spans="1:5">
      <c r="A624" s="295" t="s">
        <v>3677</v>
      </c>
      <c r="C624" t="b">
        <f t="shared" si="9"/>
        <v>1</v>
      </c>
      <c r="E624" t="str">
        <f ca="1">IF(ISNUMBER(_xludf.SEARCH("SANN",D624)),D624,"")</f>
        <v/>
      </c>
    </row>
    <row r="625" spans="1:5">
      <c r="A625" s="295" t="s">
        <v>1784</v>
      </c>
      <c r="C625" t="b">
        <f t="shared" si="9"/>
        <v>0</v>
      </c>
      <c r="D625" t="b">
        <v>0</v>
      </c>
      <c r="E625" t="str">
        <f ca="1">IF(ISNUMBER(_xludf.SEARCH("SANN",D625)),D625,"")</f>
        <v/>
      </c>
    </row>
    <row r="626" spans="1:5">
      <c r="A626" s="295" t="s">
        <v>1885</v>
      </c>
      <c r="C626" t="b">
        <f t="shared" si="9"/>
        <v>0</v>
      </c>
      <c r="D626" t="b">
        <v>0</v>
      </c>
      <c r="E626" t="str">
        <f ca="1">IF(ISNUMBER(_xludf.SEARCH("SANN",D626)),D626,"")</f>
        <v/>
      </c>
    </row>
    <row r="627" spans="1:5">
      <c r="A627" s="295" t="s">
        <v>2028</v>
      </c>
      <c r="C627" t="b">
        <f t="shared" si="9"/>
        <v>0</v>
      </c>
      <c r="D627" t="b">
        <v>0</v>
      </c>
      <c r="E627" t="str">
        <f ca="1">IF(ISNUMBER(_xludf.SEARCH("SANN",D627)),D627,"")</f>
        <v/>
      </c>
    </row>
    <row r="628" spans="1:5">
      <c r="A628" s="295" t="s">
        <v>1679</v>
      </c>
      <c r="C628" t="b">
        <f t="shared" si="9"/>
        <v>0</v>
      </c>
      <c r="D628" t="b">
        <v>0</v>
      </c>
      <c r="E628" t="str">
        <f ca="1">IF(ISNUMBER(_xludf.SEARCH("SANN",D628)),D628,"")</f>
        <v/>
      </c>
    </row>
    <row r="629" spans="1:5">
      <c r="A629" s="295" t="s">
        <v>1865</v>
      </c>
      <c r="C629" t="b">
        <f t="shared" si="9"/>
        <v>0</v>
      </c>
      <c r="D629" t="b">
        <v>0</v>
      </c>
      <c r="E629" t="str">
        <f ca="1">IF(ISNUMBER(_xludf.SEARCH("SANN",D629)),D629,"")</f>
        <v/>
      </c>
    </row>
    <row r="630" spans="1:5">
      <c r="A630" s="295" t="s">
        <v>1749</v>
      </c>
      <c r="C630" t="b">
        <f t="shared" si="9"/>
        <v>0</v>
      </c>
      <c r="D630" t="b">
        <v>0</v>
      </c>
      <c r="E630" t="str">
        <f ca="1">IF(ISNUMBER(_xludf.SEARCH("SANN",D630)),D630,"")</f>
        <v/>
      </c>
    </row>
    <row r="631" spans="1:5">
      <c r="A631" s="295" t="s">
        <v>1584</v>
      </c>
      <c r="C631" t="b">
        <f t="shared" si="9"/>
        <v>0</v>
      </c>
      <c r="D631" t="b">
        <v>0</v>
      </c>
      <c r="E631" t="str">
        <f ca="1">IF(ISNUMBER(_xludf.SEARCH("SANN",D631)),D631,"")</f>
        <v/>
      </c>
    </row>
    <row r="632" spans="1:5">
      <c r="A632" s="295" t="s">
        <v>2018</v>
      </c>
      <c r="C632" t="b">
        <f t="shared" si="9"/>
        <v>0</v>
      </c>
      <c r="D632" t="b">
        <v>0</v>
      </c>
      <c r="E632" t="str">
        <f ca="1">IF(ISNUMBER(_xludf.SEARCH("SANN",D632)),D632,"")</f>
        <v/>
      </c>
    </row>
    <row r="633" spans="1:5">
      <c r="A633" s="295" t="s">
        <v>3677</v>
      </c>
      <c r="C633" t="b">
        <f t="shared" si="9"/>
        <v>1</v>
      </c>
      <c r="E633" t="str">
        <f ca="1">IF(ISNUMBER(_xludf.SEARCH("SANN",D633)),D633,"")</f>
        <v/>
      </c>
    </row>
    <row r="634" spans="1:5">
      <c r="A634" s="295" t="s">
        <v>2005</v>
      </c>
      <c r="C634" t="b">
        <f t="shared" si="9"/>
        <v>0</v>
      </c>
      <c r="D634" t="b">
        <v>0</v>
      </c>
      <c r="E634" t="str">
        <f ca="1">IF(ISNUMBER(_xludf.SEARCH("SANN",D634)),D634,"")</f>
        <v/>
      </c>
    </row>
    <row r="635" spans="1:5">
      <c r="A635" s="295" t="s">
        <v>1960</v>
      </c>
      <c r="C635" t="b">
        <f t="shared" si="9"/>
        <v>0</v>
      </c>
      <c r="D635" t="b">
        <v>0</v>
      </c>
      <c r="E635" t="str">
        <f ca="1">IF(ISNUMBER(_xludf.SEARCH("SANN",D635)),D635,"")</f>
        <v/>
      </c>
    </row>
    <row r="636" spans="1:5">
      <c r="A636" s="295" t="s">
        <v>1712</v>
      </c>
      <c r="C636" t="b">
        <f t="shared" si="9"/>
        <v>0</v>
      </c>
      <c r="D636" t="b">
        <v>0</v>
      </c>
      <c r="E636" t="str">
        <f ca="1">IF(ISNUMBER(_xludf.SEARCH("SANN",D636)),D636,"")</f>
        <v/>
      </c>
    </row>
    <row r="637" spans="1:5">
      <c r="A637" s="295" t="s">
        <v>1807</v>
      </c>
      <c r="C637" t="b">
        <f t="shared" si="9"/>
        <v>0</v>
      </c>
      <c r="D637" t="b">
        <v>0</v>
      </c>
      <c r="E637" t="str">
        <f ca="1">IF(ISNUMBER(_xludf.SEARCH("SANN",D637)),D637,"")</f>
        <v/>
      </c>
    </row>
    <row r="638" spans="1:5">
      <c r="A638" s="295" t="s">
        <v>1796</v>
      </c>
      <c r="C638" t="b">
        <f t="shared" si="9"/>
        <v>0</v>
      </c>
      <c r="D638" t="b">
        <v>0</v>
      </c>
      <c r="E638" t="str">
        <f ca="1">IF(ISNUMBER(_xludf.SEARCH("SANN",D638)),D638,"")</f>
        <v/>
      </c>
    </row>
    <row r="639" spans="1:5">
      <c r="A639" s="295" t="s">
        <v>1270</v>
      </c>
      <c r="C639" t="b">
        <f t="shared" si="9"/>
        <v>0</v>
      </c>
      <c r="D639" t="b">
        <v>0</v>
      </c>
      <c r="E639" t="str">
        <f ca="1">IF(ISNUMBER(_xludf.SEARCH("SANN",D639)),D639,"")</f>
        <v/>
      </c>
    </row>
    <row r="640" spans="1:5">
      <c r="A640" s="295" t="s">
        <v>1868</v>
      </c>
      <c r="C640" t="b">
        <f t="shared" si="9"/>
        <v>0</v>
      </c>
      <c r="D640" t="b">
        <v>0</v>
      </c>
      <c r="E640" t="str">
        <f ca="1">IF(ISNUMBER(_xludf.SEARCH("SANN",D640)),D640,"")</f>
        <v/>
      </c>
    </row>
    <row r="641" spans="1:5">
      <c r="A641" s="295" t="s">
        <v>1864</v>
      </c>
      <c r="C641" t="b">
        <f t="shared" si="9"/>
        <v>0</v>
      </c>
      <c r="D641" t="b">
        <v>0</v>
      </c>
      <c r="E641" t="str">
        <f ca="1">IF(ISNUMBER(_xludf.SEARCH("SANN",D641)),D641,"")</f>
        <v/>
      </c>
    </row>
    <row r="642" spans="1:5">
      <c r="A642" s="295" t="s">
        <v>1735</v>
      </c>
      <c r="C642" t="b">
        <f t="shared" si="9"/>
        <v>0</v>
      </c>
      <c r="D642" t="b">
        <v>0</v>
      </c>
      <c r="E642" t="str">
        <f ca="1">IF(ISNUMBER(_xludf.SEARCH("SANN",D642)),D642,"")</f>
        <v/>
      </c>
    </row>
    <row r="643" spans="1:5">
      <c r="A643" s="295" t="s">
        <v>1903</v>
      </c>
      <c r="C643" t="b">
        <f t="shared" ref="C643:C706" si="10">COUNTIF($A$2:$A$1800, A643)&gt;1</f>
        <v>0</v>
      </c>
      <c r="D643" t="b">
        <v>0</v>
      </c>
      <c r="E643" t="str">
        <f ca="1">IF(ISNUMBER(_xludf.SEARCH("SANN",D643)),D643,"")</f>
        <v/>
      </c>
    </row>
    <row r="644" spans="1:5">
      <c r="A644" s="295" t="s">
        <v>1882</v>
      </c>
      <c r="C644" t="b">
        <f t="shared" si="10"/>
        <v>0</v>
      </c>
      <c r="D644" t="b">
        <v>0</v>
      </c>
      <c r="E644" t="str">
        <f ca="1">IF(ISNUMBER(_xludf.SEARCH("SANN",D644)),D644,"")</f>
        <v/>
      </c>
    </row>
    <row r="645" spans="1:5">
      <c r="A645" s="295" t="s">
        <v>1378</v>
      </c>
      <c r="C645" t="b">
        <f t="shared" si="10"/>
        <v>0</v>
      </c>
      <c r="D645" t="b">
        <v>0</v>
      </c>
      <c r="E645" t="str">
        <f ca="1">IF(ISNUMBER(_xludf.SEARCH("SANN",D645)),D645,"")</f>
        <v/>
      </c>
    </row>
    <row r="646" spans="1:5">
      <c r="A646" s="295" t="s">
        <v>1877</v>
      </c>
      <c r="C646" t="b">
        <f t="shared" si="10"/>
        <v>0</v>
      </c>
      <c r="D646" t="b">
        <v>0</v>
      </c>
      <c r="E646" t="str">
        <f ca="1">IF(ISNUMBER(_xludf.SEARCH("SANN",D646)),D646,"")</f>
        <v/>
      </c>
    </row>
    <row r="647" spans="1:5">
      <c r="A647" s="295" t="s">
        <v>1788</v>
      </c>
      <c r="C647" t="b">
        <f t="shared" si="10"/>
        <v>0</v>
      </c>
      <c r="D647" t="b">
        <v>0</v>
      </c>
      <c r="E647" t="str">
        <f ca="1">IF(ISNUMBER(_xludf.SEARCH("SANN",D647)),D647,"")</f>
        <v/>
      </c>
    </row>
    <row r="648" spans="1:5">
      <c r="A648" s="295" t="s">
        <v>1820</v>
      </c>
      <c r="C648" t="b">
        <f t="shared" si="10"/>
        <v>0</v>
      </c>
      <c r="D648" t="b">
        <v>0</v>
      </c>
      <c r="E648" t="str">
        <f ca="1">IF(ISNUMBER(_xludf.SEARCH("SANN",D648)),D648,"")</f>
        <v/>
      </c>
    </row>
    <row r="649" spans="1:5">
      <c r="A649" s="295" t="s">
        <v>1910</v>
      </c>
      <c r="C649" t="b">
        <f t="shared" si="10"/>
        <v>0</v>
      </c>
      <c r="D649" t="b">
        <v>0</v>
      </c>
      <c r="E649" t="str">
        <f ca="1">IF(ISNUMBER(_xludf.SEARCH("SANN",D649)),D649,"")</f>
        <v/>
      </c>
    </row>
    <row r="650" spans="1:5">
      <c r="A650" s="295" t="s">
        <v>1958</v>
      </c>
      <c r="C650" t="b">
        <f t="shared" si="10"/>
        <v>0</v>
      </c>
      <c r="D650" t="b">
        <v>0</v>
      </c>
      <c r="E650" t="str">
        <f ca="1">IF(ISNUMBER(_xludf.SEARCH("SANN",D650)),D650,"")</f>
        <v/>
      </c>
    </row>
    <row r="651" spans="1:5">
      <c r="A651" s="295" t="s">
        <v>2014</v>
      </c>
      <c r="C651" t="b">
        <f t="shared" si="10"/>
        <v>0</v>
      </c>
      <c r="D651" t="b">
        <v>0</v>
      </c>
      <c r="E651" t="str">
        <f ca="1">IF(ISNUMBER(_xludf.SEARCH("SANN",D651)),D651,"")</f>
        <v/>
      </c>
    </row>
    <row r="652" spans="1:5">
      <c r="A652" s="295" t="s">
        <v>1616</v>
      </c>
      <c r="C652" t="b">
        <f t="shared" si="10"/>
        <v>0</v>
      </c>
      <c r="D652" t="b">
        <v>0</v>
      </c>
      <c r="E652" t="str">
        <f ca="1">IF(ISNUMBER(_xludf.SEARCH("SANN",D652)),D652,"")</f>
        <v/>
      </c>
    </row>
    <row r="653" spans="1:5">
      <c r="A653" s="295" t="s">
        <v>1994</v>
      </c>
      <c r="C653" t="b">
        <f t="shared" si="10"/>
        <v>0</v>
      </c>
      <c r="D653" t="b">
        <v>0</v>
      </c>
      <c r="E653" t="str">
        <f ca="1">IF(ISNUMBER(_xludf.SEARCH("SANN",D653)),D653,"")</f>
        <v/>
      </c>
    </row>
    <row r="654" spans="1:5">
      <c r="A654" s="295" t="s">
        <v>1687</v>
      </c>
      <c r="C654" t="b">
        <f t="shared" si="10"/>
        <v>0</v>
      </c>
      <c r="D654" t="b">
        <v>0</v>
      </c>
      <c r="E654" t="str">
        <f ca="1">IF(ISNUMBER(_xludf.SEARCH("SANN",D654)),D654,"")</f>
        <v/>
      </c>
    </row>
    <row r="655" spans="1:5">
      <c r="A655" s="295" t="s">
        <v>2045</v>
      </c>
      <c r="C655" t="b">
        <f t="shared" si="10"/>
        <v>0</v>
      </c>
      <c r="D655" t="b">
        <v>0</v>
      </c>
      <c r="E655" t="str">
        <f ca="1">IF(ISNUMBER(_xludf.SEARCH("SANN",D655)),D655,"")</f>
        <v/>
      </c>
    </row>
    <row r="656" spans="1:5">
      <c r="A656" s="295" t="s">
        <v>1279</v>
      </c>
      <c r="C656" t="b">
        <f t="shared" si="10"/>
        <v>0</v>
      </c>
      <c r="D656" t="b">
        <v>0</v>
      </c>
      <c r="E656" t="str">
        <f ca="1">IF(ISNUMBER(_xludf.SEARCH("SANN",D656)),D656,"")</f>
        <v/>
      </c>
    </row>
    <row r="657" spans="1:5">
      <c r="A657" s="295" t="s">
        <v>1689</v>
      </c>
      <c r="C657" t="b">
        <f t="shared" si="10"/>
        <v>0</v>
      </c>
      <c r="D657" t="b">
        <v>0</v>
      </c>
      <c r="E657" t="str">
        <f ca="1">IF(ISNUMBER(_xludf.SEARCH("SANN",D657)),D657,"")</f>
        <v/>
      </c>
    </row>
    <row r="658" spans="1:5">
      <c r="A658" s="295" t="s">
        <v>1846</v>
      </c>
      <c r="C658" t="b">
        <f t="shared" si="10"/>
        <v>0</v>
      </c>
      <c r="D658" t="b">
        <v>0</v>
      </c>
      <c r="E658" t="str">
        <f ca="1">IF(ISNUMBER(_xludf.SEARCH("SANN",D658)),D658,"")</f>
        <v/>
      </c>
    </row>
    <row r="659" spans="1:5">
      <c r="A659" s="295" t="s">
        <v>1880</v>
      </c>
      <c r="C659" t="b">
        <f t="shared" si="10"/>
        <v>0</v>
      </c>
      <c r="D659" t="b">
        <v>0</v>
      </c>
      <c r="E659" t="str">
        <f ca="1">IF(ISNUMBER(_xludf.SEARCH("SANN",D659)),D659,"")</f>
        <v/>
      </c>
    </row>
    <row r="660" spans="1:5">
      <c r="A660" s="295" t="s">
        <v>1927</v>
      </c>
      <c r="C660" t="b">
        <f t="shared" si="10"/>
        <v>0</v>
      </c>
      <c r="D660" t="b">
        <v>0</v>
      </c>
      <c r="E660" t="str">
        <f ca="1">IF(ISNUMBER(_xludf.SEARCH("SANN",D660)),D660,"")</f>
        <v/>
      </c>
    </row>
    <row r="661" spans="1:5">
      <c r="A661" s="295" t="s">
        <v>1997</v>
      </c>
      <c r="C661" t="b">
        <f t="shared" si="10"/>
        <v>0</v>
      </c>
      <c r="D661" t="b">
        <v>0</v>
      </c>
      <c r="E661" t="str">
        <f ca="1">IF(ISNUMBER(_xludf.SEARCH("SANN",D661)),D661,"")</f>
        <v/>
      </c>
    </row>
    <row r="662" spans="1:5">
      <c r="A662" s="295" t="s">
        <v>937</v>
      </c>
      <c r="C662" t="b">
        <f t="shared" si="10"/>
        <v>0</v>
      </c>
      <c r="D662" t="b">
        <v>0</v>
      </c>
      <c r="E662" t="str">
        <f ca="1">IF(ISNUMBER(_xludf.SEARCH("SANN",D662)),D662,"")</f>
        <v/>
      </c>
    </row>
    <row r="663" spans="1:5">
      <c r="A663" s="295" t="s">
        <v>3677</v>
      </c>
      <c r="C663" t="b">
        <f t="shared" si="10"/>
        <v>1</v>
      </c>
      <c r="E663" t="str">
        <f ca="1">IF(ISNUMBER(_xludf.SEARCH("SANN",D663)),D663,"")</f>
        <v/>
      </c>
    </row>
    <row r="664" spans="1:5">
      <c r="A664" s="295" t="s">
        <v>858</v>
      </c>
      <c r="C664" t="b">
        <f t="shared" si="10"/>
        <v>0</v>
      </c>
      <c r="D664" t="b">
        <v>0</v>
      </c>
      <c r="E664" t="str">
        <f ca="1">IF(ISNUMBER(_xludf.SEARCH("SANN",D664)),D664,"")</f>
        <v/>
      </c>
    </row>
    <row r="665" spans="1:5">
      <c r="A665" s="295" t="s">
        <v>843</v>
      </c>
      <c r="C665" t="b">
        <f t="shared" si="10"/>
        <v>0</v>
      </c>
      <c r="D665" t="b">
        <v>0</v>
      </c>
      <c r="E665" t="str">
        <f ca="1">IF(ISNUMBER(_xludf.SEARCH("SANN",D665)),D665,"")</f>
        <v/>
      </c>
    </row>
    <row r="666" spans="1:5">
      <c r="A666" s="295" t="s">
        <v>915</v>
      </c>
      <c r="C666" t="b">
        <f t="shared" si="10"/>
        <v>0</v>
      </c>
      <c r="D666" t="b">
        <v>0</v>
      </c>
      <c r="E666" t="str">
        <f ca="1">IF(ISNUMBER(_xludf.SEARCH("SANN",D666)),D666,"")</f>
        <v/>
      </c>
    </row>
    <row r="667" spans="1:5">
      <c r="A667" s="295" t="s">
        <v>855</v>
      </c>
      <c r="C667" t="b">
        <f t="shared" si="10"/>
        <v>0</v>
      </c>
      <c r="D667" t="b">
        <v>0</v>
      </c>
      <c r="E667" t="str">
        <f ca="1">IF(ISNUMBER(_xludf.SEARCH("SANN",D667)),D667,"")</f>
        <v/>
      </c>
    </row>
    <row r="668" spans="1:5">
      <c r="A668" s="295" t="s">
        <v>931</v>
      </c>
      <c r="C668" t="b">
        <f t="shared" si="10"/>
        <v>0</v>
      </c>
      <c r="D668" t="b">
        <v>0</v>
      </c>
      <c r="E668" t="str">
        <f ca="1">IF(ISNUMBER(_xludf.SEARCH("SANN",D668)),D668,"")</f>
        <v/>
      </c>
    </row>
    <row r="669" spans="1:5">
      <c r="A669" s="295" t="s">
        <v>928</v>
      </c>
      <c r="C669" t="b">
        <f t="shared" si="10"/>
        <v>0</v>
      </c>
      <c r="D669" t="b">
        <v>0</v>
      </c>
      <c r="E669" t="str">
        <f ca="1">IF(ISNUMBER(_xludf.SEARCH("SANN",D669)),D669,"")</f>
        <v/>
      </c>
    </row>
    <row r="670" spans="1:5">
      <c r="A670" s="295" t="s">
        <v>435</v>
      </c>
      <c r="C670" t="b">
        <f t="shared" si="10"/>
        <v>0</v>
      </c>
      <c r="D670" t="b">
        <v>0</v>
      </c>
      <c r="E670" t="str">
        <f ca="1">IF(ISNUMBER(_xludf.SEARCH("SANN",D670)),D670,"")</f>
        <v/>
      </c>
    </row>
    <row r="671" spans="1:5">
      <c r="A671" s="295" t="s">
        <v>786</v>
      </c>
      <c r="C671" t="b">
        <f t="shared" si="10"/>
        <v>0</v>
      </c>
      <c r="D671" t="b">
        <v>0</v>
      </c>
      <c r="E671" t="str">
        <f ca="1">IF(ISNUMBER(_xludf.SEARCH("SANN",D671)),D671,"")</f>
        <v/>
      </c>
    </row>
    <row r="672" spans="1:5">
      <c r="A672" s="295" t="s">
        <v>523</v>
      </c>
      <c r="C672" t="b">
        <f t="shared" si="10"/>
        <v>0</v>
      </c>
      <c r="D672" t="b">
        <v>0</v>
      </c>
      <c r="E672" t="str">
        <f ca="1">IF(ISNUMBER(_xludf.SEARCH("SANN",D672)),D672,"")</f>
        <v/>
      </c>
    </row>
    <row r="673" spans="1:5">
      <c r="A673" s="295" t="s">
        <v>3677</v>
      </c>
      <c r="C673" t="b">
        <f t="shared" si="10"/>
        <v>1</v>
      </c>
      <c r="E673" t="str">
        <f ca="1">IF(ISNUMBER(_xludf.SEARCH("SANN",D673)),D673,"")</f>
        <v/>
      </c>
    </row>
    <row r="674" spans="1:5">
      <c r="A674" s="295" t="s">
        <v>536</v>
      </c>
      <c r="C674" t="b">
        <f t="shared" si="10"/>
        <v>0</v>
      </c>
      <c r="D674" t="b">
        <v>0</v>
      </c>
      <c r="E674" t="str">
        <f ca="1">IF(ISNUMBER(_xludf.SEARCH("SANN",D674)),D674,"")</f>
        <v/>
      </c>
    </row>
    <row r="675" spans="1:5">
      <c r="A675" s="295" t="s">
        <v>487</v>
      </c>
      <c r="C675" t="b">
        <f t="shared" si="10"/>
        <v>0</v>
      </c>
      <c r="D675" t="b">
        <v>0</v>
      </c>
      <c r="E675" t="str">
        <f ca="1">IF(ISNUMBER(_xludf.SEARCH("SANN",D675)),D675,"")</f>
        <v/>
      </c>
    </row>
    <row r="676" spans="1:5">
      <c r="A676" s="295" t="s">
        <v>837</v>
      </c>
      <c r="C676" t="b">
        <f t="shared" si="10"/>
        <v>0</v>
      </c>
      <c r="D676" t="b">
        <v>0</v>
      </c>
      <c r="E676" t="str">
        <f ca="1">IF(ISNUMBER(_xludf.SEARCH("SANN",D676)),D676,"")</f>
        <v/>
      </c>
    </row>
    <row r="677" spans="1:5">
      <c r="A677" s="295" t="s">
        <v>452</v>
      </c>
      <c r="C677" t="b">
        <f t="shared" si="10"/>
        <v>0</v>
      </c>
      <c r="D677" t="b">
        <v>0</v>
      </c>
      <c r="E677" t="str">
        <f ca="1">IF(ISNUMBER(_xludf.SEARCH("SANN",D677)),D677,"")</f>
        <v/>
      </c>
    </row>
    <row r="678" spans="1:5">
      <c r="A678" s="295" t="s">
        <v>734</v>
      </c>
      <c r="C678" t="b">
        <f t="shared" si="10"/>
        <v>0</v>
      </c>
      <c r="D678" t="b">
        <v>0</v>
      </c>
      <c r="E678" t="str">
        <f ca="1">IF(ISNUMBER(_xludf.SEARCH("SANN",D678)),D678,"")</f>
        <v/>
      </c>
    </row>
    <row r="679" spans="1:5">
      <c r="A679" s="295" t="s">
        <v>780</v>
      </c>
      <c r="C679" t="b">
        <f t="shared" si="10"/>
        <v>0</v>
      </c>
      <c r="D679" t="b">
        <v>0</v>
      </c>
      <c r="E679" t="str">
        <f ca="1">IF(ISNUMBER(_xludf.SEARCH("SANN",D679)),D679,"")</f>
        <v/>
      </c>
    </row>
    <row r="680" spans="1:5">
      <c r="A680" s="295" t="s">
        <v>861</v>
      </c>
      <c r="C680" t="b">
        <f t="shared" si="10"/>
        <v>0</v>
      </c>
      <c r="D680" t="b">
        <v>0</v>
      </c>
      <c r="E680" t="str">
        <f ca="1">IF(ISNUMBER(_xludf.SEARCH("SANN",D680)),D680,"")</f>
        <v/>
      </c>
    </row>
    <row r="681" spans="1:5">
      <c r="A681" s="295" t="s">
        <v>821</v>
      </c>
      <c r="C681" t="b">
        <f t="shared" si="10"/>
        <v>0</v>
      </c>
      <c r="D681" t="b">
        <v>0</v>
      </c>
      <c r="E681" t="str">
        <f ca="1">IF(ISNUMBER(_xludf.SEARCH("SANN",D681)),D681,"")</f>
        <v/>
      </c>
    </row>
    <row r="682" spans="1:5">
      <c r="A682" s="295" t="s">
        <v>932</v>
      </c>
      <c r="C682" t="b">
        <f t="shared" si="10"/>
        <v>0</v>
      </c>
      <c r="D682" t="b">
        <v>0</v>
      </c>
      <c r="E682" t="str">
        <f ca="1">IF(ISNUMBER(_xludf.SEARCH("SANN",D682)),D682,"")</f>
        <v/>
      </c>
    </row>
    <row r="683" spans="1:5">
      <c r="A683" s="295" t="s">
        <v>493</v>
      </c>
      <c r="C683" t="b">
        <f t="shared" si="10"/>
        <v>0</v>
      </c>
      <c r="D683" t="b">
        <v>0</v>
      </c>
      <c r="E683" t="str">
        <f ca="1">IF(ISNUMBER(_xludf.SEARCH("SANN",D683)),D683,"")</f>
        <v/>
      </c>
    </row>
    <row r="684" spans="1:5">
      <c r="A684" s="295" t="s">
        <v>3677</v>
      </c>
      <c r="C684" t="b">
        <f t="shared" si="10"/>
        <v>1</v>
      </c>
      <c r="E684" t="str">
        <f ca="1">IF(ISNUMBER(_xludf.SEARCH("SANN",D684)),D684,"")</f>
        <v/>
      </c>
    </row>
    <row r="685" spans="1:5">
      <c r="A685" s="295" t="s">
        <v>489</v>
      </c>
      <c r="C685" t="b">
        <f t="shared" si="10"/>
        <v>0</v>
      </c>
      <c r="D685" t="b">
        <v>0</v>
      </c>
      <c r="E685" t="str">
        <f ca="1">IF(ISNUMBER(_xludf.SEARCH("SANN",D685)),D685,"")</f>
        <v/>
      </c>
    </row>
    <row r="686" spans="1:5">
      <c r="A686" s="295" t="s">
        <v>911</v>
      </c>
      <c r="C686" t="b">
        <f t="shared" si="10"/>
        <v>0</v>
      </c>
      <c r="D686" t="b">
        <v>0</v>
      </c>
      <c r="E686" t="str">
        <f ca="1">IF(ISNUMBER(_xludf.SEARCH("SANN",D686)),D686,"")</f>
        <v/>
      </c>
    </row>
    <row r="687" spans="1:5">
      <c r="A687" s="295" t="s">
        <v>497</v>
      </c>
      <c r="C687" t="b">
        <f t="shared" si="10"/>
        <v>0</v>
      </c>
      <c r="D687" t="b">
        <v>0</v>
      </c>
      <c r="E687" t="str">
        <f ca="1">IF(ISNUMBER(_xludf.SEARCH("SANN",D687)),D687,"")</f>
        <v/>
      </c>
    </row>
    <row r="688" spans="1:5">
      <c r="A688" s="295" t="s">
        <v>942</v>
      </c>
      <c r="C688" t="b">
        <f t="shared" si="10"/>
        <v>0</v>
      </c>
      <c r="D688" t="b">
        <v>0</v>
      </c>
      <c r="E688" t="str">
        <f ca="1">IF(ISNUMBER(_xludf.SEARCH("SANN",D688)),D688,"")</f>
        <v/>
      </c>
    </row>
    <row r="689" spans="1:5">
      <c r="A689" s="295" t="s">
        <v>979</v>
      </c>
      <c r="C689" t="b">
        <f t="shared" si="10"/>
        <v>0</v>
      </c>
      <c r="D689" t="b">
        <v>0</v>
      </c>
      <c r="E689" t="str">
        <f ca="1">IF(ISNUMBER(_xludf.SEARCH("SANN",D689)),D689,"")</f>
        <v/>
      </c>
    </row>
    <row r="690" spans="1:5">
      <c r="A690" s="295" t="s">
        <v>978</v>
      </c>
      <c r="C690" t="b">
        <f t="shared" si="10"/>
        <v>0</v>
      </c>
      <c r="D690" t="b">
        <v>0</v>
      </c>
      <c r="E690" t="str">
        <f ca="1">IF(ISNUMBER(_xludf.SEARCH("SANN",D690)),D690,"")</f>
        <v/>
      </c>
    </row>
    <row r="691" spans="1:5">
      <c r="A691" s="295" t="s">
        <v>796</v>
      </c>
      <c r="C691" t="b">
        <f t="shared" si="10"/>
        <v>0</v>
      </c>
      <c r="D691" t="b">
        <v>0</v>
      </c>
      <c r="E691" t="str">
        <f ca="1">IF(ISNUMBER(_xludf.SEARCH("SANN",D691)),D691,"")</f>
        <v/>
      </c>
    </row>
    <row r="692" spans="1:5">
      <c r="A692" s="295" t="s">
        <v>3677</v>
      </c>
      <c r="C692" t="b">
        <f t="shared" si="10"/>
        <v>1</v>
      </c>
      <c r="E692" t="str">
        <f ca="1">IF(ISNUMBER(_xludf.SEARCH("SANN",D692)),D692,"")</f>
        <v/>
      </c>
    </row>
    <row r="693" spans="1:5">
      <c r="A693" s="295" t="s">
        <v>479</v>
      </c>
      <c r="C693" t="b">
        <f t="shared" si="10"/>
        <v>0</v>
      </c>
      <c r="D693" t="b">
        <v>0</v>
      </c>
      <c r="E693" t="str">
        <f ca="1">IF(ISNUMBER(_xludf.SEARCH("SANN",D693)),D693,"")</f>
        <v/>
      </c>
    </row>
    <row r="694" spans="1:5">
      <c r="A694" s="295" t="s">
        <v>427</v>
      </c>
      <c r="C694" t="b">
        <f t="shared" si="10"/>
        <v>0</v>
      </c>
      <c r="D694" t="b">
        <v>0</v>
      </c>
      <c r="E694" t="str">
        <f ca="1">IF(ISNUMBER(_xludf.SEARCH("SANN",D694)),D694,"")</f>
        <v/>
      </c>
    </row>
    <row r="695" spans="1:5">
      <c r="A695" s="295" t="s">
        <v>817</v>
      </c>
      <c r="C695" t="b">
        <f t="shared" si="10"/>
        <v>0</v>
      </c>
      <c r="D695" t="b">
        <v>0</v>
      </c>
      <c r="E695" t="str">
        <f ca="1">IF(ISNUMBER(_xludf.SEARCH("SANN",D695)),D695,"")</f>
        <v/>
      </c>
    </row>
    <row r="696" spans="1:5">
      <c r="A696" s="295" t="s">
        <v>1033</v>
      </c>
      <c r="C696" t="b">
        <f t="shared" si="10"/>
        <v>0</v>
      </c>
      <c r="D696" t="b">
        <v>0</v>
      </c>
      <c r="E696" t="str">
        <f ca="1">IF(ISNUMBER(_xludf.SEARCH("SANN",D696)),D696,"")</f>
        <v/>
      </c>
    </row>
    <row r="697" spans="1:5">
      <c r="A697" s="295" t="s">
        <v>989</v>
      </c>
      <c r="C697" t="b">
        <f t="shared" si="10"/>
        <v>0</v>
      </c>
      <c r="D697" t="b">
        <v>0</v>
      </c>
      <c r="E697" t="str">
        <f ca="1">IF(ISNUMBER(_xludf.SEARCH("SANN",D697)),D697,"")</f>
        <v/>
      </c>
    </row>
    <row r="698" spans="1:5">
      <c r="A698" s="295" t="s">
        <v>458</v>
      </c>
      <c r="C698" t="b">
        <f t="shared" si="10"/>
        <v>0</v>
      </c>
      <c r="D698" t="b">
        <v>0</v>
      </c>
      <c r="E698" t="str">
        <f ca="1">IF(ISNUMBER(_xludf.SEARCH("SANN",D698)),D698,"")</f>
        <v/>
      </c>
    </row>
    <row r="699" spans="1:5">
      <c r="A699" s="295" t="s">
        <v>881</v>
      </c>
      <c r="C699" t="b">
        <f t="shared" si="10"/>
        <v>0</v>
      </c>
      <c r="D699" t="b">
        <v>0</v>
      </c>
      <c r="E699" t="str">
        <f ca="1">IF(ISNUMBER(_xludf.SEARCH("SANN",D699)),D699,"")</f>
        <v/>
      </c>
    </row>
    <row r="700" spans="1:5">
      <c r="A700" s="295" t="s">
        <v>3677</v>
      </c>
      <c r="C700" t="b">
        <f t="shared" si="10"/>
        <v>1</v>
      </c>
      <c r="E700" t="str">
        <f ca="1">IF(ISNUMBER(_xludf.SEARCH("SANN",D700)),D700,"")</f>
        <v/>
      </c>
    </row>
    <row r="701" spans="1:5">
      <c r="A701" s="295" t="s">
        <v>739</v>
      </c>
      <c r="C701" t="b">
        <f t="shared" si="10"/>
        <v>0</v>
      </c>
      <c r="D701" t="b">
        <v>0</v>
      </c>
      <c r="E701" t="str">
        <f ca="1">IF(ISNUMBER(_xludf.SEARCH("SANN",D701)),D701,"")</f>
        <v/>
      </c>
    </row>
    <row r="702" spans="1:5">
      <c r="A702" s="295" t="s">
        <v>491</v>
      </c>
      <c r="C702" t="b">
        <f t="shared" si="10"/>
        <v>1</v>
      </c>
      <c r="D702" s="205" t="b">
        <v>1</v>
      </c>
      <c r="E702" t="str">
        <f ca="1">IF(ISNUMBER(_xludf.SEARCH("SANN",D702)),D702,"")</f>
        <v/>
      </c>
    </row>
    <row r="703" spans="1:5">
      <c r="A703" s="295" t="s">
        <v>884</v>
      </c>
      <c r="C703" t="b">
        <f t="shared" si="10"/>
        <v>0</v>
      </c>
      <c r="D703" t="b">
        <v>0</v>
      </c>
      <c r="E703" t="str">
        <f ca="1">IF(ISNUMBER(_xludf.SEARCH("SANN",D703)),D703,"")</f>
        <v/>
      </c>
    </row>
    <row r="704" spans="1:5">
      <c r="A704" s="295" t="s">
        <v>448</v>
      </c>
      <c r="C704" t="b">
        <f t="shared" si="10"/>
        <v>0</v>
      </c>
      <c r="D704" t="b">
        <v>0</v>
      </c>
      <c r="E704" t="str">
        <f ca="1">IF(ISNUMBER(_xludf.SEARCH("SANN",D704)),D704,"")</f>
        <v/>
      </c>
    </row>
    <row r="705" spans="1:5">
      <c r="A705" s="295" t="s">
        <v>423</v>
      </c>
      <c r="C705" t="b">
        <f t="shared" si="10"/>
        <v>0</v>
      </c>
      <c r="D705" t="b">
        <v>0</v>
      </c>
      <c r="E705" t="str">
        <f ca="1">IF(ISNUMBER(_xludf.SEARCH("SANN",D705)),D705,"")</f>
        <v/>
      </c>
    </row>
    <row r="706" spans="1:5">
      <c r="A706" s="295" t="s">
        <v>508</v>
      </c>
      <c r="C706" t="b">
        <f t="shared" si="10"/>
        <v>0</v>
      </c>
      <c r="D706" t="b">
        <v>0</v>
      </c>
      <c r="E706" t="str">
        <f ca="1">IF(ISNUMBER(_xludf.SEARCH("SANN",D706)),D706,"")</f>
        <v/>
      </c>
    </row>
    <row r="707" spans="1:5">
      <c r="A707" s="295" t="s">
        <v>3677</v>
      </c>
      <c r="C707" t="b">
        <f t="shared" ref="C707:C770" si="11">COUNTIF($A$2:$A$1800, A707)&gt;1</f>
        <v>1</v>
      </c>
      <c r="E707" t="str">
        <f ca="1">IF(ISNUMBER(_xludf.SEARCH("SANN",D707)),D707,"")</f>
        <v/>
      </c>
    </row>
    <row r="708" spans="1:5">
      <c r="A708" s="295" t="s">
        <v>533</v>
      </c>
      <c r="C708" t="b">
        <f t="shared" si="11"/>
        <v>0</v>
      </c>
      <c r="D708" t="b">
        <v>0</v>
      </c>
      <c r="E708" t="str">
        <f ca="1">IF(ISNUMBER(_xludf.SEARCH("SANN",D708)),D708,"")</f>
        <v/>
      </c>
    </row>
    <row r="709" spans="1:5">
      <c r="A709" s="295" t="s">
        <v>920</v>
      </c>
      <c r="C709" t="b">
        <f t="shared" si="11"/>
        <v>0</v>
      </c>
      <c r="D709" t="b">
        <v>0</v>
      </c>
      <c r="E709" t="str">
        <f ca="1">IF(ISNUMBER(_xludf.SEARCH("SANN",D709)),D709,"")</f>
        <v/>
      </c>
    </row>
    <row r="710" spans="1:5">
      <c r="A710" s="295" t="s">
        <v>833</v>
      </c>
      <c r="C710" t="b">
        <f t="shared" si="11"/>
        <v>0</v>
      </c>
      <c r="D710" t="b">
        <v>0</v>
      </c>
      <c r="E710" t="str">
        <f ca="1">IF(ISNUMBER(_xludf.SEARCH("SANN",D710)),D710,"")</f>
        <v/>
      </c>
    </row>
    <row r="711" spans="1:5">
      <c r="A711" s="295" t="s">
        <v>495</v>
      </c>
      <c r="C711" t="b">
        <f t="shared" si="11"/>
        <v>0</v>
      </c>
      <c r="D711" t="b">
        <v>0</v>
      </c>
      <c r="E711" t="str">
        <f ca="1">IF(ISNUMBER(_xludf.SEARCH("SANN",D711)),D711,"")</f>
        <v/>
      </c>
    </row>
    <row r="712" spans="1:5">
      <c r="A712" s="295" t="s">
        <v>899</v>
      </c>
      <c r="C712" t="b">
        <f t="shared" si="11"/>
        <v>0</v>
      </c>
      <c r="D712" t="b">
        <v>0</v>
      </c>
      <c r="E712" t="str">
        <f ca="1">IF(ISNUMBER(_xludf.SEARCH("SANN",D712)),D712,"")</f>
        <v/>
      </c>
    </row>
    <row r="713" spans="1:5">
      <c r="A713" s="295" t="s">
        <v>491</v>
      </c>
      <c r="C713" t="b">
        <f t="shared" si="11"/>
        <v>1</v>
      </c>
      <c r="D713" s="205" t="b">
        <v>1</v>
      </c>
      <c r="E713" t="str">
        <f ca="1">IF(ISNUMBER(_xludf.SEARCH("SANN",D713)),D713,"")</f>
        <v/>
      </c>
    </row>
    <row r="714" spans="1:5">
      <c r="A714" s="295" t="s">
        <v>1001</v>
      </c>
      <c r="C714" t="b">
        <f t="shared" si="11"/>
        <v>0</v>
      </c>
      <c r="D714" t="b">
        <v>0</v>
      </c>
      <c r="E714" t="str">
        <f ca="1">IF(ISNUMBER(_xludf.SEARCH("SANN",D714)),D714,"")</f>
        <v/>
      </c>
    </row>
    <row r="715" spans="1:5">
      <c r="A715" s="295" t="s">
        <v>3677</v>
      </c>
      <c r="C715" t="b">
        <f t="shared" si="11"/>
        <v>1</v>
      </c>
      <c r="E715" t="str">
        <f ca="1">IF(ISNUMBER(_xludf.SEARCH("SANN",D715)),D715,"")</f>
        <v/>
      </c>
    </row>
    <row r="716" spans="1:5">
      <c r="A716" s="295" t="s">
        <v>949</v>
      </c>
      <c r="C716" t="b">
        <f t="shared" si="11"/>
        <v>0</v>
      </c>
      <c r="D716" t="b">
        <v>0</v>
      </c>
      <c r="E716" t="str">
        <f ca="1">IF(ISNUMBER(_xludf.SEARCH("SANN",D716)),D716,"")</f>
        <v/>
      </c>
    </row>
    <row r="717" spans="1:5">
      <c r="A717" s="295" t="s">
        <v>914</v>
      </c>
      <c r="C717" t="b">
        <f t="shared" si="11"/>
        <v>0</v>
      </c>
      <c r="D717" t="b">
        <v>0</v>
      </c>
      <c r="E717" t="str">
        <f ca="1">IF(ISNUMBER(_xludf.SEARCH("SANN",D717)),D717,"")</f>
        <v/>
      </c>
    </row>
    <row r="718" spans="1:5">
      <c r="A718" s="295" t="s">
        <v>725</v>
      </c>
      <c r="C718" t="b">
        <f t="shared" si="11"/>
        <v>0</v>
      </c>
      <c r="D718" t="b">
        <v>0</v>
      </c>
      <c r="E718" t="str">
        <f ca="1">IF(ISNUMBER(_xludf.SEARCH("SANN",D718)),D718,"")</f>
        <v/>
      </c>
    </row>
    <row r="719" spans="1:5">
      <c r="A719" s="295" t="s">
        <v>450</v>
      </c>
      <c r="C719" t="b">
        <f t="shared" si="11"/>
        <v>0</v>
      </c>
      <c r="D719" t="b">
        <v>0</v>
      </c>
      <c r="E719" t="str">
        <f ca="1">IF(ISNUMBER(_xludf.SEARCH("SANN",D719)),D719,"")</f>
        <v/>
      </c>
    </row>
    <row r="720" spans="1:5">
      <c r="A720" s="295" t="s">
        <v>910</v>
      </c>
      <c r="C720" t="b">
        <f t="shared" si="11"/>
        <v>0</v>
      </c>
      <c r="D720" t="b">
        <v>0</v>
      </c>
      <c r="E720" t="str">
        <f ca="1">IF(ISNUMBER(_xludf.SEARCH("SANN",D720)),D720,"")</f>
        <v/>
      </c>
    </row>
    <row r="721" spans="1:5">
      <c r="A721" s="295" t="s">
        <v>844</v>
      </c>
      <c r="C721" t="b">
        <f t="shared" si="11"/>
        <v>0</v>
      </c>
      <c r="D721" t="b">
        <v>0</v>
      </c>
      <c r="E721" t="str">
        <f ca="1">IF(ISNUMBER(_xludf.SEARCH("SANN",D721)),D721,"")</f>
        <v/>
      </c>
    </row>
    <row r="722" spans="1:5">
      <c r="A722" s="295" t="s">
        <v>941</v>
      </c>
      <c r="C722" t="b">
        <f t="shared" si="11"/>
        <v>0</v>
      </c>
      <c r="D722" t="b">
        <v>0</v>
      </c>
      <c r="E722" t="str">
        <f ca="1">IF(ISNUMBER(_xludf.SEARCH("SANN",D722)),D722,"")</f>
        <v/>
      </c>
    </row>
    <row r="723" spans="1:5">
      <c r="A723" s="295" t="s">
        <v>3677</v>
      </c>
      <c r="C723" t="b">
        <f t="shared" si="11"/>
        <v>1</v>
      </c>
      <c r="E723" t="str">
        <f ca="1">IF(ISNUMBER(_xludf.SEARCH("SANN",D723)),D723,"")</f>
        <v/>
      </c>
    </row>
    <row r="724" spans="1:5">
      <c r="A724" s="295" t="s">
        <v>426</v>
      </c>
      <c r="C724" t="b">
        <f t="shared" si="11"/>
        <v>0</v>
      </c>
      <c r="D724" t="b">
        <v>0</v>
      </c>
      <c r="E724" t="str">
        <f ca="1">IF(ISNUMBER(_xludf.SEARCH("SANN",D724)),D724,"")</f>
        <v/>
      </c>
    </row>
    <row r="725" spans="1:5">
      <c r="A725" s="295" t="s">
        <v>904</v>
      </c>
      <c r="C725" t="b">
        <f t="shared" si="11"/>
        <v>0</v>
      </c>
      <c r="D725" t="b">
        <v>0</v>
      </c>
      <c r="E725" t="str">
        <f ca="1">IF(ISNUMBER(_xludf.SEARCH("SANN",D725)),D725,"")</f>
        <v/>
      </c>
    </row>
    <row r="726" spans="1:5">
      <c r="A726" s="295" t="s">
        <v>485</v>
      </c>
      <c r="C726" t="b">
        <f t="shared" si="11"/>
        <v>0</v>
      </c>
      <c r="D726" t="b">
        <v>0</v>
      </c>
      <c r="E726" t="str">
        <f ca="1">IF(ISNUMBER(_xludf.SEARCH("SANN",D726)),D726,"")</f>
        <v/>
      </c>
    </row>
    <row r="727" spans="1:5">
      <c r="A727" s="295" t="s">
        <v>505</v>
      </c>
      <c r="C727" t="b">
        <f t="shared" si="11"/>
        <v>0</v>
      </c>
      <c r="D727" t="b">
        <v>0</v>
      </c>
      <c r="E727" t="str">
        <f ca="1">IF(ISNUMBER(_xludf.SEARCH("SANN",D727)),D727,"")</f>
        <v/>
      </c>
    </row>
    <row r="728" spans="1:5">
      <c r="A728" s="295" t="s">
        <v>3677</v>
      </c>
      <c r="C728" t="b">
        <f t="shared" si="11"/>
        <v>1</v>
      </c>
      <c r="E728" t="str">
        <f ca="1">IF(ISNUMBER(_xludf.SEARCH("SANN",D728)),D728,"")</f>
        <v/>
      </c>
    </row>
    <row r="729" spans="1:5">
      <c r="A729" s="295" t="s">
        <v>940</v>
      </c>
      <c r="C729" t="b">
        <f t="shared" si="11"/>
        <v>0</v>
      </c>
      <c r="D729" t="b">
        <v>0</v>
      </c>
      <c r="E729" t="str">
        <f ca="1">IF(ISNUMBER(_xludf.SEARCH("SANN",D729)),D729,"")</f>
        <v/>
      </c>
    </row>
    <row r="730" spans="1:5">
      <c r="A730" s="295" t="s">
        <v>967</v>
      </c>
      <c r="C730" t="b">
        <f t="shared" si="11"/>
        <v>0</v>
      </c>
      <c r="D730" t="b">
        <v>0</v>
      </c>
      <c r="E730" t="str">
        <f ca="1">IF(ISNUMBER(_xludf.SEARCH("SANN",D730)),D730,"")</f>
        <v/>
      </c>
    </row>
    <row r="731" spans="1:5">
      <c r="A731" s="295" t="s">
        <v>880</v>
      </c>
      <c r="C731" t="b">
        <f t="shared" si="11"/>
        <v>0</v>
      </c>
      <c r="D731" t="b">
        <v>0</v>
      </c>
      <c r="E731" t="str">
        <f ca="1">IF(ISNUMBER(_xludf.SEARCH("SANN",D731)),D731,"")</f>
        <v/>
      </c>
    </row>
    <row r="732" spans="1:5">
      <c r="A732" s="295" t="s">
        <v>938</v>
      </c>
      <c r="C732" t="b">
        <f t="shared" si="11"/>
        <v>0</v>
      </c>
      <c r="D732" t="b">
        <v>0</v>
      </c>
      <c r="E732" t="str">
        <f ca="1">IF(ISNUMBER(_xludf.SEARCH("SANN",D732)),D732,"")</f>
        <v/>
      </c>
    </row>
    <row r="733" spans="1:5">
      <c r="A733" s="295" t="s">
        <v>950</v>
      </c>
      <c r="C733" t="b">
        <f t="shared" si="11"/>
        <v>0</v>
      </c>
      <c r="D733" t="b">
        <v>0</v>
      </c>
      <c r="E733" t="str">
        <f ca="1">IF(ISNUMBER(_xludf.SEARCH("SANN",D733)),D733,"")</f>
        <v/>
      </c>
    </row>
    <row r="734" spans="1:5">
      <c r="A734" s="295" t="s">
        <v>981</v>
      </c>
      <c r="C734" t="b">
        <f t="shared" si="11"/>
        <v>0</v>
      </c>
      <c r="D734" t="b">
        <v>0</v>
      </c>
      <c r="E734" t="str">
        <f ca="1">IF(ISNUMBER(_xludf.SEARCH("SANN",D734)),D734,"")</f>
        <v/>
      </c>
    </row>
    <row r="735" spans="1:5">
      <c r="A735" s="295" t="s">
        <v>866</v>
      </c>
      <c r="C735" t="b">
        <f t="shared" si="11"/>
        <v>0</v>
      </c>
      <c r="D735" t="b">
        <v>0</v>
      </c>
      <c r="E735" t="str">
        <f ca="1">IF(ISNUMBER(_xludf.SEARCH("SANN",D735)),D735,"")</f>
        <v/>
      </c>
    </row>
    <row r="736" spans="1:5">
      <c r="A736" s="295" t="s">
        <v>482</v>
      </c>
      <c r="C736" t="b">
        <f t="shared" si="11"/>
        <v>0</v>
      </c>
      <c r="D736" t="b">
        <v>0</v>
      </c>
      <c r="E736" t="str">
        <f ca="1">IF(ISNUMBER(_xludf.SEARCH("SANN",D736)),D736,"")</f>
        <v/>
      </c>
    </row>
    <row r="737" spans="1:5">
      <c r="A737" s="295" t="s">
        <v>835</v>
      </c>
      <c r="C737" t="b">
        <f t="shared" si="11"/>
        <v>0</v>
      </c>
      <c r="D737" t="b">
        <v>0</v>
      </c>
      <c r="E737" t="str">
        <f ca="1">IF(ISNUMBER(_xludf.SEARCH("SANN",D737)),D737,"")</f>
        <v/>
      </c>
    </row>
    <row r="738" spans="1:5">
      <c r="A738" s="295" t="s">
        <v>3677</v>
      </c>
      <c r="C738" t="b">
        <f t="shared" si="11"/>
        <v>1</v>
      </c>
      <c r="E738" t="str">
        <f ca="1">IF(ISNUMBER(_xludf.SEARCH("SANN",D738)),D738,"")</f>
        <v/>
      </c>
    </row>
    <row r="739" spans="1:5">
      <c r="A739" s="295" t="s">
        <v>764</v>
      </c>
      <c r="C739" t="b">
        <f t="shared" si="11"/>
        <v>0</v>
      </c>
      <c r="D739" t="b">
        <v>0</v>
      </c>
      <c r="E739" t="str">
        <f ca="1">IF(ISNUMBER(_xludf.SEARCH("SANN",D739)),D739,"")</f>
        <v/>
      </c>
    </row>
    <row r="740" spans="1:5">
      <c r="A740" s="295" t="s">
        <v>1080</v>
      </c>
      <c r="C740" t="b">
        <f t="shared" si="11"/>
        <v>0</v>
      </c>
      <c r="D740" t="b">
        <v>0</v>
      </c>
      <c r="E740" t="str">
        <f ca="1">IF(ISNUMBER(_xludf.SEARCH("SANN",D740)),D740,"")</f>
        <v/>
      </c>
    </row>
    <row r="741" spans="1:5">
      <c r="A741" s="295" t="s">
        <v>519</v>
      </c>
      <c r="C741" t="b">
        <f t="shared" si="11"/>
        <v>0</v>
      </c>
      <c r="D741" t="b">
        <v>0</v>
      </c>
      <c r="E741" t="str">
        <f ca="1">IF(ISNUMBER(_xludf.SEARCH("SANN",D741)),D741,"")</f>
        <v/>
      </c>
    </row>
    <row r="742" spans="1:5">
      <c r="A742" s="295" t="s">
        <v>775</v>
      </c>
      <c r="C742" t="b">
        <f t="shared" si="11"/>
        <v>0</v>
      </c>
      <c r="D742" t="b">
        <v>0</v>
      </c>
      <c r="E742" t="str">
        <f ca="1">IF(ISNUMBER(_xludf.SEARCH("SANN",D742)),D742,"")</f>
        <v/>
      </c>
    </row>
    <row r="743" spans="1:5">
      <c r="A743" s="295" t="s">
        <v>529</v>
      </c>
      <c r="C743" t="b">
        <f t="shared" si="11"/>
        <v>0</v>
      </c>
      <c r="D743" t="b">
        <v>0</v>
      </c>
      <c r="E743" t="str">
        <f ca="1">IF(ISNUMBER(_xludf.SEARCH("SANN",D743)),D743,"")</f>
        <v/>
      </c>
    </row>
    <row r="744" spans="1:5">
      <c r="A744" s="295" t="s">
        <v>525</v>
      </c>
      <c r="C744" t="b">
        <f t="shared" si="11"/>
        <v>0</v>
      </c>
      <c r="D744" t="b">
        <v>0</v>
      </c>
      <c r="E744" t="str">
        <f ca="1">IF(ISNUMBER(_xludf.SEARCH("SANN",D744)),D744,"")</f>
        <v/>
      </c>
    </row>
    <row r="745" spans="1:5">
      <c r="A745" s="295" t="s">
        <v>419</v>
      </c>
      <c r="C745" t="b">
        <f t="shared" si="11"/>
        <v>0</v>
      </c>
      <c r="D745" t="b">
        <v>0</v>
      </c>
      <c r="E745" t="str">
        <f ca="1">IF(ISNUMBER(_xludf.SEARCH("SANN",D745)),D745,"")</f>
        <v/>
      </c>
    </row>
    <row r="746" spans="1:5">
      <c r="A746" s="295" t="s">
        <v>3677</v>
      </c>
      <c r="C746" t="b">
        <f t="shared" si="11"/>
        <v>1</v>
      </c>
      <c r="E746" t="str">
        <f ca="1">IF(ISNUMBER(_xludf.SEARCH("SANN",D746)),D746,"")</f>
        <v/>
      </c>
    </row>
    <row r="747" spans="1:5">
      <c r="A747" s="295" t="s">
        <v>496</v>
      </c>
      <c r="C747" t="b">
        <f t="shared" si="11"/>
        <v>0</v>
      </c>
      <c r="D747" t="b">
        <v>0</v>
      </c>
      <c r="E747" t="str">
        <f ca="1">IF(ISNUMBER(_xludf.SEARCH("SANN",D747)),D747,"")</f>
        <v/>
      </c>
    </row>
    <row r="748" spans="1:5">
      <c r="A748" s="295" t="s">
        <v>864</v>
      </c>
      <c r="C748" t="b">
        <f t="shared" si="11"/>
        <v>0</v>
      </c>
      <c r="D748" t="b">
        <v>0</v>
      </c>
      <c r="E748" t="str">
        <f ca="1">IF(ISNUMBER(_xludf.SEARCH("SANN",D748)),D748,"")</f>
        <v/>
      </c>
    </row>
    <row r="749" spans="1:5">
      <c r="A749" s="295" t="s">
        <v>944</v>
      </c>
      <c r="C749" t="b">
        <f t="shared" si="11"/>
        <v>0</v>
      </c>
      <c r="D749" t="b">
        <v>0</v>
      </c>
      <c r="E749" t="str">
        <f ca="1">IF(ISNUMBER(_xludf.SEARCH("SANN",D749)),D749,"")</f>
        <v/>
      </c>
    </row>
    <row r="750" spans="1:5">
      <c r="A750" s="295" t="s">
        <v>539</v>
      </c>
      <c r="C750" t="b">
        <f t="shared" si="11"/>
        <v>1</v>
      </c>
      <c r="D750" s="205" t="b">
        <v>1</v>
      </c>
      <c r="E750" t="str">
        <f ca="1">IF(ISNUMBER(_xludf.SEARCH("SANN",D750)),D750,"")</f>
        <v/>
      </c>
    </row>
    <row r="751" spans="1:5">
      <c r="A751" s="295" t="s">
        <v>921</v>
      </c>
      <c r="C751" t="b">
        <f t="shared" si="11"/>
        <v>0</v>
      </c>
      <c r="D751" t="b">
        <v>0</v>
      </c>
      <c r="E751" t="str">
        <f ca="1">IF(ISNUMBER(_xludf.SEARCH("SANN",D751)),D751,"")</f>
        <v/>
      </c>
    </row>
    <row r="752" spans="1:5">
      <c r="A752" s="295" t="s">
        <v>480</v>
      </c>
      <c r="C752" t="b">
        <f t="shared" si="11"/>
        <v>0</v>
      </c>
      <c r="D752" t="b">
        <v>0</v>
      </c>
      <c r="E752" t="str">
        <f ca="1">IF(ISNUMBER(_xludf.SEARCH("SANN",D752)),D752,"")</f>
        <v/>
      </c>
    </row>
    <row r="753" spans="1:5">
      <c r="A753" s="295" t="s">
        <v>520</v>
      </c>
      <c r="C753" t="b">
        <f t="shared" si="11"/>
        <v>0</v>
      </c>
      <c r="D753" t="b">
        <v>0</v>
      </c>
      <c r="E753" t="str">
        <f ca="1">IF(ISNUMBER(_xludf.SEARCH("SANN",D753)),D753,"")</f>
        <v/>
      </c>
    </row>
    <row r="754" spans="1:5">
      <c r="A754" s="295" t="s">
        <v>1035</v>
      </c>
      <c r="C754" t="b">
        <f t="shared" si="11"/>
        <v>0</v>
      </c>
      <c r="D754" t="b">
        <v>0</v>
      </c>
      <c r="E754" t="str">
        <f ca="1">IF(ISNUMBER(_xludf.SEARCH("SANN",D754)),D754,"")</f>
        <v/>
      </c>
    </row>
    <row r="755" spans="1:5">
      <c r="A755" s="295" t="s">
        <v>3677</v>
      </c>
      <c r="C755" t="b">
        <f t="shared" si="11"/>
        <v>1</v>
      </c>
      <c r="E755" t="str">
        <f ca="1">IF(ISNUMBER(_xludf.SEARCH("SANN",D755)),D755,"")</f>
        <v/>
      </c>
    </row>
    <row r="756" spans="1:5">
      <c r="A756" s="295" t="s">
        <v>908</v>
      </c>
      <c r="C756" t="b">
        <f t="shared" si="11"/>
        <v>0</v>
      </c>
      <c r="D756" t="b">
        <v>0</v>
      </c>
      <c r="E756" t="str">
        <f ca="1">IF(ISNUMBER(_xludf.SEARCH("SANN",D756)),D756,"")</f>
        <v/>
      </c>
    </row>
    <row r="757" spans="1:5">
      <c r="A757" s="295" t="s">
        <v>441</v>
      </c>
      <c r="C757" t="b">
        <f t="shared" si="11"/>
        <v>0</v>
      </c>
      <c r="D757" t="b">
        <v>0</v>
      </c>
      <c r="E757" t="str">
        <f ca="1">IF(ISNUMBER(_xludf.SEARCH("SANN",D757)),D757,"")</f>
        <v/>
      </c>
    </row>
    <row r="758" spans="1:5">
      <c r="A758" s="295" t="s">
        <v>1094</v>
      </c>
      <c r="C758" t="b">
        <f t="shared" si="11"/>
        <v>0</v>
      </c>
      <c r="D758" t="b">
        <v>0</v>
      </c>
      <c r="E758" t="str">
        <f ca="1">IF(ISNUMBER(_xludf.SEARCH("SANN",D758)),D758,"")</f>
        <v/>
      </c>
    </row>
    <row r="759" spans="1:5">
      <c r="A759" s="295" t="s">
        <v>432</v>
      </c>
      <c r="C759" t="b">
        <f t="shared" si="11"/>
        <v>0</v>
      </c>
      <c r="D759" t="b">
        <v>0</v>
      </c>
      <c r="E759" t="str">
        <f ca="1">IF(ISNUMBER(_xludf.SEARCH("SANN",D759)),D759,"")</f>
        <v/>
      </c>
    </row>
    <row r="760" spans="1:5">
      <c r="A760" s="295" t="s">
        <v>3677</v>
      </c>
      <c r="C760" t="b">
        <f t="shared" si="11"/>
        <v>1</v>
      </c>
      <c r="E760" t="str">
        <f ca="1">IF(ISNUMBER(_xludf.SEARCH("SANN",D760)),D760,"")</f>
        <v/>
      </c>
    </row>
    <row r="761" spans="1:5">
      <c r="A761" s="295" t="s">
        <v>498</v>
      </c>
      <c r="C761" t="b">
        <f t="shared" si="11"/>
        <v>0</v>
      </c>
      <c r="D761" t="b">
        <v>0</v>
      </c>
      <c r="E761" t="str">
        <f ca="1">IF(ISNUMBER(_xludf.SEARCH("SANN",D761)),D761,"")</f>
        <v/>
      </c>
    </row>
    <row r="762" spans="1:5">
      <c r="A762" s="295" t="s">
        <v>896</v>
      </c>
      <c r="C762" t="b">
        <f t="shared" si="11"/>
        <v>0</v>
      </c>
      <c r="D762" t="b">
        <v>0</v>
      </c>
      <c r="E762" t="str">
        <f ca="1">IF(ISNUMBER(_xludf.SEARCH("SANN",D762)),D762,"")</f>
        <v/>
      </c>
    </row>
    <row r="763" spans="1:5">
      <c r="A763" s="295" t="s">
        <v>425</v>
      </c>
      <c r="C763" t="b">
        <f t="shared" si="11"/>
        <v>0</v>
      </c>
      <c r="D763" t="b">
        <v>0</v>
      </c>
      <c r="E763" t="str">
        <f ca="1">IF(ISNUMBER(_xludf.SEARCH("SANN",D763)),D763,"")</f>
        <v/>
      </c>
    </row>
    <row r="764" spans="1:5">
      <c r="A764" s="295" t="s">
        <v>438</v>
      </c>
      <c r="C764" t="b">
        <f t="shared" si="11"/>
        <v>0</v>
      </c>
      <c r="D764" t="b">
        <v>0</v>
      </c>
      <c r="E764" t="str">
        <f ca="1">IF(ISNUMBER(_xludf.SEARCH("SANN",D764)),D764,"")</f>
        <v/>
      </c>
    </row>
    <row r="765" spans="1:5">
      <c r="A765" s="295" t="s">
        <v>776</v>
      </c>
      <c r="C765" t="b">
        <f t="shared" si="11"/>
        <v>0</v>
      </c>
      <c r="D765" t="b">
        <v>0</v>
      </c>
      <c r="E765" t="str">
        <f ca="1">IF(ISNUMBER(_xludf.SEARCH("SANN",D765)),D765,"")</f>
        <v/>
      </c>
    </row>
    <row r="766" spans="1:5">
      <c r="A766" s="295" t="s">
        <v>929</v>
      </c>
      <c r="C766" t="b">
        <f t="shared" si="11"/>
        <v>0</v>
      </c>
      <c r="D766" t="b">
        <v>0</v>
      </c>
      <c r="E766" t="str">
        <f ca="1">IF(ISNUMBER(_xludf.SEARCH("SANN",D766)),D766,"")</f>
        <v/>
      </c>
    </row>
    <row r="767" spans="1:5">
      <c r="A767" s="295" t="s">
        <v>1075</v>
      </c>
      <c r="C767" t="b">
        <f t="shared" si="11"/>
        <v>0</v>
      </c>
      <c r="D767" t="b">
        <v>0</v>
      </c>
      <c r="E767" t="str">
        <f ca="1">IF(ISNUMBER(_xludf.SEARCH("SANN",D767)),D767,"")</f>
        <v/>
      </c>
    </row>
    <row r="768" spans="1:5">
      <c r="A768" s="295" t="s">
        <v>794</v>
      </c>
      <c r="C768" t="b">
        <f t="shared" si="11"/>
        <v>0</v>
      </c>
      <c r="D768" t="b">
        <v>0</v>
      </c>
      <c r="E768" t="str">
        <f ca="1">IF(ISNUMBER(_xludf.SEARCH("SANN",D768)),D768,"")</f>
        <v/>
      </c>
    </row>
    <row r="769" spans="1:5">
      <c r="A769" s="295" t="s">
        <v>935</v>
      </c>
      <c r="C769" t="b">
        <f t="shared" si="11"/>
        <v>0</v>
      </c>
      <c r="D769" t="b">
        <v>0</v>
      </c>
      <c r="E769" t="str">
        <f ca="1">IF(ISNUMBER(_xludf.SEARCH("SANN",D769)),D769,"")</f>
        <v/>
      </c>
    </row>
    <row r="770" spans="1:5">
      <c r="A770" s="295" t="s">
        <v>842</v>
      </c>
      <c r="C770" t="b">
        <f t="shared" si="11"/>
        <v>0</v>
      </c>
      <c r="D770" t="b">
        <v>0</v>
      </c>
      <c r="E770" t="str">
        <f ca="1">IF(ISNUMBER(_xludf.SEARCH("SANN",D770)),D770,"")</f>
        <v/>
      </c>
    </row>
    <row r="771" spans="1:5">
      <c r="A771" s="295" t="s">
        <v>503</v>
      </c>
      <c r="C771" t="b">
        <f t="shared" ref="C771:C834" si="12">COUNTIF($A$2:$A$1800, A771)&gt;1</f>
        <v>0</v>
      </c>
      <c r="D771" t="b">
        <v>0</v>
      </c>
      <c r="E771" t="str">
        <f ca="1">IF(ISNUMBER(_xludf.SEARCH("SANN",D771)),D771,"")</f>
        <v/>
      </c>
    </row>
    <row r="772" spans="1:5">
      <c r="A772" s="295" t="s">
        <v>902</v>
      </c>
      <c r="C772" t="b">
        <f t="shared" si="12"/>
        <v>0</v>
      </c>
      <c r="D772" t="b">
        <v>0</v>
      </c>
      <c r="E772" t="str">
        <f ca="1">IF(ISNUMBER(_xludf.SEARCH("SANN",D772)),D772,"")</f>
        <v/>
      </c>
    </row>
    <row r="773" spans="1:5">
      <c r="A773" s="295" t="s">
        <v>3677</v>
      </c>
      <c r="C773" t="b">
        <f t="shared" si="12"/>
        <v>1</v>
      </c>
      <c r="E773" t="str">
        <f ca="1">IF(ISNUMBER(_xludf.SEARCH("SANN",D773)),D773,"")</f>
        <v/>
      </c>
    </row>
    <row r="774" spans="1:5">
      <c r="A774" s="295" t="s">
        <v>828</v>
      </c>
      <c r="C774" t="b">
        <f t="shared" si="12"/>
        <v>0</v>
      </c>
      <c r="D774" t="b">
        <v>0</v>
      </c>
      <c r="E774" t="str">
        <f ca="1">IF(ISNUMBER(_xludf.SEARCH("SANN",D774)),D774,"")</f>
        <v/>
      </c>
    </row>
    <row r="775" spans="1:5">
      <c r="A775" s="295" t="s">
        <v>894</v>
      </c>
      <c r="C775" t="b">
        <f t="shared" si="12"/>
        <v>0</v>
      </c>
      <c r="D775" t="b">
        <v>0</v>
      </c>
      <c r="E775" t="str">
        <f ca="1">IF(ISNUMBER(_xludf.SEARCH("SANN",D775)),D775,"")</f>
        <v/>
      </c>
    </row>
    <row r="776" spans="1:5">
      <c r="A776" s="295" t="s">
        <v>468</v>
      </c>
      <c r="C776" t="b">
        <f t="shared" si="12"/>
        <v>0</v>
      </c>
      <c r="D776" t="b">
        <v>0</v>
      </c>
      <c r="E776" t="str">
        <f ca="1">IF(ISNUMBER(_xludf.SEARCH("SANN",D776)),D776,"")</f>
        <v/>
      </c>
    </row>
    <row r="777" spans="1:5">
      <c r="A777" s="295" t="s">
        <v>501</v>
      </c>
      <c r="C777" t="b">
        <f t="shared" si="12"/>
        <v>0</v>
      </c>
      <c r="D777" t="b">
        <v>0</v>
      </c>
      <c r="E777" t="str">
        <f ca="1">IF(ISNUMBER(_xludf.SEARCH("SANN",D777)),D777,"")</f>
        <v/>
      </c>
    </row>
    <row r="778" spans="1:5">
      <c r="A778" s="295" t="s">
        <v>420</v>
      </c>
      <c r="C778" t="b">
        <f t="shared" si="12"/>
        <v>0</v>
      </c>
      <c r="D778" t="b">
        <v>0</v>
      </c>
      <c r="E778" t="str">
        <f ca="1">IF(ISNUMBER(_xludf.SEARCH("SANN",D778)),D778,"")</f>
        <v/>
      </c>
    </row>
    <row r="779" spans="1:5">
      <c r="A779" s="295" t="s">
        <v>968</v>
      </c>
      <c r="C779" t="b">
        <f t="shared" si="12"/>
        <v>0</v>
      </c>
      <c r="D779" t="b">
        <v>0</v>
      </c>
      <c r="E779" t="str">
        <f ca="1">IF(ISNUMBER(_xludf.SEARCH("SANN",D779)),D779,"")</f>
        <v/>
      </c>
    </row>
    <row r="780" spans="1:5">
      <c r="A780" s="295" t="s">
        <v>768</v>
      </c>
      <c r="C780" t="b">
        <f t="shared" si="12"/>
        <v>0</v>
      </c>
      <c r="D780" t="b">
        <v>0</v>
      </c>
      <c r="E780" t="str">
        <f ca="1">IF(ISNUMBER(_xludf.SEARCH("SANN",D780)),D780,"")</f>
        <v/>
      </c>
    </row>
    <row r="781" spans="1:5">
      <c r="A781" s="295" t="s">
        <v>3677</v>
      </c>
      <c r="C781" t="b">
        <f t="shared" si="12"/>
        <v>1</v>
      </c>
      <c r="E781" t="str">
        <f ca="1">IF(ISNUMBER(_xludf.SEARCH("SANN",D781)),D781,"")</f>
        <v/>
      </c>
    </row>
    <row r="782" spans="1:5">
      <c r="A782" s="295" t="s">
        <v>767</v>
      </c>
      <c r="C782" t="b">
        <f t="shared" si="12"/>
        <v>0</v>
      </c>
      <c r="D782" t="b">
        <v>0</v>
      </c>
      <c r="E782" t="str">
        <f ca="1">IF(ISNUMBER(_xludf.SEARCH("SANN",D782)),D782,"")</f>
        <v/>
      </c>
    </row>
    <row r="783" spans="1:5">
      <c r="A783" s="295" t="s">
        <v>753</v>
      </c>
      <c r="C783" t="b">
        <f t="shared" si="12"/>
        <v>0</v>
      </c>
      <c r="D783" t="b">
        <v>0</v>
      </c>
      <c r="E783" t="str">
        <f ca="1">IF(ISNUMBER(_xludf.SEARCH("SANN",D783)),D783,"")</f>
        <v/>
      </c>
    </row>
    <row r="784" spans="1:5">
      <c r="A784" s="295" t="s">
        <v>860</v>
      </c>
      <c r="C784" t="b">
        <f t="shared" si="12"/>
        <v>0</v>
      </c>
      <c r="D784" t="b">
        <v>0</v>
      </c>
      <c r="E784" t="str">
        <f ca="1">IF(ISNUMBER(_xludf.SEARCH("SANN",D784)),D784,"")</f>
        <v/>
      </c>
    </row>
    <row r="785" spans="1:5">
      <c r="A785" s="295" t="s">
        <v>698</v>
      </c>
      <c r="C785" t="b">
        <f t="shared" si="12"/>
        <v>0</v>
      </c>
      <c r="D785" t="b">
        <v>0</v>
      </c>
      <c r="E785" t="str">
        <f ca="1">IF(ISNUMBER(_xludf.SEARCH("SANN",D785)),D785,"")</f>
        <v/>
      </c>
    </row>
    <row r="786" spans="1:5">
      <c r="A786" s="295" t="s">
        <v>961</v>
      </c>
      <c r="C786" t="b">
        <f t="shared" si="12"/>
        <v>1</v>
      </c>
      <c r="D786" s="205" t="b">
        <v>1</v>
      </c>
      <c r="E786" t="str">
        <f ca="1">IF(ISNUMBER(_xludf.SEARCH("SANN",D786)),D786,"")</f>
        <v/>
      </c>
    </row>
    <row r="787" spans="1:5">
      <c r="A787" s="295" t="s">
        <v>3677</v>
      </c>
      <c r="C787" t="b">
        <f t="shared" si="12"/>
        <v>1</v>
      </c>
      <c r="E787" t="str">
        <f ca="1">IF(ISNUMBER(_xludf.SEARCH("SANN",D787)),D787,"")</f>
        <v/>
      </c>
    </row>
    <row r="788" spans="1:5">
      <c r="A788" s="295" t="s">
        <v>912</v>
      </c>
      <c r="C788" t="b">
        <f t="shared" si="12"/>
        <v>0</v>
      </c>
      <c r="D788" t="b">
        <v>0</v>
      </c>
      <c r="E788" t="str">
        <f ca="1">IF(ISNUMBER(_xludf.SEARCH("SANN",D788)),D788,"")</f>
        <v/>
      </c>
    </row>
    <row r="789" spans="1:5">
      <c r="A789" s="295" t="s">
        <v>869</v>
      </c>
      <c r="C789" t="b">
        <f t="shared" si="12"/>
        <v>0</v>
      </c>
      <c r="D789" t="b">
        <v>0</v>
      </c>
      <c r="E789" t="str">
        <f ca="1">IF(ISNUMBER(_xludf.SEARCH("SANN",D789)),D789,"")</f>
        <v/>
      </c>
    </row>
    <row r="790" spans="1:5">
      <c r="A790" s="295" t="s">
        <v>934</v>
      </c>
      <c r="C790" t="b">
        <f t="shared" si="12"/>
        <v>0</v>
      </c>
      <c r="D790" t="b">
        <v>0</v>
      </c>
      <c r="E790" t="str">
        <f ca="1">IF(ISNUMBER(_xludf.SEARCH("SANN",D790)),D790,"")</f>
        <v/>
      </c>
    </row>
    <row r="791" spans="1:5">
      <c r="A791" s="295" t="s">
        <v>948</v>
      </c>
      <c r="C791" t="b">
        <f t="shared" si="12"/>
        <v>0</v>
      </c>
      <c r="D791" t="b">
        <v>0</v>
      </c>
      <c r="E791" t="str">
        <f ca="1">IF(ISNUMBER(_xludf.SEARCH("SANN",D791)),D791,"")</f>
        <v/>
      </c>
    </row>
    <row r="792" spans="1:5">
      <c r="A792" s="295" t="s">
        <v>953</v>
      </c>
      <c r="C792" t="b">
        <f t="shared" si="12"/>
        <v>0</v>
      </c>
      <c r="D792" t="b">
        <v>0</v>
      </c>
      <c r="E792" t="str">
        <f ca="1">IF(ISNUMBER(_xludf.SEARCH("SANN",D792)),D792,"")</f>
        <v/>
      </c>
    </row>
    <row r="793" spans="1:5">
      <c r="A793" s="295" t="s">
        <v>3677</v>
      </c>
      <c r="C793" t="b">
        <f t="shared" si="12"/>
        <v>1</v>
      </c>
      <c r="E793" t="str">
        <f ca="1">IF(ISNUMBER(_xludf.SEARCH("SANN",D793)),D793,"")</f>
        <v/>
      </c>
    </row>
    <row r="794" spans="1:5">
      <c r="A794" s="295" t="s">
        <v>456</v>
      </c>
      <c r="C794" t="b">
        <f t="shared" si="12"/>
        <v>0</v>
      </c>
      <c r="D794" t="b">
        <v>0</v>
      </c>
      <c r="E794" t="str">
        <f ca="1">IF(ISNUMBER(_xludf.SEARCH("SANN",D794)),D794,"")</f>
        <v/>
      </c>
    </row>
    <row r="795" spans="1:5">
      <c r="A795" s="295" t="s">
        <v>490</v>
      </c>
      <c r="C795" t="b">
        <f t="shared" si="12"/>
        <v>0</v>
      </c>
      <c r="D795" t="b">
        <v>0</v>
      </c>
      <c r="E795" t="str">
        <f ca="1">IF(ISNUMBER(_xludf.SEARCH("SANN",D795)),D795,"")</f>
        <v/>
      </c>
    </row>
    <row r="796" spans="1:5">
      <c r="A796" s="295" t="s">
        <v>918</v>
      </c>
      <c r="C796" t="b">
        <f t="shared" si="12"/>
        <v>1</v>
      </c>
      <c r="D796" s="205" t="b">
        <v>1</v>
      </c>
      <c r="E796" t="str">
        <f ca="1">IF(ISNUMBER(_xludf.SEARCH("SANN",D796)),D796,"")</f>
        <v/>
      </c>
    </row>
    <row r="797" spans="1:5">
      <c r="A797" s="295" t="s">
        <v>927</v>
      </c>
      <c r="C797" t="b">
        <f t="shared" si="12"/>
        <v>0</v>
      </c>
      <c r="D797" t="b">
        <v>0</v>
      </c>
      <c r="E797" t="str">
        <f ca="1">IF(ISNUMBER(_xludf.SEARCH("SANN",D797)),D797,"")</f>
        <v/>
      </c>
    </row>
    <row r="798" spans="1:5">
      <c r="A798" s="295" t="s">
        <v>511</v>
      </c>
      <c r="C798" t="b">
        <f t="shared" si="12"/>
        <v>0</v>
      </c>
      <c r="D798" t="b">
        <v>0</v>
      </c>
      <c r="E798" t="str">
        <f ca="1">IF(ISNUMBER(_xludf.SEARCH("SANN",D798)),D798,"")</f>
        <v/>
      </c>
    </row>
    <row r="799" spans="1:5">
      <c r="A799" s="295" t="s">
        <v>943</v>
      </c>
      <c r="C799" t="b">
        <f t="shared" si="12"/>
        <v>0</v>
      </c>
      <c r="D799" t="b">
        <v>0</v>
      </c>
      <c r="E799" t="str">
        <f ca="1">IF(ISNUMBER(_xludf.SEARCH("SANN",D799)),D799,"")</f>
        <v/>
      </c>
    </row>
    <row r="800" spans="1:5">
      <c r="A800" s="295" t="s">
        <v>433</v>
      </c>
      <c r="C800" t="b">
        <f t="shared" si="12"/>
        <v>0</v>
      </c>
      <c r="D800" t="b">
        <v>0</v>
      </c>
      <c r="E800" t="str">
        <f ca="1">IF(ISNUMBER(_xludf.SEARCH("SANN",D800)),D800,"")</f>
        <v/>
      </c>
    </row>
    <row r="801" spans="1:5">
      <c r="A801" s="295" t="s">
        <v>429</v>
      </c>
      <c r="C801" t="b">
        <f t="shared" si="12"/>
        <v>0</v>
      </c>
      <c r="D801" t="b">
        <v>0</v>
      </c>
      <c r="E801" t="str">
        <f ca="1">IF(ISNUMBER(_xludf.SEARCH("SANN",D801)),D801,"")</f>
        <v/>
      </c>
    </row>
    <row r="802" spans="1:5">
      <c r="A802" s="295" t="s">
        <v>3677</v>
      </c>
      <c r="C802" t="b">
        <f t="shared" si="12"/>
        <v>1</v>
      </c>
      <c r="E802" t="str">
        <f ca="1">IF(ISNUMBER(_xludf.SEARCH("SANN",D802)),D802,"")</f>
        <v/>
      </c>
    </row>
    <row r="803" spans="1:5">
      <c r="A803" s="295" t="s">
        <v>513</v>
      </c>
      <c r="C803" t="b">
        <f t="shared" si="12"/>
        <v>0</v>
      </c>
      <c r="D803" t="b">
        <v>0</v>
      </c>
      <c r="E803" t="str">
        <f ca="1">IF(ISNUMBER(_xludf.SEARCH("SANN",D803)),D803,"")</f>
        <v/>
      </c>
    </row>
    <row r="804" spans="1:5">
      <c r="A804" s="295" t="s">
        <v>946</v>
      </c>
      <c r="C804" t="b">
        <f t="shared" si="12"/>
        <v>0</v>
      </c>
      <c r="D804" t="b">
        <v>0</v>
      </c>
      <c r="E804" t="str">
        <f ca="1">IF(ISNUMBER(_xludf.SEARCH("SANN",D804)),D804,"")</f>
        <v/>
      </c>
    </row>
    <row r="805" spans="1:5">
      <c r="A805" s="295" t="s">
        <v>846</v>
      </c>
      <c r="C805" t="b">
        <f t="shared" si="12"/>
        <v>0</v>
      </c>
      <c r="D805" t="b">
        <v>0</v>
      </c>
      <c r="E805" t="str">
        <f ca="1">IF(ISNUMBER(_xludf.SEARCH("SANN",D805)),D805,"")</f>
        <v/>
      </c>
    </row>
    <row r="806" spans="1:5">
      <c r="A806" s="295" t="s">
        <v>530</v>
      </c>
      <c r="C806" t="b">
        <f t="shared" si="12"/>
        <v>0</v>
      </c>
      <c r="D806" t="b">
        <v>0</v>
      </c>
      <c r="E806" t="str">
        <f ca="1">IF(ISNUMBER(_xludf.SEARCH("SANN",D806)),D806,"")</f>
        <v/>
      </c>
    </row>
    <row r="807" spans="1:5">
      <c r="A807" s="295" t="s">
        <v>849</v>
      </c>
      <c r="C807" t="b">
        <f t="shared" si="12"/>
        <v>0</v>
      </c>
      <c r="D807" t="b">
        <v>0</v>
      </c>
      <c r="E807" t="str">
        <f ca="1">IF(ISNUMBER(_xludf.SEARCH("SANN",D807)),D807,"")</f>
        <v/>
      </c>
    </row>
    <row r="808" spans="1:5">
      <c r="A808" s="295" t="s">
        <v>898</v>
      </c>
      <c r="C808" t="b">
        <f t="shared" si="12"/>
        <v>0</v>
      </c>
      <c r="D808" t="b">
        <v>0</v>
      </c>
      <c r="E808" t="str">
        <f ca="1">IF(ISNUMBER(_xludf.SEARCH("SANN",D808)),D808,"")</f>
        <v/>
      </c>
    </row>
    <row r="809" spans="1:5">
      <c r="A809" s="295" t="s">
        <v>719</v>
      </c>
      <c r="C809" t="b">
        <f t="shared" si="12"/>
        <v>0</v>
      </c>
      <c r="D809" t="b">
        <v>0</v>
      </c>
      <c r="E809" t="str">
        <f ca="1">IF(ISNUMBER(_xludf.SEARCH("SANN",D809)),D809,"")</f>
        <v/>
      </c>
    </row>
    <row r="810" spans="1:5">
      <c r="A810" s="295" t="s">
        <v>475</v>
      </c>
      <c r="C810" t="b">
        <f t="shared" si="12"/>
        <v>0</v>
      </c>
      <c r="D810" t="b">
        <v>0</v>
      </c>
      <c r="E810" t="str">
        <f ca="1">IF(ISNUMBER(_xludf.SEARCH("SANN",D810)),D810,"")</f>
        <v/>
      </c>
    </row>
    <row r="811" spans="1:5">
      <c r="A811" s="295" t="s">
        <v>825</v>
      </c>
      <c r="C811" t="b">
        <f t="shared" si="12"/>
        <v>0</v>
      </c>
      <c r="D811" t="b">
        <v>0</v>
      </c>
      <c r="E811" t="str">
        <f ca="1">IF(ISNUMBER(_xludf.SEARCH("SANN",D811)),D811,"")</f>
        <v/>
      </c>
    </row>
    <row r="812" spans="1:5">
      <c r="A812" s="295" t="s">
        <v>3677</v>
      </c>
      <c r="C812" t="b">
        <f t="shared" si="12"/>
        <v>1</v>
      </c>
      <c r="E812" t="str">
        <f ca="1">IF(ISNUMBER(_xludf.SEARCH("SANN",D812)),D812,"")</f>
        <v/>
      </c>
    </row>
    <row r="813" spans="1:5">
      <c r="A813" s="295" t="s">
        <v>504</v>
      </c>
      <c r="C813" t="b">
        <f t="shared" si="12"/>
        <v>0</v>
      </c>
      <c r="D813" t="b">
        <v>0</v>
      </c>
      <c r="E813" t="str">
        <f ca="1">IF(ISNUMBER(_xludf.SEARCH("SANN",D813)),D813,"")</f>
        <v/>
      </c>
    </row>
    <row r="814" spans="1:5">
      <c r="A814" s="295" t="s">
        <v>488</v>
      </c>
      <c r="C814" t="b">
        <f t="shared" si="12"/>
        <v>0</v>
      </c>
      <c r="D814" t="b">
        <v>0</v>
      </c>
      <c r="E814" t="str">
        <f ca="1">IF(ISNUMBER(_xludf.SEARCH("SANN",D814)),D814,"")</f>
        <v/>
      </c>
    </row>
    <row r="815" spans="1:5">
      <c r="A815" s="295" t="s">
        <v>774</v>
      </c>
      <c r="C815" t="b">
        <f t="shared" si="12"/>
        <v>0</v>
      </c>
      <c r="D815" t="b">
        <v>0</v>
      </c>
      <c r="E815" t="str">
        <f ca="1">IF(ISNUMBER(_xludf.SEARCH("SANN",D815)),D815,"")</f>
        <v/>
      </c>
    </row>
    <row r="816" spans="1:5">
      <c r="A816" s="295" t="s">
        <v>522</v>
      </c>
      <c r="C816" t="b">
        <f t="shared" si="12"/>
        <v>0</v>
      </c>
      <c r="D816" t="b">
        <v>0</v>
      </c>
      <c r="E816" t="str">
        <f ca="1">IF(ISNUMBER(_xludf.SEARCH("SANN",D816)),D816,"")</f>
        <v/>
      </c>
    </row>
    <row r="817" spans="1:5">
      <c r="A817" s="295" t="s">
        <v>1057</v>
      </c>
      <c r="C817" t="b">
        <f t="shared" si="12"/>
        <v>0</v>
      </c>
      <c r="D817" t="b">
        <v>0</v>
      </c>
      <c r="E817" t="str">
        <f ca="1">IF(ISNUMBER(_xludf.SEARCH("SANN",D817)),D817,"")</f>
        <v/>
      </c>
    </row>
    <row r="818" spans="1:5">
      <c r="A818" s="295" t="s">
        <v>893</v>
      </c>
      <c r="C818" t="b">
        <f t="shared" si="12"/>
        <v>0</v>
      </c>
      <c r="D818" t="b">
        <v>0</v>
      </c>
      <c r="E818" t="str">
        <f ca="1">IF(ISNUMBER(_xludf.SEARCH("SANN",D818)),D818,"")</f>
        <v/>
      </c>
    </row>
    <row r="819" spans="1:5">
      <c r="A819" s="295" t="s">
        <v>903</v>
      </c>
      <c r="C819" t="b">
        <f t="shared" si="12"/>
        <v>0</v>
      </c>
      <c r="D819" t="b">
        <v>0</v>
      </c>
      <c r="E819" t="str">
        <f ca="1">IF(ISNUMBER(_xludf.SEARCH("SANN",D819)),D819,"")</f>
        <v/>
      </c>
    </row>
    <row r="820" spans="1:5">
      <c r="A820" s="295" t="s">
        <v>3677</v>
      </c>
      <c r="C820" t="b">
        <f t="shared" si="12"/>
        <v>1</v>
      </c>
      <c r="E820" t="str">
        <f ca="1">IF(ISNUMBER(_xludf.SEARCH("SANN",D820)),D820,"")</f>
        <v/>
      </c>
    </row>
    <row r="821" spans="1:5">
      <c r="A821" s="295" t="s">
        <v>791</v>
      </c>
      <c r="C821" t="b">
        <f t="shared" si="12"/>
        <v>0</v>
      </c>
      <c r="D821" t="b">
        <v>0</v>
      </c>
      <c r="E821" t="str">
        <f ca="1">IF(ISNUMBER(_xludf.SEARCH("SANN",D821)),D821,"")</f>
        <v/>
      </c>
    </row>
    <row r="822" spans="1:5">
      <c r="A822" s="295" t="s">
        <v>827</v>
      </c>
      <c r="C822" t="b">
        <f t="shared" si="12"/>
        <v>0</v>
      </c>
      <c r="D822" t="b">
        <v>0</v>
      </c>
      <c r="E822" t="str">
        <f ca="1">IF(ISNUMBER(_xludf.SEARCH("SANN",D822)),D822,"")</f>
        <v/>
      </c>
    </row>
    <row r="823" spans="1:5">
      <c r="A823" s="295" t="s">
        <v>716</v>
      </c>
      <c r="C823" t="b">
        <f t="shared" si="12"/>
        <v>0</v>
      </c>
      <c r="D823" t="b">
        <v>0</v>
      </c>
      <c r="E823" t="str">
        <f ca="1">IF(ISNUMBER(_xludf.SEARCH("SANN",D823)),D823,"")</f>
        <v/>
      </c>
    </row>
    <row r="824" spans="1:5">
      <c r="A824" s="295" t="s">
        <v>874</v>
      </c>
      <c r="C824" t="b">
        <f t="shared" si="12"/>
        <v>0</v>
      </c>
      <c r="D824" t="b">
        <v>0</v>
      </c>
      <c r="E824" t="str">
        <f ca="1">IF(ISNUMBER(_xludf.SEARCH("SANN",D824)),D824,"")</f>
        <v/>
      </c>
    </row>
    <row r="825" spans="1:5">
      <c r="A825" s="295" t="s">
        <v>930</v>
      </c>
      <c r="C825" t="b">
        <f t="shared" si="12"/>
        <v>0</v>
      </c>
      <c r="D825" t="b">
        <v>0</v>
      </c>
      <c r="E825" t="str">
        <f ca="1">IF(ISNUMBER(_xludf.SEARCH("SANN",D825)),D825,"")</f>
        <v/>
      </c>
    </row>
    <row r="826" spans="1:5">
      <c r="A826" s="295" t="s">
        <v>831</v>
      </c>
      <c r="C826" t="b">
        <f t="shared" si="12"/>
        <v>0</v>
      </c>
      <c r="D826" t="b">
        <v>0</v>
      </c>
      <c r="E826" t="str">
        <f ca="1">IF(ISNUMBER(_xludf.SEARCH("SANN",D826)),D826,"")</f>
        <v/>
      </c>
    </row>
    <row r="827" spans="1:5">
      <c r="A827" s="295" t="s">
        <v>872</v>
      </c>
      <c r="C827" t="b">
        <f t="shared" si="12"/>
        <v>1</v>
      </c>
      <c r="D827" s="205" t="b">
        <v>1</v>
      </c>
      <c r="E827" t="str">
        <f ca="1">IF(ISNUMBER(_xludf.SEARCH("SANN",D827)),D827,"")</f>
        <v/>
      </c>
    </row>
    <row r="828" spans="1:5">
      <c r="A828" s="295" t="s">
        <v>3677</v>
      </c>
      <c r="C828" t="b">
        <f t="shared" si="12"/>
        <v>1</v>
      </c>
      <c r="E828" t="str">
        <f ca="1">IF(ISNUMBER(_xludf.SEARCH("SANN",D828)),D828,"")</f>
        <v/>
      </c>
    </row>
    <row r="829" spans="1:5">
      <c r="A829" s="295" t="s">
        <v>728</v>
      </c>
      <c r="C829" t="b">
        <f t="shared" si="12"/>
        <v>0</v>
      </c>
      <c r="D829" t="b">
        <v>0</v>
      </c>
      <c r="E829" t="str">
        <f ca="1">IF(ISNUMBER(_xludf.SEARCH("SANN",D829)),D829,"")</f>
        <v/>
      </c>
    </row>
    <row r="830" spans="1:5">
      <c r="A830" s="295" t="s">
        <v>1061</v>
      </c>
      <c r="C830" t="b">
        <f t="shared" si="12"/>
        <v>0</v>
      </c>
      <c r="D830" t="b">
        <v>0</v>
      </c>
      <c r="E830" t="str">
        <f ca="1">IF(ISNUMBER(_xludf.SEARCH("SANN",D830)),D830,"")</f>
        <v/>
      </c>
    </row>
    <row r="831" spans="1:5">
      <c r="A831" s="295" t="s">
        <v>933</v>
      </c>
      <c r="C831" t="b">
        <f t="shared" si="12"/>
        <v>0</v>
      </c>
      <c r="D831" t="b">
        <v>0</v>
      </c>
      <c r="E831" t="str">
        <f ca="1">IF(ISNUMBER(_xludf.SEARCH("SANN",D831)),D831,"")</f>
        <v/>
      </c>
    </row>
    <row r="832" spans="1:5">
      <c r="A832" s="295" t="s">
        <v>506</v>
      </c>
      <c r="C832" t="b">
        <f t="shared" si="12"/>
        <v>0</v>
      </c>
      <c r="D832" t="b">
        <v>0</v>
      </c>
      <c r="E832" t="str">
        <f ca="1">IF(ISNUMBER(_xludf.SEARCH("SANN",D832)),D832,"")</f>
        <v/>
      </c>
    </row>
    <row r="833" spans="1:5">
      <c r="A833" s="295" t="s">
        <v>3677</v>
      </c>
      <c r="C833" t="b">
        <f t="shared" si="12"/>
        <v>1</v>
      </c>
      <c r="E833" t="str">
        <f ca="1">IF(ISNUMBER(_xludf.SEARCH("SANN",D833)),D833,"")</f>
        <v/>
      </c>
    </row>
    <row r="834" spans="1:5">
      <c r="A834" s="295" t="s">
        <v>668</v>
      </c>
      <c r="C834" t="b">
        <f t="shared" si="12"/>
        <v>0</v>
      </c>
      <c r="D834" t="b">
        <v>0</v>
      </c>
      <c r="E834" t="str">
        <f ca="1">IF(ISNUMBER(_xludf.SEARCH("SANN",D834)),D834,"")</f>
        <v/>
      </c>
    </row>
    <row r="835" spans="1:5">
      <c r="A835" s="295" t="s">
        <v>437</v>
      </c>
      <c r="C835" t="b">
        <f t="shared" ref="C835:C898" si="13">COUNTIF($A$2:$A$1800, A835)&gt;1</f>
        <v>0</v>
      </c>
      <c r="D835" t="b">
        <v>0</v>
      </c>
      <c r="E835" t="str">
        <f ca="1">IF(ISNUMBER(_xludf.SEARCH("SANN",D835)),D835,"")</f>
        <v/>
      </c>
    </row>
    <row r="836" spans="1:5">
      <c r="A836" s="295" t="s">
        <v>966</v>
      </c>
      <c r="C836" t="b">
        <f t="shared" si="13"/>
        <v>0</v>
      </c>
      <c r="D836" t="b">
        <v>0</v>
      </c>
      <c r="E836" t="str">
        <f ca="1">IF(ISNUMBER(_xludf.SEARCH("SANN",D836)),D836,"")</f>
        <v/>
      </c>
    </row>
    <row r="837" spans="1:5">
      <c r="A837" s="295" t="s">
        <v>809</v>
      </c>
      <c r="C837" t="b">
        <f t="shared" si="13"/>
        <v>0</v>
      </c>
      <c r="D837" t="b">
        <v>0</v>
      </c>
      <c r="E837" t="str">
        <f ca="1">IF(ISNUMBER(_xludf.SEARCH("SANN",D837)),D837,"")</f>
        <v/>
      </c>
    </row>
    <row r="838" spans="1:5">
      <c r="A838" s="295" t="s">
        <v>862</v>
      </c>
      <c r="C838" t="b">
        <f t="shared" si="13"/>
        <v>1</v>
      </c>
      <c r="D838" s="205" t="b">
        <v>1</v>
      </c>
      <c r="E838" t="str">
        <f ca="1">IF(ISNUMBER(_xludf.SEARCH("SANN",D838)),D838,"")</f>
        <v/>
      </c>
    </row>
    <row r="839" spans="1:5">
      <c r="A839" s="295" t="s">
        <v>421</v>
      </c>
      <c r="C839" t="b">
        <f t="shared" si="13"/>
        <v>0</v>
      </c>
      <c r="D839" t="b">
        <v>0</v>
      </c>
      <c r="E839" t="str">
        <f ca="1">IF(ISNUMBER(_xludf.SEARCH("SANN",D839)),D839,"")</f>
        <v/>
      </c>
    </row>
    <row r="840" spans="1:5">
      <c r="A840" s="295" t="s">
        <v>499</v>
      </c>
      <c r="C840" t="b">
        <f t="shared" si="13"/>
        <v>0</v>
      </c>
      <c r="D840" t="b">
        <v>0</v>
      </c>
      <c r="E840" t="str">
        <f ca="1">IF(ISNUMBER(_xludf.SEARCH("SANN",D840)),D840,"")</f>
        <v/>
      </c>
    </row>
    <row r="841" spans="1:5">
      <c r="A841" s="295" t="s">
        <v>470</v>
      </c>
      <c r="C841" t="b">
        <f t="shared" si="13"/>
        <v>0</v>
      </c>
      <c r="D841" t="b">
        <v>0</v>
      </c>
      <c r="E841" t="str">
        <f ca="1">IF(ISNUMBER(_xludf.SEARCH("SANN",D841)),D841,"")</f>
        <v/>
      </c>
    </row>
    <row r="842" spans="1:5">
      <c r="A842" s="295" t="s">
        <v>971</v>
      </c>
      <c r="C842" t="b">
        <f t="shared" si="13"/>
        <v>0</v>
      </c>
      <c r="D842" t="b">
        <v>0</v>
      </c>
      <c r="E842" t="str">
        <f ca="1">IF(ISNUMBER(_xludf.SEARCH("SANN",D842)),D842,"")</f>
        <v/>
      </c>
    </row>
    <row r="843" spans="1:5">
      <c r="A843" s="295" t="s">
        <v>442</v>
      </c>
      <c r="C843" t="b">
        <f t="shared" si="13"/>
        <v>0</v>
      </c>
      <c r="D843" t="b">
        <v>0</v>
      </c>
      <c r="E843" t="str">
        <f ca="1">IF(ISNUMBER(_xludf.SEARCH("SANN",D843)),D843,"")</f>
        <v/>
      </c>
    </row>
    <row r="844" spans="1:5">
      <c r="A844" s="295" t="s">
        <v>3677</v>
      </c>
      <c r="C844" t="b">
        <f t="shared" si="13"/>
        <v>1</v>
      </c>
      <c r="E844" t="str">
        <f ca="1">IF(ISNUMBER(_xludf.SEARCH("SANN",D844)),D844,"")</f>
        <v/>
      </c>
    </row>
    <row r="845" spans="1:5">
      <c r="A845" s="295" t="s">
        <v>465</v>
      </c>
      <c r="C845" t="b">
        <f t="shared" si="13"/>
        <v>0</v>
      </c>
      <c r="D845" t="b">
        <v>0</v>
      </c>
      <c r="E845" t="str">
        <f ca="1">IF(ISNUMBER(_xludf.SEARCH("SANN",D845)),D845,"")</f>
        <v/>
      </c>
    </row>
    <row r="846" spans="1:5">
      <c r="A846" s="295" t="s">
        <v>532</v>
      </c>
      <c r="C846" t="b">
        <f t="shared" si="13"/>
        <v>0</v>
      </c>
      <c r="D846" t="b">
        <v>0</v>
      </c>
      <c r="E846" t="str">
        <f ca="1">IF(ISNUMBER(_xludf.SEARCH("SANN",D846)),D846,"")</f>
        <v/>
      </c>
    </row>
    <row r="847" spans="1:5">
      <c r="A847" s="295" t="s">
        <v>510</v>
      </c>
      <c r="C847" t="b">
        <f t="shared" si="13"/>
        <v>0</v>
      </c>
      <c r="D847" t="b">
        <v>0</v>
      </c>
      <c r="E847" t="str">
        <f ca="1">IF(ISNUMBER(_xludf.SEARCH("SANN",D847)),D847,"")</f>
        <v/>
      </c>
    </row>
    <row r="848" spans="1:5">
      <c r="A848" s="295" t="s">
        <v>460</v>
      </c>
      <c r="C848" t="b">
        <f t="shared" si="13"/>
        <v>0</v>
      </c>
      <c r="D848" t="b">
        <v>0</v>
      </c>
      <c r="E848" t="str">
        <f ca="1">IF(ISNUMBER(_xludf.SEARCH("SANN",D848)),D848,"")</f>
        <v/>
      </c>
    </row>
    <row r="849" spans="1:5">
      <c r="A849" s="295" t="s">
        <v>457</v>
      </c>
      <c r="C849" t="b">
        <f t="shared" si="13"/>
        <v>0</v>
      </c>
      <c r="D849" t="b">
        <v>0</v>
      </c>
      <c r="E849" t="str">
        <f ca="1">IF(ISNUMBER(_xludf.SEARCH("SANN",D849)),D849,"")</f>
        <v/>
      </c>
    </row>
    <row r="850" spans="1:5">
      <c r="A850" s="295" t="s">
        <v>446</v>
      </c>
      <c r="C850" t="b">
        <f t="shared" si="13"/>
        <v>0</v>
      </c>
      <c r="D850" t="b">
        <v>0</v>
      </c>
      <c r="E850" t="str">
        <f ca="1">IF(ISNUMBER(_xludf.SEARCH("SANN",D850)),D850,"")</f>
        <v/>
      </c>
    </row>
    <row r="851" spans="1:5">
      <c r="A851" s="295" t="s">
        <v>534</v>
      </c>
      <c r="C851" t="b">
        <f t="shared" si="13"/>
        <v>0</v>
      </c>
      <c r="D851" t="b">
        <v>0</v>
      </c>
      <c r="E851" t="str">
        <f ca="1">IF(ISNUMBER(_xludf.SEARCH("SANN",D851)),D851,"")</f>
        <v/>
      </c>
    </row>
    <row r="852" spans="1:5">
      <c r="A852" s="295" t="s">
        <v>901</v>
      </c>
      <c r="C852" t="b">
        <f t="shared" si="13"/>
        <v>0</v>
      </c>
      <c r="D852" t="b">
        <v>0</v>
      </c>
      <c r="E852" t="str">
        <f ca="1">IF(ISNUMBER(_xludf.SEARCH("SANN",D852)),D852,"")</f>
        <v/>
      </c>
    </row>
    <row r="853" spans="1:5">
      <c r="A853" s="295" t="s">
        <v>3677</v>
      </c>
      <c r="C853" t="b">
        <f t="shared" si="13"/>
        <v>1</v>
      </c>
      <c r="E853" t="str">
        <f ca="1">IF(ISNUMBER(_xludf.SEARCH("SANN",D853)),D853,"")</f>
        <v/>
      </c>
    </row>
    <row r="854" spans="1:5">
      <c r="A854" s="295" t="s">
        <v>516</v>
      </c>
      <c r="C854" t="b">
        <f t="shared" si="13"/>
        <v>0</v>
      </c>
      <c r="D854" t="b">
        <v>0</v>
      </c>
      <c r="E854" t="str">
        <f ca="1">IF(ISNUMBER(_xludf.SEARCH("SANN",D854)),D854,"")</f>
        <v/>
      </c>
    </row>
    <row r="855" spans="1:5">
      <c r="A855" s="295" t="s">
        <v>528</v>
      </c>
      <c r="C855" t="b">
        <f t="shared" si="13"/>
        <v>0</v>
      </c>
      <c r="D855" t="b">
        <v>0</v>
      </c>
      <c r="E855" t="str">
        <f ca="1">IF(ISNUMBER(_xludf.SEARCH("SANN",D855)),D855,"")</f>
        <v/>
      </c>
    </row>
    <row r="856" spans="1:5">
      <c r="A856" s="295" t="s">
        <v>494</v>
      </c>
      <c r="C856" t="b">
        <f t="shared" si="13"/>
        <v>0</v>
      </c>
      <c r="D856" t="b">
        <v>0</v>
      </c>
      <c r="E856" t="str">
        <f ca="1">IF(ISNUMBER(_xludf.SEARCH("SANN",D856)),D856,"")</f>
        <v/>
      </c>
    </row>
    <row r="857" spans="1:5">
      <c r="A857" s="295" t="s">
        <v>430</v>
      </c>
      <c r="C857" t="b">
        <f t="shared" si="13"/>
        <v>0</v>
      </c>
      <c r="D857" t="b">
        <v>0</v>
      </c>
      <c r="E857" t="str">
        <f ca="1">IF(ISNUMBER(_xludf.SEARCH("SANN",D857)),D857,"")</f>
        <v/>
      </c>
    </row>
    <row r="858" spans="1:5">
      <c r="A858" s="295" t="s">
        <v>1010</v>
      </c>
      <c r="C858" t="b">
        <f t="shared" si="13"/>
        <v>0</v>
      </c>
      <c r="D858" t="b">
        <v>0</v>
      </c>
      <c r="E858" t="str">
        <f ca="1">IF(ISNUMBER(_xludf.SEARCH("SANN",D858)),D858,"")</f>
        <v/>
      </c>
    </row>
    <row r="859" spans="1:5">
      <c r="A859" s="295" t="s">
        <v>428</v>
      </c>
      <c r="C859" t="b">
        <f t="shared" si="13"/>
        <v>0</v>
      </c>
      <c r="D859" t="b">
        <v>0</v>
      </c>
      <c r="E859" t="str">
        <f ca="1">IF(ISNUMBER(_xludf.SEARCH("SANN",D859)),D859,"")</f>
        <v/>
      </c>
    </row>
    <row r="860" spans="1:5">
      <c r="A860" s="295" t="s">
        <v>905</v>
      </c>
      <c r="C860" t="b">
        <f t="shared" si="13"/>
        <v>0</v>
      </c>
      <c r="D860" t="b">
        <v>0</v>
      </c>
      <c r="E860" t="str">
        <f ca="1">IF(ISNUMBER(_xludf.SEARCH("SANN",D860)),D860,"")</f>
        <v/>
      </c>
    </row>
    <row r="861" spans="1:5">
      <c r="A861" s="295" t="s">
        <v>936</v>
      </c>
      <c r="C861" t="b">
        <f t="shared" si="13"/>
        <v>0</v>
      </c>
      <c r="D861" t="b">
        <v>0</v>
      </c>
      <c r="E861" t="str">
        <f ca="1">IF(ISNUMBER(_xludf.SEARCH("SANN",D861)),D861,"")</f>
        <v/>
      </c>
    </row>
    <row r="862" spans="1:5">
      <c r="A862" s="295" t="s">
        <v>474</v>
      </c>
      <c r="C862" t="b">
        <f t="shared" si="13"/>
        <v>0</v>
      </c>
      <c r="D862" t="b">
        <v>0</v>
      </c>
      <c r="E862" t="str">
        <f ca="1">IF(ISNUMBER(_xludf.SEARCH("SANN",D862)),D862,"")</f>
        <v/>
      </c>
    </row>
    <row r="863" spans="1:5">
      <c r="A863" s="295" t="s">
        <v>917</v>
      </c>
      <c r="C863" t="b">
        <f t="shared" si="13"/>
        <v>0</v>
      </c>
      <c r="D863" t="b">
        <v>0</v>
      </c>
      <c r="E863" t="str">
        <f ca="1">IF(ISNUMBER(_xludf.SEARCH("SANN",D863)),D863,"")</f>
        <v/>
      </c>
    </row>
    <row r="864" spans="1:5">
      <c r="A864" s="295" t="s">
        <v>518</v>
      </c>
      <c r="C864" t="b">
        <f t="shared" si="13"/>
        <v>0</v>
      </c>
      <c r="D864" t="b">
        <v>0</v>
      </c>
      <c r="E864" t="str">
        <f ca="1">IF(ISNUMBER(_xludf.SEARCH("SANN",D864)),D864,"")</f>
        <v/>
      </c>
    </row>
    <row r="865" spans="1:5">
      <c r="A865" s="295" t="s">
        <v>431</v>
      </c>
      <c r="C865" t="b">
        <f t="shared" si="13"/>
        <v>0</v>
      </c>
      <c r="D865" t="b">
        <v>0</v>
      </c>
      <c r="E865" t="str">
        <f ca="1">IF(ISNUMBER(_xludf.SEARCH("SANN",D865)),D865,"")</f>
        <v/>
      </c>
    </row>
    <row r="866" spans="1:5">
      <c r="A866" s="295" t="s">
        <v>502</v>
      </c>
      <c r="C866" t="b">
        <f t="shared" si="13"/>
        <v>0</v>
      </c>
      <c r="D866" t="b">
        <v>0</v>
      </c>
      <c r="E866" t="str">
        <f ca="1">IF(ISNUMBER(_xludf.SEARCH("SANN",D866)),D866,"")</f>
        <v/>
      </c>
    </row>
    <row r="867" spans="1:5">
      <c r="A867" s="295" t="s">
        <v>857</v>
      </c>
      <c r="C867" t="b">
        <f t="shared" si="13"/>
        <v>0</v>
      </c>
      <c r="D867" t="b">
        <v>0</v>
      </c>
      <c r="E867" t="str">
        <f ca="1">IF(ISNUMBER(_xludf.SEARCH("SANN",D867)),D867,"")</f>
        <v/>
      </c>
    </row>
    <row r="868" spans="1:5">
      <c r="A868" s="295" t="s">
        <v>535</v>
      </c>
      <c r="C868" t="b">
        <f t="shared" si="13"/>
        <v>0</v>
      </c>
      <c r="D868" t="b">
        <v>0</v>
      </c>
      <c r="E868" t="str">
        <f ca="1">IF(ISNUMBER(_xludf.SEARCH("SANN",D868)),D868,"")</f>
        <v/>
      </c>
    </row>
    <row r="869" spans="1:5">
      <c r="A869" s="295" t="s">
        <v>514</v>
      </c>
      <c r="C869" t="b">
        <f t="shared" si="13"/>
        <v>0</v>
      </c>
      <c r="D869" t="b">
        <v>0</v>
      </c>
      <c r="E869" t="str">
        <f ca="1">IF(ISNUMBER(_xludf.SEARCH("SANN",D869)),D869,"")</f>
        <v/>
      </c>
    </row>
    <row r="870" spans="1:5">
      <c r="A870" s="295" t="s">
        <v>492</v>
      </c>
      <c r="C870" t="b">
        <f t="shared" si="13"/>
        <v>0</v>
      </c>
      <c r="D870" t="b">
        <v>0</v>
      </c>
      <c r="E870" t="str">
        <f ca="1">IF(ISNUMBER(_xludf.SEARCH("SANN",D870)),D870,"")</f>
        <v/>
      </c>
    </row>
    <row r="871" spans="1:5">
      <c r="A871" s="295" t="s">
        <v>542</v>
      </c>
      <c r="C871" t="b">
        <f t="shared" si="13"/>
        <v>0</v>
      </c>
      <c r="D871" t="b">
        <v>0</v>
      </c>
      <c r="E871" t="str">
        <f ca="1">IF(ISNUMBER(_xludf.SEARCH("SANN",D871)),D871,"")</f>
        <v/>
      </c>
    </row>
    <row r="872" spans="1:5">
      <c r="A872" s="295" t="s">
        <v>469</v>
      </c>
      <c r="C872" t="b">
        <f t="shared" si="13"/>
        <v>0</v>
      </c>
      <c r="D872" t="b">
        <v>0</v>
      </c>
      <c r="E872" t="str">
        <f ca="1">IF(ISNUMBER(_xludf.SEARCH("SANN",D872)),D872,"")</f>
        <v/>
      </c>
    </row>
    <row r="873" spans="1:5">
      <c r="A873" s="295" t="s">
        <v>885</v>
      </c>
      <c r="C873" t="b">
        <f t="shared" si="13"/>
        <v>0</v>
      </c>
      <c r="D873" t="b">
        <v>0</v>
      </c>
      <c r="E873" t="str">
        <f ca="1">IF(ISNUMBER(_xludf.SEARCH("SANN",D873)),D873,"")</f>
        <v/>
      </c>
    </row>
    <row r="874" spans="1:5">
      <c r="A874" s="295" t="s">
        <v>481</v>
      </c>
      <c r="C874" t="b">
        <f t="shared" si="13"/>
        <v>0</v>
      </c>
      <c r="D874" t="b">
        <v>0</v>
      </c>
      <c r="E874" t="str">
        <f ca="1">IF(ISNUMBER(_xludf.SEARCH("SANN",D874)),D874,"")</f>
        <v/>
      </c>
    </row>
    <row r="875" spans="1:5">
      <c r="A875" s="295" t="s">
        <v>440</v>
      </c>
      <c r="C875" t="b">
        <f t="shared" si="13"/>
        <v>0</v>
      </c>
      <c r="D875" t="b">
        <v>0</v>
      </c>
      <c r="E875" t="str">
        <f ca="1">IF(ISNUMBER(_xludf.SEARCH("SANN",D875)),D875,"")</f>
        <v/>
      </c>
    </row>
    <row r="876" spans="1:5">
      <c r="A876" s="295" t="s">
        <v>476</v>
      </c>
      <c r="C876" t="b">
        <f t="shared" si="13"/>
        <v>0</v>
      </c>
      <c r="D876" t="b">
        <v>0</v>
      </c>
      <c r="E876" t="str">
        <f ca="1">IF(ISNUMBER(_xludf.SEARCH("SANN",D876)),D876,"")</f>
        <v/>
      </c>
    </row>
    <row r="877" spans="1:5">
      <c r="A877" s="295" t="s">
        <v>517</v>
      </c>
      <c r="C877" t="b">
        <f t="shared" si="13"/>
        <v>0</v>
      </c>
      <c r="D877" t="b">
        <v>0</v>
      </c>
      <c r="E877" t="str">
        <f ca="1">IF(ISNUMBER(_xludf.SEARCH("SANN",D877)),D877,"")</f>
        <v/>
      </c>
    </row>
    <row r="878" spans="1:5">
      <c r="A878" s="295" t="s">
        <v>531</v>
      </c>
      <c r="C878" t="b">
        <f t="shared" si="13"/>
        <v>0</v>
      </c>
      <c r="D878" t="b">
        <v>0</v>
      </c>
      <c r="E878" t="str">
        <f ca="1">IF(ISNUMBER(_xludf.SEARCH("SANN",D878)),D878,"")</f>
        <v/>
      </c>
    </row>
    <row r="879" spans="1:5">
      <c r="A879" s="295" t="s">
        <v>500</v>
      </c>
      <c r="C879" t="b">
        <f t="shared" si="13"/>
        <v>0</v>
      </c>
      <c r="D879" t="b">
        <v>0</v>
      </c>
      <c r="E879" t="str">
        <f ca="1">IF(ISNUMBER(_xludf.SEARCH("SANN",D879)),D879,"")</f>
        <v/>
      </c>
    </row>
    <row r="880" spans="1:5">
      <c r="A880" s="295" t="s">
        <v>895</v>
      </c>
      <c r="C880" t="b">
        <f t="shared" si="13"/>
        <v>0</v>
      </c>
      <c r="D880" t="b">
        <v>0</v>
      </c>
      <c r="E880" t="str">
        <f ca="1">IF(ISNUMBER(_xludf.SEARCH("SANN",D880)),D880,"")</f>
        <v/>
      </c>
    </row>
    <row r="881" spans="1:5">
      <c r="A881" s="295" t="s">
        <v>467</v>
      </c>
      <c r="C881" t="b">
        <f t="shared" si="13"/>
        <v>0</v>
      </c>
      <c r="D881" t="b">
        <v>0</v>
      </c>
      <c r="E881" t="str">
        <f ca="1">IF(ISNUMBER(_xludf.SEARCH("SANN",D881)),D881,"")</f>
        <v/>
      </c>
    </row>
    <row r="882" spans="1:5">
      <c r="A882" s="296" t="s">
        <v>1614</v>
      </c>
      <c r="C882" t="b">
        <f t="shared" si="13"/>
        <v>0</v>
      </c>
      <c r="D882" t="b">
        <v>0</v>
      </c>
      <c r="E882" t="str">
        <f ca="1">IF(ISNUMBER(_xludf.SEARCH("SANN",D882)),D882,"")</f>
        <v/>
      </c>
    </row>
    <row r="883" spans="1:5">
      <c r="A883" s="296" t="s">
        <v>1482</v>
      </c>
      <c r="C883" t="b">
        <f t="shared" si="13"/>
        <v>0</v>
      </c>
      <c r="D883" t="b">
        <v>0</v>
      </c>
      <c r="E883" t="str">
        <f ca="1">IF(ISNUMBER(_xludf.SEARCH("SANN",D883)),D883,"")</f>
        <v/>
      </c>
    </row>
    <row r="884" spans="1:5">
      <c r="A884" s="296" t="s">
        <v>1419</v>
      </c>
      <c r="C884" t="b">
        <f t="shared" si="13"/>
        <v>0</v>
      </c>
      <c r="D884" t="b">
        <v>0</v>
      </c>
      <c r="E884" t="str">
        <f ca="1">IF(ISNUMBER(_xludf.SEARCH("SANN",D884)),D884,"")</f>
        <v/>
      </c>
    </row>
    <row r="885" spans="1:5">
      <c r="A885" s="296" t="s">
        <v>1398</v>
      </c>
      <c r="C885" t="b">
        <f t="shared" si="13"/>
        <v>0</v>
      </c>
      <c r="D885" t="b">
        <v>0</v>
      </c>
      <c r="E885" t="str">
        <f ca="1">IF(ISNUMBER(_xludf.SEARCH("SANN",D885)),D885,"")</f>
        <v/>
      </c>
    </row>
    <row r="886" spans="1:5">
      <c r="A886" s="296" t="s">
        <v>1553</v>
      </c>
      <c r="C886" t="b">
        <f t="shared" si="13"/>
        <v>0</v>
      </c>
      <c r="D886" t="b">
        <v>0</v>
      </c>
      <c r="E886" t="str">
        <f ca="1">IF(ISNUMBER(_xludf.SEARCH("SANN",D886)),D886,"")</f>
        <v/>
      </c>
    </row>
    <row r="887" spans="1:5">
      <c r="A887" s="296" t="s">
        <v>1603</v>
      </c>
      <c r="C887" t="b">
        <f t="shared" si="13"/>
        <v>0</v>
      </c>
      <c r="D887" t="b">
        <v>0</v>
      </c>
      <c r="E887" t="str">
        <f ca="1">IF(ISNUMBER(_xludf.SEARCH("SANN",D887)),D887,"")</f>
        <v/>
      </c>
    </row>
    <row r="888" spans="1:5">
      <c r="A888" s="296" t="s">
        <v>1598</v>
      </c>
      <c r="C888" t="b">
        <f t="shared" si="13"/>
        <v>0</v>
      </c>
      <c r="D888" t="b">
        <v>0</v>
      </c>
      <c r="E888" t="str">
        <f ca="1">IF(ISNUMBER(_xludf.SEARCH("SANN",D888)),D888,"")</f>
        <v/>
      </c>
    </row>
    <row r="889" spans="1:5">
      <c r="A889" s="296" t="s">
        <v>1661</v>
      </c>
      <c r="C889" t="b">
        <f t="shared" si="13"/>
        <v>0</v>
      </c>
      <c r="D889" t="b">
        <v>0</v>
      </c>
      <c r="E889" t="str">
        <f ca="1">IF(ISNUMBER(_xludf.SEARCH("SANN",D889)),D889,"")</f>
        <v/>
      </c>
    </row>
    <row r="890" spans="1:5">
      <c r="A890" s="296" t="s">
        <v>1536</v>
      </c>
      <c r="C890" t="b">
        <f t="shared" si="13"/>
        <v>0</v>
      </c>
      <c r="D890" t="b">
        <v>0</v>
      </c>
      <c r="E890" t="str">
        <f ca="1">IF(ISNUMBER(_xludf.SEARCH("SANN",D890)),D890,"")</f>
        <v/>
      </c>
    </row>
    <row r="891" spans="1:5">
      <c r="A891" s="296" t="s">
        <v>1764</v>
      </c>
      <c r="C891" t="b">
        <f t="shared" si="13"/>
        <v>0</v>
      </c>
      <c r="D891" t="b">
        <v>0</v>
      </c>
      <c r="E891" t="str">
        <f ca="1">IF(ISNUMBER(_xludf.SEARCH("SANN",D891)),D891,"")</f>
        <v/>
      </c>
    </row>
    <row r="892" spans="1:5">
      <c r="A892" s="296" t="s">
        <v>1507</v>
      </c>
      <c r="C892" t="b">
        <f t="shared" si="13"/>
        <v>0</v>
      </c>
      <c r="D892" t="b">
        <v>0</v>
      </c>
      <c r="E892" t="str">
        <f ca="1">IF(ISNUMBER(_xludf.SEARCH("SANN",D892)),D892,"")</f>
        <v/>
      </c>
    </row>
    <row r="893" spans="1:5">
      <c r="A893" s="296" t="s">
        <v>1460</v>
      </c>
      <c r="C893" t="b">
        <f t="shared" si="13"/>
        <v>0</v>
      </c>
      <c r="D893" t="b">
        <v>0</v>
      </c>
      <c r="E893" t="str">
        <f ca="1">IF(ISNUMBER(_xludf.SEARCH("SANN",D893)),D893,"")</f>
        <v/>
      </c>
    </row>
    <row r="894" spans="1:5">
      <c r="A894" s="296" t="s">
        <v>1455</v>
      </c>
      <c r="C894" t="b">
        <f t="shared" si="13"/>
        <v>0</v>
      </c>
      <c r="D894" t="b">
        <v>0</v>
      </c>
      <c r="E894" t="str">
        <f ca="1">IF(ISNUMBER(_xludf.SEARCH("SANN",D894)),D894,"")</f>
        <v/>
      </c>
    </row>
    <row r="895" spans="1:5">
      <c r="A895" s="296" t="s">
        <v>1441</v>
      </c>
      <c r="C895" t="b">
        <f t="shared" si="13"/>
        <v>0</v>
      </c>
      <c r="D895" t="b">
        <v>0</v>
      </c>
      <c r="E895" t="str">
        <f ca="1">IF(ISNUMBER(_xludf.SEARCH("SANN",D895)),D895,"")</f>
        <v/>
      </c>
    </row>
    <row r="896" spans="1:5">
      <c r="A896" s="296" t="s">
        <v>1828</v>
      </c>
      <c r="C896" t="b">
        <f t="shared" si="13"/>
        <v>0</v>
      </c>
      <c r="D896" t="b">
        <v>0</v>
      </c>
      <c r="E896" t="str">
        <f ca="1">IF(ISNUMBER(_xludf.SEARCH("SANN",D896)),D896,"")</f>
        <v/>
      </c>
    </row>
    <row r="897" spans="1:5">
      <c r="A897" s="296" t="s">
        <v>1645</v>
      </c>
      <c r="C897" t="b">
        <f t="shared" si="13"/>
        <v>0</v>
      </c>
      <c r="D897" t="b">
        <v>0</v>
      </c>
      <c r="E897" t="str">
        <f ca="1">IF(ISNUMBER(_xludf.SEARCH("SANN",D897)),D897,"")</f>
        <v/>
      </c>
    </row>
    <row r="898" spans="1:5">
      <c r="A898" s="296" t="s">
        <v>1479</v>
      </c>
      <c r="C898" t="b">
        <f t="shared" si="13"/>
        <v>0</v>
      </c>
      <c r="D898" t="b">
        <v>0</v>
      </c>
      <c r="E898" t="str">
        <f ca="1">IF(ISNUMBER(_xludf.SEARCH("SANN",D898)),D898,"")</f>
        <v/>
      </c>
    </row>
    <row r="899" spans="1:5">
      <c r="A899" s="296" t="s">
        <v>1631</v>
      </c>
      <c r="C899" t="b">
        <f t="shared" ref="C899:C962" si="14">COUNTIF($A$2:$A$1800, A899)&gt;1</f>
        <v>0</v>
      </c>
      <c r="D899" t="b">
        <v>0</v>
      </c>
      <c r="E899" t="str">
        <f ca="1">IF(ISNUMBER(_xludf.SEARCH("SANN",D899)),D899,"")</f>
        <v/>
      </c>
    </row>
    <row r="900" spans="1:5">
      <c r="A900" s="296" t="s">
        <v>1810</v>
      </c>
      <c r="C900" t="b">
        <f t="shared" si="14"/>
        <v>0</v>
      </c>
      <c r="D900" t="b">
        <v>0</v>
      </c>
      <c r="E900" t="str">
        <f ca="1">IF(ISNUMBER(_xludf.SEARCH("SANN",D900)),D900,"")</f>
        <v/>
      </c>
    </row>
    <row r="901" spans="1:5">
      <c r="A901" s="296" t="s">
        <v>1526</v>
      </c>
      <c r="C901" t="b">
        <f t="shared" si="14"/>
        <v>0</v>
      </c>
      <c r="D901" t="b">
        <v>0</v>
      </c>
      <c r="E901" t="str">
        <f ca="1">IF(ISNUMBER(_xludf.SEARCH("SANN",D901)),D901,"")</f>
        <v/>
      </c>
    </row>
    <row r="902" spans="1:5">
      <c r="A902" s="296" t="s">
        <v>1351</v>
      </c>
      <c r="C902" t="b">
        <f t="shared" si="14"/>
        <v>0</v>
      </c>
      <c r="D902" t="b">
        <v>0</v>
      </c>
      <c r="E902" t="str">
        <f ca="1">IF(ISNUMBER(_xludf.SEARCH("SANN",D902)),D902,"")</f>
        <v/>
      </c>
    </row>
    <row r="903" spans="1:5">
      <c r="A903" s="296" t="s">
        <v>1475</v>
      </c>
      <c r="C903" t="b">
        <f t="shared" si="14"/>
        <v>0</v>
      </c>
      <c r="D903" t="b">
        <v>0</v>
      </c>
      <c r="E903" t="str">
        <f ca="1">IF(ISNUMBER(_xludf.SEARCH("SANN",D903)),D903,"")</f>
        <v/>
      </c>
    </row>
    <row r="904" spans="1:5">
      <c r="A904" s="296" t="s">
        <v>1558</v>
      </c>
      <c r="C904" t="b">
        <f t="shared" si="14"/>
        <v>0</v>
      </c>
      <c r="D904" t="b">
        <v>0</v>
      </c>
      <c r="E904" t="str">
        <f ca="1">IF(ISNUMBER(_xludf.SEARCH("SANN",D904)),D904,"")</f>
        <v/>
      </c>
    </row>
    <row r="905" spans="1:5">
      <c r="A905" s="296" t="s">
        <v>1237</v>
      </c>
      <c r="C905" t="b">
        <f t="shared" si="14"/>
        <v>0</v>
      </c>
      <c r="D905" t="b">
        <v>0</v>
      </c>
      <c r="E905" t="str">
        <f ca="1">IF(ISNUMBER(_xludf.SEARCH("SANN",D905)),D905,"")</f>
        <v/>
      </c>
    </row>
    <row r="906" spans="1:5">
      <c r="A906" s="296" t="s">
        <v>1644</v>
      </c>
      <c r="C906" t="b">
        <f t="shared" si="14"/>
        <v>0</v>
      </c>
      <c r="D906" t="b">
        <v>0</v>
      </c>
      <c r="E906" t="str">
        <f ca="1">IF(ISNUMBER(_xludf.SEARCH("SANN",D906)),D906,"")</f>
        <v/>
      </c>
    </row>
    <row r="907" spans="1:5">
      <c r="A907" s="296" t="s">
        <v>1399</v>
      </c>
      <c r="C907" t="b">
        <f t="shared" si="14"/>
        <v>0</v>
      </c>
      <c r="D907" t="b">
        <v>0</v>
      </c>
      <c r="E907" t="str">
        <f ca="1">IF(ISNUMBER(_xludf.SEARCH("SANN",D907)),D907,"")</f>
        <v/>
      </c>
    </row>
    <row r="908" spans="1:5">
      <c r="A908" s="296" t="s">
        <v>1467</v>
      </c>
      <c r="C908" t="b">
        <f t="shared" si="14"/>
        <v>0</v>
      </c>
      <c r="D908" t="b">
        <v>0</v>
      </c>
      <c r="E908" t="str">
        <f ca="1">IF(ISNUMBER(_xludf.SEARCH("SANN",D908)),D908,"")</f>
        <v/>
      </c>
    </row>
    <row r="909" spans="1:5">
      <c r="A909" s="296" t="s">
        <v>1348</v>
      </c>
      <c r="C909" t="b">
        <f t="shared" si="14"/>
        <v>0</v>
      </c>
      <c r="D909" t="b">
        <v>0</v>
      </c>
      <c r="E909" t="str">
        <f ca="1">IF(ISNUMBER(_xludf.SEARCH("SANN",D909)),D909,"")</f>
        <v/>
      </c>
    </row>
    <row r="910" spans="1:5">
      <c r="A910" s="296" t="s">
        <v>1212</v>
      </c>
      <c r="C910" t="b">
        <f t="shared" si="14"/>
        <v>0</v>
      </c>
      <c r="D910" t="b">
        <v>0</v>
      </c>
      <c r="E910" t="str">
        <f ca="1">IF(ISNUMBER(_xludf.SEARCH("SANN",D910)),D910,"")</f>
        <v/>
      </c>
    </row>
    <row r="911" spans="1:5">
      <c r="A911" s="296" t="s">
        <v>1532</v>
      </c>
      <c r="C911" t="b">
        <f t="shared" si="14"/>
        <v>0</v>
      </c>
      <c r="D911" t="b">
        <v>0</v>
      </c>
      <c r="E911" t="str">
        <f ca="1">IF(ISNUMBER(_xludf.SEARCH("SANN",D911)),D911,"")</f>
        <v/>
      </c>
    </row>
    <row r="912" spans="1:5">
      <c r="A912" s="296" t="s">
        <v>1646</v>
      </c>
      <c r="C912" t="b">
        <f t="shared" si="14"/>
        <v>0</v>
      </c>
      <c r="D912" t="b">
        <v>0</v>
      </c>
      <c r="E912" t="str">
        <f ca="1">IF(ISNUMBER(_xludf.SEARCH("SANN",D912)),D912,"")</f>
        <v/>
      </c>
    </row>
    <row r="913" spans="1:5">
      <c r="A913" s="296" t="s">
        <v>1523</v>
      </c>
      <c r="C913" t="b">
        <f t="shared" si="14"/>
        <v>0</v>
      </c>
      <c r="D913" t="b">
        <v>0</v>
      </c>
      <c r="E913" t="str">
        <f ca="1">IF(ISNUMBER(_xludf.SEARCH("SANN",D913)),D913,"")</f>
        <v/>
      </c>
    </row>
    <row r="914" spans="1:5">
      <c r="A914" s="296" t="s">
        <v>1684</v>
      </c>
      <c r="C914" t="b">
        <f t="shared" si="14"/>
        <v>0</v>
      </c>
      <c r="D914" t="b">
        <v>0</v>
      </c>
      <c r="E914" t="str">
        <f ca="1">IF(ISNUMBER(_xludf.SEARCH("SANN",D914)),D914,"")</f>
        <v/>
      </c>
    </row>
    <row r="915" spans="1:5">
      <c r="A915" s="296" t="s">
        <v>1534</v>
      </c>
      <c r="C915" t="b">
        <f t="shared" si="14"/>
        <v>0</v>
      </c>
      <c r="D915" t="b">
        <v>0</v>
      </c>
      <c r="E915" t="str">
        <f ca="1">IF(ISNUMBER(_xludf.SEARCH("SANN",D915)),D915,"")</f>
        <v/>
      </c>
    </row>
    <row r="916" spans="1:5">
      <c r="A916" s="296" t="s">
        <v>1380</v>
      </c>
      <c r="C916" t="b">
        <f t="shared" si="14"/>
        <v>0</v>
      </c>
      <c r="D916" t="b">
        <v>0</v>
      </c>
      <c r="E916" t="str">
        <f ca="1">IF(ISNUMBER(_xludf.SEARCH("SANN",D916)),D916,"")</f>
        <v/>
      </c>
    </row>
    <row r="917" spans="1:5">
      <c r="A917" s="296" t="s">
        <v>1543</v>
      </c>
      <c r="C917" t="b">
        <f t="shared" si="14"/>
        <v>0</v>
      </c>
      <c r="D917" t="b">
        <v>0</v>
      </c>
      <c r="E917" t="str">
        <f ca="1">IF(ISNUMBER(_xludf.SEARCH("SANN",D917)),D917,"")</f>
        <v/>
      </c>
    </row>
    <row r="918" spans="1:5">
      <c r="A918" s="296" t="s">
        <v>1691</v>
      </c>
      <c r="C918" t="b">
        <f t="shared" si="14"/>
        <v>0</v>
      </c>
      <c r="D918" t="b">
        <v>0</v>
      </c>
      <c r="E918" t="str">
        <f ca="1">IF(ISNUMBER(_xludf.SEARCH("SANN",D918)),D918,"")</f>
        <v/>
      </c>
    </row>
    <row r="919" spans="1:5">
      <c r="A919" s="296" t="s">
        <v>1551</v>
      </c>
      <c r="C919" t="b">
        <f t="shared" si="14"/>
        <v>0</v>
      </c>
      <c r="D919" t="b">
        <v>0</v>
      </c>
      <c r="E919" t="str">
        <f ca="1">IF(ISNUMBER(_xludf.SEARCH("SANN",D919)),D919,"")</f>
        <v/>
      </c>
    </row>
    <row r="920" spans="1:5">
      <c r="A920" s="296" t="s">
        <v>1836</v>
      </c>
      <c r="C920" t="b">
        <f t="shared" si="14"/>
        <v>0</v>
      </c>
      <c r="D920" t="b">
        <v>0</v>
      </c>
      <c r="E920" t="str">
        <f ca="1">IF(ISNUMBER(_xludf.SEARCH("SANN",D920)),D920,"")</f>
        <v/>
      </c>
    </row>
    <row r="921" spans="1:5">
      <c r="A921" s="296" t="s">
        <v>1468</v>
      </c>
      <c r="C921" t="b">
        <f t="shared" si="14"/>
        <v>0</v>
      </c>
      <c r="D921" t="b">
        <v>0</v>
      </c>
      <c r="E921" t="str">
        <f ca="1">IF(ISNUMBER(_xludf.SEARCH("SANN",D921)),D921,"")</f>
        <v/>
      </c>
    </row>
    <row r="922" spans="1:5">
      <c r="A922" s="296" t="s">
        <v>1597</v>
      </c>
      <c r="C922" t="b">
        <f t="shared" si="14"/>
        <v>0</v>
      </c>
      <c r="D922" t="b">
        <v>0</v>
      </c>
      <c r="E922" t="str">
        <f ca="1">IF(ISNUMBER(_xludf.SEARCH("SANN",D922)),D922,"")</f>
        <v/>
      </c>
    </row>
    <row r="923" spans="1:5">
      <c r="A923" s="296" t="s">
        <v>1286</v>
      </c>
      <c r="C923" t="b">
        <f t="shared" si="14"/>
        <v>0</v>
      </c>
      <c r="D923" t="b">
        <v>0</v>
      </c>
      <c r="E923" t="str">
        <f ca="1">IF(ISNUMBER(_xludf.SEARCH("SANN",D923)),D923,"")</f>
        <v/>
      </c>
    </row>
    <row r="924" spans="1:5">
      <c r="A924" s="296" t="s">
        <v>1360</v>
      </c>
      <c r="C924" t="b">
        <f t="shared" si="14"/>
        <v>0</v>
      </c>
      <c r="D924" t="b">
        <v>0</v>
      </c>
      <c r="E924" t="str">
        <f ca="1">IF(ISNUMBER(_xludf.SEARCH("SANN",D924)),D924,"")</f>
        <v/>
      </c>
    </row>
    <row r="925" spans="1:5">
      <c r="A925" s="296" t="s">
        <v>1276</v>
      </c>
      <c r="C925" t="b">
        <f t="shared" si="14"/>
        <v>0</v>
      </c>
      <c r="D925" t="b">
        <v>0</v>
      </c>
      <c r="E925" t="str">
        <f ca="1">IF(ISNUMBER(_xludf.SEARCH("SANN",D925)),D925,"")</f>
        <v/>
      </c>
    </row>
    <row r="926" spans="1:5">
      <c r="A926" s="296" t="s">
        <v>1531</v>
      </c>
      <c r="C926" t="b">
        <f t="shared" si="14"/>
        <v>0</v>
      </c>
      <c r="D926" t="b">
        <v>0</v>
      </c>
      <c r="E926" t="str">
        <f ca="1">IF(ISNUMBER(_xludf.SEARCH("SANN",D926)),D926,"")</f>
        <v/>
      </c>
    </row>
    <row r="927" spans="1:5">
      <c r="A927" s="296" t="s">
        <v>1415</v>
      </c>
      <c r="C927" t="b">
        <f t="shared" si="14"/>
        <v>0</v>
      </c>
      <c r="D927" t="b">
        <v>0</v>
      </c>
      <c r="E927" t="str">
        <f ca="1">IF(ISNUMBER(_xludf.SEARCH("SANN",D927)),D927,"")</f>
        <v/>
      </c>
    </row>
    <row r="928" spans="1:5">
      <c r="A928" s="296" t="s">
        <v>1511</v>
      </c>
      <c r="C928" t="b">
        <f t="shared" si="14"/>
        <v>0</v>
      </c>
      <c r="D928" t="b">
        <v>0</v>
      </c>
      <c r="E928" t="str">
        <f ca="1">IF(ISNUMBER(_xludf.SEARCH("SANN",D928)),D928,"")</f>
        <v/>
      </c>
    </row>
    <row r="929" spans="1:5">
      <c r="A929" s="296" t="s">
        <v>1371</v>
      </c>
      <c r="C929" t="b">
        <f t="shared" si="14"/>
        <v>0</v>
      </c>
      <c r="D929" t="b">
        <v>0</v>
      </c>
      <c r="E929" t="str">
        <f ca="1">IF(ISNUMBER(_xludf.SEARCH("SANN",D929)),D929,"")</f>
        <v/>
      </c>
    </row>
    <row r="930" spans="1:5">
      <c r="A930" s="296" t="s">
        <v>1704</v>
      </c>
      <c r="C930" t="b">
        <f t="shared" si="14"/>
        <v>0</v>
      </c>
      <c r="D930" t="b">
        <v>0</v>
      </c>
      <c r="E930" t="str">
        <f ca="1">IF(ISNUMBER(_xludf.SEARCH("SANN",D930)),D930,"")</f>
        <v/>
      </c>
    </row>
    <row r="931" spans="1:5">
      <c r="A931" s="296" t="s">
        <v>1632</v>
      </c>
      <c r="C931" t="b">
        <f t="shared" si="14"/>
        <v>0</v>
      </c>
      <c r="D931" t="b">
        <v>0</v>
      </c>
      <c r="E931" t="str">
        <f ca="1">IF(ISNUMBER(_xludf.SEARCH("SANN",D931)),D931,"")</f>
        <v/>
      </c>
    </row>
    <row r="932" spans="1:5">
      <c r="A932" s="296" t="s">
        <v>1502</v>
      </c>
      <c r="C932" t="b">
        <f t="shared" si="14"/>
        <v>0</v>
      </c>
      <c r="D932" t="b">
        <v>0</v>
      </c>
      <c r="E932" t="str">
        <f ca="1">IF(ISNUMBER(_xludf.SEARCH("SANN",D932)),D932,"")</f>
        <v/>
      </c>
    </row>
    <row r="933" spans="1:5">
      <c r="A933" s="296" t="s">
        <v>1412</v>
      </c>
      <c r="C933" t="b">
        <f t="shared" si="14"/>
        <v>0</v>
      </c>
      <c r="D933" t="b">
        <v>0</v>
      </c>
      <c r="E933" t="str">
        <f ca="1">IF(ISNUMBER(_xludf.SEARCH("SANN",D933)),D933,"")</f>
        <v/>
      </c>
    </row>
    <row r="934" spans="1:5">
      <c r="A934" s="296" t="s">
        <v>1624</v>
      </c>
      <c r="C934" t="b">
        <f t="shared" si="14"/>
        <v>0</v>
      </c>
      <c r="D934" t="b">
        <v>0</v>
      </c>
      <c r="E934" t="str">
        <f ca="1">IF(ISNUMBER(_xludf.SEARCH("SANN",D934)),D934,"")</f>
        <v/>
      </c>
    </row>
    <row r="935" spans="1:5">
      <c r="A935" s="296" t="s">
        <v>1461</v>
      </c>
      <c r="C935" t="b">
        <f t="shared" si="14"/>
        <v>0</v>
      </c>
      <c r="D935" t="b">
        <v>0</v>
      </c>
      <c r="E935" t="str">
        <f ca="1">IF(ISNUMBER(_xludf.SEARCH("SANN",D935)),D935,"")</f>
        <v/>
      </c>
    </row>
    <row r="936" spans="1:5">
      <c r="A936" s="296" t="s">
        <v>1428</v>
      </c>
      <c r="C936" t="b">
        <f t="shared" si="14"/>
        <v>0</v>
      </c>
      <c r="D936" t="b">
        <v>0</v>
      </c>
      <c r="E936" t="str">
        <f ca="1">IF(ISNUMBER(_xludf.SEARCH("SANN",D936)),D936,"")</f>
        <v/>
      </c>
    </row>
    <row r="937" spans="1:5">
      <c r="A937" s="296" t="s">
        <v>1512</v>
      </c>
      <c r="C937" t="b">
        <f t="shared" si="14"/>
        <v>0</v>
      </c>
      <c r="D937" t="b">
        <v>0</v>
      </c>
      <c r="E937" t="str">
        <f ca="1">IF(ISNUMBER(_xludf.SEARCH("SANN",D937)),D937,"")</f>
        <v/>
      </c>
    </row>
    <row r="938" spans="1:5">
      <c r="A938" s="296" t="s">
        <v>1510</v>
      </c>
      <c r="C938" t="b">
        <f t="shared" si="14"/>
        <v>1</v>
      </c>
      <c r="D938" s="205" t="b">
        <v>1</v>
      </c>
      <c r="E938" t="str">
        <f ca="1">IF(ISNUMBER(_xludf.SEARCH("SANN",D938)),D938,"")</f>
        <v/>
      </c>
    </row>
    <row r="939" spans="1:5">
      <c r="A939" s="296" t="s">
        <v>1537</v>
      </c>
      <c r="C939" t="b">
        <f t="shared" si="14"/>
        <v>0</v>
      </c>
      <c r="D939" t="b">
        <v>0</v>
      </c>
      <c r="E939" t="str">
        <f ca="1">IF(ISNUMBER(_xludf.SEARCH("SANN",D939)),D939,"")</f>
        <v/>
      </c>
    </row>
    <row r="940" spans="1:5">
      <c r="A940" s="296" t="s">
        <v>1561</v>
      </c>
      <c r="C940" t="b">
        <f t="shared" si="14"/>
        <v>0</v>
      </c>
      <c r="D940" t="b">
        <v>0</v>
      </c>
      <c r="E940" t="str">
        <f ca="1">IF(ISNUMBER(_xludf.SEARCH("SANN",D940)),D940,"")</f>
        <v/>
      </c>
    </row>
    <row r="941" spans="1:5">
      <c r="A941" s="296" t="s">
        <v>1417</v>
      </c>
      <c r="C941" t="b">
        <f t="shared" si="14"/>
        <v>0</v>
      </c>
      <c r="D941" t="b">
        <v>0</v>
      </c>
      <c r="E941" t="str">
        <f ca="1">IF(ISNUMBER(_xludf.SEARCH("SANN",D941)),D941,"")</f>
        <v/>
      </c>
    </row>
    <row r="942" spans="1:5">
      <c r="A942" s="296" t="s">
        <v>1509</v>
      </c>
      <c r="C942" t="b">
        <f t="shared" si="14"/>
        <v>0</v>
      </c>
      <c r="D942" t="b">
        <v>0</v>
      </c>
      <c r="E942" t="str">
        <f ca="1">IF(ISNUMBER(_xludf.SEARCH("SANN",D942)),D942,"")</f>
        <v/>
      </c>
    </row>
    <row r="943" spans="1:5">
      <c r="A943" s="296" t="s">
        <v>1485</v>
      </c>
      <c r="C943" t="b">
        <f t="shared" si="14"/>
        <v>0</v>
      </c>
      <c r="D943" t="b">
        <v>0</v>
      </c>
      <c r="E943" t="str">
        <f ca="1">IF(ISNUMBER(_xludf.SEARCH("SANN",D943)),D943,"")</f>
        <v/>
      </c>
    </row>
    <row r="944" spans="1:5">
      <c r="A944" s="296" t="s">
        <v>1663</v>
      </c>
      <c r="C944" t="b">
        <f t="shared" si="14"/>
        <v>0</v>
      </c>
      <c r="D944" t="b">
        <v>0</v>
      </c>
      <c r="E944" t="str">
        <f ca="1">IF(ISNUMBER(_xludf.SEARCH("SANN",D944)),D944,"")</f>
        <v/>
      </c>
    </row>
    <row r="945" spans="1:5">
      <c r="A945" s="296" t="s">
        <v>1496</v>
      </c>
      <c r="C945" t="b">
        <f t="shared" si="14"/>
        <v>0</v>
      </c>
      <c r="D945" t="b">
        <v>0</v>
      </c>
      <c r="E945" t="str">
        <f ca="1">IF(ISNUMBER(_xludf.SEARCH("SANN",D945)),D945,"")</f>
        <v/>
      </c>
    </row>
    <row r="946" spans="1:5">
      <c r="A946" s="296" t="s">
        <v>1436</v>
      </c>
      <c r="C946" t="b">
        <f t="shared" si="14"/>
        <v>0</v>
      </c>
      <c r="D946" t="b">
        <v>0</v>
      </c>
      <c r="E946" t="str">
        <f ca="1">IF(ISNUMBER(_xludf.SEARCH("SANN",D946)),D946,"")</f>
        <v/>
      </c>
    </row>
    <row r="947" spans="1:5">
      <c r="A947" s="296" t="s">
        <v>1768</v>
      </c>
      <c r="C947" t="b">
        <f t="shared" si="14"/>
        <v>0</v>
      </c>
      <c r="D947" t="b">
        <v>0</v>
      </c>
      <c r="E947" t="str">
        <f ca="1">IF(ISNUMBER(_xludf.SEARCH("SANN",D947)),D947,"")</f>
        <v/>
      </c>
    </row>
    <row r="948" spans="1:5">
      <c r="A948" s="296" t="s">
        <v>1600</v>
      </c>
      <c r="C948" t="b">
        <f t="shared" si="14"/>
        <v>0</v>
      </c>
      <c r="D948" t="b">
        <v>0</v>
      </c>
      <c r="E948" t="str">
        <f ca="1">IF(ISNUMBER(_xludf.SEARCH("SANN",D948)),D948,"")</f>
        <v/>
      </c>
    </row>
    <row r="949" spans="1:5">
      <c r="A949" s="296" t="s">
        <v>1781</v>
      </c>
      <c r="C949" t="b">
        <f t="shared" si="14"/>
        <v>0</v>
      </c>
      <c r="D949" t="b">
        <v>0</v>
      </c>
      <c r="E949" t="str">
        <f ca="1">IF(ISNUMBER(_xludf.SEARCH("SANN",D949)),D949,"")</f>
        <v/>
      </c>
    </row>
    <row r="950" spans="1:5">
      <c r="A950" s="296" t="s">
        <v>1602</v>
      </c>
      <c r="C950" t="b">
        <f t="shared" si="14"/>
        <v>0</v>
      </c>
      <c r="D950" t="b">
        <v>0</v>
      </c>
      <c r="E950" t="str">
        <f ca="1">IF(ISNUMBER(_xludf.SEARCH("SANN",D950)),D950,"")</f>
        <v/>
      </c>
    </row>
    <row r="951" spans="1:5">
      <c r="A951" s="296" t="s">
        <v>1692</v>
      </c>
      <c r="C951" t="b">
        <f t="shared" si="14"/>
        <v>0</v>
      </c>
      <c r="D951" t="b">
        <v>0</v>
      </c>
      <c r="E951" t="str">
        <f ca="1">IF(ISNUMBER(_xludf.SEARCH("SANN",D951)),D951,"")</f>
        <v/>
      </c>
    </row>
    <row r="952" spans="1:5">
      <c r="A952" s="296" t="s">
        <v>1539</v>
      </c>
      <c r="C952" t="b">
        <f t="shared" si="14"/>
        <v>0</v>
      </c>
      <c r="D952" t="b">
        <v>0</v>
      </c>
      <c r="E952" t="str">
        <f ca="1">IF(ISNUMBER(_xludf.SEARCH("SANN",D952)),D952,"")</f>
        <v/>
      </c>
    </row>
    <row r="953" spans="1:5">
      <c r="A953" s="296" t="s">
        <v>1667</v>
      </c>
      <c r="C953" t="b">
        <f t="shared" si="14"/>
        <v>0</v>
      </c>
      <c r="D953" t="b">
        <v>0</v>
      </c>
      <c r="E953" t="str">
        <f ca="1">IF(ISNUMBER(_xludf.SEARCH("SANN",D953)),D953,"")</f>
        <v/>
      </c>
    </row>
    <row r="954" spans="1:5">
      <c r="A954" s="296" t="s">
        <v>1501</v>
      </c>
      <c r="C954" t="b">
        <f t="shared" si="14"/>
        <v>0</v>
      </c>
      <c r="D954" t="b">
        <v>0</v>
      </c>
      <c r="E954" t="str">
        <f ca="1">IF(ISNUMBER(_xludf.SEARCH("SANN",D954)),D954,"")</f>
        <v/>
      </c>
    </row>
    <row r="955" spans="1:5">
      <c r="A955" s="296" t="s">
        <v>1445</v>
      </c>
      <c r="C955" t="b">
        <f t="shared" si="14"/>
        <v>0</v>
      </c>
      <c r="D955" t="b">
        <v>0</v>
      </c>
      <c r="E955" t="str">
        <f ca="1">IF(ISNUMBER(_xludf.SEARCH("SANN",D955)),D955,"")</f>
        <v/>
      </c>
    </row>
    <row r="956" spans="1:5">
      <c r="A956" s="296" t="s">
        <v>1642</v>
      </c>
      <c r="C956" t="b">
        <f t="shared" si="14"/>
        <v>0</v>
      </c>
      <c r="D956" t="b">
        <v>0</v>
      </c>
      <c r="E956" t="str">
        <f ca="1">IF(ISNUMBER(_xludf.SEARCH("SANN",D956)),D956,"")</f>
        <v/>
      </c>
    </row>
    <row r="957" spans="1:5">
      <c r="A957" s="296" t="s">
        <v>1634</v>
      </c>
      <c r="C957" t="b">
        <f t="shared" si="14"/>
        <v>0</v>
      </c>
      <c r="D957" t="b">
        <v>0</v>
      </c>
      <c r="E957" t="str">
        <f ca="1">IF(ISNUMBER(_xludf.SEARCH("SANN",D957)),D957,"")</f>
        <v/>
      </c>
    </row>
    <row r="958" spans="1:5">
      <c r="A958" s="296" t="s">
        <v>1456</v>
      </c>
      <c r="C958" t="b">
        <f t="shared" si="14"/>
        <v>0</v>
      </c>
      <c r="D958" t="b">
        <v>0</v>
      </c>
      <c r="E958" t="str">
        <f ca="1">IF(ISNUMBER(_xludf.SEARCH("SANN",D958)),D958,"")</f>
        <v/>
      </c>
    </row>
    <row r="959" spans="1:5">
      <c r="A959" s="296" t="s">
        <v>1590</v>
      </c>
      <c r="C959" t="b">
        <f t="shared" si="14"/>
        <v>0</v>
      </c>
      <c r="D959" t="b">
        <v>0</v>
      </c>
      <c r="E959" t="str">
        <f ca="1">IF(ISNUMBER(_xludf.SEARCH("SANN",D959)),D959,"")</f>
        <v/>
      </c>
    </row>
    <row r="960" spans="1:5">
      <c r="A960" s="296" t="s">
        <v>1833</v>
      </c>
      <c r="C960" t="b">
        <f t="shared" si="14"/>
        <v>0</v>
      </c>
      <c r="D960" t="b">
        <v>0</v>
      </c>
      <c r="E960" t="str">
        <f ca="1">IF(ISNUMBER(_xludf.SEARCH("SANN",D960)),D960,"")</f>
        <v/>
      </c>
    </row>
    <row r="961" spans="1:5">
      <c r="A961" s="296" t="s">
        <v>1443</v>
      </c>
      <c r="C961" t="b">
        <f t="shared" si="14"/>
        <v>0</v>
      </c>
      <c r="D961" t="b">
        <v>0</v>
      </c>
      <c r="E961" t="str">
        <f ca="1">IF(ISNUMBER(_xludf.SEARCH("SANN",D961)),D961,"")</f>
        <v/>
      </c>
    </row>
    <row r="962" spans="1:5">
      <c r="A962" s="296" t="s">
        <v>1508</v>
      </c>
      <c r="C962" t="b">
        <f t="shared" si="14"/>
        <v>0</v>
      </c>
      <c r="D962" t="b">
        <v>0</v>
      </c>
      <c r="E962" t="str">
        <f ca="1">IF(ISNUMBER(_xludf.SEARCH("SANN",D962)),D962,"")</f>
        <v/>
      </c>
    </row>
    <row r="963" spans="1:5">
      <c r="A963" s="296" t="s">
        <v>1514</v>
      </c>
      <c r="C963" t="b">
        <f t="shared" ref="C963:C1026" si="15">COUNTIF($A$2:$A$1800, A963)&gt;1</f>
        <v>0</v>
      </c>
      <c r="D963" t="b">
        <v>0</v>
      </c>
      <c r="E963" t="str">
        <f ca="1">IF(ISNUMBER(_xludf.SEARCH("SANN",D963)),D963,"")</f>
        <v/>
      </c>
    </row>
    <row r="964" spans="1:5">
      <c r="A964" s="296" t="s">
        <v>1556</v>
      </c>
      <c r="C964" t="b">
        <f t="shared" si="15"/>
        <v>0</v>
      </c>
      <c r="D964" t="b">
        <v>0</v>
      </c>
      <c r="E964" t="str">
        <f ca="1">IF(ISNUMBER(_xludf.SEARCH("SANN",D964)),D964,"")</f>
        <v/>
      </c>
    </row>
    <row r="965" spans="1:5">
      <c r="A965" s="296" t="s">
        <v>1759</v>
      </c>
      <c r="C965" t="b">
        <f t="shared" si="15"/>
        <v>0</v>
      </c>
      <c r="D965" t="b">
        <v>0</v>
      </c>
      <c r="E965" t="str">
        <f ca="1">IF(ISNUMBER(_xludf.SEARCH("SANN",D965)),D965,"")</f>
        <v/>
      </c>
    </row>
    <row r="966" spans="1:5">
      <c r="A966" s="296" t="s">
        <v>1742</v>
      </c>
      <c r="C966" t="b">
        <f t="shared" si="15"/>
        <v>0</v>
      </c>
      <c r="D966" t="b">
        <v>0</v>
      </c>
      <c r="E966" t="str">
        <f ca="1">IF(ISNUMBER(_xludf.SEARCH("SANN",D966)),D966,"")</f>
        <v/>
      </c>
    </row>
    <row r="967" spans="1:5">
      <c r="A967" s="296" t="s">
        <v>1327</v>
      </c>
      <c r="C967" t="b">
        <f t="shared" si="15"/>
        <v>0</v>
      </c>
      <c r="D967" t="b">
        <v>0</v>
      </c>
      <c r="E967" t="str">
        <f ca="1">IF(ISNUMBER(_xludf.SEARCH("SANN",D967)),D967,"")</f>
        <v/>
      </c>
    </row>
    <row r="968" spans="1:5">
      <c r="A968" s="296" t="s">
        <v>1422</v>
      </c>
      <c r="C968" t="b">
        <f t="shared" si="15"/>
        <v>0</v>
      </c>
      <c r="D968" t="b">
        <v>0</v>
      </c>
      <c r="E968" t="str">
        <f ca="1">IF(ISNUMBER(_xludf.SEARCH("SANN",D968)),D968,"")</f>
        <v/>
      </c>
    </row>
    <row r="969" spans="1:5">
      <c r="A969" s="296" t="s">
        <v>1481</v>
      </c>
      <c r="C969" t="b">
        <f t="shared" si="15"/>
        <v>0</v>
      </c>
      <c r="D969" t="b">
        <v>0</v>
      </c>
      <c r="E969" t="str">
        <f ca="1">IF(ISNUMBER(_xludf.SEARCH("SANN",D969)),D969,"")</f>
        <v/>
      </c>
    </row>
    <row r="970" spans="1:5">
      <c r="A970" s="296" t="s">
        <v>1711</v>
      </c>
      <c r="C970" t="b">
        <f t="shared" si="15"/>
        <v>0</v>
      </c>
      <c r="D970" t="b">
        <v>0</v>
      </c>
      <c r="E970" t="str">
        <f ca="1">IF(ISNUMBER(_xludf.SEARCH("SANN",D970)),D970,"")</f>
        <v/>
      </c>
    </row>
    <row r="971" spans="1:5">
      <c r="A971" s="296" t="s">
        <v>1458</v>
      </c>
      <c r="C971" t="b">
        <f t="shared" si="15"/>
        <v>0</v>
      </c>
      <c r="D971" t="b">
        <v>0</v>
      </c>
      <c r="E971" t="str">
        <f ca="1">IF(ISNUMBER(_xludf.SEARCH("SANN",D971)),D971,"")</f>
        <v/>
      </c>
    </row>
    <row r="972" spans="1:5">
      <c r="A972" s="296" t="s">
        <v>1578</v>
      </c>
      <c r="C972" t="b">
        <f t="shared" si="15"/>
        <v>0</v>
      </c>
      <c r="D972" t="b">
        <v>0</v>
      </c>
      <c r="E972" t="str">
        <f ca="1">IF(ISNUMBER(_xludf.SEARCH("SANN",D972)),D972,"")</f>
        <v/>
      </c>
    </row>
    <row r="973" spans="1:5">
      <c r="A973" s="296" t="s">
        <v>1521</v>
      </c>
      <c r="C973" t="b">
        <f t="shared" si="15"/>
        <v>0</v>
      </c>
      <c r="D973" t="b">
        <v>0</v>
      </c>
      <c r="E973" t="str">
        <f ca="1">IF(ISNUMBER(_xludf.SEARCH("SANN",D973)),D973,"")</f>
        <v/>
      </c>
    </row>
    <row r="974" spans="1:5">
      <c r="A974" s="296" t="s">
        <v>1414</v>
      </c>
      <c r="C974" t="b">
        <f t="shared" si="15"/>
        <v>0</v>
      </c>
      <c r="D974" t="b">
        <v>0</v>
      </c>
      <c r="E974" t="str">
        <f ca="1">IF(ISNUMBER(_xludf.SEARCH("SANN",D974)),D974,"")</f>
        <v/>
      </c>
    </row>
    <row r="975" spans="1:5">
      <c r="A975" s="296" t="s">
        <v>1516</v>
      </c>
      <c r="C975" t="b">
        <f t="shared" si="15"/>
        <v>0</v>
      </c>
      <c r="D975" t="b">
        <v>0</v>
      </c>
      <c r="E975" t="str">
        <f ca="1">IF(ISNUMBER(_xludf.SEARCH("SANN",D975)),D975,"")</f>
        <v/>
      </c>
    </row>
    <row r="976" spans="1:5">
      <c r="A976" s="296" t="s">
        <v>1409</v>
      </c>
      <c r="C976" t="b">
        <f t="shared" si="15"/>
        <v>0</v>
      </c>
      <c r="D976" t="b">
        <v>0</v>
      </c>
      <c r="E976" t="str">
        <f ca="1">IF(ISNUMBER(_xludf.SEARCH("SANN",D976)),D976,"")</f>
        <v/>
      </c>
    </row>
    <row r="977" spans="1:5">
      <c r="A977" s="296" t="s">
        <v>1571</v>
      </c>
      <c r="C977" t="b">
        <f t="shared" si="15"/>
        <v>0</v>
      </c>
      <c r="D977" t="b">
        <v>0</v>
      </c>
      <c r="E977" t="str">
        <f ca="1">IF(ISNUMBER(_xludf.SEARCH("SANN",D977)),D977,"")</f>
        <v/>
      </c>
    </row>
    <row r="978" spans="1:5">
      <c r="A978" s="296" t="s">
        <v>1309</v>
      </c>
      <c r="C978" t="b">
        <f t="shared" si="15"/>
        <v>0</v>
      </c>
      <c r="D978" t="b">
        <v>0</v>
      </c>
      <c r="E978" t="str">
        <f ca="1">IF(ISNUMBER(_xludf.SEARCH("SANN",D978)),D978,"")</f>
        <v/>
      </c>
    </row>
    <row r="979" spans="1:5">
      <c r="A979" s="296" t="s">
        <v>1440</v>
      </c>
      <c r="C979" t="b">
        <f t="shared" si="15"/>
        <v>0</v>
      </c>
      <c r="D979" t="b">
        <v>0</v>
      </c>
      <c r="E979" t="str">
        <f ca="1">IF(ISNUMBER(_xludf.SEARCH("SANN",D979)),D979,"")</f>
        <v/>
      </c>
    </row>
    <row r="980" spans="1:5">
      <c r="A980" s="296" t="s">
        <v>1285</v>
      </c>
      <c r="C980" t="b">
        <f t="shared" si="15"/>
        <v>0</v>
      </c>
      <c r="D980" t="b">
        <v>0</v>
      </c>
      <c r="E980" t="str">
        <f ca="1">IF(ISNUMBER(_xludf.SEARCH("SANN",D980)),D980,"")</f>
        <v/>
      </c>
    </row>
    <row r="981" spans="1:5">
      <c r="A981" s="296" t="s">
        <v>1322</v>
      </c>
      <c r="C981" t="b">
        <f t="shared" si="15"/>
        <v>0</v>
      </c>
      <c r="D981" t="b">
        <v>0</v>
      </c>
      <c r="E981" t="str">
        <f ca="1">IF(ISNUMBER(_xludf.SEARCH("SANN",D981)),D981,"")</f>
        <v/>
      </c>
    </row>
    <row r="982" spans="1:5">
      <c r="A982" s="296" t="s">
        <v>1242</v>
      </c>
      <c r="C982" t="b">
        <f t="shared" si="15"/>
        <v>0</v>
      </c>
      <c r="D982" t="b">
        <v>0</v>
      </c>
      <c r="E982" t="str">
        <f ca="1">IF(ISNUMBER(_xludf.SEARCH("SANN",D982)),D982,"")</f>
        <v/>
      </c>
    </row>
    <row r="983" spans="1:5">
      <c r="A983" s="296" t="s">
        <v>1158</v>
      </c>
      <c r="C983" t="b">
        <f t="shared" si="15"/>
        <v>0</v>
      </c>
      <c r="D983" t="b">
        <v>0</v>
      </c>
      <c r="E983" t="str">
        <f ca="1">IF(ISNUMBER(_xludf.SEARCH("SANN",D983)),D983,"")</f>
        <v/>
      </c>
    </row>
    <row r="984" spans="1:5">
      <c r="A984" s="296" t="s">
        <v>1181</v>
      </c>
      <c r="C984" t="b">
        <f t="shared" si="15"/>
        <v>0</v>
      </c>
      <c r="D984" t="b">
        <v>0</v>
      </c>
      <c r="E984" t="str">
        <f ca="1">IF(ISNUMBER(_xludf.SEARCH("SANN",D984)),D984,"")</f>
        <v/>
      </c>
    </row>
    <row r="985" spans="1:5">
      <c r="A985" s="296" t="s">
        <v>1169</v>
      </c>
      <c r="C985" t="b">
        <f t="shared" si="15"/>
        <v>0</v>
      </c>
      <c r="D985" t="b">
        <v>0</v>
      </c>
      <c r="E985" t="str">
        <f ca="1">IF(ISNUMBER(_xludf.SEARCH("SANN",D985)),D985,"")</f>
        <v/>
      </c>
    </row>
    <row r="986" spans="1:5">
      <c r="A986" s="296" t="s">
        <v>1321</v>
      </c>
      <c r="C986" t="b">
        <f t="shared" si="15"/>
        <v>0</v>
      </c>
      <c r="D986" t="b">
        <v>0</v>
      </c>
      <c r="E986" t="str">
        <f ca="1">IF(ISNUMBER(_xludf.SEARCH("SANN",D986)),D986,"")</f>
        <v/>
      </c>
    </row>
    <row r="987" spans="1:5">
      <c r="A987" s="296" t="s">
        <v>1213</v>
      </c>
      <c r="C987" t="b">
        <f t="shared" si="15"/>
        <v>0</v>
      </c>
      <c r="D987" t="b">
        <v>0</v>
      </c>
      <c r="E987" t="str">
        <f ca="1">IF(ISNUMBER(_xludf.SEARCH("SANN",D987)),D987,"")</f>
        <v/>
      </c>
    </row>
    <row r="988" spans="1:5">
      <c r="A988" s="296" t="s">
        <v>1362</v>
      </c>
      <c r="C988" t="b">
        <f t="shared" si="15"/>
        <v>0</v>
      </c>
      <c r="D988" t="b">
        <v>0</v>
      </c>
      <c r="E988" t="str">
        <f ca="1">IF(ISNUMBER(_xludf.SEARCH("SANN",D988)),D988,"")</f>
        <v/>
      </c>
    </row>
    <row r="989" spans="1:5">
      <c r="A989" s="296" t="s">
        <v>1167</v>
      </c>
      <c r="C989" t="b">
        <f t="shared" si="15"/>
        <v>0</v>
      </c>
      <c r="D989" t="b">
        <v>0</v>
      </c>
      <c r="E989" t="str">
        <f ca="1">IF(ISNUMBER(_xludf.SEARCH("SANN",D989)),D989,"")</f>
        <v/>
      </c>
    </row>
    <row r="990" spans="1:5">
      <c r="A990" s="296" t="s">
        <v>1346</v>
      </c>
      <c r="C990" t="b">
        <f t="shared" si="15"/>
        <v>0</v>
      </c>
      <c r="D990" t="b">
        <v>0</v>
      </c>
      <c r="E990" t="str">
        <f ca="1">IF(ISNUMBER(_xludf.SEARCH("SANN",D990)),D990,"")</f>
        <v/>
      </c>
    </row>
    <row r="991" spans="1:5">
      <c r="A991" s="296" t="s">
        <v>1308</v>
      </c>
      <c r="C991" t="b">
        <f t="shared" si="15"/>
        <v>0</v>
      </c>
      <c r="D991" t="b">
        <v>0</v>
      </c>
      <c r="E991" t="str">
        <f ca="1">IF(ISNUMBER(_xludf.SEARCH("SANN",D991)),D991,"")</f>
        <v/>
      </c>
    </row>
    <row r="992" spans="1:5">
      <c r="A992" s="296" t="s">
        <v>1219</v>
      </c>
      <c r="C992" t="b">
        <f t="shared" si="15"/>
        <v>0</v>
      </c>
      <c r="D992" t="b">
        <v>0</v>
      </c>
      <c r="E992" t="str">
        <f ca="1">IF(ISNUMBER(_xludf.SEARCH("SANN",D992)),D992,"")</f>
        <v/>
      </c>
    </row>
    <row r="993" spans="1:5">
      <c r="A993" s="296" t="s">
        <v>1151</v>
      </c>
      <c r="C993" t="b">
        <f t="shared" si="15"/>
        <v>0</v>
      </c>
      <c r="D993" t="b">
        <v>0</v>
      </c>
      <c r="E993" t="str">
        <f ca="1">IF(ISNUMBER(_xludf.SEARCH("SANN",D993)),D993,"")</f>
        <v/>
      </c>
    </row>
    <row r="994" spans="1:5">
      <c r="A994" s="296" t="s">
        <v>1326</v>
      </c>
      <c r="C994" t="b">
        <f t="shared" si="15"/>
        <v>0</v>
      </c>
      <c r="D994" t="b">
        <v>0</v>
      </c>
      <c r="E994" t="str">
        <f ca="1">IF(ISNUMBER(_xludf.SEARCH("SANN",D994)),D994,"")</f>
        <v/>
      </c>
    </row>
    <row r="995" spans="1:5">
      <c r="A995" s="296" t="s">
        <v>1247</v>
      </c>
      <c r="C995" t="b">
        <f t="shared" si="15"/>
        <v>0</v>
      </c>
      <c r="D995" t="b">
        <v>0</v>
      </c>
      <c r="E995" t="str">
        <f ca="1">IF(ISNUMBER(_xludf.SEARCH("SANN",D995)),D995,"")</f>
        <v/>
      </c>
    </row>
    <row r="996" spans="1:5">
      <c r="A996" s="296" t="s">
        <v>1357</v>
      </c>
      <c r="C996" t="b">
        <f t="shared" si="15"/>
        <v>0</v>
      </c>
      <c r="D996" t="b">
        <v>0</v>
      </c>
      <c r="E996" t="str">
        <f ca="1">IF(ISNUMBER(_xludf.SEARCH("SANN",D996)),D996,"")</f>
        <v/>
      </c>
    </row>
    <row r="997" spans="1:5">
      <c r="A997" s="296" t="s">
        <v>1153</v>
      </c>
      <c r="C997" t="b">
        <f t="shared" si="15"/>
        <v>0</v>
      </c>
      <c r="D997" t="b">
        <v>0</v>
      </c>
      <c r="E997" t="str">
        <f ca="1">IF(ISNUMBER(_xludf.SEARCH("SANN",D997)),D997,"")</f>
        <v/>
      </c>
    </row>
    <row r="998" spans="1:5">
      <c r="A998" s="296" t="s">
        <v>1261</v>
      </c>
      <c r="C998" t="b">
        <f t="shared" si="15"/>
        <v>0</v>
      </c>
      <c r="D998" t="b">
        <v>0</v>
      </c>
      <c r="E998" t="str">
        <f ca="1">IF(ISNUMBER(_xludf.SEARCH("SANN",D998)),D998,"")</f>
        <v/>
      </c>
    </row>
    <row r="999" spans="1:5">
      <c r="A999" s="296" t="s">
        <v>1369</v>
      </c>
      <c r="C999" t="b">
        <f t="shared" si="15"/>
        <v>0</v>
      </c>
      <c r="D999" t="b">
        <v>0</v>
      </c>
      <c r="E999" t="str">
        <f ca="1">IF(ISNUMBER(_xludf.SEARCH("SANN",D999)),D999,"")</f>
        <v/>
      </c>
    </row>
    <row r="1000" spans="1:5">
      <c r="A1000" s="296" t="s">
        <v>1393</v>
      </c>
      <c r="C1000" t="b">
        <f t="shared" si="15"/>
        <v>0</v>
      </c>
      <c r="D1000" t="b">
        <v>0</v>
      </c>
      <c r="E1000" t="str">
        <f ca="1">IF(ISNUMBER(_xludf.SEARCH("SANN",D1000)),D1000,"")</f>
        <v/>
      </c>
    </row>
    <row r="1001" spans="1:5">
      <c r="A1001" s="296" t="s">
        <v>1292</v>
      </c>
      <c r="C1001" t="b">
        <f t="shared" si="15"/>
        <v>0</v>
      </c>
      <c r="D1001" t="b">
        <v>0</v>
      </c>
      <c r="E1001" t="str">
        <f ca="1">IF(ISNUMBER(_xludf.SEARCH("SANN",D1001)),D1001,"")</f>
        <v/>
      </c>
    </row>
    <row r="1002" spans="1:5">
      <c r="A1002" s="296" t="s">
        <v>1384</v>
      </c>
      <c r="C1002" t="b">
        <f t="shared" si="15"/>
        <v>0</v>
      </c>
      <c r="D1002" t="b">
        <v>0</v>
      </c>
      <c r="E1002" t="str">
        <f ca="1">IF(ISNUMBER(_xludf.SEARCH("SANN",D1002)),D1002,"")</f>
        <v/>
      </c>
    </row>
    <row r="1003" spans="1:5">
      <c r="A1003" s="296" t="s">
        <v>1190</v>
      </c>
      <c r="C1003" t="b">
        <f t="shared" si="15"/>
        <v>0</v>
      </c>
      <c r="D1003" t="b">
        <v>0</v>
      </c>
      <c r="E1003" t="str">
        <f ca="1">IF(ISNUMBER(_xludf.SEARCH("SANN",D1003)),D1003,"")</f>
        <v/>
      </c>
    </row>
    <row r="1004" spans="1:5">
      <c r="A1004" s="296" t="s">
        <v>1356</v>
      </c>
      <c r="C1004" t="b">
        <f t="shared" si="15"/>
        <v>0</v>
      </c>
      <c r="D1004" t="b">
        <v>0</v>
      </c>
      <c r="E1004" t="str">
        <f ca="1">IF(ISNUMBER(_xludf.SEARCH("SANN",D1004)),D1004,"")</f>
        <v/>
      </c>
    </row>
    <row r="1005" spans="1:5">
      <c r="A1005" s="296" t="s">
        <v>1183</v>
      </c>
      <c r="C1005" t="b">
        <f t="shared" si="15"/>
        <v>0</v>
      </c>
      <c r="D1005" t="b">
        <v>0</v>
      </c>
      <c r="E1005" t="str">
        <f ca="1">IF(ISNUMBER(_xludf.SEARCH("SANN",D1005)),D1005,"")</f>
        <v/>
      </c>
    </row>
    <row r="1006" spans="1:5">
      <c r="A1006" s="296" t="s">
        <v>1257</v>
      </c>
      <c r="C1006" t="b">
        <f t="shared" si="15"/>
        <v>0</v>
      </c>
      <c r="D1006" t="b">
        <v>0</v>
      </c>
      <c r="E1006" t="str">
        <f ca="1">IF(ISNUMBER(_xludf.SEARCH("SANN",D1006)),D1006,"")</f>
        <v/>
      </c>
    </row>
    <row r="1007" spans="1:5">
      <c r="A1007" s="296" t="s">
        <v>1301</v>
      </c>
      <c r="C1007" t="b">
        <f t="shared" si="15"/>
        <v>0</v>
      </c>
      <c r="D1007" t="b">
        <v>0</v>
      </c>
      <c r="E1007" t="str">
        <f ca="1">IF(ISNUMBER(_xludf.SEARCH("SANN",D1007)),D1007,"")</f>
        <v/>
      </c>
    </row>
    <row r="1008" spans="1:5">
      <c r="A1008" s="296" t="s">
        <v>1152</v>
      </c>
      <c r="C1008" t="b">
        <f t="shared" si="15"/>
        <v>0</v>
      </c>
      <c r="D1008" t="b">
        <v>0</v>
      </c>
      <c r="E1008" t="str">
        <f ca="1">IF(ISNUMBER(_xludf.SEARCH("SANN",D1008)),D1008,"")</f>
        <v/>
      </c>
    </row>
    <row r="1009" spans="1:5">
      <c r="A1009" s="296" t="s">
        <v>1216</v>
      </c>
      <c r="C1009" t="b">
        <f t="shared" si="15"/>
        <v>0</v>
      </c>
      <c r="D1009" t="b">
        <v>0</v>
      </c>
      <c r="E1009" t="str">
        <f ca="1">IF(ISNUMBER(_xludf.SEARCH("SANN",D1009)),D1009,"")</f>
        <v/>
      </c>
    </row>
    <row r="1010" spans="1:5">
      <c r="A1010" s="296" t="s">
        <v>1231</v>
      </c>
      <c r="C1010" t="b">
        <f t="shared" si="15"/>
        <v>0</v>
      </c>
      <c r="D1010" t="b">
        <v>0</v>
      </c>
      <c r="E1010" t="str">
        <f ca="1">IF(ISNUMBER(_xludf.SEARCH("SANN",D1010)),D1010,"")</f>
        <v/>
      </c>
    </row>
    <row r="1011" spans="1:5">
      <c r="A1011" s="296" t="s">
        <v>1220</v>
      </c>
      <c r="C1011" t="b">
        <f t="shared" si="15"/>
        <v>0</v>
      </c>
      <c r="D1011" t="b">
        <v>0</v>
      </c>
      <c r="E1011" t="str">
        <f ca="1">IF(ISNUMBER(_xludf.SEARCH("SANN",D1011)),D1011,"")</f>
        <v/>
      </c>
    </row>
    <row r="1012" spans="1:5">
      <c r="A1012" s="296" t="s">
        <v>1304</v>
      </c>
      <c r="C1012" t="b">
        <f t="shared" si="15"/>
        <v>0</v>
      </c>
      <c r="D1012" t="b">
        <v>0</v>
      </c>
      <c r="E1012" t="str">
        <f ca="1">IF(ISNUMBER(_xludf.SEARCH("SANN",D1012)),D1012,"")</f>
        <v/>
      </c>
    </row>
    <row r="1013" spans="1:5">
      <c r="A1013" s="296" t="s">
        <v>1325</v>
      </c>
      <c r="C1013" t="b">
        <f t="shared" si="15"/>
        <v>0</v>
      </c>
      <c r="D1013" t="b">
        <v>0</v>
      </c>
      <c r="E1013" t="str">
        <f ca="1">IF(ISNUMBER(_xludf.SEARCH("SANN",D1013)),D1013,"")</f>
        <v/>
      </c>
    </row>
    <row r="1014" spans="1:5">
      <c r="A1014" s="296" t="s">
        <v>1204</v>
      </c>
      <c r="C1014" t="b">
        <f t="shared" si="15"/>
        <v>0</v>
      </c>
      <c r="D1014" t="b">
        <v>0</v>
      </c>
      <c r="E1014" t="str">
        <f ca="1">IF(ISNUMBER(_xludf.SEARCH("SANN",D1014)),D1014,"")</f>
        <v/>
      </c>
    </row>
    <row r="1015" spans="1:5">
      <c r="A1015" s="296" t="s">
        <v>1294</v>
      </c>
      <c r="C1015" t="b">
        <f t="shared" si="15"/>
        <v>0</v>
      </c>
      <c r="D1015" t="b">
        <v>0</v>
      </c>
      <c r="E1015" t="str">
        <f ca="1">IF(ISNUMBER(_xludf.SEARCH("SANN",D1015)),D1015,"")</f>
        <v/>
      </c>
    </row>
    <row r="1016" spans="1:5">
      <c r="A1016" s="296" t="s">
        <v>1305</v>
      </c>
      <c r="C1016" t="b">
        <f t="shared" si="15"/>
        <v>0</v>
      </c>
      <c r="D1016" t="b">
        <v>0</v>
      </c>
      <c r="E1016" t="str">
        <f ca="1">IF(ISNUMBER(_xludf.SEARCH("SANN",D1016)),D1016,"")</f>
        <v/>
      </c>
    </row>
    <row r="1017" spans="1:5">
      <c r="A1017" s="296" t="s">
        <v>1218</v>
      </c>
      <c r="C1017" t="b">
        <f t="shared" si="15"/>
        <v>0</v>
      </c>
      <c r="D1017" t="b">
        <v>0</v>
      </c>
      <c r="E1017" t="str">
        <f ca="1">IF(ISNUMBER(_xludf.SEARCH("SANN",D1017)),D1017,"")</f>
        <v/>
      </c>
    </row>
    <row r="1018" spans="1:5">
      <c r="A1018" s="296" t="s">
        <v>1245</v>
      </c>
      <c r="C1018" t="b">
        <f t="shared" si="15"/>
        <v>0</v>
      </c>
      <c r="D1018" t="b">
        <v>0</v>
      </c>
      <c r="E1018" t="str">
        <f ca="1">IF(ISNUMBER(_xludf.SEARCH("SANN",D1018)),D1018,"")</f>
        <v/>
      </c>
    </row>
    <row r="1019" spans="1:5">
      <c r="A1019" s="296" t="s">
        <v>1235</v>
      </c>
      <c r="C1019" t="b">
        <f t="shared" si="15"/>
        <v>0</v>
      </c>
      <c r="D1019" t="b">
        <v>0</v>
      </c>
      <c r="E1019" t="str">
        <f ca="1">IF(ISNUMBER(_xludf.SEARCH("SANN",D1019)),D1019,"")</f>
        <v/>
      </c>
    </row>
    <row r="1020" spans="1:5">
      <c r="A1020" s="296" t="s">
        <v>1252</v>
      </c>
      <c r="C1020" t="b">
        <f t="shared" si="15"/>
        <v>0</v>
      </c>
      <c r="D1020" t="b">
        <v>0</v>
      </c>
      <c r="E1020" t="str">
        <f ca="1">IF(ISNUMBER(_xludf.SEARCH("SANN",D1020)),D1020,"")</f>
        <v/>
      </c>
    </row>
    <row r="1021" spans="1:5">
      <c r="A1021" s="296" t="s">
        <v>1263</v>
      </c>
      <c r="C1021" t="b">
        <f t="shared" si="15"/>
        <v>0</v>
      </c>
      <c r="D1021" t="b">
        <v>0</v>
      </c>
      <c r="E1021" t="str">
        <f ca="1">IF(ISNUMBER(_xludf.SEARCH("SANN",D1021)),D1021,"")</f>
        <v/>
      </c>
    </row>
    <row r="1022" spans="1:5">
      <c r="A1022" s="296" t="s">
        <v>1150</v>
      </c>
      <c r="C1022" t="b">
        <f t="shared" si="15"/>
        <v>0</v>
      </c>
      <c r="D1022" t="b">
        <v>0</v>
      </c>
      <c r="E1022" t="str">
        <f ca="1">IF(ISNUMBER(_xludf.SEARCH("SANN",D1022)),D1022,"")</f>
        <v/>
      </c>
    </row>
    <row r="1023" spans="1:5">
      <c r="A1023" s="296" t="s">
        <v>1233</v>
      </c>
      <c r="C1023" t="b">
        <f t="shared" si="15"/>
        <v>0</v>
      </c>
      <c r="D1023" t="b">
        <v>0</v>
      </c>
      <c r="E1023" t="str">
        <f ca="1">IF(ISNUMBER(_xludf.SEARCH("SANN",D1023)),D1023,"")</f>
        <v/>
      </c>
    </row>
    <row r="1024" spans="1:5">
      <c r="A1024" s="296" t="s">
        <v>1214</v>
      </c>
      <c r="C1024" t="b">
        <f t="shared" si="15"/>
        <v>0</v>
      </c>
      <c r="D1024" t="b">
        <v>0</v>
      </c>
      <c r="E1024" t="str">
        <f ca="1">IF(ISNUMBER(_xludf.SEARCH("SANN",D1024)),D1024,"")</f>
        <v/>
      </c>
    </row>
    <row r="1025" spans="1:5">
      <c r="A1025" s="296" t="s">
        <v>1266</v>
      </c>
      <c r="C1025" t="b">
        <f t="shared" si="15"/>
        <v>0</v>
      </c>
      <c r="D1025" t="b">
        <v>0</v>
      </c>
      <c r="E1025" t="str">
        <f ca="1">IF(ISNUMBER(_xludf.SEARCH("SANN",D1025)),D1025,"")</f>
        <v/>
      </c>
    </row>
    <row r="1026" spans="1:5">
      <c r="A1026" s="296" t="s">
        <v>1148</v>
      </c>
      <c r="C1026" t="b">
        <f t="shared" si="15"/>
        <v>0</v>
      </c>
      <c r="D1026" t="b">
        <v>0</v>
      </c>
      <c r="E1026" t="str">
        <f ca="1">IF(ISNUMBER(_xludf.SEARCH("SANN",D1026)),D1026,"")</f>
        <v/>
      </c>
    </row>
    <row r="1027" spans="1:5">
      <c r="A1027" s="296" t="s">
        <v>1361</v>
      </c>
      <c r="C1027" t="b">
        <f t="shared" ref="C1027:C1090" si="16">COUNTIF($A$2:$A$1800, A1027)&gt;1</f>
        <v>0</v>
      </c>
      <c r="D1027" t="b">
        <v>0</v>
      </c>
      <c r="E1027" t="str">
        <f ca="1">IF(ISNUMBER(_xludf.SEARCH("SANN",D1027)),D1027,"")</f>
        <v/>
      </c>
    </row>
    <row r="1028" spans="1:5">
      <c r="A1028" s="296" t="s">
        <v>1372</v>
      </c>
      <c r="C1028" t="b">
        <f t="shared" si="16"/>
        <v>0</v>
      </c>
      <c r="D1028" t="b">
        <v>0</v>
      </c>
      <c r="E1028" t="str">
        <f ca="1">IF(ISNUMBER(_xludf.SEARCH("SANN",D1028)),D1028,"")</f>
        <v/>
      </c>
    </row>
    <row r="1029" spans="1:5">
      <c r="A1029" s="296" t="s">
        <v>1215</v>
      </c>
      <c r="C1029" t="b">
        <f t="shared" si="16"/>
        <v>0</v>
      </c>
      <c r="D1029" t="b">
        <v>0</v>
      </c>
      <c r="E1029" t="str">
        <f ca="1">IF(ISNUMBER(_xludf.SEARCH("SANN",D1029)),D1029,"")</f>
        <v/>
      </c>
    </row>
    <row r="1030" spans="1:5">
      <c r="A1030" s="296" t="s">
        <v>1317</v>
      </c>
      <c r="C1030" t="b">
        <f t="shared" si="16"/>
        <v>0</v>
      </c>
      <c r="D1030" t="b">
        <v>0</v>
      </c>
      <c r="E1030" t="str">
        <f ca="1">IF(ISNUMBER(_xludf.SEARCH("SANN",D1030)),D1030,"")</f>
        <v/>
      </c>
    </row>
    <row r="1031" spans="1:5">
      <c r="A1031" s="296" t="s">
        <v>1392</v>
      </c>
      <c r="C1031" t="b">
        <f t="shared" si="16"/>
        <v>0</v>
      </c>
      <c r="D1031" t="b">
        <v>0</v>
      </c>
      <c r="E1031" t="str">
        <f ca="1">IF(ISNUMBER(_xludf.SEARCH("SANN",D1031)),D1031,"")</f>
        <v/>
      </c>
    </row>
    <row r="1032" spans="1:5">
      <c r="A1032" s="296" t="s">
        <v>1483</v>
      </c>
      <c r="C1032" t="b">
        <f t="shared" si="16"/>
        <v>0</v>
      </c>
      <c r="D1032" t="b">
        <v>0</v>
      </c>
      <c r="E1032" t="str">
        <f ca="1">IF(ISNUMBER(_xludf.SEARCH("SANN",D1032)),D1032,"")</f>
        <v/>
      </c>
    </row>
    <row r="1033" spans="1:5">
      <c r="A1033" s="296" t="s">
        <v>1197</v>
      </c>
      <c r="C1033" t="b">
        <f t="shared" si="16"/>
        <v>0</v>
      </c>
      <c r="D1033" t="b">
        <v>0</v>
      </c>
      <c r="E1033" t="str">
        <f ca="1">IF(ISNUMBER(_xludf.SEARCH("SANN",D1033)),D1033,"")</f>
        <v/>
      </c>
    </row>
    <row r="1034" spans="1:5">
      <c r="A1034" s="296" t="s">
        <v>1250</v>
      </c>
      <c r="C1034" t="b">
        <f t="shared" si="16"/>
        <v>0</v>
      </c>
      <c r="D1034" t="b">
        <v>0</v>
      </c>
      <c r="E1034" t="str">
        <f ca="1">IF(ISNUMBER(_xludf.SEARCH("SANN",D1034)),D1034,"")</f>
        <v/>
      </c>
    </row>
    <row r="1035" spans="1:5">
      <c r="A1035" s="296" t="s">
        <v>1375</v>
      </c>
      <c r="C1035" t="b">
        <f t="shared" si="16"/>
        <v>0</v>
      </c>
      <c r="D1035" t="b">
        <v>0</v>
      </c>
      <c r="E1035" t="str">
        <f ca="1">IF(ISNUMBER(_xludf.SEARCH("SANN",D1035)),D1035,"")</f>
        <v/>
      </c>
    </row>
    <row r="1036" spans="1:5">
      <c r="A1036" s="296" t="s">
        <v>1191</v>
      </c>
      <c r="C1036" t="b">
        <f t="shared" si="16"/>
        <v>0</v>
      </c>
      <c r="D1036" t="b">
        <v>0</v>
      </c>
      <c r="E1036" t="str">
        <f ca="1">IF(ISNUMBER(_xludf.SEARCH("SANN",D1036)),D1036,"")</f>
        <v/>
      </c>
    </row>
    <row r="1037" spans="1:5">
      <c r="A1037" s="296" t="s">
        <v>1396</v>
      </c>
      <c r="C1037" t="b">
        <f t="shared" si="16"/>
        <v>0</v>
      </c>
      <c r="D1037" t="b">
        <v>0</v>
      </c>
      <c r="E1037" t="str">
        <f ca="1">IF(ISNUMBER(_xludf.SEARCH("SANN",D1037)),D1037,"")</f>
        <v/>
      </c>
    </row>
    <row r="1038" spans="1:5">
      <c r="A1038" s="296" t="s">
        <v>1160</v>
      </c>
      <c r="C1038" t="b">
        <f t="shared" si="16"/>
        <v>0</v>
      </c>
      <c r="D1038" t="b">
        <v>0</v>
      </c>
      <c r="E1038" t="str">
        <f ca="1">IF(ISNUMBER(_xludf.SEARCH("SANN",D1038)),D1038,"")</f>
        <v/>
      </c>
    </row>
    <row r="1039" spans="1:5">
      <c r="A1039" s="296" t="s">
        <v>1474</v>
      </c>
      <c r="C1039" t="b">
        <f t="shared" si="16"/>
        <v>0</v>
      </c>
      <c r="D1039" t="b">
        <v>0</v>
      </c>
      <c r="E1039" t="str">
        <f ca="1">IF(ISNUMBER(_xludf.SEARCH("SANN",D1039)),D1039,"")</f>
        <v/>
      </c>
    </row>
    <row r="1040" spans="1:5">
      <c r="A1040" s="296" t="s">
        <v>1221</v>
      </c>
      <c r="C1040" t="b">
        <f t="shared" si="16"/>
        <v>0</v>
      </c>
      <c r="D1040" t="b">
        <v>0</v>
      </c>
      <c r="E1040" t="str">
        <f ca="1">IF(ISNUMBER(_xludf.SEARCH("SANN",D1040)),D1040,"")</f>
        <v/>
      </c>
    </row>
    <row r="1041" spans="1:5">
      <c r="A1041" s="296" t="s">
        <v>1241</v>
      </c>
      <c r="C1041" t="b">
        <f t="shared" si="16"/>
        <v>0</v>
      </c>
      <c r="D1041" t="b">
        <v>0</v>
      </c>
      <c r="E1041" t="str">
        <f ca="1">IF(ISNUMBER(_xludf.SEARCH("SANN",D1041)),D1041,"")</f>
        <v/>
      </c>
    </row>
    <row r="1042" spans="1:5">
      <c r="A1042" s="296" t="s">
        <v>1798</v>
      </c>
      <c r="C1042" t="b">
        <f t="shared" si="16"/>
        <v>0</v>
      </c>
      <c r="D1042" t="b">
        <v>0</v>
      </c>
      <c r="E1042" t="str">
        <f ca="1">IF(ISNUMBER(_xludf.SEARCH("SANN",D1042)),D1042,"")</f>
        <v/>
      </c>
    </row>
    <row r="1043" spans="1:5">
      <c r="A1043" s="296" t="s">
        <v>1665</v>
      </c>
      <c r="C1043" t="b">
        <f t="shared" si="16"/>
        <v>0</v>
      </c>
      <c r="D1043" t="b">
        <v>0</v>
      </c>
      <c r="E1043" t="str">
        <f ca="1">IF(ISNUMBER(_xludf.SEARCH("SANN",D1043)),D1043,"")</f>
        <v/>
      </c>
    </row>
    <row r="1044" spans="1:5">
      <c r="A1044" s="296" t="s">
        <v>1848</v>
      </c>
      <c r="C1044" t="b">
        <f t="shared" si="16"/>
        <v>0</v>
      </c>
      <c r="D1044" t="b">
        <v>0</v>
      </c>
      <c r="E1044" t="str">
        <f ca="1">IF(ISNUMBER(_xludf.SEARCH("SANN",D1044)),D1044,"")</f>
        <v/>
      </c>
    </row>
    <row r="1045" spans="1:5">
      <c r="A1045" s="296" t="s">
        <v>1364</v>
      </c>
      <c r="C1045" t="b">
        <f t="shared" si="16"/>
        <v>0</v>
      </c>
      <c r="D1045" t="b">
        <v>0</v>
      </c>
      <c r="E1045" t="str">
        <f ca="1">IF(ISNUMBER(_xludf.SEARCH("SANN",D1045)),D1045,"")</f>
        <v/>
      </c>
    </row>
    <row r="1046" spans="1:5">
      <c r="A1046" s="296" t="s">
        <v>1682</v>
      </c>
      <c r="C1046" t="b">
        <f t="shared" si="16"/>
        <v>0</v>
      </c>
      <c r="D1046" t="b">
        <v>0</v>
      </c>
      <c r="E1046" t="str">
        <f ca="1">IF(ISNUMBER(_xludf.SEARCH("SANN",D1046)),D1046,"")</f>
        <v/>
      </c>
    </row>
    <row r="1047" spans="1:5">
      <c r="A1047" s="296" t="s">
        <v>1716</v>
      </c>
      <c r="C1047" t="b">
        <f t="shared" si="16"/>
        <v>0</v>
      </c>
      <c r="D1047" t="b">
        <v>0</v>
      </c>
      <c r="E1047" t="str">
        <f ca="1">IF(ISNUMBER(_xludf.SEARCH("SANN",D1047)),D1047,"")</f>
        <v/>
      </c>
    </row>
    <row r="1048" spans="1:5">
      <c r="A1048" s="296" t="s">
        <v>1621</v>
      </c>
      <c r="C1048" t="b">
        <f t="shared" si="16"/>
        <v>0</v>
      </c>
      <c r="D1048" t="b">
        <v>0</v>
      </c>
      <c r="E1048" t="str">
        <f ca="1">IF(ISNUMBER(_xludf.SEARCH("SANN",D1048)),D1048,"")</f>
        <v/>
      </c>
    </row>
    <row r="1049" spans="1:5">
      <c r="A1049" s="296" t="s">
        <v>1589</v>
      </c>
      <c r="C1049" t="b">
        <f t="shared" si="16"/>
        <v>0</v>
      </c>
      <c r="D1049" t="b">
        <v>0</v>
      </c>
      <c r="E1049" t="str">
        <f ca="1">IF(ISNUMBER(_xludf.SEARCH("SANN",D1049)),D1049,"")</f>
        <v/>
      </c>
    </row>
    <row r="1050" spans="1:5">
      <c r="A1050" s="296" t="s">
        <v>1625</v>
      </c>
      <c r="C1050" t="b">
        <f t="shared" si="16"/>
        <v>0</v>
      </c>
      <c r="D1050" t="b">
        <v>0</v>
      </c>
      <c r="E1050" t="str">
        <f ca="1">IF(ISNUMBER(_xludf.SEARCH("SANN",D1050)),D1050,"")</f>
        <v/>
      </c>
    </row>
    <row r="1051" spans="1:5">
      <c r="A1051" s="296" t="s">
        <v>1617</v>
      </c>
      <c r="C1051" t="b">
        <f t="shared" si="16"/>
        <v>0</v>
      </c>
      <c r="D1051" t="b">
        <v>0</v>
      </c>
      <c r="E1051" t="str">
        <f ca="1">IF(ISNUMBER(_xludf.SEARCH("SANN",D1051)),D1051,"")</f>
        <v/>
      </c>
    </row>
    <row r="1052" spans="1:5">
      <c r="A1052" s="296" t="s">
        <v>1394</v>
      </c>
      <c r="C1052" t="b">
        <f t="shared" si="16"/>
        <v>0</v>
      </c>
      <c r="D1052" t="b">
        <v>0</v>
      </c>
      <c r="E1052" t="str">
        <f ca="1">IF(ISNUMBER(_xludf.SEARCH("SANN",D1052)),D1052,"")</f>
        <v/>
      </c>
    </row>
    <row r="1053" spans="1:5">
      <c r="A1053" s="296" t="s">
        <v>1769</v>
      </c>
      <c r="C1053" t="b">
        <f t="shared" si="16"/>
        <v>0</v>
      </c>
      <c r="D1053" t="b">
        <v>0</v>
      </c>
      <c r="E1053" t="str">
        <f ca="1">IF(ISNUMBER(_xludf.SEARCH("SANN",D1053)),D1053,"")</f>
        <v/>
      </c>
    </row>
    <row r="1054" spans="1:5">
      <c r="A1054" s="296" t="s">
        <v>1834</v>
      </c>
      <c r="C1054" t="b">
        <f t="shared" si="16"/>
        <v>0</v>
      </c>
      <c r="D1054" t="b">
        <v>0</v>
      </c>
      <c r="E1054" t="str">
        <f ca="1">IF(ISNUMBER(_xludf.SEARCH("SANN",D1054)),D1054,"")</f>
        <v/>
      </c>
    </row>
    <row r="1055" spans="1:5">
      <c r="A1055" s="296" t="s">
        <v>1395</v>
      </c>
      <c r="C1055" t="b">
        <f t="shared" si="16"/>
        <v>0</v>
      </c>
      <c r="D1055" t="b">
        <v>0</v>
      </c>
      <c r="E1055" t="str">
        <f ca="1">IF(ISNUMBER(_xludf.SEARCH("SANN",D1055)),D1055,"")</f>
        <v/>
      </c>
    </row>
    <row r="1056" spans="1:5">
      <c r="A1056" s="296" t="s">
        <v>1593</v>
      </c>
      <c r="C1056" t="b">
        <f t="shared" si="16"/>
        <v>0</v>
      </c>
      <c r="D1056" t="b">
        <v>0</v>
      </c>
      <c r="E1056" t="str">
        <f ca="1">IF(ISNUMBER(_xludf.SEARCH("SANN",D1056)),D1056,"")</f>
        <v/>
      </c>
    </row>
    <row r="1057" spans="1:5">
      <c r="A1057" s="296" t="s">
        <v>1596</v>
      </c>
      <c r="C1057" t="b">
        <f t="shared" si="16"/>
        <v>0</v>
      </c>
      <c r="D1057" t="b">
        <v>0</v>
      </c>
      <c r="E1057" t="str">
        <f ca="1">IF(ISNUMBER(_xludf.SEARCH("SANN",D1057)),D1057,"")</f>
        <v/>
      </c>
    </row>
    <row r="1058" spans="1:5">
      <c r="A1058" s="296" t="s">
        <v>1688</v>
      </c>
      <c r="C1058" t="b">
        <f t="shared" si="16"/>
        <v>0</v>
      </c>
      <c r="D1058" t="b">
        <v>0</v>
      </c>
      <c r="E1058" t="str">
        <f ca="1">IF(ISNUMBER(_xludf.SEARCH("SANN",D1058)),D1058,"")</f>
        <v/>
      </c>
    </row>
    <row r="1059" spans="1:5">
      <c r="A1059" s="296" t="s">
        <v>1269</v>
      </c>
      <c r="C1059" t="b">
        <f t="shared" si="16"/>
        <v>0</v>
      </c>
      <c r="D1059" t="b">
        <v>0</v>
      </c>
      <c r="E1059" t="str">
        <f ca="1">IF(ISNUMBER(_xludf.SEARCH("SANN",D1059)),D1059,"")</f>
        <v/>
      </c>
    </row>
    <row r="1060" spans="1:5">
      <c r="A1060" s="296" t="s">
        <v>1599</v>
      </c>
      <c r="C1060" t="b">
        <f t="shared" si="16"/>
        <v>0</v>
      </c>
      <c r="D1060" t="b">
        <v>0</v>
      </c>
      <c r="E1060" t="str">
        <f ca="1">IF(ISNUMBER(_xludf.SEARCH("SANN",D1060)),D1060,"")</f>
        <v/>
      </c>
    </row>
    <row r="1061" spans="1:5">
      <c r="A1061" s="296" t="s">
        <v>1690</v>
      </c>
      <c r="C1061" t="b">
        <f t="shared" si="16"/>
        <v>0</v>
      </c>
      <c r="D1061" t="b">
        <v>0</v>
      </c>
      <c r="E1061" t="str">
        <f ca="1">IF(ISNUMBER(_xludf.SEARCH("SANN",D1061)),D1061,"")</f>
        <v/>
      </c>
    </row>
    <row r="1062" spans="1:5">
      <c r="A1062" s="296" t="s">
        <v>1592</v>
      </c>
      <c r="C1062" t="b">
        <f t="shared" si="16"/>
        <v>0</v>
      </c>
      <c r="D1062" t="b">
        <v>0</v>
      </c>
      <c r="E1062" t="str">
        <f ca="1">IF(ISNUMBER(_xludf.SEARCH("SANN",D1062)),D1062,"")</f>
        <v/>
      </c>
    </row>
    <row r="1063" spans="1:5">
      <c r="A1063" s="296" t="s">
        <v>1647</v>
      </c>
      <c r="C1063" t="b">
        <f t="shared" si="16"/>
        <v>0</v>
      </c>
      <c r="D1063" t="b">
        <v>0</v>
      </c>
      <c r="E1063" t="str">
        <f ca="1">IF(ISNUMBER(_xludf.SEARCH("SANN",D1063)),D1063,"")</f>
        <v/>
      </c>
    </row>
    <row r="1064" spans="1:5">
      <c r="A1064" s="296" t="s">
        <v>1465</v>
      </c>
      <c r="C1064" t="b">
        <f t="shared" si="16"/>
        <v>0</v>
      </c>
      <c r="D1064" t="b">
        <v>0</v>
      </c>
      <c r="E1064" t="str">
        <f ca="1">IF(ISNUMBER(_xludf.SEARCH("SANN",D1064)),D1064,"")</f>
        <v/>
      </c>
    </row>
    <row r="1065" spans="1:5">
      <c r="A1065" s="296" t="s">
        <v>1381</v>
      </c>
      <c r="C1065" t="b">
        <f t="shared" si="16"/>
        <v>0</v>
      </c>
      <c r="D1065" t="b">
        <v>0</v>
      </c>
      <c r="E1065" t="str">
        <f ca="1">IF(ISNUMBER(_xludf.SEARCH("SANN",D1065)),D1065,"")</f>
        <v/>
      </c>
    </row>
    <row r="1066" spans="1:5">
      <c r="A1066" s="296" t="s">
        <v>1627</v>
      </c>
      <c r="C1066" t="b">
        <f t="shared" si="16"/>
        <v>0</v>
      </c>
      <c r="D1066" t="b">
        <v>0</v>
      </c>
      <c r="E1066" t="str">
        <f ca="1">IF(ISNUMBER(_xludf.SEARCH("SANN",D1066)),D1066,"")</f>
        <v/>
      </c>
    </row>
    <row r="1067" spans="1:5">
      <c r="A1067" s="296" t="s">
        <v>1506</v>
      </c>
      <c r="C1067" t="b">
        <f t="shared" si="16"/>
        <v>0</v>
      </c>
      <c r="D1067" t="b">
        <v>0</v>
      </c>
      <c r="E1067" t="str">
        <f ca="1">IF(ISNUMBER(_xludf.SEARCH("SANN",D1067)),D1067,"")</f>
        <v/>
      </c>
    </row>
    <row r="1068" spans="1:5">
      <c r="A1068" s="296" t="s">
        <v>1430</v>
      </c>
      <c r="C1068" t="b">
        <f t="shared" si="16"/>
        <v>0</v>
      </c>
      <c r="D1068" t="b">
        <v>0</v>
      </c>
      <c r="E1068" t="str">
        <f ca="1">IF(ISNUMBER(_xludf.SEARCH("SANN",D1068)),D1068,"")</f>
        <v/>
      </c>
    </row>
    <row r="1069" spans="1:5">
      <c r="A1069" s="296" t="s">
        <v>1630</v>
      </c>
      <c r="C1069" t="b">
        <f t="shared" si="16"/>
        <v>0</v>
      </c>
      <c r="D1069" t="b">
        <v>0</v>
      </c>
      <c r="E1069" t="str">
        <f ca="1">IF(ISNUMBER(_xludf.SEARCH("SANN",D1069)),D1069,"")</f>
        <v/>
      </c>
    </row>
    <row r="1070" spans="1:5">
      <c r="A1070" s="296" t="s">
        <v>1683</v>
      </c>
      <c r="C1070" t="b">
        <f t="shared" si="16"/>
        <v>0</v>
      </c>
      <c r="D1070" t="b">
        <v>0</v>
      </c>
      <c r="E1070" t="str">
        <f ca="1">IF(ISNUMBER(_xludf.SEARCH("SANN",D1070)),D1070,"")</f>
        <v/>
      </c>
    </row>
    <row r="1071" spans="1:5">
      <c r="A1071" s="296" t="s">
        <v>1524</v>
      </c>
      <c r="C1071" t="b">
        <f t="shared" si="16"/>
        <v>0</v>
      </c>
      <c r="D1071" t="b">
        <v>0</v>
      </c>
      <c r="E1071" t="str">
        <f ca="1">IF(ISNUMBER(_xludf.SEARCH("SANN",D1071)),D1071,"")</f>
        <v/>
      </c>
    </row>
    <row r="1072" spans="1:5">
      <c r="A1072" s="296" t="s">
        <v>1528</v>
      </c>
      <c r="C1072" t="b">
        <f t="shared" si="16"/>
        <v>0</v>
      </c>
      <c r="D1072" t="b">
        <v>0</v>
      </c>
      <c r="E1072" t="str">
        <f ca="1">IF(ISNUMBER(_xludf.SEARCH("SANN",D1072)),D1072,"")</f>
        <v/>
      </c>
    </row>
    <row r="1073" spans="1:5">
      <c r="A1073" s="296" t="s">
        <v>1459</v>
      </c>
      <c r="C1073" t="b">
        <f t="shared" si="16"/>
        <v>0</v>
      </c>
      <c r="D1073" t="b">
        <v>0</v>
      </c>
      <c r="E1073" t="str">
        <f ca="1">IF(ISNUMBER(_xludf.SEARCH("SANN",D1073)),D1073,"")</f>
        <v/>
      </c>
    </row>
    <row r="1074" spans="1:5">
      <c r="A1074" s="296" t="s">
        <v>1187</v>
      </c>
      <c r="C1074" t="b">
        <f t="shared" si="16"/>
        <v>0</v>
      </c>
      <c r="D1074" t="b">
        <v>0</v>
      </c>
      <c r="E1074" t="str">
        <f ca="1">IF(ISNUMBER(_xludf.SEARCH("SANN",D1074)),D1074,"")</f>
        <v/>
      </c>
    </row>
    <row r="1075" spans="1:5">
      <c r="A1075" s="296" t="s">
        <v>1435</v>
      </c>
      <c r="C1075" t="b">
        <f t="shared" si="16"/>
        <v>0</v>
      </c>
      <c r="D1075" t="b">
        <v>0</v>
      </c>
      <c r="E1075" t="str">
        <f ca="1">IF(ISNUMBER(_xludf.SEARCH("SANN",D1075)),D1075,"")</f>
        <v/>
      </c>
    </row>
    <row r="1076" spans="1:5">
      <c r="A1076" s="296" t="s">
        <v>1229</v>
      </c>
      <c r="C1076" t="b">
        <f t="shared" si="16"/>
        <v>0</v>
      </c>
      <c r="D1076" t="b">
        <v>0</v>
      </c>
      <c r="E1076" t="str">
        <f ca="1">IF(ISNUMBER(_xludf.SEARCH("SANN",D1076)),D1076,"")</f>
        <v/>
      </c>
    </row>
    <row r="1077" spans="1:5">
      <c r="A1077" s="296" t="s">
        <v>1296</v>
      </c>
      <c r="C1077" t="b">
        <f t="shared" si="16"/>
        <v>0</v>
      </c>
      <c r="D1077" t="b">
        <v>0</v>
      </c>
      <c r="E1077" t="str">
        <f ca="1">IF(ISNUMBER(_xludf.SEARCH("SANN",D1077)),D1077,"")</f>
        <v/>
      </c>
    </row>
    <row r="1078" spans="1:5">
      <c r="A1078" s="296" t="s">
        <v>1335</v>
      </c>
      <c r="C1078" t="b">
        <f t="shared" si="16"/>
        <v>0</v>
      </c>
      <c r="D1078" t="b">
        <v>0</v>
      </c>
      <c r="E1078" t="str">
        <f ca="1">IF(ISNUMBER(_xludf.SEARCH("SANN",D1078)),D1078,"")</f>
        <v/>
      </c>
    </row>
    <row r="1079" spans="1:5">
      <c r="A1079" s="296" t="s">
        <v>1265</v>
      </c>
      <c r="C1079" t="b">
        <f t="shared" si="16"/>
        <v>0</v>
      </c>
      <c r="D1079" t="b">
        <v>0</v>
      </c>
      <c r="E1079" t="str">
        <f ca="1">IF(ISNUMBER(_xludf.SEARCH("SANN",D1079)),D1079,"")</f>
        <v/>
      </c>
    </row>
    <row r="1080" spans="1:5">
      <c r="A1080" s="296" t="s">
        <v>1173</v>
      </c>
      <c r="C1080" t="b">
        <f t="shared" si="16"/>
        <v>0</v>
      </c>
      <c r="D1080" t="b">
        <v>0</v>
      </c>
      <c r="E1080" t="str">
        <f ca="1">IF(ISNUMBER(_xludf.SEARCH("SANN",D1080)),D1080,"")</f>
        <v/>
      </c>
    </row>
    <row r="1081" spans="1:5">
      <c r="A1081" s="296" t="s">
        <v>1234</v>
      </c>
      <c r="C1081" t="b">
        <f t="shared" si="16"/>
        <v>0</v>
      </c>
      <c r="D1081" t="b">
        <v>0</v>
      </c>
      <c r="E1081" t="str">
        <f ca="1">IF(ISNUMBER(_xludf.SEARCH("SANN",D1081)),D1081,"")</f>
        <v/>
      </c>
    </row>
    <row r="1082" spans="1:5">
      <c r="A1082" s="296" t="s">
        <v>1239</v>
      </c>
      <c r="C1082" t="b">
        <f t="shared" si="16"/>
        <v>0</v>
      </c>
      <c r="D1082" t="b">
        <v>0</v>
      </c>
      <c r="E1082" t="str">
        <f ca="1">IF(ISNUMBER(_xludf.SEARCH("SANN",D1082)),D1082,"")</f>
        <v/>
      </c>
    </row>
    <row r="1083" spans="1:5">
      <c r="A1083" s="296" t="s">
        <v>1277</v>
      </c>
      <c r="C1083" t="b">
        <f t="shared" si="16"/>
        <v>0</v>
      </c>
      <c r="D1083" t="b">
        <v>0</v>
      </c>
      <c r="E1083" t="str">
        <f ca="1">IF(ISNUMBER(_xludf.SEARCH("SANN",D1083)),D1083,"")</f>
        <v/>
      </c>
    </row>
    <row r="1084" spans="1:5">
      <c r="A1084" s="296" t="s">
        <v>1405</v>
      </c>
      <c r="C1084" t="b">
        <f t="shared" si="16"/>
        <v>0</v>
      </c>
      <c r="D1084" t="b">
        <v>0</v>
      </c>
      <c r="E1084" t="str">
        <f ca="1">IF(ISNUMBER(_xludf.SEARCH("SANN",D1084)),D1084,"")</f>
        <v/>
      </c>
    </row>
    <row r="1085" spans="1:5">
      <c r="A1085" s="296" t="s">
        <v>1236</v>
      </c>
      <c r="C1085" t="b">
        <f t="shared" si="16"/>
        <v>0</v>
      </c>
      <c r="D1085" t="b">
        <v>0</v>
      </c>
      <c r="E1085" t="str">
        <f ca="1">IF(ISNUMBER(_xludf.SEARCH("SANN",D1085)),D1085,"")</f>
        <v/>
      </c>
    </row>
    <row r="1086" spans="1:5">
      <c r="A1086" s="296" t="s">
        <v>1429</v>
      </c>
      <c r="C1086" t="b">
        <f t="shared" si="16"/>
        <v>0</v>
      </c>
      <c r="D1086" t="b">
        <v>0</v>
      </c>
      <c r="E1086" t="str">
        <f ca="1">IF(ISNUMBER(_xludf.SEARCH("SANN",D1086)),D1086,"")</f>
        <v/>
      </c>
    </row>
    <row r="1087" spans="1:5">
      <c r="A1087" s="296" t="s">
        <v>1373</v>
      </c>
      <c r="C1087" t="b">
        <f t="shared" si="16"/>
        <v>0</v>
      </c>
      <c r="D1087" t="b">
        <v>0</v>
      </c>
      <c r="E1087" t="str">
        <f ca="1">IF(ISNUMBER(_xludf.SEARCH("SANN",D1087)),D1087,"")</f>
        <v/>
      </c>
    </row>
    <row r="1088" spans="1:5">
      <c r="A1088" s="296" t="s">
        <v>1476</v>
      </c>
      <c r="C1088" t="b">
        <f t="shared" si="16"/>
        <v>0</v>
      </c>
      <c r="D1088" t="b">
        <v>0</v>
      </c>
      <c r="E1088" t="str">
        <f ca="1">IF(ISNUMBER(_xludf.SEARCH("SANN",D1088)),D1088,"")</f>
        <v/>
      </c>
    </row>
    <row r="1089" spans="1:5">
      <c r="A1089" s="296" t="s">
        <v>1340</v>
      </c>
      <c r="C1089" t="b">
        <f t="shared" si="16"/>
        <v>0</v>
      </c>
      <c r="D1089" t="b">
        <v>0</v>
      </c>
      <c r="E1089" t="str">
        <f ca="1">IF(ISNUMBER(_xludf.SEARCH("SANN",D1089)),D1089,"")</f>
        <v/>
      </c>
    </row>
    <row r="1090" spans="1:5">
      <c r="A1090" s="296" t="s">
        <v>1446</v>
      </c>
      <c r="C1090" t="b">
        <f t="shared" si="16"/>
        <v>0</v>
      </c>
      <c r="D1090" t="b">
        <v>0</v>
      </c>
      <c r="E1090" t="str">
        <f ca="1">IF(ISNUMBER(_xludf.SEARCH("SANN",D1090)),D1090,"")</f>
        <v/>
      </c>
    </row>
    <row r="1091" spans="1:5">
      <c r="A1091" s="296" t="s">
        <v>1179</v>
      </c>
      <c r="C1091" t="b">
        <f t="shared" ref="C1091:C1154" si="17">COUNTIF($A$2:$A$1800, A1091)&gt;1</f>
        <v>0</v>
      </c>
      <c r="D1091" t="b">
        <v>0</v>
      </c>
      <c r="E1091" t="str">
        <f ca="1">IF(ISNUMBER(_xludf.SEARCH("SANN",D1091)),D1091,"")</f>
        <v/>
      </c>
    </row>
    <row r="1092" spans="1:5">
      <c r="A1092" s="296" t="s">
        <v>1228</v>
      </c>
      <c r="C1092" t="b">
        <f t="shared" si="17"/>
        <v>0</v>
      </c>
      <c r="D1092" t="b">
        <v>0</v>
      </c>
      <c r="E1092" t="str">
        <f ca="1">IF(ISNUMBER(_xludf.SEARCH("SANN",D1092)),D1092,"")</f>
        <v/>
      </c>
    </row>
    <row r="1093" spans="1:5">
      <c r="A1093" s="296" t="s">
        <v>1264</v>
      </c>
      <c r="C1093" t="b">
        <f t="shared" si="17"/>
        <v>0</v>
      </c>
      <c r="D1093" t="b">
        <v>0</v>
      </c>
      <c r="E1093" t="str">
        <f ca="1">IF(ISNUMBER(_xludf.SEARCH("SANN",D1093)),D1093,"")</f>
        <v/>
      </c>
    </row>
    <row r="1094" spans="1:5">
      <c r="A1094" s="296" t="s">
        <v>1478</v>
      </c>
      <c r="C1094" t="b">
        <f t="shared" si="17"/>
        <v>0</v>
      </c>
      <c r="D1094" t="b">
        <v>0</v>
      </c>
      <c r="E1094" t="str">
        <f ca="1">IF(ISNUMBER(_xludf.SEARCH("SANN",D1094)),D1094,"")</f>
        <v/>
      </c>
    </row>
    <row r="1095" spans="1:5">
      <c r="A1095" s="296" t="s">
        <v>1289</v>
      </c>
      <c r="C1095" t="b">
        <f t="shared" si="17"/>
        <v>0</v>
      </c>
      <c r="D1095" t="b">
        <v>0</v>
      </c>
      <c r="E1095" t="str">
        <f ca="1">IF(ISNUMBER(_xludf.SEARCH("SANN",D1095)),D1095,"")</f>
        <v/>
      </c>
    </row>
    <row r="1096" spans="1:5">
      <c r="A1096" s="296" t="s">
        <v>1192</v>
      </c>
      <c r="C1096" t="b">
        <f t="shared" si="17"/>
        <v>0</v>
      </c>
      <c r="D1096" t="b">
        <v>0</v>
      </c>
      <c r="E1096" t="str">
        <f ca="1">IF(ISNUMBER(_xludf.SEARCH("SANN",D1096)),D1096,"")</f>
        <v/>
      </c>
    </row>
    <row r="1097" spans="1:5">
      <c r="A1097" s="296" t="s">
        <v>1295</v>
      </c>
      <c r="C1097" t="b">
        <f t="shared" si="17"/>
        <v>0</v>
      </c>
      <c r="D1097" t="b">
        <v>0</v>
      </c>
      <c r="E1097" t="str">
        <f ca="1">IF(ISNUMBER(_xludf.SEARCH("SANN",D1097)),D1097,"")</f>
        <v/>
      </c>
    </row>
    <row r="1098" spans="1:5">
      <c r="A1098" s="296" t="s">
        <v>1255</v>
      </c>
      <c r="C1098" t="b">
        <f t="shared" si="17"/>
        <v>0</v>
      </c>
      <c r="D1098" t="b">
        <v>0</v>
      </c>
      <c r="E1098" t="str">
        <f ca="1">IF(ISNUMBER(_xludf.SEARCH("SANN",D1098)),D1098,"")</f>
        <v/>
      </c>
    </row>
    <row r="1099" spans="1:5">
      <c r="A1099" s="296" t="s">
        <v>1799</v>
      </c>
      <c r="C1099" t="b">
        <f t="shared" si="17"/>
        <v>0</v>
      </c>
      <c r="D1099" t="b">
        <v>0</v>
      </c>
      <c r="E1099" t="str">
        <f ca="1">IF(ISNUMBER(_xludf.SEARCH("SANN",D1099)),D1099,"")</f>
        <v/>
      </c>
    </row>
    <row r="1100" spans="1:5">
      <c r="A1100" s="296" t="s">
        <v>1323</v>
      </c>
      <c r="C1100" t="b">
        <f t="shared" si="17"/>
        <v>0</v>
      </c>
      <c r="D1100" t="b">
        <v>0</v>
      </c>
      <c r="E1100" t="str">
        <f ca="1">IF(ISNUMBER(_xludf.SEARCH("SANN",D1100)),D1100,"")</f>
        <v/>
      </c>
    </row>
    <row r="1101" spans="1:5">
      <c r="A1101" s="296" t="s">
        <v>1268</v>
      </c>
      <c r="C1101" t="b">
        <f t="shared" si="17"/>
        <v>0</v>
      </c>
      <c r="D1101" t="b">
        <v>0</v>
      </c>
      <c r="E1101" t="str">
        <f ca="1">IF(ISNUMBER(_xludf.SEARCH("SANN",D1101)),D1101,"")</f>
        <v/>
      </c>
    </row>
    <row r="1102" spans="1:5">
      <c r="A1102" s="296" t="s">
        <v>1124</v>
      </c>
      <c r="C1102" t="b">
        <f t="shared" si="17"/>
        <v>0</v>
      </c>
      <c r="D1102" t="b">
        <v>0</v>
      </c>
      <c r="E1102" t="str">
        <f ca="1">IF(ISNUMBER(_xludf.SEARCH("SANN",D1102)),D1102,"")</f>
        <v/>
      </c>
    </row>
    <row r="1103" spans="1:5">
      <c r="A1103" s="296" t="s">
        <v>1020</v>
      </c>
      <c r="C1103" t="b">
        <f t="shared" si="17"/>
        <v>0</v>
      </c>
      <c r="D1103" t="b">
        <v>0</v>
      </c>
      <c r="E1103" t="str">
        <f ca="1">IF(ISNUMBER(_xludf.SEARCH("SANN",D1103)),D1103,"")</f>
        <v/>
      </c>
    </row>
    <row r="1104" spans="1:5">
      <c r="A1104" s="296" t="s">
        <v>983</v>
      </c>
      <c r="C1104" t="b">
        <f t="shared" si="17"/>
        <v>0</v>
      </c>
      <c r="D1104" t="b">
        <v>0</v>
      </c>
      <c r="E1104" t="str">
        <f ca="1">IF(ISNUMBER(_xludf.SEARCH("SANN",D1104)),D1104,"")</f>
        <v/>
      </c>
    </row>
    <row r="1105" spans="1:5">
      <c r="A1105" s="296" t="s">
        <v>1026</v>
      </c>
      <c r="C1105" t="b">
        <f t="shared" si="17"/>
        <v>0</v>
      </c>
      <c r="D1105" t="b">
        <v>0</v>
      </c>
      <c r="E1105" t="str">
        <f ca="1">IF(ISNUMBER(_xludf.SEARCH("SANN",D1105)),D1105,"")</f>
        <v/>
      </c>
    </row>
    <row r="1106" spans="1:5">
      <c r="A1106" s="296" t="s">
        <v>639</v>
      </c>
      <c r="C1106" t="b">
        <f t="shared" si="17"/>
        <v>0</v>
      </c>
      <c r="D1106" t="b">
        <v>0</v>
      </c>
      <c r="E1106" t="str">
        <f ca="1">IF(ISNUMBER(_xludf.SEARCH("SANN",D1106)),D1106,"")</f>
        <v/>
      </c>
    </row>
    <row r="1107" spans="1:5">
      <c r="A1107" s="296" t="s">
        <v>964</v>
      </c>
      <c r="C1107" t="b">
        <f t="shared" si="17"/>
        <v>0</v>
      </c>
      <c r="D1107" t="b">
        <v>0</v>
      </c>
      <c r="E1107" t="str">
        <f ca="1">IF(ISNUMBER(_xludf.SEARCH("SANN",D1107)),D1107,"")</f>
        <v/>
      </c>
    </row>
    <row r="1108" spans="1:5">
      <c r="A1108" s="296" t="s">
        <v>610</v>
      </c>
      <c r="C1108" t="b">
        <f t="shared" si="17"/>
        <v>0</v>
      </c>
      <c r="D1108" t="b">
        <v>0</v>
      </c>
      <c r="E1108" t="str">
        <f ca="1">IF(ISNUMBER(_xludf.SEARCH("SANN",D1108)),D1108,"")</f>
        <v/>
      </c>
    </row>
    <row r="1109" spans="1:5">
      <c r="A1109" s="296" t="s">
        <v>735</v>
      </c>
      <c r="C1109" t="b">
        <f t="shared" si="17"/>
        <v>0</v>
      </c>
      <c r="D1109" t="b">
        <v>0</v>
      </c>
      <c r="E1109" t="str">
        <f ca="1">IF(ISNUMBER(_xludf.SEARCH("SANN",D1109)),D1109,"")</f>
        <v/>
      </c>
    </row>
    <row r="1110" spans="1:5">
      <c r="A1110" s="296" t="s">
        <v>972</v>
      </c>
      <c r="C1110" t="b">
        <f t="shared" si="17"/>
        <v>0</v>
      </c>
      <c r="D1110" t="b">
        <v>0</v>
      </c>
      <c r="E1110" t="str">
        <f ca="1">IF(ISNUMBER(_xludf.SEARCH("SANN",D1110)),D1110,"")</f>
        <v/>
      </c>
    </row>
    <row r="1111" spans="1:5">
      <c r="A1111" s="296" t="s">
        <v>1050</v>
      </c>
      <c r="C1111" t="b">
        <f t="shared" si="17"/>
        <v>0</v>
      </c>
      <c r="D1111" t="b">
        <v>0</v>
      </c>
      <c r="E1111" t="str">
        <f ca="1">IF(ISNUMBER(_xludf.SEARCH("SANN",D1111)),D1111,"")</f>
        <v/>
      </c>
    </row>
    <row r="1112" spans="1:5">
      <c r="A1112" s="296" t="s">
        <v>695</v>
      </c>
      <c r="C1112" t="b">
        <f t="shared" si="17"/>
        <v>0</v>
      </c>
      <c r="D1112" t="b">
        <v>0</v>
      </c>
      <c r="E1112" t="str">
        <f ca="1">IF(ISNUMBER(_xludf.SEARCH("SANN",D1112)),D1112,"")</f>
        <v/>
      </c>
    </row>
    <row r="1113" spans="1:5">
      <c r="A1113" s="296" t="s">
        <v>732</v>
      </c>
      <c r="C1113" t="b">
        <f t="shared" si="17"/>
        <v>0</v>
      </c>
      <c r="D1113" t="b">
        <v>0</v>
      </c>
      <c r="E1113" t="str">
        <f ca="1">IF(ISNUMBER(_xludf.SEARCH("SANN",D1113)),D1113,"")</f>
        <v/>
      </c>
    </row>
    <row r="1114" spans="1:5">
      <c r="A1114" s="296" t="s">
        <v>691</v>
      </c>
      <c r="C1114" t="b">
        <f t="shared" si="17"/>
        <v>0</v>
      </c>
      <c r="D1114" t="b">
        <v>0</v>
      </c>
      <c r="E1114" t="str">
        <f ca="1">IF(ISNUMBER(_xludf.SEARCH("SANN",D1114)),D1114,"")</f>
        <v/>
      </c>
    </row>
    <row r="1115" spans="1:5">
      <c r="A1115" s="296" t="s">
        <v>759</v>
      </c>
      <c r="C1115" t="b">
        <f t="shared" si="17"/>
        <v>0</v>
      </c>
      <c r="D1115" t="b">
        <v>0</v>
      </c>
      <c r="E1115" t="str">
        <f ca="1">IF(ISNUMBER(_xludf.SEARCH("SANN",D1115)),D1115,"")</f>
        <v/>
      </c>
    </row>
    <row r="1116" spans="1:5">
      <c r="A1116" s="296" t="s">
        <v>726</v>
      </c>
      <c r="C1116" t="b">
        <f t="shared" si="17"/>
        <v>0</v>
      </c>
      <c r="D1116" t="b">
        <v>0</v>
      </c>
      <c r="E1116" t="str">
        <f ca="1">IF(ISNUMBER(_xludf.SEARCH("SANN",D1116)),D1116,"")</f>
        <v/>
      </c>
    </row>
    <row r="1117" spans="1:5">
      <c r="A1117" s="296" t="s">
        <v>622</v>
      </c>
      <c r="C1117" t="b">
        <f t="shared" si="17"/>
        <v>0</v>
      </c>
      <c r="D1117" t="b">
        <v>0</v>
      </c>
      <c r="E1117" t="str">
        <f ca="1">IF(ISNUMBER(_xludf.SEARCH("SANN",D1117)),D1117,"")</f>
        <v/>
      </c>
    </row>
    <row r="1118" spans="1:5">
      <c r="A1118" s="296" t="s">
        <v>599</v>
      </c>
      <c r="C1118" t="b">
        <f t="shared" si="17"/>
        <v>0</v>
      </c>
      <c r="D1118" t="b">
        <v>0</v>
      </c>
      <c r="E1118" t="str">
        <f ca="1">IF(ISNUMBER(_xludf.SEARCH("SANN",D1118)),D1118,"")</f>
        <v/>
      </c>
    </row>
    <row r="1119" spans="1:5">
      <c r="A1119" s="296" t="s">
        <v>1013</v>
      </c>
      <c r="C1119" t="b">
        <f t="shared" si="17"/>
        <v>0</v>
      </c>
      <c r="D1119" t="b">
        <v>0</v>
      </c>
      <c r="E1119" t="str">
        <f ca="1">IF(ISNUMBER(_xludf.SEARCH("SANN",D1119)),D1119,"")</f>
        <v/>
      </c>
    </row>
    <row r="1120" spans="1:5">
      <c r="A1120" s="296" t="s">
        <v>1059</v>
      </c>
      <c r="C1120" t="b">
        <f t="shared" si="17"/>
        <v>0</v>
      </c>
      <c r="D1120" t="b">
        <v>0</v>
      </c>
      <c r="E1120" t="str">
        <f ca="1">IF(ISNUMBER(_xludf.SEARCH("SANN",D1120)),D1120,"")</f>
        <v/>
      </c>
    </row>
    <row r="1121" spans="1:5">
      <c r="A1121" s="296" t="s">
        <v>1091</v>
      </c>
      <c r="C1121" t="b">
        <f t="shared" si="17"/>
        <v>0</v>
      </c>
      <c r="D1121" t="b">
        <v>0</v>
      </c>
      <c r="E1121" t="str">
        <f ca="1">IF(ISNUMBER(_xludf.SEARCH("SANN",D1121)),D1121,"")</f>
        <v/>
      </c>
    </row>
    <row r="1122" spans="1:5">
      <c r="A1122" s="296" t="s">
        <v>612</v>
      </c>
      <c r="C1122" t="b">
        <f t="shared" si="17"/>
        <v>0</v>
      </c>
      <c r="D1122" t="b">
        <v>0</v>
      </c>
      <c r="E1122" t="str">
        <f ca="1">IF(ISNUMBER(_xludf.SEARCH("SANN",D1122)),D1122,"")</f>
        <v/>
      </c>
    </row>
    <row r="1123" spans="1:5">
      <c r="A1123" s="296" t="s">
        <v>778</v>
      </c>
      <c r="C1123" t="b">
        <f t="shared" si="17"/>
        <v>0</v>
      </c>
      <c r="D1123" t="b">
        <v>0</v>
      </c>
      <c r="E1123" t="str">
        <f ca="1">IF(ISNUMBER(_xludf.SEARCH("SANN",D1123)),D1123,"")</f>
        <v/>
      </c>
    </row>
    <row r="1124" spans="1:5">
      <c r="A1124" s="296" t="s">
        <v>951</v>
      </c>
      <c r="C1124" t="b">
        <f t="shared" si="17"/>
        <v>0</v>
      </c>
      <c r="D1124" t="b">
        <v>0</v>
      </c>
      <c r="E1124" t="str">
        <f ca="1">IF(ISNUMBER(_xludf.SEARCH("SANN",D1124)),D1124,"")</f>
        <v/>
      </c>
    </row>
    <row r="1125" spans="1:5">
      <c r="A1125" s="296" t="s">
        <v>997</v>
      </c>
      <c r="C1125" t="b">
        <f t="shared" si="17"/>
        <v>0</v>
      </c>
      <c r="D1125" t="b">
        <v>0</v>
      </c>
      <c r="E1125" t="str">
        <f ca="1">IF(ISNUMBER(_xludf.SEARCH("SANN",D1125)),D1125,"")</f>
        <v/>
      </c>
    </row>
    <row r="1126" spans="1:5">
      <c r="A1126" s="296" t="s">
        <v>862</v>
      </c>
      <c r="C1126" t="b">
        <f t="shared" si="17"/>
        <v>1</v>
      </c>
      <c r="D1126" s="205" t="b">
        <v>1</v>
      </c>
      <c r="E1126" t="str">
        <f ca="1">IF(ISNUMBER(_xludf.SEARCH("SANN",D1126)),D1126,"")</f>
        <v/>
      </c>
    </row>
    <row r="1127" spans="1:5">
      <c r="A1127" s="296" t="s">
        <v>993</v>
      </c>
      <c r="C1127" t="b">
        <f t="shared" si="17"/>
        <v>0</v>
      </c>
      <c r="D1127" t="b">
        <v>0</v>
      </c>
      <c r="E1127" t="str">
        <f ca="1">IF(ISNUMBER(_xludf.SEARCH("SANN",D1127)),D1127,"")</f>
        <v/>
      </c>
    </row>
    <row r="1128" spans="1:5">
      <c r="A1128" s="296" t="s">
        <v>1029</v>
      </c>
      <c r="C1128" t="b">
        <f t="shared" si="17"/>
        <v>0</v>
      </c>
      <c r="D1128" t="b">
        <v>0</v>
      </c>
      <c r="E1128" t="str">
        <f ca="1">IF(ISNUMBER(_xludf.SEARCH("SANN",D1128)),D1128,"")</f>
        <v/>
      </c>
    </row>
    <row r="1129" spans="1:5">
      <c r="A1129" s="296" t="s">
        <v>705</v>
      </c>
      <c r="C1129" t="b">
        <f t="shared" si="17"/>
        <v>0</v>
      </c>
      <c r="D1129" t="b">
        <v>0</v>
      </c>
      <c r="E1129" t="str">
        <f ca="1">IF(ISNUMBER(_xludf.SEARCH("SANN",D1129)),D1129,"")</f>
        <v/>
      </c>
    </row>
    <row r="1130" spans="1:5">
      <c r="A1130" s="296" t="s">
        <v>755</v>
      </c>
      <c r="C1130" t="b">
        <f t="shared" si="17"/>
        <v>0</v>
      </c>
      <c r="D1130" t="b">
        <v>0</v>
      </c>
      <c r="E1130" t="str">
        <f ca="1">IF(ISNUMBER(_xludf.SEARCH("SANN",D1130)),D1130,"")</f>
        <v/>
      </c>
    </row>
    <row r="1131" spans="1:5">
      <c r="A1131" s="296" t="s">
        <v>634</v>
      </c>
      <c r="C1131" t="b">
        <f t="shared" si="17"/>
        <v>0</v>
      </c>
      <c r="D1131" t="b">
        <v>0</v>
      </c>
      <c r="E1131" t="str">
        <f ca="1">IF(ISNUMBER(_xludf.SEARCH("SANN",D1131)),D1131,"")</f>
        <v/>
      </c>
    </row>
    <row r="1132" spans="1:5">
      <c r="A1132" s="296" t="s">
        <v>1000</v>
      </c>
      <c r="C1132" t="b">
        <f t="shared" si="17"/>
        <v>0</v>
      </c>
      <c r="D1132" t="b">
        <v>0</v>
      </c>
      <c r="E1132" t="str">
        <f ca="1">IF(ISNUMBER(_xludf.SEARCH("SANN",D1132)),D1132,"")</f>
        <v/>
      </c>
    </row>
    <row r="1133" spans="1:5">
      <c r="A1133" s="296" t="s">
        <v>745</v>
      </c>
      <c r="C1133" t="b">
        <f t="shared" si="17"/>
        <v>0</v>
      </c>
      <c r="D1133" t="b">
        <v>0</v>
      </c>
      <c r="E1133" t="str">
        <f ca="1">IF(ISNUMBER(_xludf.SEARCH("SANN",D1133)),D1133,"")</f>
        <v/>
      </c>
    </row>
    <row r="1134" spans="1:5">
      <c r="A1134" s="296" t="s">
        <v>1032</v>
      </c>
      <c r="C1134" t="b">
        <f t="shared" si="17"/>
        <v>0</v>
      </c>
      <c r="D1134" t="b">
        <v>0</v>
      </c>
      <c r="E1134" t="str">
        <f ca="1">IF(ISNUMBER(_xludf.SEARCH("SANN",D1134)),D1134,"")</f>
        <v/>
      </c>
    </row>
    <row r="1135" spans="1:5">
      <c r="A1135" s="296" t="s">
        <v>988</v>
      </c>
      <c r="C1135" t="b">
        <f t="shared" si="17"/>
        <v>0</v>
      </c>
      <c r="D1135" t="b">
        <v>0</v>
      </c>
      <c r="E1135" t="str">
        <f ca="1">IF(ISNUMBER(_xludf.SEARCH("SANN",D1135)),D1135,"")</f>
        <v/>
      </c>
    </row>
    <row r="1136" spans="1:5">
      <c r="A1136" s="296" t="s">
        <v>1077</v>
      </c>
      <c r="C1136" t="b">
        <f t="shared" si="17"/>
        <v>0</v>
      </c>
      <c r="D1136" t="b">
        <v>0</v>
      </c>
      <c r="E1136" t="str">
        <f ca="1">IF(ISNUMBER(_xludf.SEARCH("SANN",D1136)),D1136,"")</f>
        <v/>
      </c>
    </row>
    <row r="1137" spans="1:5">
      <c r="A1137" s="296" t="s">
        <v>1015</v>
      </c>
      <c r="C1137" t="b">
        <f t="shared" si="17"/>
        <v>0</v>
      </c>
      <c r="D1137" t="b">
        <v>0</v>
      </c>
      <c r="E1137" t="str">
        <f ca="1">IF(ISNUMBER(_xludf.SEARCH("SANN",D1137)),D1137,"")</f>
        <v/>
      </c>
    </row>
    <row r="1138" spans="1:5">
      <c r="A1138" s="296" t="s">
        <v>1078</v>
      </c>
      <c r="C1138" t="b">
        <f t="shared" si="17"/>
        <v>0</v>
      </c>
      <c r="D1138" t="b">
        <v>0</v>
      </c>
      <c r="E1138" t="str">
        <f ca="1">IF(ISNUMBER(_xludf.SEARCH("SANN",D1138)),D1138,"")</f>
        <v/>
      </c>
    </row>
    <row r="1139" spans="1:5">
      <c r="A1139" s="296" t="s">
        <v>1054</v>
      </c>
      <c r="C1139" t="b">
        <f t="shared" si="17"/>
        <v>0</v>
      </c>
      <c r="D1139" t="b">
        <v>0</v>
      </c>
      <c r="E1139" t="str">
        <f ca="1">IF(ISNUMBER(_xludf.SEARCH("SANN",D1139)),D1139,"")</f>
        <v/>
      </c>
    </row>
    <row r="1140" spans="1:5">
      <c r="A1140" s="296" t="s">
        <v>704</v>
      </c>
      <c r="C1140" t="b">
        <f t="shared" si="17"/>
        <v>0</v>
      </c>
      <c r="D1140" t="b">
        <v>0</v>
      </c>
      <c r="E1140" t="str">
        <f ca="1">IF(ISNUMBER(_xludf.SEARCH("SANN",D1140)),D1140,"")</f>
        <v/>
      </c>
    </row>
    <row r="1141" spans="1:5">
      <c r="A1141" s="296" t="s">
        <v>1027</v>
      </c>
      <c r="C1141" t="b">
        <f t="shared" si="17"/>
        <v>0</v>
      </c>
      <c r="D1141" t="b">
        <v>0</v>
      </c>
      <c r="E1141" t="str">
        <f ca="1">IF(ISNUMBER(_xludf.SEARCH("SANN",D1141)),D1141,"")</f>
        <v/>
      </c>
    </row>
    <row r="1142" spans="1:5">
      <c r="A1142" s="296" t="s">
        <v>620</v>
      </c>
      <c r="C1142" t="b">
        <f t="shared" si="17"/>
        <v>0</v>
      </c>
      <c r="D1142" t="b">
        <v>0</v>
      </c>
      <c r="E1142" t="str">
        <f ca="1">IF(ISNUMBER(_xludf.SEARCH("SANN",D1142)),D1142,"")</f>
        <v/>
      </c>
    </row>
    <row r="1143" spans="1:5">
      <c r="A1143" s="296" t="s">
        <v>770</v>
      </c>
      <c r="C1143" t="b">
        <f t="shared" si="17"/>
        <v>0</v>
      </c>
      <c r="D1143" t="b">
        <v>0</v>
      </c>
      <c r="E1143" t="str">
        <f ca="1">IF(ISNUMBER(_xludf.SEARCH("SANN",D1143)),D1143,"")</f>
        <v/>
      </c>
    </row>
    <row r="1144" spans="1:5">
      <c r="A1144" s="296" t="s">
        <v>765</v>
      </c>
      <c r="C1144" t="b">
        <f t="shared" si="17"/>
        <v>0</v>
      </c>
      <c r="D1144" t="b">
        <v>0</v>
      </c>
      <c r="E1144" t="str">
        <f ca="1">IF(ISNUMBER(_xludf.SEARCH("SANN",D1144)),D1144,"")</f>
        <v/>
      </c>
    </row>
    <row r="1145" spans="1:5">
      <c r="A1145" s="296" t="s">
        <v>975</v>
      </c>
      <c r="C1145" t="b">
        <f t="shared" si="17"/>
        <v>0</v>
      </c>
      <c r="D1145" t="b">
        <v>0</v>
      </c>
      <c r="E1145" t="str">
        <f ca="1">IF(ISNUMBER(_xludf.SEARCH("SANN",D1145)),D1145,"")</f>
        <v/>
      </c>
    </row>
    <row r="1146" spans="1:5">
      <c r="A1146" s="296" t="s">
        <v>672</v>
      </c>
      <c r="C1146" t="b">
        <f t="shared" si="17"/>
        <v>0</v>
      </c>
      <c r="D1146" t="b">
        <v>0</v>
      </c>
      <c r="E1146" t="str">
        <f ca="1">IF(ISNUMBER(_xludf.SEARCH("SANN",D1146)),D1146,"")</f>
        <v/>
      </c>
    </row>
    <row r="1147" spans="1:5">
      <c r="A1147" s="296" t="s">
        <v>1055</v>
      </c>
      <c r="C1147" t="b">
        <f t="shared" si="17"/>
        <v>0</v>
      </c>
      <c r="D1147" t="b">
        <v>0</v>
      </c>
      <c r="E1147" t="str">
        <f ca="1">IF(ISNUMBER(_xludf.SEARCH("SANN",D1147)),D1147,"")</f>
        <v/>
      </c>
    </row>
    <row r="1148" spans="1:5">
      <c r="A1148" s="296" t="s">
        <v>995</v>
      </c>
      <c r="C1148" t="b">
        <f t="shared" si="17"/>
        <v>0</v>
      </c>
      <c r="D1148" t="b">
        <v>0</v>
      </c>
      <c r="E1148" t="str">
        <f ca="1">IF(ISNUMBER(_xludf.SEARCH("SANN",D1148)),D1148,"")</f>
        <v/>
      </c>
    </row>
    <row r="1149" spans="1:5">
      <c r="A1149" s="296" t="s">
        <v>1069</v>
      </c>
      <c r="C1149" t="b">
        <f t="shared" si="17"/>
        <v>0</v>
      </c>
      <c r="D1149" t="b">
        <v>0</v>
      </c>
      <c r="E1149" t="str">
        <f ca="1">IF(ISNUMBER(_xludf.SEARCH("SANN",D1149)),D1149,"")</f>
        <v/>
      </c>
    </row>
    <row r="1150" spans="1:5">
      <c r="A1150" s="296" t="s">
        <v>1113</v>
      </c>
      <c r="C1150" t="b">
        <f t="shared" si="17"/>
        <v>0</v>
      </c>
      <c r="D1150" t="b">
        <v>0</v>
      </c>
      <c r="E1150" t="str">
        <f ca="1">IF(ISNUMBER(_xludf.SEARCH("SANN",D1150)),D1150,"")</f>
        <v/>
      </c>
    </row>
    <row r="1151" spans="1:5">
      <c r="A1151" s="296" t="s">
        <v>1136</v>
      </c>
      <c r="C1151" t="b">
        <f t="shared" si="17"/>
        <v>0</v>
      </c>
      <c r="D1151" t="b">
        <v>0</v>
      </c>
      <c r="E1151" t="str">
        <f ca="1">IF(ISNUMBER(_xludf.SEARCH("SANN",D1151)),D1151,"")</f>
        <v/>
      </c>
    </row>
    <row r="1152" spans="1:5">
      <c r="A1152" s="296" t="s">
        <v>1056</v>
      </c>
      <c r="C1152" t="b">
        <f t="shared" si="17"/>
        <v>0</v>
      </c>
      <c r="D1152" t="b">
        <v>0</v>
      </c>
      <c r="E1152" t="str">
        <f ca="1">IF(ISNUMBER(_xludf.SEARCH("SANN",D1152)),D1152,"")</f>
        <v/>
      </c>
    </row>
    <row r="1153" spans="1:5">
      <c r="A1153" s="296" t="s">
        <v>628</v>
      </c>
      <c r="C1153" t="b">
        <f t="shared" si="17"/>
        <v>0</v>
      </c>
      <c r="D1153" t="b">
        <v>0</v>
      </c>
      <c r="E1153" t="str">
        <f ca="1">IF(ISNUMBER(_xludf.SEARCH("SANN",D1153)),D1153,"")</f>
        <v/>
      </c>
    </row>
    <row r="1154" spans="1:5">
      <c r="A1154" s="296" t="s">
        <v>742</v>
      </c>
      <c r="C1154" t="b">
        <f t="shared" si="17"/>
        <v>0</v>
      </c>
      <c r="D1154" t="b">
        <v>0</v>
      </c>
      <c r="E1154" t="str">
        <f ca="1">IF(ISNUMBER(_xludf.SEARCH("SANN",D1154)),D1154,"")</f>
        <v/>
      </c>
    </row>
    <row r="1155" spans="1:5">
      <c r="A1155" s="296" t="s">
        <v>741</v>
      </c>
      <c r="C1155" t="b">
        <f t="shared" ref="C1155:C1218" si="18">COUNTIF($A$2:$A$1800, A1155)&gt;1</f>
        <v>0</v>
      </c>
      <c r="D1155" t="b">
        <v>0</v>
      </c>
      <c r="E1155" t="str">
        <f ca="1">IF(ISNUMBER(_xludf.SEARCH("SANN",D1155)),D1155,"")</f>
        <v/>
      </c>
    </row>
    <row r="1156" spans="1:5">
      <c r="A1156" s="296" t="s">
        <v>1122</v>
      </c>
      <c r="C1156" t="b">
        <f t="shared" si="18"/>
        <v>0</v>
      </c>
      <c r="D1156" t="b">
        <v>0</v>
      </c>
      <c r="E1156" t="str">
        <f ca="1">IF(ISNUMBER(_xludf.SEARCH("SANN",D1156)),D1156,"")</f>
        <v/>
      </c>
    </row>
    <row r="1157" spans="1:5">
      <c r="A1157" s="296" t="s">
        <v>1081</v>
      </c>
      <c r="C1157" t="b">
        <f t="shared" si="18"/>
        <v>0</v>
      </c>
      <c r="D1157" t="b">
        <v>0</v>
      </c>
      <c r="E1157" t="str">
        <f ca="1">IF(ISNUMBER(_xludf.SEARCH("SANN",D1157)),D1157,"")</f>
        <v/>
      </c>
    </row>
    <row r="1158" spans="1:5">
      <c r="A1158" s="296" t="s">
        <v>980</v>
      </c>
      <c r="C1158" t="b">
        <f t="shared" si="18"/>
        <v>0</v>
      </c>
      <c r="D1158" t="b">
        <v>0</v>
      </c>
      <c r="E1158" t="str">
        <f ca="1">IF(ISNUMBER(_xludf.SEARCH("SANN",D1158)),D1158,"")</f>
        <v/>
      </c>
    </row>
    <row r="1159" spans="1:5">
      <c r="A1159" s="296" t="s">
        <v>1093</v>
      </c>
      <c r="C1159" t="b">
        <f t="shared" si="18"/>
        <v>0</v>
      </c>
      <c r="D1159" t="b">
        <v>0</v>
      </c>
      <c r="E1159" t="str">
        <f ca="1">IF(ISNUMBER(_xludf.SEARCH("SANN",D1159)),D1159,"")</f>
        <v/>
      </c>
    </row>
    <row r="1160" spans="1:5">
      <c r="A1160" s="296" t="s">
        <v>1118</v>
      </c>
      <c r="C1160" t="b">
        <f t="shared" si="18"/>
        <v>0</v>
      </c>
      <c r="D1160" t="b">
        <v>0</v>
      </c>
      <c r="E1160" t="str">
        <f ca="1">IF(ISNUMBER(_xludf.SEARCH("SANN",D1160)),D1160,"")</f>
        <v/>
      </c>
    </row>
    <row r="1161" spans="1:5">
      <c r="A1161" s="296" t="s">
        <v>1063</v>
      </c>
      <c r="C1161" t="b">
        <f t="shared" si="18"/>
        <v>0</v>
      </c>
      <c r="D1161" t="b">
        <v>0</v>
      </c>
      <c r="E1161" t="str">
        <f ca="1">IF(ISNUMBER(_xludf.SEARCH("SANN",D1161)),D1161,"")</f>
        <v/>
      </c>
    </row>
    <row r="1162" spans="1:5">
      <c r="A1162" s="296" t="s">
        <v>1099</v>
      </c>
      <c r="C1162" t="b">
        <f t="shared" si="18"/>
        <v>0</v>
      </c>
      <c r="D1162" t="b">
        <v>0</v>
      </c>
      <c r="E1162" t="str">
        <f ca="1">IF(ISNUMBER(_xludf.SEARCH("SANN",D1162)),D1162,"")</f>
        <v/>
      </c>
    </row>
    <row r="1163" spans="1:5">
      <c r="A1163" s="296" t="s">
        <v>1022</v>
      </c>
      <c r="C1163" t="b">
        <f t="shared" si="18"/>
        <v>0</v>
      </c>
      <c r="D1163" t="b">
        <v>0</v>
      </c>
      <c r="E1163" t="str">
        <f ca="1">IF(ISNUMBER(_xludf.SEARCH("SANN",D1163)),D1163,"")</f>
        <v/>
      </c>
    </row>
    <row r="1164" spans="1:5">
      <c r="A1164" s="296" t="s">
        <v>956</v>
      </c>
      <c r="C1164" t="b">
        <f t="shared" si="18"/>
        <v>0</v>
      </c>
      <c r="D1164" t="b">
        <v>0</v>
      </c>
      <c r="E1164" t="str">
        <f ca="1">IF(ISNUMBER(_xludf.SEARCH("SANN",D1164)),D1164,"")</f>
        <v/>
      </c>
    </row>
    <row r="1165" spans="1:5">
      <c r="A1165" s="296" t="s">
        <v>982</v>
      </c>
      <c r="C1165" t="b">
        <f t="shared" si="18"/>
        <v>0</v>
      </c>
      <c r="D1165" t="b">
        <v>0</v>
      </c>
      <c r="E1165" t="str">
        <f ca="1">IF(ISNUMBER(_xludf.SEARCH("SANN",D1165)),D1165,"")</f>
        <v/>
      </c>
    </row>
    <row r="1166" spans="1:5">
      <c r="A1166" s="296" t="s">
        <v>616</v>
      </c>
      <c r="C1166" t="b">
        <f t="shared" si="18"/>
        <v>0</v>
      </c>
      <c r="D1166" t="b">
        <v>0</v>
      </c>
      <c r="E1166" t="str">
        <f ca="1">IF(ISNUMBER(_xludf.SEARCH("SANN",D1166)),D1166,"")</f>
        <v/>
      </c>
    </row>
    <row r="1167" spans="1:5">
      <c r="A1167" s="296" t="s">
        <v>991</v>
      </c>
      <c r="C1167" t="b">
        <f t="shared" si="18"/>
        <v>0</v>
      </c>
      <c r="D1167" t="b">
        <v>0</v>
      </c>
      <c r="E1167" t="str">
        <f ca="1">IF(ISNUMBER(_xludf.SEARCH("SANN",D1167)),D1167,"")</f>
        <v/>
      </c>
    </row>
    <row r="1168" spans="1:5">
      <c r="A1168" s="296" t="s">
        <v>976</v>
      </c>
      <c r="C1168" t="b">
        <f t="shared" si="18"/>
        <v>0</v>
      </c>
      <c r="D1168" t="b">
        <v>0</v>
      </c>
      <c r="E1168" t="str">
        <f ca="1">IF(ISNUMBER(_xludf.SEARCH("SANN",D1168)),D1168,"")</f>
        <v/>
      </c>
    </row>
    <row r="1169" spans="1:5">
      <c r="A1169" s="296" t="s">
        <v>1012</v>
      </c>
      <c r="C1169" t="b">
        <f t="shared" si="18"/>
        <v>0</v>
      </c>
      <c r="D1169" t="b">
        <v>0</v>
      </c>
      <c r="E1169" t="str">
        <f ca="1">IF(ISNUMBER(_xludf.SEARCH("SANN",D1169)),D1169,"")</f>
        <v/>
      </c>
    </row>
    <row r="1170" spans="1:5">
      <c r="A1170" s="296" t="s">
        <v>727</v>
      </c>
      <c r="C1170" t="b">
        <f t="shared" si="18"/>
        <v>0</v>
      </c>
      <c r="D1170" t="b">
        <v>0</v>
      </c>
      <c r="E1170" t="str">
        <f ca="1">IF(ISNUMBER(_xludf.SEARCH("SANN",D1170)),D1170,"")</f>
        <v/>
      </c>
    </row>
    <row r="1171" spans="1:5">
      <c r="A1171" s="296" t="s">
        <v>990</v>
      </c>
      <c r="C1171" t="b">
        <f t="shared" si="18"/>
        <v>0</v>
      </c>
      <c r="D1171" t="b">
        <v>0</v>
      </c>
      <c r="E1171" t="str">
        <f ca="1">IF(ISNUMBER(_xludf.SEARCH("SANN",D1171)),D1171,"")</f>
        <v/>
      </c>
    </row>
    <row r="1172" spans="1:5">
      <c r="A1172" s="296" t="s">
        <v>1046</v>
      </c>
      <c r="C1172" t="b">
        <f t="shared" si="18"/>
        <v>0</v>
      </c>
      <c r="D1172" t="b">
        <v>0</v>
      </c>
      <c r="E1172" t="str">
        <f ca="1">IF(ISNUMBER(_xludf.SEARCH("SANN",D1172)),D1172,"")</f>
        <v/>
      </c>
    </row>
    <row r="1173" spans="1:5">
      <c r="A1173" s="296" t="s">
        <v>595</v>
      </c>
      <c r="C1173" t="b">
        <f t="shared" si="18"/>
        <v>0</v>
      </c>
      <c r="D1173" t="b">
        <v>0</v>
      </c>
      <c r="E1173" t="str">
        <f ca="1">IF(ISNUMBER(_xludf.SEARCH("SANN",D1173)),D1173,"")</f>
        <v/>
      </c>
    </row>
    <row r="1174" spans="1:5">
      <c r="A1174" s="296" t="s">
        <v>703</v>
      </c>
      <c r="C1174" t="b">
        <f t="shared" si="18"/>
        <v>0</v>
      </c>
      <c r="D1174" t="b">
        <v>0</v>
      </c>
      <c r="E1174" t="str">
        <f ca="1">IF(ISNUMBER(_xludf.SEARCH("SANN",D1174)),D1174,"")</f>
        <v/>
      </c>
    </row>
    <row r="1175" spans="1:5">
      <c r="A1175" s="296" t="s">
        <v>1019</v>
      </c>
      <c r="C1175" t="b">
        <f t="shared" si="18"/>
        <v>0</v>
      </c>
      <c r="D1175" t="b">
        <v>0</v>
      </c>
      <c r="E1175" t="str">
        <f ca="1">IF(ISNUMBER(_xludf.SEARCH("SANN",D1175)),D1175,"")</f>
        <v/>
      </c>
    </row>
    <row r="1176" spans="1:5">
      <c r="A1176" s="296" t="s">
        <v>737</v>
      </c>
      <c r="C1176" t="b">
        <f t="shared" si="18"/>
        <v>0</v>
      </c>
      <c r="D1176" t="b">
        <v>0</v>
      </c>
      <c r="E1176" t="str">
        <f ca="1">IF(ISNUMBER(_xludf.SEARCH("SANN",D1176)),D1176,"")</f>
        <v/>
      </c>
    </row>
    <row r="1177" spans="1:5">
      <c r="A1177" s="296" t="s">
        <v>640</v>
      </c>
      <c r="C1177" t="b">
        <f t="shared" si="18"/>
        <v>0</v>
      </c>
      <c r="D1177" t="b">
        <v>0</v>
      </c>
      <c r="E1177" t="str">
        <f ca="1">IF(ISNUMBER(_xludf.SEARCH("SANN",D1177)),D1177,"")</f>
        <v/>
      </c>
    </row>
    <row r="1178" spans="1:5">
      <c r="A1178" s="296" t="s">
        <v>1004</v>
      </c>
      <c r="C1178" t="b">
        <f t="shared" si="18"/>
        <v>0</v>
      </c>
      <c r="D1178" t="b">
        <v>0</v>
      </c>
      <c r="E1178" t="str">
        <f ca="1">IF(ISNUMBER(_xludf.SEARCH("SANN",D1178)),D1178,"")</f>
        <v/>
      </c>
    </row>
    <row r="1179" spans="1:5">
      <c r="A1179" s="296" t="s">
        <v>863</v>
      </c>
      <c r="C1179" t="b">
        <f t="shared" si="18"/>
        <v>0</v>
      </c>
      <c r="D1179" t="b">
        <v>0</v>
      </c>
      <c r="E1179" t="str">
        <f ca="1">IF(ISNUMBER(_xludf.SEARCH("SANN",D1179)),D1179,"")</f>
        <v/>
      </c>
    </row>
    <row r="1180" spans="1:5">
      <c r="A1180" s="296" t="s">
        <v>906</v>
      </c>
      <c r="C1180" t="b">
        <f t="shared" si="18"/>
        <v>0</v>
      </c>
      <c r="D1180" t="b">
        <v>0</v>
      </c>
      <c r="E1180" t="str">
        <f ca="1">IF(ISNUMBER(_xludf.SEARCH("SANN",D1180)),D1180,"")</f>
        <v/>
      </c>
    </row>
    <row r="1181" spans="1:5">
      <c r="A1181" s="296" t="s">
        <v>960</v>
      </c>
      <c r="C1181" t="b">
        <f t="shared" si="18"/>
        <v>0</v>
      </c>
      <c r="D1181" t="b">
        <v>0</v>
      </c>
      <c r="E1181" t="str">
        <f ca="1">IF(ISNUMBER(_xludf.SEARCH("SANN",D1181)),D1181,"")</f>
        <v/>
      </c>
    </row>
    <row r="1182" spans="1:5">
      <c r="A1182" s="296" t="s">
        <v>954</v>
      </c>
      <c r="C1182" t="b">
        <f t="shared" si="18"/>
        <v>0</v>
      </c>
      <c r="D1182" t="b">
        <v>0</v>
      </c>
      <c r="E1182" t="str">
        <f ca="1">IF(ISNUMBER(_xludf.SEARCH("SANN",D1182)),D1182,"")</f>
        <v/>
      </c>
    </row>
    <row r="1183" spans="1:5">
      <c r="A1183" s="296" t="s">
        <v>1058</v>
      </c>
      <c r="C1183" t="b">
        <f t="shared" si="18"/>
        <v>0</v>
      </c>
      <c r="D1183" t="b">
        <v>0</v>
      </c>
      <c r="E1183" t="str">
        <f ca="1">IF(ISNUMBER(_xludf.SEARCH("SANN",D1183)),D1183,"")</f>
        <v/>
      </c>
    </row>
    <row r="1184" spans="1:5">
      <c r="A1184" s="296" t="s">
        <v>1007</v>
      </c>
      <c r="C1184" t="b">
        <f t="shared" si="18"/>
        <v>0</v>
      </c>
      <c r="D1184" t="b">
        <v>0</v>
      </c>
      <c r="E1184" t="str">
        <f ca="1">IF(ISNUMBER(_xludf.SEARCH("SANN",D1184)),D1184,"")</f>
        <v/>
      </c>
    </row>
    <row r="1185" spans="1:5">
      <c r="A1185" s="296" t="s">
        <v>1092</v>
      </c>
      <c r="C1185" t="b">
        <f t="shared" si="18"/>
        <v>0</v>
      </c>
      <c r="D1185" t="b">
        <v>0</v>
      </c>
      <c r="E1185" t="str">
        <f ca="1">IF(ISNUMBER(_xludf.SEARCH("SANN",D1185)),D1185,"")</f>
        <v/>
      </c>
    </row>
    <row r="1186" spans="1:5">
      <c r="A1186" s="296" t="s">
        <v>826</v>
      </c>
      <c r="C1186" t="b">
        <f t="shared" si="18"/>
        <v>0</v>
      </c>
      <c r="D1186" t="b">
        <v>0</v>
      </c>
      <c r="E1186" t="str">
        <f ca="1">IF(ISNUMBER(_xludf.SEARCH("SANN",D1186)),D1186,"")</f>
        <v/>
      </c>
    </row>
    <row r="1187" spans="1:5">
      <c r="A1187" s="296" t="s">
        <v>1140</v>
      </c>
      <c r="C1187" t="b">
        <f t="shared" si="18"/>
        <v>0</v>
      </c>
      <c r="D1187" t="b">
        <v>0</v>
      </c>
      <c r="E1187" t="str">
        <f ca="1">IF(ISNUMBER(_xludf.SEARCH("SANN",D1187)),D1187,"")</f>
        <v/>
      </c>
    </row>
    <row r="1188" spans="1:5">
      <c r="A1188" s="296" t="s">
        <v>733</v>
      </c>
      <c r="C1188" t="b">
        <f t="shared" si="18"/>
        <v>0</v>
      </c>
      <c r="D1188" t="b">
        <v>0</v>
      </c>
      <c r="E1188" t="str">
        <f ca="1">IF(ISNUMBER(_xludf.SEARCH("SANN",D1188)),D1188,"")</f>
        <v/>
      </c>
    </row>
    <row r="1189" spans="1:5">
      <c r="A1189" s="296" t="s">
        <v>756</v>
      </c>
      <c r="C1189" t="b">
        <f t="shared" si="18"/>
        <v>0</v>
      </c>
      <c r="D1189" t="b">
        <v>0</v>
      </c>
      <c r="E1189" t="str">
        <f ca="1">IF(ISNUMBER(_xludf.SEARCH("SANN",D1189)),D1189,"")</f>
        <v/>
      </c>
    </row>
    <row r="1190" spans="1:5">
      <c r="A1190" s="296" t="s">
        <v>945</v>
      </c>
      <c r="C1190" t="b">
        <f t="shared" si="18"/>
        <v>0</v>
      </c>
      <c r="D1190" t="b">
        <v>0</v>
      </c>
      <c r="E1190" t="str">
        <f ca="1">IF(ISNUMBER(_xludf.SEARCH("SANN",D1190)),D1190,"")</f>
        <v/>
      </c>
    </row>
    <row r="1191" spans="1:5">
      <c r="A1191" s="296" t="s">
        <v>1047</v>
      </c>
      <c r="C1191" t="b">
        <f t="shared" si="18"/>
        <v>0</v>
      </c>
      <c r="D1191" t="b">
        <v>0</v>
      </c>
      <c r="E1191" t="str">
        <f ca="1">IF(ISNUMBER(_xludf.SEARCH("SANN",D1191)),D1191,"")</f>
        <v/>
      </c>
    </row>
    <row r="1192" spans="1:5">
      <c r="A1192" s="296" t="s">
        <v>798</v>
      </c>
      <c r="C1192" t="b">
        <f t="shared" si="18"/>
        <v>0</v>
      </c>
      <c r="D1192" t="b">
        <v>0</v>
      </c>
      <c r="E1192" t="str">
        <f ca="1">IF(ISNUMBER(_xludf.SEARCH("SANN",D1192)),D1192,"")</f>
        <v/>
      </c>
    </row>
    <row r="1193" spans="1:5">
      <c r="A1193" s="296" t="s">
        <v>696</v>
      </c>
      <c r="C1193" t="b">
        <f t="shared" si="18"/>
        <v>0</v>
      </c>
      <c r="D1193" t="b">
        <v>0</v>
      </c>
      <c r="E1193" t="str">
        <f ca="1">IF(ISNUMBER(_xludf.SEARCH("SANN",D1193)),D1193,"")</f>
        <v/>
      </c>
    </row>
    <row r="1194" spans="1:5">
      <c r="A1194" s="296" t="s">
        <v>1129</v>
      </c>
      <c r="C1194" t="b">
        <f t="shared" si="18"/>
        <v>0</v>
      </c>
      <c r="D1194" t="b">
        <v>0</v>
      </c>
      <c r="E1194" t="str">
        <f ca="1">IF(ISNUMBER(_xludf.SEARCH("SANN",D1194)),D1194,"")</f>
        <v/>
      </c>
    </row>
    <row r="1195" spans="1:5">
      <c r="A1195" s="296" t="s">
        <v>897</v>
      </c>
      <c r="C1195" t="b">
        <f t="shared" si="18"/>
        <v>0</v>
      </c>
      <c r="D1195" t="b">
        <v>0</v>
      </c>
      <c r="E1195" t="str">
        <f ca="1">IF(ISNUMBER(_xludf.SEARCH("SANN",D1195)),D1195,"")</f>
        <v/>
      </c>
    </row>
    <row r="1196" spans="1:5">
      <c r="A1196" s="296" t="s">
        <v>781</v>
      </c>
      <c r="C1196" t="b">
        <f t="shared" si="18"/>
        <v>0</v>
      </c>
      <c r="D1196" t="b">
        <v>0</v>
      </c>
      <c r="E1196" t="str">
        <f ca="1">IF(ISNUMBER(_xludf.SEARCH("SANN",D1196)),D1196,"")</f>
        <v/>
      </c>
    </row>
    <row r="1197" spans="1:5">
      <c r="A1197" s="296" t="s">
        <v>823</v>
      </c>
      <c r="C1197" t="b">
        <f t="shared" si="18"/>
        <v>0</v>
      </c>
      <c r="D1197" t="b">
        <v>0</v>
      </c>
      <c r="E1197" t="str">
        <f ca="1">IF(ISNUMBER(_xludf.SEARCH("SANN",D1197)),D1197,"")</f>
        <v/>
      </c>
    </row>
    <row r="1198" spans="1:5">
      <c r="A1198" s="296" t="s">
        <v>623</v>
      </c>
      <c r="C1198" t="b">
        <f t="shared" si="18"/>
        <v>0</v>
      </c>
      <c r="D1198" t="b">
        <v>0</v>
      </c>
      <c r="E1198" t="str">
        <f ca="1">IF(ISNUMBER(_xludf.SEARCH("SANN",D1198)),D1198,"")</f>
        <v/>
      </c>
    </row>
    <row r="1199" spans="1:5">
      <c r="A1199" s="296" t="s">
        <v>652</v>
      </c>
      <c r="C1199" t="b">
        <f t="shared" si="18"/>
        <v>0</v>
      </c>
      <c r="D1199" t="b">
        <v>0</v>
      </c>
      <c r="E1199" t="str">
        <f ca="1">IF(ISNUMBER(_xludf.SEARCH("SANN",D1199)),D1199,"")</f>
        <v/>
      </c>
    </row>
    <row r="1200" spans="1:5">
      <c r="A1200" s="296" t="s">
        <v>592</v>
      </c>
      <c r="C1200" t="b">
        <f t="shared" si="18"/>
        <v>0</v>
      </c>
      <c r="D1200" t="b">
        <v>0</v>
      </c>
      <c r="E1200" t="str">
        <f ca="1">IF(ISNUMBER(_xludf.SEARCH("SANN",D1200)),D1200,"")</f>
        <v/>
      </c>
    </row>
    <row r="1201" spans="1:5">
      <c r="A1201" s="296" t="s">
        <v>641</v>
      </c>
      <c r="C1201" t="b">
        <f t="shared" si="18"/>
        <v>0</v>
      </c>
      <c r="D1201" t="b">
        <v>0</v>
      </c>
      <c r="E1201" t="str">
        <f ca="1">IF(ISNUMBER(_xludf.SEARCH("SANN",D1201)),D1201,"")</f>
        <v/>
      </c>
    </row>
    <row r="1202" spans="1:5">
      <c r="A1202" s="296" t="s">
        <v>659</v>
      </c>
      <c r="C1202" t="b">
        <f t="shared" si="18"/>
        <v>0</v>
      </c>
      <c r="D1202" t="b">
        <v>0</v>
      </c>
      <c r="E1202" t="str">
        <f ca="1">IF(ISNUMBER(_xludf.SEARCH("SANN",D1202)),D1202,"")</f>
        <v/>
      </c>
    </row>
    <row r="1203" spans="1:5">
      <c r="A1203" s="296" t="s">
        <v>572</v>
      </c>
      <c r="C1203" t="b">
        <f t="shared" si="18"/>
        <v>0</v>
      </c>
      <c r="D1203" t="b">
        <v>0</v>
      </c>
      <c r="E1203" t="str">
        <f ca="1">IF(ISNUMBER(_xludf.SEARCH("SANN",D1203)),D1203,"")</f>
        <v/>
      </c>
    </row>
    <row r="1204" spans="1:5">
      <c r="A1204" s="296" t="s">
        <v>711</v>
      </c>
      <c r="C1204" t="b">
        <f t="shared" si="18"/>
        <v>0</v>
      </c>
      <c r="D1204" t="b">
        <v>0</v>
      </c>
      <c r="E1204" t="str">
        <f ca="1">IF(ISNUMBER(_xludf.SEARCH("SANN",D1204)),D1204,"")</f>
        <v/>
      </c>
    </row>
    <row r="1205" spans="1:5">
      <c r="A1205" s="296" t="s">
        <v>564</v>
      </c>
      <c r="C1205" t="b">
        <f t="shared" si="18"/>
        <v>0</v>
      </c>
      <c r="D1205" t="b">
        <v>0</v>
      </c>
      <c r="E1205" t="str">
        <f ca="1">IF(ISNUMBER(_xludf.SEARCH("SANN",D1205)),D1205,"")</f>
        <v/>
      </c>
    </row>
    <row r="1206" spans="1:5">
      <c r="A1206" s="296" t="s">
        <v>593</v>
      </c>
      <c r="C1206" t="b">
        <f t="shared" si="18"/>
        <v>0</v>
      </c>
      <c r="D1206" t="b">
        <v>0</v>
      </c>
      <c r="E1206" t="str">
        <f ca="1">IF(ISNUMBER(_xludf.SEARCH("SANN",D1206)),D1206,"")</f>
        <v/>
      </c>
    </row>
    <row r="1207" spans="1:5">
      <c r="A1207" s="296" t="s">
        <v>551</v>
      </c>
      <c r="C1207" t="b">
        <f t="shared" si="18"/>
        <v>0</v>
      </c>
      <c r="D1207" t="b">
        <v>0</v>
      </c>
      <c r="E1207" t="str">
        <f ca="1">IF(ISNUMBER(_xludf.SEARCH("SANN",D1207)),D1207,"")</f>
        <v/>
      </c>
    </row>
    <row r="1208" spans="1:5">
      <c r="A1208" s="296" t="s">
        <v>567</v>
      </c>
      <c r="C1208" t="b">
        <f t="shared" si="18"/>
        <v>0</v>
      </c>
      <c r="D1208" t="b">
        <v>0</v>
      </c>
      <c r="E1208" t="str">
        <f ca="1">IF(ISNUMBER(_xludf.SEARCH("SANN",D1208)),D1208,"")</f>
        <v/>
      </c>
    </row>
    <row r="1209" spans="1:5">
      <c r="A1209" s="296" t="s">
        <v>1133</v>
      </c>
      <c r="C1209" t="b">
        <f t="shared" si="18"/>
        <v>0</v>
      </c>
      <c r="D1209" t="b">
        <v>0</v>
      </c>
      <c r="E1209" t="str">
        <f ca="1">IF(ISNUMBER(_xludf.SEARCH("SANN",D1209)),D1209,"")</f>
        <v/>
      </c>
    </row>
    <row r="1210" spans="1:5">
      <c r="A1210" s="296" t="s">
        <v>589</v>
      </c>
      <c r="C1210" t="b">
        <f t="shared" si="18"/>
        <v>0</v>
      </c>
      <c r="D1210" t="b">
        <v>0</v>
      </c>
      <c r="E1210" t="str">
        <f ca="1">IF(ISNUMBER(_xludf.SEARCH("SANN",D1210)),D1210,"")</f>
        <v/>
      </c>
    </row>
    <row r="1211" spans="1:5">
      <c r="A1211" s="296" t="s">
        <v>679</v>
      </c>
      <c r="C1211" t="b">
        <f t="shared" si="18"/>
        <v>0</v>
      </c>
      <c r="D1211" t="b">
        <v>0</v>
      </c>
      <c r="E1211" t="str">
        <f ca="1">IF(ISNUMBER(_xludf.SEARCH("SANN",D1211)),D1211,"")</f>
        <v/>
      </c>
    </row>
    <row r="1212" spans="1:5">
      <c r="A1212" s="296" t="s">
        <v>636</v>
      </c>
      <c r="C1212" t="b">
        <f t="shared" si="18"/>
        <v>0</v>
      </c>
      <c r="D1212" t="b">
        <v>0</v>
      </c>
      <c r="E1212" t="str">
        <f ca="1">IF(ISNUMBER(_xludf.SEARCH("SANN",D1212)),D1212,"")</f>
        <v/>
      </c>
    </row>
    <row r="1213" spans="1:5">
      <c r="A1213" s="296" t="s">
        <v>1100</v>
      </c>
      <c r="C1213" t="b">
        <f t="shared" si="18"/>
        <v>0</v>
      </c>
      <c r="D1213" t="b">
        <v>0</v>
      </c>
      <c r="E1213" t="str">
        <f ca="1">IF(ISNUMBER(_xludf.SEARCH("SANN",D1213)),D1213,"")</f>
        <v/>
      </c>
    </row>
    <row r="1214" spans="1:5">
      <c r="A1214" s="296" t="s">
        <v>713</v>
      </c>
      <c r="C1214" t="b">
        <f t="shared" si="18"/>
        <v>0</v>
      </c>
      <c r="D1214" t="b">
        <v>0</v>
      </c>
      <c r="E1214" t="str">
        <f ca="1">IF(ISNUMBER(_xludf.SEARCH("SANN",D1214)),D1214,"")</f>
        <v/>
      </c>
    </row>
    <row r="1215" spans="1:5">
      <c r="A1215" s="296" t="s">
        <v>539</v>
      </c>
      <c r="C1215" t="b">
        <f t="shared" si="18"/>
        <v>1</v>
      </c>
      <c r="D1215" s="205" t="b">
        <v>1</v>
      </c>
      <c r="E1215" t="str">
        <f ca="1">IF(ISNUMBER(_xludf.SEARCH("SANN",D1215)),D1215,"")</f>
        <v/>
      </c>
    </row>
    <row r="1216" spans="1:5">
      <c r="A1216" s="296" t="s">
        <v>588</v>
      </c>
      <c r="C1216" t="b">
        <f t="shared" si="18"/>
        <v>0</v>
      </c>
      <c r="D1216" t="b">
        <v>0</v>
      </c>
      <c r="E1216" t="str">
        <f ca="1">IF(ISNUMBER(_xludf.SEARCH("SANN",D1216)),D1216,"")</f>
        <v/>
      </c>
    </row>
    <row r="1217" spans="1:5">
      <c r="A1217" s="296" t="s">
        <v>682</v>
      </c>
      <c r="C1217" t="b">
        <f t="shared" si="18"/>
        <v>0</v>
      </c>
      <c r="D1217" t="b">
        <v>0</v>
      </c>
      <c r="E1217" t="str">
        <f ca="1">IF(ISNUMBER(_xludf.SEARCH("SANN",D1217)),D1217,"")</f>
        <v/>
      </c>
    </row>
    <row r="1218" spans="1:5">
      <c r="A1218" s="296" t="s">
        <v>630</v>
      </c>
      <c r="C1218" t="b">
        <f t="shared" si="18"/>
        <v>0</v>
      </c>
      <c r="D1218" t="b">
        <v>0</v>
      </c>
      <c r="E1218" t="str">
        <f ca="1">IF(ISNUMBER(_xludf.SEARCH("SANN",D1218)),D1218,"")</f>
        <v/>
      </c>
    </row>
    <row r="1219" spans="1:5">
      <c r="A1219" s="296" t="s">
        <v>646</v>
      </c>
      <c r="C1219" t="b">
        <f t="shared" ref="C1219:C1282" si="19">COUNTIF($A$2:$A$1800, A1219)&gt;1</f>
        <v>0</v>
      </c>
      <c r="D1219" t="b">
        <v>0</v>
      </c>
      <c r="E1219" t="str">
        <f ca="1">IF(ISNUMBER(_xludf.SEARCH("SANN",D1219)),D1219,"")</f>
        <v/>
      </c>
    </row>
    <row r="1220" spans="1:5">
      <c r="A1220" s="296" t="s">
        <v>557</v>
      </c>
      <c r="C1220" t="b">
        <f t="shared" si="19"/>
        <v>0</v>
      </c>
      <c r="D1220" t="b">
        <v>0</v>
      </c>
      <c r="E1220" t="str">
        <f ca="1">IF(ISNUMBER(_xludf.SEARCH("SANN",D1220)),D1220,"")</f>
        <v/>
      </c>
    </row>
    <row r="1221" spans="1:5">
      <c r="A1221" s="296" t="s">
        <v>687</v>
      </c>
      <c r="C1221" t="b">
        <f t="shared" si="19"/>
        <v>0</v>
      </c>
      <c r="D1221" t="b">
        <v>0</v>
      </c>
      <c r="E1221" t="str">
        <f ca="1">IF(ISNUMBER(_xludf.SEARCH("SANN",D1221)),D1221,"")</f>
        <v/>
      </c>
    </row>
    <row r="1222" spans="1:5">
      <c r="A1222" s="296" t="s">
        <v>609</v>
      </c>
      <c r="C1222" t="b">
        <f t="shared" si="19"/>
        <v>0</v>
      </c>
      <c r="D1222" t="b">
        <v>0</v>
      </c>
      <c r="E1222" t="str">
        <f ca="1">IF(ISNUMBER(_xludf.SEARCH("SANN",D1222)),D1222,"")</f>
        <v/>
      </c>
    </row>
    <row r="1223" spans="1:5">
      <c r="A1223" s="296" t="s">
        <v>1130</v>
      </c>
      <c r="C1223" t="b">
        <f t="shared" si="19"/>
        <v>0</v>
      </c>
      <c r="D1223" t="b">
        <v>0</v>
      </c>
      <c r="E1223" t="str">
        <f ca="1">IF(ISNUMBER(_xludf.SEARCH("SANN",D1223)),D1223,"")</f>
        <v/>
      </c>
    </row>
    <row r="1224" spans="1:5">
      <c r="A1224" s="296" t="s">
        <v>566</v>
      </c>
      <c r="C1224" t="b">
        <f t="shared" si="19"/>
        <v>0</v>
      </c>
      <c r="D1224" t="b">
        <v>0</v>
      </c>
      <c r="E1224" t="str">
        <f ca="1">IF(ISNUMBER(_xludf.SEARCH("SANN",D1224)),D1224,"")</f>
        <v/>
      </c>
    </row>
    <row r="1225" spans="1:5">
      <c r="A1225" s="296" t="s">
        <v>1102</v>
      </c>
      <c r="C1225" t="b">
        <f t="shared" si="19"/>
        <v>0</v>
      </c>
      <c r="D1225" t="b">
        <v>0</v>
      </c>
      <c r="E1225" t="str">
        <f ca="1">IF(ISNUMBER(_xludf.SEARCH("SANN",D1225)),D1225,"")</f>
        <v/>
      </c>
    </row>
    <row r="1226" spans="1:5">
      <c r="A1226" s="296" t="s">
        <v>581</v>
      </c>
      <c r="C1226" t="b">
        <f t="shared" si="19"/>
        <v>0</v>
      </c>
      <c r="D1226" t="b">
        <v>0</v>
      </c>
      <c r="E1226" t="str">
        <f ca="1">IF(ISNUMBER(_xludf.SEARCH("SANN",D1226)),D1226,"")</f>
        <v/>
      </c>
    </row>
    <row r="1227" spans="1:5">
      <c r="A1227" s="296" t="s">
        <v>579</v>
      </c>
      <c r="C1227" t="b">
        <f t="shared" si="19"/>
        <v>0</v>
      </c>
      <c r="D1227" t="b">
        <v>0</v>
      </c>
      <c r="E1227" t="str">
        <f ca="1">IF(ISNUMBER(_xludf.SEARCH("SANN",D1227)),D1227,"")</f>
        <v/>
      </c>
    </row>
    <row r="1228" spans="1:5">
      <c r="A1228" s="296" t="s">
        <v>635</v>
      </c>
      <c r="C1228" t="b">
        <f t="shared" si="19"/>
        <v>0</v>
      </c>
      <c r="D1228" t="b">
        <v>0</v>
      </c>
      <c r="E1228" t="str">
        <f ca="1">IF(ISNUMBER(_xludf.SEARCH("SANN",D1228)),D1228,"")</f>
        <v/>
      </c>
    </row>
    <row r="1229" spans="1:5">
      <c r="A1229" s="296" t="s">
        <v>587</v>
      </c>
      <c r="C1229" t="b">
        <f t="shared" si="19"/>
        <v>0</v>
      </c>
      <c r="D1229" t="b">
        <v>0</v>
      </c>
      <c r="E1229" t="str">
        <f ca="1">IF(ISNUMBER(_xludf.SEARCH("SANN",D1229)),D1229,"")</f>
        <v/>
      </c>
    </row>
    <row r="1230" spans="1:5">
      <c r="A1230" s="296" t="s">
        <v>1095</v>
      </c>
      <c r="C1230" t="b">
        <f t="shared" si="19"/>
        <v>0</v>
      </c>
      <c r="D1230" t="b">
        <v>0</v>
      </c>
      <c r="E1230" t="str">
        <f ca="1">IF(ISNUMBER(_xludf.SEARCH("SANN",D1230)),D1230,"")</f>
        <v/>
      </c>
    </row>
    <row r="1231" spans="1:5">
      <c r="A1231" s="296" t="s">
        <v>556</v>
      </c>
      <c r="C1231" t="b">
        <f t="shared" si="19"/>
        <v>0</v>
      </c>
      <c r="D1231" t="b">
        <v>0</v>
      </c>
      <c r="E1231" t="str">
        <f ca="1">IF(ISNUMBER(_xludf.SEARCH("SANN",D1231)),D1231,"")</f>
        <v/>
      </c>
    </row>
    <row r="1232" spans="1:5">
      <c r="A1232" s="296" t="s">
        <v>665</v>
      </c>
      <c r="C1232" t="b">
        <f t="shared" si="19"/>
        <v>0</v>
      </c>
      <c r="D1232" t="b">
        <v>0</v>
      </c>
      <c r="E1232" t="str">
        <f ca="1">IF(ISNUMBER(_xludf.SEARCH("SANN",D1232)),D1232,"")</f>
        <v/>
      </c>
    </row>
    <row r="1233" spans="1:5">
      <c r="A1233" s="296" t="s">
        <v>605</v>
      </c>
      <c r="C1233" t="b">
        <f t="shared" si="19"/>
        <v>0</v>
      </c>
      <c r="D1233" t="b">
        <v>0</v>
      </c>
      <c r="E1233" t="str">
        <f ca="1">IF(ISNUMBER(_xludf.SEARCH("SANN",D1233)),D1233,"")</f>
        <v/>
      </c>
    </row>
    <row r="1234" spans="1:5">
      <c r="A1234" s="296" t="s">
        <v>617</v>
      </c>
      <c r="C1234" t="b">
        <f t="shared" si="19"/>
        <v>0</v>
      </c>
      <c r="D1234" t="b">
        <v>0</v>
      </c>
      <c r="E1234" t="str">
        <f ca="1">IF(ISNUMBER(_xludf.SEARCH("SANN",D1234)),D1234,"")</f>
        <v/>
      </c>
    </row>
    <row r="1235" spans="1:5">
      <c r="A1235" s="296" t="s">
        <v>541</v>
      </c>
      <c r="C1235" t="b">
        <f t="shared" si="19"/>
        <v>0</v>
      </c>
      <c r="D1235" t="b">
        <v>0</v>
      </c>
      <c r="E1235" t="str">
        <f ca="1">IF(ISNUMBER(_xludf.SEARCH("SANN",D1235)),D1235,"")</f>
        <v/>
      </c>
    </row>
    <row r="1236" spans="1:5">
      <c r="A1236" s="296" t="s">
        <v>709</v>
      </c>
      <c r="C1236" t="b">
        <f t="shared" si="19"/>
        <v>0</v>
      </c>
      <c r="D1236" t="b">
        <v>0</v>
      </c>
      <c r="E1236" t="str">
        <f ca="1">IF(ISNUMBER(_xludf.SEARCH("SANN",D1236)),D1236,"")</f>
        <v/>
      </c>
    </row>
    <row r="1237" spans="1:5">
      <c r="A1237" s="296" t="s">
        <v>667</v>
      </c>
      <c r="C1237" t="b">
        <f t="shared" si="19"/>
        <v>0</v>
      </c>
      <c r="D1237" t="b">
        <v>0</v>
      </c>
      <c r="E1237" t="str">
        <f ca="1">IF(ISNUMBER(_xludf.SEARCH("SANN",D1237)),D1237,"")</f>
        <v/>
      </c>
    </row>
    <row r="1238" spans="1:5">
      <c r="A1238" s="296" t="s">
        <v>1107</v>
      </c>
      <c r="C1238" t="b">
        <f t="shared" si="19"/>
        <v>0</v>
      </c>
      <c r="D1238" t="b">
        <v>0</v>
      </c>
      <c r="E1238" t="str">
        <f ca="1">IF(ISNUMBER(_xludf.SEARCH("SANN",D1238)),D1238,"")</f>
        <v/>
      </c>
    </row>
    <row r="1239" spans="1:5">
      <c r="A1239" s="296" t="s">
        <v>715</v>
      </c>
      <c r="C1239" t="b">
        <f t="shared" si="19"/>
        <v>0</v>
      </c>
      <c r="D1239" t="b">
        <v>0</v>
      </c>
      <c r="E1239" t="str">
        <f ca="1">IF(ISNUMBER(_xludf.SEARCH("SANN",D1239)),D1239,"")</f>
        <v/>
      </c>
    </row>
    <row r="1240" spans="1:5">
      <c r="A1240" s="296" t="s">
        <v>578</v>
      </c>
      <c r="C1240" t="b">
        <f t="shared" si="19"/>
        <v>0</v>
      </c>
      <c r="D1240" t="b">
        <v>0</v>
      </c>
      <c r="E1240" t="str">
        <f ca="1">IF(ISNUMBER(_xludf.SEARCH("SANN",D1240)),D1240,"")</f>
        <v/>
      </c>
    </row>
    <row r="1241" spans="1:5">
      <c r="A1241" s="296" t="s">
        <v>606</v>
      </c>
      <c r="C1241" t="b">
        <f t="shared" si="19"/>
        <v>0</v>
      </c>
      <c r="D1241" t="b">
        <v>0</v>
      </c>
      <c r="E1241" t="str">
        <f ca="1">IF(ISNUMBER(_xludf.SEARCH("SANN",D1241)),D1241,"")</f>
        <v/>
      </c>
    </row>
    <row r="1242" spans="1:5">
      <c r="A1242" s="296" t="s">
        <v>560</v>
      </c>
      <c r="C1242" t="b">
        <f t="shared" si="19"/>
        <v>0</v>
      </c>
      <c r="D1242" t="b">
        <v>0</v>
      </c>
      <c r="E1242" t="str">
        <f ca="1">IF(ISNUMBER(_xludf.SEARCH("SANN",D1242)),D1242,"")</f>
        <v/>
      </c>
    </row>
    <row r="1243" spans="1:5">
      <c r="A1243" s="296" t="s">
        <v>681</v>
      </c>
      <c r="C1243" t="b">
        <f t="shared" si="19"/>
        <v>0</v>
      </c>
      <c r="D1243" t="b">
        <v>0</v>
      </c>
      <c r="E1243" t="str">
        <f ca="1">IF(ISNUMBER(_xludf.SEARCH("SANN",D1243)),D1243,"")</f>
        <v/>
      </c>
    </row>
    <row r="1244" spans="1:5">
      <c r="A1244" s="296" t="s">
        <v>685</v>
      </c>
      <c r="C1244" t="b">
        <f t="shared" si="19"/>
        <v>0</v>
      </c>
      <c r="D1244" t="b">
        <v>0</v>
      </c>
      <c r="E1244" t="str">
        <f ca="1">IF(ISNUMBER(_xludf.SEARCH("SANN",D1244)),D1244,"")</f>
        <v/>
      </c>
    </row>
    <row r="1245" spans="1:5">
      <c r="A1245" s="296" t="s">
        <v>570</v>
      </c>
      <c r="C1245" t="b">
        <f t="shared" si="19"/>
        <v>0</v>
      </c>
      <c r="D1245" t="b">
        <v>0</v>
      </c>
      <c r="E1245" t="str">
        <f ca="1">IF(ISNUMBER(_xludf.SEARCH("SANN",D1245)),D1245,"")</f>
        <v/>
      </c>
    </row>
    <row r="1246" spans="1:5">
      <c r="A1246" s="296" t="s">
        <v>1114</v>
      </c>
      <c r="C1246" t="b">
        <f t="shared" si="19"/>
        <v>0</v>
      </c>
      <c r="D1246" t="b">
        <v>0</v>
      </c>
      <c r="E1246" t="str">
        <f ca="1">IF(ISNUMBER(_xludf.SEARCH("SANN",D1246)),D1246,"")</f>
        <v/>
      </c>
    </row>
    <row r="1247" spans="1:5">
      <c r="A1247" s="296" t="s">
        <v>649</v>
      </c>
      <c r="C1247" t="b">
        <f t="shared" si="19"/>
        <v>0</v>
      </c>
      <c r="D1247" t="b">
        <v>0</v>
      </c>
      <c r="E1247" t="str">
        <f ca="1">IF(ISNUMBER(_xludf.SEARCH("SANN",D1247)),D1247,"")</f>
        <v/>
      </c>
    </row>
    <row r="1248" spans="1:5">
      <c r="A1248" s="296" t="s">
        <v>568</v>
      </c>
      <c r="C1248" t="b">
        <f t="shared" si="19"/>
        <v>0</v>
      </c>
      <c r="D1248" t="b">
        <v>0</v>
      </c>
      <c r="E1248" t="str">
        <f ca="1">IF(ISNUMBER(_xludf.SEARCH("SANN",D1248)),D1248,"")</f>
        <v/>
      </c>
    </row>
    <row r="1249" spans="1:5">
      <c r="A1249" s="296" t="s">
        <v>669</v>
      </c>
      <c r="C1249" t="b">
        <f t="shared" si="19"/>
        <v>0</v>
      </c>
      <c r="D1249" t="b">
        <v>0</v>
      </c>
      <c r="E1249" t="str">
        <f ca="1">IF(ISNUMBER(_xludf.SEARCH("SANN",D1249)),D1249,"")</f>
        <v/>
      </c>
    </row>
    <row r="1250" spans="1:5">
      <c r="A1250" s="296" t="s">
        <v>596</v>
      </c>
      <c r="C1250" t="b">
        <f t="shared" si="19"/>
        <v>0</v>
      </c>
      <c r="D1250" t="b">
        <v>0</v>
      </c>
      <c r="E1250" t="str">
        <f ca="1">IF(ISNUMBER(_xludf.SEARCH("SANN",D1250)),D1250,"")</f>
        <v/>
      </c>
    </row>
    <row r="1251" spans="1:5">
      <c r="A1251" s="296" t="s">
        <v>1134</v>
      </c>
      <c r="C1251" t="b">
        <f t="shared" si="19"/>
        <v>0</v>
      </c>
      <c r="D1251" t="b">
        <v>0</v>
      </c>
      <c r="E1251" t="str">
        <f ca="1">IF(ISNUMBER(_xludf.SEARCH("SANN",D1251)),D1251,"")</f>
        <v/>
      </c>
    </row>
    <row r="1252" spans="1:5">
      <c r="A1252" s="296" t="s">
        <v>694</v>
      </c>
      <c r="C1252" t="b">
        <f t="shared" si="19"/>
        <v>0</v>
      </c>
      <c r="D1252" t="b">
        <v>0</v>
      </c>
      <c r="E1252" t="str">
        <f ca="1">IF(ISNUMBER(_xludf.SEARCH("SANN",D1252)),D1252,"")</f>
        <v/>
      </c>
    </row>
    <row r="1253" spans="1:5">
      <c r="A1253" s="296" t="s">
        <v>550</v>
      </c>
      <c r="C1253" t="b">
        <f t="shared" si="19"/>
        <v>0</v>
      </c>
      <c r="D1253" t="b">
        <v>0</v>
      </c>
      <c r="E1253" t="str">
        <f ca="1">IF(ISNUMBER(_xludf.SEARCH("SANN",D1253)),D1253,"")</f>
        <v/>
      </c>
    </row>
    <row r="1254" spans="1:5">
      <c r="A1254" s="296" t="s">
        <v>662</v>
      </c>
      <c r="C1254" t="b">
        <f t="shared" si="19"/>
        <v>0</v>
      </c>
      <c r="D1254" t="b">
        <v>0</v>
      </c>
      <c r="E1254" t="str">
        <f ca="1">IF(ISNUMBER(_xludf.SEARCH("SANN",D1254)),D1254,"")</f>
        <v/>
      </c>
    </row>
    <row r="1255" spans="1:5">
      <c r="A1255" s="296" t="s">
        <v>648</v>
      </c>
      <c r="C1255" t="b">
        <f t="shared" si="19"/>
        <v>0</v>
      </c>
      <c r="D1255" t="b">
        <v>0</v>
      </c>
      <c r="E1255" t="str">
        <f ca="1">IF(ISNUMBER(_xludf.SEARCH("SANN",D1255)),D1255,"")</f>
        <v/>
      </c>
    </row>
    <row r="1256" spans="1:5">
      <c r="A1256" s="296" t="s">
        <v>657</v>
      </c>
      <c r="C1256" t="b">
        <f t="shared" si="19"/>
        <v>0</v>
      </c>
      <c r="D1256" t="b">
        <v>0</v>
      </c>
      <c r="E1256" t="str">
        <f ca="1">IF(ISNUMBER(_xludf.SEARCH("SANN",D1256)),D1256,"")</f>
        <v/>
      </c>
    </row>
    <row r="1257" spans="1:5">
      <c r="A1257" s="296" t="s">
        <v>543</v>
      </c>
      <c r="C1257" t="b">
        <f t="shared" si="19"/>
        <v>0</v>
      </c>
      <c r="D1257" t="b">
        <v>0</v>
      </c>
      <c r="E1257" t="str">
        <f ca="1">IF(ISNUMBER(_xludf.SEARCH("SANN",D1257)),D1257,"")</f>
        <v/>
      </c>
    </row>
    <row r="1258" spans="1:5">
      <c r="A1258" s="296" t="s">
        <v>1111</v>
      </c>
      <c r="C1258" t="b">
        <f t="shared" si="19"/>
        <v>0</v>
      </c>
      <c r="D1258" t="b">
        <v>0</v>
      </c>
      <c r="E1258" t="str">
        <f ca="1">IF(ISNUMBER(_xludf.SEARCH("SANN",D1258)),D1258,"")</f>
        <v/>
      </c>
    </row>
    <row r="1259" spans="1:5">
      <c r="A1259" s="296" t="s">
        <v>1125</v>
      </c>
      <c r="C1259" t="b">
        <f t="shared" si="19"/>
        <v>0</v>
      </c>
      <c r="D1259" t="b">
        <v>0</v>
      </c>
      <c r="E1259" t="str">
        <f ca="1">IF(ISNUMBER(_xludf.SEARCH("SANN",D1259)),D1259,"")</f>
        <v/>
      </c>
    </row>
    <row r="1260" spans="1:5">
      <c r="A1260" s="296" t="s">
        <v>642</v>
      </c>
      <c r="C1260" t="b">
        <f t="shared" si="19"/>
        <v>0</v>
      </c>
      <c r="D1260" t="b">
        <v>0</v>
      </c>
      <c r="E1260" t="str">
        <f ca="1">IF(ISNUMBER(_xludf.SEARCH("SANN",D1260)),D1260,"")</f>
        <v/>
      </c>
    </row>
    <row r="1261" spans="1:5">
      <c r="A1261" s="296" t="s">
        <v>720</v>
      </c>
      <c r="C1261" t="b">
        <f t="shared" si="19"/>
        <v>0</v>
      </c>
      <c r="D1261" t="b">
        <v>0</v>
      </c>
      <c r="E1261" t="str">
        <f ca="1">IF(ISNUMBER(_xludf.SEARCH("SANN",D1261)),D1261,"")</f>
        <v/>
      </c>
    </row>
    <row r="1262" spans="1:5">
      <c r="A1262" s="296" t="s">
        <v>1017</v>
      </c>
      <c r="C1262" t="b">
        <f t="shared" si="19"/>
        <v>0</v>
      </c>
      <c r="D1262" t="b">
        <v>0</v>
      </c>
      <c r="E1262" t="str">
        <f ca="1">IF(ISNUMBER(_xludf.SEARCH("SANN",D1262)),D1262,"")</f>
        <v/>
      </c>
    </row>
    <row r="1263" spans="1:5">
      <c r="A1263" s="296" t="s">
        <v>939</v>
      </c>
      <c r="C1263" t="b">
        <f t="shared" si="19"/>
        <v>0</v>
      </c>
      <c r="D1263" t="b">
        <v>0</v>
      </c>
      <c r="E1263" t="str">
        <f ca="1">IF(ISNUMBER(_xludf.SEARCH("SANN",D1263)),D1263,"")</f>
        <v/>
      </c>
    </row>
    <row r="1264" spans="1:5">
      <c r="A1264" s="296" t="s">
        <v>1045</v>
      </c>
      <c r="C1264" t="b">
        <f t="shared" si="19"/>
        <v>0</v>
      </c>
      <c r="D1264" t="b">
        <v>0</v>
      </c>
      <c r="E1264" t="str">
        <f ca="1">IF(ISNUMBER(_xludf.SEARCH("SANN",D1264)),D1264,"")</f>
        <v/>
      </c>
    </row>
    <row r="1265" spans="1:5">
      <c r="A1265" s="296" t="s">
        <v>824</v>
      </c>
      <c r="C1265" t="b">
        <f t="shared" si="19"/>
        <v>0</v>
      </c>
      <c r="D1265" t="b">
        <v>0</v>
      </c>
      <c r="E1265" t="str">
        <f ca="1">IF(ISNUMBER(_xludf.SEARCH("SANN",D1265)),D1265,"")</f>
        <v/>
      </c>
    </row>
    <row r="1266" spans="1:5">
      <c r="A1266" s="296" t="s">
        <v>810</v>
      </c>
      <c r="C1266" t="b">
        <f t="shared" si="19"/>
        <v>0</v>
      </c>
      <c r="D1266" t="b">
        <v>0</v>
      </c>
      <c r="E1266" t="str">
        <f ca="1">IF(ISNUMBER(_xludf.SEARCH("SANN",D1266)),D1266,"")</f>
        <v/>
      </c>
    </row>
    <row r="1267" spans="1:5">
      <c r="A1267" s="296" t="s">
        <v>854</v>
      </c>
      <c r="C1267" t="b">
        <f t="shared" si="19"/>
        <v>0</v>
      </c>
      <c r="D1267" t="b">
        <v>0</v>
      </c>
      <c r="E1267" t="str">
        <f ca="1">IF(ISNUMBER(_xludf.SEARCH("SANN",D1267)),D1267,"")</f>
        <v/>
      </c>
    </row>
    <row r="1268" spans="1:5">
      <c r="A1268" s="296" t="s">
        <v>886</v>
      </c>
      <c r="C1268" t="b">
        <f t="shared" si="19"/>
        <v>0</v>
      </c>
      <c r="D1268" t="b">
        <v>0</v>
      </c>
      <c r="E1268" t="str">
        <f ca="1">IF(ISNUMBER(_xludf.SEARCH("SANN",D1268)),D1268,"")</f>
        <v/>
      </c>
    </row>
    <row r="1269" spans="1:5">
      <c r="A1269" s="296" t="s">
        <v>607</v>
      </c>
      <c r="C1269" t="b">
        <f t="shared" si="19"/>
        <v>0</v>
      </c>
      <c r="D1269" t="b">
        <v>0</v>
      </c>
      <c r="E1269" t="str">
        <f ca="1">IF(ISNUMBER(_xludf.SEARCH("SANN",D1269)),D1269,"")</f>
        <v/>
      </c>
    </row>
    <row r="1270" spans="1:5">
      <c r="A1270" s="296" t="s">
        <v>688</v>
      </c>
      <c r="C1270" t="b">
        <f t="shared" si="19"/>
        <v>0</v>
      </c>
      <c r="D1270" t="b">
        <v>0</v>
      </c>
      <c r="E1270" t="str">
        <f ca="1">IF(ISNUMBER(_xludf.SEARCH("SANN",D1270)),D1270,"")</f>
        <v/>
      </c>
    </row>
    <row r="1271" spans="1:5">
      <c r="A1271" s="296" t="s">
        <v>811</v>
      </c>
      <c r="C1271" t="b">
        <f t="shared" si="19"/>
        <v>0</v>
      </c>
      <c r="D1271" t="b">
        <v>0</v>
      </c>
      <c r="E1271" t="str">
        <f ca="1">IF(ISNUMBER(_xludf.SEARCH("SANN",D1271)),D1271,"")</f>
        <v/>
      </c>
    </row>
    <row r="1272" spans="1:5">
      <c r="A1272" s="296" t="s">
        <v>583</v>
      </c>
      <c r="C1272" t="b">
        <f t="shared" si="19"/>
        <v>0</v>
      </c>
      <c r="D1272" t="b">
        <v>0</v>
      </c>
      <c r="E1272" t="str">
        <f ca="1">IF(ISNUMBER(_xludf.SEARCH("SANN",D1272)),D1272,"")</f>
        <v/>
      </c>
    </row>
    <row r="1273" spans="1:5">
      <c r="A1273" s="296" t="s">
        <v>984</v>
      </c>
      <c r="C1273" t="b">
        <f t="shared" si="19"/>
        <v>0</v>
      </c>
      <c r="D1273" t="b">
        <v>0</v>
      </c>
      <c r="E1273" t="str">
        <f ca="1">IF(ISNUMBER(_xludf.SEARCH("SANN",D1273)),D1273,"")</f>
        <v/>
      </c>
    </row>
    <row r="1274" spans="1:5">
      <c r="A1274" s="296" t="s">
        <v>1084</v>
      </c>
      <c r="C1274" t="b">
        <f t="shared" si="19"/>
        <v>0</v>
      </c>
      <c r="D1274" t="b">
        <v>0</v>
      </c>
      <c r="E1274" t="str">
        <f ca="1">IF(ISNUMBER(_xludf.SEARCH("SANN",D1274)),D1274,"")</f>
        <v/>
      </c>
    </row>
    <row r="1275" spans="1:5">
      <c r="A1275" s="296" t="s">
        <v>834</v>
      </c>
      <c r="C1275" t="b">
        <f t="shared" si="19"/>
        <v>0</v>
      </c>
      <c r="D1275" t="b">
        <v>0</v>
      </c>
      <c r="E1275" t="str">
        <f ca="1">IF(ISNUMBER(_xludf.SEARCH("SANN",D1275)),D1275,"")</f>
        <v/>
      </c>
    </row>
    <row r="1276" spans="1:5">
      <c r="A1276" s="296" t="s">
        <v>683</v>
      </c>
      <c r="C1276" t="b">
        <f t="shared" si="19"/>
        <v>0</v>
      </c>
      <c r="D1276" t="b">
        <v>0</v>
      </c>
      <c r="E1276" t="str">
        <f ca="1">IF(ISNUMBER(_xludf.SEARCH("SANN",D1276)),D1276,"")</f>
        <v/>
      </c>
    </row>
    <row r="1277" spans="1:5">
      <c r="A1277" s="296" t="s">
        <v>815</v>
      </c>
      <c r="C1277" t="b">
        <f t="shared" si="19"/>
        <v>0</v>
      </c>
      <c r="D1277" t="b">
        <v>0</v>
      </c>
      <c r="E1277" t="str">
        <f ca="1">IF(ISNUMBER(_xludf.SEARCH("SANN",D1277)),D1277,"")</f>
        <v/>
      </c>
    </row>
    <row r="1278" spans="1:5">
      <c r="A1278" s="296" t="s">
        <v>879</v>
      </c>
      <c r="C1278" t="b">
        <f t="shared" si="19"/>
        <v>0</v>
      </c>
      <c r="D1278" t="b">
        <v>0</v>
      </c>
      <c r="E1278" t="str">
        <f ca="1">IF(ISNUMBER(_xludf.SEARCH("SANN",D1278)),D1278,"")</f>
        <v/>
      </c>
    </row>
    <row r="1279" spans="1:5">
      <c r="A1279" s="296" t="s">
        <v>832</v>
      </c>
      <c r="C1279" t="b">
        <f t="shared" si="19"/>
        <v>0</v>
      </c>
      <c r="D1279" t="b">
        <v>0</v>
      </c>
      <c r="E1279" t="str">
        <f ca="1">IF(ISNUMBER(_xludf.SEARCH("SANN",D1279)),D1279,"")</f>
        <v/>
      </c>
    </row>
    <row r="1280" spans="1:5">
      <c r="A1280" s="296" t="s">
        <v>1109</v>
      </c>
      <c r="C1280" t="b">
        <f t="shared" si="19"/>
        <v>0</v>
      </c>
      <c r="D1280" t="b">
        <v>0</v>
      </c>
      <c r="E1280" t="str">
        <f ca="1">IF(ISNUMBER(_xludf.SEARCH("SANN",D1280)),D1280,"")</f>
        <v/>
      </c>
    </row>
    <row r="1281" spans="1:5">
      <c r="A1281" s="296" t="s">
        <v>873</v>
      </c>
      <c r="C1281" t="b">
        <f t="shared" si="19"/>
        <v>0</v>
      </c>
      <c r="D1281" t="b">
        <v>0</v>
      </c>
      <c r="E1281" t="str">
        <f ca="1">IF(ISNUMBER(_xludf.SEARCH("SANN",D1281)),D1281,"")</f>
        <v/>
      </c>
    </row>
    <row r="1282" spans="1:5">
      <c r="A1282" s="296" t="s">
        <v>554</v>
      </c>
      <c r="C1282" t="b">
        <f t="shared" si="19"/>
        <v>0</v>
      </c>
      <c r="D1282" t="b">
        <v>0</v>
      </c>
      <c r="E1282" t="str">
        <f ca="1">IF(ISNUMBER(_xludf.SEARCH("SANN",D1282)),D1282,"")</f>
        <v/>
      </c>
    </row>
    <row r="1283" spans="1:5">
      <c r="A1283" s="296" t="s">
        <v>697</v>
      </c>
      <c r="C1283" t="b">
        <f t="shared" ref="C1283:C1346" si="20">COUNTIF($A$2:$A$1800, A1283)&gt;1</f>
        <v>0</v>
      </c>
      <c r="D1283" t="b">
        <v>0</v>
      </c>
      <c r="E1283" t="str">
        <f ca="1">IF(ISNUMBER(_xludf.SEARCH("SANN",D1283)),D1283,"")</f>
        <v/>
      </c>
    </row>
    <row r="1284" spans="1:5">
      <c r="A1284" s="296" t="s">
        <v>573</v>
      </c>
      <c r="C1284" t="b">
        <f t="shared" si="20"/>
        <v>0</v>
      </c>
      <c r="D1284" t="b">
        <v>0</v>
      </c>
      <c r="E1284" t="str">
        <f ca="1">IF(ISNUMBER(_xludf.SEARCH("SANN",D1284)),D1284,"")</f>
        <v/>
      </c>
    </row>
    <row r="1285" spans="1:5">
      <c r="A1285" s="296" t="s">
        <v>600</v>
      </c>
      <c r="C1285" t="b">
        <f t="shared" si="20"/>
        <v>0</v>
      </c>
      <c r="D1285" t="b">
        <v>0</v>
      </c>
      <c r="E1285" t="str">
        <f ca="1">IF(ISNUMBER(_xludf.SEARCH("SANN",D1285)),D1285,"")</f>
        <v/>
      </c>
    </row>
    <row r="1286" spans="1:5">
      <c r="A1286" s="296" t="s">
        <v>1090</v>
      </c>
      <c r="C1286" t="b">
        <f t="shared" si="20"/>
        <v>0</v>
      </c>
      <c r="D1286" t="b">
        <v>0</v>
      </c>
      <c r="E1286" t="str">
        <f ca="1">IF(ISNUMBER(_xludf.SEARCH("SANN",D1286)),D1286,"")</f>
        <v/>
      </c>
    </row>
    <row r="1287" spans="1:5">
      <c r="A1287" s="296" t="s">
        <v>584</v>
      </c>
      <c r="C1287" t="b">
        <f t="shared" si="20"/>
        <v>0</v>
      </c>
      <c r="D1287" t="b">
        <v>0</v>
      </c>
      <c r="E1287" t="str">
        <f ca="1">IF(ISNUMBER(_xludf.SEARCH("SANN",D1287)),D1287,"")</f>
        <v/>
      </c>
    </row>
    <row r="1288" spans="1:5">
      <c r="A1288" s="296" t="s">
        <v>714</v>
      </c>
      <c r="C1288" t="b">
        <f t="shared" si="20"/>
        <v>0</v>
      </c>
      <c r="D1288" t="b">
        <v>0</v>
      </c>
      <c r="E1288" t="str">
        <f ca="1">IF(ISNUMBER(_xludf.SEARCH("SANN",D1288)),D1288,"")</f>
        <v/>
      </c>
    </row>
    <row r="1289" spans="1:5">
      <c r="A1289" s="296" t="s">
        <v>918</v>
      </c>
      <c r="C1289" t="b">
        <f t="shared" si="20"/>
        <v>1</v>
      </c>
      <c r="D1289" s="205" t="b">
        <v>1</v>
      </c>
      <c r="E1289" t="str">
        <f ca="1">IF(ISNUMBER(_xludf.SEARCH("SANN",D1289)),D1289,"")</f>
        <v/>
      </c>
    </row>
    <row r="1290" spans="1:5">
      <c r="A1290" s="296" t="s">
        <v>787</v>
      </c>
      <c r="C1290" t="b">
        <f t="shared" si="20"/>
        <v>0</v>
      </c>
      <c r="D1290" t="b">
        <v>0</v>
      </c>
      <c r="E1290" t="str">
        <f ca="1">IF(ISNUMBER(_xludf.SEARCH("SANN",D1290)),D1290,"")</f>
        <v/>
      </c>
    </row>
    <row r="1291" spans="1:5">
      <c r="A1291" s="296" t="s">
        <v>977</v>
      </c>
      <c r="C1291" t="b">
        <f t="shared" si="20"/>
        <v>0</v>
      </c>
      <c r="D1291" t="b">
        <v>0</v>
      </c>
      <c r="E1291" t="str">
        <f ca="1">IF(ISNUMBER(_xludf.SEARCH("SANN",D1291)),D1291,"")</f>
        <v/>
      </c>
    </row>
    <row r="1292" spans="1:5">
      <c r="A1292" s="296" t="s">
        <v>805</v>
      </c>
      <c r="C1292" t="b">
        <f t="shared" si="20"/>
        <v>0</v>
      </c>
      <c r="D1292" t="b">
        <v>0</v>
      </c>
      <c r="E1292" t="str">
        <f ca="1">IF(ISNUMBER(_xludf.SEARCH("SANN",D1292)),D1292,"")</f>
        <v/>
      </c>
    </row>
    <row r="1293" spans="1:5">
      <c r="A1293" s="296" t="s">
        <v>878</v>
      </c>
      <c r="C1293" t="b">
        <f t="shared" si="20"/>
        <v>0</v>
      </c>
      <c r="D1293" t="b">
        <v>0</v>
      </c>
      <c r="E1293" t="str">
        <f ca="1">IF(ISNUMBER(_xludf.SEARCH("SANN",D1293)),D1293,"")</f>
        <v/>
      </c>
    </row>
    <row r="1294" spans="1:5">
      <c r="A1294" s="296" t="s">
        <v>1016</v>
      </c>
      <c r="C1294" t="b">
        <f t="shared" si="20"/>
        <v>0</v>
      </c>
      <c r="D1294" t="b">
        <v>0</v>
      </c>
      <c r="E1294" t="str">
        <f ca="1">IF(ISNUMBER(_xludf.SEARCH("SANN",D1294)),D1294,"")</f>
        <v/>
      </c>
    </row>
    <row r="1295" spans="1:5">
      <c r="A1295" s="296" t="s">
        <v>852</v>
      </c>
      <c r="C1295" t="b">
        <f t="shared" si="20"/>
        <v>0</v>
      </c>
      <c r="D1295" t="b">
        <v>0</v>
      </c>
      <c r="E1295" t="str">
        <f ca="1">IF(ISNUMBER(_xludf.SEARCH("SANN",D1295)),D1295,"")</f>
        <v/>
      </c>
    </row>
    <row r="1296" spans="1:5">
      <c r="A1296" s="296" t="s">
        <v>763</v>
      </c>
      <c r="C1296" t="b">
        <f t="shared" si="20"/>
        <v>0</v>
      </c>
      <c r="D1296" t="b">
        <v>0</v>
      </c>
      <c r="E1296" t="str">
        <f ca="1">IF(ISNUMBER(_xludf.SEARCH("SANN",D1296)),D1296,"")</f>
        <v/>
      </c>
    </row>
    <row r="1297" spans="1:5">
      <c r="A1297" s="296" t="s">
        <v>766</v>
      </c>
      <c r="C1297" t="b">
        <f t="shared" si="20"/>
        <v>0</v>
      </c>
      <c r="D1297" t="b">
        <v>0</v>
      </c>
      <c r="E1297" t="str">
        <f ca="1">IF(ISNUMBER(_xludf.SEARCH("SANN",D1297)),D1297,"")</f>
        <v/>
      </c>
    </row>
    <row r="1298" spans="1:5">
      <c r="A1298" s="296" t="s">
        <v>922</v>
      </c>
      <c r="C1298" t="b">
        <f t="shared" si="20"/>
        <v>0</v>
      </c>
      <c r="D1298" t="b">
        <v>0</v>
      </c>
      <c r="E1298" t="str">
        <f ca="1">IF(ISNUMBER(_xludf.SEARCH("SANN",D1298)),D1298,"")</f>
        <v/>
      </c>
    </row>
    <row r="1299" spans="1:5">
      <c r="A1299" s="296" t="s">
        <v>678</v>
      </c>
      <c r="C1299" t="b">
        <f t="shared" si="20"/>
        <v>0</v>
      </c>
      <c r="D1299" t="b">
        <v>0</v>
      </c>
      <c r="E1299" t="str">
        <f ca="1">IF(ISNUMBER(_xludf.SEARCH("SANN",D1299)),D1299,"")</f>
        <v/>
      </c>
    </row>
    <row r="1300" spans="1:5">
      <c r="A1300" s="296" t="s">
        <v>802</v>
      </c>
      <c r="C1300" t="b">
        <f t="shared" si="20"/>
        <v>0</v>
      </c>
      <c r="D1300" t="b">
        <v>0</v>
      </c>
      <c r="E1300" t="str">
        <f ca="1">IF(ISNUMBER(_xludf.SEARCH("SANN",D1300)),D1300,"")</f>
        <v/>
      </c>
    </row>
    <row r="1301" spans="1:5">
      <c r="A1301" s="296" t="s">
        <v>838</v>
      </c>
      <c r="C1301" t="b">
        <f t="shared" si="20"/>
        <v>0</v>
      </c>
      <c r="D1301" t="b">
        <v>0</v>
      </c>
      <c r="E1301" t="str">
        <f ca="1">IF(ISNUMBER(_xludf.SEARCH("SANN",D1301)),D1301,"")</f>
        <v/>
      </c>
    </row>
    <row r="1302" spans="1:5">
      <c r="A1302" s="296" t="s">
        <v>923</v>
      </c>
      <c r="C1302" t="b">
        <f t="shared" si="20"/>
        <v>0</v>
      </c>
      <c r="D1302" t="b">
        <v>0</v>
      </c>
      <c r="E1302" t="str">
        <f ca="1">IF(ISNUMBER(_xludf.SEARCH("SANN",D1302)),D1302,"")</f>
        <v/>
      </c>
    </row>
    <row r="1303" spans="1:5">
      <c r="A1303" s="296" t="s">
        <v>1006</v>
      </c>
      <c r="C1303" t="b">
        <f t="shared" si="20"/>
        <v>0</v>
      </c>
      <c r="D1303" t="b">
        <v>0</v>
      </c>
      <c r="E1303" t="str">
        <f ca="1">IF(ISNUMBER(_xludf.SEARCH("SANN",D1303)),D1303,"")</f>
        <v/>
      </c>
    </row>
    <row r="1304" spans="1:5">
      <c r="A1304" s="296" t="s">
        <v>769</v>
      </c>
      <c r="C1304" t="b">
        <f t="shared" si="20"/>
        <v>0</v>
      </c>
      <c r="D1304" t="b">
        <v>0</v>
      </c>
      <c r="E1304" t="str">
        <f ca="1">IF(ISNUMBER(_xludf.SEARCH("SANN",D1304)),D1304,"")</f>
        <v/>
      </c>
    </row>
    <row r="1305" spans="1:5">
      <c r="A1305" s="296" t="s">
        <v>807</v>
      </c>
      <c r="C1305" t="b">
        <f t="shared" si="20"/>
        <v>0</v>
      </c>
      <c r="D1305" t="b">
        <v>0</v>
      </c>
      <c r="E1305" t="str">
        <f ca="1">IF(ISNUMBER(_xludf.SEARCH("SANN",D1305)),D1305,"")</f>
        <v/>
      </c>
    </row>
    <row r="1306" spans="1:5">
      <c r="A1306" s="296" t="s">
        <v>876</v>
      </c>
      <c r="C1306" t="b">
        <f t="shared" si="20"/>
        <v>0</v>
      </c>
      <c r="D1306" t="b">
        <v>0</v>
      </c>
      <c r="E1306" t="str">
        <f ca="1">IF(ISNUMBER(_xludf.SEARCH("SANN",D1306)),D1306,"")</f>
        <v/>
      </c>
    </row>
    <row r="1307" spans="1:5">
      <c r="A1307" s="296" t="s">
        <v>907</v>
      </c>
      <c r="C1307" t="b">
        <f t="shared" si="20"/>
        <v>0</v>
      </c>
      <c r="D1307" t="b">
        <v>0</v>
      </c>
      <c r="E1307" t="str">
        <f ca="1">IF(ISNUMBER(_xludf.SEARCH("SANN",D1307)),D1307,"")</f>
        <v/>
      </c>
    </row>
    <row r="1308" spans="1:5">
      <c r="A1308" s="296" t="s">
        <v>883</v>
      </c>
      <c r="C1308" t="b">
        <f t="shared" si="20"/>
        <v>0</v>
      </c>
      <c r="D1308" t="b">
        <v>0</v>
      </c>
      <c r="E1308" t="str">
        <f ca="1">IF(ISNUMBER(_xludf.SEARCH("SANN",D1308)),D1308,"")</f>
        <v/>
      </c>
    </row>
    <row r="1309" spans="1:5">
      <c r="A1309" s="296" t="s">
        <v>797</v>
      </c>
      <c r="C1309" t="b">
        <f t="shared" si="20"/>
        <v>0</v>
      </c>
      <c r="D1309" t="b">
        <v>0</v>
      </c>
      <c r="E1309" t="str">
        <f ca="1">IF(ISNUMBER(_xludf.SEARCH("SANN",D1309)),D1309,"")</f>
        <v/>
      </c>
    </row>
    <row r="1310" spans="1:5">
      <c r="A1310" s="296" t="s">
        <v>870</v>
      </c>
      <c r="C1310" t="b">
        <f t="shared" si="20"/>
        <v>0</v>
      </c>
      <c r="D1310" t="b">
        <v>0</v>
      </c>
      <c r="E1310" t="str">
        <f ca="1">IF(ISNUMBER(_xludf.SEARCH("SANN",D1310)),D1310,"")</f>
        <v/>
      </c>
    </row>
    <row r="1311" spans="1:5">
      <c r="A1311" s="296" t="s">
        <v>801</v>
      </c>
      <c r="C1311" t="b">
        <f t="shared" si="20"/>
        <v>0</v>
      </c>
      <c r="D1311" t="b">
        <v>0</v>
      </c>
      <c r="E1311" t="str">
        <f ca="1">IF(ISNUMBER(_xludf.SEARCH("SANN",D1311)),D1311,"")</f>
        <v/>
      </c>
    </row>
    <row r="1312" spans="1:5">
      <c r="A1312" s="296" t="s">
        <v>760</v>
      </c>
      <c r="C1312" t="b">
        <f t="shared" si="20"/>
        <v>0</v>
      </c>
      <c r="D1312" t="b">
        <v>0</v>
      </c>
      <c r="E1312" t="str">
        <f ca="1">IF(ISNUMBER(_xludf.SEARCH("SANN",D1312)),D1312,"")</f>
        <v/>
      </c>
    </row>
    <row r="1313" spans="1:5">
      <c r="A1313" s="296" t="s">
        <v>1048</v>
      </c>
      <c r="C1313" t="b">
        <f t="shared" si="20"/>
        <v>0</v>
      </c>
      <c r="D1313" t="b">
        <v>0</v>
      </c>
      <c r="E1313" t="str">
        <f ca="1">IF(ISNUMBER(_xludf.SEARCH("SANN",D1313)),D1313,"")</f>
        <v/>
      </c>
    </row>
    <row r="1314" spans="1:5">
      <c r="A1314" s="296" t="s">
        <v>1053</v>
      </c>
      <c r="C1314" t="b">
        <f t="shared" si="20"/>
        <v>0</v>
      </c>
      <c r="D1314" t="b">
        <v>0</v>
      </c>
      <c r="E1314" t="str">
        <f ca="1">IF(ISNUMBER(_xludf.SEARCH("SANN",D1314)),D1314,"")</f>
        <v/>
      </c>
    </row>
    <row r="1315" spans="1:5">
      <c r="A1315" s="296" t="s">
        <v>758</v>
      </c>
      <c r="C1315" t="b">
        <f t="shared" si="20"/>
        <v>0</v>
      </c>
      <c r="D1315" t="b">
        <v>0</v>
      </c>
      <c r="E1315" t="str">
        <f ca="1">IF(ISNUMBER(_xludf.SEARCH("SANN",D1315)),D1315,"")</f>
        <v/>
      </c>
    </row>
    <row r="1316" spans="1:5">
      <c r="A1316" s="296" t="s">
        <v>996</v>
      </c>
      <c r="C1316" t="b">
        <f t="shared" si="20"/>
        <v>0</v>
      </c>
      <c r="D1316" t="b">
        <v>0</v>
      </c>
      <c r="E1316" t="str">
        <f ca="1">IF(ISNUMBER(_xludf.SEARCH("SANN",D1316)),D1316,"")</f>
        <v/>
      </c>
    </row>
    <row r="1317" spans="1:5">
      <c r="A1317" s="296" t="s">
        <v>900</v>
      </c>
      <c r="C1317" t="b">
        <f t="shared" si="20"/>
        <v>0</v>
      </c>
      <c r="D1317" t="b">
        <v>0</v>
      </c>
      <c r="E1317" t="str">
        <f ca="1">IF(ISNUMBER(_xludf.SEARCH("SANN",D1317)),D1317,"")</f>
        <v/>
      </c>
    </row>
    <row r="1318" spans="1:5">
      <c r="A1318" s="296" t="s">
        <v>839</v>
      </c>
      <c r="C1318" t="b">
        <f t="shared" si="20"/>
        <v>0</v>
      </c>
      <c r="D1318" t="b">
        <v>0</v>
      </c>
      <c r="E1318" t="str">
        <f ca="1">IF(ISNUMBER(_xludf.SEARCH("SANN",D1318)),D1318,"")</f>
        <v/>
      </c>
    </row>
    <row r="1319" spans="1:5">
      <c r="A1319" s="296" t="s">
        <v>699</v>
      </c>
      <c r="C1319" t="b">
        <f t="shared" si="20"/>
        <v>0</v>
      </c>
      <c r="D1319" t="b">
        <v>0</v>
      </c>
      <c r="E1319" t="str">
        <f ca="1">IF(ISNUMBER(_xludf.SEARCH("SANN",D1319)),D1319,"")</f>
        <v/>
      </c>
    </row>
    <row r="1320" spans="1:5">
      <c r="A1320" s="296" t="s">
        <v>965</v>
      </c>
      <c r="C1320" t="b">
        <f t="shared" si="20"/>
        <v>0</v>
      </c>
      <c r="D1320" t="b">
        <v>0</v>
      </c>
      <c r="E1320" t="str">
        <f ca="1">IF(ISNUMBER(_xludf.SEARCH("SANN",D1320)),D1320,"")</f>
        <v/>
      </c>
    </row>
    <row r="1321" spans="1:5">
      <c r="A1321" s="296" t="s">
        <v>891</v>
      </c>
      <c r="C1321" t="b">
        <f t="shared" si="20"/>
        <v>0</v>
      </c>
      <c r="D1321" t="b">
        <v>0</v>
      </c>
      <c r="E1321" t="str">
        <f ca="1">IF(ISNUMBER(_xludf.SEARCH("SANN",D1321)),D1321,"")</f>
        <v/>
      </c>
    </row>
    <row r="1322" spans="1:5">
      <c r="A1322" s="296" t="s">
        <v>1298</v>
      </c>
      <c r="C1322" t="b">
        <f t="shared" si="20"/>
        <v>0</v>
      </c>
      <c r="D1322" t="b">
        <v>0</v>
      </c>
      <c r="E1322" t="str">
        <f ca="1">IF(ISNUMBER(_xludf.SEARCH("SANN",D1322)),D1322,"")</f>
        <v/>
      </c>
    </row>
    <row r="1323" spans="1:5">
      <c r="A1323" s="296" t="s">
        <v>1313</v>
      </c>
      <c r="C1323" t="b">
        <f t="shared" si="20"/>
        <v>0</v>
      </c>
      <c r="D1323" t="b">
        <v>0</v>
      </c>
      <c r="E1323" t="str">
        <f ca="1">IF(ISNUMBER(_xludf.SEARCH("SANN",D1323)),D1323,"")</f>
        <v/>
      </c>
    </row>
    <row r="1324" spans="1:5">
      <c r="A1324" s="296" t="s">
        <v>1389</v>
      </c>
      <c r="C1324" t="b">
        <f t="shared" si="20"/>
        <v>0</v>
      </c>
      <c r="D1324" t="b">
        <v>0</v>
      </c>
      <c r="E1324" t="str">
        <f ca="1">IF(ISNUMBER(_xludf.SEARCH("SANN",D1324)),D1324,"")</f>
        <v/>
      </c>
    </row>
    <row r="1325" spans="1:5">
      <c r="A1325" s="296" t="s">
        <v>1518</v>
      </c>
      <c r="C1325" t="b">
        <f t="shared" si="20"/>
        <v>0</v>
      </c>
      <c r="D1325" t="b">
        <v>0</v>
      </c>
      <c r="E1325" t="str">
        <f ca="1">IF(ISNUMBER(_xludf.SEARCH("SANN",D1325)),D1325,"")</f>
        <v/>
      </c>
    </row>
    <row r="1326" spans="1:5">
      <c r="A1326" s="296" t="s">
        <v>1473</v>
      </c>
      <c r="C1326" t="b">
        <f t="shared" si="20"/>
        <v>0</v>
      </c>
      <c r="D1326" t="b">
        <v>0</v>
      </c>
      <c r="E1326" t="str">
        <f ca="1">IF(ISNUMBER(_xludf.SEARCH("SANN",D1326)),D1326,"")</f>
        <v/>
      </c>
    </row>
    <row r="1327" spans="1:5">
      <c r="A1327" s="296" t="s">
        <v>1416</v>
      </c>
      <c r="C1327" t="b">
        <f t="shared" si="20"/>
        <v>0</v>
      </c>
      <c r="D1327" t="b">
        <v>0</v>
      </c>
      <c r="E1327" t="str">
        <f ca="1">IF(ISNUMBER(_xludf.SEARCH("SANN",D1327)),D1327,"")</f>
        <v/>
      </c>
    </row>
    <row r="1328" spans="1:5">
      <c r="A1328" s="296" t="s">
        <v>1385</v>
      </c>
      <c r="C1328" t="b">
        <f t="shared" si="20"/>
        <v>0</v>
      </c>
      <c r="D1328" t="b">
        <v>0</v>
      </c>
      <c r="E1328" t="str">
        <f ca="1">IF(ISNUMBER(_xludf.SEARCH("SANN",D1328)),D1328,"")</f>
        <v/>
      </c>
    </row>
    <row r="1329" spans="1:5">
      <c r="A1329" s="296" t="s">
        <v>1349</v>
      </c>
      <c r="C1329" t="b">
        <f t="shared" si="20"/>
        <v>0</v>
      </c>
      <c r="D1329" t="b">
        <v>0</v>
      </c>
      <c r="E1329" t="str">
        <f ca="1">IF(ISNUMBER(_xludf.SEARCH("SANN",D1329)),D1329,"")</f>
        <v/>
      </c>
    </row>
    <row r="1330" spans="1:5">
      <c r="A1330" s="296" t="s">
        <v>1574</v>
      </c>
      <c r="C1330" t="b">
        <f t="shared" si="20"/>
        <v>0</v>
      </c>
      <c r="D1330" t="b">
        <v>0</v>
      </c>
      <c r="E1330" t="str">
        <f ca="1">IF(ISNUMBER(_xludf.SEARCH("SANN",D1330)),D1330,"")</f>
        <v/>
      </c>
    </row>
    <row r="1331" spans="1:5">
      <c r="A1331" s="296" t="s">
        <v>1444</v>
      </c>
      <c r="C1331" t="b">
        <f t="shared" si="20"/>
        <v>0</v>
      </c>
      <c r="D1331" t="b">
        <v>0</v>
      </c>
      <c r="E1331" t="str">
        <f ca="1">IF(ISNUMBER(_xludf.SEARCH("SANN",D1331)),D1331,"")</f>
        <v/>
      </c>
    </row>
    <row r="1332" spans="1:5">
      <c r="A1332" s="296" t="s">
        <v>1527</v>
      </c>
      <c r="C1332" t="b">
        <f t="shared" si="20"/>
        <v>0</v>
      </c>
      <c r="D1332" t="b">
        <v>0</v>
      </c>
      <c r="E1332" t="str">
        <f ca="1">IF(ISNUMBER(_xludf.SEARCH("SANN",D1332)),D1332,"")</f>
        <v/>
      </c>
    </row>
    <row r="1333" spans="1:5">
      <c r="A1333" s="296" t="s">
        <v>1560</v>
      </c>
      <c r="C1333" t="b">
        <f t="shared" si="20"/>
        <v>1</v>
      </c>
      <c r="D1333" s="205" t="b">
        <v>1</v>
      </c>
      <c r="E1333" t="str">
        <f ca="1">IF(ISNUMBER(_xludf.SEARCH("SANN",D1333)),D1333,"")</f>
        <v/>
      </c>
    </row>
    <row r="1334" spans="1:5">
      <c r="A1334" s="296" t="s">
        <v>1809</v>
      </c>
      <c r="C1334" t="b">
        <f t="shared" si="20"/>
        <v>0</v>
      </c>
      <c r="D1334" t="b">
        <v>0</v>
      </c>
      <c r="E1334" t="str">
        <f ca="1">IF(ISNUMBER(_xludf.SEARCH("SANN",D1334)),D1334,"")</f>
        <v/>
      </c>
    </row>
    <row r="1335" spans="1:5">
      <c r="A1335" s="296" t="s">
        <v>1547</v>
      </c>
      <c r="C1335" t="b">
        <f t="shared" si="20"/>
        <v>0</v>
      </c>
      <c r="D1335" t="b">
        <v>0</v>
      </c>
      <c r="E1335" t="str">
        <f ca="1">IF(ISNUMBER(_xludf.SEARCH("SANN",D1335)),D1335,"")</f>
        <v/>
      </c>
    </row>
    <row r="1336" spans="1:5">
      <c r="A1336" s="296" t="s">
        <v>1365</v>
      </c>
      <c r="C1336" t="b">
        <f t="shared" si="20"/>
        <v>0</v>
      </c>
      <c r="D1336" t="b">
        <v>0</v>
      </c>
      <c r="E1336" t="str">
        <f ca="1">IF(ISNUMBER(_xludf.SEARCH("SANN",D1336)),D1336,"")</f>
        <v/>
      </c>
    </row>
    <row r="1337" spans="1:5">
      <c r="A1337" s="296" t="s">
        <v>1406</v>
      </c>
      <c r="C1337" t="b">
        <f t="shared" si="20"/>
        <v>0</v>
      </c>
      <c r="D1337" t="b">
        <v>0</v>
      </c>
      <c r="E1337" t="str">
        <f ca="1">IF(ISNUMBER(_xludf.SEARCH("SANN",D1337)),D1337,"")</f>
        <v/>
      </c>
    </row>
    <row r="1338" spans="1:5">
      <c r="A1338" s="296" t="s">
        <v>1402</v>
      </c>
      <c r="C1338" t="b">
        <f t="shared" si="20"/>
        <v>0</v>
      </c>
      <c r="D1338" t="b">
        <v>0</v>
      </c>
      <c r="E1338" t="str">
        <f ca="1">IF(ISNUMBER(_xludf.SEARCH("SANN",D1338)),D1338,"")</f>
        <v/>
      </c>
    </row>
    <row r="1339" spans="1:5">
      <c r="A1339" s="296" t="s">
        <v>1477</v>
      </c>
      <c r="C1339" t="b">
        <f t="shared" si="20"/>
        <v>0</v>
      </c>
      <c r="D1339" t="b">
        <v>0</v>
      </c>
      <c r="E1339" t="str">
        <f ca="1">IF(ISNUMBER(_xludf.SEARCH("SANN",D1339)),D1339,"")</f>
        <v/>
      </c>
    </row>
    <row r="1340" spans="1:5">
      <c r="A1340" s="296" t="s">
        <v>1411</v>
      </c>
      <c r="C1340" t="b">
        <f t="shared" si="20"/>
        <v>0</v>
      </c>
      <c r="D1340" t="b">
        <v>0</v>
      </c>
      <c r="E1340" t="str">
        <f ca="1">IF(ISNUMBER(_xludf.SEARCH("SANN",D1340)),D1340,"")</f>
        <v/>
      </c>
    </row>
    <row r="1341" spans="1:5">
      <c r="A1341" s="296" t="s">
        <v>1545</v>
      </c>
      <c r="C1341" t="b">
        <f t="shared" si="20"/>
        <v>0</v>
      </c>
      <c r="D1341" t="b">
        <v>0</v>
      </c>
      <c r="E1341" t="str">
        <f ca="1">IF(ISNUMBER(_xludf.SEARCH("SANN",D1341)),D1341,"")</f>
        <v/>
      </c>
    </row>
    <row r="1342" spans="1:5">
      <c r="A1342" s="296" t="s">
        <v>1329</v>
      </c>
      <c r="C1342" t="b">
        <f t="shared" si="20"/>
        <v>0</v>
      </c>
      <c r="D1342" t="b">
        <v>0</v>
      </c>
      <c r="E1342" t="str">
        <f ca="1">IF(ISNUMBER(_xludf.SEARCH("SANN",D1342)),D1342,"")</f>
        <v/>
      </c>
    </row>
    <row r="1343" spans="1:5">
      <c r="A1343" s="296" t="s">
        <v>1498</v>
      </c>
      <c r="C1343" t="b">
        <f t="shared" si="20"/>
        <v>0</v>
      </c>
      <c r="D1343" t="b">
        <v>0</v>
      </c>
      <c r="E1343" t="str">
        <f ca="1">IF(ISNUMBER(_xludf.SEARCH("SANN",D1343)),D1343,"")</f>
        <v/>
      </c>
    </row>
    <row r="1344" spans="1:5">
      <c r="A1344" s="296" t="s">
        <v>1594</v>
      </c>
      <c r="C1344" t="b">
        <f t="shared" si="20"/>
        <v>0</v>
      </c>
      <c r="D1344" t="b">
        <v>0</v>
      </c>
      <c r="E1344" t="str">
        <f ca="1">IF(ISNUMBER(_xludf.SEARCH("SANN",D1344)),D1344,"")</f>
        <v/>
      </c>
    </row>
    <row r="1345" spans="1:5">
      <c r="A1345" s="296" t="s">
        <v>1629</v>
      </c>
      <c r="C1345" t="b">
        <f t="shared" si="20"/>
        <v>0</v>
      </c>
      <c r="D1345" t="b">
        <v>0</v>
      </c>
      <c r="E1345" t="str">
        <f ca="1">IF(ISNUMBER(_xludf.SEARCH("SANN",D1345)),D1345,"")</f>
        <v/>
      </c>
    </row>
    <row r="1346" spans="1:5">
      <c r="A1346" s="296" t="s">
        <v>1186</v>
      </c>
      <c r="C1346" t="b">
        <f t="shared" si="20"/>
        <v>0</v>
      </c>
      <c r="D1346" t="b">
        <v>0</v>
      </c>
      <c r="E1346" t="str">
        <f ca="1">IF(ISNUMBER(_xludf.SEARCH("SANN",D1346)),D1346,"")</f>
        <v/>
      </c>
    </row>
    <row r="1347" spans="1:5">
      <c r="A1347" s="296" t="s">
        <v>1544</v>
      </c>
      <c r="C1347" t="b">
        <f t="shared" ref="C1347:C1410" si="21">COUNTIF($A$2:$A$1800, A1347)&gt;1</f>
        <v>0</v>
      </c>
      <c r="D1347" t="b">
        <v>0</v>
      </c>
      <c r="E1347" t="str">
        <f ca="1">IF(ISNUMBER(_xludf.SEARCH("SANN",D1347)),D1347,"")</f>
        <v/>
      </c>
    </row>
    <row r="1348" spans="1:5">
      <c r="A1348" s="296" t="s">
        <v>1601</v>
      </c>
      <c r="C1348" t="b">
        <f t="shared" si="21"/>
        <v>0</v>
      </c>
      <c r="D1348" t="b">
        <v>0</v>
      </c>
      <c r="E1348" t="str">
        <f ca="1">IF(ISNUMBER(_xludf.SEARCH("SANN",D1348)),D1348,"")</f>
        <v/>
      </c>
    </row>
    <row r="1349" spans="1:5">
      <c r="A1349" s="296" t="s">
        <v>1548</v>
      </c>
      <c r="C1349" t="b">
        <f t="shared" si="21"/>
        <v>0</v>
      </c>
      <c r="D1349" t="b">
        <v>0</v>
      </c>
      <c r="E1349" t="str">
        <f ca="1">IF(ISNUMBER(_xludf.SEARCH("SANN",D1349)),D1349,"")</f>
        <v/>
      </c>
    </row>
    <row r="1350" spans="1:5">
      <c r="A1350" s="296" t="s">
        <v>1705</v>
      </c>
      <c r="C1350" t="b">
        <f t="shared" si="21"/>
        <v>0</v>
      </c>
      <c r="D1350" t="b">
        <v>0</v>
      </c>
      <c r="E1350" t="str">
        <f ca="1">IF(ISNUMBER(_xludf.SEARCH("SANN",D1350)),D1350,"")</f>
        <v/>
      </c>
    </row>
    <row r="1351" spans="1:5">
      <c r="A1351" s="296" t="s">
        <v>1550</v>
      </c>
      <c r="C1351" t="b">
        <f t="shared" si="21"/>
        <v>0</v>
      </c>
      <c r="D1351" t="b">
        <v>0</v>
      </c>
      <c r="E1351" t="str">
        <f ca="1">IF(ISNUMBER(_xludf.SEARCH("SANN",D1351)),D1351,"")</f>
        <v/>
      </c>
    </row>
    <row r="1352" spans="1:5">
      <c r="A1352" s="296" t="s">
        <v>1529</v>
      </c>
      <c r="C1352" t="b">
        <f t="shared" si="21"/>
        <v>0</v>
      </c>
      <c r="D1352" t="b">
        <v>0</v>
      </c>
      <c r="E1352" t="str">
        <f ca="1">IF(ISNUMBER(_xludf.SEARCH("SANN",D1352)),D1352,"")</f>
        <v/>
      </c>
    </row>
    <row r="1353" spans="1:5">
      <c r="A1353" s="296" t="s">
        <v>1849</v>
      </c>
      <c r="C1353" t="b">
        <f t="shared" si="21"/>
        <v>0</v>
      </c>
      <c r="D1353" t="b">
        <v>0</v>
      </c>
      <c r="E1353" t="str">
        <f ca="1">IF(ISNUMBER(_xludf.SEARCH("SANN",D1353)),D1353,"")</f>
        <v/>
      </c>
    </row>
    <row r="1354" spans="1:5">
      <c r="A1354" s="296" t="s">
        <v>1494</v>
      </c>
      <c r="C1354" t="b">
        <f t="shared" si="21"/>
        <v>0</v>
      </c>
      <c r="D1354" t="b">
        <v>0</v>
      </c>
      <c r="E1354" t="str">
        <f ca="1">IF(ISNUMBER(_xludf.SEARCH("SANN",D1354)),D1354,"")</f>
        <v/>
      </c>
    </row>
    <row r="1355" spans="1:5">
      <c r="A1355" s="296" t="s">
        <v>1401</v>
      </c>
      <c r="C1355" t="b">
        <f t="shared" si="21"/>
        <v>0</v>
      </c>
      <c r="D1355" t="b">
        <v>0</v>
      </c>
      <c r="E1355" t="str">
        <f ca="1">IF(ISNUMBER(_xludf.SEARCH("SANN",D1355)),D1355,"")</f>
        <v/>
      </c>
    </row>
    <row r="1356" spans="1:5">
      <c r="A1356" s="296" t="s">
        <v>1318</v>
      </c>
      <c r="C1356" t="b">
        <f t="shared" si="21"/>
        <v>0</v>
      </c>
      <c r="D1356" t="b">
        <v>0</v>
      </c>
      <c r="E1356" t="str">
        <f ca="1">IF(ISNUMBER(_xludf.SEARCH("SANN",D1356)),D1356,"")</f>
        <v/>
      </c>
    </row>
    <row r="1357" spans="1:5">
      <c r="A1357" s="296" t="s">
        <v>1500</v>
      </c>
      <c r="C1357" t="b">
        <f t="shared" si="21"/>
        <v>0</v>
      </c>
      <c r="D1357" t="b">
        <v>0</v>
      </c>
      <c r="E1357" t="str">
        <f ca="1">IF(ISNUMBER(_xludf.SEARCH("SANN",D1357)),D1357,"")</f>
        <v/>
      </c>
    </row>
    <row r="1358" spans="1:5">
      <c r="A1358" s="296" t="s">
        <v>1522</v>
      </c>
      <c r="C1358" t="b">
        <f t="shared" si="21"/>
        <v>0</v>
      </c>
      <c r="D1358" t="b">
        <v>0</v>
      </c>
      <c r="E1358" t="str">
        <f ca="1">IF(ISNUMBER(_xludf.SEARCH("SANN",D1358)),D1358,"")</f>
        <v/>
      </c>
    </row>
    <row r="1359" spans="1:5">
      <c r="A1359" s="296" t="s">
        <v>1347</v>
      </c>
      <c r="C1359" t="b">
        <f t="shared" si="21"/>
        <v>0</v>
      </c>
      <c r="D1359" t="b">
        <v>0</v>
      </c>
      <c r="E1359" t="str">
        <f ca="1">IF(ISNUMBER(_xludf.SEARCH("SANN",D1359)),D1359,"")</f>
        <v/>
      </c>
    </row>
    <row r="1360" spans="1:5">
      <c r="A1360" s="296" t="s">
        <v>1484</v>
      </c>
      <c r="C1360" t="b">
        <f t="shared" si="21"/>
        <v>0</v>
      </c>
      <c r="D1360" t="b">
        <v>0</v>
      </c>
      <c r="E1360" t="str">
        <f ca="1">IF(ISNUMBER(_xludf.SEARCH("SANN",D1360)),D1360,"")</f>
        <v/>
      </c>
    </row>
    <row r="1361" spans="1:5">
      <c r="A1361" s="296" t="s">
        <v>1431</v>
      </c>
      <c r="C1361" t="b">
        <f t="shared" si="21"/>
        <v>0</v>
      </c>
      <c r="D1361" t="b">
        <v>0</v>
      </c>
      <c r="E1361" t="str">
        <f ca="1">IF(ISNUMBER(_xludf.SEARCH("SANN",D1361)),D1361,"")</f>
        <v/>
      </c>
    </row>
    <row r="1362" spans="1:5">
      <c r="A1362" s="296" t="s">
        <v>1424</v>
      </c>
      <c r="C1362" t="b">
        <f t="shared" si="21"/>
        <v>0</v>
      </c>
      <c r="D1362" t="b">
        <v>0</v>
      </c>
      <c r="E1362" t="str">
        <f ca="1">IF(ISNUMBER(_xludf.SEARCH("SANN",D1362)),D1362,"")</f>
        <v/>
      </c>
    </row>
    <row r="1363" spans="1:5">
      <c r="A1363" s="296" t="s">
        <v>1613</v>
      </c>
      <c r="C1363" t="b">
        <f t="shared" si="21"/>
        <v>0</v>
      </c>
      <c r="D1363" t="b">
        <v>0</v>
      </c>
      <c r="E1363" t="str">
        <f ca="1">IF(ISNUMBER(_xludf.SEARCH("SANN",D1363)),D1363,"")</f>
        <v/>
      </c>
    </row>
    <row r="1364" spans="1:5">
      <c r="A1364" s="296" t="s">
        <v>1407</v>
      </c>
      <c r="C1364" t="b">
        <f t="shared" si="21"/>
        <v>0</v>
      </c>
      <c r="D1364" t="b">
        <v>0</v>
      </c>
      <c r="E1364" t="str">
        <f ca="1">IF(ISNUMBER(_xludf.SEARCH("SANN",D1364)),D1364,"")</f>
        <v/>
      </c>
    </row>
    <row r="1365" spans="1:5">
      <c r="A1365" s="296" t="s">
        <v>1767</v>
      </c>
      <c r="C1365" t="b">
        <f t="shared" si="21"/>
        <v>0</v>
      </c>
      <c r="D1365" t="b">
        <v>0</v>
      </c>
      <c r="E1365" t="str">
        <f ca="1">IF(ISNUMBER(_xludf.SEARCH("SANN",D1365)),D1365,"")</f>
        <v/>
      </c>
    </row>
    <row r="1366" spans="1:5">
      <c r="A1366" s="296" t="s">
        <v>1448</v>
      </c>
      <c r="C1366" t="b">
        <f t="shared" si="21"/>
        <v>0</v>
      </c>
      <c r="D1366" t="b">
        <v>0</v>
      </c>
      <c r="E1366" t="str">
        <f ca="1">IF(ISNUMBER(_xludf.SEARCH("SANN",D1366)),D1366,"")</f>
        <v/>
      </c>
    </row>
    <row r="1367" spans="1:5">
      <c r="A1367" s="296" t="s">
        <v>1623</v>
      </c>
      <c r="C1367" t="b">
        <f t="shared" si="21"/>
        <v>0</v>
      </c>
      <c r="D1367" t="b">
        <v>0</v>
      </c>
      <c r="E1367" t="str">
        <f ca="1">IF(ISNUMBER(_xludf.SEARCH("SANN",D1367)),D1367,"")</f>
        <v/>
      </c>
    </row>
    <row r="1368" spans="1:5">
      <c r="A1368" s="296" t="s">
        <v>1538</v>
      </c>
      <c r="C1368" t="b">
        <f t="shared" si="21"/>
        <v>0</v>
      </c>
      <c r="D1368" t="b">
        <v>0</v>
      </c>
      <c r="E1368" t="str">
        <f ca="1">IF(ISNUMBER(_xludf.SEARCH("SANN",D1368)),D1368,"")</f>
        <v/>
      </c>
    </row>
    <row r="1369" spans="1:5">
      <c r="A1369" s="296" t="s">
        <v>1751</v>
      </c>
      <c r="C1369" t="b">
        <f t="shared" si="21"/>
        <v>0</v>
      </c>
      <c r="D1369" t="b">
        <v>0</v>
      </c>
      <c r="E1369" t="str">
        <f ca="1">IF(ISNUMBER(_xludf.SEARCH("SANN",D1369)),D1369,"")</f>
        <v/>
      </c>
    </row>
    <row r="1370" spans="1:5">
      <c r="A1370" s="296" t="s">
        <v>1311</v>
      </c>
      <c r="C1370" t="b">
        <f t="shared" si="21"/>
        <v>0</v>
      </c>
      <c r="D1370" t="b">
        <v>0</v>
      </c>
      <c r="E1370" t="str">
        <f ca="1">IF(ISNUMBER(_xludf.SEARCH("SANN",D1370)),D1370,"")</f>
        <v/>
      </c>
    </row>
    <row r="1371" spans="1:5">
      <c r="A1371" s="296" t="s">
        <v>1491</v>
      </c>
      <c r="C1371" t="b">
        <f t="shared" si="21"/>
        <v>0</v>
      </c>
      <c r="D1371" t="b">
        <v>0</v>
      </c>
      <c r="E1371" t="str">
        <f ca="1">IF(ISNUMBER(_xludf.SEARCH("SANN",D1371)),D1371,"")</f>
        <v/>
      </c>
    </row>
    <row r="1372" spans="1:5">
      <c r="A1372" s="296" t="s">
        <v>1194</v>
      </c>
      <c r="C1372" t="b">
        <f t="shared" si="21"/>
        <v>0</v>
      </c>
      <c r="D1372" t="b">
        <v>0</v>
      </c>
      <c r="E1372" t="str">
        <f ca="1">IF(ISNUMBER(_xludf.SEARCH("SANN",D1372)),D1372,"")</f>
        <v/>
      </c>
    </row>
    <row r="1373" spans="1:5">
      <c r="A1373" s="296" t="s">
        <v>1451</v>
      </c>
      <c r="C1373" t="b">
        <f t="shared" si="21"/>
        <v>0</v>
      </c>
      <c r="D1373" t="b">
        <v>0</v>
      </c>
      <c r="E1373" t="str">
        <f ca="1">IF(ISNUMBER(_xludf.SEARCH("SANN",D1373)),D1373,"")</f>
        <v/>
      </c>
    </row>
    <row r="1374" spans="1:5">
      <c r="A1374" s="296" t="s">
        <v>1367</v>
      </c>
      <c r="C1374" t="b">
        <f t="shared" si="21"/>
        <v>0</v>
      </c>
      <c r="D1374" t="b">
        <v>0</v>
      </c>
      <c r="E1374" t="str">
        <f ca="1">IF(ISNUMBER(_xludf.SEARCH("SANN",D1374)),D1374,"")</f>
        <v/>
      </c>
    </row>
    <row r="1375" spans="1:5">
      <c r="A1375" s="296" t="s">
        <v>1762</v>
      </c>
      <c r="C1375" t="b">
        <f t="shared" si="21"/>
        <v>0</v>
      </c>
      <c r="D1375" t="b">
        <v>0</v>
      </c>
      <c r="E1375" t="str">
        <f ca="1">IF(ISNUMBER(_xludf.SEARCH("SANN",D1375)),D1375,"")</f>
        <v/>
      </c>
    </row>
    <row r="1376" spans="1:5">
      <c r="A1376" s="296" t="s">
        <v>1434</v>
      </c>
      <c r="C1376" t="b">
        <f t="shared" si="21"/>
        <v>0</v>
      </c>
      <c r="D1376" t="b">
        <v>0</v>
      </c>
      <c r="E1376" t="str">
        <f ca="1">IF(ISNUMBER(_xludf.SEARCH("SANN",D1376)),D1376,"")</f>
        <v/>
      </c>
    </row>
    <row r="1377" spans="1:5">
      <c r="A1377" s="296" t="s">
        <v>1493</v>
      </c>
      <c r="C1377" t="b">
        <f t="shared" si="21"/>
        <v>0</v>
      </c>
      <c r="D1377" t="b">
        <v>0</v>
      </c>
      <c r="E1377" t="str">
        <f ca="1">IF(ISNUMBER(_xludf.SEARCH("SANN",D1377)),D1377,"")</f>
        <v/>
      </c>
    </row>
    <row r="1378" spans="1:5">
      <c r="A1378" s="296" t="s">
        <v>1432</v>
      </c>
      <c r="C1378" t="b">
        <f t="shared" si="21"/>
        <v>0</v>
      </c>
      <c r="D1378" t="b">
        <v>0</v>
      </c>
      <c r="E1378" t="str">
        <f ca="1">IF(ISNUMBER(_xludf.SEARCH("SANN",D1378)),D1378,"")</f>
        <v/>
      </c>
    </row>
    <row r="1379" spans="1:5">
      <c r="A1379" s="296" t="s">
        <v>1457</v>
      </c>
      <c r="C1379" t="b">
        <f t="shared" si="21"/>
        <v>0</v>
      </c>
      <c r="D1379" t="b">
        <v>0</v>
      </c>
      <c r="E1379" t="str">
        <f ca="1">IF(ISNUMBER(_xludf.SEARCH("SANN",D1379)),D1379,"")</f>
        <v/>
      </c>
    </row>
    <row r="1380" spans="1:5">
      <c r="A1380" s="296" t="s">
        <v>1450</v>
      </c>
      <c r="C1380" t="b">
        <f t="shared" si="21"/>
        <v>0</v>
      </c>
      <c r="D1380" t="b">
        <v>0</v>
      </c>
      <c r="E1380" t="str">
        <f ca="1">IF(ISNUMBER(_xludf.SEARCH("SANN",D1380)),D1380,"")</f>
        <v/>
      </c>
    </row>
    <row r="1381" spans="1:5">
      <c r="A1381" s="296" t="s">
        <v>1515</v>
      </c>
      <c r="C1381" t="b">
        <f t="shared" si="21"/>
        <v>0</v>
      </c>
      <c r="D1381" t="b">
        <v>0</v>
      </c>
      <c r="E1381" t="str">
        <f ca="1">IF(ISNUMBER(_xludf.SEARCH("SANN",D1381)),D1381,"")</f>
        <v/>
      </c>
    </row>
    <row r="1382" spans="1:5">
      <c r="A1382" s="296" t="s">
        <v>1659</v>
      </c>
      <c r="C1382" t="b">
        <f t="shared" si="21"/>
        <v>0</v>
      </c>
      <c r="D1382" t="b">
        <v>0</v>
      </c>
      <c r="E1382" t="str">
        <f ca="1">IF(ISNUMBER(_xludf.SEARCH("SANN",D1382)),D1382,"")</f>
        <v/>
      </c>
    </row>
    <row r="1383" spans="1:5">
      <c r="A1383" s="296" t="s">
        <v>1605</v>
      </c>
      <c r="C1383" t="b">
        <f t="shared" si="21"/>
        <v>0</v>
      </c>
      <c r="D1383" t="b">
        <v>0</v>
      </c>
      <c r="E1383" t="str">
        <f ca="1">IF(ISNUMBER(_xludf.SEARCH("SANN",D1383)),D1383,"")</f>
        <v/>
      </c>
    </row>
    <row r="1384" spans="1:5">
      <c r="A1384" s="296" t="s">
        <v>1610</v>
      </c>
      <c r="C1384" t="b">
        <f t="shared" si="21"/>
        <v>0</v>
      </c>
      <c r="D1384" t="b">
        <v>0</v>
      </c>
      <c r="E1384" t="str">
        <f ca="1">IF(ISNUMBER(_xludf.SEARCH("SANN",D1384)),D1384,"")</f>
        <v/>
      </c>
    </row>
    <row r="1385" spans="1:5">
      <c r="A1385" s="296" t="s">
        <v>1377</v>
      </c>
      <c r="C1385" t="b">
        <f t="shared" si="21"/>
        <v>0</v>
      </c>
      <c r="D1385" t="b">
        <v>0</v>
      </c>
      <c r="E1385" t="str">
        <f ca="1">IF(ISNUMBER(_xludf.SEARCH("SANN",D1385)),D1385,"")</f>
        <v/>
      </c>
    </row>
    <row r="1386" spans="1:5">
      <c r="A1386" s="296" t="s">
        <v>1350</v>
      </c>
      <c r="C1386" t="b">
        <f t="shared" si="21"/>
        <v>0</v>
      </c>
      <c r="D1386" t="b">
        <v>0</v>
      </c>
      <c r="E1386" t="str">
        <f ca="1">IF(ISNUMBER(_xludf.SEARCH("SANN",D1386)),D1386,"")</f>
        <v/>
      </c>
    </row>
    <row r="1387" spans="1:5">
      <c r="A1387" s="296" t="s">
        <v>1290</v>
      </c>
      <c r="C1387" t="b">
        <f t="shared" si="21"/>
        <v>0</v>
      </c>
      <c r="D1387" t="b">
        <v>0</v>
      </c>
      <c r="E1387" t="str">
        <f ca="1">IF(ISNUMBER(_xludf.SEARCH("SANN",D1387)),D1387,"")</f>
        <v/>
      </c>
    </row>
    <row r="1388" spans="1:5">
      <c r="A1388" s="296" t="s">
        <v>1390</v>
      </c>
      <c r="C1388" t="b">
        <f t="shared" si="21"/>
        <v>0</v>
      </c>
      <c r="D1388" t="b">
        <v>0</v>
      </c>
      <c r="E1388" t="str">
        <f ca="1">IF(ISNUMBER(_xludf.SEARCH("SANN",D1388)),D1388,"")</f>
        <v/>
      </c>
    </row>
    <row r="1389" spans="1:5">
      <c r="A1389" s="296" t="s">
        <v>1573</v>
      </c>
      <c r="C1389" t="b">
        <f t="shared" si="21"/>
        <v>0</v>
      </c>
      <c r="D1389" t="b">
        <v>0</v>
      </c>
      <c r="E1389" t="str">
        <f ca="1">IF(ISNUMBER(_xludf.SEARCH("SANN",D1389)),D1389,"")</f>
        <v/>
      </c>
    </row>
    <row r="1390" spans="1:5">
      <c r="A1390" s="296" t="s">
        <v>1664</v>
      </c>
      <c r="C1390" t="b">
        <f t="shared" si="21"/>
        <v>0</v>
      </c>
      <c r="D1390" t="b">
        <v>0</v>
      </c>
      <c r="E1390" t="str">
        <f ca="1">IF(ISNUMBER(_xludf.SEARCH("SANN",D1390)),D1390,"")</f>
        <v/>
      </c>
    </row>
    <row r="1391" spans="1:5">
      <c r="A1391" s="296" t="s">
        <v>1636</v>
      </c>
      <c r="C1391" t="b">
        <f t="shared" si="21"/>
        <v>0</v>
      </c>
      <c r="D1391" t="b">
        <v>0</v>
      </c>
      <c r="E1391" t="str">
        <f ca="1">IF(ISNUMBER(_xludf.SEARCH("SANN",D1391)),D1391,"")</f>
        <v/>
      </c>
    </row>
    <row r="1392" spans="1:5">
      <c r="A1392" s="296" t="s">
        <v>1591</v>
      </c>
      <c r="C1392" t="b">
        <f t="shared" si="21"/>
        <v>0</v>
      </c>
      <c r="D1392" t="b">
        <v>0</v>
      </c>
      <c r="E1392" t="str">
        <f ca="1">IF(ISNUMBER(_xludf.SEARCH("SANN",D1392)),D1392,"")</f>
        <v/>
      </c>
    </row>
    <row r="1393" spans="1:5">
      <c r="A1393" s="296" t="s">
        <v>1423</v>
      </c>
      <c r="C1393" t="b">
        <f t="shared" si="21"/>
        <v>0</v>
      </c>
      <c r="D1393" t="b">
        <v>0</v>
      </c>
      <c r="E1393" t="str">
        <f ca="1">IF(ISNUMBER(_xludf.SEARCH("SANN",D1393)),D1393,"")</f>
        <v/>
      </c>
    </row>
    <row r="1394" spans="1:5">
      <c r="A1394" s="296" t="s">
        <v>1552</v>
      </c>
      <c r="C1394" t="b">
        <f t="shared" si="21"/>
        <v>0</v>
      </c>
      <c r="D1394" t="b">
        <v>0</v>
      </c>
      <c r="E1394" t="str">
        <f ca="1">IF(ISNUMBER(_xludf.SEARCH("SANN",D1394)),D1394,"")</f>
        <v/>
      </c>
    </row>
    <row r="1395" spans="1:5">
      <c r="A1395" s="296" t="s">
        <v>1471</v>
      </c>
      <c r="C1395" t="b">
        <f t="shared" si="21"/>
        <v>0</v>
      </c>
      <c r="D1395" t="b">
        <v>0</v>
      </c>
      <c r="E1395" t="str">
        <f ca="1">IF(ISNUMBER(_xludf.SEARCH("SANN",D1395)),D1395,"")</f>
        <v/>
      </c>
    </row>
    <row r="1396" spans="1:5">
      <c r="A1396" s="296" t="s">
        <v>1677</v>
      </c>
      <c r="C1396" t="b">
        <f t="shared" si="21"/>
        <v>0</v>
      </c>
      <c r="D1396" t="b">
        <v>0</v>
      </c>
      <c r="E1396" t="str">
        <f ca="1">IF(ISNUMBER(_xludf.SEARCH("SANN",D1396)),D1396,"")</f>
        <v/>
      </c>
    </row>
    <row r="1397" spans="1:5">
      <c r="A1397" s="296" t="s">
        <v>1447</v>
      </c>
      <c r="C1397" t="b">
        <f t="shared" si="21"/>
        <v>0</v>
      </c>
      <c r="D1397" t="b">
        <v>0</v>
      </c>
      <c r="E1397" t="str">
        <f ca="1">IF(ISNUMBER(_xludf.SEARCH("SANN",D1397)),D1397,"")</f>
        <v/>
      </c>
    </row>
    <row r="1398" spans="1:5">
      <c r="A1398" s="296" t="s">
        <v>1541</v>
      </c>
      <c r="C1398" t="b">
        <f t="shared" si="21"/>
        <v>0</v>
      </c>
      <c r="D1398" t="b">
        <v>0</v>
      </c>
      <c r="E1398" t="str">
        <f ca="1">IF(ISNUMBER(_xludf.SEARCH("SANN",D1398)),D1398,"")</f>
        <v/>
      </c>
    </row>
    <row r="1399" spans="1:5">
      <c r="A1399" s="296" t="s">
        <v>1604</v>
      </c>
      <c r="C1399" t="b">
        <f t="shared" si="21"/>
        <v>0</v>
      </c>
      <c r="D1399" t="b">
        <v>0</v>
      </c>
      <c r="E1399" t="str">
        <f ca="1">IF(ISNUMBER(_xludf.SEARCH("SANN",D1399)),D1399,"")</f>
        <v/>
      </c>
    </row>
    <row r="1400" spans="1:5">
      <c r="A1400" s="296" t="s">
        <v>1801</v>
      </c>
      <c r="C1400" t="b">
        <f t="shared" si="21"/>
        <v>0</v>
      </c>
      <c r="D1400" t="b">
        <v>0</v>
      </c>
      <c r="E1400" t="str">
        <f ca="1">IF(ISNUMBER(_xludf.SEARCH("SANN",D1400)),D1400,"")</f>
        <v/>
      </c>
    </row>
    <row r="1401" spans="1:5">
      <c r="A1401" s="296" t="s">
        <v>1576</v>
      </c>
      <c r="C1401" t="b">
        <f t="shared" si="21"/>
        <v>0</v>
      </c>
      <c r="D1401" t="b">
        <v>0</v>
      </c>
      <c r="E1401" t="str">
        <f ca="1">IF(ISNUMBER(_xludf.SEARCH("SANN",D1401)),D1401,"")</f>
        <v/>
      </c>
    </row>
    <row r="1402" spans="1:5">
      <c r="A1402" s="296" t="s">
        <v>1575</v>
      </c>
      <c r="C1402" t="b">
        <f t="shared" si="21"/>
        <v>0</v>
      </c>
      <c r="D1402" t="b">
        <v>0</v>
      </c>
      <c r="E1402" t="str">
        <f ca="1">IF(ISNUMBER(_xludf.SEARCH("SANN",D1402)),D1402,"")</f>
        <v/>
      </c>
    </row>
    <row r="1403" spans="1:5">
      <c r="A1403" s="296" t="s">
        <v>1210</v>
      </c>
      <c r="C1403" t="b">
        <f t="shared" si="21"/>
        <v>0</v>
      </c>
      <c r="D1403" t="b">
        <v>0</v>
      </c>
      <c r="E1403" t="str">
        <f ca="1">IF(ISNUMBER(_xludf.SEARCH("SANN",D1403)),D1403,"")</f>
        <v/>
      </c>
    </row>
    <row r="1404" spans="1:5">
      <c r="A1404" s="296" t="s">
        <v>1752</v>
      </c>
      <c r="C1404" t="b">
        <f t="shared" si="21"/>
        <v>0</v>
      </c>
      <c r="D1404" t="b">
        <v>0</v>
      </c>
      <c r="E1404" t="str">
        <f ca="1">IF(ISNUMBER(_xludf.SEARCH("SANN",D1404)),D1404,"")</f>
        <v/>
      </c>
    </row>
    <row r="1405" spans="1:5">
      <c r="A1405" s="296" t="s">
        <v>1530</v>
      </c>
      <c r="C1405" t="b">
        <f t="shared" si="21"/>
        <v>0</v>
      </c>
      <c r="D1405" t="b">
        <v>0</v>
      </c>
      <c r="E1405" t="str">
        <f ca="1">IF(ISNUMBER(_xludf.SEARCH("SANN",D1405)),D1405,"")</f>
        <v/>
      </c>
    </row>
    <row r="1406" spans="1:5">
      <c r="A1406" s="296" t="s">
        <v>1609</v>
      </c>
      <c r="C1406" t="b">
        <f t="shared" si="21"/>
        <v>0</v>
      </c>
      <c r="D1406" t="b">
        <v>0</v>
      </c>
      <c r="E1406" t="str">
        <f ca="1">IF(ISNUMBER(_xludf.SEARCH("SANN",D1406)),D1406,"")</f>
        <v/>
      </c>
    </row>
    <row r="1407" spans="1:5">
      <c r="A1407" s="296" t="s">
        <v>1489</v>
      </c>
      <c r="C1407" t="b">
        <f t="shared" si="21"/>
        <v>0</v>
      </c>
      <c r="D1407" t="b">
        <v>0</v>
      </c>
      <c r="E1407" t="str">
        <f ca="1">IF(ISNUMBER(_xludf.SEARCH("SANN",D1407)),D1407,"")</f>
        <v/>
      </c>
    </row>
    <row r="1408" spans="1:5">
      <c r="A1408" s="296" t="s">
        <v>1418</v>
      </c>
      <c r="C1408" t="b">
        <f t="shared" si="21"/>
        <v>0</v>
      </c>
      <c r="D1408" t="b">
        <v>0</v>
      </c>
      <c r="E1408" t="str">
        <f ca="1">IF(ISNUMBER(_xludf.SEARCH("SANN",D1408)),D1408,"")</f>
        <v/>
      </c>
    </row>
    <row r="1409" spans="1:5">
      <c r="A1409" s="296" t="s">
        <v>1439</v>
      </c>
      <c r="C1409" t="b">
        <f t="shared" si="21"/>
        <v>0</v>
      </c>
      <c r="D1409" t="b">
        <v>0</v>
      </c>
      <c r="E1409" t="str">
        <f ca="1">IF(ISNUMBER(_xludf.SEARCH("SANN",D1409)),D1409,"")</f>
        <v/>
      </c>
    </row>
    <row r="1410" spans="1:5">
      <c r="A1410" s="296" t="s">
        <v>1581</v>
      </c>
      <c r="C1410" t="b">
        <f t="shared" si="21"/>
        <v>0</v>
      </c>
      <c r="D1410" t="b">
        <v>0</v>
      </c>
      <c r="E1410" t="str">
        <f ca="1">IF(ISNUMBER(_xludf.SEARCH("SANN",D1410)),D1410,"")</f>
        <v/>
      </c>
    </row>
    <row r="1411" spans="1:5">
      <c r="A1411" s="296" t="s">
        <v>1695</v>
      </c>
      <c r="C1411" t="b">
        <f t="shared" ref="C1411:C1474" si="22">COUNTIF($A$2:$A$1800, A1411)&gt;1</f>
        <v>0</v>
      </c>
      <c r="D1411" t="b">
        <v>0</v>
      </c>
      <c r="E1411" t="str">
        <f ca="1">IF(ISNUMBER(_xludf.SEARCH("SANN",D1411)),D1411,"")</f>
        <v/>
      </c>
    </row>
    <row r="1412" spans="1:5">
      <c r="A1412" s="296" t="s">
        <v>1503</v>
      </c>
      <c r="C1412" t="b">
        <f t="shared" si="22"/>
        <v>0</v>
      </c>
      <c r="D1412" t="b">
        <v>0</v>
      </c>
      <c r="E1412" t="str">
        <f ca="1">IF(ISNUMBER(_xludf.SEARCH("SANN",D1412)),D1412,"")</f>
        <v/>
      </c>
    </row>
    <row r="1413" spans="1:5">
      <c r="A1413" s="296" t="s">
        <v>1287</v>
      </c>
      <c r="C1413" t="b">
        <f t="shared" si="22"/>
        <v>0</v>
      </c>
      <c r="D1413" t="b">
        <v>0</v>
      </c>
      <c r="E1413" t="str">
        <f ca="1">IF(ISNUMBER(_xludf.SEARCH("SANN",D1413)),D1413,"")</f>
        <v/>
      </c>
    </row>
    <row r="1414" spans="1:5">
      <c r="A1414" s="296" t="s">
        <v>1626</v>
      </c>
      <c r="C1414" t="b">
        <f t="shared" si="22"/>
        <v>0</v>
      </c>
      <c r="D1414" t="b">
        <v>0</v>
      </c>
      <c r="E1414" t="str">
        <f ca="1">IF(ISNUMBER(_xludf.SEARCH("SANN",D1414)),D1414,"")</f>
        <v/>
      </c>
    </row>
    <row r="1415" spans="1:5">
      <c r="A1415" s="296" t="s">
        <v>1462</v>
      </c>
      <c r="C1415" t="b">
        <f t="shared" si="22"/>
        <v>0</v>
      </c>
      <c r="D1415" t="b">
        <v>0</v>
      </c>
      <c r="E1415" t="str">
        <f ca="1">IF(ISNUMBER(_xludf.SEARCH("SANN",D1415)),D1415,"")</f>
        <v/>
      </c>
    </row>
    <row r="1416" spans="1:5">
      <c r="A1416" s="296" t="s">
        <v>1564</v>
      </c>
      <c r="C1416" t="b">
        <f t="shared" si="22"/>
        <v>0</v>
      </c>
      <c r="D1416" t="b">
        <v>0</v>
      </c>
      <c r="E1416" t="str">
        <f ca="1">IF(ISNUMBER(_xludf.SEARCH("SANN",D1416)),D1416,"")</f>
        <v/>
      </c>
    </row>
    <row r="1417" spans="1:5">
      <c r="A1417" s="296" t="s">
        <v>1505</v>
      </c>
      <c r="C1417" t="b">
        <f t="shared" si="22"/>
        <v>0</v>
      </c>
      <c r="D1417" t="b">
        <v>0</v>
      </c>
      <c r="E1417" t="str">
        <f ca="1">IF(ISNUMBER(_xludf.SEARCH("SANN",D1417)),D1417,"")</f>
        <v/>
      </c>
    </row>
    <row r="1418" spans="1:5">
      <c r="A1418" s="296" t="s">
        <v>1203</v>
      </c>
      <c r="C1418" t="b">
        <f t="shared" si="22"/>
        <v>0</v>
      </c>
      <c r="D1418" t="b">
        <v>0</v>
      </c>
      <c r="E1418" t="str">
        <f ca="1">IF(ISNUMBER(_xludf.SEARCH("SANN",D1418)),D1418,"")</f>
        <v/>
      </c>
    </row>
    <row r="1419" spans="1:5">
      <c r="A1419" s="296" t="s">
        <v>1320</v>
      </c>
      <c r="C1419" t="b">
        <f t="shared" si="22"/>
        <v>0</v>
      </c>
      <c r="D1419" t="b">
        <v>0</v>
      </c>
      <c r="E1419" t="str">
        <f ca="1">IF(ISNUMBER(_xludf.SEARCH("SANN",D1419)),D1419,"")</f>
        <v/>
      </c>
    </row>
    <row r="1420" spans="1:5">
      <c r="A1420" s="296" t="s">
        <v>1359</v>
      </c>
      <c r="C1420" t="b">
        <f t="shared" si="22"/>
        <v>0</v>
      </c>
      <c r="D1420" t="b">
        <v>0</v>
      </c>
      <c r="E1420" t="str">
        <f ca="1">IF(ISNUMBER(_xludf.SEARCH("SANN",D1420)),D1420,"")</f>
        <v/>
      </c>
    </row>
    <row r="1421" spans="1:5">
      <c r="A1421" s="296" t="s">
        <v>1222</v>
      </c>
      <c r="C1421" t="b">
        <f t="shared" si="22"/>
        <v>0</v>
      </c>
      <c r="D1421" t="b">
        <v>0</v>
      </c>
      <c r="E1421" t="str">
        <f ca="1">IF(ISNUMBER(_xludf.SEARCH("SANN",D1421)),D1421,"")</f>
        <v/>
      </c>
    </row>
    <row r="1422" spans="1:5">
      <c r="A1422" s="296" t="s">
        <v>1175</v>
      </c>
      <c r="C1422" t="b">
        <f t="shared" si="22"/>
        <v>0</v>
      </c>
      <c r="D1422" t="b">
        <v>0</v>
      </c>
      <c r="E1422" t="str">
        <f ca="1">IF(ISNUMBER(_xludf.SEARCH("SANN",D1422)),D1422,"")</f>
        <v/>
      </c>
    </row>
    <row r="1423" spans="1:5">
      <c r="A1423" s="296" t="s">
        <v>1226</v>
      </c>
      <c r="C1423" t="b">
        <f t="shared" si="22"/>
        <v>0</v>
      </c>
      <c r="D1423" t="b">
        <v>0</v>
      </c>
      <c r="E1423" t="str">
        <f ca="1">IF(ISNUMBER(_xludf.SEARCH("SANN",D1423)),D1423,"")</f>
        <v/>
      </c>
    </row>
    <row r="1424" spans="1:5">
      <c r="A1424" s="296" t="s">
        <v>1358</v>
      </c>
      <c r="C1424" t="b">
        <f t="shared" si="22"/>
        <v>0</v>
      </c>
      <c r="D1424" t="b">
        <v>0</v>
      </c>
      <c r="E1424" t="str">
        <f ca="1">IF(ISNUMBER(_xludf.SEARCH("SANN",D1424)),D1424,"")</f>
        <v/>
      </c>
    </row>
    <row r="1425" spans="1:5">
      <c r="A1425" s="296" t="s">
        <v>1244</v>
      </c>
      <c r="C1425" t="b">
        <f t="shared" si="22"/>
        <v>0</v>
      </c>
      <c r="D1425" t="b">
        <v>0</v>
      </c>
      <c r="E1425" t="str">
        <f ca="1">IF(ISNUMBER(_xludf.SEARCH("SANN",D1425)),D1425,"")</f>
        <v/>
      </c>
    </row>
    <row r="1426" spans="1:5">
      <c r="A1426" s="296" t="s">
        <v>1189</v>
      </c>
      <c r="C1426" t="b">
        <f t="shared" si="22"/>
        <v>0</v>
      </c>
      <c r="D1426" t="b">
        <v>0</v>
      </c>
      <c r="E1426" t="str">
        <f ca="1">IF(ISNUMBER(_xludf.SEARCH("SANN",D1426)),D1426,"")</f>
        <v/>
      </c>
    </row>
    <row r="1427" spans="1:5">
      <c r="A1427" s="296" t="s">
        <v>1312</v>
      </c>
      <c r="C1427" t="b">
        <f t="shared" si="22"/>
        <v>0</v>
      </c>
      <c r="D1427" t="b">
        <v>0</v>
      </c>
      <c r="E1427" t="str">
        <f ca="1">IF(ISNUMBER(_xludf.SEARCH("SANN",D1427)),D1427,"")</f>
        <v/>
      </c>
    </row>
    <row r="1428" spans="1:5">
      <c r="A1428" s="296" t="s">
        <v>1374</v>
      </c>
      <c r="C1428" t="b">
        <f t="shared" si="22"/>
        <v>0</v>
      </c>
      <c r="D1428" t="b">
        <v>0</v>
      </c>
      <c r="E1428" t="str">
        <f ca="1">IF(ISNUMBER(_xludf.SEARCH("SANN",D1428)),D1428,"")</f>
        <v/>
      </c>
    </row>
    <row r="1429" spans="1:5">
      <c r="A1429" s="296" t="s">
        <v>1205</v>
      </c>
      <c r="C1429" t="b">
        <f t="shared" si="22"/>
        <v>0</v>
      </c>
      <c r="D1429" t="b">
        <v>0</v>
      </c>
      <c r="E1429" t="str">
        <f ca="1">IF(ISNUMBER(_xludf.SEARCH("SANN",D1429)),D1429,"")</f>
        <v/>
      </c>
    </row>
    <row r="1430" spans="1:5">
      <c r="A1430" s="296" t="s">
        <v>1163</v>
      </c>
      <c r="C1430" t="b">
        <f t="shared" si="22"/>
        <v>0</v>
      </c>
      <c r="D1430" t="b">
        <v>0</v>
      </c>
      <c r="E1430" t="str">
        <f ca="1">IF(ISNUMBER(_xludf.SEARCH("SANN",D1430)),D1430,"")</f>
        <v/>
      </c>
    </row>
    <row r="1431" spans="1:5">
      <c r="A1431" s="296" t="s">
        <v>1168</v>
      </c>
      <c r="C1431" t="b">
        <f t="shared" si="22"/>
        <v>0</v>
      </c>
      <c r="D1431" t="b">
        <v>0</v>
      </c>
      <c r="E1431" t="str">
        <f ca="1">IF(ISNUMBER(_xludf.SEARCH("SANN",D1431)),D1431,"")</f>
        <v/>
      </c>
    </row>
    <row r="1432" spans="1:5">
      <c r="A1432" s="296" t="s">
        <v>1355</v>
      </c>
      <c r="C1432" t="b">
        <f t="shared" si="22"/>
        <v>0</v>
      </c>
      <c r="D1432" t="b">
        <v>0</v>
      </c>
      <c r="E1432" t="str">
        <f ca="1">IF(ISNUMBER(_xludf.SEARCH("SANN",D1432)),D1432,"")</f>
        <v/>
      </c>
    </row>
    <row r="1433" spans="1:5">
      <c r="A1433" s="296" t="s">
        <v>1198</v>
      </c>
      <c r="C1433" t="b">
        <f t="shared" si="22"/>
        <v>0</v>
      </c>
      <c r="D1433" t="b">
        <v>0</v>
      </c>
      <c r="E1433" t="str">
        <f ca="1">IF(ISNUMBER(_xludf.SEARCH("SANN",D1433)),D1433,"")</f>
        <v/>
      </c>
    </row>
    <row r="1434" spans="1:5">
      <c r="A1434" s="296" t="s">
        <v>1281</v>
      </c>
      <c r="C1434" t="b">
        <f t="shared" si="22"/>
        <v>0</v>
      </c>
      <c r="D1434" t="b">
        <v>0</v>
      </c>
      <c r="E1434" t="str">
        <f ca="1">IF(ISNUMBER(_xludf.SEARCH("SANN",D1434)),D1434,"")</f>
        <v/>
      </c>
    </row>
    <row r="1435" spans="1:5">
      <c r="A1435" s="296" t="s">
        <v>1161</v>
      </c>
      <c r="C1435" t="b">
        <f t="shared" si="22"/>
        <v>0</v>
      </c>
      <c r="D1435" t="b">
        <v>0</v>
      </c>
      <c r="E1435" t="str">
        <f ca="1">IF(ISNUMBER(_xludf.SEARCH("SANN",D1435)),D1435,"")</f>
        <v/>
      </c>
    </row>
    <row r="1436" spans="1:5">
      <c r="A1436" s="296" t="s">
        <v>1272</v>
      </c>
      <c r="C1436" t="b">
        <f t="shared" si="22"/>
        <v>0</v>
      </c>
      <c r="D1436" t="b">
        <v>0</v>
      </c>
      <c r="E1436" t="str">
        <f ca="1">IF(ISNUMBER(_xludf.SEARCH("SANN",D1436)),D1436,"")</f>
        <v/>
      </c>
    </row>
    <row r="1437" spans="1:5">
      <c r="A1437" s="296" t="s">
        <v>1487</v>
      </c>
      <c r="C1437" t="b">
        <f t="shared" si="22"/>
        <v>0</v>
      </c>
      <c r="D1437" t="b">
        <v>0</v>
      </c>
      <c r="E1437" t="str">
        <f ca="1">IF(ISNUMBER(_xludf.SEARCH("SANN",D1437)),D1437,"")</f>
        <v/>
      </c>
    </row>
    <row r="1438" spans="1:5">
      <c r="A1438" s="296" t="s">
        <v>1149</v>
      </c>
      <c r="C1438" t="b">
        <f t="shared" si="22"/>
        <v>0</v>
      </c>
      <c r="D1438" t="b">
        <v>0</v>
      </c>
      <c r="E1438" t="str">
        <f ca="1">IF(ISNUMBER(_xludf.SEARCH("SANN",D1438)),D1438,"")</f>
        <v/>
      </c>
    </row>
    <row r="1439" spans="1:5">
      <c r="A1439" s="296" t="s">
        <v>1259</v>
      </c>
      <c r="C1439" t="b">
        <f t="shared" si="22"/>
        <v>0</v>
      </c>
      <c r="D1439" t="b">
        <v>0</v>
      </c>
      <c r="E1439" t="str">
        <f ca="1">IF(ISNUMBER(_xludf.SEARCH("SANN",D1439)),D1439,"")</f>
        <v/>
      </c>
    </row>
    <row r="1440" spans="1:5">
      <c r="A1440" s="296" t="s">
        <v>1248</v>
      </c>
      <c r="C1440" t="b">
        <f t="shared" si="22"/>
        <v>0</v>
      </c>
      <c r="D1440" t="b">
        <v>0</v>
      </c>
      <c r="E1440" t="str">
        <f ca="1">IF(ISNUMBER(_xludf.SEARCH("SANN",D1440)),D1440,"")</f>
        <v/>
      </c>
    </row>
    <row r="1441" spans="1:5">
      <c r="A1441" s="296" t="s">
        <v>1352</v>
      </c>
      <c r="C1441" t="b">
        <f t="shared" si="22"/>
        <v>0</v>
      </c>
      <c r="D1441" t="b">
        <v>0</v>
      </c>
      <c r="E1441" t="str">
        <f ca="1">IF(ISNUMBER(_xludf.SEARCH("SANN",D1441)),D1441,"")</f>
        <v/>
      </c>
    </row>
    <row r="1442" spans="1:5">
      <c r="A1442" s="296" t="s">
        <v>1225</v>
      </c>
      <c r="C1442" t="b">
        <f t="shared" si="22"/>
        <v>0</v>
      </c>
      <c r="D1442" t="b">
        <v>0</v>
      </c>
      <c r="E1442" t="str">
        <f ca="1">IF(ISNUMBER(_xludf.SEARCH("SANN",D1442)),D1442,"")</f>
        <v/>
      </c>
    </row>
    <row r="1443" spans="1:5">
      <c r="A1443" s="296" t="s">
        <v>1211</v>
      </c>
      <c r="C1443" t="b">
        <f t="shared" si="22"/>
        <v>0</v>
      </c>
      <c r="D1443" t="b">
        <v>0</v>
      </c>
      <c r="E1443" t="str">
        <f ca="1">IF(ISNUMBER(_xludf.SEARCH("SANN",D1443)),D1443,"")</f>
        <v/>
      </c>
    </row>
    <row r="1444" spans="1:5">
      <c r="A1444" s="296" t="s">
        <v>1155</v>
      </c>
      <c r="C1444" t="b">
        <f t="shared" si="22"/>
        <v>0</v>
      </c>
      <c r="D1444" t="b">
        <v>0</v>
      </c>
      <c r="E1444" t="str">
        <f ca="1">IF(ISNUMBER(_xludf.SEARCH("SANN",D1444)),D1444,"")</f>
        <v/>
      </c>
    </row>
    <row r="1445" spans="1:5">
      <c r="A1445" s="296" t="s">
        <v>1368</v>
      </c>
      <c r="C1445" t="b">
        <f t="shared" si="22"/>
        <v>0</v>
      </c>
      <c r="D1445" t="b">
        <v>0</v>
      </c>
      <c r="E1445" t="str">
        <f ca="1">IF(ISNUMBER(_xludf.SEARCH("SANN",D1445)),D1445,"")</f>
        <v/>
      </c>
    </row>
    <row r="1446" spans="1:5">
      <c r="A1446" s="296" t="s">
        <v>1310</v>
      </c>
      <c r="C1446" t="b">
        <f t="shared" si="22"/>
        <v>0</v>
      </c>
      <c r="D1446" t="b">
        <v>0</v>
      </c>
      <c r="E1446" t="str">
        <f ca="1">IF(ISNUMBER(_xludf.SEARCH("SANN",D1446)),D1446,"")</f>
        <v/>
      </c>
    </row>
    <row r="1447" spans="1:5">
      <c r="A1447" s="296" t="s">
        <v>1209</v>
      </c>
      <c r="C1447" t="b">
        <f t="shared" si="22"/>
        <v>0</v>
      </c>
      <c r="D1447" t="b">
        <v>0</v>
      </c>
      <c r="E1447" t="str">
        <f ca="1">IF(ISNUMBER(_xludf.SEARCH("SANN",D1447)),D1447,"")</f>
        <v/>
      </c>
    </row>
    <row r="1448" spans="1:5">
      <c r="A1448" s="296" t="s">
        <v>1363</v>
      </c>
      <c r="C1448" t="b">
        <f t="shared" si="22"/>
        <v>0</v>
      </c>
      <c r="D1448" t="b">
        <v>0</v>
      </c>
      <c r="E1448" t="str">
        <f ca="1">IF(ISNUMBER(_xludf.SEARCH("SANN",D1448)),D1448,"")</f>
        <v/>
      </c>
    </row>
    <row r="1449" spans="1:5">
      <c r="A1449" s="296" t="s">
        <v>1217</v>
      </c>
      <c r="C1449" t="b">
        <f t="shared" si="22"/>
        <v>0</v>
      </c>
      <c r="D1449" t="b">
        <v>0</v>
      </c>
      <c r="E1449" t="str">
        <f ca="1">IF(ISNUMBER(_xludf.SEARCH("SANN",D1449)),D1449,"")</f>
        <v/>
      </c>
    </row>
    <row r="1450" spans="1:5">
      <c r="A1450" s="296" t="s">
        <v>1162</v>
      </c>
      <c r="C1450" t="b">
        <f t="shared" si="22"/>
        <v>0</v>
      </c>
      <c r="D1450" t="b">
        <v>0</v>
      </c>
      <c r="E1450" t="str">
        <f ca="1">IF(ISNUMBER(_xludf.SEARCH("SANN",D1450)),D1450,"")</f>
        <v/>
      </c>
    </row>
    <row r="1451" spans="1:5">
      <c r="A1451" s="296" t="s">
        <v>1342</v>
      </c>
      <c r="C1451" t="b">
        <f t="shared" si="22"/>
        <v>0</v>
      </c>
      <c r="D1451" t="b">
        <v>0</v>
      </c>
      <c r="E1451" t="str">
        <f ca="1">IF(ISNUMBER(_xludf.SEARCH("SANN",D1451)),D1451,"")</f>
        <v/>
      </c>
    </row>
    <row r="1452" spans="1:5">
      <c r="A1452" s="296" t="s">
        <v>1282</v>
      </c>
      <c r="C1452" t="b">
        <f t="shared" si="22"/>
        <v>0</v>
      </c>
      <c r="D1452" t="b">
        <v>0</v>
      </c>
      <c r="E1452" t="str">
        <f ca="1">IF(ISNUMBER(_xludf.SEARCH("SANN",D1452)),D1452,"")</f>
        <v/>
      </c>
    </row>
    <row r="1453" spans="1:5">
      <c r="A1453" s="296" t="s">
        <v>1271</v>
      </c>
      <c r="C1453" t="b">
        <f t="shared" si="22"/>
        <v>0</v>
      </c>
      <c r="D1453" t="b">
        <v>0</v>
      </c>
      <c r="E1453" t="str">
        <f ca="1">IF(ISNUMBER(_xludf.SEARCH("SANN",D1453)),D1453,"")</f>
        <v/>
      </c>
    </row>
    <row r="1454" spans="1:5">
      <c r="A1454" s="296" t="s">
        <v>1251</v>
      </c>
      <c r="C1454" t="b">
        <f t="shared" si="22"/>
        <v>0</v>
      </c>
      <c r="D1454" t="b">
        <v>0</v>
      </c>
      <c r="E1454" t="str">
        <f ca="1">IF(ISNUMBER(_xludf.SEARCH("SANN",D1454)),D1454,"")</f>
        <v/>
      </c>
    </row>
    <row r="1455" spans="1:5">
      <c r="A1455" s="296" t="s">
        <v>1230</v>
      </c>
      <c r="C1455" t="b">
        <f t="shared" si="22"/>
        <v>0</v>
      </c>
      <c r="D1455" t="b">
        <v>0</v>
      </c>
      <c r="E1455" t="str">
        <f ca="1">IF(ISNUMBER(_xludf.SEARCH("SANN",D1455)),D1455,"")</f>
        <v/>
      </c>
    </row>
    <row r="1456" spans="1:5">
      <c r="A1456" s="296" t="s">
        <v>1208</v>
      </c>
      <c r="C1456" t="b">
        <f t="shared" si="22"/>
        <v>0</v>
      </c>
      <c r="D1456" t="b">
        <v>0</v>
      </c>
      <c r="E1456" t="str">
        <f ca="1">IF(ISNUMBER(_xludf.SEARCH("SANN",D1456)),D1456,"")</f>
        <v/>
      </c>
    </row>
    <row r="1457" spans="1:5">
      <c r="A1457" s="296" t="s">
        <v>1303</v>
      </c>
      <c r="C1457" t="b">
        <f t="shared" si="22"/>
        <v>0</v>
      </c>
      <c r="D1457" t="b">
        <v>0</v>
      </c>
      <c r="E1457" t="str">
        <f ca="1">IF(ISNUMBER(_xludf.SEARCH("SANN",D1457)),D1457,"")</f>
        <v/>
      </c>
    </row>
    <row r="1458" spans="1:5">
      <c r="A1458" s="296" t="s">
        <v>1193</v>
      </c>
      <c r="C1458" t="b">
        <f t="shared" si="22"/>
        <v>0</v>
      </c>
      <c r="D1458" t="b">
        <v>0</v>
      </c>
      <c r="E1458" t="str">
        <f ca="1">IF(ISNUMBER(_xludf.SEARCH("SANN",D1458)),D1458,"")</f>
        <v/>
      </c>
    </row>
    <row r="1459" spans="1:5">
      <c r="A1459" s="296" t="s">
        <v>1427</v>
      </c>
      <c r="C1459" t="b">
        <f t="shared" si="22"/>
        <v>0</v>
      </c>
      <c r="D1459" t="b">
        <v>0</v>
      </c>
      <c r="E1459" t="str">
        <f ca="1">IF(ISNUMBER(_xludf.SEARCH("SANN",D1459)),D1459,"")</f>
        <v/>
      </c>
    </row>
    <row r="1460" spans="1:5">
      <c r="A1460" s="296" t="s">
        <v>1170</v>
      </c>
      <c r="C1460" t="b">
        <f t="shared" si="22"/>
        <v>0</v>
      </c>
      <c r="D1460" t="b">
        <v>0</v>
      </c>
      <c r="E1460" t="str">
        <f ca="1">IF(ISNUMBER(_xludf.SEARCH("SANN",D1460)),D1460,"")</f>
        <v/>
      </c>
    </row>
    <row r="1461" spans="1:5">
      <c r="A1461" s="296" t="s">
        <v>1344</v>
      </c>
      <c r="C1461" t="b">
        <f t="shared" si="22"/>
        <v>0</v>
      </c>
      <c r="D1461" t="b">
        <v>0</v>
      </c>
      <c r="E1461" t="str">
        <f ca="1">IF(ISNUMBER(_xludf.SEARCH("SANN",D1461)),D1461,"")</f>
        <v/>
      </c>
    </row>
    <row r="1462" spans="1:5">
      <c r="A1462" s="296" t="s">
        <v>1275</v>
      </c>
      <c r="C1462" t="b">
        <f t="shared" si="22"/>
        <v>0</v>
      </c>
      <c r="D1462" t="b">
        <v>0</v>
      </c>
      <c r="E1462" t="str">
        <f ca="1">IF(ISNUMBER(_xludf.SEARCH("SANN",D1462)),D1462,"")</f>
        <v/>
      </c>
    </row>
    <row r="1463" spans="1:5">
      <c r="A1463" s="296" t="s">
        <v>1200</v>
      </c>
      <c r="C1463" t="b">
        <f t="shared" si="22"/>
        <v>0</v>
      </c>
      <c r="D1463" t="b">
        <v>0</v>
      </c>
      <c r="E1463" t="str">
        <f ca="1">IF(ISNUMBER(_xludf.SEARCH("SANN",D1463)),D1463,"")</f>
        <v/>
      </c>
    </row>
    <row r="1464" spans="1:5">
      <c r="A1464" s="296" t="s">
        <v>1353</v>
      </c>
      <c r="C1464" t="b">
        <f t="shared" si="22"/>
        <v>0</v>
      </c>
      <c r="D1464" t="b">
        <v>0</v>
      </c>
      <c r="E1464" t="str">
        <f ca="1">IF(ISNUMBER(_xludf.SEARCH("SANN",D1464)),D1464,"")</f>
        <v/>
      </c>
    </row>
    <row r="1465" spans="1:5">
      <c r="A1465" s="296" t="s">
        <v>1156</v>
      </c>
      <c r="C1465" t="b">
        <f t="shared" si="22"/>
        <v>0</v>
      </c>
      <c r="D1465" t="b">
        <v>0</v>
      </c>
      <c r="E1465" t="str">
        <f ca="1">IF(ISNUMBER(_xludf.SEARCH("SANN",D1465)),D1465,"")</f>
        <v/>
      </c>
    </row>
    <row r="1466" spans="1:5">
      <c r="A1466" s="296" t="s">
        <v>1397</v>
      </c>
      <c r="C1466" t="b">
        <f t="shared" si="22"/>
        <v>0</v>
      </c>
      <c r="D1466" t="b">
        <v>0</v>
      </c>
      <c r="E1466" t="str">
        <f ca="1">IF(ISNUMBER(_xludf.SEARCH("SANN",D1466)),D1466,"")</f>
        <v/>
      </c>
    </row>
    <row r="1467" spans="1:5">
      <c r="A1467" s="296" t="s">
        <v>1288</v>
      </c>
      <c r="C1467" t="b">
        <f t="shared" si="22"/>
        <v>0</v>
      </c>
      <c r="D1467" t="b">
        <v>0</v>
      </c>
      <c r="E1467" t="str">
        <f ca="1">IF(ISNUMBER(_xludf.SEARCH("SANN",D1467)),D1467,"")</f>
        <v/>
      </c>
    </row>
    <row r="1468" spans="1:5">
      <c r="A1468" s="296" t="s">
        <v>1172</v>
      </c>
      <c r="C1468" t="b">
        <f t="shared" si="22"/>
        <v>0</v>
      </c>
      <c r="D1468" t="b">
        <v>0</v>
      </c>
      <c r="E1468" t="str">
        <f ca="1">IF(ISNUMBER(_xludf.SEARCH("SANN",D1468)),D1468,"")</f>
        <v/>
      </c>
    </row>
    <row r="1469" spans="1:5">
      <c r="A1469" s="296" t="s">
        <v>1243</v>
      </c>
      <c r="C1469" t="b">
        <f t="shared" si="22"/>
        <v>0</v>
      </c>
      <c r="D1469" t="b">
        <v>0</v>
      </c>
      <c r="E1469" t="str">
        <f ca="1">IF(ISNUMBER(_xludf.SEARCH("SANN",D1469)),D1469,"")</f>
        <v/>
      </c>
    </row>
    <row r="1470" spans="1:5">
      <c r="A1470" s="296" t="s">
        <v>1354</v>
      </c>
      <c r="C1470" t="b">
        <f t="shared" si="22"/>
        <v>0</v>
      </c>
      <c r="D1470" t="b">
        <v>0</v>
      </c>
      <c r="E1470" t="str">
        <f ca="1">IF(ISNUMBER(_xludf.SEARCH("SANN",D1470)),D1470,"")</f>
        <v/>
      </c>
    </row>
    <row r="1471" spans="1:5">
      <c r="A1471" s="296" t="s">
        <v>1249</v>
      </c>
      <c r="C1471" t="b">
        <f t="shared" si="22"/>
        <v>0</v>
      </c>
      <c r="D1471" t="b">
        <v>0</v>
      </c>
      <c r="E1471" t="str">
        <f ca="1">IF(ISNUMBER(_xludf.SEARCH("SANN",D1471)),D1471,"")</f>
        <v/>
      </c>
    </row>
    <row r="1472" spans="1:5">
      <c r="A1472" s="296" t="s">
        <v>1403</v>
      </c>
      <c r="C1472" t="b">
        <f t="shared" si="22"/>
        <v>0</v>
      </c>
      <c r="D1472" t="b">
        <v>0</v>
      </c>
      <c r="E1472" t="str">
        <f ca="1">IF(ISNUMBER(_xludf.SEARCH("SANN",D1472)),D1472,"")</f>
        <v/>
      </c>
    </row>
    <row r="1473" spans="1:5">
      <c r="A1473" s="296" t="s">
        <v>1306</v>
      </c>
      <c r="C1473" t="b">
        <f t="shared" si="22"/>
        <v>0</v>
      </c>
      <c r="D1473" t="b">
        <v>0</v>
      </c>
      <c r="E1473" t="str">
        <f ca="1">IF(ISNUMBER(_xludf.SEARCH("SANN",D1473)),D1473,"")</f>
        <v/>
      </c>
    </row>
    <row r="1474" spans="1:5">
      <c r="A1474" s="296" t="s">
        <v>1165</v>
      </c>
      <c r="C1474" t="b">
        <f t="shared" si="22"/>
        <v>0</v>
      </c>
      <c r="D1474" t="b">
        <v>0</v>
      </c>
      <c r="E1474" t="str">
        <f ca="1">IF(ISNUMBER(_xludf.SEARCH("SANN",D1474)),D1474,"")</f>
        <v/>
      </c>
    </row>
    <row r="1475" spans="1:5">
      <c r="A1475" s="296" t="s">
        <v>1366</v>
      </c>
      <c r="C1475" t="b">
        <f t="shared" ref="C1475:C1538" si="23">COUNTIF($A$2:$A$1800, A1475)&gt;1</f>
        <v>0</v>
      </c>
      <c r="D1475" t="b">
        <v>0</v>
      </c>
      <c r="E1475" t="str">
        <f ca="1">IF(ISNUMBER(_xludf.SEARCH("SANN",D1475)),D1475,"")</f>
        <v/>
      </c>
    </row>
    <row r="1476" spans="1:5">
      <c r="A1476" s="296" t="s">
        <v>1223</v>
      </c>
      <c r="C1476" t="b">
        <f t="shared" si="23"/>
        <v>0</v>
      </c>
      <c r="D1476" t="b">
        <v>0</v>
      </c>
      <c r="E1476" t="str">
        <f ca="1">IF(ISNUMBER(_xludf.SEARCH("SANN",D1476)),D1476,"")</f>
        <v/>
      </c>
    </row>
    <row r="1477" spans="1:5">
      <c r="A1477" s="296" t="s">
        <v>1383</v>
      </c>
      <c r="C1477" t="b">
        <f t="shared" si="23"/>
        <v>0</v>
      </c>
      <c r="D1477" t="b">
        <v>0</v>
      </c>
      <c r="E1477" t="str">
        <f ca="1">IF(ISNUMBER(_xludf.SEARCH("SANN",D1477)),D1477,"")</f>
        <v/>
      </c>
    </row>
    <row r="1478" spans="1:5">
      <c r="A1478" s="296" t="s">
        <v>1273</v>
      </c>
      <c r="C1478" t="b">
        <f t="shared" si="23"/>
        <v>0</v>
      </c>
      <c r="D1478" t="b">
        <v>0</v>
      </c>
      <c r="E1478" t="str">
        <f ca="1">IF(ISNUMBER(_xludf.SEARCH("SANN",D1478)),D1478,"")</f>
        <v/>
      </c>
    </row>
    <row r="1479" spans="1:5">
      <c r="A1479" s="296" t="s">
        <v>1166</v>
      </c>
      <c r="C1479" t="b">
        <f t="shared" si="23"/>
        <v>0</v>
      </c>
      <c r="D1479" t="b">
        <v>0</v>
      </c>
      <c r="E1479" t="str">
        <f ca="1">IF(ISNUMBER(_xludf.SEARCH("SANN",D1479)),D1479,"")</f>
        <v/>
      </c>
    </row>
    <row r="1480" spans="1:5">
      <c r="A1480" s="296" t="s">
        <v>1319</v>
      </c>
      <c r="C1480" t="b">
        <f t="shared" si="23"/>
        <v>0</v>
      </c>
      <c r="D1480" t="b">
        <v>0</v>
      </c>
      <c r="E1480" t="str">
        <f ca="1">IF(ISNUMBER(_xludf.SEARCH("SANN",D1480)),D1480,"")</f>
        <v/>
      </c>
    </row>
    <row r="1481" spans="1:5">
      <c r="A1481" s="296" t="s">
        <v>1174</v>
      </c>
      <c r="C1481" t="b">
        <f t="shared" si="23"/>
        <v>0</v>
      </c>
      <c r="D1481" t="b">
        <v>0</v>
      </c>
      <c r="E1481" t="str">
        <f ca="1">IF(ISNUMBER(_xludf.SEARCH("SANN",D1481)),D1481,"")</f>
        <v/>
      </c>
    </row>
    <row r="1482" spans="1:5">
      <c r="A1482" s="296" t="s">
        <v>1699</v>
      </c>
      <c r="C1482" t="b">
        <f t="shared" si="23"/>
        <v>0</v>
      </c>
      <c r="D1482" t="b">
        <v>0</v>
      </c>
      <c r="E1482" t="str">
        <f ca="1">IF(ISNUMBER(_xludf.SEARCH("SANN",D1482)),D1482,"")</f>
        <v/>
      </c>
    </row>
    <row r="1483" spans="1:5">
      <c r="A1483" s="296" t="s">
        <v>1608</v>
      </c>
      <c r="C1483" t="b">
        <f t="shared" si="23"/>
        <v>0</v>
      </c>
      <c r="D1483" t="b">
        <v>0</v>
      </c>
      <c r="E1483" t="str">
        <f ca="1">IF(ISNUMBER(_xludf.SEARCH("SANN",D1483)),D1483,"")</f>
        <v/>
      </c>
    </row>
    <row r="1484" spans="1:5">
      <c r="A1484" s="296" t="s">
        <v>1307</v>
      </c>
      <c r="C1484" t="b">
        <f t="shared" si="23"/>
        <v>0</v>
      </c>
      <c r="D1484" t="b">
        <v>0</v>
      </c>
      <c r="E1484" t="str">
        <f ca="1">IF(ISNUMBER(_xludf.SEARCH("SANN",D1484)),D1484,"")</f>
        <v/>
      </c>
    </row>
    <row r="1485" spans="1:5">
      <c r="A1485" s="296" t="s">
        <v>1660</v>
      </c>
      <c r="C1485" t="b">
        <f t="shared" si="23"/>
        <v>0</v>
      </c>
      <c r="D1485" t="b">
        <v>0</v>
      </c>
      <c r="E1485" t="str">
        <f ca="1">IF(ISNUMBER(_xludf.SEARCH("SANN",D1485)),D1485,"")</f>
        <v/>
      </c>
    </row>
    <row r="1486" spans="1:5">
      <c r="A1486" s="296" t="s">
        <v>1240</v>
      </c>
      <c r="C1486" t="b">
        <f t="shared" si="23"/>
        <v>0</v>
      </c>
      <c r="D1486" t="b">
        <v>0</v>
      </c>
      <c r="E1486" t="str">
        <f ca="1">IF(ISNUMBER(_xludf.SEARCH("SANN",D1486)),D1486,"")</f>
        <v/>
      </c>
    </row>
    <row r="1487" spans="1:5">
      <c r="A1487" s="296" t="s">
        <v>1763</v>
      </c>
      <c r="C1487" t="b">
        <f t="shared" si="23"/>
        <v>0</v>
      </c>
      <c r="D1487" t="b">
        <v>0</v>
      </c>
      <c r="E1487" t="str">
        <f ca="1">IF(ISNUMBER(_xludf.SEARCH("SANN",D1487)),D1487,"")</f>
        <v/>
      </c>
    </row>
    <row r="1488" spans="1:5">
      <c r="A1488" s="296" t="s">
        <v>1607</v>
      </c>
      <c r="C1488" t="b">
        <f t="shared" si="23"/>
        <v>0</v>
      </c>
      <c r="D1488" t="b">
        <v>0</v>
      </c>
      <c r="E1488" t="str">
        <f ca="1">IF(ISNUMBER(_xludf.SEARCH("SANN",D1488)),D1488,"")</f>
        <v/>
      </c>
    </row>
    <row r="1489" spans="1:4">
      <c r="A1489" s="296" t="s">
        <v>1370</v>
      </c>
      <c r="C1489" t="b">
        <f t="shared" si="23"/>
        <v>0</v>
      </c>
      <c r="D1489" t="b">
        <v>0</v>
      </c>
    </row>
    <row r="1490" spans="1:4">
      <c r="A1490" s="296" t="s">
        <v>1554</v>
      </c>
      <c r="C1490" t="b">
        <f t="shared" si="23"/>
        <v>0</v>
      </c>
      <c r="D1490" t="b">
        <v>0</v>
      </c>
    </row>
    <row r="1491" spans="1:4">
      <c r="A1491" s="296" t="s">
        <v>1376</v>
      </c>
      <c r="C1491" t="b">
        <f t="shared" si="23"/>
        <v>0</v>
      </c>
      <c r="D1491" t="b">
        <v>0</v>
      </c>
    </row>
    <row r="1492" spans="1:4">
      <c r="A1492" s="296" t="s">
        <v>1546</v>
      </c>
      <c r="C1492" t="b">
        <f t="shared" si="23"/>
        <v>0</v>
      </c>
      <c r="D1492" t="b">
        <v>0</v>
      </c>
    </row>
    <row r="1493" spans="1:4">
      <c r="A1493" s="296" t="s">
        <v>1611</v>
      </c>
      <c r="C1493" t="b">
        <f t="shared" si="23"/>
        <v>0</v>
      </c>
      <c r="D1493" t="b">
        <v>0</v>
      </c>
    </row>
    <row r="1494" spans="1:4">
      <c r="A1494" s="296" t="s">
        <v>1185</v>
      </c>
      <c r="C1494" t="b">
        <f t="shared" si="23"/>
        <v>0</v>
      </c>
      <c r="D1494" t="b">
        <v>0</v>
      </c>
    </row>
    <row r="1495" spans="1:4">
      <c r="A1495" s="296" t="s">
        <v>1314</v>
      </c>
      <c r="C1495" t="b">
        <f t="shared" si="23"/>
        <v>0</v>
      </c>
      <c r="D1495" t="b">
        <v>0</v>
      </c>
    </row>
    <row r="1496" spans="1:4">
      <c r="A1496" s="296" t="s">
        <v>1258</v>
      </c>
      <c r="C1496" t="b">
        <f t="shared" si="23"/>
        <v>1</v>
      </c>
      <c r="D1496" s="205" t="b">
        <v>1</v>
      </c>
    </row>
    <row r="1497" spans="1:4">
      <c r="A1497" s="296" t="s">
        <v>1580</v>
      </c>
      <c r="C1497" t="b">
        <f t="shared" si="23"/>
        <v>0</v>
      </c>
      <c r="D1497" t="b">
        <v>0</v>
      </c>
    </row>
    <row r="1498" spans="1:4">
      <c r="A1498" s="296" t="s">
        <v>1567</v>
      </c>
      <c r="C1498" t="b">
        <f t="shared" si="23"/>
        <v>0</v>
      </c>
      <c r="D1498" t="b">
        <v>0</v>
      </c>
    </row>
    <row r="1499" spans="1:4">
      <c r="A1499" s="296" t="s">
        <v>1157</v>
      </c>
      <c r="C1499" t="b">
        <f t="shared" si="23"/>
        <v>0</v>
      </c>
      <c r="D1499" t="b">
        <v>0</v>
      </c>
    </row>
    <row r="1500" spans="1:4">
      <c r="A1500" s="296" t="s">
        <v>1224</v>
      </c>
      <c r="C1500" t="b">
        <f t="shared" si="23"/>
        <v>0</v>
      </c>
      <c r="D1500" t="b">
        <v>0</v>
      </c>
    </row>
    <row r="1501" spans="1:4">
      <c r="A1501" s="296" t="s">
        <v>1267</v>
      </c>
      <c r="C1501" t="b">
        <f t="shared" si="23"/>
        <v>0</v>
      </c>
      <c r="D1501" t="b">
        <v>0</v>
      </c>
    </row>
    <row r="1502" spans="1:4">
      <c r="A1502" s="296" t="s">
        <v>1499</v>
      </c>
      <c r="C1502" t="b">
        <f t="shared" si="23"/>
        <v>0</v>
      </c>
      <c r="D1502" t="b">
        <v>0</v>
      </c>
    </row>
    <row r="1503" spans="1:4">
      <c r="A1503" s="296" t="s">
        <v>1232</v>
      </c>
      <c r="C1503" t="b">
        <f t="shared" si="23"/>
        <v>1</v>
      </c>
      <c r="D1503" s="205" t="b">
        <v>1</v>
      </c>
    </row>
    <row r="1504" spans="1:4">
      <c r="A1504" s="296" t="s">
        <v>1154</v>
      </c>
      <c r="C1504" t="b">
        <f t="shared" si="23"/>
        <v>0</v>
      </c>
      <c r="D1504" t="b">
        <v>0</v>
      </c>
    </row>
    <row r="1505" spans="1:5">
      <c r="A1505" s="296" t="s">
        <v>1713</v>
      </c>
      <c r="C1505" t="b">
        <f t="shared" si="23"/>
        <v>0</v>
      </c>
      <c r="D1505" t="b">
        <v>0</v>
      </c>
    </row>
    <row r="1506" spans="1:5">
      <c r="A1506" s="296" t="s">
        <v>1486</v>
      </c>
      <c r="C1506" t="b">
        <f t="shared" si="23"/>
        <v>0</v>
      </c>
      <c r="D1506" t="b">
        <v>0</v>
      </c>
    </row>
    <row r="1507" spans="1:5">
      <c r="A1507" s="296" t="s">
        <v>1442</v>
      </c>
      <c r="C1507" t="b">
        <f t="shared" si="23"/>
        <v>0</v>
      </c>
      <c r="D1507" t="b">
        <v>0</v>
      </c>
    </row>
    <row r="1508" spans="1:5">
      <c r="A1508" s="296" t="s">
        <v>1685</v>
      </c>
      <c r="C1508" t="b">
        <f t="shared" si="23"/>
        <v>0</v>
      </c>
      <c r="D1508" t="b">
        <v>0</v>
      </c>
    </row>
    <row r="1509" spans="1:5">
      <c r="A1509" s="296" t="s">
        <v>1675</v>
      </c>
      <c r="C1509" t="b">
        <f t="shared" si="23"/>
        <v>0</v>
      </c>
      <c r="D1509" t="b">
        <v>0</v>
      </c>
    </row>
    <row r="1510" spans="1:5">
      <c r="A1510" s="296" t="s">
        <v>1513</v>
      </c>
      <c r="C1510" t="b">
        <f t="shared" si="23"/>
        <v>0</v>
      </c>
      <c r="D1510" t="b">
        <v>0</v>
      </c>
    </row>
    <row r="1511" spans="1:5">
      <c r="A1511" s="296" t="s">
        <v>1657</v>
      </c>
      <c r="C1511" t="b">
        <f t="shared" si="23"/>
        <v>0</v>
      </c>
      <c r="D1511" t="b">
        <v>0</v>
      </c>
    </row>
    <row r="1512" spans="1:5">
      <c r="A1512" s="296" t="s">
        <v>1633</v>
      </c>
      <c r="C1512" t="b">
        <f t="shared" si="23"/>
        <v>0</v>
      </c>
      <c r="D1512" t="b">
        <v>0</v>
      </c>
    </row>
    <row r="1513" spans="1:5">
      <c r="A1513" s="296" t="s">
        <v>1753</v>
      </c>
      <c r="C1513" t="b">
        <f t="shared" si="23"/>
        <v>0</v>
      </c>
      <c r="D1513" t="b">
        <v>0</v>
      </c>
    </row>
    <row r="1514" spans="1:5">
      <c r="A1514" s="296" t="s">
        <v>1466</v>
      </c>
      <c r="C1514" t="b">
        <f t="shared" si="23"/>
        <v>0</v>
      </c>
      <c r="D1514" t="b">
        <v>0</v>
      </c>
    </row>
    <row r="1515" spans="1:5">
      <c r="A1515" s="296" t="s">
        <v>1337</v>
      </c>
      <c r="C1515" t="b">
        <f t="shared" si="23"/>
        <v>0</v>
      </c>
      <c r="D1515" t="b">
        <v>0</v>
      </c>
      <c r="E1515" t="str">
        <f ca="1">IF(ISNUMBER(_xludf.SEARCH("SANN",D1515)),D1515,"")</f>
        <v/>
      </c>
    </row>
    <row r="1516" spans="1:5">
      <c r="A1516" s="296" t="s">
        <v>1525</v>
      </c>
      <c r="C1516" t="b">
        <f t="shared" si="23"/>
        <v>0</v>
      </c>
      <c r="D1516" t="b">
        <v>0</v>
      </c>
      <c r="E1516" t="str">
        <f ca="1">IF(ISNUMBER(_xludf.SEARCH("SANN",D1516)),D1516,"")</f>
        <v/>
      </c>
    </row>
    <row r="1517" spans="1:5">
      <c r="A1517" s="296" t="s">
        <v>1164</v>
      </c>
      <c r="C1517" t="b">
        <f t="shared" si="23"/>
        <v>0</v>
      </c>
      <c r="D1517" t="b">
        <v>0</v>
      </c>
      <c r="E1517" t="str">
        <f ca="1">IF(ISNUMBER(_xludf.SEARCH("SANN",D1517)),D1517,"")</f>
        <v/>
      </c>
    </row>
    <row r="1518" spans="1:5">
      <c r="A1518" s="296" t="s">
        <v>1662</v>
      </c>
      <c r="C1518" t="b">
        <f t="shared" si="23"/>
        <v>0</v>
      </c>
      <c r="D1518" t="b">
        <v>0</v>
      </c>
      <c r="E1518" t="str">
        <f ca="1">IF(ISNUMBER(_xludf.SEARCH("SANN",D1518)),D1518,"")</f>
        <v/>
      </c>
    </row>
    <row r="1519" spans="1:5">
      <c r="A1519" s="296" t="s">
        <v>1588</v>
      </c>
      <c r="C1519" t="b">
        <f t="shared" si="23"/>
        <v>0</v>
      </c>
      <c r="D1519" t="b">
        <v>0</v>
      </c>
      <c r="E1519" t="str">
        <f ca="1">IF(ISNUMBER(_xludf.SEARCH("SANN",D1519)),D1519,"")</f>
        <v/>
      </c>
    </row>
    <row r="1520" spans="1:5">
      <c r="A1520" s="296" t="s">
        <v>1338</v>
      </c>
      <c r="C1520" t="b">
        <f t="shared" si="23"/>
        <v>0</v>
      </c>
      <c r="D1520" t="b">
        <v>0</v>
      </c>
      <c r="E1520" t="str">
        <f ca="1">IF(ISNUMBER(_xludf.SEARCH("SANN",D1520)),D1520,"")</f>
        <v/>
      </c>
    </row>
    <row r="1521" spans="1:5">
      <c r="A1521" s="296" t="s">
        <v>1341</v>
      </c>
      <c r="C1521" t="b">
        <f t="shared" si="23"/>
        <v>0</v>
      </c>
      <c r="D1521" t="b">
        <v>0</v>
      </c>
      <c r="E1521" t="str">
        <f ca="1">IF(ISNUMBER(_xludf.SEARCH("SANN",D1521)),D1521,"")</f>
        <v/>
      </c>
    </row>
    <row r="1522" spans="1:5">
      <c r="A1522" s="296" t="s">
        <v>1343</v>
      </c>
      <c r="C1522" t="b">
        <f t="shared" si="23"/>
        <v>0</v>
      </c>
      <c r="D1522" t="b">
        <v>0</v>
      </c>
      <c r="E1522" t="str">
        <f ca="1">IF(ISNUMBER(_xludf.SEARCH("SANN",D1522)),D1522,"")</f>
        <v/>
      </c>
    </row>
    <row r="1523" spans="1:5">
      <c r="A1523" s="296" t="s">
        <v>1280</v>
      </c>
      <c r="C1523" t="b">
        <f t="shared" si="23"/>
        <v>0</v>
      </c>
      <c r="D1523" t="b">
        <v>0</v>
      </c>
      <c r="E1523" t="str">
        <f ca="1">IF(ISNUMBER(_xludf.SEARCH("SANN",D1523)),D1523,"")</f>
        <v/>
      </c>
    </row>
    <row r="1524" spans="1:5">
      <c r="A1524" s="296" t="s">
        <v>1297</v>
      </c>
      <c r="C1524" t="b">
        <f t="shared" si="23"/>
        <v>0</v>
      </c>
      <c r="D1524" t="b">
        <v>0</v>
      </c>
      <c r="E1524" t="str">
        <f ca="1">IF(ISNUMBER(_xludf.SEARCH("SANN",D1524)),D1524,"")</f>
        <v/>
      </c>
    </row>
    <row r="1525" spans="1:5">
      <c r="A1525" s="296" t="s">
        <v>1410</v>
      </c>
      <c r="C1525" t="b">
        <f t="shared" si="23"/>
        <v>0</v>
      </c>
      <c r="D1525" t="b">
        <v>0</v>
      </c>
      <c r="E1525" t="str">
        <f ca="1">IF(ISNUMBER(_xludf.SEARCH("SANN",D1525)),D1525,"")</f>
        <v/>
      </c>
    </row>
    <row r="1526" spans="1:5">
      <c r="A1526" s="296" t="s">
        <v>1382</v>
      </c>
      <c r="C1526" t="b">
        <f t="shared" si="23"/>
        <v>0</v>
      </c>
      <c r="D1526" t="b">
        <v>0</v>
      </c>
      <c r="E1526" t="str">
        <f ca="1">IF(ISNUMBER(_xludf.SEARCH("SANN",D1526)),D1526,"")</f>
        <v/>
      </c>
    </row>
    <row r="1527" spans="1:5">
      <c r="A1527" s="296" t="s">
        <v>1159</v>
      </c>
      <c r="C1527" t="b">
        <f t="shared" si="23"/>
        <v>0</v>
      </c>
      <c r="D1527" t="b">
        <v>0</v>
      </c>
      <c r="E1527" t="str">
        <f ca="1">IF(ISNUMBER(_xludf.SEARCH("SANN",D1527)),D1527,"")</f>
        <v/>
      </c>
    </row>
    <row r="1528" spans="1:5">
      <c r="A1528" s="296" t="s">
        <v>1510</v>
      </c>
      <c r="C1528" t="b">
        <f t="shared" si="23"/>
        <v>1</v>
      </c>
      <c r="D1528" s="205" t="b">
        <v>1</v>
      </c>
      <c r="E1528" t="str">
        <f ca="1">IF(ISNUMBER(_xludf.SEARCH("SANN",D1528)),D1528,"")</f>
        <v/>
      </c>
    </row>
    <row r="1529" spans="1:5">
      <c r="A1529" s="296" t="s">
        <v>1542</v>
      </c>
      <c r="C1529" t="b">
        <f t="shared" si="23"/>
        <v>0</v>
      </c>
      <c r="D1529" t="b">
        <v>0</v>
      </c>
      <c r="E1529" t="str">
        <f ca="1">IF(ISNUMBER(_xludf.SEARCH("SANN",D1529)),D1529,"")</f>
        <v/>
      </c>
    </row>
    <row r="1530" spans="1:5">
      <c r="A1530" s="296" t="s">
        <v>1413</v>
      </c>
      <c r="C1530" t="b">
        <f t="shared" si="23"/>
        <v>0</v>
      </c>
      <c r="D1530" t="b">
        <v>0</v>
      </c>
      <c r="E1530" t="str">
        <f ca="1">IF(ISNUMBER(_xludf.SEARCH("SANN",D1530)),D1530,"")</f>
        <v/>
      </c>
    </row>
    <row r="1531" spans="1:5">
      <c r="A1531" s="296" t="s">
        <v>1330</v>
      </c>
      <c r="C1531" t="b">
        <f t="shared" si="23"/>
        <v>0</v>
      </c>
      <c r="D1531" t="b">
        <v>0</v>
      </c>
      <c r="E1531" t="str">
        <f ca="1">IF(ISNUMBER(_xludf.SEARCH("SANN",D1531)),D1531,"")</f>
        <v/>
      </c>
    </row>
    <row r="1532" spans="1:5">
      <c r="A1532" s="296" t="s">
        <v>1254</v>
      </c>
      <c r="C1532" t="b">
        <f t="shared" si="23"/>
        <v>0</v>
      </c>
      <c r="D1532" t="b">
        <v>0</v>
      </c>
      <c r="E1532" t="str">
        <f ca="1">IF(ISNUMBER(_xludf.SEARCH("SANN",D1532)),D1532,"")</f>
        <v/>
      </c>
    </row>
    <row r="1533" spans="1:5">
      <c r="A1533" s="296" t="s">
        <v>1490</v>
      </c>
      <c r="C1533" t="b">
        <f t="shared" si="23"/>
        <v>0</v>
      </c>
      <c r="D1533" t="b">
        <v>0</v>
      </c>
      <c r="E1533" t="str">
        <f ca="1">IF(ISNUMBER(_xludf.SEARCH("SANN",D1533)),D1533,"")</f>
        <v/>
      </c>
    </row>
    <row r="1534" spans="1:5">
      <c r="A1534" s="296" t="s">
        <v>1334</v>
      </c>
      <c r="C1534" t="b">
        <f t="shared" si="23"/>
        <v>0</v>
      </c>
      <c r="D1534" t="b">
        <v>0</v>
      </c>
      <c r="E1534" t="str">
        <f ca="1">IF(ISNUMBER(_xludf.SEARCH("SANN",D1534)),D1534,"")</f>
        <v/>
      </c>
    </row>
    <row r="1535" spans="1:5">
      <c r="A1535" s="296" t="s">
        <v>1469</v>
      </c>
      <c r="C1535" t="b">
        <f t="shared" si="23"/>
        <v>0</v>
      </c>
      <c r="D1535" t="b">
        <v>0</v>
      </c>
      <c r="E1535" t="str">
        <f ca="1">IF(ISNUMBER(_xludf.SEARCH("SANN",D1535)),D1535,"")</f>
        <v/>
      </c>
    </row>
    <row r="1536" spans="1:5">
      <c r="A1536" s="296" t="s">
        <v>1332</v>
      </c>
      <c r="C1536" t="b">
        <f t="shared" si="23"/>
        <v>0</v>
      </c>
      <c r="D1536" t="b">
        <v>0</v>
      </c>
      <c r="E1536" t="str">
        <f ca="1">IF(ISNUMBER(_xludf.SEARCH("SANN",D1536)),D1536,"")</f>
        <v/>
      </c>
    </row>
    <row r="1537" spans="1:5">
      <c r="A1537" s="296" t="s">
        <v>1437</v>
      </c>
      <c r="C1537" t="b">
        <f t="shared" si="23"/>
        <v>0</v>
      </c>
      <c r="D1537" t="b">
        <v>0</v>
      </c>
      <c r="E1537" t="str">
        <f ca="1">IF(ISNUMBER(_xludf.SEARCH("SANN",D1537)),D1537,"")</f>
        <v/>
      </c>
    </row>
    <row r="1538" spans="1:5">
      <c r="A1538" s="296" t="s">
        <v>1246</v>
      </c>
      <c r="C1538" t="b">
        <f t="shared" si="23"/>
        <v>0</v>
      </c>
      <c r="D1538" t="b">
        <v>0</v>
      </c>
      <c r="E1538" t="str">
        <f ca="1">IF(ISNUMBER(_xludf.SEARCH("SANN",D1538)),D1538,"")</f>
        <v/>
      </c>
    </row>
    <row r="1539" spans="1:5">
      <c r="A1539" s="296" t="s">
        <v>1463</v>
      </c>
      <c r="C1539" t="b">
        <f t="shared" ref="C1539:C1602" si="24">COUNTIF($A$2:$A$1800, A1539)&gt;1</f>
        <v>0</v>
      </c>
      <c r="D1539" t="b">
        <v>0</v>
      </c>
      <c r="E1539" t="str">
        <f ca="1">IF(ISNUMBER(_xludf.SEARCH("SANN",D1539)),D1539,"")</f>
        <v/>
      </c>
    </row>
    <row r="1540" spans="1:5">
      <c r="A1540" s="296" t="s">
        <v>1559</v>
      </c>
      <c r="C1540" t="b">
        <f t="shared" si="24"/>
        <v>0</v>
      </c>
      <c r="D1540" t="b">
        <v>0</v>
      </c>
      <c r="E1540" t="str">
        <f ca="1">IF(ISNUMBER(_xludf.SEARCH("SANN",D1540)),D1540,"")</f>
        <v/>
      </c>
    </row>
    <row r="1541" spans="1:5">
      <c r="A1541" s="296" t="s">
        <v>1201</v>
      </c>
      <c r="C1541" t="b">
        <f t="shared" si="24"/>
        <v>0</v>
      </c>
      <c r="D1541" t="b">
        <v>0</v>
      </c>
      <c r="E1541" t="str">
        <f ca="1">IF(ISNUMBER(_xludf.SEARCH("SANN",D1541)),D1541,"")</f>
        <v/>
      </c>
    </row>
    <row r="1542" spans="1:5">
      <c r="A1542" s="296" t="s">
        <v>1008</v>
      </c>
      <c r="C1542" t="b">
        <f t="shared" si="24"/>
        <v>0</v>
      </c>
      <c r="D1542" t="b">
        <v>0</v>
      </c>
      <c r="E1542" t="str">
        <f ca="1">IF(ISNUMBER(_xludf.SEARCH("SANN",D1542)),D1542,"")</f>
        <v/>
      </c>
    </row>
    <row r="1543" spans="1:5">
      <c r="A1543" s="296" t="s">
        <v>614</v>
      </c>
      <c r="C1543" t="b">
        <f t="shared" si="24"/>
        <v>0</v>
      </c>
      <c r="D1543" t="b">
        <v>0</v>
      </c>
      <c r="E1543" t="str">
        <f ca="1">IF(ISNUMBER(_xludf.SEARCH("SANN",D1543)),D1543,"")</f>
        <v/>
      </c>
    </row>
    <row r="1544" spans="1:5">
      <c r="A1544" s="296" t="s">
        <v>643</v>
      </c>
      <c r="C1544" t="b">
        <f t="shared" si="24"/>
        <v>0</v>
      </c>
      <c r="D1544" t="b">
        <v>0</v>
      </c>
      <c r="E1544" t="str">
        <f ca="1">IF(ISNUMBER(_xludf.SEARCH("SANN",D1544)),D1544,"")</f>
        <v/>
      </c>
    </row>
    <row r="1545" spans="1:5">
      <c r="A1545" s="296" t="s">
        <v>633</v>
      </c>
      <c r="C1545" t="b">
        <f t="shared" si="24"/>
        <v>0</v>
      </c>
      <c r="D1545" t="b">
        <v>0</v>
      </c>
      <c r="E1545" t="str">
        <f ca="1">IF(ISNUMBER(_xludf.SEARCH("SANN",D1545)),D1545,"")</f>
        <v/>
      </c>
    </row>
    <row r="1546" spans="1:5">
      <c r="A1546" s="296" t="s">
        <v>1103</v>
      </c>
      <c r="C1546" t="b">
        <f t="shared" si="24"/>
        <v>0</v>
      </c>
      <c r="D1546" t="b">
        <v>0</v>
      </c>
      <c r="E1546" t="str">
        <f ca="1">IF(ISNUMBER(_xludf.SEARCH("SANN",D1546)),D1546,"")</f>
        <v/>
      </c>
    </row>
    <row r="1547" spans="1:5">
      <c r="A1547" s="296" t="s">
        <v>1082</v>
      </c>
      <c r="C1547" t="b">
        <f t="shared" si="24"/>
        <v>0</v>
      </c>
      <c r="D1547" t="b">
        <v>0</v>
      </c>
      <c r="E1547" t="str">
        <f ca="1">IF(ISNUMBER(_xludf.SEARCH("SANN",D1547)),D1547,"")</f>
        <v/>
      </c>
    </row>
    <row r="1548" spans="1:5">
      <c r="A1548" s="296" t="s">
        <v>743</v>
      </c>
      <c r="C1548" t="b">
        <f t="shared" si="24"/>
        <v>0</v>
      </c>
      <c r="D1548" t="b">
        <v>0</v>
      </c>
      <c r="E1548" t="str">
        <f ca="1">IF(ISNUMBER(_xludf.SEARCH("SANN",D1548)),D1548,"")</f>
        <v/>
      </c>
    </row>
    <row r="1549" spans="1:5">
      <c r="A1549" s="296" t="s">
        <v>629</v>
      </c>
      <c r="C1549" t="b">
        <f t="shared" si="24"/>
        <v>0</v>
      </c>
      <c r="D1549" t="b">
        <v>0</v>
      </c>
      <c r="E1549" t="str">
        <f ca="1">IF(ISNUMBER(_xludf.SEARCH("SANN",D1549)),D1549,"")</f>
        <v/>
      </c>
    </row>
    <row r="1550" spans="1:5">
      <c r="A1550" s="296" t="s">
        <v>1040</v>
      </c>
      <c r="C1550" t="b">
        <f t="shared" si="24"/>
        <v>0</v>
      </c>
      <c r="D1550" t="b">
        <v>0</v>
      </c>
      <c r="E1550" t="str">
        <f ca="1">IF(ISNUMBER(_xludf.SEARCH("SANN",D1550)),D1550,"")</f>
        <v/>
      </c>
    </row>
    <row r="1551" spans="1:5">
      <c r="A1551" s="296" t="s">
        <v>626</v>
      </c>
      <c r="C1551" t="b">
        <f t="shared" si="24"/>
        <v>0</v>
      </c>
      <c r="D1551" t="b">
        <v>0</v>
      </c>
      <c r="E1551" t="str">
        <f ca="1">IF(ISNUMBER(_xludf.SEARCH("SANN",D1551)),D1551,"")</f>
        <v/>
      </c>
    </row>
    <row r="1552" spans="1:5">
      <c r="A1552" s="296" t="s">
        <v>1139</v>
      </c>
      <c r="C1552" t="b">
        <f t="shared" si="24"/>
        <v>0</v>
      </c>
      <c r="D1552" t="b">
        <v>0</v>
      </c>
      <c r="E1552" t="str">
        <f ca="1">IF(ISNUMBER(_xludf.SEARCH("SANN",D1552)),D1552,"")</f>
        <v/>
      </c>
    </row>
    <row r="1553" spans="1:5">
      <c r="A1553" s="296" t="s">
        <v>1018</v>
      </c>
      <c r="C1553" t="b">
        <f t="shared" si="24"/>
        <v>0</v>
      </c>
      <c r="D1553" t="b">
        <v>0</v>
      </c>
      <c r="E1553" t="str">
        <f ca="1">IF(ISNUMBER(_xludf.SEARCH("SANN",D1553)),D1553,"")</f>
        <v/>
      </c>
    </row>
    <row r="1554" spans="1:5">
      <c r="A1554" s="296" t="s">
        <v>1138</v>
      </c>
      <c r="C1554" t="b">
        <f t="shared" si="24"/>
        <v>0</v>
      </c>
      <c r="D1554" t="b">
        <v>0</v>
      </c>
      <c r="E1554" t="str">
        <f ca="1">IF(ISNUMBER(_xludf.SEARCH("SANN",D1554)),D1554,"")</f>
        <v/>
      </c>
    </row>
    <row r="1555" spans="1:5">
      <c r="A1555" s="296" t="s">
        <v>859</v>
      </c>
      <c r="C1555" t="b">
        <f t="shared" si="24"/>
        <v>0</v>
      </c>
      <c r="D1555" t="b">
        <v>0</v>
      </c>
      <c r="E1555" t="str">
        <f ca="1">IF(ISNUMBER(_xludf.SEARCH("SANN",D1555)),D1555,"")</f>
        <v/>
      </c>
    </row>
    <row r="1556" spans="1:5">
      <c r="A1556" s="296" t="s">
        <v>1042</v>
      </c>
      <c r="C1556" t="b">
        <f t="shared" si="24"/>
        <v>0</v>
      </c>
      <c r="D1556" t="b">
        <v>0</v>
      </c>
      <c r="E1556" t="str">
        <f ca="1">IF(ISNUMBER(_xludf.SEARCH("SANN",D1556)),D1556,"")</f>
        <v/>
      </c>
    </row>
    <row r="1557" spans="1:5">
      <c r="A1557" s="296" t="s">
        <v>987</v>
      </c>
      <c r="C1557" t="b">
        <f t="shared" si="24"/>
        <v>0</v>
      </c>
      <c r="D1557" t="b">
        <v>0</v>
      </c>
      <c r="E1557" t="str">
        <f ca="1">IF(ISNUMBER(_xludf.SEARCH("SANN",D1557)),D1557,"")</f>
        <v/>
      </c>
    </row>
    <row r="1558" spans="1:5">
      <c r="A1558" s="296" t="s">
        <v>761</v>
      </c>
      <c r="C1558" t="b">
        <f t="shared" si="24"/>
        <v>0</v>
      </c>
      <c r="D1558" t="b">
        <v>0</v>
      </c>
      <c r="E1558" t="str">
        <f ca="1">IF(ISNUMBER(_xludf.SEARCH("SANN",D1558)),D1558,"")</f>
        <v/>
      </c>
    </row>
    <row r="1559" spans="1:5">
      <c r="A1559" s="296" t="s">
        <v>867</v>
      </c>
      <c r="C1559" t="b">
        <f t="shared" si="24"/>
        <v>0</v>
      </c>
      <c r="D1559" t="b">
        <v>0</v>
      </c>
      <c r="E1559" t="str">
        <f ca="1">IF(ISNUMBER(_xludf.SEARCH("SANN",D1559)),D1559,"")</f>
        <v/>
      </c>
    </row>
    <row r="1560" spans="1:5">
      <c r="A1560" s="296" t="s">
        <v>575</v>
      </c>
      <c r="C1560" t="b">
        <f t="shared" si="24"/>
        <v>0</v>
      </c>
      <c r="D1560" t="b">
        <v>0</v>
      </c>
      <c r="E1560" t="str">
        <f ca="1">IF(ISNUMBER(_xludf.SEARCH("SANN",D1560)),D1560,"")</f>
        <v/>
      </c>
    </row>
    <row r="1561" spans="1:5">
      <c r="A1561" s="296" t="s">
        <v>1031</v>
      </c>
      <c r="C1561" t="b">
        <f t="shared" si="24"/>
        <v>0</v>
      </c>
      <c r="D1561" t="b">
        <v>0</v>
      </c>
      <c r="E1561" t="str">
        <f ca="1">IF(ISNUMBER(_xludf.SEARCH("SANN",D1561)),D1561,"")</f>
        <v/>
      </c>
    </row>
    <row r="1562" spans="1:5">
      <c r="A1562" s="296" t="s">
        <v>2500</v>
      </c>
      <c r="C1562" t="b">
        <f t="shared" si="24"/>
        <v>1</v>
      </c>
      <c r="D1562" s="205" t="b">
        <v>1</v>
      </c>
      <c r="E1562" t="str">
        <f ca="1">IF(ISNUMBER(_xludf.SEARCH("SANN",D1562)),D1562,"")</f>
        <v/>
      </c>
    </row>
    <row r="1563" spans="1:5">
      <c r="A1563" s="296" t="s">
        <v>1096</v>
      </c>
      <c r="C1563" t="b">
        <f t="shared" si="24"/>
        <v>0</v>
      </c>
      <c r="D1563" t="b">
        <v>0</v>
      </c>
      <c r="E1563" t="str">
        <f ca="1">IF(ISNUMBER(_xludf.SEARCH("SANN",D1563)),D1563,"")</f>
        <v/>
      </c>
    </row>
    <row r="1564" spans="1:5">
      <c r="A1564" s="296" t="s">
        <v>1009</v>
      </c>
      <c r="C1564" t="b">
        <f t="shared" si="24"/>
        <v>0</v>
      </c>
      <c r="D1564" t="b">
        <v>0</v>
      </c>
      <c r="E1564" t="str">
        <f ca="1">IF(ISNUMBER(_xludf.SEARCH("SANN",D1564)),D1564,"")</f>
        <v/>
      </c>
    </row>
    <row r="1565" spans="1:5">
      <c r="A1565" s="296" t="s">
        <v>1070</v>
      </c>
      <c r="C1565" t="b">
        <f t="shared" si="24"/>
        <v>0</v>
      </c>
      <c r="D1565" t="b">
        <v>0</v>
      </c>
      <c r="E1565" t="str">
        <f ca="1">IF(ISNUMBER(_xludf.SEARCH("SANN",D1565)),D1565,"")</f>
        <v/>
      </c>
    </row>
    <row r="1566" spans="1:5">
      <c r="A1566" s="296" t="s">
        <v>1037</v>
      </c>
      <c r="C1566" t="b">
        <f t="shared" si="24"/>
        <v>0</v>
      </c>
      <c r="D1566" t="b">
        <v>0</v>
      </c>
      <c r="E1566" t="str">
        <f ca="1">IF(ISNUMBER(_xludf.SEARCH("SANN",D1566)),D1566,"")</f>
        <v/>
      </c>
    </row>
    <row r="1567" spans="1:5">
      <c r="A1567" s="296" t="s">
        <v>952</v>
      </c>
      <c r="C1567" t="b">
        <f t="shared" si="24"/>
        <v>0</v>
      </c>
      <c r="D1567" t="b">
        <v>0</v>
      </c>
      <c r="E1567" t="str">
        <f ca="1">IF(ISNUMBER(_xludf.SEARCH("SANN",D1567)),D1567,"")</f>
        <v/>
      </c>
    </row>
    <row r="1568" spans="1:5">
      <c r="A1568" s="296" t="s">
        <v>924</v>
      </c>
      <c r="C1568" t="b">
        <f t="shared" si="24"/>
        <v>0</v>
      </c>
      <c r="D1568" t="b">
        <v>0</v>
      </c>
      <c r="E1568" t="str">
        <f ca="1">IF(ISNUMBER(_xludf.SEARCH("SANN",D1568)),D1568,"")</f>
        <v/>
      </c>
    </row>
    <row r="1569" spans="1:5">
      <c r="A1569" s="296" t="s">
        <v>969</v>
      </c>
      <c r="C1569" t="b">
        <f t="shared" si="24"/>
        <v>0</v>
      </c>
      <c r="D1569" t="b">
        <v>0</v>
      </c>
      <c r="E1569" t="str">
        <f ca="1">IF(ISNUMBER(_xludf.SEARCH("SANN",D1569)),D1569,"")</f>
        <v/>
      </c>
    </row>
    <row r="1570" spans="1:5">
      <c r="A1570" s="296" t="s">
        <v>792</v>
      </c>
      <c r="C1570" t="b">
        <f t="shared" si="24"/>
        <v>0</v>
      </c>
      <c r="D1570" t="b">
        <v>0</v>
      </c>
      <c r="E1570" t="str">
        <f ca="1">IF(ISNUMBER(_xludf.SEARCH("SANN",D1570)),D1570,"")</f>
        <v/>
      </c>
    </row>
    <row r="1571" spans="1:5">
      <c r="A1571" s="296" t="s">
        <v>845</v>
      </c>
      <c r="C1571" t="b">
        <f t="shared" si="24"/>
        <v>0</v>
      </c>
      <c r="D1571" t="b">
        <v>0</v>
      </c>
      <c r="E1571" t="str">
        <f ca="1">IF(ISNUMBER(_xludf.SEARCH("SANN",D1571)),D1571,"")</f>
        <v/>
      </c>
    </row>
    <row r="1572" spans="1:5">
      <c r="A1572" s="296" t="s">
        <v>818</v>
      </c>
      <c r="C1572" t="b">
        <f t="shared" si="24"/>
        <v>0</v>
      </c>
      <c r="D1572" t="b">
        <v>0</v>
      </c>
      <c r="E1572" t="str">
        <f ca="1">IF(ISNUMBER(_xludf.SEARCH("SANN",D1572)),D1572,"")</f>
        <v/>
      </c>
    </row>
    <row r="1573" spans="1:5">
      <c r="A1573" s="296" t="s">
        <v>985</v>
      </c>
      <c r="C1573" t="b">
        <f t="shared" si="24"/>
        <v>0</v>
      </c>
      <c r="D1573" t="b">
        <v>0</v>
      </c>
      <c r="E1573" t="str">
        <f ca="1">IF(ISNUMBER(_xludf.SEARCH("SANN",D1573)),D1573,"")</f>
        <v/>
      </c>
    </row>
    <row r="1574" spans="1:5">
      <c r="A1574" s="296" t="s">
        <v>689</v>
      </c>
      <c r="C1574" t="b">
        <f t="shared" si="24"/>
        <v>0</v>
      </c>
      <c r="D1574" t="b">
        <v>0</v>
      </c>
      <c r="E1574" t="str">
        <f ca="1">IF(ISNUMBER(_xludf.SEARCH("SANN",D1574)),D1574,"")</f>
        <v/>
      </c>
    </row>
    <row r="1575" spans="1:5">
      <c r="A1575" s="296" t="s">
        <v>1117</v>
      </c>
      <c r="C1575" t="b">
        <f t="shared" si="24"/>
        <v>0</v>
      </c>
      <c r="D1575" t="b">
        <v>0</v>
      </c>
      <c r="E1575" t="str">
        <f ca="1">IF(ISNUMBER(_xludf.SEARCH("SANN",D1575)),D1575,"")</f>
        <v/>
      </c>
    </row>
    <row r="1576" spans="1:5">
      <c r="A1576" s="296" t="s">
        <v>1072</v>
      </c>
      <c r="C1576" t="b">
        <f t="shared" si="24"/>
        <v>0</v>
      </c>
      <c r="D1576" t="b">
        <v>0</v>
      </c>
      <c r="E1576" t="str">
        <f ca="1">IF(ISNUMBER(_xludf.SEARCH("SANN",D1576)),D1576,"")</f>
        <v/>
      </c>
    </row>
    <row r="1577" spans="1:5">
      <c r="A1577" s="296" t="s">
        <v>1044</v>
      </c>
      <c r="C1577" t="b">
        <f t="shared" si="24"/>
        <v>0</v>
      </c>
      <c r="D1577" t="b">
        <v>0</v>
      </c>
      <c r="E1577" t="str">
        <f ca="1">IF(ISNUMBER(_xludf.SEARCH("SANN",D1577)),D1577,"")</f>
        <v/>
      </c>
    </row>
    <row r="1578" spans="1:5">
      <c r="A1578" s="296" t="s">
        <v>1052</v>
      </c>
      <c r="C1578" t="b">
        <f t="shared" si="24"/>
        <v>0</v>
      </c>
      <c r="D1578" t="b">
        <v>0</v>
      </c>
      <c r="E1578" t="str">
        <f ca="1">IF(ISNUMBER(_xludf.SEARCH("SANN",D1578)),D1578,"")</f>
        <v/>
      </c>
    </row>
    <row r="1579" spans="1:5">
      <c r="A1579" s="296" t="s">
        <v>994</v>
      </c>
      <c r="C1579" t="b">
        <f t="shared" si="24"/>
        <v>0</v>
      </c>
      <c r="D1579" t="b">
        <v>0</v>
      </c>
      <c r="E1579" t="str">
        <f ca="1">IF(ISNUMBER(_xludf.SEARCH("SANN",D1579)),D1579,"")</f>
        <v/>
      </c>
    </row>
    <row r="1580" spans="1:5">
      <c r="A1580" s="296" t="s">
        <v>1076</v>
      </c>
      <c r="C1580" t="b">
        <f t="shared" si="24"/>
        <v>0</v>
      </c>
      <c r="D1580" t="b">
        <v>0</v>
      </c>
      <c r="E1580" t="str">
        <f ca="1">IF(ISNUMBER(_xludf.SEARCH("SANN",D1580)),D1580,"")</f>
        <v/>
      </c>
    </row>
    <row r="1581" spans="1:5">
      <c r="A1581" s="296" t="s">
        <v>721</v>
      </c>
      <c r="C1581" t="b">
        <f t="shared" si="24"/>
        <v>0</v>
      </c>
      <c r="D1581" t="b">
        <v>0</v>
      </c>
      <c r="E1581" t="str">
        <f ca="1">IF(ISNUMBER(_xludf.SEARCH("SANN",D1581)),D1581,"")</f>
        <v/>
      </c>
    </row>
    <row r="1582" spans="1:5">
      <c r="A1582" s="296" t="s">
        <v>1064</v>
      </c>
      <c r="C1582" t="b">
        <f t="shared" si="24"/>
        <v>0</v>
      </c>
      <c r="D1582" t="b">
        <v>0</v>
      </c>
      <c r="E1582" t="str">
        <f ca="1">IF(ISNUMBER(_xludf.SEARCH("SANN",D1582)),D1582,"")</f>
        <v/>
      </c>
    </row>
    <row r="1583" spans="1:5">
      <c r="A1583" s="296" t="s">
        <v>1060</v>
      </c>
      <c r="C1583" t="b">
        <f t="shared" si="24"/>
        <v>0</v>
      </c>
      <c r="D1583" t="b">
        <v>0</v>
      </c>
      <c r="E1583" t="str">
        <f ca="1">IF(ISNUMBER(_xludf.SEARCH("SANN",D1583)),D1583,"")</f>
        <v/>
      </c>
    </row>
    <row r="1584" spans="1:5">
      <c r="A1584" s="296" t="s">
        <v>1024</v>
      </c>
      <c r="C1584" t="b">
        <f t="shared" si="24"/>
        <v>0</v>
      </c>
      <c r="D1584" t="b">
        <v>0</v>
      </c>
      <c r="E1584" t="str">
        <f ca="1">IF(ISNUMBER(_xludf.SEARCH("SANN",D1584)),D1584,"")</f>
        <v/>
      </c>
    </row>
    <row r="1585" spans="1:5">
      <c r="A1585" s="296" t="s">
        <v>1135</v>
      </c>
      <c r="C1585" t="b">
        <f t="shared" si="24"/>
        <v>0</v>
      </c>
      <c r="D1585" t="b">
        <v>0</v>
      </c>
      <c r="E1585" t="str">
        <f ca="1">IF(ISNUMBER(_xludf.SEARCH("SANN",D1585)),D1585,"")</f>
        <v/>
      </c>
    </row>
    <row r="1586" spans="1:5">
      <c r="A1586" s="296" t="s">
        <v>1067</v>
      </c>
      <c r="C1586" t="b">
        <f t="shared" si="24"/>
        <v>0</v>
      </c>
      <c r="D1586" t="b">
        <v>0</v>
      </c>
      <c r="E1586" t="str">
        <f ca="1">IF(ISNUMBER(_xludf.SEARCH("SANN",D1586)),D1586,"")</f>
        <v/>
      </c>
    </row>
    <row r="1587" spans="1:5">
      <c r="A1587" s="296" t="s">
        <v>1039</v>
      </c>
      <c r="C1587" t="b">
        <f t="shared" si="24"/>
        <v>0</v>
      </c>
      <c r="D1587" t="b">
        <v>0</v>
      </c>
      <c r="E1587" t="str">
        <f ca="1">IF(ISNUMBER(_xludf.SEARCH("SANN",D1587)),D1587,"")</f>
        <v/>
      </c>
    </row>
    <row r="1588" spans="1:5">
      <c r="A1588" s="296" t="s">
        <v>1065</v>
      </c>
      <c r="C1588" t="b">
        <f t="shared" si="24"/>
        <v>0</v>
      </c>
      <c r="D1588" t="b">
        <v>0</v>
      </c>
      <c r="E1588" t="str">
        <f ca="1">IF(ISNUMBER(_xludf.SEARCH("SANN",D1588)),D1588,"")</f>
        <v/>
      </c>
    </row>
    <row r="1589" spans="1:5">
      <c r="A1589" s="296" t="s">
        <v>1034</v>
      </c>
      <c r="C1589" t="b">
        <f t="shared" si="24"/>
        <v>0</v>
      </c>
      <c r="D1589" t="b">
        <v>0</v>
      </c>
      <c r="E1589" t="str">
        <f ca="1">IF(ISNUMBER(_xludf.SEARCH("SANN",D1589)),D1589,"")</f>
        <v/>
      </c>
    </row>
    <row r="1590" spans="1:5">
      <c r="A1590" s="296" t="s">
        <v>986</v>
      </c>
      <c r="C1590" t="b">
        <f t="shared" si="24"/>
        <v>0</v>
      </c>
      <c r="D1590" t="b">
        <v>0</v>
      </c>
      <c r="E1590" t="str">
        <f ca="1">IF(ISNUMBER(_xludf.SEARCH("SANN",D1590)),D1590,"")</f>
        <v/>
      </c>
    </row>
    <row r="1591" spans="1:5">
      <c r="A1591" s="296" t="s">
        <v>1043</v>
      </c>
      <c r="C1591" t="b">
        <f t="shared" si="24"/>
        <v>0</v>
      </c>
      <c r="D1591" t="b">
        <v>0</v>
      </c>
      <c r="E1591" t="str">
        <f ca="1">IF(ISNUMBER(_xludf.SEARCH("SANN",D1591)),D1591,"")</f>
        <v/>
      </c>
    </row>
    <row r="1592" spans="1:5">
      <c r="A1592" s="296" t="s">
        <v>1112</v>
      </c>
      <c r="C1592" t="b">
        <f t="shared" si="24"/>
        <v>0</v>
      </c>
      <c r="D1592" t="b">
        <v>0</v>
      </c>
      <c r="E1592" t="str">
        <f ca="1">IF(ISNUMBER(_xludf.SEARCH("SANN",D1592)),D1592,"")</f>
        <v/>
      </c>
    </row>
    <row r="1593" spans="1:5">
      <c r="A1593" s="296" t="s">
        <v>829</v>
      </c>
      <c r="C1593" t="b">
        <f t="shared" si="24"/>
        <v>0</v>
      </c>
      <c r="D1593" t="b">
        <v>0</v>
      </c>
      <c r="E1593" t="str">
        <f ca="1">IF(ISNUMBER(_xludf.SEARCH("SANN",D1593)),D1593,"")</f>
        <v/>
      </c>
    </row>
    <row r="1594" spans="1:5">
      <c r="A1594" s="296" t="s">
        <v>1028</v>
      </c>
      <c r="C1594" t="b">
        <f t="shared" si="24"/>
        <v>0</v>
      </c>
      <c r="D1594" t="b">
        <v>0</v>
      </c>
      <c r="E1594" t="str">
        <f ca="1">IF(ISNUMBER(_xludf.SEARCH("SANN",D1594)),D1594,"")</f>
        <v/>
      </c>
    </row>
    <row r="1595" spans="1:5">
      <c r="A1595" s="296" t="s">
        <v>700</v>
      </c>
      <c r="C1595" t="b">
        <f t="shared" si="24"/>
        <v>0</v>
      </c>
      <c r="D1595" t="b">
        <v>0</v>
      </c>
      <c r="E1595" t="str">
        <f ca="1">IF(ISNUMBER(_xludf.SEARCH("SANN",D1595)),D1595,"")</f>
        <v/>
      </c>
    </row>
    <row r="1596" spans="1:5">
      <c r="A1596" s="296" t="s">
        <v>2496</v>
      </c>
      <c r="C1596" t="b">
        <f t="shared" si="24"/>
        <v>0</v>
      </c>
      <c r="D1596" t="b">
        <v>0</v>
      </c>
      <c r="E1596" t="str">
        <f ca="1">IF(ISNUMBER(_xludf.SEARCH("SANN",D1596)),D1596,"")</f>
        <v/>
      </c>
    </row>
    <row r="1597" spans="1:5">
      <c r="A1597" s="296" t="s">
        <v>1083</v>
      </c>
      <c r="C1597" t="b">
        <f t="shared" si="24"/>
        <v>0</v>
      </c>
      <c r="D1597" t="b">
        <v>0</v>
      </c>
      <c r="E1597" t="str">
        <f ca="1">IF(ISNUMBER(_xludf.SEARCH("SANN",D1597)),D1597,"")</f>
        <v/>
      </c>
    </row>
    <row r="1598" spans="1:5">
      <c r="A1598" s="296" t="s">
        <v>706</v>
      </c>
      <c r="C1598" t="b">
        <f t="shared" si="24"/>
        <v>0</v>
      </c>
      <c r="D1598" t="b">
        <v>0</v>
      </c>
      <c r="E1598" t="str">
        <f ca="1">IF(ISNUMBER(_xludf.SEARCH("SANN",D1598)),D1598,"")</f>
        <v/>
      </c>
    </row>
    <row r="1599" spans="1:5">
      <c r="A1599" s="296" t="s">
        <v>1110</v>
      </c>
      <c r="C1599" t="b">
        <f t="shared" si="24"/>
        <v>0</v>
      </c>
      <c r="D1599" t="b">
        <v>0</v>
      </c>
      <c r="E1599" t="str">
        <f ca="1">IF(ISNUMBER(_xludf.SEARCH("SANN",D1599)),D1599,"")</f>
        <v/>
      </c>
    </row>
    <row r="1600" spans="1:5">
      <c r="A1600" s="296" t="s">
        <v>1021</v>
      </c>
      <c r="C1600" t="b">
        <f t="shared" si="24"/>
        <v>0</v>
      </c>
      <c r="D1600" t="b">
        <v>0</v>
      </c>
      <c r="E1600" t="str">
        <f ca="1">IF(ISNUMBER(_xludf.SEARCH("SANN",D1600)),D1600,"")</f>
        <v/>
      </c>
    </row>
    <row r="1601" spans="1:5">
      <c r="A1601" s="296" t="s">
        <v>751</v>
      </c>
      <c r="C1601" t="b">
        <f t="shared" si="24"/>
        <v>0</v>
      </c>
      <c r="D1601" t="b">
        <v>0</v>
      </c>
      <c r="E1601" t="str">
        <f ca="1">IF(ISNUMBER(_xludf.SEARCH("SANN",D1601)),D1601,"")</f>
        <v/>
      </c>
    </row>
    <row r="1602" spans="1:5">
      <c r="A1602" s="296" t="s">
        <v>998</v>
      </c>
      <c r="C1602" t="b">
        <f t="shared" si="24"/>
        <v>0</v>
      </c>
      <c r="D1602" t="b">
        <v>0</v>
      </c>
      <c r="E1602" t="str">
        <f ca="1">IF(ISNUMBER(_xludf.SEARCH("SANN",D1602)),D1602,"")</f>
        <v/>
      </c>
    </row>
    <row r="1603" spans="1:5">
      <c r="A1603" s="296" t="s">
        <v>693</v>
      </c>
      <c r="C1603" t="b">
        <f t="shared" ref="C1603:C1666" si="25">COUNTIF($A$2:$A$1800, A1603)&gt;1</f>
        <v>0</v>
      </c>
      <c r="D1603" t="b">
        <v>0</v>
      </c>
      <c r="E1603" t="str">
        <f ca="1">IF(ISNUMBER(_xludf.SEARCH("SANN",D1603)),D1603,"")</f>
        <v/>
      </c>
    </row>
    <row r="1604" spans="1:5">
      <c r="A1604" s="296" t="s">
        <v>718</v>
      </c>
      <c r="C1604" t="b">
        <f t="shared" si="25"/>
        <v>0</v>
      </c>
      <c r="D1604" t="b">
        <v>0</v>
      </c>
      <c r="E1604" t="str">
        <f ca="1">IF(ISNUMBER(_xludf.SEARCH("SANN",D1604)),D1604,"")</f>
        <v/>
      </c>
    </row>
    <row r="1605" spans="1:5">
      <c r="A1605" s="296" t="s">
        <v>591</v>
      </c>
      <c r="C1605" t="b">
        <f t="shared" si="25"/>
        <v>0</v>
      </c>
      <c r="D1605" t="b">
        <v>0</v>
      </c>
      <c r="E1605" t="str">
        <f ca="1">IF(ISNUMBER(_xludf.SEARCH("SANN",D1605)),D1605,"")</f>
        <v/>
      </c>
    </row>
    <row r="1606" spans="1:5">
      <c r="A1606" s="296" t="s">
        <v>808</v>
      </c>
      <c r="C1606" t="b">
        <f t="shared" si="25"/>
        <v>0</v>
      </c>
      <c r="D1606" t="b">
        <v>0</v>
      </c>
      <c r="E1606" t="str">
        <f ca="1">IF(ISNUMBER(_xludf.SEARCH("SANN",D1606)),D1606,"")</f>
        <v/>
      </c>
    </row>
    <row r="1607" spans="1:5">
      <c r="A1607" s="296" t="s">
        <v>889</v>
      </c>
      <c r="C1607" t="b">
        <f t="shared" si="25"/>
        <v>0</v>
      </c>
      <c r="D1607" t="b">
        <v>0</v>
      </c>
      <c r="E1607" t="str">
        <f ca="1">IF(ISNUMBER(_xludf.SEARCH("SANN",D1607)),D1607,"")</f>
        <v/>
      </c>
    </row>
    <row r="1608" spans="1:5">
      <c r="A1608" s="296" t="s">
        <v>1097</v>
      </c>
      <c r="C1608" t="b">
        <f t="shared" si="25"/>
        <v>0</v>
      </c>
      <c r="D1608" t="b">
        <v>0</v>
      </c>
      <c r="E1608" t="str">
        <f ca="1">IF(ISNUMBER(_xludf.SEARCH("SANN",D1608)),D1608,"")</f>
        <v/>
      </c>
    </row>
    <row r="1609" spans="1:5">
      <c r="A1609" s="296" t="s">
        <v>1132</v>
      </c>
      <c r="C1609" t="b">
        <f t="shared" si="25"/>
        <v>0</v>
      </c>
      <c r="D1609" t="b">
        <v>0</v>
      </c>
      <c r="E1609" t="str">
        <f ca="1">IF(ISNUMBER(_xludf.SEARCH("SANN",D1609)),D1609,"")</f>
        <v/>
      </c>
    </row>
    <row r="1610" spans="1:5">
      <c r="A1610" s="296" t="s">
        <v>890</v>
      </c>
      <c r="C1610" t="b">
        <f t="shared" si="25"/>
        <v>0</v>
      </c>
      <c r="D1610" t="b">
        <v>0</v>
      </c>
      <c r="E1610" t="str">
        <f ca="1">IF(ISNUMBER(_xludf.SEARCH("SANN",D1610)),D1610,"")</f>
        <v/>
      </c>
    </row>
    <row r="1611" spans="1:5">
      <c r="A1611" s="296" t="s">
        <v>875</v>
      </c>
      <c r="C1611" t="b">
        <f t="shared" si="25"/>
        <v>0</v>
      </c>
      <c r="D1611" t="b">
        <v>0</v>
      </c>
      <c r="E1611" t="str">
        <f ca="1">IF(ISNUMBER(_xludf.SEARCH("SANN",D1611)),D1611,"")</f>
        <v/>
      </c>
    </row>
    <row r="1612" spans="1:5">
      <c r="A1612" s="296" t="s">
        <v>613</v>
      </c>
      <c r="C1612" t="b">
        <f t="shared" si="25"/>
        <v>0</v>
      </c>
      <c r="D1612" t="b">
        <v>0</v>
      </c>
      <c r="E1612" t="str">
        <f ca="1">IF(ISNUMBER(_xludf.SEARCH("SANN",D1612)),D1612,"")</f>
        <v/>
      </c>
    </row>
    <row r="1613" spans="1:5">
      <c r="A1613" s="296" t="s">
        <v>1127</v>
      </c>
      <c r="C1613" t="b">
        <f t="shared" si="25"/>
        <v>0</v>
      </c>
      <c r="D1613" t="b">
        <v>0</v>
      </c>
      <c r="E1613" t="str">
        <f ca="1">IF(ISNUMBER(_xludf.SEARCH("SANN",D1613)),D1613,"")</f>
        <v/>
      </c>
    </row>
    <row r="1614" spans="1:5">
      <c r="A1614" s="296" t="s">
        <v>748</v>
      </c>
      <c r="C1614" t="b">
        <f t="shared" si="25"/>
        <v>0</v>
      </c>
      <c r="D1614" t="b">
        <v>0</v>
      </c>
      <c r="E1614" t="str">
        <f ca="1">IF(ISNUMBER(_xludf.SEARCH("SANN",D1614)),D1614,"")</f>
        <v/>
      </c>
    </row>
    <row r="1615" spans="1:5">
      <c r="A1615" s="296" t="s">
        <v>1003</v>
      </c>
      <c r="C1615" t="b">
        <f t="shared" si="25"/>
        <v>0</v>
      </c>
      <c r="D1615" t="b">
        <v>0</v>
      </c>
      <c r="E1615" t="str">
        <f ca="1">IF(ISNUMBER(_xludf.SEARCH("SANN",D1615)),D1615,"")</f>
        <v/>
      </c>
    </row>
    <row r="1616" spans="1:5">
      <c r="A1616" s="296" t="s">
        <v>830</v>
      </c>
      <c r="C1616" t="b">
        <f t="shared" si="25"/>
        <v>0</v>
      </c>
      <c r="D1616" t="b">
        <v>0</v>
      </c>
      <c r="E1616" t="str">
        <f ca="1">IF(ISNUMBER(_xludf.SEARCH("SANN",D1616)),D1616,"")</f>
        <v/>
      </c>
    </row>
    <row r="1617" spans="1:5">
      <c r="A1617" s="296" t="s">
        <v>958</v>
      </c>
      <c r="C1617" t="b">
        <f t="shared" si="25"/>
        <v>0</v>
      </c>
      <c r="D1617" t="b">
        <v>0</v>
      </c>
      <c r="E1617" t="str">
        <f ca="1">IF(ISNUMBER(_xludf.SEARCH("SANN",D1617)),D1617,"")</f>
        <v/>
      </c>
    </row>
    <row r="1618" spans="1:5">
      <c r="A1618" s="296" t="s">
        <v>913</v>
      </c>
      <c r="C1618" t="b">
        <f t="shared" si="25"/>
        <v>0</v>
      </c>
      <c r="D1618" t="b">
        <v>0</v>
      </c>
      <c r="E1618" t="str">
        <f ca="1">IF(ISNUMBER(_xludf.SEARCH("SANN",D1618)),D1618,"")</f>
        <v/>
      </c>
    </row>
    <row r="1619" spans="1:5">
      <c r="A1619" s="296" t="s">
        <v>1041</v>
      </c>
      <c r="C1619" t="b">
        <f t="shared" si="25"/>
        <v>0</v>
      </c>
      <c r="D1619" t="b">
        <v>0</v>
      </c>
      <c r="E1619" t="str">
        <f ca="1">IF(ISNUMBER(_xludf.SEARCH("SANN",D1619)),D1619,"")</f>
        <v/>
      </c>
    </row>
    <row r="1620" spans="1:5">
      <c r="A1620" s="296" t="s">
        <v>1085</v>
      </c>
      <c r="C1620" t="b">
        <f t="shared" si="25"/>
        <v>0</v>
      </c>
      <c r="D1620" t="b">
        <v>0</v>
      </c>
      <c r="E1620" t="str">
        <f ca="1">IF(ISNUMBER(_xludf.SEARCH("SANN",D1620)),D1620,"")</f>
        <v/>
      </c>
    </row>
    <row r="1621" spans="1:5">
      <c r="A1621" s="296" t="s">
        <v>1073</v>
      </c>
      <c r="C1621" t="b">
        <f t="shared" si="25"/>
        <v>0</v>
      </c>
      <c r="D1621" t="b">
        <v>0</v>
      </c>
      <c r="E1621" t="str">
        <f ca="1">IF(ISNUMBER(_xludf.SEARCH("SANN",D1621)),D1621,"")</f>
        <v/>
      </c>
    </row>
    <row r="1622" spans="1:5">
      <c r="A1622" s="296" t="s">
        <v>848</v>
      </c>
      <c r="C1622" t="b">
        <f t="shared" si="25"/>
        <v>0</v>
      </c>
      <c r="D1622" t="b">
        <v>0</v>
      </c>
      <c r="E1622" t="str">
        <f ca="1">IF(ISNUMBER(_xludf.SEARCH("SANN",D1622)),D1622,"")</f>
        <v/>
      </c>
    </row>
    <row r="1623" spans="1:5">
      <c r="A1623" s="296" t="s">
        <v>773</v>
      </c>
      <c r="C1623" t="b">
        <f t="shared" si="25"/>
        <v>0</v>
      </c>
      <c r="D1623" t="b">
        <v>0</v>
      </c>
      <c r="E1623" t="str">
        <f ca="1">IF(ISNUMBER(_xludf.SEARCH("SANN",D1623)),D1623,"")</f>
        <v/>
      </c>
    </row>
    <row r="1624" spans="1:5">
      <c r="A1624" s="296" t="s">
        <v>1119</v>
      </c>
      <c r="C1624" t="b">
        <f t="shared" si="25"/>
        <v>0</v>
      </c>
      <c r="D1624" t="b">
        <v>0</v>
      </c>
      <c r="E1624" t="str">
        <f ca="1">IF(ISNUMBER(_xludf.SEARCH("SANN",D1624)),D1624,"")</f>
        <v/>
      </c>
    </row>
    <row r="1625" spans="1:5">
      <c r="A1625" s="296" t="s">
        <v>724</v>
      </c>
      <c r="C1625" t="b">
        <f t="shared" si="25"/>
        <v>0</v>
      </c>
      <c r="D1625" t="b">
        <v>0</v>
      </c>
      <c r="E1625" t="str">
        <f ca="1">IF(ISNUMBER(_xludf.SEARCH("SANN",D1625)),D1625,"")</f>
        <v/>
      </c>
    </row>
    <row r="1626" spans="1:5">
      <c r="A1626" s="296" t="s">
        <v>750</v>
      </c>
      <c r="C1626" t="b">
        <f t="shared" si="25"/>
        <v>0</v>
      </c>
      <c r="D1626" t="b">
        <v>0</v>
      </c>
      <c r="E1626" t="str">
        <f ca="1">IF(ISNUMBER(_xludf.SEARCH("SANN",D1626)),D1626,"")</f>
        <v/>
      </c>
    </row>
    <row r="1627" spans="1:5">
      <c r="A1627" s="296" t="s">
        <v>1079</v>
      </c>
      <c r="C1627" t="b">
        <f t="shared" si="25"/>
        <v>0</v>
      </c>
      <c r="D1627" t="b">
        <v>0</v>
      </c>
      <c r="E1627" t="str">
        <f ca="1">IF(ISNUMBER(_xludf.SEARCH("SANN",D1627)),D1627,"")</f>
        <v/>
      </c>
    </row>
    <row r="1628" spans="1:5">
      <c r="A1628" s="296" t="s">
        <v>812</v>
      </c>
      <c r="C1628" t="b">
        <f t="shared" si="25"/>
        <v>0</v>
      </c>
      <c r="D1628" t="b">
        <v>0</v>
      </c>
      <c r="E1628" t="str">
        <f ca="1">IF(ISNUMBER(_xludf.SEARCH("SANN",D1628)),D1628,"")</f>
        <v/>
      </c>
    </row>
    <row r="1629" spans="1:5">
      <c r="A1629" s="296" t="s">
        <v>853</v>
      </c>
      <c r="C1629" t="b">
        <f t="shared" si="25"/>
        <v>0</v>
      </c>
      <c r="D1629" t="b">
        <v>0</v>
      </c>
      <c r="E1629" t="str">
        <f ca="1">IF(ISNUMBER(_xludf.SEARCH("SANN",D1629)),D1629,"")</f>
        <v/>
      </c>
    </row>
    <row r="1630" spans="1:5">
      <c r="A1630" s="296" t="s">
        <v>970</v>
      </c>
      <c r="C1630" t="b">
        <f t="shared" si="25"/>
        <v>0</v>
      </c>
      <c r="D1630" t="b">
        <v>0</v>
      </c>
      <c r="E1630" t="str">
        <f ca="1">IF(ISNUMBER(_xludf.SEARCH("SANN",D1630)),D1630,"")</f>
        <v/>
      </c>
    </row>
    <row r="1631" spans="1:5">
      <c r="A1631" s="296" t="s">
        <v>624</v>
      </c>
      <c r="C1631" t="b">
        <f t="shared" si="25"/>
        <v>0</v>
      </c>
      <c r="D1631" t="b">
        <v>0</v>
      </c>
      <c r="E1631" t="str">
        <f ca="1">IF(ISNUMBER(_xludf.SEARCH("SANN",D1631)),D1631,"")</f>
        <v/>
      </c>
    </row>
    <row r="1632" spans="1:5">
      <c r="A1632" s="296" t="s">
        <v>1068</v>
      </c>
      <c r="C1632" t="b">
        <f t="shared" si="25"/>
        <v>0</v>
      </c>
      <c r="D1632" t="b">
        <v>0</v>
      </c>
      <c r="E1632" t="str">
        <f ca="1">IF(ISNUMBER(_xludf.SEARCH("SANN",D1632)),D1632,"")</f>
        <v/>
      </c>
    </row>
    <row r="1633" spans="1:5">
      <c r="A1633" s="296" t="s">
        <v>1137</v>
      </c>
      <c r="C1633" t="b">
        <f t="shared" si="25"/>
        <v>0</v>
      </c>
      <c r="D1633" t="b">
        <v>0</v>
      </c>
      <c r="E1633" t="str">
        <f ca="1">IF(ISNUMBER(_xludf.SEARCH("SANN",D1633)),D1633,"")</f>
        <v/>
      </c>
    </row>
    <row r="1634" spans="1:5">
      <c r="A1634" s="296" t="s">
        <v>1005</v>
      </c>
      <c r="C1634" t="b">
        <f t="shared" si="25"/>
        <v>0</v>
      </c>
      <c r="D1634" t="b">
        <v>0</v>
      </c>
      <c r="E1634" t="str">
        <f ca="1">IF(ISNUMBER(_xludf.SEARCH("SANN",D1634)),D1634,"")</f>
        <v/>
      </c>
    </row>
    <row r="1635" spans="1:5">
      <c r="A1635" s="296" t="s">
        <v>783</v>
      </c>
      <c r="C1635" t="b">
        <f t="shared" si="25"/>
        <v>0</v>
      </c>
      <c r="D1635" t="b">
        <v>0</v>
      </c>
      <c r="E1635" t="str">
        <f ca="1">IF(ISNUMBER(_xludf.SEARCH("SANN",D1635)),D1635,"")</f>
        <v/>
      </c>
    </row>
    <row r="1636" spans="1:5">
      <c r="A1636" s="296" t="s">
        <v>594</v>
      </c>
      <c r="C1636" t="b">
        <f t="shared" si="25"/>
        <v>0</v>
      </c>
      <c r="D1636" t="b">
        <v>0</v>
      </c>
      <c r="E1636" t="str">
        <f ca="1">IF(ISNUMBER(_xludf.SEARCH("SANN",D1636)),D1636,"")</f>
        <v/>
      </c>
    </row>
    <row r="1637" spans="1:5">
      <c r="A1637" s="296" t="s">
        <v>553</v>
      </c>
      <c r="C1637" t="b">
        <f t="shared" si="25"/>
        <v>0</v>
      </c>
      <c r="D1637" t="b">
        <v>0</v>
      </c>
      <c r="E1637" t="str">
        <f ca="1">IF(ISNUMBER(_xludf.SEARCH("SANN",D1637)),D1637,"")</f>
        <v/>
      </c>
    </row>
    <row r="1638" spans="1:5">
      <c r="A1638" s="296" t="s">
        <v>565</v>
      </c>
      <c r="C1638" t="b">
        <f t="shared" si="25"/>
        <v>0</v>
      </c>
      <c r="D1638" t="b">
        <v>0</v>
      </c>
      <c r="E1638" t="str">
        <f ca="1">IF(ISNUMBER(_xludf.SEARCH("SANN",D1638)),D1638,"")</f>
        <v/>
      </c>
    </row>
    <row r="1639" spans="1:5">
      <c r="A1639" s="296" t="s">
        <v>580</v>
      </c>
      <c r="C1639" t="b">
        <f t="shared" si="25"/>
        <v>0</v>
      </c>
      <c r="D1639" t="b">
        <v>0</v>
      </c>
      <c r="E1639" t="str">
        <f ca="1">IF(ISNUMBER(_xludf.SEARCH("SANN",D1639)),D1639,"")</f>
        <v/>
      </c>
    </row>
    <row r="1640" spans="1:5">
      <c r="A1640" s="296" t="s">
        <v>645</v>
      </c>
      <c r="C1640" t="b">
        <f t="shared" si="25"/>
        <v>0</v>
      </c>
      <c r="D1640" t="b">
        <v>0</v>
      </c>
      <c r="E1640" t="str">
        <f ca="1">IF(ISNUMBER(_xludf.SEARCH("SANN",D1640)),D1640,"")</f>
        <v/>
      </c>
    </row>
    <row r="1641" spans="1:5">
      <c r="A1641" s="296" t="s">
        <v>644</v>
      </c>
      <c r="C1641" t="b">
        <f t="shared" si="25"/>
        <v>0</v>
      </c>
      <c r="D1641" t="b">
        <v>0</v>
      </c>
      <c r="E1641" t="str">
        <f ca="1">IF(ISNUMBER(_xludf.SEARCH("SANN",D1641)),D1641,"")</f>
        <v/>
      </c>
    </row>
    <row r="1642" spans="1:5">
      <c r="A1642" s="296" t="s">
        <v>1131</v>
      </c>
      <c r="C1642" t="b">
        <f t="shared" si="25"/>
        <v>0</v>
      </c>
      <c r="D1642" t="b">
        <v>0</v>
      </c>
      <c r="E1642" t="str">
        <f ca="1">IF(ISNUMBER(_xludf.SEARCH("SANN",D1642)),D1642,"")</f>
        <v/>
      </c>
    </row>
    <row r="1643" spans="1:5">
      <c r="A1643" s="296" t="s">
        <v>1115</v>
      </c>
      <c r="C1643" t="b">
        <f t="shared" si="25"/>
        <v>0</v>
      </c>
      <c r="D1643" t="b">
        <v>0</v>
      </c>
      <c r="E1643" t="str">
        <f ca="1">IF(ISNUMBER(_xludf.SEARCH("SANN",D1643)),D1643,"")</f>
        <v/>
      </c>
    </row>
    <row r="1644" spans="1:5">
      <c r="A1644" s="296" t="s">
        <v>647</v>
      </c>
      <c r="C1644" t="b">
        <f t="shared" si="25"/>
        <v>0</v>
      </c>
      <c r="D1644" t="b">
        <v>0</v>
      </c>
      <c r="E1644" t="str">
        <f ca="1">IF(ISNUMBER(_xludf.SEARCH("SANN",D1644)),D1644,"")</f>
        <v/>
      </c>
    </row>
    <row r="1645" spans="1:5">
      <c r="A1645" s="296" t="s">
        <v>666</v>
      </c>
      <c r="C1645" t="b">
        <f t="shared" si="25"/>
        <v>0</v>
      </c>
      <c r="D1645" t="b">
        <v>0</v>
      </c>
      <c r="E1645" t="str">
        <f ca="1">IF(ISNUMBER(_xludf.SEARCH("SANN",D1645)),D1645,"")</f>
        <v/>
      </c>
    </row>
    <row r="1646" spans="1:5">
      <c r="A1646" s="296" t="s">
        <v>601</v>
      </c>
      <c r="C1646" t="b">
        <f t="shared" si="25"/>
        <v>0</v>
      </c>
      <c r="D1646" t="b">
        <v>0</v>
      </c>
      <c r="E1646" t="str">
        <f ca="1">IF(ISNUMBER(_xludf.SEARCH("SANN",D1646)),D1646,"")</f>
        <v/>
      </c>
    </row>
    <row r="1647" spans="1:5">
      <c r="A1647" s="296" t="s">
        <v>548</v>
      </c>
      <c r="C1647" t="b">
        <f t="shared" si="25"/>
        <v>0</v>
      </c>
      <c r="D1647" t="b">
        <v>0</v>
      </c>
      <c r="E1647" t="str">
        <f ca="1">IF(ISNUMBER(_xludf.SEARCH("SANN",D1647)),D1647,"")</f>
        <v/>
      </c>
    </row>
    <row r="1648" spans="1:5">
      <c r="A1648" s="296" t="s">
        <v>631</v>
      </c>
      <c r="C1648" t="b">
        <f t="shared" si="25"/>
        <v>0</v>
      </c>
      <c r="D1648" t="b">
        <v>0</v>
      </c>
      <c r="E1648" t="str">
        <f ca="1">IF(ISNUMBER(_xludf.SEARCH("SANN",D1648)),D1648,"")</f>
        <v/>
      </c>
    </row>
    <row r="1649" spans="1:5">
      <c r="A1649" s="296" t="s">
        <v>632</v>
      </c>
      <c r="C1649" t="b">
        <f t="shared" si="25"/>
        <v>0</v>
      </c>
      <c r="D1649" t="b">
        <v>0</v>
      </c>
      <c r="E1649" t="str">
        <f ca="1">IF(ISNUMBER(_xludf.SEARCH("SANN",D1649)),D1649,"")</f>
        <v/>
      </c>
    </row>
    <row r="1650" spans="1:5">
      <c r="A1650" s="296" t="s">
        <v>1108</v>
      </c>
      <c r="C1650" t="b">
        <f t="shared" si="25"/>
        <v>0</v>
      </c>
      <c r="D1650" t="b">
        <v>0</v>
      </c>
      <c r="E1650" t="str">
        <f ca="1">IF(ISNUMBER(_xludf.SEARCH("SANN",D1650)),D1650,"")</f>
        <v/>
      </c>
    </row>
    <row r="1651" spans="1:5">
      <c r="A1651" s="296" t="s">
        <v>2495</v>
      </c>
      <c r="C1651" t="b">
        <f t="shared" si="25"/>
        <v>0</v>
      </c>
      <c r="D1651" t="b">
        <v>0</v>
      </c>
      <c r="E1651" t="str">
        <f ca="1">IF(ISNUMBER(_xludf.SEARCH("SANN",D1651)),D1651,"")</f>
        <v/>
      </c>
    </row>
    <row r="1652" spans="1:5">
      <c r="A1652" s="296" t="s">
        <v>654</v>
      </c>
      <c r="C1652" t="b">
        <f t="shared" si="25"/>
        <v>0</v>
      </c>
      <c r="D1652" t="b">
        <v>0</v>
      </c>
      <c r="E1652" t="str">
        <f ca="1">IF(ISNUMBER(_xludf.SEARCH("SANN",D1652)),D1652,"")</f>
        <v/>
      </c>
    </row>
    <row r="1653" spans="1:5">
      <c r="A1653" s="296" t="s">
        <v>611</v>
      </c>
      <c r="C1653" t="b">
        <f t="shared" si="25"/>
        <v>0</v>
      </c>
      <c r="D1653" t="b">
        <v>0</v>
      </c>
      <c r="E1653" t="str">
        <f ca="1">IF(ISNUMBER(_xludf.SEARCH("SANN",D1653)),D1653,"")</f>
        <v/>
      </c>
    </row>
    <row r="1654" spans="1:5">
      <c r="A1654" s="296" t="s">
        <v>563</v>
      </c>
      <c r="C1654" t="b">
        <f t="shared" si="25"/>
        <v>0</v>
      </c>
      <c r="D1654" t="b">
        <v>0</v>
      </c>
      <c r="E1654" t="str">
        <f ca="1">IF(ISNUMBER(_xludf.SEARCH("SANN",D1654)),D1654,"")</f>
        <v/>
      </c>
    </row>
    <row r="1655" spans="1:5">
      <c r="A1655" s="296" t="s">
        <v>1104</v>
      </c>
      <c r="C1655" t="b">
        <f t="shared" si="25"/>
        <v>0</v>
      </c>
      <c r="D1655" t="b">
        <v>0</v>
      </c>
      <c r="E1655" t="str">
        <f ca="1">IF(ISNUMBER(_xludf.SEARCH("SANN",D1655)),D1655,"")</f>
        <v/>
      </c>
    </row>
    <row r="1656" spans="1:5">
      <c r="A1656" s="296" t="s">
        <v>619</v>
      </c>
      <c r="C1656" t="b">
        <f t="shared" si="25"/>
        <v>0</v>
      </c>
      <c r="D1656" t="b">
        <v>0</v>
      </c>
      <c r="E1656" t="str">
        <f ca="1">IF(ISNUMBER(_xludf.SEARCH("SANN",D1656)),D1656,"")</f>
        <v/>
      </c>
    </row>
    <row r="1657" spans="1:5">
      <c r="A1657" s="296" t="s">
        <v>661</v>
      </c>
      <c r="C1657" t="b">
        <f t="shared" si="25"/>
        <v>0</v>
      </c>
      <c r="D1657" t="b">
        <v>0</v>
      </c>
      <c r="E1657" t="str">
        <f ca="1">IF(ISNUMBER(_xludf.SEARCH("SANN",D1657)),D1657,"")</f>
        <v/>
      </c>
    </row>
    <row r="1658" spans="1:5">
      <c r="A1658" s="296" t="s">
        <v>576</v>
      </c>
      <c r="C1658" t="b">
        <f t="shared" si="25"/>
        <v>0</v>
      </c>
      <c r="D1658" t="b">
        <v>0</v>
      </c>
      <c r="E1658" t="str">
        <f ca="1">IF(ISNUMBER(_xludf.SEARCH("SANN",D1658)),D1658,"")</f>
        <v/>
      </c>
    </row>
    <row r="1659" spans="1:5">
      <c r="A1659" s="296" t="s">
        <v>597</v>
      </c>
      <c r="C1659" t="b">
        <f t="shared" si="25"/>
        <v>0</v>
      </c>
      <c r="D1659" t="b">
        <v>0</v>
      </c>
      <c r="E1659" t="str">
        <f ca="1">IF(ISNUMBER(_xludf.SEARCH("SANN",D1659)),D1659,"")</f>
        <v/>
      </c>
    </row>
    <row r="1660" spans="1:5">
      <c r="A1660" s="296" t="s">
        <v>615</v>
      </c>
      <c r="C1660" t="b">
        <f t="shared" si="25"/>
        <v>0</v>
      </c>
      <c r="D1660" t="b">
        <v>0</v>
      </c>
      <c r="E1660" t="str">
        <f ca="1">IF(ISNUMBER(_xludf.SEARCH("SANN",D1660)),D1660,"")</f>
        <v/>
      </c>
    </row>
    <row r="1661" spans="1:5">
      <c r="A1661" s="296" t="s">
        <v>547</v>
      </c>
      <c r="C1661" t="b">
        <f t="shared" si="25"/>
        <v>0</v>
      </c>
      <c r="D1661" t="b">
        <v>0</v>
      </c>
      <c r="E1661" t="str">
        <f ca="1">IF(ISNUMBER(_xludf.SEARCH("SANN",D1661)),D1661,"")</f>
        <v/>
      </c>
    </row>
    <row r="1662" spans="1:5">
      <c r="A1662" s="296" t="s">
        <v>577</v>
      </c>
      <c r="C1662" t="b">
        <f t="shared" si="25"/>
        <v>0</v>
      </c>
      <c r="D1662" t="b">
        <v>0</v>
      </c>
      <c r="E1662" t="str">
        <f ca="1">IF(ISNUMBER(_xludf.SEARCH("SANN",D1662)),D1662,"")</f>
        <v/>
      </c>
    </row>
    <row r="1663" spans="1:5">
      <c r="A1663" s="296" t="s">
        <v>712</v>
      </c>
      <c r="C1663" t="b">
        <f t="shared" si="25"/>
        <v>0</v>
      </c>
      <c r="D1663" t="b">
        <v>0</v>
      </c>
      <c r="E1663" t="str">
        <f ca="1">IF(ISNUMBER(_xludf.SEARCH("SANN",D1663)),D1663,"")</f>
        <v/>
      </c>
    </row>
    <row r="1664" spans="1:5">
      <c r="A1664" s="296" t="s">
        <v>675</v>
      </c>
      <c r="C1664" t="b">
        <f t="shared" si="25"/>
        <v>0</v>
      </c>
      <c r="D1664" t="b">
        <v>0</v>
      </c>
      <c r="E1664" t="str">
        <f ca="1">IF(ISNUMBER(_xludf.SEARCH("SANN",D1664)),D1664,"")</f>
        <v/>
      </c>
    </row>
    <row r="1665" spans="1:5">
      <c r="A1665" s="296" t="s">
        <v>670</v>
      </c>
      <c r="C1665" t="b">
        <f t="shared" si="25"/>
        <v>0</v>
      </c>
      <c r="D1665" t="b">
        <v>0</v>
      </c>
      <c r="E1665" t="str">
        <f ca="1">IF(ISNUMBER(_xludf.SEARCH("SANN",D1665)),D1665,"")</f>
        <v/>
      </c>
    </row>
    <row r="1666" spans="1:5">
      <c r="A1666" s="296" t="s">
        <v>655</v>
      </c>
      <c r="C1666" t="b">
        <f t="shared" si="25"/>
        <v>0</v>
      </c>
      <c r="D1666" t="b">
        <v>0</v>
      </c>
      <c r="E1666" t="str">
        <f ca="1">IF(ISNUMBER(_xludf.SEARCH("SANN",D1666)),D1666,"")</f>
        <v/>
      </c>
    </row>
    <row r="1667" spans="1:5">
      <c r="A1667" s="296" t="s">
        <v>1086</v>
      </c>
      <c r="C1667" t="b">
        <f t="shared" ref="C1667:C1730" si="26">COUNTIF($A$2:$A$1800, A1667)&gt;1</f>
        <v>0</v>
      </c>
      <c r="D1667" t="b">
        <v>0</v>
      </c>
      <c r="E1667" t="str">
        <f ca="1">IF(ISNUMBER(_xludf.SEARCH("SANN",D1667)),D1667,"")</f>
        <v/>
      </c>
    </row>
    <row r="1668" spans="1:5">
      <c r="A1668" s="296" t="s">
        <v>717</v>
      </c>
      <c r="C1668" t="b">
        <f t="shared" si="26"/>
        <v>0</v>
      </c>
      <c r="D1668" t="b">
        <v>0</v>
      </c>
      <c r="E1668" t="str">
        <f ca="1">IF(ISNUMBER(_xludf.SEARCH("SANN",D1668)),D1668,"")</f>
        <v/>
      </c>
    </row>
    <row r="1669" spans="1:5">
      <c r="A1669" s="296" t="s">
        <v>723</v>
      </c>
      <c r="C1669" t="b">
        <f t="shared" si="26"/>
        <v>0</v>
      </c>
      <c r="D1669" t="b">
        <v>0</v>
      </c>
      <c r="E1669" t="str">
        <f ca="1">IF(ISNUMBER(_xludf.SEARCH("SANN",D1669)),D1669,"")</f>
        <v/>
      </c>
    </row>
    <row r="1670" spans="1:5">
      <c r="A1670" s="296" t="s">
        <v>621</v>
      </c>
      <c r="C1670" t="b">
        <f t="shared" si="26"/>
        <v>0</v>
      </c>
      <c r="D1670" t="b">
        <v>0</v>
      </c>
      <c r="E1670" t="str">
        <f ca="1">IF(ISNUMBER(_xludf.SEARCH("SANN",D1670)),D1670,"")</f>
        <v/>
      </c>
    </row>
    <row r="1671" spans="1:5">
      <c r="A1671" s="296" t="s">
        <v>708</v>
      </c>
      <c r="C1671" t="b">
        <f t="shared" si="26"/>
        <v>0</v>
      </c>
      <c r="D1671" t="b">
        <v>0</v>
      </c>
      <c r="E1671" t="str">
        <f ca="1">IF(ISNUMBER(_xludf.SEARCH("SANN",D1671)),D1671,"")</f>
        <v/>
      </c>
    </row>
    <row r="1672" spans="1:5">
      <c r="A1672" s="296" t="s">
        <v>549</v>
      </c>
      <c r="C1672" t="b">
        <f t="shared" si="26"/>
        <v>0</v>
      </c>
      <c r="D1672" t="b">
        <v>0</v>
      </c>
      <c r="E1672" t="str">
        <f ca="1">IF(ISNUMBER(_xludf.SEARCH("SANN",D1672)),D1672,"")</f>
        <v/>
      </c>
    </row>
    <row r="1673" spans="1:5">
      <c r="A1673" s="296" t="s">
        <v>664</v>
      </c>
      <c r="C1673" t="b">
        <f t="shared" si="26"/>
        <v>0</v>
      </c>
      <c r="D1673" t="b">
        <v>0</v>
      </c>
      <c r="E1673" t="str">
        <f ca="1">IF(ISNUMBER(_xludf.SEARCH("SANN",D1673)),D1673,"")</f>
        <v/>
      </c>
    </row>
    <row r="1674" spans="1:5">
      <c r="A1674" s="296" t="s">
        <v>544</v>
      </c>
      <c r="C1674" t="b">
        <f t="shared" si="26"/>
        <v>0</v>
      </c>
      <c r="D1674" t="b">
        <v>0</v>
      </c>
      <c r="E1674" t="str">
        <f ca="1">IF(ISNUMBER(_xludf.SEARCH("SANN",D1674)),D1674,"")</f>
        <v/>
      </c>
    </row>
    <row r="1675" spans="1:5">
      <c r="A1675" s="296" t="s">
        <v>674</v>
      </c>
      <c r="C1675" t="b">
        <f t="shared" si="26"/>
        <v>0</v>
      </c>
      <c r="D1675" t="b">
        <v>0</v>
      </c>
      <c r="E1675" t="str">
        <f ca="1">IF(ISNUMBER(_xludf.SEARCH("SANN",D1675)),D1675,"")</f>
        <v/>
      </c>
    </row>
    <row r="1676" spans="1:5">
      <c r="A1676" s="296" t="s">
        <v>545</v>
      </c>
      <c r="C1676" t="b">
        <f t="shared" si="26"/>
        <v>0</v>
      </c>
      <c r="D1676" t="b">
        <v>0</v>
      </c>
      <c r="E1676" t="str">
        <f ca="1">IF(ISNUMBER(_xludf.SEARCH("SANN",D1676)),D1676,"")</f>
        <v/>
      </c>
    </row>
    <row r="1677" spans="1:5">
      <c r="A1677" s="296" t="s">
        <v>598</v>
      </c>
      <c r="C1677" t="b">
        <f t="shared" si="26"/>
        <v>0</v>
      </c>
      <c r="D1677" t="b">
        <v>0</v>
      </c>
      <c r="E1677" t="str">
        <f ca="1">IF(ISNUMBER(_xludf.SEARCH("SANN",D1677)),D1677,"")</f>
        <v/>
      </c>
    </row>
    <row r="1678" spans="1:5">
      <c r="A1678" s="296" t="s">
        <v>658</v>
      </c>
      <c r="C1678" t="b">
        <f t="shared" si="26"/>
        <v>0</v>
      </c>
      <c r="D1678" t="b">
        <v>0</v>
      </c>
      <c r="E1678" t="str">
        <f ca="1">IF(ISNUMBER(_xludf.SEARCH("SANN",D1678)),D1678,"")</f>
        <v/>
      </c>
    </row>
    <row r="1679" spans="1:5">
      <c r="A1679" s="296" t="s">
        <v>1120</v>
      </c>
      <c r="C1679" t="b">
        <f t="shared" si="26"/>
        <v>0</v>
      </c>
      <c r="D1679" t="b">
        <v>0</v>
      </c>
      <c r="E1679" t="str">
        <f ca="1">IF(ISNUMBER(_xludf.SEARCH("SANN",D1679)),D1679,"")</f>
        <v/>
      </c>
    </row>
    <row r="1680" spans="1:5">
      <c r="A1680" s="296" t="s">
        <v>603</v>
      </c>
      <c r="C1680" t="b">
        <f t="shared" si="26"/>
        <v>0</v>
      </c>
      <c r="D1680" t="b">
        <v>0</v>
      </c>
      <c r="E1680" t="str">
        <f ca="1">IF(ISNUMBER(_xludf.SEARCH("SANN",D1680)),D1680,"")</f>
        <v/>
      </c>
    </row>
    <row r="1681" spans="1:5">
      <c r="A1681" s="296" t="s">
        <v>582</v>
      </c>
      <c r="C1681" t="b">
        <f t="shared" si="26"/>
        <v>0</v>
      </c>
      <c r="D1681" t="b">
        <v>0</v>
      </c>
      <c r="E1681" t="str">
        <f ca="1">IF(ISNUMBER(_xludf.SEARCH("SANN",D1681)),D1681,"")</f>
        <v/>
      </c>
    </row>
    <row r="1682" spans="1:5">
      <c r="A1682" s="296" t="s">
        <v>676</v>
      </c>
      <c r="C1682" t="b">
        <f t="shared" si="26"/>
        <v>0</v>
      </c>
      <c r="D1682" t="b">
        <v>0</v>
      </c>
      <c r="E1682" t="str">
        <f ca="1">IF(ISNUMBER(_xludf.SEARCH("SANN",D1682)),D1682,"")</f>
        <v/>
      </c>
    </row>
    <row r="1683" spans="1:5">
      <c r="A1683" s="296" t="s">
        <v>638</v>
      </c>
      <c r="C1683" t="b">
        <f t="shared" si="26"/>
        <v>0</v>
      </c>
      <c r="D1683" t="b">
        <v>0</v>
      </c>
      <c r="E1683" t="str">
        <f ca="1">IF(ISNUMBER(_xludf.SEARCH("SANN",D1683)),D1683,"")</f>
        <v/>
      </c>
    </row>
    <row r="1684" spans="1:5">
      <c r="A1684" s="296" t="s">
        <v>574</v>
      </c>
      <c r="C1684" t="b">
        <f t="shared" si="26"/>
        <v>0</v>
      </c>
      <c r="D1684" t="b">
        <v>0</v>
      </c>
      <c r="E1684" t="str">
        <f ca="1">IF(ISNUMBER(_xludf.SEARCH("SANN",D1684)),D1684,"")</f>
        <v/>
      </c>
    </row>
    <row r="1685" spans="1:5">
      <c r="A1685" s="296" t="s">
        <v>1126</v>
      </c>
      <c r="C1685" t="b">
        <f t="shared" si="26"/>
        <v>0</v>
      </c>
      <c r="D1685" t="b">
        <v>0</v>
      </c>
      <c r="E1685" t="str">
        <f ca="1">IF(ISNUMBER(_xludf.SEARCH("SANN",D1685)),D1685,"")</f>
        <v/>
      </c>
    </row>
    <row r="1686" spans="1:5">
      <c r="A1686" s="296" t="s">
        <v>1101</v>
      </c>
      <c r="C1686" t="b">
        <f t="shared" si="26"/>
        <v>0</v>
      </c>
      <c r="D1686" t="b">
        <v>0</v>
      </c>
      <c r="E1686" t="str">
        <f ca="1">IF(ISNUMBER(_xludf.SEARCH("SANN",D1686)),D1686,"")</f>
        <v/>
      </c>
    </row>
    <row r="1687" spans="1:5">
      <c r="A1687" s="296" t="s">
        <v>673</v>
      </c>
      <c r="C1687" t="b">
        <f t="shared" si="26"/>
        <v>0</v>
      </c>
      <c r="D1687" t="b">
        <v>0</v>
      </c>
      <c r="E1687" t="str">
        <f ca="1">IF(ISNUMBER(_xludf.SEARCH("SANN",D1687)),D1687,"")</f>
        <v/>
      </c>
    </row>
    <row r="1688" spans="1:5">
      <c r="A1688" s="296" t="s">
        <v>559</v>
      </c>
      <c r="C1688" t="b">
        <f t="shared" si="26"/>
        <v>0</v>
      </c>
      <c r="D1688" t="b">
        <v>0</v>
      </c>
      <c r="E1688" t="str">
        <f ca="1">IF(ISNUMBER(_xludf.SEARCH("SANN",D1688)),D1688,"")</f>
        <v/>
      </c>
    </row>
    <row r="1689" spans="1:5">
      <c r="A1689" s="296" t="s">
        <v>1121</v>
      </c>
      <c r="C1689" t="b">
        <f t="shared" si="26"/>
        <v>0</v>
      </c>
      <c r="D1689" t="b">
        <v>0</v>
      </c>
      <c r="E1689" t="str">
        <f ca="1">IF(ISNUMBER(_xludf.SEARCH("SANN",D1689)),D1689,"")</f>
        <v/>
      </c>
    </row>
    <row r="1690" spans="1:5">
      <c r="A1690" s="296" t="s">
        <v>608</v>
      </c>
      <c r="C1690" t="b">
        <f t="shared" si="26"/>
        <v>0</v>
      </c>
      <c r="D1690" t="b">
        <v>0</v>
      </c>
      <c r="E1690" t="str">
        <f ca="1">IF(ISNUMBER(_xludf.SEARCH("SANN",D1690)),D1690,"")</f>
        <v/>
      </c>
    </row>
    <row r="1691" spans="1:5">
      <c r="A1691" s="296" t="s">
        <v>569</v>
      </c>
      <c r="C1691" t="b">
        <f t="shared" si="26"/>
        <v>0</v>
      </c>
      <c r="D1691" t="b">
        <v>0</v>
      </c>
      <c r="E1691" t="str">
        <f ca="1">IF(ISNUMBER(_xludf.SEARCH("SANN",D1691)),D1691,"")</f>
        <v/>
      </c>
    </row>
    <row r="1692" spans="1:5">
      <c r="A1692" s="296" t="s">
        <v>637</v>
      </c>
      <c r="C1692" t="b">
        <f t="shared" si="26"/>
        <v>0</v>
      </c>
      <c r="D1692" t="b">
        <v>0</v>
      </c>
      <c r="E1692" t="str">
        <f ca="1">IF(ISNUMBER(_xludf.SEARCH("SANN",D1692)),D1692,"")</f>
        <v/>
      </c>
    </row>
    <row r="1693" spans="1:5">
      <c r="A1693" s="296" t="s">
        <v>562</v>
      </c>
      <c r="C1693" t="b">
        <f t="shared" si="26"/>
        <v>0</v>
      </c>
      <c r="D1693" t="b">
        <v>0</v>
      </c>
      <c r="E1693" t="str">
        <f ca="1">IF(ISNUMBER(_xludf.SEARCH("SANN",D1693)),D1693,"")</f>
        <v/>
      </c>
    </row>
    <row r="1694" spans="1:5">
      <c r="A1694" s="296" t="s">
        <v>701</v>
      </c>
      <c r="C1694" t="b">
        <f t="shared" si="26"/>
        <v>0</v>
      </c>
      <c r="D1694" t="b">
        <v>0</v>
      </c>
      <c r="E1694" t="str">
        <f ca="1">IF(ISNUMBER(_xludf.SEARCH("SANN",D1694)),D1694,"")</f>
        <v/>
      </c>
    </row>
    <row r="1695" spans="1:5">
      <c r="A1695" s="296" t="s">
        <v>656</v>
      </c>
      <c r="C1695" t="b">
        <f t="shared" si="26"/>
        <v>0</v>
      </c>
      <c r="D1695" t="b">
        <v>0</v>
      </c>
      <c r="E1695" t="str">
        <f ca="1">IF(ISNUMBER(_xludf.SEARCH("SANN",D1695)),D1695,"")</f>
        <v/>
      </c>
    </row>
    <row r="1696" spans="1:5">
      <c r="A1696" s="296" t="s">
        <v>585</v>
      </c>
      <c r="C1696" t="b">
        <f t="shared" si="26"/>
        <v>0</v>
      </c>
      <c r="D1696" t="b">
        <v>0</v>
      </c>
      <c r="E1696" t="str">
        <f ca="1">IF(ISNUMBER(_xludf.SEARCH("SANN",D1696)),D1696,"")</f>
        <v/>
      </c>
    </row>
    <row r="1697" spans="1:5">
      <c r="A1697" s="296" t="s">
        <v>677</v>
      </c>
      <c r="C1697" t="b">
        <f t="shared" si="26"/>
        <v>0</v>
      </c>
      <c r="D1697" t="b">
        <v>0</v>
      </c>
      <c r="E1697" t="str">
        <f ca="1">IF(ISNUMBER(_xludf.SEARCH("SANN",D1697)),D1697,"")</f>
        <v/>
      </c>
    </row>
    <row r="1698" spans="1:5">
      <c r="A1698" s="296" t="s">
        <v>1106</v>
      </c>
      <c r="C1698" t="b">
        <f t="shared" si="26"/>
        <v>0</v>
      </c>
      <c r="D1698" t="b">
        <v>0</v>
      </c>
      <c r="E1698" t="str">
        <f ca="1">IF(ISNUMBER(_xludf.SEARCH("SANN",D1698)),D1698,"")</f>
        <v/>
      </c>
    </row>
    <row r="1699" spans="1:5">
      <c r="A1699" s="296" t="s">
        <v>571</v>
      </c>
      <c r="C1699" t="b">
        <f t="shared" si="26"/>
        <v>0</v>
      </c>
      <c r="D1699" t="b">
        <v>0</v>
      </c>
      <c r="E1699" t="str">
        <f ca="1">IF(ISNUMBER(_xludf.SEARCH("SANN",D1699)),D1699,"")</f>
        <v/>
      </c>
    </row>
    <row r="1700" spans="1:5">
      <c r="A1700" s="296" t="s">
        <v>702</v>
      </c>
      <c r="C1700" t="b">
        <f t="shared" si="26"/>
        <v>0</v>
      </c>
      <c r="D1700" t="b">
        <v>0</v>
      </c>
      <c r="E1700" t="str">
        <f ca="1">IF(ISNUMBER(_xludf.SEARCH("SANN",D1700)),D1700,"")</f>
        <v/>
      </c>
    </row>
    <row r="1701" spans="1:5">
      <c r="A1701" s="296" t="s">
        <v>680</v>
      </c>
      <c r="C1701" t="b">
        <f t="shared" si="26"/>
        <v>0</v>
      </c>
      <c r="D1701" t="b">
        <v>0</v>
      </c>
      <c r="E1701" t="str">
        <f ca="1">IF(ISNUMBER(_xludf.SEARCH("SANN",D1701)),D1701,"")</f>
        <v/>
      </c>
    </row>
    <row r="1702" spans="1:5">
      <c r="A1702" s="296" t="s">
        <v>888</v>
      </c>
      <c r="C1702" t="b">
        <f t="shared" si="26"/>
        <v>0</v>
      </c>
      <c r="D1702" t="b">
        <v>0</v>
      </c>
      <c r="E1702" t="str">
        <f ca="1">IF(ISNUMBER(_xludf.SEARCH("SANN",D1702)),D1702,"")</f>
        <v/>
      </c>
    </row>
    <row r="1703" spans="1:5">
      <c r="A1703" s="296" t="s">
        <v>856</v>
      </c>
      <c r="C1703" t="b">
        <f t="shared" si="26"/>
        <v>0</v>
      </c>
      <c r="D1703" t="b">
        <v>0</v>
      </c>
      <c r="E1703" t="str">
        <f ca="1">IF(ISNUMBER(_xludf.SEARCH("SANN",D1703)),D1703,"")</f>
        <v/>
      </c>
    </row>
    <row r="1704" spans="1:5">
      <c r="A1704" s="296" t="s">
        <v>800</v>
      </c>
      <c r="C1704" t="b">
        <f t="shared" si="26"/>
        <v>0</v>
      </c>
      <c r="D1704" t="b">
        <v>0</v>
      </c>
      <c r="E1704" t="str">
        <f ca="1">IF(ISNUMBER(_xludf.SEARCH("SANN",D1704)),D1704,"")</f>
        <v/>
      </c>
    </row>
    <row r="1705" spans="1:5">
      <c r="A1705" s="296" t="s">
        <v>877</v>
      </c>
      <c r="C1705" t="b">
        <f t="shared" si="26"/>
        <v>0</v>
      </c>
      <c r="D1705" t="b">
        <v>0</v>
      </c>
      <c r="E1705" t="str">
        <f ca="1">IF(ISNUMBER(_xludf.SEARCH("SANN",D1705)),D1705,"")</f>
        <v/>
      </c>
    </row>
    <row r="1706" spans="1:5">
      <c r="A1706" s="296" t="s">
        <v>730</v>
      </c>
      <c r="C1706" t="b">
        <f t="shared" si="26"/>
        <v>0</v>
      </c>
      <c r="D1706" t="b">
        <v>0</v>
      </c>
      <c r="E1706" t="str">
        <f ca="1">IF(ISNUMBER(_xludf.SEARCH("SANN",D1706)),D1706,"")</f>
        <v/>
      </c>
    </row>
    <row r="1707" spans="1:5">
      <c r="A1707" s="296" t="s">
        <v>882</v>
      </c>
      <c r="C1707" t="b">
        <f t="shared" si="26"/>
        <v>0</v>
      </c>
      <c r="D1707" t="b">
        <v>0</v>
      </c>
      <c r="E1707" t="str">
        <f ca="1">IF(ISNUMBER(_xludf.SEARCH("SANN",D1707)),D1707,"")</f>
        <v/>
      </c>
    </row>
    <row r="1708" spans="1:5">
      <c r="A1708" s="296" t="s">
        <v>926</v>
      </c>
      <c r="C1708" t="b">
        <f t="shared" si="26"/>
        <v>0</v>
      </c>
      <c r="D1708" t="b">
        <v>0</v>
      </c>
      <c r="E1708" t="str">
        <f ca="1">IF(ISNUMBER(_xludf.SEARCH("SANN",D1708)),D1708,"")</f>
        <v/>
      </c>
    </row>
    <row r="1709" spans="1:5">
      <c r="A1709" s="296" t="s">
        <v>819</v>
      </c>
      <c r="C1709" t="b">
        <f t="shared" si="26"/>
        <v>0</v>
      </c>
      <c r="D1709" t="b">
        <v>0</v>
      </c>
      <c r="E1709" t="str">
        <f ca="1">IF(ISNUMBER(_xludf.SEARCH("SANN",D1709)),D1709,"")</f>
        <v/>
      </c>
    </row>
    <row r="1710" spans="1:5">
      <c r="A1710" s="296" t="s">
        <v>738</v>
      </c>
      <c r="C1710" t="b">
        <f t="shared" si="26"/>
        <v>0</v>
      </c>
      <c r="D1710" t="b">
        <v>0</v>
      </c>
      <c r="E1710" t="str">
        <f ca="1">IF(ISNUMBER(_xludf.SEARCH("SANN",D1710)),D1710,"")</f>
        <v/>
      </c>
    </row>
    <row r="1711" spans="1:5">
      <c r="A1711" s="296" t="s">
        <v>558</v>
      </c>
      <c r="C1711" t="b">
        <f t="shared" si="26"/>
        <v>0</v>
      </c>
      <c r="D1711" t="b">
        <v>0</v>
      </c>
      <c r="E1711" t="str">
        <f ca="1">IF(ISNUMBER(_xludf.SEARCH("SANN",D1711)),D1711,"")</f>
        <v/>
      </c>
    </row>
    <row r="1712" spans="1:5">
      <c r="A1712" s="296" t="s">
        <v>690</v>
      </c>
      <c r="C1712" t="b">
        <f t="shared" si="26"/>
        <v>0</v>
      </c>
      <c r="D1712" t="b">
        <v>0</v>
      </c>
      <c r="E1712" t="str">
        <f ca="1">IF(ISNUMBER(_xludf.SEARCH("SANN",D1712)),D1712,"")</f>
        <v/>
      </c>
    </row>
    <row r="1713" spans="1:5">
      <c r="A1713" s="296" t="s">
        <v>788</v>
      </c>
      <c r="C1713" t="b">
        <f t="shared" si="26"/>
        <v>0</v>
      </c>
      <c r="D1713" t="b">
        <v>0</v>
      </c>
      <c r="E1713" t="str">
        <f ca="1">IF(ISNUMBER(_xludf.SEARCH("SANN",D1713)),D1713,"")</f>
        <v/>
      </c>
    </row>
    <row r="1714" spans="1:5">
      <c r="A1714" s="296" t="s">
        <v>1036</v>
      </c>
      <c r="C1714" t="b">
        <f t="shared" si="26"/>
        <v>0</v>
      </c>
      <c r="D1714" t="b">
        <v>0</v>
      </c>
      <c r="E1714" t="str">
        <f ca="1">IF(ISNUMBER(_xludf.SEARCH("SANN",D1714)),D1714,"")</f>
        <v/>
      </c>
    </row>
    <row r="1715" spans="1:5">
      <c r="A1715" s="296" t="s">
        <v>757</v>
      </c>
      <c r="C1715" t="b">
        <f t="shared" si="26"/>
        <v>0</v>
      </c>
      <c r="D1715" t="b">
        <v>0</v>
      </c>
      <c r="E1715" t="str">
        <f ca="1">IF(ISNUMBER(_xludf.SEARCH("SANN",D1715)),D1715,"")</f>
        <v/>
      </c>
    </row>
    <row r="1716" spans="1:5">
      <c r="A1716" s="296" t="s">
        <v>660</v>
      </c>
      <c r="C1716" t="b">
        <f t="shared" si="26"/>
        <v>0</v>
      </c>
      <c r="D1716" t="b">
        <v>0</v>
      </c>
      <c r="E1716" t="str">
        <f ca="1">IF(ISNUMBER(_xludf.SEARCH("SANN",D1716)),D1716,"")</f>
        <v/>
      </c>
    </row>
    <row r="1717" spans="1:5">
      <c r="A1717" s="296" t="s">
        <v>651</v>
      </c>
      <c r="C1717" t="b">
        <f t="shared" si="26"/>
        <v>0</v>
      </c>
      <c r="D1717" t="b">
        <v>0</v>
      </c>
      <c r="E1717" t="str">
        <f ca="1">IF(ISNUMBER(_xludf.SEARCH("SANN",D1717)),D1717,"")</f>
        <v/>
      </c>
    </row>
    <row r="1718" spans="1:5">
      <c r="A1718" s="296" t="s">
        <v>671</v>
      </c>
      <c r="C1718" t="b">
        <f t="shared" si="26"/>
        <v>0</v>
      </c>
      <c r="D1718" t="b">
        <v>0</v>
      </c>
      <c r="E1718" t="str">
        <f ca="1">IF(ISNUMBER(_xludf.SEARCH("SANN",D1718)),D1718,"")</f>
        <v/>
      </c>
    </row>
    <row r="1719" spans="1:5">
      <c r="A1719" s="296" t="s">
        <v>653</v>
      </c>
      <c r="C1719" t="b">
        <f t="shared" si="26"/>
        <v>0</v>
      </c>
      <c r="D1719" t="b">
        <v>0</v>
      </c>
      <c r="E1719" t="str">
        <f ca="1">IF(ISNUMBER(_xludf.SEARCH("SANN",D1719)),D1719,"")</f>
        <v/>
      </c>
    </row>
    <row r="1720" spans="1:5">
      <c r="A1720" s="296" t="s">
        <v>868</v>
      </c>
      <c r="C1720" t="b">
        <f t="shared" si="26"/>
        <v>0</v>
      </c>
      <c r="D1720" t="b">
        <v>0</v>
      </c>
      <c r="E1720" t="str">
        <f ca="1">IF(ISNUMBER(_xludf.SEARCH("SANN",D1720)),D1720,"")</f>
        <v/>
      </c>
    </row>
    <row r="1721" spans="1:5">
      <c r="A1721" s="296" t="s">
        <v>840</v>
      </c>
      <c r="C1721" t="b">
        <f t="shared" si="26"/>
        <v>0</v>
      </c>
      <c r="D1721" t="b">
        <v>0</v>
      </c>
      <c r="E1721" t="str">
        <f ca="1">IF(ISNUMBER(_xludf.SEARCH("SANN",D1721)),D1721,"")</f>
        <v/>
      </c>
    </row>
    <row r="1722" spans="1:5">
      <c r="A1722" s="296" t="s">
        <v>850</v>
      </c>
      <c r="C1722" t="b">
        <f t="shared" si="26"/>
        <v>0</v>
      </c>
      <c r="D1722" t="b">
        <v>0</v>
      </c>
      <c r="E1722" t="str">
        <f ca="1">IF(ISNUMBER(_xludf.SEARCH("SANN",D1722)),D1722,"")</f>
        <v/>
      </c>
    </row>
    <row r="1723" spans="1:5">
      <c r="A1723" s="296" t="s">
        <v>604</v>
      </c>
      <c r="C1723" t="b">
        <f t="shared" si="26"/>
        <v>0</v>
      </c>
      <c r="D1723" t="b">
        <v>0</v>
      </c>
      <c r="E1723" t="str">
        <f ca="1">IF(ISNUMBER(_xludf.SEARCH("SANN",D1723)),D1723,"")</f>
        <v/>
      </c>
    </row>
    <row r="1724" spans="1:5">
      <c r="A1724" s="296" t="s">
        <v>851</v>
      </c>
      <c r="C1724" t="b">
        <f t="shared" si="26"/>
        <v>0</v>
      </c>
      <c r="D1724" t="b">
        <v>0</v>
      </c>
      <c r="E1724" t="str">
        <f ca="1">IF(ISNUMBER(_xludf.SEARCH("SANN",D1724)),D1724,"")</f>
        <v/>
      </c>
    </row>
    <row r="1725" spans="1:5">
      <c r="A1725" s="296" t="s">
        <v>586</v>
      </c>
      <c r="C1725" t="b">
        <f t="shared" si="26"/>
        <v>0</v>
      </c>
      <c r="D1725" t="b">
        <v>0</v>
      </c>
      <c r="E1725" t="str">
        <f ca="1">IF(ISNUMBER(_xludf.SEARCH("SANN",D1725)),D1725,"")</f>
        <v/>
      </c>
    </row>
    <row r="1726" spans="1:5">
      <c r="A1726" s="296" t="s">
        <v>602</v>
      </c>
      <c r="C1726" t="b">
        <f t="shared" si="26"/>
        <v>0</v>
      </c>
      <c r="D1726" t="b">
        <v>0</v>
      </c>
      <c r="E1726" t="str">
        <f ca="1">IF(ISNUMBER(_xludf.SEARCH("SANN",D1726)),D1726,"")</f>
        <v/>
      </c>
    </row>
    <row r="1727" spans="1:5">
      <c r="A1727" s="296" t="s">
        <v>961</v>
      </c>
      <c r="C1727" t="b">
        <f t="shared" si="26"/>
        <v>1</v>
      </c>
      <c r="D1727" s="205" t="b">
        <v>1</v>
      </c>
      <c r="E1727" t="str">
        <f ca="1">IF(ISNUMBER(_xludf.SEARCH("SANN",D1727)),D1727,"")</f>
        <v/>
      </c>
    </row>
    <row r="1728" spans="1:5">
      <c r="A1728" s="296" t="s">
        <v>561</v>
      </c>
      <c r="C1728" t="b">
        <f t="shared" si="26"/>
        <v>0</v>
      </c>
      <c r="D1728" t="b">
        <v>0</v>
      </c>
      <c r="E1728" t="str">
        <f ca="1">IF(ISNUMBER(_xludf.SEARCH("SANN",D1728)),D1728,"")</f>
        <v/>
      </c>
    </row>
    <row r="1729" spans="1:5">
      <c r="A1729" s="296" t="s">
        <v>919</v>
      </c>
      <c r="C1729" t="b">
        <f t="shared" si="26"/>
        <v>0</v>
      </c>
      <c r="D1729" t="b">
        <v>0</v>
      </c>
      <c r="E1729" t="str">
        <f ca="1">IF(ISNUMBER(_xludf.SEARCH("SANN",D1729)),D1729,"")</f>
        <v/>
      </c>
    </row>
    <row r="1730" spans="1:5">
      <c r="A1730" s="296" t="s">
        <v>925</v>
      </c>
      <c r="C1730" t="b">
        <f t="shared" si="26"/>
        <v>0</v>
      </c>
      <c r="D1730" t="b">
        <v>0</v>
      </c>
      <c r="E1730" t="str">
        <f ca="1">IF(ISNUMBER(_xludf.SEARCH("SANN",D1730)),D1730,"")</f>
        <v/>
      </c>
    </row>
    <row r="1731" spans="1:5">
      <c r="A1731" s="296" t="s">
        <v>909</v>
      </c>
      <c r="C1731" t="b">
        <f t="shared" ref="C1731:C1761" si="27">COUNTIF($A$2:$A$1800, A1731)&gt;1</f>
        <v>0</v>
      </c>
      <c r="D1731" t="b">
        <v>0</v>
      </c>
      <c r="E1731" t="str">
        <f ca="1">IF(ISNUMBER(_xludf.SEARCH("SANN",D1731)),D1731,"")</f>
        <v/>
      </c>
    </row>
    <row r="1732" spans="1:5">
      <c r="A1732" s="296" t="s">
        <v>754</v>
      </c>
      <c r="C1732" t="b">
        <f t="shared" si="27"/>
        <v>0</v>
      </c>
      <c r="D1732" t="b">
        <v>0</v>
      </c>
      <c r="E1732" t="str">
        <f ca="1">IF(ISNUMBER(_xludf.SEARCH("SANN",D1732)),D1732,"")</f>
        <v/>
      </c>
    </row>
    <row r="1733" spans="1:5">
      <c r="A1733" s="296" t="s">
        <v>795</v>
      </c>
      <c r="C1733" t="b">
        <f t="shared" si="27"/>
        <v>0</v>
      </c>
      <c r="D1733" t="b">
        <v>0</v>
      </c>
      <c r="E1733" t="str">
        <f ca="1">IF(ISNUMBER(_xludf.SEARCH("SANN",D1733)),D1733,"")</f>
        <v/>
      </c>
    </row>
    <row r="1734" spans="1:5">
      <c r="A1734" s="296" t="s">
        <v>777</v>
      </c>
      <c r="C1734" t="b">
        <f t="shared" si="27"/>
        <v>0</v>
      </c>
      <c r="D1734" t="b">
        <v>0</v>
      </c>
      <c r="E1734" t="str">
        <f ca="1">IF(ISNUMBER(_xludf.SEARCH("SANN",D1734)),D1734,"")</f>
        <v/>
      </c>
    </row>
    <row r="1735" spans="1:5">
      <c r="A1735" s="296" t="s">
        <v>974</v>
      </c>
      <c r="C1735" t="b">
        <f t="shared" si="27"/>
        <v>0</v>
      </c>
      <c r="D1735" t="b">
        <v>0</v>
      </c>
      <c r="E1735" t="str">
        <f ca="1">IF(ISNUMBER(_xludf.SEARCH("SANN",D1735)),D1735,"")</f>
        <v/>
      </c>
    </row>
    <row r="1736" spans="1:5">
      <c r="A1736" s="296" t="s">
        <v>1116</v>
      </c>
      <c r="C1736" t="b">
        <f t="shared" si="27"/>
        <v>0</v>
      </c>
      <c r="D1736" t="b">
        <v>0</v>
      </c>
      <c r="E1736" t="str">
        <f ca="1">IF(ISNUMBER(_xludf.SEARCH("SANN",D1736)),D1736,"")</f>
        <v/>
      </c>
    </row>
    <row r="1737" spans="1:5">
      <c r="A1737" s="296" t="s">
        <v>779</v>
      </c>
      <c r="C1737" t="b">
        <f t="shared" si="27"/>
        <v>0</v>
      </c>
      <c r="D1737" t="b">
        <v>0</v>
      </c>
      <c r="E1737" t="str">
        <f ca="1">IF(ISNUMBER(_xludf.SEARCH("SANN",D1737)),D1737,"")</f>
        <v/>
      </c>
    </row>
    <row r="1738" spans="1:5">
      <c r="A1738" s="296" t="s">
        <v>771</v>
      </c>
      <c r="C1738" t="b">
        <f t="shared" si="27"/>
        <v>0</v>
      </c>
      <c r="D1738" t="b">
        <v>0</v>
      </c>
      <c r="E1738" t="str">
        <f ca="1">IF(ISNUMBER(_xludf.SEARCH("SANN",D1738)),D1738,"")</f>
        <v/>
      </c>
    </row>
    <row r="1739" spans="1:5">
      <c r="A1739" s="296" t="s">
        <v>973</v>
      </c>
      <c r="C1739" t="b">
        <f t="shared" si="27"/>
        <v>0</v>
      </c>
      <c r="D1739" t="b">
        <v>0</v>
      </c>
      <c r="E1739" t="str">
        <f ca="1">IF(ISNUMBER(_xludf.SEARCH("SANN",D1739)),D1739,"")</f>
        <v/>
      </c>
    </row>
    <row r="1740" spans="1:5">
      <c r="A1740" s="296" t="s">
        <v>872</v>
      </c>
      <c r="C1740" t="b">
        <f t="shared" si="27"/>
        <v>1</v>
      </c>
      <c r="D1740" s="205" t="b">
        <v>1</v>
      </c>
      <c r="E1740" t="str">
        <f ca="1">IF(ISNUMBER(_xludf.SEARCH("SANN",D1740)),D1740,"")</f>
        <v/>
      </c>
    </row>
    <row r="1741" spans="1:5">
      <c r="A1741" s="296" t="s">
        <v>782</v>
      </c>
      <c r="C1741" t="b">
        <f t="shared" si="27"/>
        <v>0</v>
      </c>
      <c r="D1741" t="b">
        <v>0</v>
      </c>
      <c r="E1741" t="str">
        <f ca="1">IF(ISNUMBER(_xludf.SEARCH("SANN",D1741)),D1741,"")</f>
        <v/>
      </c>
    </row>
    <row r="1742" spans="1:5">
      <c r="A1742" s="296" t="s">
        <v>746</v>
      </c>
      <c r="C1742" t="b">
        <f t="shared" si="27"/>
        <v>0</v>
      </c>
      <c r="D1742" t="b">
        <v>0</v>
      </c>
      <c r="E1742" t="str">
        <f ca="1">IF(ISNUMBER(_xludf.SEARCH("SANN",D1742)),D1742,"")</f>
        <v/>
      </c>
    </row>
    <row r="1743" spans="1:5">
      <c r="A1743" s="296" t="s">
        <v>959</v>
      </c>
      <c r="C1743" t="b">
        <f t="shared" si="27"/>
        <v>0</v>
      </c>
      <c r="D1743" t="b">
        <v>0</v>
      </c>
      <c r="E1743" t="str">
        <f ca="1">IF(ISNUMBER(_xludf.SEARCH("SANN",D1743)),D1743,"")</f>
        <v/>
      </c>
    </row>
    <row r="1744" spans="1:5">
      <c r="A1744" s="296" t="s">
        <v>799</v>
      </c>
      <c r="C1744" t="b">
        <f t="shared" si="27"/>
        <v>0</v>
      </c>
      <c r="D1744" t="b">
        <v>0</v>
      </c>
      <c r="E1744" t="str">
        <f ca="1">IF(ISNUMBER(_xludf.SEARCH("SANN",D1744)),D1744,"")</f>
        <v/>
      </c>
    </row>
    <row r="1745" spans="1:5">
      <c r="A1745" s="296" t="s">
        <v>1002</v>
      </c>
      <c r="C1745" t="b">
        <f t="shared" si="27"/>
        <v>0</v>
      </c>
      <c r="D1745" t="b">
        <v>0</v>
      </c>
      <c r="E1745" t="str">
        <f ca="1">IF(ISNUMBER(_xludf.SEARCH("SANN",D1745)),D1745,"")</f>
        <v/>
      </c>
    </row>
    <row r="1746" spans="1:5">
      <c r="A1746" s="296" t="s">
        <v>1049</v>
      </c>
      <c r="C1746" t="b">
        <f t="shared" si="27"/>
        <v>0</v>
      </c>
      <c r="D1746" t="b">
        <v>0</v>
      </c>
      <c r="E1746" t="str">
        <f ca="1">IF(ISNUMBER(_xludf.SEARCH("SANN",D1746)),D1746,"")</f>
        <v/>
      </c>
    </row>
    <row r="1747" spans="1:5">
      <c r="A1747" s="296" t="s">
        <v>813</v>
      </c>
      <c r="C1747" t="b">
        <f t="shared" si="27"/>
        <v>0</v>
      </c>
      <c r="D1747" t="b">
        <v>0</v>
      </c>
      <c r="E1747" t="str">
        <f ca="1">IF(ISNUMBER(_xludf.SEARCH("SANN",D1747)),D1747,"")</f>
        <v/>
      </c>
    </row>
    <row r="1748" spans="1:5">
      <c r="A1748" s="296" t="s">
        <v>992</v>
      </c>
      <c r="C1748" t="b">
        <f t="shared" si="27"/>
        <v>0</v>
      </c>
      <c r="D1748" t="b">
        <v>0</v>
      </c>
      <c r="E1748" t="str">
        <f ca="1">IF(ISNUMBER(_xludf.SEARCH("SANN",D1748)),D1748,"")</f>
        <v/>
      </c>
    </row>
    <row r="1749" spans="1:5">
      <c r="A1749" s="296" t="s">
        <v>692</v>
      </c>
      <c r="C1749" t="b">
        <f t="shared" si="27"/>
        <v>0</v>
      </c>
      <c r="D1749" t="b">
        <v>0</v>
      </c>
      <c r="E1749" t="str">
        <f ca="1">IF(ISNUMBER(_xludf.SEARCH("SANN",D1749)),D1749,"")</f>
        <v/>
      </c>
    </row>
    <row r="1750" spans="1:5">
      <c r="A1750" s="296" t="s">
        <v>999</v>
      </c>
      <c r="C1750" t="b">
        <f t="shared" si="27"/>
        <v>0</v>
      </c>
      <c r="D1750" t="b">
        <v>0</v>
      </c>
      <c r="E1750" t="str">
        <f ca="1">IF(ISNUMBER(_xludf.SEARCH("SANN",D1750)),D1750,"")</f>
        <v/>
      </c>
    </row>
    <row r="1751" spans="1:5">
      <c r="A1751" s="296" t="s">
        <v>749</v>
      </c>
      <c r="C1751" t="b">
        <f t="shared" si="27"/>
        <v>0</v>
      </c>
      <c r="D1751" t="b">
        <v>0</v>
      </c>
      <c r="E1751" t="str">
        <f ca="1">IF(ISNUMBER(_xludf.SEARCH("SANN",D1751)),D1751,"")</f>
        <v/>
      </c>
    </row>
    <row r="1752" spans="1:5">
      <c r="A1752" s="296" t="s">
        <v>552</v>
      </c>
      <c r="C1752" t="b">
        <f t="shared" si="27"/>
        <v>0</v>
      </c>
      <c r="D1752" t="b">
        <v>0</v>
      </c>
      <c r="E1752" t="str">
        <f ca="1">IF(ISNUMBER(_xludf.SEARCH("SANN",D1752)),D1752,"")</f>
        <v/>
      </c>
    </row>
    <row r="1753" spans="1:5">
      <c r="A1753" s="296" t="s">
        <v>1011</v>
      </c>
      <c r="C1753" t="b">
        <f t="shared" si="27"/>
        <v>0</v>
      </c>
      <c r="D1753" t="b">
        <v>0</v>
      </c>
      <c r="E1753" t="str">
        <f ca="1">IF(ISNUMBER(_xludf.SEARCH("SANN",D1753)),D1753,"")</f>
        <v/>
      </c>
    </row>
    <row r="1754" spans="1:5">
      <c r="A1754" s="296" t="s">
        <v>1030</v>
      </c>
      <c r="C1754" t="b">
        <f t="shared" si="27"/>
        <v>0</v>
      </c>
      <c r="D1754" t="b">
        <v>0</v>
      </c>
      <c r="E1754" t="str">
        <f ca="1">IF(ISNUMBER(_xludf.SEARCH("SANN",D1754)),D1754,"")</f>
        <v/>
      </c>
    </row>
    <row r="1755" spans="1:5">
      <c r="A1755" s="296" t="s">
        <v>729</v>
      </c>
      <c r="C1755" t="b">
        <f t="shared" si="27"/>
        <v>0</v>
      </c>
      <c r="D1755" t="b">
        <v>0</v>
      </c>
      <c r="E1755" t="str">
        <f ca="1">IF(ISNUMBER(_xludf.SEARCH("SANN",D1755)),D1755,"")</f>
        <v/>
      </c>
    </row>
    <row r="1756" spans="1:5">
      <c r="A1756" s="296" t="s">
        <v>707</v>
      </c>
      <c r="C1756" t="b">
        <f t="shared" si="27"/>
        <v>0</v>
      </c>
      <c r="D1756" t="b">
        <v>0</v>
      </c>
      <c r="E1756" t="str">
        <f ca="1">IF(ISNUMBER(_xludf.SEARCH("SANN",D1756)),D1756,"")</f>
        <v/>
      </c>
    </row>
    <row r="1757" spans="1:5">
      <c r="A1757" s="296" t="s">
        <v>684</v>
      </c>
      <c r="C1757" t="b">
        <f t="shared" si="27"/>
        <v>0</v>
      </c>
      <c r="D1757" t="b">
        <v>0</v>
      </c>
      <c r="E1757" t="str">
        <f ca="1">IF(ISNUMBER(_xludf.SEARCH("SANN",D1757)),D1757,"")</f>
        <v/>
      </c>
    </row>
    <row r="1758" spans="1:5">
      <c r="A1758" s="296" t="s">
        <v>731</v>
      </c>
      <c r="C1758" t="b">
        <f t="shared" si="27"/>
        <v>0</v>
      </c>
      <c r="D1758" t="b">
        <v>0</v>
      </c>
      <c r="E1758" t="str">
        <f ca="1">IF(ISNUMBER(_xludf.SEARCH("SANN",D1758)),D1758,"")</f>
        <v/>
      </c>
    </row>
    <row r="1759" spans="1:5">
      <c r="A1759" s="296" t="s">
        <v>1038</v>
      </c>
      <c r="C1759" t="b">
        <f t="shared" si="27"/>
        <v>0</v>
      </c>
      <c r="D1759" t="b">
        <v>0</v>
      </c>
      <c r="E1759" t="str">
        <f ca="1">IF(ISNUMBER(_xludf.SEARCH("SANN",D1759)),D1759,"")</f>
        <v/>
      </c>
    </row>
    <row r="1760" spans="1:5">
      <c r="A1760" s="296" t="s">
        <v>785</v>
      </c>
      <c r="C1760" t="b">
        <f t="shared" si="27"/>
        <v>0</v>
      </c>
      <c r="D1760" t="b">
        <v>0</v>
      </c>
      <c r="E1760" t="str">
        <f ca="1">IF(ISNUMBER(_xludf.SEARCH("SANN",D1760)),D1760,"")</f>
        <v/>
      </c>
    </row>
    <row r="1761" spans="1:5">
      <c r="A1761" s="296" t="s">
        <v>822</v>
      </c>
      <c r="C1761" t="b">
        <f t="shared" si="27"/>
        <v>0</v>
      </c>
      <c r="D1761" t="b">
        <v>0</v>
      </c>
      <c r="E1761" t="str">
        <f ca="1">IF(ISNUMBER(_xludf.SEARCH("SANN",D1761)),D1761,"")</f>
        <v/>
      </c>
    </row>
  </sheetData>
  <sortState ref="G2:I27">
    <sortCondition ref="G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69A67-EE68-41C0-84D1-3C2163ABAA70}">
  <dimension ref="A1:N91"/>
  <sheetViews>
    <sheetView zoomScale="85" zoomScaleNormal="85" workbookViewId="0">
      <selection activeCell="G5" sqref="G5"/>
    </sheetView>
  </sheetViews>
  <sheetFormatPr baseColWidth="10" defaultColWidth="8.88671875" defaultRowHeight="14.4"/>
  <sheetData>
    <row r="1" spans="1:14">
      <c r="A1" s="252" t="s">
        <v>2683</v>
      </c>
      <c r="B1" s="252" t="s">
        <v>2666</v>
      </c>
      <c r="C1" s="252" t="s">
        <v>2661</v>
      </c>
      <c r="D1" s="253" t="s">
        <v>3395</v>
      </c>
      <c r="E1" s="253" t="s">
        <v>3396</v>
      </c>
      <c r="F1" s="252" t="s">
        <v>3397</v>
      </c>
      <c r="G1" s="254" t="s">
        <v>2147</v>
      </c>
      <c r="I1" s="308" t="s">
        <v>3179</v>
      </c>
      <c r="J1" s="309"/>
      <c r="K1" s="309"/>
      <c r="L1" s="309"/>
      <c r="M1" s="310"/>
      <c r="N1" t="s">
        <v>2147</v>
      </c>
    </row>
    <row r="2" spans="1:14">
      <c r="A2" t="s">
        <v>2428</v>
      </c>
      <c r="B2" t="s">
        <v>3398</v>
      </c>
      <c r="C2" t="s">
        <v>2505</v>
      </c>
      <c r="D2" t="s">
        <v>2250</v>
      </c>
      <c r="E2">
        <v>0.2</v>
      </c>
      <c r="F2">
        <v>3</v>
      </c>
      <c r="I2" s="253" t="s">
        <v>2683</v>
      </c>
      <c r="J2" s="253" t="s">
        <v>2666</v>
      </c>
      <c r="K2" s="253" t="s">
        <v>2661</v>
      </c>
      <c r="L2" s="253" t="s">
        <v>2169</v>
      </c>
      <c r="M2" s="253" t="s">
        <v>3395</v>
      </c>
    </row>
    <row r="3" spans="1:14">
      <c r="A3" t="s">
        <v>2428</v>
      </c>
      <c r="B3" t="s">
        <v>3398</v>
      </c>
      <c r="C3" t="s">
        <v>2505</v>
      </c>
      <c r="D3" t="s">
        <v>2250</v>
      </c>
      <c r="E3">
        <v>0.1</v>
      </c>
      <c r="F3">
        <v>5.6</v>
      </c>
      <c r="I3" t="s">
        <v>3399</v>
      </c>
      <c r="J3" t="s">
        <v>3398</v>
      </c>
      <c r="K3" t="s">
        <v>2278</v>
      </c>
      <c r="L3">
        <v>1044</v>
      </c>
      <c r="M3" t="s">
        <v>2228</v>
      </c>
    </row>
    <row r="4" spans="1:14">
      <c r="A4" t="s">
        <v>2428</v>
      </c>
      <c r="B4" t="s">
        <v>3398</v>
      </c>
      <c r="C4" t="s">
        <v>2505</v>
      </c>
      <c r="D4" t="s">
        <v>2250</v>
      </c>
      <c r="E4">
        <v>0.2</v>
      </c>
      <c r="F4">
        <v>2.5</v>
      </c>
      <c r="I4" t="s">
        <v>3399</v>
      </c>
      <c r="J4" t="s">
        <v>3398</v>
      </c>
      <c r="K4" t="s">
        <v>2278</v>
      </c>
      <c r="L4">
        <v>1045</v>
      </c>
      <c r="M4" t="s">
        <v>2250</v>
      </c>
    </row>
    <row r="5" spans="1:14">
      <c r="A5" t="s">
        <v>3399</v>
      </c>
      <c r="B5" t="s">
        <v>3398</v>
      </c>
      <c r="C5" t="s">
        <v>2278</v>
      </c>
      <c r="D5" t="s">
        <v>2180</v>
      </c>
      <c r="E5">
        <v>1.4</v>
      </c>
      <c r="F5">
        <v>4.8</v>
      </c>
      <c r="G5" t="s">
        <v>3400</v>
      </c>
      <c r="I5" t="s">
        <v>3399</v>
      </c>
      <c r="J5" t="s">
        <v>3398</v>
      </c>
      <c r="K5" t="s">
        <v>2278</v>
      </c>
      <c r="L5">
        <v>1046</v>
      </c>
      <c r="M5" t="s">
        <v>2180</v>
      </c>
    </row>
    <row r="6" spans="1:14">
      <c r="A6" t="s">
        <v>3399</v>
      </c>
      <c r="B6" t="s">
        <v>3398</v>
      </c>
      <c r="C6" t="s">
        <v>2287</v>
      </c>
      <c r="D6" t="s">
        <v>2250</v>
      </c>
      <c r="E6">
        <v>2.2000000000000002</v>
      </c>
      <c r="F6">
        <v>0.2</v>
      </c>
      <c r="G6" t="s">
        <v>3401</v>
      </c>
      <c r="I6" t="s">
        <v>3399</v>
      </c>
      <c r="J6" t="s">
        <v>3398</v>
      </c>
      <c r="K6" t="s">
        <v>2278</v>
      </c>
      <c r="L6">
        <v>1047</v>
      </c>
      <c r="M6" t="s">
        <v>2180</v>
      </c>
    </row>
    <row r="7" spans="1:14">
      <c r="A7" t="s">
        <v>3399</v>
      </c>
      <c r="B7" t="s">
        <v>3398</v>
      </c>
      <c r="C7" t="s">
        <v>2287</v>
      </c>
      <c r="D7" t="s">
        <v>2250</v>
      </c>
      <c r="E7">
        <v>2.5499999999999998</v>
      </c>
      <c r="F7">
        <v>0.1</v>
      </c>
      <c r="G7" t="s">
        <v>3401</v>
      </c>
      <c r="I7" t="s">
        <v>3399</v>
      </c>
      <c r="J7" t="s">
        <v>3398</v>
      </c>
      <c r="K7" t="s">
        <v>2278</v>
      </c>
      <c r="L7">
        <v>1048</v>
      </c>
      <c r="M7" t="s">
        <v>2250</v>
      </c>
    </row>
    <row r="8" spans="1:14">
      <c r="A8" t="s">
        <v>3399</v>
      </c>
      <c r="B8" t="s">
        <v>3398</v>
      </c>
      <c r="C8" t="s">
        <v>2287</v>
      </c>
      <c r="D8" t="s">
        <v>2250</v>
      </c>
      <c r="E8">
        <v>1.8</v>
      </c>
      <c r="F8">
        <v>0.1</v>
      </c>
      <c r="G8" t="s">
        <v>3401</v>
      </c>
      <c r="I8" t="s">
        <v>3399</v>
      </c>
      <c r="J8" t="s">
        <v>3398</v>
      </c>
      <c r="K8" t="s">
        <v>2278</v>
      </c>
      <c r="L8">
        <v>1049</v>
      </c>
      <c r="M8" t="s">
        <v>2180</v>
      </c>
    </row>
    <row r="9" spans="1:14">
      <c r="A9" t="s">
        <v>3399</v>
      </c>
      <c r="B9" t="s">
        <v>3398</v>
      </c>
      <c r="C9" t="s">
        <v>2287</v>
      </c>
      <c r="D9" t="s">
        <v>2250</v>
      </c>
      <c r="E9">
        <v>1.55</v>
      </c>
      <c r="F9">
        <v>0.15</v>
      </c>
      <c r="G9" t="s">
        <v>3401</v>
      </c>
      <c r="I9" t="s">
        <v>3399</v>
      </c>
      <c r="J9" t="s">
        <v>3398</v>
      </c>
      <c r="K9" t="s">
        <v>2287</v>
      </c>
      <c r="L9">
        <v>1050</v>
      </c>
      <c r="M9" t="s">
        <v>2228</v>
      </c>
    </row>
    <row r="10" spans="1:14">
      <c r="A10" t="s">
        <v>3399</v>
      </c>
      <c r="B10" t="s">
        <v>3398</v>
      </c>
      <c r="C10" t="s">
        <v>2287</v>
      </c>
      <c r="D10" t="s">
        <v>2250</v>
      </c>
      <c r="E10">
        <v>2.25</v>
      </c>
      <c r="F10">
        <v>0.2</v>
      </c>
      <c r="G10" t="s">
        <v>3401</v>
      </c>
      <c r="I10" t="s">
        <v>3399</v>
      </c>
      <c r="J10" t="s">
        <v>3398</v>
      </c>
      <c r="K10" t="s">
        <v>2287</v>
      </c>
      <c r="L10">
        <v>1051</v>
      </c>
      <c r="M10" t="s">
        <v>2180</v>
      </c>
    </row>
    <row r="11" spans="1:14">
      <c r="A11" t="s">
        <v>3399</v>
      </c>
      <c r="B11" t="s">
        <v>3398</v>
      </c>
      <c r="C11" t="s">
        <v>2296</v>
      </c>
      <c r="D11" t="s">
        <v>2250</v>
      </c>
      <c r="E11">
        <v>0.2</v>
      </c>
      <c r="F11">
        <v>5.2</v>
      </c>
      <c r="I11" t="s">
        <v>3399</v>
      </c>
      <c r="J11" t="s">
        <v>3398</v>
      </c>
      <c r="K11" t="s">
        <v>2287</v>
      </c>
      <c r="L11">
        <v>1052</v>
      </c>
      <c r="M11" t="s">
        <v>2250</v>
      </c>
    </row>
    <row r="12" spans="1:14">
      <c r="A12" t="s">
        <v>3399</v>
      </c>
      <c r="B12" t="s">
        <v>3398</v>
      </c>
      <c r="C12" t="s">
        <v>2306</v>
      </c>
      <c r="D12" t="s">
        <v>2250</v>
      </c>
      <c r="E12">
        <v>0.4</v>
      </c>
      <c r="F12">
        <v>10.95</v>
      </c>
      <c r="I12" t="s">
        <v>3399</v>
      </c>
      <c r="J12" t="s">
        <v>3398</v>
      </c>
      <c r="K12" t="s">
        <v>2287</v>
      </c>
      <c r="L12">
        <v>1053</v>
      </c>
      <c r="M12" t="s">
        <v>2250</v>
      </c>
    </row>
    <row r="13" spans="1:14">
      <c r="A13" t="s">
        <v>2684</v>
      </c>
      <c r="B13" t="s">
        <v>20</v>
      </c>
      <c r="C13" t="s">
        <v>2227</v>
      </c>
      <c r="D13" t="s">
        <v>2250</v>
      </c>
      <c r="E13">
        <v>7.0000000000000007E-2</v>
      </c>
      <c r="F13">
        <v>2.2200000000000002</v>
      </c>
      <c r="I13" t="s">
        <v>3399</v>
      </c>
      <c r="J13" t="s">
        <v>3398</v>
      </c>
      <c r="K13" t="s">
        <v>2287</v>
      </c>
      <c r="L13">
        <v>1054</v>
      </c>
      <c r="M13" t="s">
        <v>2228</v>
      </c>
    </row>
    <row r="14" spans="1:14">
      <c r="A14" t="s">
        <v>2684</v>
      </c>
      <c r="B14" t="s">
        <v>20</v>
      </c>
      <c r="C14" t="s">
        <v>2227</v>
      </c>
      <c r="D14" t="s">
        <v>2250</v>
      </c>
      <c r="E14">
        <v>0</v>
      </c>
      <c r="F14">
        <v>4.4000000000000004</v>
      </c>
      <c r="I14" t="s">
        <v>3399</v>
      </c>
      <c r="J14" t="s">
        <v>3398</v>
      </c>
      <c r="K14" t="s">
        <v>2287</v>
      </c>
      <c r="L14">
        <v>1055</v>
      </c>
      <c r="M14" t="s">
        <v>2250</v>
      </c>
    </row>
    <row r="15" spans="1:14">
      <c r="A15" t="s">
        <v>2684</v>
      </c>
      <c r="B15" t="s">
        <v>20</v>
      </c>
      <c r="C15" t="s">
        <v>2227</v>
      </c>
      <c r="D15" t="s">
        <v>2228</v>
      </c>
      <c r="E15">
        <v>0.3</v>
      </c>
      <c r="F15">
        <v>4.0999999999999996</v>
      </c>
      <c r="I15" t="s">
        <v>3399</v>
      </c>
      <c r="J15" t="s">
        <v>3398</v>
      </c>
      <c r="K15" t="s">
        <v>2287</v>
      </c>
      <c r="L15">
        <v>1056</v>
      </c>
      <c r="M15" t="s">
        <v>2250</v>
      </c>
    </row>
    <row r="16" spans="1:14">
      <c r="A16" t="s">
        <v>2684</v>
      </c>
      <c r="B16" t="s">
        <v>20</v>
      </c>
      <c r="C16" t="s">
        <v>2227</v>
      </c>
      <c r="D16" t="s">
        <v>2250</v>
      </c>
      <c r="E16">
        <v>0.08</v>
      </c>
      <c r="F16">
        <v>0.38</v>
      </c>
      <c r="I16" t="s">
        <v>3399</v>
      </c>
      <c r="J16" t="s">
        <v>3398</v>
      </c>
      <c r="K16" t="s">
        <v>2287</v>
      </c>
      <c r="L16">
        <v>1057</v>
      </c>
      <c r="M16" t="s">
        <v>2250</v>
      </c>
    </row>
    <row r="17" spans="1:13">
      <c r="A17" t="s">
        <v>2684</v>
      </c>
      <c r="B17" t="s">
        <v>20</v>
      </c>
      <c r="C17" t="s">
        <v>2244</v>
      </c>
      <c r="D17" t="s">
        <v>2228</v>
      </c>
      <c r="E17">
        <v>0.31</v>
      </c>
      <c r="F17">
        <v>4.3</v>
      </c>
      <c r="I17" t="s">
        <v>3399</v>
      </c>
      <c r="J17" t="s">
        <v>3398</v>
      </c>
      <c r="K17" t="s">
        <v>2296</v>
      </c>
      <c r="L17">
        <v>1030</v>
      </c>
      <c r="M17" t="s">
        <v>2250</v>
      </c>
    </row>
    <row r="18" spans="1:13">
      <c r="A18" t="s">
        <v>2684</v>
      </c>
      <c r="B18" t="s">
        <v>20</v>
      </c>
      <c r="C18" t="s">
        <v>2256</v>
      </c>
      <c r="D18" t="s">
        <v>2250</v>
      </c>
      <c r="E18">
        <v>1.35</v>
      </c>
      <c r="F18">
        <v>0.2</v>
      </c>
      <c r="I18" t="s">
        <v>3399</v>
      </c>
      <c r="J18" t="s">
        <v>3398</v>
      </c>
      <c r="K18" t="s">
        <v>2296</v>
      </c>
      <c r="L18">
        <v>1031</v>
      </c>
      <c r="M18" t="s">
        <v>2228</v>
      </c>
    </row>
    <row r="19" spans="1:13">
      <c r="A19" t="s">
        <v>2684</v>
      </c>
      <c r="B19" t="s">
        <v>20</v>
      </c>
      <c r="C19" t="s">
        <v>2256</v>
      </c>
      <c r="D19" t="s">
        <v>2180</v>
      </c>
      <c r="E19">
        <v>6.6</v>
      </c>
      <c r="F19">
        <v>0.9</v>
      </c>
      <c r="I19" t="s">
        <v>3399</v>
      </c>
      <c r="J19" t="s">
        <v>3398</v>
      </c>
      <c r="K19" t="s">
        <v>2296</v>
      </c>
      <c r="L19">
        <v>1032</v>
      </c>
      <c r="M19" t="s">
        <v>2250</v>
      </c>
    </row>
    <row r="20" spans="1:13">
      <c r="A20" t="s">
        <v>2684</v>
      </c>
      <c r="B20" t="s">
        <v>20</v>
      </c>
      <c r="C20" t="s">
        <v>2256</v>
      </c>
      <c r="D20" t="s">
        <v>2250</v>
      </c>
      <c r="E20">
        <v>4.3499999999999996</v>
      </c>
      <c r="F20">
        <v>0.2</v>
      </c>
      <c r="I20" t="s">
        <v>3399</v>
      </c>
      <c r="J20" t="s">
        <v>3398</v>
      </c>
      <c r="K20" t="s">
        <v>2296</v>
      </c>
      <c r="L20">
        <v>1033</v>
      </c>
      <c r="M20" t="s">
        <v>2228</v>
      </c>
    </row>
    <row r="21" spans="1:13">
      <c r="A21" t="s">
        <v>2684</v>
      </c>
      <c r="B21" t="s">
        <v>20</v>
      </c>
      <c r="C21" t="s">
        <v>2265</v>
      </c>
      <c r="D21" t="s">
        <v>2250</v>
      </c>
      <c r="E21">
        <v>2.4</v>
      </c>
      <c r="F21">
        <v>0.05</v>
      </c>
      <c r="I21" t="s">
        <v>3399</v>
      </c>
      <c r="J21" t="s">
        <v>3398</v>
      </c>
      <c r="K21" t="s">
        <v>2296</v>
      </c>
      <c r="L21">
        <v>1034</v>
      </c>
      <c r="M21" t="s">
        <v>2250</v>
      </c>
    </row>
    <row r="22" spans="1:13">
      <c r="A22" t="s">
        <v>2684</v>
      </c>
      <c r="B22" t="s">
        <v>20</v>
      </c>
      <c r="C22" t="s">
        <v>2265</v>
      </c>
      <c r="D22" t="s">
        <v>2250</v>
      </c>
      <c r="E22">
        <v>2.4500000000000002</v>
      </c>
      <c r="F22">
        <v>0.15</v>
      </c>
      <c r="I22" t="s">
        <v>3399</v>
      </c>
      <c r="J22" t="s">
        <v>3398</v>
      </c>
      <c r="K22" t="s">
        <v>2296</v>
      </c>
      <c r="L22">
        <v>1035</v>
      </c>
      <c r="M22" t="s">
        <v>2228</v>
      </c>
    </row>
    <row r="23" spans="1:13">
      <c r="A23" t="s">
        <v>2684</v>
      </c>
      <c r="B23" t="s">
        <v>20</v>
      </c>
      <c r="C23" t="s">
        <v>2265</v>
      </c>
      <c r="D23" t="s">
        <v>2250</v>
      </c>
      <c r="E23">
        <v>4.7</v>
      </c>
      <c r="F23">
        <v>0.4</v>
      </c>
      <c r="I23" t="s">
        <v>3399</v>
      </c>
      <c r="J23" t="s">
        <v>3398</v>
      </c>
      <c r="K23" t="s">
        <v>2296</v>
      </c>
      <c r="L23">
        <v>1036</v>
      </c>
      <c r="M23" t="s">
        <v>2180</v>
      </c>
    </row>
    <row r="24" spans="1:13">
      <c r="A24" t="s">
        <v>2684</v>
      </c>
      <c r="B24" t="s">
        <v>20</v>
      </c>
      <c r="C24" t="s">
        <v>2265</v>
      </c>
      <c r="D24" t="s">
        <v>2250</v>
      </c>
      <c r="E24">
        <v>3.3</v>
      </c>
      <c r="F24">
        <v>0.4</v>
      </c>
      <c r="I24" t="s">
        <v>3399</v>
      </c>
      <c r="J24" t="s">
        <v>3398</v>
      </c>
      <c r="K24" t="s">
        <v>2296</v>
      </c>
      <c r="L24">
        <v>1037</v>
      </c>
      <c r="M24" t="s">
        <v>2180</v>
      </c>
    </row>
    <row r="25" spans="1:13">
      <c r="A25" t="s">
        <v>2684</v>
      </c>
      <c r="B25" t="s">
        <v>20</v>
      </c>
      <c r="C25" t="s">
        <v>2265</v>
      </c>
      <c r="D25" t="s">
        <v>2180</v>
      </c>
      <c r="E25">
        <v>9.6</v>
      </c>
      <c r="F25">
        <v>0.55000000000000004</v>
      </c>
      <c r="I25" t="s">
        <v>3399</v>
      </c>
      <c r="J25" t="s">
        <v>3398</v>
      </c>
      <c r="K25" t="s">
        <v>2306</v>
      </c>
      <c r="L25">
        <v>1038</v>
      </c>
      <c r="M25" t="s">
        <v>2228</v>
      </c>
    </row>
    <row r="26" spans="1:13">
      <c r="A26" t="s">
        <v>2684</v>
      </c>
      <c r="B26" t="s">
        <v>2678</v>
      </c>
      <c r="C26" t="s">
        <v>2178</v>
      </c>
      <c r="D26" t="s">
        <v>2228</v>
      </c>
      <c r="E26">
        <v>6.35</v>
      </c>
      <c r="F26">
        <v>0.45</v>
      </c>
      <c r="I26" t="s">
        <v>3399</v>
      </c>
      <c r="J26" t="s">
        <v>3398</v>
      </c>
      <c r="K26" t="s">
        <v>2306</v>
      </c>
      <c r="L26">
        <v>1039</v>
      </c>
      <c r="M26" t="s">
        <v>2180</v>
      </c>
    </row>
    <row r="27" spans="1:13">
      <c r="A27" t="s">
        <v>2684</v>
      </c>
      <c r="B27" t="s">
        <v>2678</v>
      </c>
      <c r="C27" t="s">
        <v>2178</v>
      </c>
      <c r="D27" t="s">
        <v>2228</v>
      </c>
      <c r="E27">
        <v>7.2</v>
      </c>
      <c r="F27">
        <v>0.95</v>
      </c>
      <c r="I27" t="s">
        <v>3399</v>
      </c>
      <c r="J27" t="s">
        <v>3398</v>
      </c>
      <c r="K27" t="s">
        <v>2306</v>
      </c>
      <c r="L27">
        <v>1040</v>
      </c>
      <c r="M27" t="s">
        <v>2250</v>
      </c>
    </row>
    <row r="28" spans="1:13">
      <c r="A28" t="s">
        <v>2684</v>
      </c>
      <c r="B28" t="s">
        <v>2678</v>
      </c>
      <c r="C28" t="s">
        <v>2194</v>
      </c>
      <c r="D28" t="s">
        <v>2180</v>
      </c>
      <c r="E28">
        <v>6.65</v>
      </c>
      <c r="F28">
        <v>0.85</v>
      </c>
      <c r="I28" t="s">
        <v>3399</v>
      </c>
      <c r="J28" t="s">
        <v>3398</v>
      </c>
      <c r="K28" t="s">
        <v>2306</v>
      </c>
      <c r="L28">
        <v>1041</v>
      </c>
      <c r="M28" t="s">
        <v>2250</v>
      </c>
    </row>
    <row r="29" spans="1:13">
      <c r="A29" t="s">
        <v>2684</v>
      </c>
      <c r="B29" t="s">
        <v>2678</v>
      </c>
      <c r="C29" t="s">
        <v>2208</v>
      </c>
      <c r="G29" t="s">
        <v>3402</v>
      </c>
      <c r="I29" t="s">
        <v>3399</v>
      </c>
      <c r="J29" t="s">
        <v>3398</v>
      </c>
      <c r="K29" t="s">
        <v>2306</v>
      </c>
      <c r="L29">
        <v>1042</v>
      </c>
      <c r="M29" t="s">
        <v>2250</v>
      </c>
    </row>
    <row r="30" spans="1:13">
      <c r="A30" t="s">
        <v>2684</v>
      </c>
      <c r="B30" t="s">
        <v>2678</v>
      </c>
      <c r="C30" t="s">
        <v>2218</v>
      </c>
      <c r="G30" t="s">
        <v>3402</v>
      </c>
      <c r="I30" t="s">
        <v>3399</v>
      </c>
      <c r="J30" t="s">
        <v>3398</v>
      </c>
      <c r="K30" t="s">
        <v>2306</v>
      </c>
      <c r="L30">
        <v>1043</v>
      </c>
      <c r="M30" t="s">
        <v>2250</v>
      </c>
    </row>
    <row r="31" spans="1:13">
      <c r="A31" t="s">
        <v>2276</v>
      </c>
      <c r="B31" t="s">
        <v>3398</v>
      </c>
      <c r="C31" t="s">
        <v>2278</v>
      </c>
      <c r="D31" t="s">
        <v>2250</v>
      </c>
      <c r="E31">
        <v>0.15</v>
      </c>
      <c r="F31">
        <v>1.4</v>
      </c>
      <c r="I31" t="s">
        <v>2684</v>
      </c>
      <c r="J31" t="s">
        <v>20</v>
      </c>
      <c r="K31" t="s">
        <v>2227</v>
      </c>
      <c r="L31">
        <v>1078</v>
      </c>
      <c r="M31" t="s">
        <v>2250</v>
      </c>
    </row>
    <row r="32" spans="1:13">
      <c r="A32" t="s">
        <v>2276</v>
      </c>
      <c r="B32" t="s">
        <v>3398</v>
      </c>
      <c r="C32" t="s">
        <v>2278</v>
      </c>
      <c r="D32" t="s">
        <v>2250</v>
      </c>
      <c r="E32">
        <v>0</v>
      </c>
      <c r="F32">
        <v>3.1</v>
      </c>
      <c r="I32" t="s">
        <v>2684</v>
      </c>
      <c r="J32" t="s">
        <v>20</v>
      </c>
      <c r="K32" t="s">
        <v>2227</v>
      </c>
      <c r="L32">
        <v>1079</v>
      </c>
      <c r="M32" t="s">
        <v>2250</v>
      </c>
    </row>
    <row r="33" spans="1:13">
      <c r="A33" t="s">
        <v>2276</v>
      </c>
      <c r="B33" t="s">
        <v>3398</v>
      </c>
      <c r="C33" t="s">
        <v>2287</v>
      </c>
      <c r="D33" t="s">
        <v>2250</v>
      </c>
      <c r="E33">
        <v>0.1</v>
      </c>
      <c r="F33">
        <v>1.4</v>
      </c>
      <c r="I33" t="s">
        <v>2684</v>
      </c>
      <c r="J33" t="s">
        <v>20</v>
      </c>
      <c r="K33" t="s">
        <v>2227</v>
      </c>
      <c r="L33">
        <v>1080</v>
      </c>
      <c r="M33" t="s">
        <v>2250</v>
      </c>
    </row>
    <row r="34" spans="1:13">
      <c r="A34" t="s">
        <v>2276</v>
      </c>
      <c r="B34" t="s">
        <v>3398</v>
      </c>
      <c r="C34" t="s">
        <v>2287</v>
      </c>
      <c r="D34" t="s">
        <v>2250</v>
      </c>
      <c r="E34">
        <v>0.15</v>
      </c>
      <c r="F34">
        <v>1.6</v>
      </c>
      <c r="I34" t="s">
        <v>2684</v>
      </c>
      <c r="J34" t="s">
        <v>20</v>
      </c>
      <c r="K34" t="s">
        <v>2227</v>
      </c>
      <c r="L34">
        <v>1081</v>
      </c>
      <c r="M34" t="s">
        <v>2250</v>
      </c>
    </row>
    <row r="35" spans="1:13">
      <c r="A35" t="s">
        <v>2276</v>
      </c>
      <c r="B35" t="s">
        <v>3398</v>
      </c>
      <c r="C35" t="s">
        <v>2287</v>
      </c>
      <c r="D35" t="s">
        <v>2250</v>
      </c>
      <c r="E35">
        <v>0.15</v>
      </c>
      <c r="F35">
        <v>1.9</v>
      </c>
      <c r="I35" t="s">
        <v>2684</v>
      </c>
      <c r="J35" t="s">
        <v>20</v>
      </c>
      <c r="K35" t="s">
        <v>2227</v>
      </c>
      <c r="L35">
        <v>1082</v>
      </c>
      <c r="M35" t="s">
        <v>2250</v>
      </c>
    </row>
    <row r="36" spans="1:13">
      <c r="A36" t="s">
        <v>2276</v>
      </c>
      <c r="B36" t="s">
        <v>3398</v>
      </c>
      <c r="C36" t="s">
        <v>2296</v>
      </c>
      <c r="D36" t="s">
        <v>2180</v>
      </c>
      <c r="E36">
        <v>0.14000000000000001</v>
      </c>
      <c r="F36">
        <v>1.1000000000000001</v>
      </c>
      <c r="I36" t="s">
        <v>2684</v>
      </c>
      <c r="J36" t="s">
        <v>20</v>
      </c>
      <c r="K36" t="s">
        <v>2244</v>
      </c>
      <c r="L36">
        <v>1083</v>
      </c>
      <c r="M36" t="s">
        <v>2250</v>
      </c>
    </row>
    <row r="37" spans="1:13">
      <c r="A37" t="s">
        <v>2276</v>
      </c>
      <c r="B37" t="s">
        <v>3398</v>
      </c>
      <c r="C37" t="s">
        <v>2306</v>
      </c>
      <c r="D37" t="s">
        <v>2250</v>
      </c>
      <c r="E37">
        <v>0.23</v>
      </c>
      <c r="F37">
        <v>2.6</v>
      </c>
      <c r="I37" t="s">
        <v>2684</v>
      </c>
      <c r="J37" t="s">
        <v>20</v>
      </c>
      <c r="K37" t="s">
        <v>2244</v>
      </c>
      <c r="L37">
        <v>1084</v>
      </c>
      <c r="M37" t="s">
        <v>2250</v>
      </c>
    </row>
    <row r="38" spans="1:13">
      <c r="A38" t="s">
        <v>2276</v>
      </c>
      <c r="B38" t="s">
        <v>3398</v>
      </c>
      <c r="C38" t="s">
        <v>2306</v>
      </c>
      <c r="D38" t="s">
        <v>2250</v>
      </c>
      <c r="E38">
        <v>0.2</v>
      </c>
      <c r="F38">
        <v>3.2</v>
      </c>
      <c r="I38" t="s">
        <v>2684</v>
      </c>
      <c r="J38" t="s">
        <v>20</v>
      </c>
      <c r="K38" t="s">
        <v>2244</v>
      </c>
      <c r="L38">
        <v>1085</v>
      </c>
      <c r="M38" t="s">
        <v>2250</v>
      </c>
    </row>
    <row r="39" spans="1:13">
      <c r="A39" t="s">
        <v>2176</v>
      </c>
      <c r="B39" t="s">
        <v>20</v>
      </c>
      <c r="C39" t="s">
        <v>2227</v>
      </c>
      <c r="D39" t="s">
        <v>2250</v>
      </c>
      <c r="E39">
        <v>0.17</v>
      </c>
      <c r="F39">
        <v>1.9</v>
      </c>
      <c r="I39" t="s">
        <v>2684</v>
      </c>
      <c r="J39" t="s">
        <v>20</v>
      </c>
      <c r="K39" t="s">
        <v>2256</v>
      </c>
      <c r="L39">
        <v>1058</v>
      </c>
      <c r="M39" t="s">
        <v>2180</v>
      </c>
    </row>
    <row r="40" spans="1:13">
      <c r="A40" t="s">
        <v>2176</v>
      </c>
      <c r="B40" t="s">
        <v>20</v>
      </c>
      <c r="C40" t="s">
        <v>2227</v>
      </c>
      <c r="D40" t="s">
        <v>2228</v>
      </c>
      <c r="E40">
        <v>1.8</v>
      </c>
      <c r="F40">
        <v>8.4</v>
      </c>
      <c r="I40" t="s">
        <v>2684</v>
      </c>
      <c r="J40" t="s">
        <v>20</v>
      </c>
      <c r="K40" t="s">
        <v>2256</v>
      </c>
      <c r="L40">
        <v>1059</v>
      </c>
      <c r="M40" t="s">
        <v>2180</v>
      </c>
    </row>
    <row r="41" spans="1:13">
      <c r="A41" t="s">
        <v>2176</v>
      </c>
      <c r="B41" t="s">
        <v>20</v>
      </c>
      <c r="C41" t="s">
        <v>2227</v>
      </c>
      <c r="D41" t="s">
        <v>2250</v>
      </c>
      <c r="E41">
        <v>0.32</v>
      </c>
      <c r="F41">
        <v>5.9</v>
      </c>
      <c r="I41" t="s">
        <v>2684</v>
      </c>
      <c r="J41" t="s">
        <v>20</v>
      </c>
      <c r="K41" t="s">
        <v>2256</v>
      </c>
      <c r="L41">
        <v>1060</v>
      </c>
      <c r="M41" t="s">
        <v>2250</v>
      </c>
    </row>
    <row r="42" spans="1:13">
      <c r="A42" t="s">
        <v>2176</v>
      </c>
      <c r="B42" t="s">
        <v>20</v>
      </c>
      <c r="C42" t="s">
        <v>2227</v>
      </c>
      <c r="D42" t="s">
        <v>2250</v>
      </c>
      <c r="E42">
        <v>0.1</v>
      </c>
      <c r="F42">
        <v>1.65</v>
      </c>
      <c r="I42" t="s">
        <v>2684</v>
      </c>
      <c r="J42" t="s">
        <v>20</v>
      </c>
      <c r="K42" t="s">
        <v>2256</v>
      </c>
      <c r="L42">
        <v>1061</v>
      </c>
      <c r="M42" t="s">
        <v>2250</v>
      </c>
    </row>
    <row r="43" spans="1:13">
      <c r="A43" t="s">
        <v>2176</v>
      </c>
      <c r="B43" t="s">
        <v>20</v>
      </c>
      <c r="C43" t="s">
        <v>2244</v>
      </c>
      <c r="D43" t="s">
        <v>2228</v>
      </c>
      <c r="E43">
        <v>0.56999999999999995</v>
      </c>
      <c r="F43">
        <v>3.2</v>
      </c>
      <c r="I43" t="s">
        <v>2684</v>
      </c>
      <c r="J43" t="s">
        <v>20</v>
      </c>
      <c r="K43" t="s">
        <v>2256</v>
      </c>
      <c r="L43">
        <v>1062</v>
      </c>
      <c r="M43" t="s">
        <v>2250</v>
      </c>
    </row>
    <row r="44" spans="1:13">
      <c r="A44" t="s">
        <v>2176</v>
      </c>
      <c r="B44" t="s">
        <v>20</v>
      </c>
      <c r="C44" t="s">
        <v>2244</v>
      </c>
      <c r="D44" t="s">
        <v>2228</v>
      </c>
      <c r="E44">
        <v>0.78</v>
      </c>
      <c r="F44">
        <v>3.95</v>
      </c>
      <c r="I44" t="s">
        <v>2684</v>
      </c>
      <c r="J44" t="s">
        <v>20</v>
      </c>
      <c r="K44" t="s">
        <v>2256</v>
      </c>
      <c r="L44">
        <v>1063</v>
      </c>
      <c r="M44" t="s">
        <v>2250</v>
      </c>
    </row>
    <row r="45" spans="1:13">
      <c r="A45" t="s">
        <v>2176</v>
      </c>
      <c r="B45" t="s">
        <v>20</v>
      </c>
      <c r="C45" t="s">
        <v>2244</v>
      </c>
      <c r="D45" t="s">
        <v>2250</v>
      </c>
      <c r="E45">
        <v>0.2</v>
      </c>
      <c r="F45">
        <v>2.0499999999999998</v>
      </c>
      <c r="I45" t="s">
        <v>2684</v>
      </c>
      <c r="J45" t="s">
        <v>20</v>
      </c>
      <c r="K45" t="s">
        <v>2256</v>
      </c>
      <c r="L45">
        <v>1064</v>
      </c>
      <c r="M45" t="s">
        <v>2250</v>
      </c>
    </row>
    <row r="46" spans="1:13">
      <c r="A46" t="s">
        <v>2176</v>
      </c>
      <c r="B46" t="s">
        <v>20</v>
      </c>
      <c r="C46" t="s">
        <v>2244</v>
      </c>
      <c r="D46" t="s">
        <v>2250</v>
      </c>
      <c r="E46">
        <v>0.15</v>
      </c>
      <c r="F46">
        <v>4.7</v>
      </c>
      <c r="I46" t="s">
        <v>2684</v>
      </c>
      <c r="J46" t="s">
        <v>20</v>
      </c>
      <c r="K46" t="s">
        <v>2265</v>
      </c>
      <c r="L46">
        <v>1065</v>
      </c>
      <c r="M46" t="s">
        <v>2228</v>
      </c>
    </row>
    <row r="47" spans="1:13">
      <c r="A47" t="s">
        <v>2176</v>
      </c>
      <c r="B47" t="s">
        <v>20</v>
      </c>
      <c r="C47" t="s">
        <v>2256</v>
      </c>
      <c r="D47" t="s">
        <v>2250</v>
      </c>
      <c r="E47">
        <v>0.08</v>
      </c>
      <c r="F47">
        <v>0.3</v>
      </c>
      <c r="I47" t="s">
        <v>2684</v>
      </c>
      <c r="J47" t="s">
        <v>20</v>
      </c>
      <c r="K47" t="s">
        <v>2265</v>
      </c>
      <c r="L47">
        <v>1068</v>
      </c>
      <c r="M47" t="s">
        <v>2250</v>
      </c>
    </row>
    <row r="48" spans="1:13">
      <c r="A48" t="s">
        <v>2176</v>
      </c>
      <c r="B48" t="s">
        <v>20</v>
      </c>
      <c r="C48" t="s">
        <v>2256</v>
      </c>
      <c r="D48" t="s">
        <v>2250</v>
      </c>
      <c r="E48">
        <v>0.05</v>
      </c>
      <c r="F48">
        <v>0.45</v>
      </c>
      <c r="I48" t="s">
        <v>2684</v>
      </c>
      <c r="J48" t="s">
        <v>20</v>
      </c>
      <c r="K48" t="s">
        <v>2265</v>
      </c>
      <c r="L48">
        <v>1069</v>
      </c>
      <c r="M48" t="s">
        <v>2250</v>
      </c>
    </row>
    <row r="49" spans="1:13">
      <c r="A49" t="s">
        <v>2176</v>
      </c>
      <c r="B49" t="s">
        <v>20</v>
      </c>
      <c r="C49" t="s">
        <v>2265</v>
      </c>
      <c r="D49" t="s">
        <v>2180</v>
      </c>
      <c r="E49">
        <v>0.36</v>
      </c>
      <c r="F49">
        <v>1.6</v>
      </c>
      <c r="G49" t="s">
        <v>3403</v>
      </c>
      <c r="I49" t="s">
        <v>2684</v>
      </c>
      <c r="J49" t="s">
        <v>20</v>
      </c>
      <c r="K49" t="s">
        <v>2265</v>
      </c>
      <c r="L49">
        <v>1070</v>
      </c>
      <c r="M49" t="s">
        <v>2250</v>
      </c>
    </row>
    <row r="50" spans="1:13">
      <c r="A50" t="s">
        <v>2176</v>
      </c>
      <c r="B50" t="s">
        <v>2678</v>
      </c>
      <c r="C50" t="s">
        <v>3404</v>
      </c>
      <c r="D50" t="s">
        <v>2180</v>
      </c>
      <c r="E50">
        <v>2.2999999999999998</v>
      </c>
      <c r="F50">
        <v>4.2</v>
      </c>
      <c r="G50" t="s">
        <v>3405</v>
      </c>
      <c r="I50" t="s">
        <v>2684</v>
      </c>
      <c r="J50" t="s">
        <v>20</v>
      </c>
      <c r="K50" t="s">
        <v>2265</v>
      </c>
      <c r="L50">
        <v>1071</v>
      </c>
      <c r="M50" t="s">
        <v>2180</v>
      </c>
    </row>
    <row r="51" spans="1:13">
      <c r="A51" t="s">
        <v>2176</v>
      </c>
      <c r="B51" t="s">
        <v>2678</v>
      </c>
      <c r="C51" t="s">
        <v>3406</v>
      </c>
      <c r="G51" t="s">
        <v>3402</v>
      </c>
      <c r="I51" t="s">
        <v>2684</v>
      </c>
      <c r="J51" t="s">
        <v>20</v>
      </c>
      <c r="K51" t="s">
        <v>2265</v>
      </c>
      <c r="L51">
        <v>1072</v>
      </c>
      <c r="M51" t="s">
        <v>2250</v>
      </c>
    </row>
    <row r="52" spans="1:13">
      <c r="I52" t="s">
        <v>2684</v>
      </c>
      <c r="J52" t="s">
        <v>20</v>
      </c>
      <c r="K52" t="s">
        <v>2265</v>
      </c>
      <c r="L52">
        <v>1073</v>
      </c>
      <c r="M52" t="s">
        <v>2228</v>
      </c>
    </row>
    <row r="53" spans="1:13">
      <c r="I53" t="s">
        <v>2684</v>
      </c>
      <c r="J53" t="s">
        <v>2678</v>
      </c>
      <c r="K53" t="s">
        <v>2178</v>
      </c>
      <c r="L53">
        <v>1074</v>
      </c>
      <c r="M53" t="s">
        <v>2228</v>
      </c>
    </row>
    <row r="54" spans="1:13">
      <c r="I54" t="s">
        <v>2684</v>
      </c>
      <c r="J54" t="s">
        <v>2678</v>
      </c>
      <c r="K54" t="s">
        <v>2178</v>
      </c>
      <c r="L54">
        <v>1075</v>
      </c>
      <c r="M54" t="s">
        <v>2180</v>
      </c>
    </row>
    <row r="55" spans="1:13">
      <c r="I55" t="s">
        <v>2684</v>
      </c>
      <c r="J55" t="s">
        <v>2678</v>
      </c>
      <c r="K55" t="s">
        <v>2194</v>
      </c>
      <c r="L55">
        <v>1076</v>
      </c>
      <c r="M55" t="s">
        <v>2180</v>
      </c>
    </row>
    <row r="56" spans="1:13">
      <c r="I56" t="s">
        <v>2684</v>
      </c>
      <c r="J56" t="s">
        <v>2678</v>
      </c>
      <c r="K56" t="s">
        <v>3406</v>
      </c>
      <c r="L56">
        <v>1086</v>
      </c>
      <c r="M56" t="s">
        <v>2250</v>
      </c>
    </row>
    <row r="57" spans="1:13">
      <c r="I57" t="s">
        <v>2276</v>
      </c>
      <c r="J57" t="s">
        <v>3398</v>
      </c>
      <c r="K57" t="s">
        <v>2278</v>
      </c>
      <c r="L57">
        <v>1097</v>
      </c>
      <c r="M57" t="s">
        <v>2250</v>
      </c>
    </row>
    <row r="58" spans="1:13">
      <c r="I58" t="s">
        <v>2276</v>
      </c>
      <c r="J58" t="s">
        <v>3398</v>
      </c>
      <c r="K58" t="s">
        <v>2278</v>
      </c>
      <c r="L58">
        <v>1098</v>
      </c>
      <c r="M58" t="s">
        <v>2250</v>
      </c>
    </row>
    <row r="59" spans="1:13">
      <c r="I59" t="s">
        <v>2276</v>
      </c>
      <c r="J59" t="s">
        <v>3398</v>
      </c>
      <c r="K59" t="s">
        <v>2278</v>
      </c>
      <c r="L59">
        <v>1099</v>
      </c>
      <c r="M59" t="s">
        <v>2250</v>
      </c>
    </row>
    <row r="60" spans="1:13">
      <c r="I60" t="s">
        <v>2276</v>
      </c>
      <c r="J60" t="s">
        <v>3398</v>
      </c>
      <c r="K60" t="s">
        <v>2278</v>
      </c>
      <c r="L60">
        <v>1100</v>
      </c>
      <c r="M60" t="s">
        <v>2250</v>
      </c>
    </row>
    <row r="61" spans="1:13">
      <c r="I61" t="s">
        <v>2276</v>
      </c>
      <c r="J61" t="s">
        <v>3398</v>
      </c>
      <c r="K61" t="s">
        <v>2278</v>
      </c>
      <c r="L61">
        <v>1101</v>
      </c>
      <c r="M61" t="s">
        <v>2250</v>
      </c>
    </row>
    <row r="62" spans="1:13">
      <c r="I62" t="s">
        <v>2276</v>
      </c>
      <c r="J62" t="s">
        <v>3398</v>
      </c>
      <c r="K62" t="s">
        <v>2287</v>
      </c>
      <c r="L62">
        <v>1112</v>
      </c>
      <c r="M62" t="s">
        <v>2250</v>
      </c>
    </row>
    <row r="63" spans="1:13">
      <c r="I63" t="s">
        <v>2276</v>
      </c>
      <c r="J63" t="s">
        <v>3398</v>
      </c>
      <c r="K63" t="s">
        <v>2287</v>
      </c>
      <c r="L63">
        <v>1113</v>
      </c>
      <c r="M63" t="s">
        <v>2250</v>
      </c>
    </row>
    <row r="64" spans="1:13">
      <c r="I64" t="s">
        <v>2276</v>
      </c>
      <c r="J64" t="s">
        <v>3398</v>
      </c>
      <c r="K64" t="s">
        <v>2287</v>
      </c>
      <c r="L64">
        <v>1114</v>
      </c>
      <c r="M64" t="s">
        <v>2228</v>
      </c>
    </row>
    <row r="65" spans="9:13">
      <c r="I65" t="s">
        <v>2276</v>
      </c>
      <c r="J65" t="s">
        <v>3398</v>
      </c>
      <c r="K65" t="s">
        <v>2287</v>
      </c>
      <c r="L65">
        <v>1115</v>
      </c>
      <c r="M65" t="s">
        <v>2250</v>
      </c>
    </row>
    <row r="66" spans="9:13">
      <c r="I66" t="s">
        <v>2276</v>
      </c>
      <c r="J66" t="s">
        <v>3398</v>
      </c>
      <c r="K66" t="s">
        <v>2287</v>
      </c>
      <c r="L66">
        <v>1116</v>
      </c>
      <c r="M66" t="s">
        <v>2250</v>
      </c>
    </row>
    <row r="67" spans="9:13">
      <c r="I67" t="s">
        <v>2276</v>
      </c>
      <c r="J67" t="s">
        <v>3398</v>
      </c>
      <c r="K67" t="s">
        <v>2287</v>
      </c>
      <c r="L67">
        <v>1117</v>
      </c>
      <c r="M67" t="s">
        <v>2250</v>
      </c>
    </row>
    <row r="68" spans="9:13">
      <c r="I68" t="s">
        <v>2276</v>
      </c>
      <c r="J68" t="s">
        <v>3398</v>
      </c>
      <c r="K68" t="s">
        <v>2287</v>
      </c>
      <c r="L68">
        <v>1118</v>
      </c>
      <c r="M68" t="s">
        <v>2180</v>
      </c>
    </row>
    <row r="69" spans="9:13">
      <c r="I69" t="s">
        <v>2276</v>
      </c>
      <c r="J69" t="s">
        <v>3398</v>
      </c>
      <c r="K69" t="s">
        <v>2296</v>
      </c>
      <c r="L69">
        <v>1119</v>
      </c>
      <c r="M69" t="s">
        <v>2250</v>
      </c>
    </row>
    <row r="70" spans="9:13">
      <c r="I70" t="s">
        <v>2276</v>
      </c>
      <c r="J70" t="s">
        <v>3398</v>
      </c>
      <c r="K70" t="s">
        <v>2296</v>
      </c>
      <c r="L70">
        <v>1120</v>
      </c>
      <c r="M70" t="s">
        <v>2250</v>
      </c>
    </row>
    <row r="71" spans="9:13">
      <c r="I71" t="s">
        <v>2276</v>
      </c>
      <c r="J71" t="s">
        <v>3398</v>
      </c>
      <c r="K71" t="s">
        <v>2296</v>
      </c>
      <c r="L71">
        <v>1121</v>
      </c>
      <c r="M71" t="s">
        <v>2250</v>
      </c>
    </row>
    <row r="72" spans="9:13">
      <c r="I72" t="s">
        <v>2276</v>
      </c>
      <c r="J72" t="s">
        <v>3398</v>
      </c>
      <c r="K72" t="s">
        <v>2296</v>
      </c>
      <c r="L72">
        <v>1122</v>
      </c>
      <c r="M72" t="s">
        <v>2250</v>
      </c>
    </row>
    <row r="73" spans="9:13">
      <c r="I73" t="s">
        <v>2276</v>
      </c>
      <c r="J73" t="s">
        <v>3398</v>
      </c>
      <c r="K73" t="s">
        <v>2306</v>
      </c>
      <c r="L73">
        <v>1123</v>
      </c>
      <c r="M73" t="s">
        <v>2250</v>
      </c>
    </row>
    <row r="74" spans="9:13">
      <c r="I74" t="s">
        <v>2276</v>
      </c>
      <c r="J74" t="s">
        <v>3398</v>
      </c>
      <c r="K74" t="s">
        <v>2306</v>
      </c>
      <c r="L74">
        <v>1124</v>
      </c>
      <c r="M74" t="s">
        <v>2250</v>
      </c>
    </row>
    <row r="75" spans="9:13">
      <c r="I75" t="s">
        <v>2276</v>
      </c>
      <c r="J75" t="s">
        <v>3398</v>
      </c>
      <c r="K75" t="s">
        <v>2306</v>
      </c>
      <c r="L75">
        <v>1125</v>
      </c>
      <c r="M75" t="s">
        <v>2250</v>
      </c>
    </row>
    <row r="76" spans="9:13">
      <c r="I76" t="s">
        <v>2276</v>
      </c>
      <c r="J76" t="s">
        <v>3398</v>
      </c>
      <c r="K76" t="s">
        <v>2306</v>
      </c>
      <c r="L76">
        <v>1126</v>
      </c>
      <c r="M76" t="s">
        <v>2228</v>
      </c>
    </row>
    <row r="77" spans="9:13">
      <c r="I77" t="s">
        <v>2276</v>
      </c>
      <c r="J77" t="s">
        <v>3398</v>
      </c>
      <c r="K77" t="s">
        <v>2306</v>
      </c>
      <c r="L77">
        <v>1127</v>
      </c>
      <c r="M77" t="s">
        <v>2250</v>
      </c>
    </row>
    <row r="78" spans="9:13">
      <c r="I78" t="s">
        <v>2176</v>
      </c>
      <c r="J78" t="s">
        <v>20</v>
      </c>
      <c r="K78" t="s">
        <v>2227</v>
      </c>
      <c r="L78">
        <v>1137</v>
      </c>
      <c r="M78" t="s">
        <v>2228</v>
      </c>
    </row>
    <row r="79" spans="9:13">
      <c r="I79" t="s">
        <v>2176</v>
      </c>
      <c r="J79" t="s">
        <v>20</v>
      </c>
      <c r="K79" t="s">
        <v>2227</v>
      </c>
      <c r="L79">
        <v>1138</v>
      </c>
      <c r="M79" t="s">
        <v>2250</v>
      </c>
    </row>
    <row r="80" spans="9:13">
      <c r="I80" t="s">
        <v>2176</v>
      </c>
      <c r="J80" t="s">
        <v>20</v>
      </c>
      <c r="K80" t="s">
        <v>2227</v>
      </c>
      <c r="L80">
        <v>1139</v>
      </c>
      <c r="M80" t="s">
        <v>2180</v>
      </c>
    </row>
    <row r="81" spans="9:14">
      <c r="I81" t="s">
        <v>2176</v>
      </c>
      <c r="J81" t="s">
        <v>20</v>
      </c>
      <c r="K81" t="s">
        <v>2227</v>
      </c>
      <c r="L81">
        <v>1140</v>
      </c>
      <c r="M81" t="s">
        <v>2250</v>
      </c>
    </row>
    <row r="82" spans="9:14">
      <c r="I82" t="s">
        <v>2176</v>
      </c>
      <c r="J82" t="s">
        <v>20</v>
      </c>
      <c r="K82" t="s">
        <v>2227</v>
      </c>
      <c r="L82">
        <v>1141</v>
      </c>
      <c r="M82" t="s">
        <v>2180</v>
      </c>
    </row>
    <row r="83" spans="9:14">
      <c r="I83" t="s">
        <v>2176</v>
      </c>
      <c r="J83" t="s">
        <v>20</v>
      </c>
      <c r="K83" t="s">
        <v>2244</v>
      </c>
      <c r="L83">
        <v>1143</v>
      </c>
      <c r="M83" t="s">
        <v>2228</v>
      </c>
    </row>
    <row r="84" spans="9:14">
      <c r="I84" t="s">
        <v>2176</v>
      </c>
      <c r="J84" t="s">
        <v>20</v>
      </c>
      <c r="K84" t="s">
        <v>2244</v>
      </c>
      <c r="L84">
        <v>1144</v>
      </c>
      <c r="M84" t="s">
        <v>2228</v>
      </c>
    </row>
    <row r="85" spans="9:14">
      <c r="I85" t="s">
        <v>2176</v>
      </c>
      <c r="J85" t="s">
        <v>20</v>
      </c>
      <c r="K85" t="s">
        <v>2244</v>
      </c>
      <c r="L85">
        <v>1145</v>
      </c>
      <c r="M85" t="s">
        <v>2180</v>
      </c>
    </row>
    <row r="86" spans="9:14">
      <c r="I86" t="s">
        <v>2176</v>
      </c>
      <c r="J86" t="s">
        <v>20</v>
      </c>
      <c r="K86" t="s">
        <v>2244</v>
      </c>
      <c r="L86">
        <v>1146</v>
      </c>
      <c r="M86" t="s">
        <v>2250</v>
      </c>
    </row>
    <row r="87" spans="9:14">
      <c r="I87" t="s">
        <v>2176</v>
      </c>
      <c r="J87" t="s">
        <v>20</v>
      </c>
      <c r="K87" t="s">
        <v>2256</v>
      </c>
      <c r="L87">
        <v>1153</v>
      </c>
      <c r="M87" t="s">
        <v>2180</v>
      </c>
    </row>
    <row r="88" spans="9:14">
      <c r="I88" t="s">
        <v>2176</v>
      </c>
      <c r="J88" t="s">
        <v>20</v>
      </c>
      <c r="K88" t="s">
        <v>2256</v>
      </c>
      <c r="L88">
        <v>1154</v>
      </c>
      <c r="M88" t="s">
        <v>2250</v>
      </c>
    </row>
    <row r="89" spans="9:14">
      <c r="I89" t="s">
        <v>2176</v>
      </c>
      <c r="J89" t="s">
        <v>20</v>
      </c>
      <c r="K89" t="s">
        <v>2265</v>
      </c>
      <c r="L89">
        <v>1152</v>
      </c>
      <c r="M89" t="s">
        <v>2250</v>
      </c>
    </row>
    <row r="90" spans="9:14">
      <c r="I90" t="s">
        <v>2176</v>
      </c>
      <c r="J90" t="s">
        <v>2678</v>
      </c>
      <c r="K90" t="s">
        <v>3404</v>
      </c>
      <c r="L90">
        <v>1155</v>
      </c>
      <c r="M90" t="s">
        <v>2180</v>
      </c>
    </row>
    <row r="91" spans="9:14">
      <c r="I91" t="s">
        <v>2176</v>
      </c>
      <c r="J91" t="s">
        <v>2678</v>
      </c>
      <c r="K91" t="s">
        <v>3406</v>
      </c>
      <c r="N91" t="s">
        <v>3407</v>
      </c>
    </row>
  </sheetData>
  <mergeCells count="1">
    <mergeCell ref="I1:M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1017-23CB-4971-BE3E-6088F42FDE7C}">
  <dimension ref="A1:J197"/>
  <sheetViews>
    <sheetView topLeftCell="A121" workbookViewId="0">
      <selection sqref="A1:J197"/>
    </sheetView>
  </sheetViews>
  <sheetFormatPr baseColWidth="10" defaultColWidth="11.44140625" defaultRowHeight="14.4"/>
  <sheetData>
    <row r="1" spans="1:10">
      <c r="A1" t="s">
        <v>3182</v>
      </c>
      <c r="B1" t="s">
        <v>3183</v>
      </c>
      <c r="C1" t="s">
        <v>3184</v>
      </c>
      <c r="D1" t="s">
        <v>3185</v>
      </c>
      <c r="E1" t="s">
        <v>3186</v>
      </c>
      <c r="F1" t="s">
        <v>2169</v>
      </c>
      <c r="G1" t="s">
        <v>3187</v>
      </c>
      <c r="H1" t="s">
        <v>3188</v>
      </c>
      <c r="I1" t="s">
        <v>2661</v>
      </c>
      <c r="J1" t="s">
        <v>2166</v>
      </c>
    </row>
    <row r="2" spans="1:10">
      <c r="A2">
        <v>1</v>
      </c>
      <c r="B2">
        <v>-3.3978609999999998</v>
      </c>
      <c r="C2">
        <v>34.837608000000003</v>
      </c>
      <c r="D2">
        <v>1626.5</v>
      </c>
      <c r="E2" t="s">
        <v>3189</v>
      </c>
      <c r="F2">
        <v>1250</v>
      </c>
      <c r="G2" t="s">
        <v>3190</v>
      </c>
      <c r="H2" t="s">
        <v>3191</v>
      </c>
      <c r="I2" t="s">
        <v>2178</v>
      </c>
      <c r="J2" t="s">
        <v>2177</v>
      </c>
    </row>
    <row r="3" spans="1:10">
      <c r="A3">
        <v>2</v>
      </c>
      <c r="B3">
        <v>-3.397879042</v>
      </c>
      <c r="C3">
        <v>34.837536010000001</v>
      </c>
      <c r="D3">
        <v>1638.11</v>
      </c>
      <c r="E3" t="s">
        <v>3192</v>
      </c>
      <c r="F3">
        <v>855</v>
      </c>
      <c r="G3" t="s">
        <v>3190</v>
      </c>
      <c r="H3" t="s">
        <v>3191</v>
      </c>
      <c r="I3" t="s">
        <v>2178</v>
      </c>
      <c r="J3" t="s">
        <v>2183</v>
      </c>
    </row>
    <row r="4" spans="1:10">
      <c r="A4">
        <v>3</v>
      </c>
      <c r="B4">
        <v>-3.3978739999999998</v>
      </c>
      <c r="C4">
        <v>34.837578999999998</v>
      </c>
      <c r="D4">
        <v>1626.3</v>
      </c>
      <c r="E4" t="s">
        <v>3189</v>
      </c>
      <c r="F4">
        <v>1249</v>
      </c>
      <c r="G4" t="s">
        <v>3190</v>
      </c>
      <c r="H4" t="s">
        <v>3191</v>
      </c>
      <c r="I4" t="s">
        <v>2178</v>
      </c>
      <c r="J4" t="s">
        <v>2184</v>
      </c>
    </row>
    <row r="5" spans="1:10">
      <c r="A5">
        <v>4</v>
      </c>
      <c r="B5">
        <v>-3.3977780399999999</v>
      </c>
      <c r="C5">
        <v>34.83751204</v>
      </c>
      <c r="D5">
        <v>1637.87</v>
      </c>
      <c r="E5" t="s">
        <v>3193</v>
      </c>
      <c r="F5">
        <v>857</v>
      </c>
      <c r="G5" t="s">
        <v>3190</v>
      </c>
      <c r="H5" t="s">
        <v>3191</v>
      </c>
      <c r="I5" t="s">
        <v>2178</v>
      </c>
      <c r="J5" t="s">
        <v>2186</v>
      </c>
    </row>
    <row r="6" spans="1:10">
      <c r="A6">
        <v>5</v>
      </c>
      <c r="B6">
        <v>-3.3978020120000001</v>
      </c>
      <c r="C6">
        <v>34.83751204</v>
      </c>
      <c r="D6">
        <v>1635.96</v>
      </c>
      <c r="E6" t="s">
        <v>3194</v>
      </c>
      <c r="F6">
        <v>858</v>
      </c>
      <c r="G6" t="s">
        <v>3190</v>
      </c>
      <c r="H6" t="s">
        <v>3191</v>
      </c>
      <c r="I6" t="s">
        <v>2178</v>
      </c>
      <c r="J6" t="s">
        <v>2189</v>
      </c>
    </row>
    <row r="7" spans="1:10">
      <c r="A7">
        <v>6</v>
      </c>
      <c r="B7">
        <v>-3.3977389800000002</v>
      </c>
      <c r="C7">
        <v>34.837501979999999</v>
      </c>
      <c r="D7">
        <v>1635.68</v>
      </c>
      <c r="E7" t="s">
        <v>3195</v>
      </c>
      <c r="F7">
        <v>859</v>
      </c>
      <c r="G7" t="s">
        <v>3190</v>
      </c>
      <c r="H7" t="s">
        <v>3191</v>
      </c>
      <c r="I7" t="s">
        <v>2178</v>
      </c>
      <c r="J7" t="s">
        <v>2190</v>
      </c>
    </row>
    <row r="8" spans="1:10">
      <c r="A8">
        <v>7</v>
      </c>
      <c r="B8">
        <v>-3.3977630360000002</v>
      </c>
      <c r="C8">
        <v>34.837600969999997</v>
      </c>
      <c r="D8">
        <v>1636.76</v>
      </c>
      <c r="E8" t="s">
        <v>3196</v>
      </c>
      <c r="F8">
        <v>860</v>
      </c>
      <c r="G8" t="s">
        <v>3190</v>
      </c>
      <c r="H8" t="s">
        <v>3191</v>
      </c>
      <c r="I8" t="s">
        <v>2178</v>
      </c>
      <c r="J8" t="s">
        <v>2191</v>
      </c>
    </row>
    <row r="9" spans="1:10">
      <c r="A9">
        <v>8</v>
      </c>
      <c r="B9">
        <v>-3.3977320230000001</v>
      </c>
      <c r="C9">
        <v>34.837561989999998</v>
      </c>
      <c r="D9">
        <v>1636.67</v>
      </c>
      <c r="E9" t="s">
        <v>3197</v>
      </c>
      <c r="F9">
        <v>861</v>
      </c>
      <c r="G9" t="s">
        <v>3190</v>
      </c>
      <c r="H9" t="s">
        <v>3191</v>
      </c>
      <c r="I9" t="s">
        <v>2178</v>
      </c>
      <c r="J9" t="s">
        <v>2192</v>
      </c>
    </row>
    <row r="10" spans="1:10">
      <c r="A10">
        <v>9</v>
      </c>
      <c r="B10">
        <v>-3.3978290019999999</v>
      </c>
      <c r="C10">
        <v>34.837011969999999</v>
      </c>
      <c r="D10">
        <v>1638.05</v>
      </c>
      <c r="E10" t="s">
        <v>3198</v>
      </c>
      <c r="F10">
        <v>862</v>
      </c>
      <c r="G10" t="s">
        <v>3190</v>
      </c>
      <c r="H10" t="s">
        <v>3191</v>
      </c>
      <c r="I10" t="s">
        <v>2194</v>
      </c>
      <c r="J10" t="s">
        <v>2193</v>
      </c>
    </row>
    <row r="11" spans="1:10">
      <c r="A11">
        <v>10</v>
      </c>
      <c r="B11">
        <v>-3.3978119869999999</v>
      </c>
      <c r="C11">
        <v>34.836968980000002</v>
      </c>
      <c r="D11">
        <v>1638.32</v>
      </c>
      <c r="E11" t="s">
        <v>3199</v>
      </c>
      <c r="F11">
        <v>863</v>
      </c>
      <c r="G11" t="s">
        <v>3190</v>
      </c>
      <c r="H11" t="s">
        <v>3191</v>
      </c>
      <c r="I11" t="s">
        <v>2194</v>
      </c>
      <c r="J11" t="s">
        <v>2196</v>
      </c>
    </row>
    <row r="12" spans="1:10">
      <c r="A12">
        <v>11</v>
      </c>
      <c r="B12">
        <v>-3.3977929599999999</v>
      </c>
      <c r="C12">
        <v>34.837102999999999</v>
      </c>
      <c r="D12">
        <v>1638.24</v>
      </c>
      <c r="E12" t="s">
        <v>3200</v>
      </c>
      <c r="F12">
        <v>864</v>
      </c>
      <c r="G12" t="s">
        <v>3190</v>
      </c>
      <c r="H12" t="s">
        <v>3191</v>
      </c>
      <c r="I12" t="s">
        <v>2194</v>
      </c>
      <c r="J12" t="s">
        <v>2197</v>
      </c>
    </row>
    <row r="13" spans="1:10">
      <c r="A13">
        <v>12</v>
      </c>
      <c r="B13">
        <v>-3.3979050260000001</v>
      </c>
      <c r="C13">
        <v>34.837123030000001</v>
      </c>
      <c r="D13">
        <v>1638.19</v>
      </c>
      <c r="E13" t="s">
        <v>3201</v>
      </c>
      <c r="F13">
        <v>865</v>
      </c>
      <c r="G13" t="s">
        <v>3190</v>
      </c>
      <c r="H13" t="s">
        <v>3191</v>
      </c>
      <c r="I13" t="s">
        <v>2194</v>
      </c>
      <c r="J13" t="s">
        <v>2198</v>
      </c>
    </row>
    <row r="14" spans="1:10">
      <c r="A14">
        <v>13</v>
      </c>
      <c r="B14">
        <v>-3.3979040199999999</v>
      </c>
      <c r="C14">
        <v>34.837027980000002</v>
      </c>
      <c r="D14">
        <v>1638.19</v>
      </c>
      <c r="E14" t="s">
        <v>3202</v>
      </c>
      <c r="F14">
        <v>866</v>
      </c>
      <c r="G14" t="s">
        <v>3190</v>
      </c>
      <c r="H14" t="s">
        <v>3191</v>
      </c>
      <c r="I14" t="s">
        <v>2194</v>
      </c>
      <c r="J14" t="s">
        <v>2199</v>
      </c>
    </row>
    <row r="15" spans="1:10">
      <c r="A15">
        <v>14</v>
      </c>
      <c r="B15">
        <v>-3.397854986</v>
      </c>
      <c r="C15">
        <v>34.836874010000002</v>
      </c>
      <c r="D15">
        <v>1638.2</v>
      </c>
      <c r="E15" t="s">
        <v>3203</v>
      </c>
      <c r="F15">
        <v>867</v>
      </c>
      <c r="G15" t="s">
        <v>3190</v>
      </c>
      <c r="H15" t="s">
        <v>3191</v>
      </c>
      <c r="I15" t="s">
        <v>2194</v>
      </c>
      <c r="J15" t="s">
        <v>2201</v>
      </c>
    </row>
    <row r="16" spans="1:10">
      <c r="A16">
        <v>15</v>
      </c>
      <c r="B16">
        <v>-3.3978060349999999</v>
      </c>
      <c r="C16">
        <v>34.837023960000003</v>
      </c>
      <c r="D16">
        <v>1638.44</v>
      </c>
      <c r="E16" t="s">
        <v>3204</v>
      </c>
      <c r="F16">
        <v>868</v>
      </c>
      <c r="G16" t="s">
        <v>3190</v>
      </c>
      <c r="H16" t="s">
        <v>3191</v>
      </c>
      <c r="I16" t="s">
        <v>2194</v>
      </c>
      <c r="J16" t="s">
        <v>2202</v>
      </c>
    </row>
    <row r="17" spans="1:10">
      <c r="A17">
        <v>16</v>
      </c>
      <c r="B17">
        <v>-3.3977669760000002</v>
      </c>
      <c r="C17">
        <v>34.837181039999997</v>
      </c>
      <c r="D17">
        <v>1638.45</v>
      </c>
      <c r="E17" t="s">
        <v>3205</v>
      </c>
      <c r="F17">
        <v>869</v>
      </c>
      <c r="G17" t="s">
        <v>3190</v>
      </c>
      <c r="H17" t="s">
        <v>3191</v>
      </c>
      <c r="I17" t="s">
        <v>2194</v>
      </c>
      <c r="J17" t="s">
        <v>2205</v>
      </c>
    </row>
    <row r="18" spans="1:10">
      <c r="A18">
        <v>17</v>
      </c>
      <c r="B18">
        <v>-3.3854090330000002</v>
      </c>
      <c r="C18">
        <v>34.818901029999999</v>
      </c>
      <c r="D18">
        <v>1589.9</v>
      </c>
      <c r="E18" t="s">
        <v>3206</v>
      </c>
      <c r="F18">
        <v>870</v>
      </c>
      <c r="G18" t="s">
        <v>3190</v>
      </c>
      <c r="H18" t="s">
        <v>3191</v>
      </c>
      <c r="I18" t="s">
        <v>2208</v>
      </c>
      <c r="J18" t="s">
        <v>2207</v>
      </c>
    </row>
    <row r="19" spans="1:10">
      <c r="A19">
        <v>18</v>
      </c>
      <c r="B19">
        <v>-3.385375002</v>
      </c>
      <c r="C19">
        <v>34.818939999999998</v>
      </c>
      <c r="D19">
        <v>1611.98</v>
      </c>
      <c r="E19" t="s">
        <v>3207</v>
      </c>
      <c r="F19">
        <v>871</v>
      </c>
      <c r="G19" t="s">
        <v>3190</v>
      </c>
      <c r="H19" t="s">
        <v>3191</v>
      </c>
      <c r="I19" t="s">
        <v>2208</v>
      </c>
      <c r="J19" t="s">
        <v>2210</v>
      </c>
    </row>
    <row r="20" spans="1:10">
      <c r="A20">
        <v>19</v>
      </c>
      <c r="B20">
        <v>-3.3853589930000001</v>
      </c>
      <c r="C20">
        <v>34.818991969999999</v>
      </c>
      <c r="D20">
        <v>1611.72</v>
      </c>
      <c r="E20" t="s">
        <v>3208</v>
      </c>
      <c r="F20">
        <v>872</v>
      </c>
      <c r="G20" t="s">
        <v>3190</v>
      </c>
      <c r="H20" t="s">
        <v>3191</v>
      </c>
      <c r="I20" t="s">
        <v>2208</v>
      </c>
      <c r="J20" t="s">
        <v>2211</v>
      </c>
    </row>
    <row r="21" spans="1:10">
      <c r="A21">
        <v>20</v>
      </c>
      <c r="B21">
        <v>-3.3853969629999998</v>
      </c>
      <c r="C21">
        <v>34.818977969999999</v>
      </c>
      <c r="D21">
        <v>1610.33</v>
      </c>
      <c r="E21" t="s">
        <v>3209</v>
      </c>
      <c r="F21">
        <v>873</v>
      </c>
      <c r="G21" t="s">
        <v>3190</v>
      </c>
      <c r="H21" t="s">
        <v>3191</v>
      </c>
      <c r="I21" t="s">
        <v>2208</v>
      </c>
      <c r="J21" t="s">
        <v>2212</v>
      </c>
    </row>
    <row r="22" spans="1:10">
      <c r="A22">
        <v>21</v>
      </c>
      <c r="B22">
        <v>-3.3854019919999998</v>
      </c>
      <c r="C22">
        <v>34.81894604</v>
      </c>
      <c r="D22">
        <v>1610.22</v>
      </c>
      <c r="E22" t="s">
        <v>3210</v>
      </c>
      <c r="F22">
        <v>874</v>
      </c>
      <c r="G22" t="s">
        <v>3190</v>
      </c>
      <c r="H22" t="s">
        <v>3191</v>
      </c>
      <c r="I22" t="s">
        <v>2208</v>
      </c>
      <c r="J22" t="s">
        <v>2213</v>
      </c>
    </row>
    <row r="23" spans="1:10">
      <c r="A23">
        <v>22</v>
      </c>
      <c r="B23">
        <v>-3.3854470029999999</v>
      </c>
      <c r="C23">
        <v>34.818946959999998</v>
      </c>
      <c r="D23">
        <v>1609.96</v>
      </c>
      <c r="E23" t="s">
        <v>3211</v>
      </c>
      <c r="F23">
        <v>876</v>
      </c>
      <c r="G23" t="s">
        <v>3190</v>
      </c>
      <c r="H23" t="s">
        <v>3191</v>
      </c>
      <c r="I23" t="s">
        <v>2208</v>
      </c>
      <c r="J23" t="s">
        <v>2214</v>
      </c>
    </row>
    <row r="24" spans="1:10">
      <c r="A24">
        <v>23</v>
      </c>
      <c r="B24">
        <v>-3.3854200130000001</v>
      </c>
      <c r="C24">
        <v>34.818856019999998</v>
      </c>
      <c r="D24">
        <v>1609.88</v>
      </c>
      <c r="E24" t="s">
        <v>3212</v>
      </c>
      <c r="F24">
        <v>875</v>
      </c>
      <c r="G24" t="s">
        <v>3190</v>
      </c>
      <c r="H24" t="s">
        <v>3191</v>
      </c>
      <c r="I24" t="s">
        <v>2208</v>
      </c>
      <c r="J24" t="s">
        <v>2215</v>
      </c>
    </row>
    <row r="25" spans="1:10">
      <c r="A25">
        <v>24</v>
      </c>
      <c r="B25">
        <v>-3.3853829649999998</v>
      </c>
      <c r="C25">
        <v>34.818877980000003</v>
      </c>
      <c r="D25">
        <v>1609.79</v>
      </c>
      <c r="E25" t="s">
        <v>3213</v>
      </c>
      <c r="F25">
        <v>877</v>
      </c>
      <c r="G25" t="s">
        <v>3190</v>
      </c>
      <c r="H25" t="s">
        <v>3191</v>
      </c>
      <c r="I25" t="s">
        <v>2208</v>
      </c>
      <c r="J25" t="s">
        <v>2216</v>
      </c>
    </row>
    <row r="26" spans="1:10">
      <c r="A26">
        <v>25</v>
      </c>
      <c r="B26">
        <v>-3.3849129919999998</v>
      </c>
      <c r="C26">
        <v>34.818899020000003</v>
      </c>
      <c r="D26">
        <v>1611.41</v>
      </c>
      <c r="E26" t="s">
        <v>3214</v>
      </c>
      <c r="F26">
        <v>878</v>
      </c>
      <c r="G26" t="s">
        <v>3190</v>
      </c>
      <c r="H26" t="s">
        <v>3191</v>
      </c>
      <c r="I26" t="s">
        <v>2218</v>
      </c>
      <c r="J26" t="s">
        <v>2217</v>
      </c>
    </row>
    <row r="27" spans="1:10">
      <c r="A27">
        <v>26</v>
      </c>
      <c r="B27">
        <v>-3.3849689999999999</v>
      </c>
      <c r="C27">
        <v>34.818908</v>
      </c>
      <c r="D27">
        <v>1612.4</v>
      </c>
      <c r="E27" t="s">
        <v>3189</v>
      </c>
      <c r="F27">
        <v>1245</v>
      </c>
      <c r="G27" t="s">
        <v>3190</v>
      </c>
      <c r="H27" t="s">
        <v>3191</v>
      </c>
      <c r="I27" t="s">
        <v>2218</v>
      </c>
      <c r="J27" t="s">
        <v>2219</v>
      </c>
    </row>
    <row r="28" spans="1:10">
      <c r="A28">
        <v>27</v>
      </c>
      <c r="B28">
        <v>-3.3849350359999999</v>
      </c>
      <c r="C28">
        <v>34.818943019999999</v>
      </c>
      <c r="D28">
        <v>1612.2</v>
      </c>
      <c r="E28" t="s">
        <v>3215</v>
      </c>
      <c r="F28">
        <v>879</v>
      </c>
      <c r="G28" t="s">
        <v>3190</v>
      </c>
      <c r="H28" t="s">
        <v>3191</v>
      </c>
      <c r="I28" t="s">
        <v>2218</v>
      </c>
      <c r="J28" t="s">
        <v>2220</v>
      </c>
    </row>
    <row r="29" spans="1:10">
      <c r="A29">
        <v>28</v>
      </c>
      <c r="B29">
        <v>-3.3850070369999998</v>
      </c>
      <c r="C29">
        <v>34.818888960000002</v>
      </c>
      <c r="D29">
        <v>1611.07</v>
      </c>
      <c r="E29" t="s">
        <v>3216</v>
      </c>
      <c r="F29">
        <v>881</v>
      </c>
      <c r="G29" t="s">
        <v>3190</v>
      </c>
      <c r="H29" t="s">
        <v>3191</v>
      </c>
      <c r="I29" t="s">
        <v>2218</v>
      </c>
      <c r="J29" t="s">
        <v>2221</v>
      </c>
    </row>
    <row r="30" spans="1:10">
      <c r="A30">
        <v>29</v>
      </c>
      <c r="B30">
        <v>-3.3849480280000002</v>
      </c>
      <c r="C30">
        <v>34.818854010000003</v>
      </c>
      <c r="D30">
        <v>1612.5</v>
      </c>
      <c r="E30" t="s">
        <v>3217</v>
      </c>
      <c r="F30">
        <v>882</v>
      </c>
      <c r="G30" t="s">
        <v>3190</v>
      </c>
      <c r="H30" t="s">
        <v>3191</v>
      </c>
      <c r="I30" t="s">
        <v>2218</v>
      </c>
      <c r="J30" t="s">
        <v>2222</v>
      </c>
    </row>
    <row r="31" spans="1:10">
      <c r="A31">
        <v>30</v>
      </c>
      <c r="B31">
        <v>-3.38496496</v>
      </c>
      <c r="C31">
        <v>34.818790970000002</v>
      </c>
      <c r="D31">
        <v>1611.46</v>
      </c>
      <c r="E31" t="s">
        <v>3218</v>
      </c>
      <c r="F31">
        <v>883</v>
      </c>
      <c r="G31" t="s">
        <v>3190</v>
      </c>
      <c r="H31" t="s">
        <v>3191</v>
      </c>
      <c r="I31" t="s">
        <v>2218</v>
      </c>
      <c r="J31" t="s">
        <v>2223</v>
      </c>
    </row>
    <row r="32" spans="1:10">
      <c r="A32">
        <v>31</v>
      </c>
      <c r="B32">
        <v>-3.3848409909999999</v>
      </c>
      <c r="C32">
        <v>34.818838999999997</v>
      </c>
      <c r="D32">
        <v>1611.01</v>
      </c>
      <c r="E32" t="s">
        <v>3219</v>
      </c>
      <c r="F32">
        <v>884</v>
      </c>
      <c r="G32" t="s">
        <v>3190</v>
      </c>
      <c r="H32" t="s">
        <v>3191</v>
      </c>
      <c r="I32" t="s">
        <v>2218</v>
      </c>
      <c r="J32" t="s">
        <v>2224</v>
      </c>
    </row>
    <row r="33" spans="1:10">
      <c r="A33">
        <v>32</v>
      </c>
      <c r="B33">
        <v>-3.3849010060000002</v>
      </c>
      <c r="C33">
        <v>34.818979990000003</v>
      </c>
      <c r="D33">
        <v>1611.09</v>
      </c>
      <c r="E33" t="s">
        <v>3220</v>
      </c>
      <c r="F33">
        <v>885</v>
      </c>
      <c r="G33" t="s">
        <v>3190</v>
      </c>
      <c r="H33" t="s">
        <v>3191</v>
      </c>
      <c r="I33" t="s">
        <v>2218</v>
      </c>
      <c r="J33" t="s">
        <v>2225</v>
      </c>
    </row>
    <row r="34" spans="1:10">
      <c r="A34">
        <v>33</v>
      </c>
      <c r="B34">
        <v>-3.4092039989999998</v>
      </c>
      <c r="C34">
        <v>34.852751009999999</v>
      </c>
      <c r="D34">
        <v>1661.99</v>
      </c>
      <c r="E34" t="s">
        <v>3221</v>
      </c>
      <c r="F34">
        <v>813</v>
      </c>
      <c r="G34" t="s">
        <v>3190</v>
      </c>
      <c r="H34" t="s">
        <v>3222</v>
      </c>
      <c r="I34" t="s">
        <v>2227</v>
      </c>
      <c r="J34" t="s">
        <v>2226</v>
      </c>
    </row>
    <row r="35" spans="1:10">
      <c r="A35">
        <v>34</v>
      </c>
      <c r="B35">
        <v>-3.4092350119999999</v>
      </c>
      <c r="C35">
        <v>34.852782019999999</v>
      </c>
      <c r="D35">
        <v>1662.86</v>
      </c>
      <c r="E35" t="s">
        <v>3223</v>
      </c>
      <c r="F35">
        <v>822</v>
      </c>
      <c r="G35" t="s">
        <v>3190</v>
      </c>
      <c r="H35" t="s">
        <v>3222</v>
      </c>
      <c r="I35" t="s">
        <v>2227</v>
      </c>
      <c r="J35" t="s">
        <v>2229</v>
      </c>
    </row>
    <row r="36" spans="1:10">
      <c r="A36">
        <v>35</v>
      </c>
      <c r="B36">
        <v>-3.409177009</v>
      </c>
      <c r="C36">
        <v>34.852818990000003</v>
      </c>
      <c r="D36">
        <v>1662.85</v>
      </c>
      <c r="E36" t="s">
        <v>3224</v>
      </c>
      <c r="F36">
        <v>823</v>
      </c>
      <c r="G36" t="s">
        <v>3190</v>
      </c>
      <c r="H36" t="s">
        <v>3222</v>
      </c>
      <c r="I36" t="s">
        <v>2227</v>
      </c>
      <c r="J36" t="s">
        <v>2232</v>
      </c>
    </row>
    <row r="37" spans="1:10">
      <c r="A37">
        <v>36</v>
      </c>
      <c r="B37">
        <v>-3.40917198</v>
      </c>
      <c r="C37">
        <v>34.852960979999999</v>
      </c>
      <c r="D37">
        <v>1663.9</v>
      </c>
      <c r="E37" t="s">
        <v>3225</v>
      </c>
      <c r="F37">
        <v>824</v>
      </c>
      <c r="G37" t="s">
        <v>3190</v>
      </c>
      <c r="H37" t="s">
        <v>3222</v>
      </c>
      <c r="I37" t="s">
        <v>2227</v>
      </c>
      <c r="J37" t="s">
        <v>2233</v>
      </c>
    </row>
    <row r="38" spans="1:10">
      <c r="A38">
        <v>37</v>
      </c>
      <c r="B38">
        <v>-3.4090709779999999</v>
      </c>
      <c r="C38">
        <v>34.852712029999999</v>
      </c>
      <c r="D38">
        <v>1665.85</v>
      </c>
      <c r="E38" t="s">
        <v>3226</v>
      </c>
      <c r="F38">
        <v>825</v>
      </c>
      <c r="G38" t="s">
        <v>3190</v>
      </c>
      <c r="H38" t="s">
        <v>3222</v>
      </c>
      <c r="I38" t="s">
        <v>2227</v>
      </c>
      <c r="J38" t="s">
        <v>2235</v>
      </c>
    </row>
    <row r="39" spans="1:10">
      <c r="A39">
        <v>38</v>
      </c>
      <c r="B39">
        <v>-3.409280023</v>
      </c>
      <c r="C39">
        <v>34.852612960000002</v>
      </c>
      <c r="D39">
        <v>1664.07</v>
      </c>
      <c r="E39" t="s">
        <v>3227</v>
      </c>
      <c r="F39">
        <v>826</v>
      </c>
      <c r="G39" t="s">
        <v>3190</v>
      </c>
      <c r="H39" t="s">
        <v>3222</v>
      </c>
      <c r="I39" t="s">
        <v>2227</v>
      </c>
      <c r="J39" t="s">
        <v>2237</v>
      </c>
    </row>
    <row r="40" spans="1:10">
      <c r="A40">
        <v>39</v>
      </c>
      <c r="B40">
        <v>-3.4093859700000002</v>
      </c>
      <c r="C40">
        <v>34.852855030000001</v>
      </c>
      <c r="D40">
        <v>1665.7</v>
      </c>
      <c r="E40" t="s">
        <v>3228</v>
      </c>
      <c r="F40">
        <v>827</v>
      </c>
      <c r="G40" t="s">
        <v>3190</v>
      </c>
      <c r="H40" t="s">
        <v>3222</v>
      </c>
      <c r="I40" t="s">
        <v>2227</v>
      </c>
      <c r="J40" t="s">
        <v>2239</v>
      </c>
    </row>
    <row r="41" spans="1:10">
      <c r="A41">
        <v>40</v>
      </c>
      <c r="B41">
        <v>-3.4091539590000002</v>
      </c>
      <c r="C41">
        <v>34.852755029999997</v>
      </c>
      <c r="D41">
        <v>1665.99</v>
      </c>
      <c r="E41" t="s">
        <v>3229</v>
      </c>
      <c r="F41">
        <v>828</v>
      </c>
      <c r="G41" t="s">
        <v>3190</v>
      </c>
      <c r="H41" t="s">
        <v>3222</v>
      </c>
      <c r="I41" t="s">
        <v>2227</v>
      </c>
      <c r="J41" t="s">
        <v>2241</v>
      </c>
    </row>
    <row r="42" spans="1:10">
      <c r="A42">
        <v>41</v>
      </c>
      <c r="B42">
        <v>-3.4083420040000001</v>
      </c>
      <c r="C42">
        <v>34.850283040000001</v>
      </c>
      <c r="D42">
        <v>1626.73</v>
      </c>
      <c r="E42" t="s">
        <v>3230</v>
      </c>
      <c r="F42">
        <v>830</v>
      </c>
      <c r="G42" t="s">
        <v>3190</v>
      </c>
      <c r="H42" t="s">
        <v>3222</v>
      </c>
      <c r="I42" t="s">
        <v>2244</v>
      </c>
      <c r="J42" t="s">
        <v>2243</v>
      </c>
    </row>
    <row r="43" spans="1:10">
      <c r="A43">
        <v>42</v>
      </c>
      <c r="B43">
        <v>-3.4084079690000002</v>
      </c>
      <c r="C43">
        <v>34.850295029999998</v>
      </c>
      <c r="D43">
        <v>1661.14</v>
      </c>
      <c r="E43" t="s">
        <v>3231</v>
      </c>
      <c r="F43">
        <v>831</v>
      </c>
      <c r="G43" t="s">
        <v>3190</v>
      </c>
      <c r="H43" t="s">
        <v>3222</v>
      </c>
      <c r="I43" t="s">
        <v>2244</v>
      </c>
      <c r="J43" t="s">
        <v>2245</v>
      </c>
    </row>
    <row r="44" spans="1:10">
      <c r="A44">
        <v>43</v>
      </c>
      <c r="B44">
        <v>-3.4082369789999998</v>
      </c>
      <c r="C44">
        <v>34.850189999999998</v>
      </c>
      <c r="D44">
        <v>1659.49</v>
      </c>
      <c r="E44" t="s">
        <v>3232</v>
      </c>
      <c r="F44">
        <v>832</v>
      </c>
      <c r="G44" t="s">
        <v>3190</v>
      </c>
      <c r="H44" t="s">
        <v>3222</v>
      </c>
      <c r="I44" t="s">
        <v>2244</v>
      </c>
      <c r="J44" t="s">
        <v>2247</v>
      </c>
    </row>
    <row r="45" spans="1:10">
      <c r="A45">
        <v>44</v>
      </c>
      <c r="B45">
        <v>-3.4081529920000002</v>
      </c>
      <c r="C45">
        <v>34.850168959999998</v>
      </c>
      <c r="D45">
        <v>1667.31</v>
      </c>
      <c r="E45" t="s">
        <v>3233</v>
      </c>
      <c r="F45">
        <v>1142</v>
      </c>
      <c r="G45" t="s">
        <v>3190</v>
      </c>
      <c r="H45" t="s">
        <v>3222</v>
      </c>
      <c r="I45" t="s">
        <v>2244</v>
      </c>
      <c r="J45" t="s">
        <v>2248</v>
      </c>
    </row>
    <row r="46" spans="1:10">
      <c r="A46">
        <v>45</v>
      </c>
      <c r="B46">
        <v>-3.4081789759999999</v>
      </c>
      <c r="C46">
        <v>34.850516980000002</v>
      </c>
      <c r="D46">
        <v>1669.01</v>
      </c>
      <c r="E46" t="s">
        <v>3234</v>
      </c>
      <c r="F46">
        <v>1147</v>
      </c>
      <c r="G46" t="s">
        <v>3190</v>
      </c>
      <c r="H46" t="s">
        <v>3222</v>
      </c>
      <c r="I46" t="s">
        <v>2244</v>
      </c>
      <c r="J46" t="s">
        <v>2249</v>
      </c>
    </row>
    <row r="47" spans="1:10">
      <c r="A47">
        <v>46</v>
      </c>
      <c r="B47">
        <v>-3.4084730130000001</v>
      </c>
      <c r="C47">
        <v>34.850401980000001</v>
      </c>
      <c r="D47">
        <v>1654.19</v>
      </c>
      <c r="E47" t="s">
        <v>3235</v>
      </c>
      <c r="F47">
        <v>835</v>
      </c>
      <c r="G47" t="s">
        <v>3190</v>
      </c>
      <c r="H47" t="s">
        <v>3222</v>
      </c>
      <c r="I47" t="s">
        <v>2244</v>
      </c>
      <c r="J47" t="s">
        <v>2251</v>
      </c>
    </row>
    <row r="48" spans="1:10">
      <c r="A48">
        <v>47</v>
      </c>
      <c r="B48">
        <v>-3.4084819820000001</v>
      </c>
      <c r="C48">
        <v>34.850024040000001</v>
      </c>
      <c r="D48">
        <v>1654.51</v>
      </c>
      <c r="E48" t="s">
        <v>3236</v>
      </c>
      <c r="F48">
        <v>836</v>
      </c>
      <c r="G48" t="s">
        <v>3190</v>
      </c>
      <c r="H48" t="s">
        <v>3222</v>
      </c>
      <c r="I48" t="s">
        <v>2244</v>
      </c>
      <c r="J48" t="s">
        <v>2252</v>
      </c>
    </row>
    <row r="49" spans="1:10">
      <c r="A49">
        <v>48</v>
      </c>
      <c r="B49">
        <v>-3.4081990090000001</v>
      </c>
      <c r="C49">
        <v>34.850254960000001</v>
      </c>
      <c r="D49">
        <v>1655.71</v>
      </c>
      <c r="E49" t="s">
        <v>3237</v>
      </c>
      <c r="F49">
        <v>837</v>
      </c>
      <c r="G49" t="s">
        <v>3190</v>
      </c>
      <c r="H49" t="s">
        <v>3222</v>
      </c>
      <c r="I49" t="s">
        <v>2244</v>
      </c>
      <c r="J49" t="s">
        <v>2254</v>
      </c>
    </row>
    <row r="50" spans="1:10">
      <c r="A50">
        <v>49</v>
      </c>
      <c r="B50">
        <v>-3.406225992</v>
      </c>
      <c r="C50">
        <v>34.85055998</v>
      </c>
      <c r="D50">
        <v>1649.84</v>
      </c>
      <c r="E50" t="s">
        <v>3238</v>
      </c>
      <c r="F50">
        <v>838</v>
      </c>
      <c r="G50" t="s">
        <v>3190</v>
      </c>
      <c r="H50" t="s">
        <v>3222</v>
      </c>
      <c r="I50" t="s">
        <v>2256</v>
      </c>
      <c r="J50" t="s">
        <v>2255</v>
      </c>
    </row>
    <row r="51" spans="1:10">
      <c r="A51">
        <v>50</v>
      </c>
      <c r="B51">
        <v>-3.4062630399999998</v>
      </c>
      <c r="C51">
        <v>34.850566010000001</v>
      </c>
      <c r="D51">
        <v>1650.69</v>
      </c>
      <c r="E51" t="s">
        <v>3239</v>
      </c>
      <c r="F51">
        <v>839</v>
      </c>
      <c r="G51" t="s">
        <v>3190</v>
      </c>
      <c r="H51" t="s">
        <v>3222</v>
      </c>
      <c r="I51" t="s">
        <v>2256</v>
      </c>
      <c r="J51" t="s">
        <v>2257</v>
      </c>
    </row>
    <row r="52" spans="1:10">
      <c r="A52">
        <v>51</v>
      </c>
      <c r="B52">
        <v>-3.4063920379999999</v>
      </c>
      <c r="C52">
        <v>34.850696020000001</v>
      </c>
      <c r="D52">
        <v>1652.46</v>
      </c>
      <c r="E52" t="s">
        <v>3240</v>
      </c>
      <c r="F52">
        <v>840</v>
      </c>
      <c r="G52" t="s">
        <v>3190</v>
      </c>
      <c r="H52" t="s">
        <v>3222</v>
      </c>
      <c r="I52" t="s">
        <v>2256</v>
      </c>
      <c r="J52" t="s">
        <v>2258</v>
      </c>
    </row>
    <row r="53" spans="1:10">
      <c r="A53">
        <v>52</v>
      </c>
      <c r="B53">
        <v>-3.4061569999999999</v>
      </c>
      <c r="C53">
        <v>34.850738999999997</v>
      </c>
      <c r="D53">
        <v>1657.3</v>
      </c>
      <c r="E53" t="s">
        <v>3189</v>
      </c>
      <c r="F53">
        <v>1253</v>
      </c>
      <c r="G53" t="s">
        <v>3190</v>
      </c>
      <c r="H53" t="s">
        <v>3222</v>
      </c>
      <c r="I53" t="s">
        <v>2256</v>
      </c>
      <c r="J53" t="s">
        <v>2259</v>
      </c>
    </row>
    <row r="54" spans="1:10">
      <c r="A54">
        <v>53</v>
      </c>
      <c r="B54">
        <v>-3.4061140000000001</v>
      </c>
      <c r="C54">
        <v>34.850596000000003</v>
      </c>
      <c r="D54">
        <v>1658.1</v>
      </c>
      <c r="E54" t="s">
        <v>3189</v>
      </c>
      <c r="F54">
        <v>1252</v>
      </c>
      <c r="G54" t="s">
        <v>3190</v>
      </c>
      <c r="H54" t="s">
        <v>3222</v>
      </c>
      <c r="I54" t="s">
        <v>2256</v>
      </c>
      <c r="J54" t="s">
        <v>2260</v>
      </c>
    </row>
    <row r="55" spans="1:10">
      <c r="A55">
        <v>54</v>
      </c>
      <c r="B55">
        <v>-3.406058019</v>
      </c>
      <c r="C55">
        <v>34.850466019999999</v>
      </c>
      <c r="D55">
        <v>1649.22</v>
      </c>
      <c r="E55" t="s">
        <v>3241</v>
      </c>
      <c r="F55">
        <v>843</v>
      </c>
      <c r="G55" t="s">
        <v>3190</v>
      </c>
      <c r="H55" t="s">
        <v>3222</v>
      </c>
      <c r="I55" t="s">
        <v>2256</v>
      </c>
      <c r="J55" t="s">
        <v>2261</v>
      </c>
    </row>
    <row r="56" spans="1:10">
      <c r="A56">
        <v>55</v>
      </c>
      <c r="B56">
        <v>-3.4061389879999999</v>
      </c>
      <c r="C56">
        <v>34.850574979999998</v>
      </c>
      <c r="D56">
        <v>1650.63</v>
      </c>
      <c r="E56" t="s">
        <v>3242</v>
      </c>
      <c r="F56">
        <v>844</v>
      </c>
      <c r="G56" t="s">
        <v>3190</v>
      </c>
      <c r="H56" t="s">
        <v>3222</v>
      </c>
      <c r="I56" t="s">
        <v>2256</v>
      </c>
      <c r="J56" t="s">
        <v>2262</v>
      </c>
    </row>
    <row r="57" spans="1:10">
      <c r="A57">
        <v>56</v>
      </c>
      <c r="B57">
        <v>-3.4062900300000001</v>
      </c>
      <c r="C57">
        <v>34.850441959999998</v>
      </c>
      <c r="D57">
        <v>1651.54</v>
      </c>
      <c r="E57" t="s">
        <v>3243</v>
      </c>
      <c r="F57">
        <v>845</v>
      </c>
      <c r="G57" t="s">
        <v>3190</v>
      </c>
      <c r="H57" t="s">
        <v>3222</v>
      </c>
      <c r="I57" t="s">
        <v>2256</v>
      </c>
      <c r="J57" t="s">
        <v>2263</v>
      </c>
    </row>
    <row r="58" spans="1:10">
      <c r="A58">
        <v>57</v>
      </c>
      <c r="B58">
        <v>-3.4064239729999999</v>
      </c>
      <c r="C58">
        <v>34.851213010000002</v>
      </c>
      <c r="D58">
        <v>1655.81</v>
      </c>
      <c r="E58" t="s">
        <v>3244</v>
      </c>
      <c r="F58">
        <v>1150</v>
      </c>
      <c r="G58" t="s">
        <v>3190</v>
      </c>
      <c r="H58" t="s">
        <v>3222</v>
      </c>
      <c r="I58" t="s">
        <v>2265</v>
      </c>
      <c r="J58" t="s">
        <v>2264</v>
      </c>
    </row>
    <row r="59" spans="1:10">
      <c r="A59">
        <v>58</v>
      </c>
      <c r="B59">
        <v>-3.4065020079999999</v>
      </c>
      <c r="C59">
        <v>34.851056020000001</v>
      </c>
      <c r="D59">
        <v>1659.01</v>
      </c>
      <c r="E59" t="s">
        <v>3245</v>
      </c>
      <c r="F59">
        <v>1148</v>
      </c>
      <c r="G59" t="s">
        <v>3190</v>
      </c>
      <c r="H59" t="s">
        <v>3222</v>
      </c>
      <c r="I59" t="s">
        <v>2265</v>
      </c>
      <c r="J59" t="s">
        <v>2267</v>
      </c>
    </row>
    <row r="60" spans="1:10">
      <c r="A60">
        <v>59</v>
      </c>
      <c r="B60">
        <v>-3.4062359670000002</v>
      </c>
      <c r="C60">
        <v>34.851107990000003</v>
      </c>
      <c r="D60">
        <v>1653.58</v>
      </c>
      <c r="E60" t="s">
        <v>3246</v>
      </c>
      <c r="F60">
        <v>848</v>
      </c>
      <c r="G60" t="s">
        <v>3190</v>
      </c>
      <c r="H60" t="s">
        <v>3222</v>
      </c>
      <c r="I60" t="s">
        <v>2265</v>
      </c>
      <c r="J60" t="s">
        <v>2268</v>
      </c>
    </row>
    <row r="61" spans="1:10">
      <c r="A61">
        <v>60</v>
      </c>
      <c r="B61">
        <v>-3.406281983</v>
      </c>
      <c r="C61">
        <v>34.85137898</v>
      </c>
      <c r="D61">
        <v>1656.04</v>
      </c>
      <c r="E61" t="s">
        <v>3247</v>
      </c>
      <c r="F61">
        <v>849</v>
      </c>
      <c r="G61" t="s">
        <v>3190</v>
      </c>
      <c r="H61" t="s">
        <v>3222</v>
      </c>
      <c r="I61" t="s">
        <v>2265</v>
      </c>
      <c r="J61" t="s">
        <v>2269</v>
      </c>
    </row>
    <row r="62" spans="1:10">
      <c r="A62">
        <v>61</v>
      </c>
      <c r="B62">
        <v>-3.406569986</v>
      </c>
      <c r="C62">
        <v>34.851323989999997</v>
      </c>
      <c r="D62">
        <v>1658.2</v>
      </c>
      <c r="E62" t="s">
        <v>3248</v>
      </c>
      <c r="F62">
        <v>1149</v>
      </c>
      <c r="G62" t="s">
        <v>3190</v>
      </c>
      <c r="H62" t="s">
        <v>3222</v>
      </c>
      <c r="I62" t="s">
        <v>2265</v>
      </c>
      <c r="J62" t="s">
        <v>2271</v>
      </c>
    </row>
    <row r="63" spans="1:10">
      <c r="A63">
        <v>62</v>
      </c>
      <c r="B63">
        <v>-3.4065180179999999</v>
      </c>
      <c r="C63">
        <v>34.85121402</v>
      </c>
      <c r="D63">
        <v>1657.06</v>
      </c>
      <c r="E63" t="s">
        <v>3249</v>
      </c>
      <c r="F63">
        <v>1151</v>
      </c>
      <c r="G63" t="s">
        <v>3190</v>
      </c>
      <c r="H63" t="s">
        <v>3222</v>
      </c>
      <c r="I63" t="s">
        <v>2265</v>
      </c>
      <c r="J63" t="s">
        <v>2272</v>
      </c>
    </row>
    <row r="64" spans="1:10">
      <c r="A64">
        <v>63</v>
      </c>
      <c r="B64">
        <v>-3.406334035</v>
      </c>
      <c r="C64">
        <v>34.851172030000001</v>
      </c>
      <c r="D64">
        <v>1655.65</v>
      </c>
      <c r="E64" t="s">
        <v>3250</v>
      </c>
      <c r="F64">
        <v>852</v>
      </c>
      <c r="G64" t="s">
        <v>3190</v>
      </c>
      <c r="H64" t="s">
        <v>3222</v>
      </c>
      <c r="I64" t="s">
        <v>2265</v>
      </c>
      <c r="J64" t="s">
        <v>2274</v>
      </c>
    </row>
    <row r="65" spans="1:10">
      <c r="A65">
        <v>64</v>
      </c>
      <c r="B65">
        <v>-3.4063409920000001</v>
      </c>
      <c r="C65">
        <v>34.85126004</v>
      </c>
      <c r="D65">
        <v>1655.4</v>
      </c>
      <c r="E65" t="s">
        <v>3251</v>
      </c>
      <c r="F65">
        <v>853</v>
      </c>
      <c r="G65" t="s">
        <v>3190</v>
      </c>
      <c r="H65" t="s">
        <v>3222</v>
      </c>
      <c r="I65" t="s">
        <v>2265</v>
      </c>
      <c r="J65" t="s">
        <v>2275</v>
      </c>
    </row>
    <row r="66" spans="1:10">
      <c r="A66">
        <v>65</v>
      </c>
      <c r="B66">
        <v>-3.2993960379999998</v>
      </c>
      <c r="C66">
        <v>34.848240959999998</v>
      </c>
      <c r="D66">
        <v>1653.93</v>
      </c>
      <c r="E66" t="s">
        <v>3252</v>
      </c>
      <c r="F66">
        <v>906</v>
      </c>
      <c r="G66" t="s">
        <v>3253</v>
      </c>
      <c r="H66" t="s">
        <v>3254</v>
      </c>
      <c r="I66" t="s">
        <v>2278</v>
      </c>
      <c r="J66" t="s">
        <v>2277</v>
      </c>
    </row>
    <row r="67" spans="1:10">
      <c r="A67">
        <v>66</v>
      </c>
      <c r="B67">
        <v>-3.2993090340000002</v>
      </c>
      <c r="C67">
        <v>34.848404989999999</v>
      </c>
      <c r="D67">
        <v>1670.19</v>
      </c>
      <c r="E67" t="s">
        <v>3255</v>
      </c>
      <c r="F67">
        <v>1096</v>
      </c>
      <c r="G67" t="s">
        <v>3253</v>
      </c>
      <c r="H67" t="s">
        <v>3254</v>
      </c>
      <c r="I67" t="s">
        <v>2278</v>
      </c>
      <c r="J67" t="s">
        <v>2279</v>
      </c>
    </row>
    <row r="68" spans="1:10">
      <c r="A68">
        <v>67</v>
      </c>
      <c r="B68">
        <v>-3.299434008</v>
      </c>
      <c r="C68">
        <v>34.848514960000003</v>
      </c>
      <c r="D68">
        <v>1655.33</v>
      </c>
      <c r="E68" t="s">
        <v>3256</v>
      </c>
      <c r="F68">
        <v>908</v>
      </c>
      <c r="G68" t="s">
        <v>3253</v>
      </c>
      <c r="H68" t="s">
        <v>3254</v>
      </c>
      <c r="I68" t="s">
        <v>2278</v>
      </c>
      <c r="J68" t="s">
        <v>2280</v>
      </c>
    </row>
    <row r="69" spans="1:10">
      <c r="A69">
        <v>68</v>
      </c>
      <c r="B69">
        <v>-3.2991180099999999</v>
      </c>
      <c r="C69">
        <v>34.84824699</v>
      </c>
      <c r="D69">
        <v>1669.78</v>
      </c>
      <c r="E69" t="s">
        <v>3257</v>
      </c>
      <c r="F69">
        <v>1102</v>
      </c>
      <c r="G69" t="s">
        <v>3253</v>
      </c>
      <c r="H69" t="s">
        <v>3254</v>
      </c>
      <c r="I69" t="s">
        <v>2278</v>
      </c>
      <c r="J69" t="s">
        <v>2281</v>
      </c>
    </row>
    <row r="70" spans="1:10">
      <c r="A70">
        <v>69</v>
      </c>
      <c r="B70">
        <v>-3.2993180030000002</v>
      </c>
      <c r="C70">
        <v>34.848235010000003</v>
      </c>
      <c r="D70">
        <v>1659.08</v>
      </c>
      <c r="E70" t="s">
        <v>3258</v>
      </c>
      <c r="F70">
        <v>910</v>
      </c>
      <c r="G70" t="s">
        <v>3253</v>
      </c>
      <c r="H70" t="s">
        <v>3254</v>
      </c>
      <c r="I70" t="s">
        <v>2278</v>
      </c>
      <c r="J70" t="s">
        <v>2282</v>
      </c>
    </row>
    <row r="71" spans="1:10">
      <c r="A71">
        <v>70</v>
      </c>
      <c r="B71">
        <v>-3.299381034</v>
      </c>
      <c r="C71">
        <v>34.848312040000003</v>
      </c>
      <c r="D71">
        <v>1660.64</v>
      </c>
      <c r="E71" t="s">
        <v>3259</v>
      </c>
      <c r="F71">
        <v>911</v>
      </c>
      <c r="G71" t="s">
        <v>3253</v>
      </c>
      <c r="H71" t="s">
        <v>3254</v>
      </c>
      <c r="I71" t="s">
        <v>2278</v>
      </c>
      <c r="J71" t="s">
        <v>2283</v>
      </c>
    </row>
    <row r="72" spans="1:10">
      <c r="A72">
        <v>71</v>
      </c>
      <c r="B72">
        <v>-3.2992429849999998</v>
      </c>
      <c r="C72">
        <v>34.847900989999999</v>
      </c>
      <c r="D72">
        <v>1662.28</v>
      </c>
      <c r="E72" t="s">
        <v>3260</v>
      </c>
      <c r="F72">
        <v>912</v>
      </c>
      <c r="G72" t="s">
        <v>3253</v>
      </c>
      <c r="H72" t="s">
        <v>3254</v>
      </c>
      <c r="I72" t="s">
        <v>2278</v>
      </c>
      <c r="J72" t="s">
        <v>2284</v>
      </c>
    </row>
    <row r="73" spans="1:10">
      <c r="A73">
        <v>72</v>
      </c>
      <c r="B73">
        <v>-3.2996540329999999</v>
      </c>
      <c r="C73">
        <v>34.848151020000003</v>
      </c>
      <c r="D73">
        <v>1663.24</v>
      </c>
      <c r="E73" t="s">
        <v>3261</v>
      </c>
      <c r="F73">
        <v>913</v>
      </c>
      <c r="G73" t="s">
        <v>3253</v>
      </c>
      <c r="H73" t="s">
        <v>3254</v>
      </c>
      <c r="I73" t="s">
        <v>2278</v>
      </c>
      <c r="J73" t="s">
        <v>2285</v>
      </c>
    </row>
    <row r="74" spans="1:10">
      <c r="A74">
        <v>73</v>
      </c>
      <c r="B74">
        <v>-3.3025860229999999</v>
      </c>
      <c r="C74">
        <v>34.848048009999999</v>
      </c>
      <c r="D74">
        <v>1674.07</v>
      </c>
      <c r="E74" t="s">
        <v>3262</v>
      </c>
      <c r="F74">
        <v>1132</v>
      </c>
      <c r="G74" t="s">
        <v>3253</v>
      </c>
      <c r="H74" t="s">
        <v>3254</v>
      </c>
      <c r="I74" t="s">
        <v>2287</v>
      </c>
      <c r="J74" t="s">
        <v>2286</v>
      </c>
    </row>
    <row r="75" spans="1:10">
      <c r="A75">
        <v>74</v>
      </c>
      <c r="B75">
        <v>-3.3025779759999998</v>
      </c>
      <c r="C75">
        <v>34.848041969999997</v>
      </c>
      <c r="D75">
        <v>1674.36</v>
      </c>
      <c r="E75" t="s">
        <v>3263</v>
      </c>
      <c r="F75">
        <v>1129</v>
      </c>
      <c r="G75" t="s">
        <v>3253</v>
      </c>
      <c r="H75" t="s">
        <v>3254</v>
      </c>
      <c r="I75" t="s">
        <v>2287</v>
      </c>
      <c r="J75" t="s">
        <v>2288</v>
      </c>
    </row>
    <row r="76" spans="1:10">
      <c r="A76">
        <v>75</v>
      </c>
      <c r="B76">
        <v>-3.302687025</v>
      </c>
      <c r="C76">
        <v>34.847926970000003</v>
      </c>
      <c r="D76">
        <v>1672.79</v>
      </c>
      <c r="E76" t="s">
        <v>3264</v>
      </c>
      <c r="F76">
        <v>1133</v>
      </c>
      <c r="G76" t="s">
        <v>3253</v>
      </c>
      <c r="H76" t="s">
        <v>3254</v>
      </c>
      <c r="I76" t="s">
        <v>2287</v>
      </c>
      <c r="J76" t="s">
        <v>2289</v>
      </c>
    </row>
    <row r="77" spans="1:10">
      <c r="A77">
        <v>76</v>
      </c>
      <c r="B77">
        <v>-3.3024560190000001</v>
      </c>
      <c r="C77">
        <v>34.847871990000002</v>
      </c>
      <c r="D77">
        <v>1668.49</v>
      </c>
      <c r="E77" t="s">
        <v>3265</v>
      </c>
      <c r="F77">
        <v>917</v>
      </c>
      <c r="G77" t="s">
        <v>3253</v>
      </c>
      <c r="H77" t="s">
        <v>3254</v>
      </c>
      <c r="I77" t="s">
        <v>2287</v>
      </c>
      <c r="J77" t="s">
        <v>2290</v>
      </c>
    </row>
    <row r="78" spans="1:10">
      <c r="A78">
        <v>77</v>
      </c>
      <c r="B78">
        <v>-3.3023280279999998</v>
      </c>
      <c r="C78">
        <v>34.848223019999999</v>
      </c>
      <c r="D78">
        <v>1673.13</v>
      </c>
      <c r="E78" t="s">
        <v>3266</v>
      </c>
      <c r="F78">
        <v>1134</v>
      </c>
      <c r="G78" t="s">
        <v>3253</v>
      </c>
      <c r="H78" t="s">
        <v>3254</v>
      </c>
      <c r="I78" t="s">
        <v>2287</v>
      </c>
      <c r="J78" t="s">
        <v>2291</v>
      </c>
    </row>
    <row r="79" spans="1:10">
      <c r="A79">
        <v>78</v>
      </c>
      <c r="B79">
        <v>-3.3025680020000001</v>
      </c>
      <c r="C79">
        <v>34.848167029999999</v>
      </c>
      <c r="D79">
        <v>1673.4</v>
      </c>
      <c r="E79" t="s">
        <v>3267</v>
      </c>
      <c r="F79">
        <v>1135</v>
      </c>
      <c r="G79" t="s">
        <v>3253</v>
      </c>
      <c r="H79" t="s">
        <v>3254</v>
      </c>
      <c r="I79" t="s">
        <v>2287</v>
      </c>
      <c r="J79" t="s">
        <v>2292</v>
      </c>
    </row>
    <row r="80" spans="1:10">
      <c r="A80">
        <v>79</v>
      </c>
      <c r="B80">
        <v>-3.3026270100000001</v>
      </c>
      <c r="C80">
        <v>34.84840801</v>
      </c>
      <c r="D80">
        <v>1672.01</v>
      </c>
      <c r="E80" t="s">
        <v>3268</v>
      </c>
      <c r="F80">
        <v>920</v>
      </c>
      <c r="G80" t="s">
        <v>3253</v>
      </c>
      <c r="H80" t="s">
        <v>3254</v>
      </c>
      <c r="I80" t="s">
        <v>2287</v>
      </c>
      <c r="J80" t="s">
        <v>2293</v>
      </c>
    </row>
    <row r="81" spans="1:10">
      <c r="A81">
        <v>80</v>
      </c>
      <c r="B81">
        <v>-3.3028539920000002</v>
      </c>
      <c r="C81">
        <v>34.847988999999998</v>
      </c>
      <c r="D81">
        <v>1672.7</v>
      </c>
      <c r="E81" t="s">
        <v>3269</v>
      </c>
      <c r="F81">
        <v>1103</v>
      </c>
      <c r="G81" t="s">
        <v>3253</v>
      </c>
      <c r="H81" t="s">
        <v>3254</v>
      </c>
      <c r="I81" t="s">
        <v>2287</v>
      </c>
      <c r="J81" t="s">
        <v>2294</v>
      </c>
    </row>
    <row r="82" spans="1:10">
      <c r="A82">
        <v>81</v>
      </c>
      <c r="B82">
        <v>-3.2957159630000001</v>
      </c>
      <c r="C82">
        <v>34.852460999999998</v>
      </c>
      <c r="D82">
        <v>1673.49</v>
      </c>
      <c r="E82" t="s">
        <v>3270</v>
      </c>
      <c r="F82">
        <v>892</v>
      </c>
      <c r="G82" t="s">
        <v>3253</v>
      </c>
      <c r="H82" t="s">
        <v>3254</v>
      </c>
      <c r="I82" t="s">
        <v>2296</v>
      </c>
      <c r="J82" t="s">
        <v>2295</v>
      </c>
    </row>
    <row r="83" spans="1:10">
      <c r="A83">
        <v>82</v>
      </c>
      <c r="B83">
        <v>-3.2957230040000001</v>
      </c>
      <c r="C83">
        <v>34.852416990000002</v>
      </c>
      <c r="D83">
        <v>1674.08728</v>
      </c>
      <c r="E83" t="s">
        <v>3271</v>
      </c>
      <c r="F83">
        <v>1128</v>
      </c>
      <c r="G83" t="s">
        <v>3253</v>
      </c>
      <c r="H83" t="s">
        <v>3254</v>
      </c>
      <c r="I83" t="s">
        <v>2296</v>
      </c>
      <c r="J83" t="s">
        <v>2298</v>
      </c>
    </row>
    <row r="84" spans="1:10">
      <c r="A84">
        <v>83</v>
      </c>
      <c r="B84">
        <v>-3.2957430369999998</v>
      </c>
      <c r="C84">
        <v>34.852309030000001</v>
      </c>
      <c r="D84">
        <v>1670.24</v>
      </c>
      <c r="E84" t="s">
        <v>3272</v>
      </c>
      <c r="F84">
        <v>886</v>
      </c>
      <c r="G84" t="s">
        <v>3253</v>
      </c>
      <c r="H84" t="s">
        <v>3254</v>
      </c>
      <c r="I84" t="s">
        <v>2296</v>
      </c>
      <c r="J84" t="s">
        <v>2299</v>
      </c>
    </row>
    <row r="85" spans="1:10">
      <c r="A85">
        <v>84</v>
      </c>
      <c r="B85">
        <v>-3.295795005</v>
      </c>
      <c r="C85">
        <v>34.85232001</v>
      </c>
      <c r="D85">
        <v>1674.73</v>
      </c>
      <c r="E85" t="s">
        <v>3273</v>
      </c>
      <c r="F85">
        <v>887</v>
      </c>
      <c r="G85" t="s">
        <v>3253</v>
      </c>
      <c r="H85" t="s">
        <v>3254</v>
      </c>
      <c r="I85" t="s">
        <v>2296</v>
      </c>
      <c r="J85" t="s">
        <v>2300</v>
      </c>
    </row>
    <row r="86" spans="1:10">
      <c r="A86">
        <v>85</v>
      </c>
      <c r="B86">
        <v>-3.2957100119999998</v>
      </c>
      <c r="C86">
        <v>34.852283970000002</v>
      </c>
      <c r="D86">
        <v>1673.21</v>
      </c>
      <c r="E86" t="s">
        <v>3274</v>
      </c>
      <c r="F86">
        <v>888</v>
      </c>
      <c r="G86" t="s">
        <v>3253</v>
      </c>
      <c r="H86" t="s">
        <v>3254</v>
      </c>
      <c r="I86" t="s">
        <v>2296</v>
      </c>
      <c r="J86" t="s">
        <v>2301</v>
      </c>
    </row>
    <row r="87" spans="1:10">
      <c r="A87">
        <v>86</v>
      </c>
      <c r="B87">
        <v>-3.2956140399999998</v>
      </c>
      <c r="C87">
        <v>34.852137030000002</v>
      </c>
      <c r="D87">
        <v>1674.28</v>
      </c>
      <c r="E87" t="s">
        <v>3275</v>
      </c>
      <c r="F87">
        <v>889</v>
      </c>
      <c r="G87" t="s">
        <v>3253</v>
      </c>
      <c r="H87" t="s">
        <v>3254</v>
      </c>
      <c r="I87" t="s">
        <v>2296</v>
      </c>
      <c r="J87" t="s">
        <v>2302</v>
      </c>
    </row>
    <row r="88" spans="1:10">
      <c r="A88">
        <v>87</v>
      </c>
      <c r="B88">
        <v>-3.295904975</v>
      </c>
      <c r="C88">
        <v>34.852136029999997</v>
      </c>
      <c r="D88">
        <v>1673.57</v>
      </c>
      <c r="E88" t="s">
        <v>3276</v>
      </c>
      <c r="F88">
        <v>890</v>
      </c>
      <c r="G88" t="s">
        <v>3253</v>
      </c>
      <c r="H88" t="s">
        <v>3254</v>
      </c>
      <c r="I88" t="s">
        <v>2296</v>
      </c>
      <c r="J88" t="s">
        <v>2303</v>
      </c>
    </row>
    <row r="89" spans="1:10">
      <c r="A89">
        <v>88</v>
      </c>
      <c r="B89">
        <v>-3.2959530039999998</v>
      </c>
      <c r="C89">
        <v>34.85242504</v>
      </c>
      <c r="D89">
        <v>1673.36</v>
      </c>
      <c r="E89" t="s">
        <v>3277</v>
      </c>
      <c r="F89">
        <v>891</v>
      </c>
      <c r="G89" t="s">
        <v>3253</v>
      </c>
      <c r="H89" t="s">
        <v>3254</v>
      </c>
      <c r="I89" t="s">
        <v>2296</v>
      </c>
      <c r="J89" t="s">
        <v>2304</v>
      </c>
    </row>
    <row r="90" spans="1:10">
      <c r="A90">
        <v>89</v>
      </c>
      <c r="B90">
        <v>-3.2966709980000002</v>
      </c>
      <c r="C90">
        <v>34.854407019999996</v>
      </c>
      <c r="D90">
        <v>1667.48</v>
      </c>
      <c r="E90" t="s">
        <v>3278</v>
      </c>
      <c r="F90">
        <v>898</v>
      </c>
      <c r="G90" t="s">
        <v>3253</v>
      </c>
      <c r="H90" t="s">
        <v>3254</v>
      </c>
      <c r="I90" t="s">
        <v>2306</v>
      </c>
      <c r="J90" t="s">
        <v>2305</v>
      </c>
    </row>
    <row r="91" spans="1:10">
      <c r="A91">
        <v>90</v>
      </c>
      <c r="B91">
        <v>-3.2966860009999999</v>
      </c>
      <c r="C91">
        <v>34.854371989999997</v>
      </c>
      <c r="D91">
        <v>1667.49</v>
      </c>
      <c r="E91" t="s">
        <v>3279</v>
      </c>
      <c r="F91">
        <v>899</v>
      </c>
      <c r="G91" t="s">
        <v>3253</v>
      </c>
      <c r="H91" t="s">
        <v>3254</v>
      </c>
      <c r="I91" t="s">
        <v>2306</v>
      </c>
      <c r="J91" t="s">
        <v>2307</v>
      </c>
    </row>
    <row r="92" spans="1:10">
      <c r="A92">
        <v>91</v>
      </c>
      <c r="B92">
        <v>-3.2966180239999998</v>
      </c>
      <c r="C92">
        <v>34.854464020000002</v>
      </c>
      <c r="D92">
        <v>1667.74</v>
      </c>
      <c r="E92" t="s">
        <v>3280</v>
      </c>
      <c r="F92">
        <v>900</v>
      </c>
      <c r="G92" t="s">
        <v>3253</v>
      </c>
      <c r="H92" t="s">
        <v>3254</v>
      </c>
      <c r="I92" t="s">
        <v>2306</v>
      </c>
      <c r="J92" t="s">
        <v>2308</v>
      </c>
    </row>
    <row r="93" spans="1:10">
      <c r="A93">
        <v>92</v>
      </c>
      <c r="B93">
        <v>-3.2965539860000002</v>
      </c>
      <c r="C93">
        <v>34.854455969999997</v>
      </c>
      <c r="D93">
        <v>1667.34</v>
      </c>
      <c r="E93" t="s">
        <v>3281</v>
      </c>
      <c r="F93">
        <v>901</v>
      </c>
      <c r="G93" t="s">
        <v>3253</v>
      </c>
      <c r="H93" t="s">
        <v>3254</v>
      </c>
      <c r="I93" t="s">
        <v>2306</v>
      </c>
      <c r="J93" t="s">
        <v>2309</v>
      </c>
    </row>
    <row r="94" spans="1:10">
      <c r="A94">
        <v>93</v>
      </c>
      <c r="B94">
        <v>-3.2964789680000002</v>
      </c>
      <c r="C94">
        <v>34.854331000000002</v>
      </c>
      <c r="D94">
        <v>1669.28</v>
      </c>
      <c r="E94" t="s">
        <v>3282</v>
      </c>
      <c r="F94">
        <v>902</v>
      </c>
      <c r="G94" t="s">
        <v>3253</v>
      </c>
      <c r="H94" t="s">
        <v>3254</v>
      </c>
      <c r="I94" t="s">
        <v>2306</v>
      </c>
      <c r="J94" t="s">
        <v>2310</v>
      </c>
    </row>
    <row r="95" spans="1:10">
      <c r="A95">
        <v>94</v>
      </c>
      <c r="B95">
        <v>-3.2964649700000002</v>
      </c>
      <c r="C95">
        <v>34.854340970000003</v>
      </c>
      <c r="D95">
        <v>1666.49</v>
      </c>
      <c r="E95" t="s">
        <v>3283</v>
      </c>
      <c r="F95">
        <v>903</v>
      </c>
      <c r="G95" t="s">
        <v>3253</v>
      </c>
      <c r="H95" t="s">
        <v>3254</v>
      </c>
      <c r="I95" t="s">
        <v>2306</v>
      </c>
      <c r="J95" t="s">
        <v>2311</v>
      </c>
    </row>
    <row r="96" spans="1:10">
      <c r="A96">
        <v>95</v>
      </c>
      <c r="B96">
        <v>-3.296725983</v>
      </c>
      <c r="C96">
        <v>34.854216000000001</v>
      </c>
      <c r="D96">
        <v>1664.61</v>
      </c>
      <c r="E96" t="s">
        <v>3284</v>
      </c>
      <c r="F96">
        <v>904</v>
      </c>
      <c r="G96" t="s">
        <v>3253</v>
      </c>
      <c r="H96" t="s">
        <v>3254</v>
      </c>
      <c r="I96" t="s">
        <v>2306</v>
      </c>
      <c r="J96" t="s">
        <v>2312</v>
      </c>
    </row>
    <row r="97" spans="1:10">
      <c r="A97">
        <v>96</v>
      </c>
      <c r="B97">
        <v>-3.2968360369999998</v>
      </c>
      <c r="C97">
        <v>34.854462009999999</v>
      </c>
      <c r="D97">
        <v>1654.53</v>
      </c>
      <c r="E97" t="s">
        <v>3285</v>
      </c>
      <c r="F97">
        <v>905</v>
      </c>
      <c r="G97" t="s">
        <v>3253</v>
      </c>
      <c r="H97" t="s">
        <v>3254</v>
      </c>
      <c r="I97" t="s">
        <v>2306</v>
      </c>
      <c r="J97" t="s">
        <v>2313</v>
      </c>
    </row>
    <row r="98" spans="1:10">
      <c r="A98">
        <v>97</v>
      </c>
      <c r="B98">
        <v>-2.3691620310000001</v>
      </c>
      <c r="C98">
        <v>34.06028104</v>
      </c>
      <c r="D98">
        <v>1277.3699999999999</v>
      </c>
      <c r="E98" t="s">
        <v>3286</v>
      </c>
      <c r="F98">
        <v>718</v>
      </c>
      <c r="G98" t="s">
        <v>3287</v>
      </c>
      <c r="H98" t="s">
        <v>3191</v>
      </c>
      <c r="I98" t="s">
        <v>2178</v>
      </c>
      <c r="J98" t="s">
        <v>2315</v>
      </c>
    </row>
    <row r="99" spans="1:10">
      <c r="A99">
        <v>98</v>
      </c>
      <c r="B99">
        <v>-2.3692249790000002</v>
      </c>
      <c r="C99">
        <v>34.060285989999997</v>
      </c>
      <c r="D99">
        <v>1278.72</v>
      </c>
      <c r="E99" t="s">
        <v>3288</v>
      </c>
      <c r="F99">
        <v>719</v>
      </c>
      <c r="G99" t="s">
        <v>3287</v>
      </c>
      <c r="H99" t="s">
        <v>3191</v>
      </c>
      <c r="I99" t="s">
        <v>2178</v>
      </c>
      <c r="J99" t="s">
        <v>2316</v>
      </c>
    </row>
    <row r="100" spans="1:10">
      <c r="A100">
        <v>99</v>
      </c>
      <c r="B100">
        <v>-2.369284993</v>
      </c>
      <c r="C100">
        <v>34.06028104</v>
      </c>
      <c r="D100">
        <v>1279.1199999999999</v>
      </c>
      <c r="E100" t="s">
        <v>3289</v>
      </c>
      <c r="F100">
        <v>720</v>
      </c>
      <c r="G100" t="s">
        <v>3287</v>
      </c>
      <c r="H100" t="s">
        <v>3191</v>
      </c>
      <c r="I100" t="s">
        <v>2178</v>
      </c>
      <c r="J100" t="s">
        <v>2317</v>
      </c>
    </row>
    <row r="101" spans="1:10">
      <c r="A101">
        <v>100</v>
      </c>
      <c r="B101">
        <v>-2.3691989950000001</v>
      </c>
      <c r="C101">
        <v>34.060208029999998</v>
      </c>
      <c r="D101">
        <v>1279.1199999999999</v>
      </c>
      <c r="E101" t="s">
        <v>3290</v>
      </c>
      <c r="F101">
        <v>721</v>
      </c>
      <c r="G101" t="s">
        <v>3287</v>
      </c>
      <c r="H101" t="s">
        <v>3191</v>
      </c>
      <c r="I101" t="s">
        <v>2178</v>
      </c>
      <c r="J101" t="s">
        <v>2318</v>
      </c>
    </row>
    <row r="102" spans="1:10">
      <c r="A102">
        <v>101</v>
      </c>
      <c r="B102">
        <v>-2.3691900260000001</v>
      </c>
      <c r="C102">
        <v>34.060177019999998</v>
      </c>
      <c r="D102">
        <v>1278.82</v>
      </c>
      <c r="E102" t="s">
        <v>3291</v>
      </c>
      <c r="F102">
        <v>722</v>
      </c>
      <c r="G102" t="s">
        <v>3287</v>
      </c>
      <c r="H102" t="s">
        <v>3191</v>
      </c>
      <c r="I102" t="s">
        <v>2178</v>
      </c>
      <c r="J102" t="s">
        <v>2320</v>
      </c>
    </row>
    <row r="103" spans="1:10">
      <c r="A103">
        <v>102</v>
      </c>
      <c r="B103">
        <v>-2.3691350409999998</v>
      </c>
      <c r="C103">
        <v>34.06018297</v>
      </c>
      <c r="D103">
        <v>1279.57</v>
      </c>
      <c r="E103" t="s">
        <v>3292</v>
      </c>
      <c r="F103">
        <v>723</v>
      </c>
      <c r="G103" t="s">
        <v>3287</v>
      </c>
      <c r="H103" t="s">
        <v>3191</v>
      </c>
      <c r="I103" t="s">
        <v>2178</v>
      </c>
      <c r="J103" t="s">
        <v>2321</v>
      </c>
    </row>
    <row r="104" spans="1:10">
      <c r="A104">
        <v>103</v>
      </c>
      <c r="B104">
        <v>-2.3691330289999999</v>
      </c>
      <c r="C104">
        <v>34.060233009999997</v>
      </c>
      <c r="D104">
        <v>1279.73</v>
      </c>
      <c r="E104" t="s">
        <v>3293</v>
      </c>
      <c r="F104">
        <v>724</v>
      </c>
      <c r="G104" t="s">
        <v>3287</v>
      </c>
      <c r="H104" t="s">
        <v>3191</v>
      </c>
      <c r="I104" t="s">
        <v>2178</v>
      </c>
      <c r="J104" t="s">
        <v>2322</v>
      </c>
    </row>
    <row r="105" spans="1:10">
      <c r="A105">
        <v>104</v>
      </c>
      <c r="B105">
        <v>-2.3692910280000001</v>
      </c>
      <c r="C105">
        <v>34.06016202</v>
      </c>
      <c r="D105">
        <v>1278.55</v>
      </c>
      <c r="E105" t="s">
        <v>3294</v>
      </c>
      <c r="F105">
        <v>725</v>
      </c>
      <c r="G105" t="s">
        <v>3287</v>
      </c>
      <c r="H105" t="s">
        <v>3191</v>
      </c>
      <c r="I105" t="s">
        <v>2178</v>
      </c>
      <c r="J105" t="s">
        <v>2323</v>
      </c>
    </row>
    <row r="106" spans="1:10">
      <c r="A106">
        <v>105</v>
      </c>
      <c r="B106">
        <v>-2.3698080240000001</v>
      </c>
      <c r="C106">
        <v>34.059671010000002</v>
      </c>
      <c r="D106">
        <v>1278.47</v>
      </c>
      <c r="E106" t="s">
        <v>3295</v>
      </c>
      <c r="F106">
        <v>726</v>
      </c>
      <c r="G106" t="s">
        <v>3287</v>
      </c>
      <c r="H106" t="s">
        <v>3191</v>
      </c>
      <c r="I106" t="s">
        <v>2194</v>
      </c>
      <c r="J106" t="s">
        <v>2324</v>
      </c>
    </row>
    <row r="107" spans="1:10">
      <c r="A107">
        <v>106</v>
      </c>
      <c r="B107">
        <v>-2.3697620069999998</v>
      </c>
      <c r="C107">
        <v>34.059730010000003</v>
      </c>
      <c r="D107">
        <v>1276.99</v>
      </c>
      <c r="E107" t="s">
        <v>3296</v>
      </c>
      <c r="F107">
        <v>727</v>
      </c>
      <c r="G107" t="s">
        <v>3287</v>
      </c>
      <c r="H107" t="s">
        <v>3191</v>
      </c>
      <c r="I107" t="s">
        <v>2194</v>
      </c>
      <c r="J107" t="s">
        <v>2325</v>
      </c>
    </row>
    <row r="108" spans="1:10">
      <c r="A108">
        <v>107</v>
      </c>
      <c r="B108">
        <v>-2.3698409649999999</v>
      </c>
      <c r="C108">
        <v>34.059814000000003</v>
      </c>
      <c r="D108">
        <v>1277.92</v>
      </c>
      <c r="E108" t="s">
        <v>3297</v>
      </c>
      <c r="F108">
        <v>728</v>
      </c>
      <c r="G108" t="s">
        <v>3287</v>
      </c>
      <c r="H108" t="s">
        <v>3191</v>
      </c>
      <c r="I108" t="s">
        <v>2194</v>
      </c>
      <c r="J108" t="s">
        <v>2326</v>
      </c>
    </row>
    <row r="109" spans="1:10">
      <c r="A109">
        <v>108</v>
      </c>
      <c r="B109">
        <v>-2.3698620030000002</v>
      </c>
      <c r="C109">
        <v>34.059759020000001</v>
      </c>
      <c r="D109">
        <v>1277.75</v>
      </c>
      <c r="E109" t="s">
        <v>3298</v>
      </c>
      <c r="F109">
        <v>729</v>
      </c>
      <c r="G109" t="s">
        <v>3287</v>
      </c>
      <c r="H109" t="s">
        <v>3191</v>
      </c>
      <c r="I109" t="s">
        <v>2194</v>
      </c>
      <c r="J109" t="s">
        <v>2327</v>
      </c>
    </row>
    <row r="110" spans="1:10">
      <c r="A110">
        <v>109</v>
      </c>
      <c r="B110">
        <v>-2.3698390370000002</v>
      </c>
      <c r="C110">
        <v>34.059714</v>
      </c>
      <c r="D110">
        <v>1277.48</v>
      </c>
      <c r="E110" t="s">
        <v>3299</v>
      </c>
      <c r="F110">
        <v>730</v>
      </c>
      <c r="G110" t="s">
        <v>3287</v>
      </c>
      <c r="H110" t="s">
        <v>3191</v>
      </c>
      <c r="I110" t="s">
        <v>2194</v>
      </c>
      <c r="J110" t="s">
        <v>2329</v>
      </c>
    </row>
    <row r="111" spans="1:10">
      <c r="A111">
        <v>110</v>
      </c>
      <c r="B111">
        <v>-2.3697549659999999</v>
      </c>
      <c r="C111">
        <v>34.059668989999999</v>
      </c>
      <c r="D111">
        <v>1277.67</v>
      </c>
      <c r="E111" t="s">
        <v>3300</v>
      </c>
      <c r="F111">
        <v>731</v>
      </c>
      <c r="G111" t="s">
        <v>3287</v>
      </c>
      <c r="H111" t="s">
        <v>3191</v>
      </c>
      <c r="I111" t="s">
        <v>2194</v>
      </c>
      <c r="J111" t="s">
        <v>2330</v>
      </c>
    </row>
    <row r="112" spans="1:10">
      <c r="A112">
        <v>111</v>
      </c>
      <c r="B112">
        <v>-2.3697330060000001</v>
      </c>
      <c r="C112">
        <v>34.059615010000002</v>
      </c>
      <c r="D112">
        <v>1277.25</v>
      </c>
      <c r="E112" t="s">
        <v>3301</v>
      </c>
      <c r="F112">
        <v>732</v>
      </c>
      <c r="G112" t="s">
        <v>3287</v>
      </c>
      <c r="H112" t="s">
        <v>3191</v>
      </c>
      <c r="I112" t="s">
        <v>2194</v>
      </c>
      <c r="J112" t="s">
        <v>2331</v>
      </c>
    </row>
    <row r="113" spans="1:10">
      <c r="A113">
        <v>112</v>
      </c>
      <c r="B113">
        <v>-2.36967098</v>
      </c>
      <c r="C113">
        <v>34.059735959999998</v>
      </c>
      <c r="D113">
        <v>1277.5899999999999</v>
      </c>
      <c r="E113" t="s">
        <v>3302</v>
      </c>
      <c r="F113">
        <v>733</v>
      </c>
      <c r="G113" t="s">
        <v>3287</v>
      </c>
      <c r="H113" t="s">
        <v>3191</v>
      </c>
      <c r="I113" t="s">
        <v>2194</v>
      </c>
      <c r="J113" t="s">
        <v>2332</v>
      </c>
    </row>
    <row r="114" spans="1:10">
      <c r="A114">
        <v>113</v>
      </c>
      <c r="B114">
        <v>-2.3487199940000001</v>
      </c>
      <c r="C114">
        <v>34.051391029999998</v>
      </c>
      <c r="D114">
        <v>1253.76</v>
      </c>
      <c r="E114" t="s">
        <v>3303</v>
      </c>
      <c r="F114">
        <v>739</v>
      </c>
      <c r="G114" t="s">
        <v>3287</v>
      </c>
      <c r="H114" t="s">
        <v>3191</v>
      </c>
      <c r="I114" t="s">
        <v>2208</v>
      </c>
      <c r="J114" t="s">
        <v>2333</v>
      </c>
    </row>
    <row r="115" spans="1:10">
      <c r="A115">
        <v>114</v>
      </c>
      <c r="B115">
        <v>-2.348716976</v>
      </c>
      <c r="C115">
        <v>34.051484989999999</v>
      </c>
      <c r="D115">
        <v>1247.5999999999999</v>
      </c>
      <c r="E115" t="s">
        <v>3304</v>
      </c>
      <c r="F115">
        <v>740</v>
      </c>
      <c r="G115" t="s">
        <v>3287</v>
      </c>
      <c r="H115" t="s">
        <v>3191</v>
      </c>
      <c r="I115" t="s">
        <v>2208</v>
      </c>
      <c r="J115" t="s">
        <v>2334</v>
      </c>
    </row>
    <row r="116" spans="1:10">
      <c r="A116">
        <v>115</v>
      </c>
      <c r="B116">
        <v>-2.3487800079999999</v>
      </c>
      <c r="C116">
        <v>34.051495969999998</v>
      </c>
      <c r="D116">
        <v>1246.7</v>
      </c>
      <c r="E116" t="s">
        <v>3305</v>
      </c>
      <c r="F116">
        <v>741</v>
      </c>
      <c r="G116" t="s">
        <v>3287</v>
      </c>
      <c r="H116" t="s">
        <v>3191</v>
      </c>
      <c r="I116" t="s">
        <v>2208</v>
      </c>
      <c r="J116" t="s">
        <v>2335</v>
      </c>
    </row>
    <row r="117" spans="1:10">
      <c r="A117">
        <v>116</v>
      </c>
      <c r="B117">
        <v>-2.3488120270000001</v>
      </c>
      <c r="C117">
        <v>34.05146697</v>
      </c>
      <c r="D117">
        <v>1246.3399999999999</v>
      </c>
      <c r="E117" t="s">
        <v>3306</v>
      </c>
      <c r="F117">
        <v>742</v>
      </c>
      <c r="G117" t="s">
        <v>3287</v>
      </c>
      <c r="H117" t="s">
        <v>3191</v>
      </c>
      <c r="I117" t="s">
        <v>2208</v>
      </c>
      <c r="J117" t="s">
        <v>2336</v>
      </c>
    </row>
    <row r="118" spans="1:10">
      <c r="A118">
        <v>117</v>
      </c>
      <c r="B118">
        <v>-2.348814961</v>
      </c>
      <c r="C118">
        <v>34.051439979999998</v>
      </c>
      <c r="D118">
        <v>1246.28</v>
      </c>
      <c r="E118" t="s">
        <v>3307</v>
      </c>
      <c r="F118">
        <v>743</v>
      </c>
      <c r="G118" t="s">
        <v>3287</v>
      </c>
      <c r="H118" t="s">
        <v>3191</v>
      </c>
      <c r="I118" t="s">
        <v>2208</v>
      </c>
      <c r="J118" t="s">
        <v>2337</v>
      </c>
    </row>
    <row r="119" spans="1:10">
      <c r="A119">
        <v>118</v>
      </c>
      <c r="B119">
        <v>-2.3488729629999998</v>
      </c>
      <c r="C119">
        <v>34.051454980000003</v>
      </c>
      <c r="D119">
        <v>1246.69</v>
      </c>
      <c r="E119" t="s">
        <v>3308</v>
      </c>
      <c r="F119">
        <v>744</v>
      </c>
      <c r="G119" t="s">
        <v>3287</v>
      </c>
      <c r="H119" t="s">
        <v>3191</v>
      </c>
      <c r="I119" t="s">
        <v>2208</v>
      </c>
      <c r="J119" t="s">
        <v>2338</v>
      </c>
    </row>
    <row r="120" spans="1:10">
      <c r="A120">
        <v>119</v>
      </c>
      <c r="B120">
        <v>-2.3488589659999999</v>
      </c>
      <c r="C120">
        <v>34.051389010000001</v>
      </c>
      <c r="D120">
        <v>1248.27</v>
      </c>
      <c r="E120" t="s">
        <v>3309</v>
      </c>
      <c r="F120">
        <v>745</v>
      </c>
      <c r="G120" t="s">
        <v>3287</v>
      </c>
      <c r="H120" t="s">
        <v>3191</v>
      </c>
      <c r="I120" t="s">
        <v>2208</v>
      </c>
      <c r="J120" t="s">
        <v>2339</v>
      </c>
    </row>
    <row r="121" spans="1:10">
      <c r="A121">
        <v>120</v>
      </c>
      <c r="B121">
        <v>-2.3486449760000001</v>
      </c>
      <c r="C121">
        <v>34.051495969999998</v>
      </c>
      <c r="D121">
        <v>1245.54</v>
      </c>
      <c r="E121" t="s">
        <v>3310</v>
      </c>
      <c r="F121">
        <v>746</v>
      </c>
      <c r="G121" t="s">
        <v>3287</v>
      </c>
      <c r="H121" t="s">
        <v>3191</v>
      </c>
      <c r="I121" t="s">
        <v>2208</v>
      </c>
      <c r="J121" t="s">
        <v>2340</v>
      </c>
    </row>
    <row r="122" spans="1:10">
      <c r="A122">
        <v>121</v>
      </c>
      <c r="B122">
        <v>-2.3492639789999998</v>
      </c>
      <c r="C122">
        <v>34.051464029999998</v>
      </c>
      <c r="D122">
        <v>1244.43</v>
      </c>
      <c r="E122" t="s">
        <v>3311</v>
      </c>
      <c r="F122">
        <v>748</v>
      </c>
      <c r="G122" t="s">
        <v>3287</v>
      </c>
      <c r="H122" t="s">
        <v>3191</v>
      </c>
      <c r="I122" t="s">
        <v>2218</v>
      </c>
      <c r="J122" t="s">
        <v>2341</v>
      </c>
    </row>
    <row r="123" spans="1:10">
      <c r="A123">
        <v>122</v>
      </c>
      <c r="B123">
        <v>-2.34923196</v>
      </c>
      <c r="C123">
        <v>34.051422039999999</v>
      </c>
      <c r="D123">
        <v>1247.1500000000001</v>
      </c>
      <c r="E123" t="s">
        <v>3312</v>
      </c>
      <c r="F123">
        <v>749</v>
      </c>
      <c r="G123" t="s">
        <v>3287</v>
      </c>
      <c r="H123" t="s">
        <v>3191</v>
      </c>
      <c r="I123" t="s">
        <v>2218</v>
      </c>
      <c r="J123" t="s">
        <v>2342</v>
      </c>
    </row>
    <row r="124" spans="1:10">
      <c r="A124">
        <v>123</v>
      </c>
      <c r="B124">
        <v>-2.3492390009999999</v>
      </c>
      <c r="C124">
        <v>34.051304020000003</v>
      </c>
      <c r="D124">
        <v>1246.24</v>
      </c>
      <c r="E124" t="s">
        <v>3313</v>
      </c>
      <c r="F124">
        <v>751</v>
      </c>
      <c r="G124" t="s">
        <v>3287</v>
      </c>
      <c r="H124" t="s">
        <v>3191</v>
      </c>
      <c r="I124" t="s">
        <v>2218</v>
      </c>
      <c r="J124" t="s">
        <v>2343</v>
      </c>
    </row>
    <row r="125" spans="1:10">
      <c r="A125">
        <v>124</v>
      </c>
      <c r="B125">
        <v>-2.3492799889999998</v>
      </c>
      <c r="C125">
        <v>34.051280970000001</v>
      </c>
      <c r="D125">
        <v>1245.77</v>
      </c>
      <c r="E125" t="s">
        <v>3314</v>
      </c>
      <c r="F125">
        <v>750</v>
      </c>
      <c r="G125" t="s">
        <v>3287</v>
      </c>
      <c r="H125" t="s">
        <v>3191</v>
      </c>
      <c r="I125" t="s">
        <v>2218</v>
      </c>
      <c r="J125" t="s">
        <v>2345</v>
      </c>
    </row>
    <row r="126" spans="1:10">
      <c r="A126">
        <v>125</v>
      </c>
      <c r="B126">
        <v>-2.3493320400000002</v>
      </c>
      <c r="C126">
        <v>34.051321960000003</v>
      </c>
      <c r="D126">
        <v>1245.83</v>
      </c>
      <c r="E126" t="s">
        <v>3315</v>
      </c>
      <c r="F126">
        <v>752</v>
      </c>
      <c r="G126" t="s">
        <v>3287</v>
      </c>
      <c r="H126" t="s">
        <v>3191</v>
      </c>
      <c r="I126" t="s">
        <v>2218</v>
      </c>
      <c r="J126" t="s">
        <v>2346</v>
      </c>
    </row>
    <row r="127" spans="1:10">
      <c r="A127">
        <v>126</v>
      </c>
      <c r="B127">
        <v>-2.3493509829999999</v>
      </c>
      <c r="C127">
        <v>34.051332019999997</v>
      </c>
      <c r="D127">
        <v>1246.07</v>
      </c>
      <c r="E127" t="s">
        <v>3316</v>
      </c>
      <c r="F127">
        <v>753</v>
      </c>
      <c r="G127" t="s">
        <v>3287</v>
      </c>
      <c r="H127" t="s">
        <v>3191</v>
      </c>
      <c r="I127" t="s">
        <v>2218</v>
      </c>
      <c r="J127" t="s">
        <v>2347</v>
      </c>
    </row>
    <row r="128" spans="1:10">
      <c r="A128">
        <v>127</v>
      </c>
      <c r="B128">
        <v>-2.3491850219999999</v>
      </c>
      <c r="C128">
        <v>34.051264959999997</v>
      </c>
      <c r="D128">
        <v>1247.25</v>
      </c>
      <c r="E128" t="s">
        <v>3317</v>
      </c>
      <c r="F128">
        <v>754</v>
      </c>
      <c r="G128" t="s">
        <v>3287</v>
      </c>
      <c r="H128" t="s">
        <v>3191</v>
      </c>
      <c r="I128" t="s">
        <v>2218</v>
      </c>
      <c r="J128" t="s">
        <v>2348</v>
      </c>
    </row>
    <row r="129" spans="1:10">
      <c r="A129">
        <v>128</v>
      </c>
      <c r="B129">
        <v>-2.3493099960000001</v>
      </c>
      <c r="C129">
        <v>34.05141802</v>
      </c>
      <c r="D129">
        <v>1246.8499999999999</v>
      </c>
      <c r="E129" t="s">
        <v>3318</v>
      </c>
      <c r="F129">
        <v>755</v>
      </c>
      <c r="G129" t="s">
        <v>3287</v>
      </c>
      <c r="H129" t="s">
        <v>3191</v>
      </c>
      <c r="I129" t="s">
        <v>2218</v>
      </c>
      <c r="J129" t="s">
        <v>2349</v>
      </c>
    </row>
    <row r="130" spans="1:10">
      <c r="A130">
        <v>129</v>
      </c>
      <c r="B130">
        <v>-2.3503360249999998</v>
      </c>
      <c r="C130">
        <v>34.049662009999999</v>
      </c>
      <c r="D130">
        <v>1248.6199999999999</v>
      </c>
      <c r="E130" t="s">
        <v>3319</v>
      </c>
      <c r="F130">
        <v>669</v>
      </c>
      <c r="G130" t="s">
        <v>3287</v>
      </c>
      <c r="H130" t="s">
        <v>3222</v>
      </c>
      <c r="I130" t="s">
        <v>2227</v>
      </c>
      <c r="J130" t="s">
        <v>2350</v>
      </c>
    </row>
    <row r="131" spans="1:10">
      <c r="A131">
        <v>130</v>
      </c>
      <c r="B131">
        <v>-2.3503729889999998</v>
      </c>
      <c r="C131">
        <v>34.049626969999998</v>
      </c>
      <c r="D131">
        <v>1248.69</v>
      </c>
      <c r="E131" t="s">
        <v>3320</v>
      </c>
      <c r="F131">
        <v>670</v>
      </c>
      <c r="G131" t="s">
        <v>3287</v>
      </c>
      <c r="H131" t="s">
        <v>3222</v>
      </c>
      <c r="I131" t="s">
        <v>2227</v>
      </c>
      <c r="J131" t="s">
        <v>2351</v>
      </c>
    </row>
    <row r="132" spans="1:10">
      <c r="A132">
        <v>131</v>
      </c>
      <c r="B132">
        <v>-2.3503259660000002</v>
      </c>
      <c r="C132">
        <v>34.049616999999998</v>
      </c>
      <c r="D132">
        <v>1248.3499999999999</v>
      </c>
      <c r="E132" t="s">
        <v>3321</v>
      </c>
      <c r="F132">
        <v>672</v>
      </c>
      <c r="G132" t="s">
        <v>3287</v>
      </c>
      <c r="H132" t="s">
        <v>3222</v>
      </c>
      <c r="I132" t="s">
        <v>2227</v>
      </c>
      <c r="J132" t="s">
        <v>2352</v>
      </c>
    </row>
    <row r="133" spans="1:10">
      <c r="A133">
        <v>132</v>
      </c>
      <c r="B133">
        <v>-2.3504800260000001</v>
      </c>
      <c r="C133">
        <v>34.049551030000003</v>
      </c>
      <c r="D133">
        <v>1258.0899999999999</v>
      </c>
      <c r="E133" t="s">
        <v>3322</v>
      </c>
      <c r="F133">
        <v>1077</v>
      </c>
      <c r="G133" t="s">
        <v>3287</v>
      </c>
      <c r="H133" t="s">
        <v>3222</v>
      </c>
      <c r="I133" t="s">
        <v>2227</v>
      </c>
      <c r="J133" t="s">
        <v>2353</v>
      </c>
    </row>
    <row r="134" spans="1:10">
      <c r="A134">
        <v>133</v>
      </c>
      <c r="B134">
        <v>-2.350474996</v>
      </c>
      <c r="C134">
        <v>34.049801979999998</v>
      </c>
      <c r="D134">
        <v>1249.95</v>
      </c>
      <c r="E134" t="s">
        <v>3323</v>
      </c>
      <c r="F134">
        <v>674</v>
      </c>
      <c r="G134" t="s">
        <v>3287</v>
      </c>
      <c r="H134" t="s">
        <v>3222</v>
      </c>
      <c r="I134" t="s">
        <v>2227</v>
      </c>
      <c r="J134" t="s">
        <v>2354</v>
      </c>
    </row>
    <row r="135" spans="1:10">
      <c r="A135">
        <v>134</v>
      </c>
      <c r="B135">
        <v>-2.3503559730000001</v>
      </c>
      <c r="C135">
        <v>34.049800980000001</v>
      </c>
      <c r="D135">
        <v>1249.25</v>
      </c>
      <c r="E135" t="s">
        <v>3324</v>
      </c>
      <c r="F135">
        <v>675</v>
      </c>
      <c r="G135" t="s">
        <v>3287</v>
      </c>
      <c r="H135" t="s">
        <v>3222</v>
      </c>
      <c r="I135" t="s">
        <v>2227</v>
      </c>
      <c r="J135" t="s">
        <v>2355</v>
      </c>
    </row>
    <row r="136" spans="1:10">
      <c r="A136">
        <v>135</v>
      </c>
      <c r="B136">
        <v>-2.3503589909999998</v>
      </c>
      <c r="C136">
        <v>34.049719000000003</v>
      </c>
      <c r="D136">
        <v>1251.26</v>
      </c>
      <c r="E136" t="s">
        <v>3325</v>
      </c>
      <c r="F136">
        <v>677</v>
      </c>
      <c r="G136" t="s">
        <v>3287</v>
      </c>
      <c r="H136" t="s">
        <v>3222</v>
      </c>
      <c r="I136" t="s">
        <v>2227</v>
      </c>
      <c r="J136" t="s">
        <v>2356</v>
      </c>
    </row>
    <row r="137" spans="1:10">
      <c r="A137">
        <v>136</v>
      </c>
      <c r="B137">
        <v>-2.3502159960000002</v>
      </c>
      <c r="C137">
        <v>34.049822020000001</v>
      </c>
      <c r="D137">
        <v>1249.77</v>
      </c>
      <c r="E137" t="s">
        <v>3326</v>
      </c>
      <c r="F137">
        <v>678</v>
      </c>
      <c r="G137" t="s">
        <v>3287</v>
      </c>
      <c r="H137" t="s">
        <v>3222</v>
      </c>
      <c r="I137" t="s">
        <v>2227</v>
      </c>
      <c r="J137" t="s">
        <v>2357</v>
      </c>
    </row>
    <row r="138" spans="1:10">
      <c r="A138">
        <v>137</v>
      </c>
      <c r="B138">
        <v>-2.348596025</v>
      </c>
      <c r="C138">
        <v>34.050070959999999</v>
      </c>
      <c r="D138">
        <v>1250.98</v>
      </c>
      <c r="E138" t="s">
        <v>3327</v>
      </c>
      <c r="F138">
        <v>681</v>
      </c>
      <c r="G138" t="s">
        <v>3287</v>
      </c>
      <c r="H138" t="s">
        <v>3222</v>
      </c>
      <c r="I138" t="s">
        <v>2244</v>
      </c>
      <c r="J138" t="s">
        <v>2358</v>
      </c>
    </row>
    <row r="139" spans="1:10">
      <c r="A139">
        <v>138</v>
      </c>
      <c r="B139">
        <v>-2.3485449790000001</v>
      </c>
      <c r="C139">
        <v>34.050146980000001</v>
      </c>
      <c r="D139">
        <v>1250.04</v>
      </c>
      <c r="E139" t="s">
        <v>3328</v>
      </c>
      <c r="F139">
        <v>682</v>
      </c>
      <c r="G139" t="s">
        <v>3287</v>
      </c>
      <c r="H139" t="s">
        <v>3222</v>
      </c>
      <c r="I139" t="s">
        <v>2244</v>
      </c>
      <c r="J139" t="s">
        <v>2359</v>
      </c>
    </row>
    <row r="140" spans="1:10">
      <c r="A140">
        <v>139</v>
      </c>
      <c r="B140">
        <v>-2.3487209990000002</v>
      </c>
      <c r="C140">
        <v>34.050128039999997</v>
      </c>
      <c r="D140">
        <v>1250.67</v>
      </c>
      <c r="E140" t="s">
        <v>3329</v>
      </c>
      <c r="F140">
        <v>683</v>
      </c>
      <c r="G140" t="s">
        <v>3287</v>
      </c>
      <c r="H140" t="s">
        <v>3222</v>
      </c>
      <c r="I140" t="s">
        <v>2244</v>
      </c>
      <c r="J140" t="s">
        <v>2360</v>
      </c>
    </row>
    <row r="141" spans="1:10">
      <c r="A141">
        <v>140</v>
      </c>
      <c r="B141">
        <v>-2.3486250270000002</v>
      </c>
      <c r="C141">
        <v>34.050070959999999</v>
      </c>
      <c r="D141">
        <v>1248.49</v>
      </c>
      <c r="E141" t="s">
        <v>3330</v>
      </c>
      <c r="F141">
        <v>684</v>
      </c>
      <c r="G141" t="s">
        <v>3287</v>
      </c>
      <c r="H141" t="s">
        <v>3222</v>
      </c>
      <c r="I141" t="s">
        <v>2244</v>
      </c>
      <c r="J141" t="s">
        <v>2362</v>
      </c>
    </row>
    <row r="142" spans="1:10">
      <c r="A142">
        <v>141</v>
      </c>
      <c r="B142">
        <v>-2.3486060000000002</v>
      </c>
      <c r="C142">
        <v>34.050010020000002</v>
      </c>
      <c r="D142">
        <v>1248.22</v>
      </c>
      <c r="E142" t="s">
        <v>3331</v>
      </c>
      <c r="F142">
        <v>685</v>
      </c>
      <c r="G142" t="s">
        <v>3287</v>
      </c>
      <c r="H142" t="s">
        <v>3222</v>
      </c>
      <c r="I142" t="s">
        <v>2244</v>
      </c>
      <c r="J142" t="s">
        <v>2363</v>
      </c>
    </row>
    <row r="143" spans="1:10">
      <c r="A143">
        <v>142</v>
      </c>
      <c r="B143">
        <v>-2.348618992</v>
      </c>
      <c r="C143">
        <v>34.049996030000003</v>
      </c>
      <c r="D143">
        <v>1253.69</v>
      </c>
      <c r="E143" t="s">
        <v>3332</v>
      </c>
      <c r="F143">
        <v>686</v>
      </c>
      <c r="G143" t="s">
        <v>3287</v>
      </c>
      <c r="H143" t="s">
        <v>3222</v>
      </c>
      <c r="I143" t="s">
        <v>2244</v>
      </c>
      <c r="J143" t="s">
        <v>2364</v>
      </c>
    </row>
    <row r="144" spans="1:10">
      <c r="A144">
        <v>143</v>
      </c>
      <c r="B144">
        <v>-2.3484970349999998</v>
      </c>
      <c r="C144">
        <v>34.049979010000001</v>
      </c>
      <c r="D144">
        <v>1251.22</v>
      </c>
      <c r="E144" t="s">
        <v>3333</v>
      </c>
      <c r="F144">
        <v>687</v>
      </c>
      <c r="G144" t="s">
        <v>3287</v>
      </c>
      <c r="H144" t="s">
        <v>3222</v>
      </c>
      <c r="I144" t="s">
        <v>2244</v>
      </c>
      <c r="J144" t="s">
        <v>2365</v>
      </c>
    </row>
    <row r="145" spans="1:10">
      <c r="A145">
        <v>144</v>
      </c>
      <c r="B145">
        <v>-2.3486560399999998</v>
      </c>
      <c r="C145">
        <v>34.049895020000001</v>
      </c>
      <c r="D145">
        <v>1250.1199999999999</v>
      </c>
      <c r="E145" t="s">
        <v>3334</v>
      </c>
      <c r="F145">
        <v>688</v>
      </c>
      <c r="G145" t="s">
        <v>3287</v>
      </c>
      <c r="H145" t="s">
        <v>3222</v>
      </c>
      <c r="I145" t="s">
        <v>2244</v>
      </c>
      <c r="J145" t="s">
        <v>2366</v>
      </c>
    </row>
    <row r="146" spans="1:10">
      <c r="A146">
        <v>145</v>
      </c>
      <c r="B146">
        <v>-2.3675269729999999</v>
      </c>
      <c r="C146">
        <v>34.06035799</v>
      </c>
      <c r="D146">
        <v>1270.83</v>
      </c>
      <c r="E146" t="s">
        <v>3335</v>
      </c>
      <c r="F146">
        <v>698</v>
      </c>
      <c r="G146" t="s">
        <v>3287</v>
      </c>
      <c r="H146" t="s">
        <v>3222</v>
      </c>
      <c r="I146" t="s">
        <v>2256</v>
      </c>
      <c r="J146" t="s">
        <v>2367</v>
      </c>
    </row>
    <row r="147" spans="1:10">
      <c r="A147">
        <v>146</v>
      </c>
      <c r="B147">
        <v>-2.3675380370000001</v>
      </c>
      <c r="C147">
        <v>34.060381960000001</v>
      </c>
      <c r="D147">
        <v>1270.51</v>
      </c>
      <c r="E147" t="s">
        <v>3336</v>
      </c>
      <c r="F147">
        <v>699</v>
      </c>
      <c r="G147" t="s">
        <v>3287</v>
      </c>
      <c r="H147" t="s">
        <v>3222</v>
      </c>
      <c r="I147" t="s">
        <v>2256</v>
      </c>
      <c r="J147" t="s">
        <v>2368</v>
      </c>
    </row>
    <row r="148" spans="1:10">
      <c r="A148">
        <v>147</v>
      </c>
      <c r="B148">
        <v>-2.3675780180000001</v>
      </c>
      <c r="C148">
        <v>34.060323029999999</v>
      </c>
      <c r="D148">
        <v>1271.56</v>
      </c>
      <c r="E148" t="s">
        <v>3337</v>
      </c>
      <c r="F148">
        <v>700</v>
      </c>
      <c r="G148" t="s">
        <v>3287</v>
      </c>
      <c r="H148" t="s">
        <v>3222</v>
      </c>
      <c r="I148" t="s">
        <v>2256</v>
      </c>
      <c r="J148" t="s">
        <v>2369</v>
      </c>
    </row>
    <row r="149" spans="1:10">
      <c r="A149">
        <v>148</v>
      </c>
      <c r="B149">
        <v>-2.3676269689999998</v>
      </c>
      <c r="C149">
        <v>34.060310960000002</v>
      </c>
      <c r="D149">
        <v>1272.3699999999999</v>
      </c>
      <c r="E149" t="s">
        <v>3338</v>
      </c>
      <c r="F149">
        <v>701</v>
      </c>
      <c r="G149" t="s">
        <v>3287</v>
      </c>
      <c r="H149" t="s">
        <v>3222</v>
      </c>
      <c r="I149" t="s">
        <v>2256</v>
      </c>
      <c r="J149" t="s">
        <v>2370</v>
      </c>
    </row>
    <row r="150" spans="1:10">
      <c r="A150">
        <v>149</v>
      </c>
      <c r="B150">
        <v>-2.3677179960000001</v>
      </c>
      <c r="C150">
        <v>34.060324960000003</v>
      </c>
      <c r="D150">
        <v>1273.93</v>
      </c>
      <c r="E150" t="s">
        <v>3339</v>
      </c>
      <c r="F150">
        <v>702</v>
      </c>
      <c r="G150" t="s">
        <v>3287</v>
      </c>
      <c r="H150" t="s">
        <v>3222</v>
      </c>
      <c r="I150" t="s">
        <v>2256</v>
      </c>
      <c r="J150" t="s">
        <v>2371</v>
      </c>
    </row>
    <row r="151" spans="1:10">
      <c r="A151">
        <v>150</v>
      </c>
      <c r="B151">
        <v>-2.3675230329999999</v>
      </c>
      <c r="C151">
        <v>34.060512969999998</v>
      </c>
      <c r="D151">
        <v>1273.8599999999999</v>
      </c>
      <c r="E151" t="s">
        <v>3340</v>
      </c>
      <c r="F151">
        <v>703</v>
      </c>
      <c r="G151" t="s">
        <v>3287</v>
      </c>
      <c r="H151" t="s">
        <v>3222</v>
      </c>
      <c r="I151" t="s">
        <v>2256</v>
      </c>
      <c r="J151" t="s">
        <v>2372</v>
      </c>
    </row>
    <row r="152" spans="1:10">
      <c r="A152">
        <v>151</v>
      </c>
      <c r="B152">
        <v>-2.3673460070000001</v>
      </c>
      <c r="C152">
        <v>34.060310039999997</v>
      </c>
      <c r="D152">
        <v>1273.53</v>
      </c>
      <c r="E152" t="s">
        <v>3341</v>
      </c>
      <c r="F152">
        <v>704</v>
      </c>
      <c r="G152" t="s">
        <v>3287</v>
      </c>
      <c r="H152" t="s">
        <v>3222</v>
      </c>
      <c r="I152" t="s">
        <v>2256</v>
      </c>
      <c r="J152" t="s">
        <v>2373</v>
      </c>
    </row>
    <row r="153" spans="1:10">
      <c r="A153">
        <v>152</v>
      </c>
      <c r="B153">
        <v>-2.367543988</v>
      </c>
      <c r="C153">
        <v>34.060168969999999</v>
      </c>
      <c r="D153">
        <v>1274.44</v>
      </c>
      <c r="E153" t="s">
        <v>3342</v>
      </c>
      <c r="F153">
        <v>705</v>
      </c>
      <c r="G153" t="s">
        <v>3287</v>
      </c>
      <c r="H153" t="s">
        <v>3222</v>
      </c>
      <c r="I153" t="s">
        <v>2256</v>
      </c>
      <c r="J153" t="s">
        <v>2374</v>
      </c>
    </row>
    <row r="154" spans="1:10">
      <c r="A154">
        <v>153</v>
      </c>
      <c r="B154">
        <v>-2.3676780150000001</v>
      </c>
      <c r="C154">
        <v>34.05937797</v>
      </c>
      <c r="D154">
        <v>1276.1400000000001</v>
      </c>
      <c r="E154" t="s">
        <v>3343</v>
      </c>
      <c r="F154">
        <v>710</v>
      </c>
      <c r="G154" t="s">
        <v>3287</v>
      </c>
      <c r="H154" t="s">
        <v>3222</v>
      </c>
      <c r="I154" t="s">
        <v>2265</v>
      </c>
      <c r="J154" t="s">
        <v>2376</v>
      </c>
    </row>
    <row r="155" spans="1:10">
      <c r="A155">
        <v>154</v>
      </c>
      <c r="B155">
        <v>-2.3677299820000002</v>
      </c>
      <c r="C155">
        <v>34.059351990000003</v>
      </c>
      <c r="D155">
        <v>1276.32</v>
      </c>
      <c r="E155" t="s">
        <v>3344</v>
      </c>
      <c r="F155">
        <v>711</v>
      </c>
      <c r="G155" t="s">
        <v>3287</v>
      </c>
      <c r="H155" t="s">
        <v>3222</v>
      </c>
      <c r="I155" t="s">
        <v>2265</v>
      </c>
      <c r="J155" t="s">
        <v>2377</v>
      </c>
    </row>
    <row r="156" spans="1:10">
      <c r="A156">
        <v>155</v>
      </c>
      <c r="B156">
        <v>-2.3677119609999999</v>
      </c>
      <c r="C156">
        <v>34.059339000000001</v>
      </c>
      <c r="D156">
        <v>1275.6300000000001</v>
      </c>
      <c r="E156" t="s">
        <v>3345</v>
      </c>
      <c r="F156">
        <v>712</v>
      </c>
      <c r="G156" t="s">
        <v>3287</v>
      </c>
      <c r="H156" t="s">
        <v>3222</v>
      </c>
      <c r="I156" t="s">
        <v>2265</v>
      </c>
      <c r="J156" t="s">
        <v>2378</v>
      </c>
    </row>
    <row r="157" spans="1:10">
      <c r="A157">
        <v>156</v>
      </c>
      <c r="B157">
        <v>-2.3676950300000001</v>
      </c>
      <c r="C157">
        <v>34.059499010000003</v>
      </c>
      <c r="D157">
        <v>1276.29</v>
      </c>
      <c r="E157" t="s">
        <v>3346</v>
      </c>
      <c r="F157">
        <v>713</v>
      </c>
      <c r="G157" t="s">
        <v>3287</v>
      </c>
      <c r="H157" t="s">
        <v>3222</v>
      </c>
      <c r="I157" t="s">
        <v>2265</v>
      </c>
      <c r="J157" t="s">
        <v>2379</v>
      </c>
    </row>
    <row r="158" spans="1:10">
      <c r="A158">
        <v>157</v>
      </c>
      <c r="B158">
        <v>-2.3678019830000001</v>
      </c>
      <c r="C158">
        <v>34.059521969999999</v>
      </c>
      <c r="D158">
        <v>1276</v>
      </c>
      <c r="E158" t="s">
        <v>3347</v>
      </c>
      <c r="F158">
        <v>714</v>
      </c>
      <c r="G158" t="s">
        <v>3287</v>
      </c>
      <c r="H158" t="s">
        <v>3222</v>
      </c>
      <c r="I158" t="s">
        <v>2265</v>
      </c>
      <c r="J158" t="s">
        <v>2381</v>
      </c>
    </row>
    <row r="159" spans="1:10">
      <c r="A159">
        <v>158</v>
      </c>
      <c r="B159">
        <v>-2.3679270410000002</v>
      </c>
      <c r="C159">
        <v>34.059300020000002</v>
      </c>
      <c r="D159">
        <v>1276.23</v>
      </c>
      <c r="E159" t="s">
        <v>3348</v>
      </c>
      <c r="F159">
        <v>715</v>
      </c>
      <c r="G159" t="s">
        <v>3287</v>
      </c>
      <c r="H159" t="s">
        <v>3222</v>
      </c>
      <c r="I159" t="s">
        <v>2265</v>
      </c>
      <c r="J159" t="s">
        <v>2382</v>
      </c>
    </row>
    <row r="160" spans="1:10">
      <c r="A160">
        <v>159</v>
      </c>
      <c r="B160">
        <v>-2.3676829599999998</v>
      </c>
      <c r="C160">
        <v>34.059236990000002</v>
      </c>
      <c r="D160">
        <v>1276.3399999999999</v>
      </c>
      <c r="E160" t="s">
        <v>3349</v>
      </c>
      <c r="F160">
        <v>716</v>
      </c>
      <c r="G160" t="s">
        <v>3287</v>
      </c>
      <c r="H160" t="s">
        <v>3222</v>
      </c>
      <c r="I160" t="s">
        <v>2265</v>
      </c>
      <c r="J160" t="s">
        <v>2383</v>
      </c>
    </row>
    <row r="161" spans="1:10">
      <c r="A161">
        <v>160</v>
      </c>
      <c r="B161">
        <v>-2.367547005</v>
      </c>
      <c r="C161">
        <v>34.059494989999997</v>
      </c>
      <c r="D161">
        <v>1276.02</v>
      </c>
      <c r="E161" t="s">
        <v>3350</v>
      </c>
      <c r="F161">
        <v>717</v>
      </c>
      <c r="G161" t="s">
        <v>3287</v>
      </c>
      <c r="H161" t="s">
        <v>3222</v>
      </c>
      <c r="I161" t="s">
        <v>2265</v>
      </c>
      <c r="J161" t="s">
        <v>2384</v>
      </c>
    </row>
    <row r="162" spans="1:10">
      <c r="A162">
        <v>161</v>
      </c>
      <c r="B162">
        <v>-2.272751033</v>
      </c>
      <c r="C162">
        <v>34.023176030000002</v>
      </c>
      <c r="D162">
        <v>1200.48</v>
      </c>
      <c r="E162" t="s">
        <v>3351</v>
      </c>
      <c r="F162">
        <v>756</v>
      </c>
      <c r="G162" t="s">
        <v>3352</v>
      </c>
      <c r="H162" t="s">
        <v>3254</v>
      </c>
      <c r="I162" t="s">
        <v>2278</v>
      </c>
      <c r="J162" t="s">
        <v>2386</v>
      </c>
    </row>
    <row r="163" spans="1:10">
      <c r="A163">
        <v>162</v>
      </c>
      <c r="B163">
        <v>-2.2727060219999999</v>
      </c>
      <c r="C163">
        <v>34.023162030000002</v>
      </c>
      <c r="D163">
        <v>1199.6099999999999</v>
      </c>
      <c r="E163" t="s">
        <v>3353</v>
      </c>
      <c r="F163">
        <v>757</v>
      </c>
      <c r="G163" t="s">
        <v>3352</v>
      </c>
      <c r="H163" t="s">
        <v>3254</v>
      </c>
      <c r="I163" t="s">
        <v>2278</v>
      </c>
      <c r="J163" t="s">
        <v>2387</v>
      </c>
    </row>
    <row r="164" spans="1:10">
      <c r="A164">
        <v>163</v>
      </c>
      <c r="B164">
        <v>-2.2726719919999998</v>
      </c>
      <c r="C164">
        <v>34.023210980000002</v>
      </c>
      <c r="D164">
        <v>1201.3499999999999</v>
      </c>
      <c r="E164" t="s">
        <v>3354</v>
      </c>
      <c r="F164">
        <v>758</v>
      </c>
      <c r="G164" t="s">
        <v>3352</v>
      </c>
      <c r="H164" t="s">
        <v>3254</v>
      </c>
      <c r="I164" t="s">
        <v>2278</v>
      </c>
      <c r="J164" t="s">
        <v>2388</v>
      </c>
    </row>
    <row r="165" spans="1:10">
      <c r="A165">
        <v>164</v>
      </c>
      <c r="B165">
        <v>-2.2726180130000002</v>
      </c>
      <c r="C165">
        <v>34.023212999999998</v>
      </c>
      <c r="D165">
        <v>1201.78</v>
      </c>
      <c r="E165" t="s">
        <v>3355</v>
      </c>
      <c r="F165">
        <v>759</v>
      </c>
      <c r="G165" t="s">
        <v>3352</v>
      </c>
      <c r="H165" t="s">
        <v>3254</v>
      </c>
      <c r="I165" t="s">
        <v>2278</v>
      </c>
      <c r="J165" t="s">
        <v>2389</v>
      </c>
    </row>
    <row r="166" spans="1:10">
      <c r="A166">
        <v>165</v>
      </c>
      <c r="B166">
        <v>-2.2724750170000001</v>
      </c>
      <c r="C166">
        <v>34.02334501</v>
      </c>
      <c r="D166">
        <v>1201.1099999999999</v>
      </c>
      <c r="E166" t="s">
        <v>3356</v>
      </c>
      <c r="F166">
        <v>760</v>
      </c>
      <c r="G166" t="s">
        <v>3352</v>
      </c>
      <c r="H166" t="s">
        <v>3254</v>
      </c>
      <c r="I166" t="s">
        <v>2278</v>
      </c>
      <c r="J166" t="s">
        <v>2390</v>
      </c>
    </row>
    <row r="167" spans="1:10">
      <c r="A167">
        <v>166</v>
      </c>
      <c r="B167">
        <v>-2.2725490289999999</v>
      </c>
      <c r="C167">
        <v>34.022886020000001</v>
      </c>
      <c r="D167">
        <v>1201.5999999999999</v>
      </c>
      <c r="E167" t="s">
        <v>3357</v>
      </c>
      <c r="F167">
        <v>761</v>
      </c>
      <c r="G167" t="s">
        <v>3352</v>
      </c>
      <c r="H167" t="s">
        <v>3254</v>
      </c>
      <c r="I167" t="s">
        <v>2278</v>
      </c>
      <c r="J167" t="s">
        <v>2391</v>
      </c>
    </row>
    <row r="168" spans="1:10">
      <c r="A168">
        <v>167</v>
      </c>
      <c r="B168">
        <v>-2.2729950310000002</v>
      </c>
      <c r="C168">
        <v>34.022923990000002</v>
      </c>
      <c r="D168">
        <v>1202.05</v>
      </c>
      <c r="E168" t="s">
        <v>3358</v>
      </c>
      <c r="F168">
        <v>762</v>
      </c>
      <c r="G168" t="s">
        <v>3352</v>
      </c>
      <c r="H168" t="s">
        <v>3254</v>
      </c>
      <c r="I168" t="s">
        <v>2278</v>
      </c>
      <c r="J168" t="s">
        <v>2393</v>
      </c>
    </row>
    <row r="169" spans="1:10">
      <c r="A169">
        <v>168</v>
      </c>
      <c r="B169">
        <v>-2.2729129719999999</v>
      </c>
      <c r="C169">
        <v>34.023350039999997</v>
      </c>
      <c r="D169">
        <v>1202.24</v>
      </c>
      <c r="E169" t="s">
        <v>3359</v>
      </c>
      <c r="F169">
        <v>763</v>
      </c>
      <c r="G169" t="s">
        <v>3352</v>
      </c>
      <c r="H169" t="s">
        <v>3254</v>
      </c>
      <c r="I169" t="s">
        <v>2278</v>
      </c>
      <c r="J169" t="s">
        <v>2394</v>
      </c>
    </row>
    <row r="170" spans="1:10">
      <c r="A170">
        <v>169</v>
      </c>
      <c r="B170">
        <v>-2.2784290180000002</v>
      </c>
      <c r="C170">
        <v>34.024240030000001</v>
      </c>
      <c r="D170">
        <v>1203.58</v>
      </c>
      <c r="E170" t="s">
        <v>3360</v>
      </c>
      <c r="F170">
        <v>782</v>
      </c>
      <c r="G170" t="s">
        <v>3352</v>
      </c>
      <c r="H170" t="s">
        <v>3254</v>
      </c>
      <c r="I170" t="s">
        <v>2287</v>
      </c>
      <c r="J170" t="s">
        <v>2395</v>
      </c>
    </row>
    <row r="171" spans="1:10">
      <c r="A171">
        <v>170</v>
      </c>
      <c r="B171">
        <v>-2.2784629650000001</v>
      </c>
      <c r="C171">
        <v>34.024177999999999</v>
      </c>
      <c r="D171">
        <v>1203.0899999999999</v>
      </c>
      <c r="E171" t="s">
        <v>3361</v>
      </c>
      <c r="F171">
        <v>783</v>
      </c>
      <c r="G171" t="s">
        <v>3352</v>
      </c>
      <c r="H171" t="s">
        <v>3254</v>
      </c>
      <c r="I171" t="s">
        <v>2287</v>
      </c>
      <c r="J171" t="s">
        <v>2396</v>
      </c>
    </row>
    <row r="172" spans="1:10">
      <c r="A172">
        <v>171</v>
      </c>
      <c r="B172">
        <v>-2.2785389889999998</v>
      </c>
      <c r="C172">
        <v>34.024371039999998</v>
      </c>
      <c r="D172">
        <v>1201.67</v>
      </c>
      <c r="E172" t="s">
        <v>3362</v>
      </c>
      <c r="F172">
        <v>784</v>
      </c>
      <c r="G172" t="s">
        <v>3352</v>
      </c>
      <c r="H172" t="s">
        <v>3254</v>
      </c>
      <c r="I172" t="s">
        <v>2287</v>
      </c>
      <c r="J172" t="s">
        <v>2397</v>
      </c>
    </row>
    <row r="173" spans="1:10">
      <c r="A173">
        <v>172</v>
      </c>
      <c r="B173">
        <v>-2.2781410160000002</v>
      </c>
      <c r="C173">
        <v>34.024136009999999</v>
      </c>
      <c r="D173">
        <v>1203.08</v>
      </c>
      <c r="E173" t="s">
        <v>3363</v>
      </c>
      <c r="F173">
        <v>789</v>
      </c>
      <c r="G173" t="s">
        <v>3352</v>
      </c>
      <c r="H173" t="s">
        <v>3254</v>
      </c>
      <c r="I173" t="s">
        <v>2287</v>
      </c>
      <c r="J173" t="s">
        <v>2398</v>
      </c>
    </row>
    <row r="174" spans="1:10">
      <c r="A174">
        <v>173</v>
      </c>
      <c r="B174">
        <v>-2.27856799</v>
      </c>
      <c r="C174">
        <v>34.023969970000003</v>
      </c>
      <c r="D174">
        <v>1203.17</v>
      </c>
      <c r="E174" t="s">
        <v>3364</v>
      </c>
      <c r="F174">
        <v>790</v>
      </c>
      <c r="G174" t="s">
        <v>3352</v>
      </c>
      <c r="H174" t="s">
        <v>3254</v>
      </c>
      <c r="I174" t="s">
        <v>2287</v>
      </c>
      <c r="J174" t="s">
        <v>2399</v>
      </c>
    </row>
    <row r="175" spans="1:10">
      <c r="A175">
        <v>174</v>
      </c>
      <c r="B175">
        <v>-2.2786809780000001</v>
      </c>
      <c r="C175">
        <v>34.02434899</v>
      </c>
      <c r="D175">
        <v>1202.44</v>
      </c>
      <c r="E175" t="s">
        <v>3365</v>
      </c>
      <c r="F175">
        <v>791</v>
      </c>
      <c r="G175" t="s">
        <v>3352</v>
      </c>
      <c r="H175" t="s">
        <v>3254</v>
      </c>
      <c r="I175" t="s">
        <v>2287</v>
      </c>
      <c r="J175" t="s">
        <v>2400</v>
      </c>
    </row>
    <row r="176" spans="1:10">
      <c r="A176">
        <v>175</v>
      </c>
      <c r="B176">
        <v>-2.2784219779999999</v>
      </c>
      <c r="C176">
        <v>34.024374979999997</v>
      </c>
      <c r="D176">
        <v>1202.94</v>
      </c>
      <c r="E176" t="s">
        <v>3366</v>
      </c>
      <c r="F176">
        <v>792</v>
      </c>
      <c r="G176" t="s">
        <v>3352</v>
      </c>
      <c r="H176" t="s">
        <v>3254</v>
      </c>
      <c r="I176" t="s">
        <v>2287</v>
      </c>
      <c r="J176" t="s">
        <v>2401</v>
      </c>
    </row>
    <row r="177" spans="1:10">
      <c r="A177">
        <v>176</v>
      </c>
      <c r="B177">
        <v>-2.2782909679999999</v>
      </c>
      <c r="C177">
        <v>34.024574970000003</v>
      </c>
      <c r="D177">
        <v>1202.8900000000001</v>
      </c>
      <c r="E177" t="s">
        <v>3367</v>
      </c>
      <c r="F177">
        <v>793</v>
      </c>
      <c r="G177" t="s">
        <v>3352</v>
      </c>
      <c r="H177" t="s">
        <v>3254</v>
      </c>
      <c r="I177" t="s">
        <v>2287</v>
      </c>
      <c r="J177" t="s">
        <v>2402</v>
      </c>
    </row>
    <row r="178" spans="1:10">
      <c r="A178">
        <v>177</v>
      </c>
      <c r="B178">
        <v>-2.277740026</v>
      </c>
      <c r="C178">
        <v>34.027640990000002</v>
      </c>
      <c r="D178">
        <v>1206.94</v>
      </c>
      <c r="E178" t="s">
        <v>3368</v>
      </c>
      <c r="F178">
        <v>794</v>
      </c>
      <c r="G178" t="s">
        <v>3352</v>
      </c>
      <c r="H178" t="s">
        <v>3254</v>
      </c>
      <c r="I178" t="s">
        <v>2296</v>
      </c>
      <c r="J178" t="s">
        <v>2403</v>
      </c>
    </row>
    <row r="179" spans="1:10">
      <c r="A179">
        <v>178</v>
      </c>
      <c r="B179">
        <v>-2.2777889760000001</v>
      </c>
      <c r="C179">
        <v>34.027664960000003</v>
      </c>
      <c r="D179">
        <v>1207.06</v>
      </c>
      <c r="E179" t="s">
        <v>3369</v>
      </c>
      <c r="F179">
        <v>795</v>
      </c>
      <c r="G179" t="s">
        <v>3352</v>
      </c>
      <c r="H179" t="s">
        <v>3254</v>
      </c>
      <c r="I179" t="s">
        <v>2296</v>
      </c>
      <c r="J179" t="s">
        <v>2404</v>
      </c>
    </row>
    <row r="180" spans="1:10">
      <c r="A180">
        <v>179</v>
      </c>
      <c r="B180">
        <v>-2.2778579589999999</v>
      </c>
      <c r="C180">
        <v>34.027682980000002</v>
      </c>
      <c r="D180">
        <v>1206.43</v>
      </c>
      <c r="E180" t="s">
        <v>3370</v>
      </c>
      <c r="F180">
        <v>796</v>
      </c>
      <c r="G180" t="s">
        <v>3352</v>
      </c>
      <c r="H180" t="s">
        <v>3254</v>
      </c>
      <c r="I180" t="s">
        <v>2296</v>
      </c>
      <c r="J180" t="s">
        <v>2405</v>
      </c>
    </row>
    <row r="181" spans="1:10">
      <c r="A181">
        <v>180</v>
      </c>
      <c r="B181">
        <v>-2.2780199809999999</v>
      </c>
      <c r="C181">
        <v>34.027705019999999</v>
      </c>
      <c r="D181">
        <v>1206.06</v>
      </c>
      <c r="E181" t="s">
        <v>3371</v>
      </c>
      <c r="F181">
        <v>797</v>
      </c>
      <c r="G181" t="s">
        <v>3352</v>
      </c>
      <c r="H181" t="s">
        <v>3254</v>
      </c>
      <c r="I181" t="s">
        <v>2296</v>
      </c>
      <c r="J181" t="s">
        <v>2406</v>
      </c>
    </row>
    <row r="182" spans="1:10">
      <c r="A182">
        <v>181</v>
      </c>
      <c r="B182">
        <v>-2.2777329850000001</v>
      </c>
      <c r="C182">
        <v>34.027422970000003</v>
      </c>
      <c r="D182">
        <v>1207.9000000000001</v>
      </c>
      <c r="E182" t="s">
        <v>3372</v>
      </c>
      <c r="F182">
        <v>798</v>
      </c>
      <c r="G182" t="s">
        <v>3352</v>
      </c>
      <c r="H182" t="s">
        <v>3254</v>
      </c>
      <c r="I182" t="s">
        <v>2296</v>
      </c>
      <c r="J182" t="s">
        <v>2407</v>
      </c>
    </row>
    <row r="183" spans="1:10">
      <c r="A183">
        <v>182</v>
      </c>
      <c r="B183">
        <v>-2.2777009659999998</v>
      </c>
      <c r="C183">
        <v>34.027393969999999</v>
      </c>
      <c r="D183">
        <v>1209.23</v>
      </c>
      <c r="E183" t="s">
        <v>3373</v>
      </c>
      <c r="F183">
        <v>799</v>
      </c>
      <c r="G183" t="s">
        <v>3352</v>
      </c>
      <c r="H183" t="s">
        <v>3254</v>
      </c>
      <c r="I183" t="s">
        <v>2296</v>
      </c>
      <c r="J183" t="s">
        <v>2408</v>
      </c>
    </row>
    <row r="184" spans="1:10">
      <c r="A184">
        <v>183</v>
      </c>
      <c r="B184">
        <v>-2.2777790019999999</v>
      </c>
      <c r="C184">
        <v>34.028066029999998</v>
      </c>
      <c r="D184">
        <v>1207.52</v>
      </c>
      <c r="E184" t="s">
        <v>3374</v>
      </c>
      <c r="F184">
        <v>800</v>
      </c>
      <c r="G184" t="s">
        <v>3352</v>
      </c>
      <c r="H184" t="s">
        <v>3254</v>
      </c>
      <c r="I184" t="s">
        <v>2296</v>
      </c>
      <c r="J184" t="s">
        <v>2409</v>
      </c>
    </row>
    <row r="185" spans="1:10">
      <c r="A185">
        <v>184</v>
      </c>
      <c r="B185">
        <v>-2.2775169829999999</v>
      </c>
      <c r="C185">
        <v>34.027766970000002</v>
      </c>
      <c r="D185">
        <v>1206.52</v>
      </c>
      <c r="E185" t="s">
        <v>3375</v>
      </c>
      <c r="F185">
        <v>801</v>
      </c>
      <c r="G185" t="s">
        <v>3352</v>
      </c>
      <c r="H185" t="s">
        <v>3254</v>
      </c>
      <c r="I185" t="s">
        <v>2296</v>
      </c>
      <c r="J185" t="s">
        <v>2410</v>
      </c>
    </row>
    <row r="186" spans="1:10">
      <c r="A186">
        <v>185</v>
      </c>
      <c r="B186">
        <v>-2.2787330300000002</v>
      </c>
      <c r="C186">
        <v>34.032136029999997</v>
      </c>
      <c r="D186">
        <v>1205.32</v>
      </c>
      <c r="E186" t="s">
        <v>3376</v>
      </c>
      <c r="F186">
        <v>802</v>
      </c>
      <c r="G186" t="s">
        <v>3352</v>
      </c>
      <c r="H186" t="s">
        <v>3254</v>
      </c>
      <c r="I186" t="s">
        <v>2306</v>
      </c>
      <c r="J186" t="s">
        <v>2412</v>
      </c>
    </row>
    <row r="187" spans="1:10">
      <c r="A187">
        <v>186</v>
      </c>
      <c r="B187">
        <v>-2.278763037</v>
      </c>
      <c r="C187">
        <v>34.031974009999999</v>
      </c>
      <c r="D187">
        <v>1203.8599999999999</v>
      </c>
      <c r="E187" t="s">
        <v>3377</v>
      </c>
      <c r="F187">
        <v>803</v>
      </c>
      <c r="G187" t="s">
        <v>3352</v>
      </c>
      <c r="H187" t="s">
        <v>3254</v>
      </c>
      <c r="I187" t="s">
        <v>2306</v>
      </c>
      <c r="J187" t="s">
        <v>2413</v>
      </c>
    </row>
    <row r="188" spans="1:10">
      <c r="A188">
        <v>187</v>
      </c>
      <c r="B188">
        <v>-2.2785890289999999</v>
      </c>
      <c r="C188">
        <v>34.031841999999997</v>
      </c>
      <c r="D188">
        <v>1202.97</v>
      </c>
      <c r="E188" t="s">
        <v>3378</v>
      </c>
      <c r="F188">
        <v>804</v>
      </c>
      <c r="G188" t="s">
        <v>3352</v>
      </c>
      <c r="H188" t="s">
        <v>3254</v>
      </c>
      <c r="I188" t="s">
        <v>2306</v>
      </c>
      <c r="J188" t="s">
        <v>2414</v>
      </c>
    </row>
    <row r="189" spans="1:10">
      <c r="A189">
        <v>188</v>
      </c>
      <c r="B189">
        <v>-2.278422983</v>
      </c>
      <c r="C189">
        <v>34.032261009999999</v>
      </c>
      <c r="D189">
        <v>1201.18</v>
      </c>
      <c r="E189" t="s">
        <v>3379</v>
      </c>
      <c r="F189">
        <v>805</v>
      </c>
      <c r="G189" t="s">
        <v>3352</v>
      </c>
      <c r="H189" t="s">
        <v>3254</v>
      </c>
      <c r="I189" t="s">
        <v>2306</v>
      </c>
      <c r="J189" t="s">
        <v>2415</v>
      </c>
    </row>
    <row r="190" spans="1:10">
      <c r="A190">
        <v>189</v>
      </c>
      <c r="B190">
        <v>-2.2787580080000001</v>
      </c>
      <c r="C190">
        <v>34.032463010000001</v>
      </c>
      <c r="D190">
        <v>1200.18</v>
      </c>
      <c r="E190" t="s">
        <v>3380</v>
      </c>
      <c r="F190">
        <v>806</v>
      </c>
      <c r="G190" t="s">
        <v>3352</v>
      </c>
      <c r="H190" t="s">
        <v>3254</v>
      </c>
      <c r="I190" t="s">
        <v>2306</v>
      </c>
      <c r="J190" t="s">
        <v>2417</v>
      </c>
    </row>
    <row r="191" spans="1:10">
      <c r="A191">
        <v>190</v>
      </c>
      <c r="B191">
        <v>-2.2787559960000001</v>
      </c>
      <c r="C191">
        <v>34.032268969999997</v>
      </c>
      <c r="D191">
        <v>1200.21</v>
      </c>
      <c r="E191" t="s">
        <v>3381</v>
      </c>
      <c r="F191">
        <v>807</v>
      </c>
      <c r="G191" t="s">
        <v>3352</v>
      </c>
      <c r="H191" t="s">
        <v>3254</v>
      </c>
      <c r="I191" t="s">
        <v>2306</v>
      </c>
      <c r="J191" t="s">
        <v>2418</v>
      </c>
    </row>
    <row r="192" spans="1:10">
      <c r="A192">
        <v>191</v>
      </c>
      <c r="B192">
        <v>-2.278704029</v>
      </c>
      <c r="C192">
        <v>34.032182970000001</v>
      </c>
      <c r="D192">
        <v>1198.98</v>
      </c>
      <c r="E192" t="s">
        <v>3382</v>
      </c>
      <c r="F192">
        <v>808</v>
      </c>
      <c r="G192" t="s">
        <v>3352</v>
      </c>
      <c r="H192" t="s">
        <v>3254</v>
      </c>
      <c r="I192" t="s">
        <v>2306</v>
      </c>
      <c r="J192" t="s">
        <v>2419</v>
      </c>
    </row>
    <row r="193" spans="1:10">
      <c r="A193">
        <v>192</v>
      </c>
      <c r="B193">
        <v>-2.2789770269999998</v>
      </c>
      <c r="C193">
        <v>34.032051039999999</v>
      </c>
      <c r="D193">
        <v>1199.46</v>
      </c>
      <c r="E193" t="s">
        <v>3383</v>
      </c>
      <c r="F193">
        <v>809</v>
      </c>
      <c r="G193" t="s">
        <v>3352</v>
      </c>
      <c r="H193" t="s">
        <v>3254</v>
      </c>
      <c r="I193" t="s">
        <v>2306</v>
      </c>
      <c r="J193" t="s">
        <v>2420</v>
      </c>
    </row>
    <row r="194" spans="1:10">
      <c r="A194">
        <v>193</v>
      </c>
      <c r="B194">
        <v>-2.4396949910000001</v>
      </c>
      <c r="C194">
        <v>34.838574029999997</v>
      </c>
      <c r="D194">
        <v>1522.43</v>
      </c>
      <c r="E194" t="s">
        <v>3384</v>
      </c>
      <c r="F194">
        <v>933</v>
      </c>
      <c r="G194" t="s">
        <v>3385</v>
      </c>
      <c r="H194" t="s">
        <v>3386</v>
      </c>
      <c r="I194" t="s">
        <v>2505</v>
      </c>
      <c r="J194" t="s">
        <v>3387</v>
      </c>
    </row>
    <row r="195" spans="1:10">
      <c r="A195">
        <v>194</v>
      </c>
      <c r="B195">
        <v>-2.4395990190000001</v>
      </c>
      <c r="C195">
        <v>34.838418959999998</v>
      </c>
      <c r="D195">
        <v>1526.04</v>
      </c>
      <c r="E195" t="s">
        <v>3388</v>
      </c>
      <c r="F195">
        <v>929</v>
      </c>
      <c r="G195" t="s">
        <v>3385</v>
      </c>
      <c r="H195" t="s">
        <v>3386</v>
      </c>
      <c r="I195" t="s">
        <v>2505</v>
      </c>
      <c r="J195" t="s">
        <v>3389</v>
      </c>
    </row>
    <row r="196" spans="1:10">
      <c r="A196">
        <v>195</v>
      </c>
      <c r="B196">
        <v>-2.439403972</v>
      </c>
      <c r="C196">
        <v>34.838404959999998</v>
      </c>
      <c r="D196">
        <v>1521.01</v>
      </c>
      <c r="E196" t="s">
        <v>3390</v>
      </c>
      <c r="F196">
        <v>934</v>
      </c>
      <c r="G196" t="s">
        <v>3385</v>
      </c>
      <c r="H196" t="s">
        <v>3386</v>
      </c>
      <c r="I196" t="s">
        <v>2505</v>
      </c>
      <c r="J196" t="s">
        <v>3391</v>
      </c>
    </row>
    <row r="197" spans="1:10">
      <c r="A197">
        <v>196</v>
      </c>
      <c r="B197">
        <v>-2.4396450349999999</v>
      </c>
      <c r="C197">
        <v>34.83836599</v>
      </c>
      <c r="D197">
        <v>1519.4</v>
      </c>
      <c r="E197" t="s">
        <v>3392</v>
      </c>
      <c r="F197">
        <v>935</v>
      </c>
      <c r="G197" t="s">
        <v>3385</v>
      </c>
      <c r="H197" t="s">
        <v>3386</v>
      </c>
      <c r="I197" t="s">
        <v>2505</v>
      </c>
      <c r="J197" t="s">
        <v>3393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F4733-1A8E-4365-8497-3D2D81E9BC12}">
  <dimension ref="A1:M31"/>
  <sheetViews>
    <sheetView topLeftCell="A10" zoomScaleNormal="100" workbookViewId="0">
      <selection activeCell="G30" sqref="G30:K30"/>
    </sheetView>
  </sheetViews>
  <sheetFormatPr baseColWidth="10" defaultColWidth="8.88671875" defaultRowHeight="14.4"/>
  <cols>
    <col min="1" max="1" width="15.44140625" customWidth="1"/>
    <col min="3" max="3" width="24.109375" customWidth="1"/>
    <col min="4" max="4" width="20.88671875" customWidth="1"/>
    <col min="6" max="6" width="14.109375" customWidth="1"/>
    <col min="10" max="10" width="16" customWidth="1"/>
    <col min="12" max="12" width="21.33203125" customWidth="1"/>
    <col min="13" max="13" width="19.44140625" customWidth="1"/>
  </cols>
  <sheetData>
    <row r="1" spans="1:13" ht="16.8">
      <c r="A1" s="243" t="s">
        <v>2661</v>
      </c>
      <c r="B1" s="243" t="s">
        <v>2683</v>
      </c>
      <c r="C1" s="243" t="s">
        <v>2666</v>
      </c>
      <c r="D1" s="243" t="s">
        <v>2694</v>
      </c>
      <c r="E1" s="243" t="s">
        <v>2659</v>
      </c>
      <c r="F1" s="243" t="s">
        <v>2686</v>
      </c>
      <c r="G1" s="244" t="s">
        <v>2695</v>
      </c>
      <c r="H1" s="244" t="s">
        <v>2696</v>
      </c>
      <c r="I1" s="244" t="s">
        <v>2697</v>
      </c>
      <c r="J1" s="243" t="s">
        <v>2687</v>
      </c>
      <c r="K1" s="243" t="s">
        <v>2698</v>
      </c>
      <c r="L1" s="239"/>
    </row>
    <row r="2" spans="1:13">
      <c r="A2" s="243" t="s">
        <v>2176</v>
      </c>
      <c r="B2" s="243" t="s">
        <v>2677</v>
      </c>
      <c r="C2" s="243" t="s">
        <v>20</v>
      </c>
      <c r="D2" s="243">
        <v>2</v>
      </c>
      <c r="E2" s="243">
        <v>1</v>
      </c>
      <c r="F2" s="240">
        <v>678</v>
      </c>
      <c r="G2" s="241">
        <v>23.96</v>
      </c>
      <c r="H2" s="241">
        <v>0.91999999999999804</v>
      </c>
      <c r="I2" s="241">
        <v>75.12</v>
      </c>
      <c r="J2" s="242" t="s">
        <v>2688</v>
      </c>
      <c r="K2" s="241">
        <v>1.2493839329719072</v>
      </c>
      <c r="L2" s="241"/>
      <c r="M2" s="241"/>
    </row>
    <row r="3" spans="1:13">
      <c r="A3" s="243" t="s">
        <v>2176</v>
      </c>
      <c r="B3" s="243" t="s">
        <v>2677</v>
      </c>
      <c r="C3" s="243" t="s">
        <v>20</v>
      </c>
      <c r="D3" s="243">
        <v>3</v>
      </c>
      <c r="E3" s="243">
        <v>2</v>
      </c>
      <c r="F3" s="240">
        <v>679</v>
      </c>
      <c r="G3" s="241">
        <v>19.96</v>
      </c>
      <c r="H3" s="241">
        <v>4.9199999999999982</v>
      </c>
      <c r="I3" s="241">
        <v>75.12</v>
      </c>
      <c r="J3" s="242" t="s">
        <v>2689</v>
      </c>
      <c r="K3" s="241">
        <v>1.641498275012321</v>
      </c>
      <c r="L3" s="241"/>
      <c r="M3" s="241"/>
    </row>
    <row r="4" spans="1:13">
      <c r="A4" s="243" t="s">
        <v>2176</v>
      </c>
      <c r="B4" s="243" t="s">
        <v>2677</v>
      </c>
      <c r="C4" s="243" t="s">
        <v>20</v>
      </c>
      <c r="D4" s="243">
        <v>1</v>
      </c>
      <c r="E4" s="243">
        <v>3</v>
      </c>
      <c r="F4" s="240">
        <v>680</v>
      </c>
      <c r="G4" s="241">
        <v>21.96</v>
      </c>
      <c r="H4" s="241">
        <v>8.9199999999999982</v>
      </c>
      <c r="I4" s="241">
        <v>69.12</v>
      </c>
      <c r="J4" s="242" t="s">
        <v>2688</v>
      </c>
      <c r="K4" s="241">
        <v>1.7491375061606702</v>
      </c>
      <c r="L4" s="241"/>
      <c r="M4" s="241"/>
    </row>
    <row r="5" spans="1:13">
      <c r="A5" s="243" t="s">
        <v>2176</v>
      </c>
      <c r="B5" s="243" t="s">
        <v>2677</v>
      </c>
      <c r="C5" s="243" t="s">
        <v>20</v>
      </c>
      <c r="D5" s="243">
        <v>4</v>
      </c>
      <c r="E5" s="243">
        <v>4</v>
      </c>
      <c r="F5" s="240">
        <v>681</v>
      </c>
      <c r="G5" s="241">
        <v>25.96</v>
      </c>
      <c r="H5" s="241">
        <v>6.9200000000000008</v>
      </c>
      <c r="I5" s="241">
        <v>67.12</v>
      </c>
      <c r="J5" s="242" t="s">
        <v>2688</v>
      </c>
      <c r="K5" s="241">
        <v>1.7568260226712666</v>
      </c>
      <c r="L5" s="241"/>
      <c r="M5" s="241"/>
    </row>
    <row r="6" spans="1:13">
      <c r="A6" s="243" t="s">
        <v>2176</v>
      </c>
      <c r="B6" s="243" t="s">
        <v>2677</v>
      </c>
      <c r="C6" s="243" t="s">
        <v>2678</v>
      </c>
      <c r="D6" s="243">
        <v>1</v>
      </c>
      <c r="E6" s="243">
        <v>1</v>
      </c>
      <c r="F6" s="240">
        <v>682</v>
      </c>
      <c r="G6" s="241">
        <v>12.565665055683967</v>
      </c>
      <c r="H6" s="241">
        <v>0.9665896196679955</v>
      </c>
      <c r="I6" s="241">
        <v>86.467745324648035</v>
      </c>
      <c r="J6" s="242" t="s">
        <v>2690</v>
      </c>
      <c r="K6" s="241">
        <v>1.0225726959093147</v>
      </c>
      <c r="L6" s="241"/>
      <c r="M6" s="241"/>
    </row>
    <row r="7" spans="1:13">
      <c r="A7" s="243" t="s">
        <v>2176</v>
      </c>
      <c r="B7" s="243" t="s">
        <v>2677</v>
      </c>
      <c r="C7" s="243" t="s">
        <v>2678</v>
      </c>
      <c r="D7" s="243">
        <v>2</v>
      </c>
      <c r="E7" s="243">
        <v>2</v>
      </c>
      <c r="F7" s="240">
        <v>683</v>
      </c>
      <c r="G7" s="241">
        <v>21.13063730679653</v>
      </c>
      <c r="H7" s="241">
        <v>3.0912555579081076</v>
      </c>
      <c r="I7" s="241">
        <v>75.778107135295357</v>
      </c>
      <c r="J7" s="242" t="s">
        <v>2688</v>
      </c>
      <c r="K7" s="241">
        <v>0.46131099063578063</v>
      </c>
      <c r="L7" s="241"/>
      <c r="M7" s="241"/>
    </row>
    <row r="8" spans="1:13">
      <c r="A8" s="243" t="s">
        <v>2176</v>
      </c>
      <c r="B8" s="243" t="s">
        <v>2677</v>
      </c>
      <c r="C8" s="243" t="s">
        <v>2678</v>
      </c>
      <c r="D8" s="243">
        <v>3</v>
      </c>
      <c r="E8" s="243">
        <v>3</v>
      </c>
      <c r="F8" s="240">
        <v>684</v>
      </c>
      <c r="G8" s="241">
        <v>54.080969906906262</v>
      </c>
      <c r="H8" s="241">
        <v>21.264484651351896</v>
      </c>
      <c r="I8" s="241">
        <v>24.654545441741845</v>
      </c>
      <c r="J8" s="242" t="s">
        <v>2691</v>
      </c>
      <c r="K8" s="241">
        <v>1.8433218334154755</v>
      </c>
      <c r="L8" s="241"/>
      <c r="M8" s="241"/>
    </row>
    <row r="9" spans="1:13">
      <c r="A9" s="243" t="s">
        <v>2176</v>
      </c>
      <c r="B9" s="243" t="s">
        <v>2677</v>
      </c>
      <c r="C9" s="243" t="s">
        <v>2678</v>
      </c>
      <c r="D9" s="243">
        <v>4</v>
      </c>
      <c r="E9" s="243">
        <v>4</v>
      </c>
      <c r="F9" s="240">
        <v>685</v>
      </c>
      <c r="G9" s="241">
        <v>51.960000000000008</v>
      </c>
      <c r="H9" s="241">
        <v>18.919999999999995</v>
      </c>
      <c r="I9" s="241">
        <v>29.120000000000005</v>
      </c>
      <c r="J9" s="242" t="s">
        <v>2691</v>
      </c>
      <c r="K9" s="241">
        <v>1.85293247905372</v>
      </c>
      <c r="L9" s="241"/>
      <c r="M9" s="241"/>
    </row>
    <row r="10" spans="1:13">
      <c r="A10" s="243" t="s">
        <v>2276</v>
      </c>
      <c r="B10" s="243" t="s">
        <v>2677</v>
      </c>
      <c r="C10" s="243" t="s">
        <v>2679</v>
      </c>
      <c r="D10" s="243">
        <v>3</v>
      </c>
      <c r="E10" s="243">
        <v>1</v>
      </c>
      <c r="F10" s="240">
        <v>686</v>
      </c>
      <c r="G10" s="241">
        <v>47.96</v>
      </c>
      <c r="H10" s="241">
        <v>22.919999999999995</v>
      </c>
      <c r="I10" s="241">
        <v>29.120000000000012</v>
      </c>
      <c r="J10" s="242" t="s">
        <v>2691</v>
      </c>
      <c r="K10" s="241">
        <v>2.8831936914736325</v>
      </c>
      <c r="L10" s="241"/>
      <c r="M10" s="241"/>
    </row>
    <row r="11" spans="1:13">
      <c r="A11" s="243" t="s">
        <v>2276</v>
      </c>
      <c r="B11" s="243" t="s">
        <v>2677</v>
      </c>
      <c r="C11" s="243" t="s">
        <v>2679</v>
      </c>
      <c r="D11" s="243">
        <v>4</v>
      </c>
      <c r="E11" s="243">
        <v>2</v>
      </c>
      <c r="F11" s="240">
        <v>687</v>
      </c>
      <c r="G11" s="241">
        <v>45.272914521112256</v>
      </c>
      <c r="H11" s="241">
        <v>23.604531410916575</v>
      </c>
      <c r="I11" s="241">
        <v>31.122554067971166</v>
      </c>
      <c r="J11" s="242" t="s">
        <v>2691</v>
      </c>
      <c r="K11" s="241">
        <v>2.0547560374568752</v>
      </c>
      <c r="L11" s="241"/>
      <c r="M11" s="241"/>
    </row>
    <row r="12" spans="1:13">
      <c r="A12" s="243" t="s">
        <v>2276</v>
      </c>
      <c r="B12" s="243" t="s">
        <v>2677</v>
      </c>
      <c r="C12" s="243" t="s">
        <v>2679</v>
      </c>
      <c r="D12" s="243">
        <v>1</v>
      </c>
      <c r="E12" s="243">
        <v>3</v>
      </c>
      <c r="F12" s="240">
        <v>688</v>
      </c>
      <c r="G12" s="241">
        <v>38.691629007962128</v>
      </c>
      <c r="H12" s="241">
        <v>26.81299763288143</v>
      </c>
      <c r="I12" s="241">
        <v>34.495373359156439</v>
      </c>
      <c r="J12" s="242" t="s">
        <v>2693</v>
      </c>
      <c r="K12" s="241">
        <v>2.5483587974371611</v>
      </c>
      <c r="L12" s="241"/>
      <c r="M12" s="241"/>
    </row>
    <row r="13" spans="1:13">
      <c r="A13" s="243" t="s">
        <v>2276</v>
      </c>
      <c r="B13" s="243" t="s">
        <v>2677</v>
      </c>
      <c r="C13" s="243" t="s">
        <v>2679</v>
      </c>
      <c r="D13" s="243">
        <v>2</v>
      </c>
      <c r="E13" s="243">
        <v>4</v>
      </c>
      <c r="F13" s="240">
        <v>689</v>
      </c>
      <c r="G13" s="241">
        <v>28.145762029394</v>
      </c>
      <c r="H13" s="241">
        <v>25.085564727199518</v>
      </c>
      <c r="I13" s="241">
        <v>46.768673243406489</v>
      </c>
      <c r="J13" s="242" t="s">
        <v>2688</v>
      </c>
      <c r="K13" s="241">
        <v>2.1716214884179394</v>
      </c>
      <c r="L13" s="241"/>
      <c r="M13" s="241"/>
    </row>
    <row r="14" spans="1:13">
      <c r="A14" s="243" t="s">
        <v>2684</v>
      </c>
      <c r="B14" s="243" t="s">
        <v>2460</v>
      </c>
      <c r="C14" s="243" t="s">
        <v>20</v>
      </c>
      <c r="D14" s="243">
        <v>1</v>
      </c>
      <c r="E14" s="243">
        <v>1</v>
      </c>
      <c r="F14" s="240">
        <v>694</v>
      </c>
      <c r="G14" s="241">
        <v>31.214836424255054</v>
      </c>
      <c r="H14" s="241">
        <v>11.377370285476141</v>
      </c>
      <c r="I14" s="241">
        <v>57.407793290268799</v>
      </c>
      <c r="J14" s="242" t="s">
        <v>2688</v>
      </c>
      <c r="K14" s="241">
        <v>1.7337604731394776</v>
      </c>
      <c r="L14" s="241"/>
      <c r="M14" s="241"/>
    </row>
    <row r="15" spans="1:13">
      <c r="A15" s="243" t="s">
        <v>2684</v>
      </c>
      <c r="B15" s="243" t="s">
        <v>2460</v>
      </c>
      <c r="C15" s="243" t="s">
        <v>20</v>
      </c>
      <c r="D15" s="243">
        <v>4</v>
      </c>
      <c r="E15" s="243">
        <v>2</v>
      </c>
      <c r="F15" s="240">
        <v>695</v>
      </c>
      <c r="G15" s="241">
        <v>33.96</v>
      </c>
      <c r="H15" s="241">
        <v>8.9200000000000017</v>
      </c>
      <c r="I15" s="241">
        <v>57.12</v>
      </c>
      <c r="J15" s="242" t="s">
        <v>2688</v>
      </c>
      <c r="K15" s="241">
        <v>2.072055199605717</v>
      </c>
      <c r="L15" s="241"/>
      <c r="M15" s="241"/>
    </row>
    <row r="16" spans="1:13">
      <c r="A16" s="243" t="s">
        <v>2684</v>
      </c>
      <c r="B16" s="243" t="s">
        <v>2460</v>
      </c>
      <c r="C16" s="243" t="s">
        <v>20</v>
      </c>
      <c r="D16" s="243">
        <v>2</v>
      </c>
      <c r="E16" s="243">
        <v>3</v>
      </c>
      <c r="F16" s="240">
        <v>696</v>
      </c>
      <c r="G16" s="241">
        <v>39.96</v>
      </c>
      <c r="H16" s="241">
        <v>12.920000000000002</v>
      </c>
      <c r="I16" s="241">
        <v>47.12</v>
      </c>
      <c r="J16" s="242" t="s">
        <v>2692</v>
      </c>
      <c r="K16" s="241">
        <v>1.6549531789058647</v>
      </c>
      <c r="L16" s="241"/>
      <c r="M16" s="241"/>
    </row>
    <row r="17" spans="1:13">
      <c r="A17" s="243" t="s">
        <v>2684</v>
      </c>
      <c r="B17" s="243" t="s">
        <v>2460</v>
      </c>
      <c r="C17" s="243" t="s">
        <v>20</v>
      </c>
      <c r="D17" s="243">
        <v>3</v>
      </c>
      <c r="E17" s="243">
        <v>4</v>
      </c>
      <c r="F17" s="240">
        <v>697</v>
      </c>
      <c r="G17" s="241">
        <v>27.96</v>
      </c>
      <c r="H17" s="241">
        <v>4.9200000000000017</v>
      </c>
      <c r="I17" s="241">
        <v>67.12</v>
      </c>
      <c r="J17" s="242" t="s">
        <v>2688</v>
      </c>
      <c r="K17" s="241">
        <v>1.0437161163134547</v>
      </c>
      <c r="L17" s="241"/>
      <c r="M17" s="241"/>
    </row>
    <row r="18" spans="1:13">
      <c r="A18" s="243" t="s">
        <v>2684</v>
      </c>
      <c r="B18" s="243" t="s">
        <v>2460</v>
      </c>
      <c r="C18" s="243" t="s">
        <v>2678</v>
      </c>
      <c r="D18" s="243">
        <v>1</v>
      </c>
      <c r="E18" s="243">
        <v>1</v>
      </c>
      <c r="F18" s="240">
        <v>698</v>
      </c>
      <c r="G18" s="241">
        <v>45.96</v>
      </c>
      <c r="H18" s="241">
        <v>14.920000000000003</v>
      </c>
      <c r="I18" s="241">
        <v>39.119999999999997</v>
      </c>
      <c r="J18" s="242" t="s">
        <v>2691</v>
      </c>
      <c r="K18" s="241">
        <v>2.0374568753080333</v>
      </c>
      <c r="L18" s="241"/>
      <c r="M18" s="241"/>
    </row>
    <row r="19" spans="1:13">
      <c r="A19" s="243" t="s">
        <v>2684</v>
      </c>
      <c r="B19" s="243" t="s">
        <v>2460</v>
      </c>
      <c r="C19" s="243" t="s">
        <v>2678</v>
      </c>
      <c r="D19" s="243">
        <v>2</v>
      </c>
      <c r="E19" s="243">
        <v>2</v>
      </c>
      <c r="F19" s="240">
        <v>699</v>
      </c>
      <c r="G19" s="241">
        <v>34.344660194174757</v>
      </c>
      <c r="H19" s="241">
        <v>19.22727272727273</v>
      </c>
      <c r="I19" s="241">
        <v>46.428067078552509</v>
      </c>
      <c r="J19" s="242" t="s">
        <v>2688</v>
      </c>
      <c r="K19" s="241">
        <v>1.7452932479053718</v>
      </c>
      <c r="L19" s="241"/>
      <c r="M19" s="241"/>
    </row>
    <row r="20" spans="1:13">
      <c r="A20" s="243" t="s">
        <v>2684</v>
      </c>
      <c r="B20" s="243" t="s">
        <v>2460</v>
      </c>
      <c r="C20" s="243" t="s">
        <v>2678</v>
      </c>
      <c r="D20" s="243">
        <v>3</v>
      </c>
      <c r="E20" s="243">
        <v>3</v>
      </c>
      <c r="F20" s="240">
        <v>700</v>
      </c>
      <c r="G20" s="241">
        <v>27.96</v>
      </c>
      <c r="H20" s="241">
        <v>4.9200000000000017</v>
      </c>
      <c r="I20" s="241">
        <v>67.12</v>
      </c>
      <c r="J20" s="242" t="s">
        <v>2688</v>
      </c>
      <c r="K20" s="241">
        <v>0.88610152784622953</v>
      </c>
      <c r="L20" s="241"/>
      <c r="M20" s="241"/>
    </row>
    <row r="21" spans="1:13">
      <c r="A21" s="243" t="s">
        <v>2684</v>
      </c>
      <c r="B21" s="243" t="s">
        <v>2460</v>
      </c>
      <c r="C21" s="243" t="s">
        <v>2678</v>
      </c>
      <c r="D21" s="243">
        <v>4</v>
      </c>
      <c r="E21" s="243">
        <v>4</v>
      </c>
      <c r="F21" s="240">
        <v>701</v>
      </c>
      <c r="G21" s="241">
        <v>17.96</v>
      </c>
      <c r="H21" s="241">
        <v>4.9199999999999982</v>
      </c>
      <c r="I21" s="241">
        <v>77.12</v>
      </c>
      <c r="J21" s="242" t="s">
        <v>2689</v>
      </c>
      <c r="K21" s="241">
        <v>2.0220798422868409</v>
      </c>
      <c r="L21" s="241"/>
      <c r="M21" s="241"/>
    </row>
    <row r="22" spans="1:13">
      <c r="A22" s="243" t="s">
        <v>2385</v>
      </c>
      <c r="B22" s="243" t="s">
        <v>2460</v>
      </c>
      <c r="C22" s="243" t="s">
        <v>2679</v>
      </c>
      <c r="D22" s="243">
        <v>3</v>
      </c>
      <c r="E22" s="243">
        <v>1</v>
      </c>
      <c r="F22" s="240">
        <v>702</v>
      </c>
      <c r="G22" s="241">
        <v>21.96</v>
      </c>
      <c r="H22" s="241">
        <v>4.9199999999999982</v>
      </c>
      <c r="I22" s="241">
        <v>73.12</v>
      </c>
      <c r="J22" s="242" t="s">
        <v>2688</v>
      </c>
      <c r="K22" s="241">
        <v>1.2416954164613114</v>
      </c>
      <c r="L22" s="241"/>
      <c r="M22" s="241"/>
    </row>
    <row r="23" spans="1:13">
      <c r="A23" s="243" t="s">
        <v>2385</v>
      </c>
      <c r="B23" s="243" t="s">
        <v>2460</v>
      </c>
      <c r="C23" s="243" t="s">
        <v>2679</v>
      </c>
      <c r="D23" s="243">
        <v>4</v>
      </c>
      <c r="E23" s="243">
        <v>2</v>
      </c>
      <c r="F23" s="240">
        <v>703</v>
      </c>
      <c r="G23" s="241">
        <v>23.96</v>
      </c>
      <c r="H23" s="241">
        <v>4.9199999999999982</v>
      </c>
      <c r="I23" s="241">
        <v>71.12</v>
      </c>
      <c r="J23" s="242" t="s">
        <v>2688</v>
      </c>
      <c r="K23" s="241">
        <v>3.30913750616067</v>
      </c>
      <c r="L23" s="241"/>
      <c r="M23" s="241"/>
    </row>
    <row r="24" spans="1:13">
      <c r="A24" s="243" t="s">
        <v>2385</v>
      </c>
      <c r="B24" s="243" t="s">
        <v>2460</v>
      </c>
      <c r="C24" s="243" t="s">
        <v>2679</v>
      </c>
      <c r="D24" s="243">
        <v>1</v>
      </c>
      <c r="E24" s="243">
        <v>3</v>
      </c>
      <c r="F24" s="240">
        <v>704</v>
      </c>
      <c r="G24" s="241">
        <v>25.96</v>
      </c>
      <c r="H24" s="241">
        <v>8.9200000000000017</v>
      </c>
      <c r="I24" s="241">
        <v>65.12</v>
      </c>
      <c r="J24" s="242" t="s">
        <v>2688</v>
      </c>
      <c r="K24" s="241">
        <v>1.614588467225234</v>
      </c>
      <c r="L24" s="241"/>
      <c r="M24" s="241"/>
    </row>
    <row r="25" spans="1:13">
      <c r="A25" s="243" t="s">
        <v>2385</v>
      </c>
      <c r="B25" s="243" t="s">
        <v>2460</v>
      </c>
      <c r="C25" s="243" t="s">
        <v>2679</v>
      </c>
      <c r="D25" s="243">
        <v>2</v>
      </c>
      <c r="E25" s="243">
        <v>4</v>
      </c>
      <c r="F25" s="240">
        <v>705</v>
      </c>
      <c r="G25" s="241">
        <v>25.96</v>
      </c>
      <c r="H25" s="241">
        <v>8.9200000000000017</v>
      </c>
      <c r="I25" s="241">
        <v>65.12</v>
      </c>
      <c r="J25" s="242" t="s">
        <v>2688</v>
      </c>
      <c r="K25" s="241">
        <v>1.6991621488417901</v>
      </c>
      <c r="L25" s="241"/>
      <c r="M25" s="241"/>
    </row>
    <row r="26" spans="1:13">
      <c r="A26" s="243" t="s">
        <v>2428</v>
      </c>
      <c r="B26" s="243" t="s">
        <v>2680</v>
      </c>
      <c r="C26" s="243" t="s">
        <v>2527</v>
      </c>
      <c r="D26" s="243">
        <v>1</v>
      </c>
      <c r="E26" s="243">
        <v>1</v>
      </c>
      <c r="F26" s="243">
        <v>690</v>
      </c>
      <c r="G26" s="241">
        <v>29.076539101497506</v>
      </c>
      <c r="H26" s="241">
        <v>7.1963394342762079</v>
      </c>
      <c r="I26" s="241">
        <v>63.727121464226286</v>
      </c>
      <c r="J26" s="241" t="s">
        <v>2688</v>
      </c>
      <c r="K26" s="241">
        <v>1.0994578610152781</v>
      </c>
    </row>
    <row r="27" spans="1:13">
      <c r="A27" s="243" t="s">
        <v>2428</v>
      </c>
      <c r="B27" s="243" t="s">
        <v>2680</v>
      </c>
      <c r="C27" s="243" t="s">
        <v>2527</v>
      </c>
      <c r="D27" s="243">
        <v>2</v>
      </c>
      <c r="E27" s="243">
        <v>2</v>
      </c>
      <c r="F27" s="243">
        <v>691</v>
      </c>
      <c r="G27" s="241">
        <v>21.072635135135137</v>
      </c>
      <c r="H27" s="241">
        <v>7.3057432432432412</v>
      </c>
      <c r="I27" s="241">
        <v>71.621621621621614</v>
      </c>
      <c r="J27" s="241" t="s">
        <v>2688</v>
      </c>
      <c r="K27" s="241">
        <v>1.4512074913750617</v>
      </c>
    </row>
    <row r="28" spans="1:13">
      <c r="A28" s="243" t="s">
        <v>2428</v>
      </c>
      <c r="B28" s="243" t="s">
        <v>2680</v>
      </c>
      <c r="C28" s="243" t="s">
        <v>2527</v>
      </c>
      <c r="D28" s="243">
        <v>3</v>
      </c>
      <c r="E28" s="243">
        <v>3</v>
      </c>
      <c r="F28" s="243">
        <v>692</v>
      </c>
      <c r="G28" s="241">
        <v>21.96</v>
      </c>
      <c r="H28" s="241">
        <v>4.9199999999999982</v>
      </c>
      <c r="I28" s="241">
        <v>73.12</v>
      </c>
      <c r="J28" s="241" t="s">
        <v>2688</v>
      </c>
      <c r="K28" s="241">
        <v>1.4012321340561851</v>
      </c>
    </row>
    <row r="29" spans="1:13">
      <c r="A29" s="243" t="s">
        <v>2428</v>
      </c>
      <c r="B29" s="243" t="s">
        <v>2680</v>
      </c>
      <c r="C29" s="243" t="s">
        <v>2527</v>
      </c>
      <c r="D29" s="243">
        <v>4</v>
      </c>
      <c r="E29" s="243">
        <v>4</v>
      </c>
      <c r="F29" s="243">
        <v>693</v>
      </c>
      <c r="G29" s="241">
        <v>15.960000000000003</v>
      </c>
      <c r="H29" s="241">
        <v>6.9199999999999982</v>
      </c>
      <c r="I29" s="241">
        <v>77.11999999999999</v>
      </c>
      <c r="J29" s="241" t="s">
        <v>2689</v>
      </c>
      <c r="K29" s="241">
        <v>0.60547067520946207</v>
      </c>
    </row>
    <row r="30" spans="1:13">
      <c r="A30" s="243" t="s">
        <v>3703</v>
      </c>
      <c r="B30" s="243"/>
      <c r="C30" s="243"/>
      <c r="D30" s="243"/>
      <c r="E30" s="243"/>
      <c r="F30" s="240"/>
      <c r="G30" s="241">
        <f>AVERAGE(G26:G29)</f>
        <v>22.017293559158162</v>
      </c>
      <c r="H30" s="241">
        <f t="shared" ref="H30:I30" si="0">AVERAGE(H26:H29)</f>
        <v>6.5855206693798616</v>
      </c>
      <c r="I30" s="241">
        <f t="shared" si="0"/>
        <v>71.397185771461977</v>
      </c>
      <c r="J30" s="241" t="s">
        <v>2688</v>
      </c>
      <c r="K30" s="250">
        <f>AVERAGE(K26:K29)</f>
        <v>1.1393420404139967</v>
      </c>
    </row>
    <row r="31" spans="1:13">
      <c r="A31" s="243"/>
      <c r="B31" s="243"/>
      <c r="C31" s="243"/>
      <c r="D31" s="243"/>
      <c r="E31" s="243"/>
      <c r="F31" s="240"/>
      <c r="G31" s="241"/>
      <c r="H31" s="241"/>
      <c r="I31" s="241"/>
      <c r="J31" s="242"/>
    </row>
  </sheetData>
  <sortState ref="A1:K31">
    <sortCondition ref="E22:E25"/>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4DA3-6191-4EC8-B886-4F2A7DC4F502}">
  <dimension ref="A1:O217"/>
  <sheetViews>
    <sheetView workbookViewId="0">
      <selection activeCell="O46" sqref="O46"/>
    </sheetView>
  </sheetViews>
  <sheetFormatPr baseColWidth="10" defaultColWidth="8.88671875" defaultRowHeight="14.4"/>
  <cols>
    <col min="7" max="7" width="19.5546875" customWidth="1"/>
    <col min="8" max="8" width="14.5546875" customWidth="1"/>
    <col min="12" max="12" width="9.5546875" customWidth="1"/>
    <col min="13" max="13" width="15.33203125" customWidth="1"/>
    <col min="14" max="14" width="17.44140625" customWidth="1"/>
    <col min="15" max="15" width="22.6640625" customWidth="1"/>
  </cols>
  <sheetData>
    <row r="1" spans="1:15">
      <c r="A1" t="s">
        <v>2700</v>
      </c>
      <c r="B1" t="s">
        <v>2701</v>
      </c>
      <c r="C1" t="s">
        <v>2702</v>
      </c>
      <c r="D1" t="s">
        <v>2703</v>
      </c>
      <c r="E1" t="s">
        <v>2704</v>
      </c>
      <c r="F1" t="s">
        <v>2705</v>
      </c>
      <c r="G1" t="s">
        <v>2706</v>
      </c>
      <c r="H1" t="s">
        <v>2707</v>
      </c>
      <c r="I1" t="s">
        <v>2708</v>
      </c>
      <c r="J1" t="s">
        <v>2709</v>
      </c>
      <c r="K1" t="s">
        <v>2710</v>
      </c>
      <c r="L1" t="s">
        <v>2711</v>
      </c>
      <c r="M1" t="s">
        <v>2712</v>
      </c>
      <c r="N1" t="s">
        <v>2713</v>
      </c>
      <c r="O1" t="s">
        <v>2699</v>
      </c>
    </row>
    <row r="2" spans="1:15">
      <c r="A2">
        <v>193</v>
      </c>
      <c r="B2" t="s">
        <v>2428</v>
      </c>
      <c r="C2" t="s">
        <v>2445</v>
      </c>
      <c r="D2" t="s">
        <v>2677</v>
      </c>
      <c r="E2" t="s">
        <v>2460</v>
      </c>
      <c r="F2" t="s">
        <v>2505</v>
      </c>
      <c r="G2" t="s">
        <v>2934</v>
      </c>
      <c r="H2" t="s">
        <v>2935</v>
      </c>
      <c r="I2">
        <v>863</v>
      </c>
      <c r="J2">
        <v>125</v>
      </c>
      <c r="K2">
        <v>584</v>
      </c>
      <c r="L2" t="s">
        <v>2936</v>
      </c>
      <c r="M2">
        <v>44</v>
      </c>
      <c r="N2" t="s">
        <v>2937</v>
      </c>
      <c r="O2">
        <v>175.054685654</v>
      </c>
    </row>
    <row r="3" spans="1:15">
      <c r="A3">
        <v>194</v>
      </c>
      <c r="B3" t="s">
        <v>2428</v>
      </c>
      <c r="C3" t="s">
        <v>2438</v>
      </c>
      <c r="D3" t="s">
        <v>2677</v>
      </c>
      <c r="E3" t="s">
        <v>2460</v>
      </c>
      <c r="F3" t="s">
        <v>2505</v>
      </c>
      <c r="G3" t="s">
        <v>2934</v>
      </c>
      <c r="H3" t="s">
        <v>2935</v>
      </c>
      <c r="I3">
        <v>615</v>
      </c>
      <c r="J3">
        <v>289</v>
      </c>
      <c r="K3">
        <v>713</v>
      </c>
      <c r="L3" t="s">
        <v>2938</v>
      </c>
      <c r="M3">
        <v>44</v>
      </c>
      <c r="N3" t="s">
        <v>2937</v>
      </c>
      <c r="O3">
        <v>175.054685654</v>
      </c>
    </row>
    <row r="4" spans="1:15">
      <c r="A4">
        <v>198</v>
      </c>
      <c r="B4" t="s">
        <v>2428</v>
      </c>
      <c r="C4" t="s">
        <v>2439</v>
      </c>
      <c r="D4" t="s">
        <v>2677</v>
      </c>
      <c r="E4" t="s">
        <v>2460</v>
      </c>
      <c r="F4" t="s">
        <v>2505</v>
      </c>
      <c r="G4" t="s">
        <v>2934</v>
      </c>
      <c r="H4" t="s">
        <v>2935</v>
      </c>
      <c r="I4">
        <v>785</v>
      </c>
      <c r="J4">
        <v>463</v>
      </c>
      <c r="K4">
        <v>462</v>
      </c>
      <c r="L4" t="s">
        <v>2942</v>
      </c>
      <c r="M4">
        <v>44</v>
      </c>
      <c r="N4" t="s">
        <v>2937</v>
      </c>
      <c r="O4">
        <v>175.054685654</v>
      </c>
    </row>
    <row r="5" spans="1:15">
      <c r="A5">
        <v>200</v>
      </c>
      <c r="B5" t="s">
        <v>2428</v>
      </c>
      <c r="C5" t="s">
        <v>2446</v>
      </c>
      <c r="D5" t="s">
        <v>2677</v>
      </c>
      <c r="E5" t="s">
        <v>2460</v>
      </c>
      <c r="F5" t="s">
        <v>2505</v>
      </c>
      <c r="G5" t="s">
        <v>2934</v>
      </c>
      <c r="H5" t="s">
        <v>2935</v>
      </c>
      <c r="I5">
        <v>816</v>
      </c>
      <c r="J5">
        <v>303</v>
      </c>
      <c r="K5">
        <v>709</v>
      </c>
      <c r="L5" t="s">
        <v>2944</v>
      </c>
      <c r="M5">
        <v>44</v>
      </c>
      <c r="N5" t="s">
        <v>2937</v>
      </c>
      <c r="O5">
        <v>175.054685654</v>
      </c>
    </row>
    <row r="6" spans="1:15">
      <c r="A6">
        <v>201</v>
      </c>
      <c r="B6" t="s">
        <v>2428</v>
      </c>
      <c r="C6" t="s">
        <v>2447</v>
      </c>
      <c r="D6" t="s">
        <v>2677</v>
      </c>
      <c r="E6" t="s">
        <v>2460</v>
      </c>
      <c r="F6" t="s">
        <v>2505</v>
      </c>
      <c r="G6" t="s">
        <v>2934</v>
      </c>
      <c r="H6" t="s">
        <v>2935</v>
      </c>
      <c r="I6">
        <v>811</v>
      </c>
      <c r="J6">
        <v>218</v>
      </c>
      <c r="K6">
        <v>707</v>
      </c>
      <c r="L6" t="s">
        <v>2945</v>
      </c>
      <c r="M6">
        <v>44</v>
      </c>
      <c r="N6" t="s">
        <v>2937</v>
      </c>
      <c r="O6">
        <v>175.054685654</v>
      </c>
    </row>
    <row r="7" spans="1:15">
      <c r="A7">
        <v>204</v>
      </c>
      <c r="B7" t="s">
        <v>2428</v>
      </c>
      <c r="C7" t="s">
        <v>2440</v>
      </c>
      <c r="D7" t="s">
        <v>2677</v>
      </c>
      <c r="E7" t="s">
        <v>2460</v>
      </c>
      <c r="F7" t="s">
        <v>2505</v>
      </c>
      <c r="G7" t="s">
        <v>2934</v>
      </c>
      <c r="H7" t="s">
        <v>2935</v>
      </c>
      <c r="I7">
        <v>814</v>
      </c>
      <c r="J7">
        <v>334</v>
      </c>
      <c r="K7">
        <v>640</v>
      </c>
      <c r="L7" t="s">
        <v>2948</v>
      </c>
      <c r="M7">
        <v>44</v>
      </c>
      <c r="N7" t="s">
        <v>2937</v>
      </c>
      <c r="O7">
        <v>175.054685654</v>
      </c>
    </row>
    <row r="8" spans="1:15">
      <c r="A8">
        <v>207</v>
      </c>
      <c r="B8" t="s">
        <v>2428</v>
      </c>
      <c r="C8" t="s">
        <v>2448</v>
      </c>
      <c r="D8" t="s">
        <v>2460</v>
      </c>
      <c r="E8" t="s">
        <v>2460</v>
      </c>
      <c r="F8" t="s">
        <v>2505</v>
      </c>
      <c r="G8" t="s">
        <v>2934</v>
      </c>
      <c r="H8" t="s">
        <v>2935</v>
      </c>
      <c r="I8">
        <v>574</v>
      </c>
      <c r="J8">
        <v>258</v>
      </c>
      <c r="K8">
        <v>540</v>
      </c>
      <c r="L8" t="s">
        <v>2951</v>
      </c>
      <c r="M8">
        <v>44</v>
      </c>
      <c r="N8" t="s">
        <v>2937</v>
      </c>
      <c r="O8">
        <v>175.054685654</v>
      </c>
    </row>
    <row r="9" spans="1:15">
      <c r="A9">
        <v>208</v>
      </c>
      <c r="B9" t="s">
        <v>2428</v>
      </c>
      <c r="C9" t="s">
        <v>2441</v>
      </c>
      <c r="D9" t="s">
        <v>2460</v>
      </c>
      <c r="E9" t="s">
        <v>2460</v>
      </c>
      <c r="F9" t="s">
        <v>2505</v>
      </c>
      <c r="G9" t="s">
        <v>2934</v>
      </c>
      <c r="H9" t="s">
        <v>2935</v>
      </c>
      <c r="I9">
        <v>710</v>
      </c>
      <c r="J9">
        <v>344</v>
      </c>
      <c r="K9">
        <v>508</v>
      </c>
      <c r="L9" t="s">
        <v>2952</v>
      </c>
      <c r="M9">
        <v>44</v>
      </c>
      <c r="N9" t="s">
        <v>2937</v>
      </c>
      <c r="O9">
        <v>175.054685654</v>
      </c>
    </row>
    <row r="10" spans="1:15">
      <c r="A10">
        <v>210</v>
      </c>
      <c r="B10" t="s">
        <v>2428</v>
      </c>
      <c r="C10" t="s">
        <v>2449</v>
      </c>
      <c r="D10" t="s">
        <v>2460</v>
      </c>
      <c r="E10" t="s">
        <v>2460</v>
      </c>
      <c r="F10" t="s">
        <v>2505</v>
      </c>
      <c r="G10" t="s">
        <v>2934</v>
      </c>
      <c r="H10" t="s">
        <v>2935</v>
      </c>
      <c r="I10">
        <v>871</v>
      </c>
      <c r="J10">
        <v>340</v>
      </c>
      <c r="K10">
        <v>720</v>
      </c>
      <c r="L10" t="s">
        <v>2954</v>
      </c>
      <c r="M10">
        <v>44</v>
      </c>
      <c r="N10" t="s">
        <v>2937</v>
      </c>
      <c r="O10">
        <v>175.054685654</v>
      </c>
    </row>
    <row r="11" spans="1:15">
      <c r="A11">
        <v>212</v>
      </c>
      <c r="B11" t="s">
        <v>2428</v>
      </c>
      <c r="C11" t="s">
        <v>2442</v>
      </c>
      <c r="D11" t="s">
        <v>2460</v>
      </c>
      <c r="E11" t="s">
        <v>2460</v>
      </c>
      <c r="F11" t="s">
        <v>2505</v>
      </c>
      <c r="G11" t="s">
        <v>2934</v>
      </c>
      <c r="H11" t="s">
        <v>2935</v>
      </c>
      <c r="I11">
        <v>786</v>
      </c>
      <c r="J11">
        <v>93</v>
      </c>
      <c r="K11">
        <v>560</v>
      </c>
      <c r="L11" t="s">
        <v>2956</v>
      </c>
      <c r="M11">
        <v>44</v>
      </c>
      <c r="N11" t="s">
        <v>2937</v>
      </c>
      <c r="O11">
        <v>175.054685654</v>
      </c>
    </row>
    <row r="12" spans="1:15">
      <c r="A12">
        <v>213</v>
      </c>
      <c r="B12" t="s">
        <v>2428</v>
      </c>
      <c r="C12" t="s">
        <v>2450</v>
      </c>
      <c r="D12" t="s">
        <v>2460</v>
      </c>
      <c r="E12" t="s">
        <v>2460</v>
      </c>
      <c r="F12" t="s">
        <v>2505</v>
      </c>
      <c r="G12" t="s">
        <v>2934</v>
      </c>
      <c r="H12" t="s">
        <v>2935</v>
      </c>
      <c r="I12">
        <v>572</v>
      </c>
      <c r="J12">
        <v>88</v>
      </c>
      <c r="K12">
        <v>716</v>
      </c>
      <c r="L12" t="s">
        <v>2957</v>
      </c>
      <c r="M12">
        <v>44</v>
      </c>
      <c r="N12" t="s">
        <v>2937</v>
      </c>
      <c r="O12">
        <v>175.054685654</v>
      </c>
    </row>
    <row r="13" spans="1:15">
      <c r="A13">
        <v>214</v>
      </c>
      <c r="B13" t="s">
        <v>2428</v>
      </c>
      <c r="C13" t="s">
        <v>2443</v>
      </c>
      <c r="D13" t="s">
        <v>2460</v>
      </c>
      <c r="E13" t="s">
        <v>2460</v>
      </c>
      <c r="F13" t="s">
        <v>2505</v>
      </c>
      <c r="G13" t="s">
        <v>2934</v>
      </c>
      <c r="H13" t="s">
        <v>2935</v>
      </c>
      <c r="I13">
        <v>761</v>
      </c>
      <c r="J13">
        <v>383</v>
      </c>
      <c r="K13">
        <v>581</v>
      </c>
      <c r="L13" t="s">
        <v>2958</v>
      </c>
      <c r="M13">
        <v>44</v>
      </c>
      <c r="N13" t="s">
        <v>2937</v>
      </c>
      <c r="O13">
        <v>175.054685654</v>
      </c>
    </row>
    <row r="14" spans="1:15">
      <c r="A14">
        <v>219</v>
      </c>
      <c r="B14" t="s">
        <v>2428</v>
      </c>
      <c r="C14" t="s">
        <v>2444</v>
      </c>
      <c r="D14" t="s">
        <v>2961</v>
      </c>
      <c r="E14" t="s">
        <v>2460</v>
      </c>
      <c r="F14" t="s">
        <v>2505</v>
      </c>
      <c r="G14" t="s">
        <v>2934</v>
      </c>
      <c r="H14" t="s">
        <v>2935</v>
      </c>
      <c r="I14">
        <v>727</v>
      </c>
      <c r="J14">
        <v>176</v>
      </c>
      <c r="K14">
        <v>491</v>
      </c>
      <c r="L14" t="s">
        <v>2964</v>
      </c>
      <c r="M14">
        <v>44</v>
      </c>
      <c r="N14" t="s">
        <v>2937</v>
      </c>
      <c r="O14">
        <v>175.054685654</v>
      </c>
    </row>
    <row r="15" spans="1:15">
      <c r="A15">
        <v>220</v>
      </c>
      <c r="B15" t="s">
        <v>2428</v>
      </c>
      <c r="C15" t="s">
        <v>2451</v>
      </c>
      <c r="D15" t="s">
        <v>2961</v>
      </c>
      <c r="E15" t="s">
        <v>2460</v>
      </c>
      <c r="F15" t="s">
        <v>2505</v>
      </c>
      <c r="G15" t="s">
        <v>2934</v>
      </c>
      <c r="H15" t="s">
        <v>2935</v>
      </c>
      <c r="I15">
        <v>782</v>
      </c>
      <c r="J15">
        <v>250</v>
      </c>
      <c r="K15">
        <v>849</v>
      </c>
      <c r="L15" t="s">
        <v>2965</v>
      </c>
      <c r="M15">
        <v>44</v>
      </c>
      <c r="N15" t="s">
        <v>2937</v>
      </c>
      <c r="O15">
        <v>175.054685654</v>
      </c>
    </row>
    <row r="16" spans="1:15">
      <c r="A16">
        <v>195</v>
      </c>
      <c r="B16" t="s">
        <v>2428</v>
      </c>
      <c r="C16" t="s">
        <v>2430</v>
      </c>
      <c r="D16" t="s">
        <v>2677</v>
      </c>
      <c r="E16" t="s">
        <v>2460</v>
      </c>
      <c r="F16" t="s">
        <v>2505</v>
      </c>
      <c r="G16" t="s">
        <v>2934</v>
      </c>
      <c r="H16" t="s">
        <v>2897</v>
      </c>
      <c r="I16">
        <v>821</v>
      </c>
      <c r="J16">
        <v>378</v>
      </c>
      <c r="K16">
        <v>525</v>
      </c>
      <c r="L16" t="s">
        <v>2939</v>
      </c>
      <c r="M16">
        <v>45</v>
      </c>
      <c r="N16" t="s">
        <v>2937</v>
      </c>
      <c r="O16">
        <v>175.377105089</v>
      </c>
    </row>
    <row r="17" spans="1:15">
      <c r="A17">
        <v>196</v>
      </c>
      <c r="B17" t="s">
        <v>2428</v>
      </c>
      <c r="C17" t="s">
        <v>2421</v>
      </c>
      <c r="D17" t="s">
        <v>2677</v>
      </c>
      <c r="E17" t="s">
        <v>2460</v>
      </c>
      <c r="F17" t="s">
        <v>2505</v>
      </c>
      <c r="G17" t="s">
        <v>2934</v>
      </c>
      <c r="H17" t="s">
        <v>2897</v>
      </c>
      <c r="I17">
        <v>754</v>
      </c>
      <c r="J17">
        <v>375</v>
      </c>
      <c r="K17">
        <v>886</v>
      </c>
      <c r="L17" t="s">
        <v>2940</v>
      </c>
      <c r="M17">
        <v>45</v>
      </c>
      <c r="N17" t="s">
        <v>2937</v>
      </c>
      <c r="O17">
        <v>175.377105089</v>
      </c>
    </row>
    <row r="18" spans="1:15">
      <c r="A18">
        <v>197</v>
      </c>
      <c r="B18" t="s">
        <v>2428</v>
      </c>
      <c r="C18" t="s">
        <v>2431</v>
      </c>
      <c r="D18" t="s">
        <v>2677</v>
      </c>
      <c r="E18" t="s">
        <v>2460</v>
      </c>
      <c r="F18" t="s">
        <v>2505</v>
      </c>
      <c r="G18" t="s">
        <v>2934</v>
      </c>
      <c r="H18" t="s">
        <v>2897</v>
      </c>
      <c r="I18">
        <v>715</v>
      </c>
      <c r="J18">
        <v>219</v>
      </c>
      <c r="K18">
        <v>388</v>
      </c>
      <c r="L18" t="s">
        <v>2941</v>
      </c>
      <c r="M18">
        <v>45</v>
      </c>
      <c r="N18" t="s">
        <v>2937</v>
      </c>
      <c r="O18">
        <v>175.377105089</v>
      </c>
    </row>
    <row r="19" spans="1:15">
      <c r="A19">
        <v>199</v>
      </c>
      <c r="B19" t="s">
        <v>2428</v>
      </c>
      <c r="C19" t="s">
        <v>2423</v>
      </c>
      <c r="D19" t="s">
        <v>2677</v>
      </c>
      <c r="E19" t="s">
        <v>2460</v>
      </c>
      <c r="F19" t="s">
        <v>2505</v>
      </c>
      <c r="G19" t="s">
        <v>2934</v>
      </c>
      <c r="H19" t="s">
        <v>2897</v>
      </c>
      <c r="I19">
        <v>877</v>
      </c>
      <c r="J19">
        <v>339</v>
      </c>
      <c r="K19">
        <v>712</v>
      </c>
      <c r="L19" t="s">
        <v>2943</v>
      </c>
      <c r="M19">
        <v>45</v>
      </c>
      <c r="N19" t="s">
        <v>2937</v>
      </c>
      <c r="O19">
        <v>175.377105089</v>
      </c>
    </row>
    <row r="20" spans="1:15">
      <c r="A20">
        <v>202</v>
      </c>
      <c r="B20" t="s">
        <v>2428</v>
      </c>
      <c r="C20" t="s">
        <v>2424</v>
      </c>
      <c r="D20" t="s">
        <v>2677</v>
      </c>
      <c r="E20" t="s">
        <v>2460</v>
      </c>
      <c r="F20" t="s">
        <v>2505</v>
      </c>
      <c r="G20" t="s">
        <v>2934</v>
      </c>
      <c r="H20" t="s">
        <v>2897</v>
      </c>
      <c r="I20">
        <v>773</v>
      </c>
      <c r="J20">
        <v>135</v>
      </c>
      <c r="K20">
        <v>770</v>
      </c>
      <c r="L20" t="s">
        <v>2946</v>
      </c>
      <c r="M20">
        <v>45</v>
      </c>
      <c r="N20" t="s">
        <v>2937</v>
      </c>
      <c r="O20">
        <v>175.377105089</v>
      </c>
    </row>
    <row r="21" spans="1:15">
      <c r="A21">
        <v>203</v>
      </c>
      <c r="B21" t="s">
        <v>2428</v>
      </c>
      <c r="C21" t="s">
        <v>2433</v>
      </c>
      <c r="D21" t="s">
        <v>2677</v>
      </c>
      <c r="E21" t="s">
        <v>2460</v>
      </c>
      <c r="F21" t="s">
        <v>2505</v>
      </c>
      <c r="G21" t="s">
        <v>2934</v>
      </c>
      <c r="H21" t="s">
        <v>2897</v>
      </c>
      <c r="I21">
        <v>645</v>
      </c>
      <c r="J21">
        <v>372</v>
      </c>
      <c r="K21">
        <v>753</v>
      </c>
      <c r="L21" t="s">
        <v>2947</v>
      </c>
      <c r="M21">
        <v>45</v>
      </c>
      <c r="N21" t="s">
        <v>2937</v>
      </c>
      <c r="O21">
        <v>175.377105089</v>
      </c>
    </row>
    <row r="22" spans="1:15">
      <c r="A22">
        <v>205</v>
      </c>
      <c r="B22" t="s">
        <v>2428</v>
      </c>
      <c r="C22" t="s">
        <v>2434</v>
      </c>
      <c r="D22" t="s">
        <v>2460</v>
      </c>
      <c r="E22" t="s">
        <v>2460</v>
      </c>
      <c r="F22" t="s">
        <v>2505</v>
      </c>
      <c r="G22" t="s">
        <v>2934</v>
      </c>
      <c r="H22" t="s">
        <v>2897</v>
      </c>
      <c r="I22">
        <v>621</v>
      </c>
      <c r="J22">
        <v>265</v>
      </c>
      <c r="K22">
        <v>668</v>
      </c>
      <c r="L22" t="s">
        <v>2949</v>
      </c>
      <c r="M22">
        <v>45</v>
      </c>
      <c r="N22" t="s">
        <v>2937</v>
      </c>
      <c r="O22">
        <v>175.377105089</v>
      </c>
    </row>
    <row r="23" spans="1:15">
      <c r="A23">
        <v>206</v>
      </c>
      <c r="B23" t="s">
        <v>2428</v>
      </c>
      <c r="C23" t="s">
        <v>2425</v>
      </c>
      <c r="D23" t="s">
        <v>2460</v>
      </c>
      <c r="E23" t="s">
        <v>2460</v>
      </c>
      <c r="F23" t="s">
        <v>2505</v>
      </c>
      <c r="G23" t="s">
        <v>2934</v>
      </c>
      <c r="H23" t="s">
        <v>2897</v>
      </c>
      <c r="I23">
        <v>677</v>
      </c>
      <c r="J23">
        <v>234</v>
      </c>
      <c r="K23">
        <v>891</v>
      </c>
      <c r="L23" t="s">
        <v>2950</v>
      </c>
      <c r="M23">
        <v>45</v>
      </c>
      <c r="N23" t="s">
        <v>2937</v>
      </c>
      <c r="O23">
        <v>175.377105089</v>
      </c>
    </row>
    <row r="24" spans="1:15">
      <c r="A24">
        <v>209</v>
      </c>
      <c r="B24" t="s">
        <v>2428</v>
      </c>
      <c r="C24" t="s">
        <v>2435</v>
      </c>
      <c r="D24" t="s">
        <v>2460</v>
      </c>
      <c r="E24" t="s">
        <v>2460</v>
      </c>
      <c r="F24" t="s">
        <v>2505</v>
      </c>
      <c r="G24" t="s">
        <v>2934</v>
      </c>
      <c r="H24" t="s">
        <v>2897</v>
      </c>
      <c r="I24">
        <v>604</v>
      </c>
      <c r="J24">
        <v>271</v>
      </c>
      <c r="K24">
        <v>637</v>
      </c>
      <c r="L24" t="s">
        <v>2953</v>
      </c>
      <c r="M24">
        <v>45</v>
      </c>
      <c r="N24" t="s">
        <v>2937</v>
      </c>
      <c r="O24">
        <v>175.377105089</v>
      </c>
    </row>
    <row r="25" spans="1:15">
      <c r="A25">
        <v>211</v>
      </c>
      <c r="B25" t="s">
        <v>2428</v>
      </c>
      <c r="C25" t="s">
        <v>2426</v>
      </c>
      <c r="D25" t="s">
        <v>2460</v>
      </c>
      <c r="E25" t="s">
        <v>2460</v>
      </c>
      <c r="F25" t="s">
        <v>2505</v>
      </c>
      <c r="G25" t="s">
        <v>2934</v>
      </c>
      <c r="H25" t="s">
        <v>2897</v>
      </c>
      <c r="I25">
        <v>822</v>
      </c>
      <c r="J25">
        <v>381</v>
      </c>
      <c r="K25">
        <v>796</v>
      </c>
      <c r="L25" t="s">
        <v>2955</v>
      </c>
      <c r="M25">
        <v>45</v>
      </c>
      <c r="N25" t="s">
        <v>2937</v>
      </c>
      <c r="O25">
        <v>175.377105089</v>
      </c>
    </row>
    <row r="26" spans="1:15">
      <c r="A26">
        <v>215</v>
      </c>
      <c r="B26" t="s">
        <v>2428</v>
      </c>
      <c r="C26" t="s">
        <v>2427</v>
      </c>
      <c r="D26" t="s">
        <v>2460</v>
      </c>
      <c r="E26" t="s">
        <v>2460</v>
      </c>
      <c r="F26" t="s">
        <v>2505</v>
      </c>
      <c r="G26" t="s">
        <v>2934</v>
      </c>
      <c r="H26" t="s">
        <v>2897</v>
      </c>
      <c r="I26">
        <v>858</v>
      </c>
      <c r="J26">
        <v>145</v>
      </c>
      <c r="K26">
        <v>718</v>
      </c>
      <c r="L26" t="s">
        <v>2959</v>
      </c>
      <c r="M26">
        <v>45</v>
      </c>
      <c r="N26" t="s">
        <v>2937</v>
      </c>
      <c r="O26">
        <v>175.377105089</v>
      </c>
    </row>
    <row r="27" spans="1:15">
      <c r="A27">
        <v>216</v>
      </c>
      <c r="B27" t="s">
        <v>2428</v>
      </c>
      <c r="C27" t="s">
        <v>2436</v>
      </c>
      <c r="D27" t="s">
        <v>2460</v>
      </c>
      <c r="E27" t="s">
        <v>2460</v>
      </c>
      <c r="F27" t="s">
        <v>2505</v>
      </c>
      <c r="G27" t="s">
        <v>2934</v>
      </c>
      <c r="H27" t="s">
        <v>2897</v>
      </c>
      <c r="I27">
        <v>755</v>
      </c>
      <c r="J27">
        <v>241</v>
      </c>
      <c r="K27">
        <v>613</v>
      </c>
      <c r="L27" t="s">
        <v>2960</v>
      </c>
      <c r="M27">
        <v>45</v>
      </c>
      <c r="N27" t="s">
        <v>2937</v>
      </c>
      <c r="O27">
        <v>175.377105089</v>
      </c>
    </row>
    <row r="28" spans="1:15">
      <c r="A28">
        <v>217</v>
      </c>
      <c r="B28" t="s">
        <v>2428</v>
      </c>
      <c r="C28" t="s">
        <v>2429</v>
      </c>
      <c r="D28" t="s">
        <v>2961</v>
      </c>
      <c r="E28" t="s">
        <v>2460</v>
      </c>
      <c r="F28" t="s">
        <v>2505</v>
      </c>
      <c r="G28" t="s">
        <v>2934</v>
      </c>
      <c r="H28" t="s">
        <v>2897</v>
      </c>
      <c r="I28">
        <v>795</v>
      </c>
      <c r="J28">
        <v>302</v>
      </c>
      <c r="K28">
        <v>804</v>
      </c>
      <c r="L28" t="s">
        <v>2962</v>
      </c>
      <c r="M28">
        <v>45</v>
      </c>
      <c r="N28" t="s">
        <v>2937</v>
      </c>
      <c r="O28">
        <v>175.377105089</v>
      </c>
    </row>
    <row r="29" spans="1:15">
      <c r="A29">
        <v>218</v>
      </c>
      <c r="B29" t="s">
        <v>2428</v>
      </c>
      <c r="C29" t="s">
        <v>2437</v>
      </c>
      <c r="D29" t="s">
        <v>2961</v>
      </c>
      <c r="E29" t="s">
        <v>2460</v>
      </c>
      <c r="F29" t="s">
        <v>2505</v>
      </c>
      <c r="G29" t="s">
        <v>2934</v>
      </c>
      <c r="H29" t="s">
        <v>2897</v>
      </c>
      <c r="I29">
        <v>251</v>
      </c>
      <c r="J29">
        <v>442</v>
      </c>
      <c r="K29">
        <v>587</v>
      </c>
      <c r="L29" t="s">
        <v>2963</v>
      </c>
      <c r="M29">
        <v>45</v>
      </c>
      <c r="N29" t="s">
        <v>2937</v>
      </c>
      <c r="O29">
        <v>175.377105089</v>
      </c>
    </row>
    <row r="30" spans="1:15">
      <c r="A30">
        <v>161</v>
      </c>
      <c r="B30" t="s">
        <v>2385</v>
      </c>
      <c r="C30" t="s">
        <v>2386</v>
      </c>
      <c r="D30" t="s">
        <v>2460</v>
      </c>
      <c r="E30" t="s">
        <v>2460</v>
      </c>
      <c r="F30" t="s">
        <v>2278</v>
      </c>
      <c r="G30" t="s">
        <v>2896</v>
      </c>
      <c r="H30" t="s">
        <v>2897</v>
      </c>
      <c r="I30">
        <v>252</v>
      </c>
      <c r="J30">
        <v>124</v>
      </c>
      <c r="K30">
        <v>351</v>
      </c>
      <c r="L30" t="s">
        <v>2898</v>
      </c>
      <c r="M30">
        <v>51</v>
      </c>
      <c r="N30" t="s">
        <v>2899</v>
      </c>
      <c r="O30">
        <v>181.383442621</v>
      </c>
    </row>
    <row r="31" spans="1:15">
      <c r="A31">
        <v>162</v>
      </c>
      <c r="B31" t="s">
        <v>2385</v>
      </c>
      <c r="C31" t="s">
        <v>2387</v>
      </c>
      <c r="D31" t="s">
        <v>2460</v>
      </c>
      <c r="E31" t="s">
        <v>2460</v>
      </c>
      <c r="F31" t="s">
        <v>2278</v>
      </c>
      <c r="G31" t="s">
        <v>2896</v>
      </c>
      <c r="H31" t="s">
        <v>2897</v>
      </c>
      <c r="I31">
        <v>385</v>
      </c>
      <c r="J31">
        <v>202</v>
      </c>
      <c r="K31">
        <v>442</v>
      </c>
      <c r="L31" t="s">
        <v>2900</v>
      </c>
      <c r="M31">
        <v>51</v>
      </c>
      <c r="N31" t="s">
        <v>2899</v>
      </c>
      <c r="O31">
        <v>181.383442621</v>
      </c>
    </row>
    <row r="32" spans="1:15">
      <c r="A32">
        <v>163</v>
      </c>
      <c r="B32" t="s">
        <v>2385</v>
      </c>
      <c r="C32" t="s">
        <v>2388</v>
      </c>
      <c r="D32" t="s">
        <v>2460</v>
      </c>
      <c r="E32" t="s">
        <v>2460</v>
      </c>
      <c r="F32" t="s">
        <v>2278</v>
      </c>
      <c r="G32" t="s">
        <v>2896</v>
      </c>
      <c r="H32" t="s">
        <v>2897</v>
      </c>
      <c r="I32">
        <v>202</v>
      </c>
      <c r="J32">
        <v>96</v>
      </c>
      <c r="K32">
        <v>743</v>
      </c>
      <c r="L32" t="s">
        <v>2901</v>
      </c>
      <c r="M32">
        <v>51</v>
      </c>
      <c r="N32" t="s">
        <v>2899</v>
      </c>
      <c r="O32">
        <v>181.383442621</v>
      </c>
    </row>
    <row r="33" spans="1:15">
      <c r="A33">
        <v>164</v>
      </c>
      <c r="B33" t="s">
        <v>2385</v>
      </c>
      <c r="C33" t="s">
        <v>2389</v>
      </c>
      <c r="D33" t="s">
        <v>2460</v>
      </c>
      <c r="E33" t="s">
        <v>2460</v>
      </c>
      <c r="F33" t="s">
        <v>2278</v>
      </c>
      <c r="G33" t="s">
        <v>2896</v>
      </c>
      <c r="H33" t="s">
        <v>2897</v>
      </c>
      <c r="I33">
        <v>686</v>
      </c>
      <c r="J33">
        <v>317</v>
      </c>
      <c r="K33">
        <v>390</v>
      </c>
      <c r="L33" t="s">
        <v>2902</v>
      </c>
      <c r="M33">
        <v>51</v>
      </c>
      <c r="N33" t="s">
        <v>2899</v>
      </c>
      <c r="O33">
        <v>181.383442621</v>
      </c>
    </row>
    <row r="34" spans="1:15">
      <c r="A34">
        <v>165</v>
      </c>
      <c r="B34" t="s">
        <v>2385</v>
      </c>
      <c r="C34" t="s">
        <v>2390</v>
      </c>
      <c r="D34" t="s">
        <v>2460</v>
      </c>
      <c r="E34" t="s">
        <v>2460</v>
      </c>
      <c r="F34" t="s">
        <v>2278</v>
      </c>
      <c r="G34" t="s">
        <v>2896</v>
      </c>
      <c r="H34" t="s">
        <v>2897</v>
      </c>
      <c r="I34">
        <v>368</v>
      </c>
      <c r="J34">
        <v>331</v>
      </c>
      <c r="K34">
        <v>810</v>
      </c>
      <c r="L34" t="s">
        <v>2903</v>
      </c>
      <c r="M34">
        <v>51</v>
      </c>
      <c r="N34" t="s">
        <v>2899</v>
      </c>
      <c r="O34">
        <v>181.383442621</v>
      </c>
    </row>
    <row r="35" spans="1:15">
      <c r="A35">
        <v>166</v>
      </c>
      <c r="B35" t="s">
        <v>2385</v>
      </c>
      <c r="C35" t="s">
        <v>2391</v>
      </c>
      <c r="D35" t="s">
        <v>2460</v>
      </c>
      <c r="E35" t="s">
        <v>2460</v>
      </c>
      <c r="F35" t="s">
        <v>2278</v>
      </c>
      <c r="G35" t="s">
        <v>2896</v>
      </c>
      <c r="H35" t="s">
        <v>2897</v>
      </c>
      <c r="I35">
        <v>334</v>
      </c>
      <c r="J35">
        <v>287</v>
      </c>
      <c r="K35">
        <v>287</v>
      </c>
      <c r="L35" t="s">
        <v>2904</v>
      </c>
      <c r="M35">
        <v>51</v>
      </c>
      <c r="N35" t="s">
        <v>2899</v>
      </c>
      <c r="O35">
        <v>181.383442621</v>
      </c>
    </row>
    <row r="36" spans="1:15">
      <c r="A36">
        <v>167</v>
      </c>
      <c r="B36" t="s">
        <v>2385</v>
      </c>
      <c r="C36" t="s">
        <v>2393</v>
      </c>
      <c r="D36" t="s">
        <v>2460</v>
      </c>
      <c r="E36" t="s">
        <v>2460</v>
      </c>
      <c r="F36" t="s">
        <v>2278</v>
      </c>
      <c r="G36" t="s">
        <v>2896</v>
      </c>
      <c r="H36" t="s">
        <v>2897</v>
      </c>
      <c r="I36">
        <v>429</v>
      </c>
      <c r="J36">
        <v>255</v>
      </c>
      <c r="K36">
        <v>443</v>
      </c>
      <c r="L36" t="s">
        <v>2905</v>
      </c>
      <c r="M36">
        <v>51</v>
      </c>
      <c r="N36" t="s">
        <v>2899</v>
      </c>
      <c r="O36">
        <v>181.383442621</v>
      </c>
    </row>
    <row r="37" spans="1:15">
      <c r="A37">
        <v>168</v>
      </c>
      <c r="B37" t="s">
        <v>2385</v>
      </c>
      <c r="C37" t="s">
        <v>2394</v>
      </c>
      <c r="D37" t="s">
        <v>2460</v>
      </c>
      <c r="E37" t="s">
        <v>2460</v>
      </c>
      <c r="F37" t="s">
        <v>2278</v>
      </c>
      <c r="G37" t="s">
        <v>2896</v>
      </c>
      <c r="H37" t="s">
        <v>2897</v>
      </c>
      <c r="I37">
        <v>461</v>
      </c>
      <c r="J37">
        <v>534</v>
      </c>
      <c r="K37">
        <v>680</v>
      </c>
      <c r="L37" t="s">
        <v>2906</v>
      </c>
      <c r="M37">
        <v>51</v>
      </c>
      <c r="N37" t="s">
        <v>2899</v>
      </c>
      <c r="O37">
        <v>181.383442621</v>
      </c>
    </row>
    <row r="38" spans="1:15">
      <c r="A38">
        <v>169</v>
      </c>
      <c r="B38" t="s">
        <v>2385</v>
      </c>
      <c r="C38" t="s">
        <v>2395</v>
      </c>
      <c r="D38" t="s">
        <v>2460</v>
      </c>
      <c r="E38" t="s">
        <v>2460</v>
      </c>
      <c r="F38" t="s">
        <v>2287</v>
      </c>
      <c r="G38" t="s">
        <v>2896</v>
      </c>
      <c r="H38" t="s">
        <v>2897</v>
      </c>
      <c r="I38">
        <v>425</v>
      </c>
      <c r="J38">
        <v>453</v>
      </c>
      <c r="K38">
        <v>496</v>
      </c>
      <c r="L38" t="s">
        <v>2907</v>
      </c>
      <c r="M38">
        <v>51</v>
      </c>
      <c r="N38" t="s">
        <v>2908</v>
      </c>
      <c r="O38">
        <v>181.383442621</v>
      </c>
    </row>
    <row r="39" spans="1:15">
      <c r="A39">
        <v>170</v>
      </c>
      <c r="B39" t="s">
        <v>2385</v>
      </c>
      <c r="C39" t="s">
        <v>2396</v>
      </c>
      <c r="D39" t="s">
        <v>2460</v>
      </c>
      <c r="E39" t="s">
        <v>2460</v>
      </c>
      <c r="F39" t="s">
        <v>2287</v>
      </c>
      <c r="G39" t="s">
        <v>2896</v>
      </c>
      <c r="H39" t="s">
        <v>2897</v>
      </c>
      <c r="I39">
        <v>433</v>
      </c>
      <c r="J39">
        <v>330</v>
      </c>
      <c r="K39">
        <v>674</v>
      </c>
      <c r="L39" t="s">
        <v>2909</v>
      </c>
      <c r="M39">
        <v>51</v>
      </c>
      <c r="N39" t="s">
        <v>2908</v>
      </c>
      <c r="O39">
        <v>181.383442621</v>
      </c>
    </row>
    <row r="40" spans="1:15">
      <c r="A40">
        <v>171</v>
      </c>
      <c r="B40" t="s">
        <v>2385</v>
      </c>
      <c r="C40" t="s">
        <v>2397</v>
      </c>
      <c r="D40" t="s">
        <v>2460</v>
      </c>
      <c r="E40" t="s">
        <v>2460</v>
      </c>
      <c r="F40" t="s">
        <v>2287</v>
      </c>
      <c r="G40" t="s">
        <v>2896</v>
      </c>
      <c r="H40" t="s">
        <v>2897</v>
      </c>
      <c r="I40">
        <v>656</v>
      </c>
      <c r="J40">
        <v>558</v>
      </c>
      <c r="K40">
        <v>504</v>
      </c>
      <c r="L40" t="s">
        <v>2910</v>
      </c>
      <c r="M40">
        <v>51</v>
      </c>
      <c r="N40" t="s">
        <v>2908</v>
      </c>
      <c r="O40">
        <v>181.383442621</v>
      </c>
    </row>
    <row r="41" spans="1:15">
      <c r="A41">
        <v>172</v>
      </c>
      <c r="B41" t="s">
        <v>2385</v>
      </c>
      <c r="C41" t="s">
        <v>2398</v>
      </c>
      <c r="D41" t="s">
        <v>2460</v>
      </c>
      <c r="E41" t="s">
        <v>2460</v>
      </c>
      <c r="F41" t="s">
        <v>2287</v>
      </c>
      <c r="G41" t="s">
        <v>2896</v>
      </c>
      <c r="H41" t="s">
        <v>2897</v>
      </c>
      <c r="I41">
        <v>281</v>
      </c>
      <c r="J41">
        <v>157</v>
      </c>
      <c r="K41">
        <v>439</v>
      </c>
      <c r="L41" t="s">
        <v>2911</v>
      </c>
      <c r="M41">
        <v>51</v>
      </c>
      <c r="N41" t="s">
        <v>2908</v>
      </c>
      <c r="O41">
        <v>181.383442621</v>
      </c>
    </row>
    <row r="42" spans="1:15">
      <c r="A42">
        <v>173</v>
      </c>
      <c r="B42" t="s">
        <v>2385</v>
      </c>
      <c r="C42" t="s">
        <v>2399</v>
      </c>
      <c r="D42" t="s">
        <v>2460</v>
      </c>
      <c r="E42" t="s">
        <v>2460</v>
      </c>
      <c r="F42" t="s">
        <v>2287</v>
      </c>
      <c r="G42" t="s">
        <v>2896</v>
      </c>
      <c r="H42" t="s">
        <v>2897</v>
      </c>
      <c r="I42">
        <v>216</v>
      </c>
      <c r="J42">
        <v>57</v>
      </c>
      <c r="K42">
        <v>865</v>
      </c>
      <c r="L42" t="s">
        <v>2912</v>
      </c>
      <c r="M42">
        <v>51</v>
      </c>
      <c r="N42" t="s">
        <v>2908</v>
      </c>
      <c r="O42">
        <v>181.383442621</v>
      </c>
    </row>
    <row r="43" spans="1:15">
      <c r="A43">
        <v>174</v>
      </c>
      <c r="B43" t="s">
        <v>2385</v>
      </c>
      <c r="C43" t="s">
        <v>2400</v>
      </c>
      <c r="D43" t="s">
        <v>2460</v>
      </c>
      <c r="E43" t="s">
        <v>2460</v>
      </c>
      <c r="F43" t="s">
        <v>2287</v>
      </c>
      <c r="G43" t="s">
        <v>2896</v>
      </c>
      <c r="H43" t="s">
        <v>2897</v>
      </c>
      <c r="I43">
        <v>655</v>
      </c>
      <c r="J43">
        <v>307</v>
      </c>
      <c r="K43">
        <v>736</v>
      </c>
      <c r="L43" t="s">
        <v>2913</v>
      </c>
      <c r="M43">
        <v>51</v>
      </c>
      <c r="N43" t="s">
        <v>2908</v>
      </c>
      <c r="O43">
        <v>181.383442621</v>
      </c>
    </row>
    <row r="44" spans="1:15">
      <c r="A44">
        <v>175</v>
      </c>
      <c r="B44" t="s">
        <v>2385</v>
      </c>
      <c r="C44" t="s">
        <v>2401</v>
      </c>
      <c r="D44" t="s">
        <v>2460</v>
      </c>
      <c r="E44" t="s">
        <v>2460</v>
      </c>
      <c r="F44" t="s">
        <v>2287</v>
      </c>
      <c r="G44" t="s">
        <v>2896</v>
      </c>
      <c r="H44" t="s">
        <v>2897</v>
      </c>
      <c r="I44">
        <v>457</v>
      </c>
      <c r="J44">
        <v>458</v>
      </c>
      <c r="K44">
        <v>792</v>
      </c>
      <c r="L44" t="s">
        <v>2914</v>
      </c>
      <c r="M44">
        <v>51</v>
      </c>
      <c r="N44" t="s">
        <v>2908</v>
      </c>
      <c r="O44">
        <v>181.383442621</v>
      </c>
    </row>
    <row r="45" spans="1:15">
      <c r="A45">
        <v>176</v>
      </c>
      <c r="B45" t="s">
        <v>2385</v>
      </c>
      <c r="C45" t="s">
        <v>2402</v>
      </c>
      <c r="D45" t="s">
        <v>2460</v>
      </c>
      <c r="E45" t="s">
        <v>2460</v>
      </c>
      <c r="F45" t="s">
        <v>2287</v>
      </c>
      <c r="G45" t="s">
        <v>2896</v>
      </c>
      <c r="H45" t="s">
        <v>2897</v>
      </c>
      <c r="I45">
        <v>454</v>
      </c>
      <c r="J45">
        <v>326</v>
      </c>
      <c r="K45">
        <v>470</v>
      </c>
      <c r="L45" t="s">
        <v>2915</v>
      </c>
      <c r="M45">
        <v>51</v>
      </c>
      <c r="N45" t="s">
        <v>2908</v>
      </c>
      <c r="O45">
        <v>181.383442621</v>
      </c>
    </row>
    <row r="46" spans="1:15">
      <c r="A46">
        <v>81</v>
      </c>
      <c r="B46" t="s">
        <v>2276</v>
      </c>
      <c r="C46" t="s">
        <v>2295</v>
      </c>
      <c r="D46" t="s">
        <v>2677</v>
      </c>
      <c r="E46" t="s">
        <v>2460</v>
      </c>
      <c r="F46" t="s">
        <v>2296</v>
      </c>
      <c r="G46" t="s">
        <v>2732</v>
      </c>
      <c r="H46" t="s">
        <v>2715</v>
      </c>
      <c r="I46">
        <v>542</v>
      </c>
      <c r="J46">
        <v>187</v>
      </c>
      <c r="K46">
        <v>475</v>
      </c>
      <c r="L46" t="s">
        <v>2805</v>
      </c>
      <c r="M46">
        <v>51</v>
      </c>
      <c r="N46" t="s">
        <v>2806</v>
      </c>
      <c r="O46">
        <v>185.01185076100001</v>
      </c>
    </row>
    <row r="47" spans="1:15">
      <c r="A47">
        <v>17</v>
      </c>
      <c r="B47" t="s">
        <v>2176</v>
      </c>
      <c r="C47" t="s">
        <v>2207</v>
      </c>
      <c r="D47" t="s">
        <v>2677</v>
      </c>
      <c r="E47" t="s">
        <v>2460</v>
      </c>
      <c r="F47" t="s">
        <v>2208</v>
      </c>
      <c r="G47" t="s">
        <v>2732</v>
      </c>
      <c r="H47" t="s">
        <v>2715</v>
      </c>
      <c r="I47">
        <v>571</v>
      </c>
      <c r="J47">
        <v>542</v>
      </c>
      <c r="K47">
        <v>648</v>
      </c>
      <c r="L47" t="s">
        <v>2733</v>
      </c>
      <c r="M47">
        <v>51</v>
      </c>
      <c r="N47" t="s">
        <v>2734</v>
      </c>
      <c r="O47">
        <v>185.630065823</v>
      </c>
    </row>
    <row r="48" spans="1:15">
      <c r="A48">
        <v>18</v>
      </c>
      <c r="B48" t="s">
        <v>2176</v>
      </c>
      <c r="C48" t="s">
        <v>2210</v>
      </c>
      <c r="D48" t="s">
        <v>2677</v>
      </c>
      <c r="E48" t="s">
        <v>2460</v>
      </c>
      <c r="F48" t="s">
        <v>2208</v>
      </c>
      <c r="G48" t="s">
        <v>2732</v>
      </c>
      <c r="H48" t="s">
        <v>2715</v>
      </c>
      <c r="I48">
        <v>419</v>
      </c>
      <c r="J48">
        <v>128</v>
      </c>
      <c r="K48">
        <v>573</v>
      </c>
      <c r="L48" t="s">
        <v>2735</v>
      </c>
      <c r="M48">
        <v>51</v>
      </c>
      <c r="N48" t="s">
        <v>2734</v>
      </c>
      <c r="O48">
        <v>185.630065823</v>
      </c>
    </row>
    <row r="49" spans="1:15">
      <c r="A49">
        <v>19</v>
      </c>
      <c r="B49" t="s">
        <v>2176</v>
      </c>
      <c r="C49" t="s">
        <v>2211</v>
      </c>
      <c r="D49" t="s">
        <v>2677</v>
      </c>
      <c r="E49" t="s">
        <v>2460</v>
      </c>
      <c r="F49" t="s">
        <v>2208</v>
      </c>
      <c r="G49" t="s">
        <v>2732</v>
      </c>
      <c r="H49" t="s">
        <v>2715</v>
      </c>
      <c r="I49">
        <v>240</v>
      </c>
      <c r="J49">
        <v>82</v>
      </c>
      <c r="K49">
        <v>639</v>
      </c>
      <c r="L49" t="s">
        <v>2736</v>
      </c>
      <c r="M49">
        <v>51</v>
      </c>
      <c r="N49" t="s">
        <v>2734</v>
      </c>
      <c r="O49">
        <v>185.630065823</v>
      </c>
    </row>
    <row r="50" spans="1:15">
      <c r="A50">
        <v>20</v>
      </c>
      <c r="B50" t="s">
        <v>2176</v>
      </c>
      <c r="C50" t="s">
        <v>2212</v>
      </c>
      <c r="D50" t="s">
        <v>2677</v>
      </c>
      <c r="E50" t="s">
        <v>2460</v>
      </c>
      <c r="F50" t="s">
        <v>2208</v>
      </c>
      <c r="G50" t="s">
        <v>2732</v>
      </c>
      <c r="H50" t="s">
        <v>2715</v>
      </c>
      <c r="I50">
        <v>524</v>
      </c>
      <c r="J50">
        <v>50</v>
      </c>
      <c r="K50">
        <v>505</v>
      </c>
      <c r="L50" t="s">
        <v>2737</v>
      </c>
      <c r="M50">
        <v>51</v>
      </c>
      <c r="N50" t="s">
        <v>2734</v>
      </c>
      <c r="O50">
        <v>185.630065823</v>
      </c>
    </row>
    <row r="51" spans="1:15">
      <c r="A51">
        <v>21</v>
      </c>
      <c r="B51" t="s">
        <v>2176</v>
      </c>
      <c r="C51" t="s">
        <v>2213</v>
      </c>
      <c r="D51" t="s">
        <v>2677</v>
      </c>
      <c r="E51" t="s">
        <v>2460</v>
      </c>
      <c r="F51" t="s">
        <v>2208</v>
      </c>
      <c r="G51" t="s">
        <v>2732</v>
      </c>
      <c r="H51" t="s">
        <v>2715</v>
      </c>
      <c r="I51">
        <v>699</v>
      </c>
      <c r="J51">
        <v>529</v>
      </c>
      <c r="K51">
        <v>721</v>
      </c>
      <c r="L51" t="s">
        <v>2499</v>
      </c>
      <c r="M51">
        <v>51</v>
      </c>
      <c r="N51" t="s">
        <v>2734</v>
      </c>
      <c r="O51">
        <v>185.630065823</v>
      </c>
    </row>
    <row r="52" spans="1:15">
      <c r="A52">
        <v>22</v>
      </c>
      <c r="B52" t="s">
        <v>2176</v>
      </c>
      <c r="C52" t="s">
        <v>2214</v>
      </c>
      <c r="D52" t="s">
        <v>2677</v>
      </c>
      <c r="E52" t="s">
        <v>2460</v>
      </c>
      <c r="F52" t="s">
        <v>2208</v>
      </c>
      <c r="G52" t="s">
        <v>2732</v>
      </c>
      <c r="H52" t="s">
        <v>2715</v>
      </c>
      <c r="I52">
        <v>575</v>
      </c>
      <c r="J52">
        <v>363</v>
      </c>
      <c r="K52">
        <v>552</v>
      </c>
      <c r="L52" t="s">
        <v>2738</v>
      </c>
      <c r="M52">
        <v>51</v>
      </c>
      <c r="N52" t="s">
        <v>2734</v>
      </c>
      <c r="O52">
        <v>185.630065823</v>
      </c>
    </row>
    <row r="53" spans="1:15">
      <c r="A53">
        <v>23</v>
      </c>
      <c r="B53" t="s">
        <v>2176</v>
      </c>
      <c r="C53" t="s">
        <v>2215</v>
      </c>
      <c r="D53" t="s">
        <v>2677</v>
      </c>
      <c r="E53" t="s">
        <v>2460</v>
      </c>
      <c r="F53" t="s">
        <v>2208</v>
      </c>
      <c r="G53" t="s">
        <v>2732</v>
      </c>
      <c r="H53" t="s">
        <v>2715</v>
      </c>
      <c r="I53">
        <v>492</v>
      </c>
      <c r="J53">
        <v>190</v>
      </c>
      <c r="K53">
        <v>456</v>
      </c>
      <c r="L53" t="s">
        <v>2739</v>
      </c>
      <c r="M53">
        <v>51</v>
      </c>
      <c r="N53" t="s">
        <v>2734</v>
      </c>
      <c r="O53">
        <v>185.630065823</v>
      </c>
    </row>
    <row r="54" spans="1:15">
      <c r="A54">
        <v>24</v>
      </c>
      <c r="B54" t="s">
        <v>2176</v>
      </c>
      <c r="C54" t="s">
        <v>2216</v>
      </c>
      <c r="D54" t="s">
        <v>2677</v>
      </c>
      <c r="E54" t="s">
        <v>2460</v>
      </c>
      <c r="F54" t="s">
        <v>2208</v>
      </c>
      <c r="G54" t="s">
        <v>2732</v>
      </c>
      <c r="H54" t="s">
        <v>2715</v>
      </c>
      <c r="I54">
        <v>813</v>
      </c>
      <c r="J54">
        <v>144</v>
      </c>
      <c r="K54">
        <v>421</v>
      </c>
      <c r="L54" t="s">
        <v>2740</v>
      </c>
      <c r="M54">
        <v>51</v>
      </c>
      <c r="N54" t="s">
        <v>2734</v>
      </c>
      <c r="O54">
        <v>185.630065823</v>
      </c>
    </row>
    <row r="55" spans="1:15">
      <c r="A55">
        <v>25</v>
      </c>
      <c r="B55" t="s">
        <v>2176</v>
      </c>
      <c r="C55" t="s">
        <v>2217</v>
      </c>
      <c r="D55" t="s">
        <v>2677</v>
      </c>
      <c r="E55" t="s">
        <v>2460</v>
      </c>
      <c r="F55" t="s">
        <v>2218</v>
      </c>
      <c r="G55" t="s">
        <v>2732</v>
      </c>
      <c r="H55" t="s">
        <v>2715</v>
      </c>
      <c r="I55">
        <v>406</v>
      </c>
      <c r="J55">
        <v>279</v>
      </c>
      <c r="K55">
        <v>864</v>
      </c>
      <c r="L55" t="s">
        <v>2741</v>
      </c>
      <c r="M55">
        <v>51</v>
      </c>
      <c r="N55" t="s">
        <v>2742</v>
      </c>
      <c r="O55">
        <v>185.630065823</v>
      </c>
    </row>
    <row r="56" spans="1:15">
      <c r="A56">
        <v>26</v>
      </c>
      <c r="B56" t="s">
        <v>2176</v>
      </c>
      <c r="C56" t="s">
        <v>2219</v>
      </c>
      <c r="D56" t="s">
        <v>2677</v>
      </c>
      <c r="E56" t="s">
        <v>2460</v>
      </c>
      <c r="F56" t="s">
        <v>2218</v>
      </c>
      <c r="G56" t="s">
        <v>2732</v>
      </c>
      <c r="H56" t="s">
        <v>2715</v>
      </c>
      <c r="I56">
        <v>651</v>
      </c>
      <c r="J56">
        <v>148</v>
      </c>
      <c r="K56">
        <v>506</v>
      </c>
      <c r="L56" t="s">
        <v>2743</v>
      </c>
      <c r="M56">
        <v>51</v>
      </c>
      <c r="N56" t="s">
        <v>2742</v>
      </c>
      <c r="O56">
        <v>185.630065823</v>
      </c>
    </row>
    <row r="57" spans="1:15">
      <c r="A57">
        <v>27</v>
      </c>
      <c r="B57" t="s">
        <v>2176</v>
      </c>
      <c r="C57" t="s">
        <v>2220</v>
      </c>
      <c r="D57" t="s">
        <v>2677</v>
      </c>
      <c r="E57" t="s">
        <v>2460</v>
      </c>
      <c r="F57" t="s">
        <v>2218</v>
      </c>
      <c r="G57" t="s">
        <v>2732</v>
      </c>
      <c r="H57" t="s">
        <v>2715</v>
      </c>
      <c r="I57">
        <v>583</v>
      </c>
      <c r="J57">
        <v>112</v>
      </c>
      <c r="K57">
        <v>449</v>
      </c>
      <c r="L57" t="s">
        <v>2744</v>
      </c>
      <c r="M57">
        <v>51</v>
      </c>
      <c r="N57" t="s">
        <v>2742</v>
      </c>
      <c r="O57">
        <v>185.630065823</v>
      </c>
    </row>
    <row r="58" spans="1:15">
      <c r="A58">
        <v>28</v>
      </c>
      <c r="B58" t="s">
        <v>2176</v>
      </c>
      <c r="C58" t="s">
        <v>2221</v>
      </c>
      <c r="D58" t="s">
        <v>2677</v>
      </c>
      <c r="E58" t="s">
        <v>2460</v>
      </c>
      <c r="F58" t="s">
        <v>2218</v>
      </c>
      <c r="G58" t="s">
        <v>2732</v>
      </c>
      <c r="H58" t="s">
        <v>2715</v>
      </c>
      <c r="I58">
        <v>702</v>
      </c>
      <c r="J58">
        <v>436</v>
      </c>
      <c r="K58">
        <v>502</v>
      </c>
      <c r="L58" t="s">
        <v>2745</v>
      </c>
      <c r="M58">
        <v>51</v>
      </c>
      <c r="N58" t="s">
        <v>2742</v>
      </c>
      <c r="O58">
        <v>185.630065823</v>
      </c>
    </row>
    <row r="59" spans="1:15">
      <c r="A59">
        <v>29</v>
      </c>
      <c r="B59" t="s">
        <v>2176</v>
      </c>
      <c r="C59" t="s">
        <v>2222</v>
      </c>
      <c r="D59" t="s">
        <v>2677</v>
      </c>
      <c r="E59" t="s">
        <v>2460</v>
      </c>
      <c r="F59" t="s">
        <v>2218</v>
      </c>
      <c r="G59" t="s">
        <v>2732</v>
      </c>
      <c r="H59" t="s">
        <v>2715</v>
      </c>
      <c r="I59">
        <v>838</v>
      </c>
      <c r="J59">
        <v>386</v>
      </c>
      <c r="K59">
        <v>345</v>
      </c>
      <c r="L59" t="s">
        <v>2746</v>
      </c>
      <c r="M59">
        <v>51</v>
      </c>
      <c r="N59" t="s">
        <v>2742</v>
      </c>
      <c r="O59">
        <v>185.630065823</v>
      </c>
    </row>
    <row r="60" spans="1:15">
      <c r="A60">
        <v>30</v>
      </c>
      <c r="B60" t="s">
        <v>2176</v>
      </c>
      <c r="C60" t="s">
        <v>2223</v>
      </c>
      <c r="D60" t="s">
        <v>2677</v>
      </c>
      <c r="E60" t="s">
        <v>2460</v>
      </c>
      <c r="F60" t="s">
        <v>2218</v>
      </c>
      <c r="G60" t="s">
        <v>2732</v>
      </c>
      <c r="H60" t="s">
        <v>2715</v>
      </c>
      <c r="I60">
        <v>518</v>
      </c>
      <c r="J60">
        <v>507</v>
      </c>
      <c r="K60">
        <v>500</v>
      </c>
      <c r="L60" t="s">
        <v>2747</v>
      </c>
      <c r="M60">
        <v>51</v>
      </c>
      <c r="N60" t="s">
        <v>2742</v>
      </c>
      <c r="O60">
        <v>185.630065823</v>
      </c>
    </row>
    <row r="61" spans="1:15">
      <c r="A61">
        <v>31</v>
      </c>
      <c r="B61" t="s">
        <v>2176</v>
      </c>
      <c r="C61" t="s">
        <v>2224</v>
      </c>
      <c r="D61" t="s">
        <v>2677</v>
      </c>
      <c r="E61" t="s">
        <v>2460</v>
      </c>
      <c r="F61" t="s">
        <v>2218</v>
      </c>
      <c r="G61" t="s">
        <v>2732</v>
      </c>
      <c r="H61" t="s">
        <v>2715</v>
      </c>
      <c r="I61">
        <v>404</v>
      </c>
      <c r="J61">
        <v>141</v>
      </c>
      <c r="K61">
        <v>521</v>
      </c>
      <c r="L61" t="s">
        <v>2748</v>
      </c>
      <c r="M61">
        <v>51</v>
      </c>
      <c r="N61" t="s">
        <v>2742</v>
      </c>
      <c r="O61">
        <v>185.630065823</v>
      </c>
    </row>
    <row r="62" spans="1:15">
      <c r="A62">
        <v>32</v>
      </c>
      <c r="B62" t="s">
        <v>2176</v>
      </c>
      <c r="C62" t="s">
        <v>2225</v>
      </c>
      <c r="D62" t="s">
        <v>2677</v>
      </c>
      <c r="E62" t="s">
        <v>2460</v>
      </c>
      <c r="F62" t="s">
        <v>2218</v>
      </c>
      <c r="G62" t="s">
        <v>2732</v>
      </c>
      <c r="H62" t="s">
        <v>2715</v>
      </c>
      <c r="I62">
        <v>527</v>
      </c>
      <c r="J62">
        <v>396</v>
      </c>
      <c r="K62">
        <v>201</v>
      </c>
      <c r="L62" t="s">
        <v>2749</v>
      </c>
      <c r="M62">
        <v>51</v>
      </c>
      <c r="N62" t="s">
        <v>2742</v>
      </c>
      <c r="O62">
        <v>185.630065823</v>
      </c>
    </row>
    <row r="63" spans="1:15">
      <c r="A63">
        <v>65</v>
      </c>
      <c r="B63" t="s">
        <v>2276</v>
      </c>
      <c r="C63" t="s">
        <v>2277</v>
      </c>
      <c r="D63" t="s">
        <v>2677</v>
      </c>
      <c r="E63" t="s">
        <v>2460</v>
      </c>
      <c r="F63" t="s">
        <v>2278</v>
      </c>
      <c r="G63" t="s">
        <v>2732</v>
      </c>
      <c r="H63" t="s">
        <v>2715</v>
      </c>
      <c r="I63">
        <v>614</v>
      </c>
      <c r="J63">
        <v>525</v>
      </c>
      <c r="K63">
        <v>700</v>
      </c>
      <c r="L63" t="s">
        <v>2787</v>
      </c>
      <c r="M63">
        <v>51</v>
      </c>
      <c r="N63" t="s">
        <v>2788</v>
      </c>
      <c r="O63">
        <v>185.630065823</v>
      </c>
    </row>
    <row r="64" spans="1:15">
      <c r="A64">
        <v>66</v>
      </c>
      <c r="B64" t="s">
        <v>2276</v>
      </c>
      <c r="C64" t="s">
        <v>2279</v>
      </c>
      <c r="D64" t="s">
        <v>2677</v>
      </c>
      <c r="E64" t="s">
        <v>2460</v>
      </c>
      <c r="F64" t="s">
        <v>2278</v>
      </c>
      <c r="G64" t="s">
        <v>2732</v>
      </c>
      <c r="H64" t="s">
        <v>2715</v>
      </c>
      <c r="I64">
        <v>282</v>
      </c>
      <c r="J64">
        <v>150</v>
      </c>
      <c r="K64">
        <v>760</v>
      </c>
      <c r="L64" t="s">
        <v>2789</v>
      </c>
      <c r="M64">
        <v>51</v>
      </c>
      <c r="N64" t="s">
        <v>2788</v>
      </c>
      <c r="O64">
        <v>185.630065823</v>
      </c>
    </row>
    <row r="65" spans="1:15">
      <c r="A65">
        <v>67</v>
      </c>
      <c r="B65" t="s">
        <v>2276</v>
      </c>
      <c r="C65" t="s">
        <v>2280</v>
      </c>
      <c r="D65" t="s">
        <v>2677</v>
      </c>
      <c r="E65" t="s">
        <v>2460</v>
      </c>
      <c r="F65" t="s">
        <v>2278</v>
      </c>
      <c r="G65" t="s">
        <v>2732</v>
      </c>
      <c r="H65" t="s">
        <v>2715</v>
      </c>
      <c r="I65">
        <v>450</v>
      </c>
      <c r="J65">
        <v>165</v>
      </c>
      <c r="K65">
        <v>660</v>
      </c>
      <c r="L65" t="s">
        <v>2790</v>
      </c>
      <c r="M65">
        <v>51</v>
      </c>
      <c r="N65" t="s">
        <v>2788</v>
      </c>
      <c r="O65">
        <v>185.630065823</v>
      </c>
    </row>
    <row r="66" spans="1:15">
      <c r="A66">
        <v>68</v>
      </c>
      <c r="B66" t="s">
        <v>2276</v>
      </c>
      <c r="C66" t="s">
        <v>2281</v>
      </c>
      <c r="D66" t="s">
        <v>2677</v>
      </c>
      <c r="E66" t="s">
        <v>2460</v>
      </c>
      <c r="F66" t="s">
        <v>2278</v>
      </c>
      <c r="G66" t="s">
        <v>2732</v>
      </c>
      <c r="H66" t="s">
        <v>2715</v>
      </c>
      <c r="I66">
        <v>269</v>
      </c>
      <c r="J66">
        <v>129</v>
      </c>
      <c r="K66">
        <v>477</v>
      </c>
      <c r="L66" t="s">
        <v>2791</v>
      </c>
      <c r="M66">
        <v>51</v>
      </c>
      <c r="N66" t="s">
        <v>2788</v>
      </c>
      <c r="O66">
        <v>185.630065823</v>
      </c>
    </row>
    <row r="67" spans="1:15">
      <c r="A67">
        <v>69</v>
      </c>
      <c r="B67" t="s">
        <v>2276</v>
      </c>
      <c r="C67" t="s">
        <v>2282</v>
      </c>
      <c r="D67" t="s">
        <v>2677</v>
      </c>
      <c r="E67" t="s">
        <v>2460</v>
      </c>
      <c r="F67" t="s">
        <v>2278</v>
      </c>
      <c r="G67" t="s">
        <v>2732</v>
      </c>
      <c r="H67" t="s">
        <v>2715</v>
      </c>
      <c r="I67">
        <v>448</v>
      </c>
      <c r="J67">
        <v>414</v>
      </c>
      <c r="K67">
        <v>386</v>
      </c>
      <c r="L67" t="s">
        <v>2792</v>
      </c>
      <c r="M67">
        <v>51</v>
      </c>
      <c r="N67" t="s">
        <v>2788</v>
      </c>
      <c r="O67">
        <v>185.630065823</v>
      </c>
    </row>
    <row r="68" spans="1:15">
      <c r="A68">
        <v>70</v>
      </c>
      <c r="B68" t="s">
        <v>2276</v>
      </c>
      <c r="C68" t="s">
        <v>2283</v>
      </c>
      <c r="D68" t="s">
        <v>2677</v>
      </c>
      <c r="E68" t="s">
        <v>2460</v>
      </c>
      <c r="F68" t="s">
        <v>2278</v>
      </c>
      <c r="G68" t="s">
        <v>2732</v>
      </c>
      <c r="H68" t="s">
        <v>2715</v>
      </c>
      <c r="I68">
        <v>358</v>
      </c>
      <c r="J68">
        <v>151</v>
      </c>
      <c r="K68">
        <v>414</v>
      </c>
      <c r="L68" t="s">
        <v>2793</v>
      </c>
      <c r="M68">
        <v>51</v>
      </c>
      <c r="N68" t="s">
        <v>2788</v>
      </c>
      <c r="O68">
        <v>185.630065823</v>
      </c>
    </row>
    <row r="69" spans="1:15">
      <c r="A69">
        <v>71</v>
      </c>
      <c r="B69" t="s">
        <v>2276</v>
      </c>
      <c r="C69" t="s">
        <v>2284</v>
      </c>
      <c r="D69" t="s">
        <v>2677</v>
      </c>
      <c r="E69" t="s">
        <v>2460</v>
      </c>
      <c r="F69" t="s">
        <v>2278</v>
      </c>
      <c r="G69" t="s">
        <v>2732</v>
      </c>
      <c r="H69" t="s">
        <v>2715</v>
      </c>
      <c r="I69">
        <v>511</v>
      </c>
      <c r="J69">
        <v>95</v>
      </c>
      <c r="K69">
        <v>459</v>
      </c>
      <c r="L69" t="s">
        <v>2794</v>
      </c>
      <c r="M69">
        <v>51</v>
      </c>
      <c r="N69" t="s">
        <v>2788</v>
      </c>
      <c r="O69">
        <v>185.630065823</v>
      </c>
    </row>
    <row r="70" spans="1:15">
      <c r="A70">
        <v>72</v>
      </c>
      <c r="B70" t="s">
        <v>2276</v>
      </c>
      <c r="C70" t="s">
        <v>2285</v>
      </c>
      <c r="D70" t="s">
        <v>2677</v>
      </c>
      <c r="E70" t="s">
        <v>2460</v>
      </c>
      <c r="F70" t="s">
        <v>2278</v>
      </c>
      <c r="G70" t="s">
        <v>2732</v>
      </c>
      <c r="H70" t="s">
        <v>2715</v>
      </c>
      <c r="I70">
        <v>383</v>
      </c>
      <c r="J70">
        <v>546</v>
      </c>
      <c r="K70">
        <v>627</v>
      </c>
      <c r="L70" t="s">
        <v>2795</v>
      </c>
      <c r="M70">
        <v>51</v>
      </c>
      <c r="N70" t="s">
        <v>2788</v>
      </c>
      <c r="O70">
        <v>185.630065823</v>
      </c>
    </row>
    <row r="71" spans="1:15">
      <c r="A71">
        <v>73</v>
      </c>
      <c r="B71" t="s">
        <v>2276</v>
      </c>
      <c r="C71" t="s">
        <v>2286</v>
      </c>
      <c r="D71" t="s">
        <v>2677</v>
      </c>
      <c r="E71" t="s">
        <v>2460</v>
      </c>
      <c r="F71" t="s">
        <v>2287</v>
      </c>
      <c r="G71" t="s">
        <v>2732</v>
      </c>
      <c r="H71" t="s">
        <v>2715</v>
      </c>
      <c r="I71">
        <v>549</v>
      </c>
      <c r="J71">
        <v>438</v>
      </c>
      <c r="K71">
        <v>498</v>
      </c>
      <c r="L71" t="s">
        <v>2796</v>
      </c>
      <c r="M71">
        <v>51</v>
      </c>
      <c r="N71" t="s">
        <v>2797</v>
      </c>
      <c r="O71">
        <v>185.630065823</v>
      </c>
    </row>
    <row r="72" spans="1:15">
      <c r="A72">
        <v>74</v>
      </c>
      <c r="B72" t="s">
        <v>2276</v>
      </c>
      <c r="C72" t="s">
        <v>2288</v>
      </c>
      <c r="D72" t="s">
        <v>2677</v>
      </c>
      <c r="E72" t="s">
        <v>2460</v>
      </c>
      <c r="F72" t="s">
        <v>2287</v>
      </c>
      <c r="G72" t="s">
        <v>2732</v>
      </c>
      <c r="H72" t="s">
        <v>2715</v>
      </c>
      <c r="I72">
        <v>605</v>
      </c>
      <c r="J72">
        <v>122</v>
      </c>
      <c r="K72">
        <v>579</v>
      </c>
      <c r="L72" t="s">
        <v>2798</v>
      </c>
      <c r="M72">
        <v>51</v>
      </c>
      <c r="N72" t="s">
        <v>2797</v>
      </c>
      <c r="O72">
        <v>185.630065823</v>
      </c>
    </row>
    <row r="73" spans="1:15">
      <c r="A73">
        <v>75</v>
      </c>
      <c r="B73" t="s">
        <v>2276</v>
      </c>
      <c r="C73" t="s">
        <v>2289</v>
      </c>
      <c r="D73" t="s">
        <v>2677</v>
      </c>
      <c r="E73" t="s">
        <v>2460</v>
      </c>
      <c r="F73" t="s">
        <v>2287</v>
      </c>
      <c r="G73" t="s">
        <v>2732</v>
      </c>
      <c r="H73" t="s">
        <v>2715</v>
      </c>
      <c r="I73">
        <v>408</v>
      </c>
      <c r="J73">
        <v>404</v>
      </c>
      <c r="K73">
        <v>373</v>
      </c>
      <c r="L73" t="s">
        <v>2799</v>
      </c>
      <c r="M73">
        <v>51</v>
      </c>
      <c r="N73" t="s">
        <v>2797</v>
      </c>
      <c r="O73">
        <v>185.630065823</v>
      </c>
    </row>
    <row r="74" spans="1:15">
      <c r="A74">
        <v>76</v>
      </c>
      <c r="B74" t="s">
        <v>2276</v>
      </c>
      <c r="C74" t="s">
        <v>2290</v>
      </c>
      <c r="D74" t="s">
        <v>2677</v>
      </c>
      <c r="E74" t="s">
        <v>2460</v>
      </c>
      <c r="F74" t="s">
        <v>2287</v>
      </c>
      <c r="G74" t="s">
        <v>2732</v>
      </c>
      <c r="H74" t="s">
        <v>2715</v>
      </c>
      <c r="I74">
        <v>416</v>
      </c>
      <c r="J74">
        <v>501</v>
      </c>
      <c r="K74">
        <v>603</v>
      </c>
      <c r="L74" t="s">
        <v>2800</v>
      </c>
      <c r="M74">
        <v>51</v>
      </c>
      <c r="N74" t="s">
        <v>2797</v>
      </c>
      <c r="O74">
        <v>185.630065823</v>
      </c>
    </row>
    <row r="75" spans="1:15">
      <c r="A75">
        <v>77</v>
      </c>
      <c r="B75" t="s">
        <v>2276</v>
      </c>
      <c r="C75" t="s">
        <v>2291</v>
      </c>
      <c r="D75" t="s">
        <v>2677</v>
      </c>
      <c r="E75" t="s">
        <v>2460</v>
      </c>
      <c r="F75" t="s">
        <v>2287</v>
      </c>
      <c r="G75" t="s">
        <v>2732</v>
      </c>
      <c r="H75" t="s">
        <v>2715</v>
      </c>
      <c r="I75">
        <v>594</v>
      </c>
      <c r="J75">
        <v>137</v>
      </c>
      <c r="K75">
        <v>509</v>
      </c>
      <c r="L75" t="s">
        <v>2801</v>
      </c>
      <c r="M75">
        <v>51</v>
      </c>
      <c r="N75" t="s">
        <v>2797</v>
      </c>
      <c r="O75">
        <v>185.630065823</v>
      </c>
    </row>
    <row r="76" spans="1:15">
      <c r="A76">
        <v>78</v>
      </c>
      <c r="B76" t="s">
        <v>2276</v>
      </c>
      <c r="C76" t="s">
        <v>2292</v>
      </c>
      <c r="D76" t="s">
        <v>2677</v>
      </c>
      <c r="E76" t="s">
        <v>2460</v>
      </c>
      <c r="F76" t="s">
        <v>2287</v>
      </c>
      <c r="G76" t="s">
        <v>2732</v>
      </c>
      <c r="H76" t="s">
        <v>2715</v>
      </c>
      <c r="I76">
        <v>460</v>
      </c>
      <c r="J76">
        <v>278</v>
      </c>
      <c r="K76">
        <v>446</v>
      </c>
      <c r="L76" t="s">
        <v>2802</v>
      </c>
      <c r="M76">
        <v>51</v>
      </c>
      <c r="N76" t="s">
        <v>2797</v>
      </c>
      <c r="O76">
        <v>185.630065823</v>
      </c>
    </row>
    <row r="77" spans="1:15">
      <c r="A77">
        <v>79</v>
      </c>
      <c r="B77" t="s">
        <v>2276</v>
      </c>
      <c r="C77" t="s">
        <v>2293</v>
      </c>
      <c r="D77" t="s">
        <v>2677</v>
      </c>
      <c r="E77" t="s">
        <v>2460</v>
      </c>
      <c r="F77" t="s">
        <v>2287</v>
      </c>
      <c r="G77" t="s">
        <v>2732</v>
      </c>
      <c r="H77" t="s">
        <v>2715</v>
      </c>
      <c r="I77">
        <v>217</v>
      </c>
      <c r="J77">
        <v>235</v>
      </c>
      <c r="K77">
        <v>249</v>
      </c>
      <c r="L77" t="s">
        <v>2803</v>
      </c>
      <c r="M77">
        <v>51</v>
      </c>
      <c r="N77" t="s">
        <v>2797</v>
      </c>
      <c r="O77">
        <v>185.630065823</v>
      </c>
    </row>
    <row r="78" spans="1:15">
      <c r="A78">
        <v>80</v>
      </c>
      <c r="B78" t="s">
        <v>2276</v>
      </c>
      <c r="C78" t="s">
        <v>2294</v>
      </c>
      <c r="D78" t="s">
        <v>2677</v>
      </c>
      <c r="E78" t="s">
        <v>2460</v>
      </c>
      <c r="F78" t="s">
        <v>2287</v>
      </c>
      <c r="G78" t="s">
        <v>2732</v>
      </c>
      <c r="H78" t="s">
        <v>2715</v>
      </c>
      <c r="I78">
        <v>607</v>
      </c>
      <c r="J78">
        <v>181</v>
      </c>
      <c r="K78">
        <v>474</v>
      </c>
      <c r="L78" t="s">
        <v>2804</v>
      </c>
      <c r="M78">
        <v>51</v>
      </c>
      <c r="N78" t="s">
        <v>2797</v>
      </c>
      <c r="O78">
        <v>185.630065823</v>
      </c>
    </row>
    <row r="79" spans="1:15">
      <c r="A79">
        <v>177</v>
      </c>
      <c r="B79" t="s">
        <v>2385</v>
      </c>
      <c r="C79" t="s">
        <v>2403</v>
      </c>
      <c r="D79" t="s">
        <v>2460</v>
      </c>
      <c r="E79" t="s">
        <v>2460</v>
      </c>
      <c r="F79" t="s">
        <v>2296</v>
      </c>
      <c r="G79" t="s">
        <v>2896</v>
      </c>
      <c r="H79" t="s">
        <v>2877</v>
      </c>
      <c r="I79">
        <v>362</v>
      </c>
      <c r="J79">
        <v>262</v>
      </c>
      <c r="K79">
        <v>483</v>
      </c>
      <c r="L79" t="s">
        <v>2916</v>
      </c>
      <c r="M79">
        <v>52</v>
      </c>
      <c r="N79" t="s">
        <v>2917</v>
      </c>
      <c r="O79">
        <v>188.24043152799999</v>
      </c>
    </row>
    <row r="80" spans="1:15">
      <c r="A80">
        <v>178</v>
      </c>
      <c r="B80" t="s">
        <v>2385</v>
      </c>
      <c r="C80" t="s">
        <v>2404</v>
      </c>
      <c r="D80" t="s">
        <v>2460</v>
      </c>
      <c r="E80" t="s">
        <v>2460</v>
      </c>
      <c r="F80" t="s">
        <v>2296</v>
      </c>
      <c r="G80" t="s">
        <v>2896</v>
      </c>
      <c r="H80" t="s">
        <v>2877</v>
      </c>
      <c r="I80">
        <v>781</v>
      </c>
      <c r="J80">
        <v>309</v>
      </c>
      <c r="K80">
        <v>893</v>
      </c>
      <c r="L80" t="s">
        <v>2918</v>
      </c>
      <c r="M80">
        <v>52</v>
      </c>
      <c r="N80" t="s">
        <v>2917</v>
      </c>
      <c r="O80">
        <v>188.24043152799999</v>
      </c>
    </row>
    <row r="81" spans="1:15">
      <c r="A81">
        <v>179</v>
      </c>
      <c r="B81" t="s">
        <v>2385</v>
      </c>
      <c r="C81" t="s">
        <v>2405</v>
      </c>
      <c r="D81" t="s">
        <v>2460</v>
      </c>
      <c r="E81" t="s">
        <v>2460</v>
      </c>
      <c r="F81" t="s">
        <v>2296</v>
      </c>
      <c r="G81" t="s">
        <v>2896</v>
      </c>
      <c r="H81" t="s">
        <v>2877</v>
      </c>
      <c r="I81">
        <v>451</v>
      </c>
      <c r="J81">
        <v>32</v>
      </c>
      <c r="K81">
        <v>826</v>
      </c>
      <c r="L81" t="s">
        <v>2919</v>
      </c>
      <c r="M81">
        <v>52</v>
      </c>
      <c r="N81" t="s">
        <v>2917</v>
      </c>
      <c r="O81">
        <v>188.24043152799999</v>
      </c>
    </row>
    <row r="82" spans="1:15">
      <c r="A82">
        <v>180</v>
      </c>
      <c r="B82" t="s">
        <v>2385</v>
      </c>
      <c r="C82" t="s">
        <v>2406</v>
      </c>
      <c r="D82" t="s">
        <v>2460</v>
      </c>
      <c r="E82" t="s">
        <v>2460</v>
      </c>
      <c r="F82" t="s">
        <v>2296</v>
      </c>
      <c r="G82" t="s">
        <v>2896</v>
      </c>
      <c r="H82" t="s">
        <v>2877</v>
      </c>
      <c r="I82">
        <v>360</v>
      </c>
      <c r="J82">
        <v>268</v>
      </c>
      <c r="K82">
        <v>783</v>
      </c>
      <c r="L82" t="s">
        <v>2920</v>
      </c>
      <c r="M82">
        <v>52</v>
      </c>
      <c r="N82" t="s">
        <v>2917</v>
      </c>
      <c r="O82">
        <v>188.24043152799999</v>
      </c>
    </row>
    <row r="83" spans="1:15">
      <c r="A83">
        <v>181</v>
      </c>
      <c r="B83" t="s">
        <v>2385</v>
      </c>
      <c r="C83" t="s">
        <v>2407</v>
      </c>
      <c r="D83" t="s">
        <v>2460</v>
      </c>
      <c r="E83" t="s">
        <v>2460</v>
      </c>
      <c r="F83" t="s">
        <v>2296</v>
      </c>
      <c r="G83" t="s">
        <v>2896</v>
      </c>
      <c r="H83" t="s">
        <v>2877</v>
      </c>
      <c r="I83">
        <v>458</v>
      </c>
      <c r="J83">
        <v>587</v>
      </c>
      <c r="K83">
        <v>551</v>
      </c>
      <c r="L83" t="s">
        <v>2921</v>
      </c>
      <c r="M83">
        <v>52</v>
      </c>
      <c r="N83" t="s">
        <v>2917</v>
      </c>
      <c r="O83">
        <v>188.24043152799999</v>
      </c>
    </row>
    <row r="84" spans="1:15">
      <c r="A84">
        <v>182</v>
      </c>
      <c r="B84" t="s">
        <v>2385</v>
      </c>
      <c r="C84" t="s">
        <v>2408</v>
      </c>
      <c r="D84" t="s">
        <v>2460</v>
      </c>
      <c r="E84" t="s">
        <v>2460</v>
      </c>
      <c r="F84" t="s">
        <v>2296</v>
      </c>
      <c r="G84" t="s">
        <v>2896</v>
      </c>
      <c r="H84" t="s">
        <v>2877</v>
      </c>
      <c r="I84">
        <v>403</v>
      </c>
      <c r="J84">
        <v>444</v>
      </c>
      <c r="K84">
        <v>818</v>
      </c>
      <c r="L84" t="s">
        <v>2922</v>
      </c>
      <c r="M84">
        <v>52</v>
      </c>
      <c r="N84" t="s">
        <v>2917</v>
      </c>
      <c r="O84">
        <v>188.24043152799999</v>
      </c>
    </row>
    <row r="85" spans="1:15">
      <c r="A85">
        <v>183</v>
      </c>
      <c r="B85" t="s">
        <v>2385</v>
      </c>
      <c r="C85" t="s">
        <v>2409</v>
      </c>
      <c r="D85" t="s">
        <v>2460</v>
      </c>
      <c r="E85" t="s">
        <v>2460</v>
      </c>
      <c r="F85" t="s">
        <v>2296</v>
      </c>
      <c r="G85" t="s">
        <v>2896</v>
      </c>
      <c r="H85" t="s">
        <v>2877</v>
      </c>
      <c r="I85">
        <v>585</v>
      </c>
      <c r="J85">
        <v>568</v>
      </c>
      <c r="K85">
        <v>896</v>
      </c>
      <c r="L85" t="s">
        <v>2923</v>
      </c>
      <c r="M85">
        <v>52</v>
      </c>
      <c r="N85" t="s">
        <v>2917</v>
      </c>
      <c r="O85">
        <v>188.24043152799999</v>
      </c>
    </row>
    <row r="86" spans="1:15">
      <c r="A86">
        <v>184</v>
      </c>
      <c r="B86" t="s">
        <v>2385</v>
      </c>
      <c r="C86" t="s">
        <v>2410</v>
      </c>
      <c r="D86" t="s">
        <v>2460</v>
      </c>
      <c r="E86" t="s">
        <v>2460</v>
      </c>
      <c r="F86" t="s">
        <v>2296</v>
      </c>
      <c r="G86" t="s">
        <v>2896</v>
      </c>
      <c r="H86" t="s">
        <v>2877</v>
      </c>
      <c r="I86">
        <v>669</v>
      </c>
      <c r="J86">
        <v>541</v>
      </c>
      <c r="K86">
        <v>337</v>
      </c>
      <c r="L86" t="s">
        <v>2924</v>
      </c>
      <c r="M86">
        <v>52</v>
      </c>
      <c r="N86" t="s">
        <v>2917</v>
      </c>
      <c r="O86">
        <v>188.24043152799999</v>
      </c>
    </row>
    <row r="87" spans="1:15">
      <c r="A87">
        <v>185</v>
      </c>
      <c r="B87" t="s">
        <v>2385</v>
      </c>
      <c r="C87" t="s">
        <v>2412</v>
      </c>
      <c r="D87" t="s">
        <v>2460</v>
      </c>
      <c r="E87" t="s">
        <v>2460</v>
      </c>
      <c r="F87" t="s">
        <v>2306</v>
      </c>
      <c r="G87" t="s">
        <v>2896</v>
      </c>
      <c r="H87" t="s">
        <v>2877</v>
      </c>
      <c r="I87">
        <v>423</v>
      </c>
      <c r="J87">
        <v>51</v>
      </c>
      <c r="K87">
        <v>564</v>
      </c>
      <c r="L87" t="s">
        <v>2925</v>
      </c>
      <c r="M87">
        <v>52</v>
      </c>
      <c r="N87" t="s">
        <v>2926</v>
      </c>
      <c r="O87">
        <v>188.24043152799999</v>
      </c>
    </row>
    <row r="88" spans="1:15">
      <c r="A88">
        <v>186</v>
      </c>
      <c r="B88" t="s">
        <v>2385</v>
      </c>
      <c r="C88" t="s">
        <v>2413</v>
      </c>
      <c r="D88" t="s">
        <v>2460</v>
      </c>
      <c r="E88" t="s">
        <v>2460</v>
      </c>
      <c r="F88" t="s">
        <v>2306</v>
      </c>
      <c r="G88" t="s">
        <v>2896</v>
      </c>
      <c r="H88" t="s">
        <v>2877</v>
      </c>
      <c r="I88">
        <v>544</v>
      </c>
      <c r="J88">
        <v>557</v>
      </c>
      <c r="K88">
        <v>608</v>
      </c>
      <c r="L88" t="s">
        <v>2927</v>
      </c>
      <c r="M88">
        <v>52</v>
      </c>
      <c r="N88" t="s">
        <v>2926</v>
      </c>
      <c r="O88">
        <v>188.24043152799999</v>
      </c>
    </row>
    <row r="89" spans="1:15">
      <c r="A89">
        <v>187</v>
      </c>
      <c r="B89" t="s">
        <v>2385</v>
      </c>
      <c r="C89" t="s">
        <v>2414</v>
      </c>
      <c r="D89" t="s">
        <v>2460</v>
      </c>
      <c r="E89" t="s">
        <v>2460</v>
      </c>
      <c r="F89" t="s">
        <v>2306</v>
      </c>
      <c r="G89" t="s">
        <v>2896</v>
      </c>
      <c r="H89" t="s">
        <v>2877</v>
      </c>
      <c r="I89">
        <v>620</v>
      </c>
      <c r="J89">
        <v>427</v>
      </c>
      <c r="K89">
        <v>365</v>
      </c>
      <c r="L89" t="s">
        <v>2928</v>
      </c>
      <c r="M89">
        <v>52</v>
      </c>
      <c r="N89" t="s">
        <v>2926</v>
      </c>
      <c r="O89">
        <v>188.24043152799999</v>
      </c>
    </row>
    <row r="90" spans="1:15">
      <c r="A90">
        <v>188</v>
      </c>
      <c r="B90" t="s">
        <v>2385</v>
      </c>
      <c r="C90" t="s">
        <v>2415</v>
      </c>
      <c r="D90" t="s">
        <v>2460</v>
      </c>
      <c r="E90" t="s">
        <v>2460</v>
      </c>
      <c r="F90" t="s">
        <v>2306</v>
      </c>
      <c r="G90" t="s">
        <v>2896</v>
      </c>
      <c r="H90" t="s">
        <v>2877</v>
      </c>
      <c r="I90">
        <v>420</v>
      </c>
      <c r="J90">
        <v>223</v>
      </c>
      <c r="K90">
        <v>375</v>
      </c>
      <c r="L90" t="s">
        <v>2929</v>
      </c>
      <c r="M90">
        <v>52</v>
      </c>
      <c r="N90" t="s">
        <v>2926</v>
      </c>
      <c r="O90">
        <v>188.24043152799999</v>
      </c>
    </row>
    <row r="91" spans="1:15">
      <c r="A91">
        <v>189</v>
      </c>
      <c r="B91" t="s">
        <v>2385</v>
      </c>
      <c r="C91" t="s">
        <v>2417</v>
      </c>
      <c r="D91" t="s">
        <v>2460</v>
      </c>
      <c r="E91" t="s">
        <v>2460</v>
      </c>
      <c r="F91" t="s">
        <v>2306</v>
      </c>
      <c r="G91" t="s">
        <v>2896</v>
      </c>
      <c r="H91" t="s">
        <v>2877</v>
      </c>
      <c r="I91">
        <v>367</v>
      </c>
      <c r="J91">
        <v>354</v>
      </c>
      <c r="K91">
        <v>537</v>
      </c>
      <c r="L91" t="s">
        <v>2930</v>
      </c>
      <c r="M91">
        <v>52</v>
      </c>
      <c r="N91" t="s">
        <v>2926</v>
      </c>
      <c r="O91">
        <v>188.24043152799999</v>
      </c>
    </row>
    <row r="92" spans="1:15">
      <c r="A92">
        <v>190</v>
      </c>
      <c r="B92" t="s">
        <v>2385</v>
      </c>
      <c r="C92" t="s">
        <v>2418</v>
      </c>
      <c r="D92" t="s">
        <v>2460</v>
      </c>
      <c r="E92" t="s">
        <v>2460</v>
      </c>
      <c r="F92" t="s">
        <v>2306</v>
      </c>
      <c r="G92" t="s">
        <v>2896</v>
      </c>
      <c r="H92" t="s">
        <v>2877</v>
      </c>
      <c r="I92">
        <v>526</v>
      </c>
      <c r="J92">
        <v>164</v>
      </c>
      <c r="K92">
        <v>393</v>
      </c>
      <c r="L92" t="s">
        <v>2931</v>
      </c>
      <c r="M92">
        <v>52</v>
      </c>
      <c r="N92" t="s">
        <v>2926</v>
      </c>
      <c r="O92">
        <v>188.24043152799999</v>
      </c>
    </row>
    <row r="93" spans="1:15">
      <c r="A93">
        <v>191</v>
      </c>
      <c r="B93" t="s">
        <v>2385</v>
      </c>
      <c r="C93" t="s">
        <v>2419</v>
      </c>
      <c r="D93" t="s">
        <v>2460</v>
      </c>
      <c r="E93" t="s">
        <v>2460</v>
      </c>
      <c r="F93" t="s">
        <v>2306</v>
      </c>
      <c r="G93" t="s">
        <v>2896</v>
      </c>
      <c r="H93" t="s">
        <v>2877</v>
      </c>
      <c r="I93">
        <v>522</v>
      </c>
      <c r="J93">
        <v>336</v>
      </c>
      <c r="K93">
        <v>417</v>
      </c>
      <c r="L93" t="s">
        <v>2932</v>
      </c>
      <c r="M93">
        <v>52</v>
      </c>
      <c r="N93" t="s">
        <v>2926</v>
      </c>
      <c r="O93">
        <v>188.24043152799999</v>
      </c>
    </row>
    <row r="94" spans="1:15">
      <c r="A94">
        <v>192</v>
      </c>
      <c r="B94" t="s">
        <v>2385</v>
      </c>
      <c r="C94" t="s">
        <v>2420</v>
      </c>
      <c r="D94" t="s">
        <v>2460</v>
      </c>
      <c r="E94" t="s">
        <v>2460</v>
      </c>
      <c r="F94" t="s">
        <v>2306</v>
      </c>
      <c r="G94" t="s">
        <v>2896</v>
      </c>
      <c r="H94" t="s">
        <v>2877</v>
      </c>
      <c r="I94">
        <v>591</v>
      </c>
      <c r="J94">
        <v>263</v>
      </c>
      <c r="K94">
        <v>297</v>
      </c>
      <c r="L94" t="s">
        <v>2933</v>
      </c>
      <c r="M94">
        <v>52</v>
      </c>
      <c r="N94" t="s">
        <v>2926</v>
      </c>
      <c r="O94">
        <v>188.24043152799999</v>
      </c>
    </row>
    <row r="95" spans="1:15">
      <c r="A95">
        <v>1</v>
      </c>
      <c r="B95" t="s">
        <v>2176</v>
      </c>
      <c r="C95" t="s">
        <v>2177</v>
      </c>
      <c r="D95" t="s">
        <v>2677</v>
      </c>
      <c r="E95" t="s">
        <v>2460</v>
      </c>
      <c r="F95" t="s">
        <v>2178</v>
      </c>
      <c r="G95" t="s">
        <v>2714</v>
      </c>
      <c r="H95" t="s">
        <v>2715</v>
      </c>
      <c r="I95">
        <v>436</v>
      </c>
      <c r="J95">
        <v>17</v>
      </c>
      <c r="K95">
        <v>752</v>
      </c>
      <c r="L95" t="s">
        <v>2716</v>
      </c>
      <c r="M95">
        <v>52</v>
      </c>
      <c r="N95" t="s">
        <v>2717</v>
      </c>
      <c r="O95">
        <v>194.43839254400001</v>
      </c>
    </row>
    <row r="96" spans="1:15">
      <c r="A96">
        <v>2</v>
      </c>
      <c r="B96" t="s">
        <v>2176</v>
      </c>
      <c r="C96" t="s">
        <v>2183</v>
      </c>
      <c r="D96" t="s">
        <v>2677</v>
      </c>
      <c r="E96" t="s">
        <v>2460</v>
      </c>
      <c r="F96" t="s">
        <v>2178</v>
      </c>
      <c r="G96" t="s">
        <v>2714</v>
      </c>
      <c r="H96" t="s">
        <v>2715</v>
      </c>
      <c r="I96">
        <v>568</v>
      </c>
      <c r="J96">
        <v>121</v>
      </c>
      <c r="K96">
        <v>737</v>
      </c>
      <c r="L96" t="s">
        <v>2718</v>
      </c>
      <c r="M96">
        <v>52</v>
      </c>
      <c r="N96" t="s">
        <v>2717</v>
      </c>
      <c r="O96">
        <v>194.43839254400001</v>
      </c>
    </row>
    <row r="97" spans="1:15">
      <c r="A97">
        <v>4</v>
      </c>
      <c r="B97" t="s">
        <v>2176</v>
      </c>
      <c r="C97" t="s">
        <v>2186</v>
      </c>
      <c r="D97" t="s">
        <v>2677</v>
      </c>
      <c r="E97" t="s">
        <v>2460</v>
      </c>
      <c r="F97" t="s">
        <v>2178</v>
      </c>
      <c r="G97" t="s">
        <v>2714</v>
      </c>
      <c r="H97" t="s">
        <v>2715</v>
      </c>
      <c r="I97">
        <v>652</v>
      </c>
      <c r="J97">
        <v>115</v>
      </c>
      <c r="K97">
        <v>532</v>
      </c>
      <c r="L97" t="s">
        <v>2719</v>
      </c>
      <c r="M97">
        <v>52</v>
      </c>
      <c r="N97" t="s">
        <v>2717</v>
      </c>
      <c r="O97">
        <v>194.43839254400001</v>
      </c>
    </row>
    <row r="98" spans="1:15">
      <c r="A98">
        <v>5</v>
      </c>
      <c r="B98" t="s">
        <v>2176</v>
      </c>
      <c r="C98" t="s">
        <v>2189</v>
      </c>
      <c r="D98" t="s">
        <v>2677</v>
      </c>
      <c r="E98" t="s">
        <v>2460</v>
      </c>
      <c r="F98" t="s">
        <v>2178</v>
      </c>
      <c r="G98" t="s">
        <v>2714</v>
      </c>
      <c r="H98" t="s">
        <v>2715</v>
      </c>
      <c r="I98">
        <v>497</v>
      </c>
      <c r="J98">
        <v>502</v>
      </c>
      <c r="K98">
        <v>577</v>
      </c>
      <c r="L98" t="s">
        <v>2720</v>
      </c>
      <c r="M98">
        <v>52</v>
      </c>
      <c r="N98" t="s">
        <v>2717</v>
      </c>
      <c r="O98">
        <v>194.43839254400001</v>
      </c>
    </row>
    <row r="99" spans="1:15">
      <c r="A99">
        <v>6</v>
      </c>
      <c r="B99" t="s">
        <v>2176</v>
      </c>
      <c r="C99" t="s">
        <v>2190</v>
      </c>
      <c r="D99" t="s">
        <v>2677</v>
      </c>
      <c r="E99" t="s">
        <v>2460</v>
      </c>
      <c r="F99" t="s">
        <v>2178</v>
      </c>
      <c r="G99" t="s">
        <v>2714</v>
      </c>
      <c r="H99" t="s">
        <v>2715</v>
      </c>
      <c r="I99">
        <v>447</v>
      </c>
      <c r="J99">
        <v>177</v>
      </c>
      <c r="K99">
        <v>634</v>
      </c>
      <c r="L99" t="s">
        <v>2721</v>
      </c>
      <c r="M99">
        <v>52</v>
      </c>
      <c r="N99" t="s">
        <v>2717</v>
      </c>
      <c r="O99">
        <v>194.43839254400001</v>
      </c>
    </row>
    <row r="100" spans="1:15">
      <c r="A100">
        <v>7</v>
      </c>
      <c r="B100" t="s">
        <v>2176</v>
      </c>
      <c r="C100" t="s">
        <v>2191</v>
      </c>
      <c r="D100" t="s">
        <v>2677</v>
      </c>
      <c r="E100" t="s">
        <v>2460</v>
      </c>
      <c r="F100" t="s">
        <v>2178</v>
      </c>
      <c r="G100" t="s">
        <v>2714</v>
      </c>
      <c r="H100" t="s">
        <v>2715</v>
      </c>
      <c r="I100">
        <v>452</v>
      </c>
      <c r="J100">
        <v>531</v>
      </c>
      <c r="K100">
        <v>665</v>
      </c>
      <c r="L100" t="s">
        <v>2722</v>
      </c>
      <c r="M100">
        <v>52</v>
      </c>
      <c r="N100" t="s">
        <v>2717</v>
      </c>
      <c r="O100">
        <v>194.43839254400001</v>
      </c>
    </row>
    <row r="101" spans="1:15">
      <c r="A101">
        <v>8</v>
      </c>
      <c r="B101" t="s">
        <v>2176</v>
      </c>
      <c r="C101" t="s">
        <v>2192</v>
      </c>
      <c r="D101" t="s">
        <v>2677</v>
      </c>
      <c r="E101" t="s">
        <v>2460</v>
      </c>
      <c r="F101" t="s">
        <v>2178</v>
      </c>
      <c r="G101" t="s">
        <v>2714</v>
      </c>
      <c r="H101" t="s">
        <v>2715</v>
      </c>
      <c r="I101">
        <v>389</v>
      </c>
      <c r="J101">
        <v>406</v>
      </c>
      <c r="K101">
        <v>701</v>
      </c>
      <c r="L101" t="s">
        <v>2723</v>
      </c>
      <c r="M101">
        <v>52</v>
      </c>
      <c r="N101" t="s">
        <v>2717</v>
      </c>
      <c r="O101">
        <v>194.43839254400001</v>
      </c>
    </row>
    <row r="102" spans="1:15">
      <c r="A102">
        <v>9</v>
      </c>
      <c r="B102" t="s">
        <v>2176</v>
      </c>
      <c r="C102" t="s">
        <v>2193</v>
      </c>
      <c r="D102" t="s">
        <v>2677</v>
      </c>
      <c r="E102" t="s">
        <v>2460</v>
      </c>
      <c r="F102" t="s">
        <v>2194</v>
      </c>
      <c r="G102" t="s">
        <v>2714</v>
      </c>
      <c r="H102" t="s">
        <v>2715</v>
      </c>
      <c r="I102">
        <v>514</v>
      </c>
      <c r="J102">
        <v>169</v>
      </c>
      <c r="K102">
        <v>476</v>
      </c>
      <c r="L102" t="s">
        <v>2724</v>
      </c>
      <c r="M102">
        <v>52</v>
      </c>
      <c r="N102" t="s">
        <v>2725</v>
      </c>
      <c r="O102">
        <v>194.43839254400001</v>
      </c>
    </row>
    <row r="103" spans="1:15">
      <c r="A103">
        <v>10</v>
      </c>
      <c r="B103" t="s">
        <v>2176</v>
      </c>
      <c r="C103" t="s">
        <v>2196</v>
      </c>
      <c r="D103" t="s">
        <v>2677</v>
      </c>
      <c r="E103" t="s">
        <v>2460</v>
      </c>
      <c r="F103" t="s">
        <v>2194</v>
      </c>
      <c r="G103" t="s">
        <v>2714</v>
      </c>
      <c r="H103" t="s">
        <v>2715</v>
      </c>
      <c r="I103">
        <v>286</v>
      </c>
      <c r="J103">
        <v>91</v>
      </c>
      <c r="K103">
        <v>606</v>
      </c>
      <c r="L103" t="s">
        <v>2726</v>
      </c>
      <c r="M103">
        <v>52</v>
      </c>
      <c r="N103" t="s">
        <v>2725</v>
      </c>
      <c r="O103">
        <v>194.43839254400001</v>
      </c>
    </row>
    <row r="104" spans="1:15">
      <c r="A104">
        <v>11</v>
      </c>
      <c r="B104" t="s">
        <v>2176</v>
      </c>
      <c r="C104" t="s">
        <v>2197</v>
      </c>
      <c r="D104" t="s">
        <v>2677</v>
      </c>
      <c r="E104" t="s">
        <v>2460</v>
      </c>
      <c r="F104" t="s">
        <v>2194</v>
      </c>
      <c r="G104" t="s">
        <v>2714</v>
      </c>
      <c r="H104" t="s">
        <v>2715</v>
      </c>
      <c r="I104">
        <v>543</v>
      </c>
      <c r="J104">
        <v>446</v>
      </c>
      <c r="K104">
        <v>523</v>
      </c>
      <c r="L104" t="s">
        <v>2727</v>
      </c>
      <c r="M104">
        <v>52</v>
      </c>
      <c r="N104" t="s">
        <v>2725</v>
      </c>
      <c r="O104">
        <v>194.43839254400001</v>
      </c>
    </row>
    <row r="105" spans="1:15">
      <c r="A105">
        <v>13</v>
      </c>
      <c r="B105" t="s">
        <v>2176</v>
      </c>
      <c r="C105" t="s">
        <v>2199</v>
      </c>
      <c r="D105" t="s">
        <v>2677</v>
      </c>
      <c r="E105" t="s">
        <v>2460</v>
      </c>
      <c r="F105" t="s">
        <v>2194</v>
      </c>
      <c r="G105" t="s">
        <v>2714</v>
      </c>
      <c r="H105" t="s">
        <v>2715</v>
      </c>
      <c r="I105">
        <v>595</v>
      </c>
      <c r="J105">
        <v>450</v>
      </c>
      <c r="K105">
        <v>241</v>
      </c>
      <c r="L105" t="s">
        <v>2728</v>
      </c>
      <c r="M105">
        <v>52</v>
      </c>
      <c r="N105" t="s">
        <v>2725</v>
      </c>
      <c r="O105">
        <v>194.43839254400001</v>
      </c>
    </row>
    <row r="106" spans="1:15">
      <c r="A106">
        <v>14</v>
      </c>
      <c r="B106" t="s">
        <v>2176</v>
      </c>
      <c r="C106" t="s">
        <v>2201</v>
      </c>
      <c r="D106" t="s">
        <v>2677</v>
      </c>
      <c r="E106" t="s">
        <v>2460</v>
      </c>
      <c r="F106" t="s">
        <v>2194</v>
      </c>
      <c r="G106" t="s">
        <v>2714</v>
      </c>
      <c r="H106" t="s">
        <v>2715</v>
      </c>
      <c r="I106">
        <v>609</v>
      </c>
      <c r="J106">
        <v>382</v>
      </c>
      <c r="K106">
        <v>503</v>
      </c>
      <c r="L106" t="s">
        <v>2729</v>
      </c>
      <c r="M106">
        <v>52</v>
      </c>
      <c r="N106" t="s">
        <v>2725</v>
      </c>
      <c r="O106">
        <v>194.43839254400001</v>
      </c>
    </row>
    <row r="107" spans="1:15">
      <c r="A107">
        <v>15</v>
      </c>
      <c r="B107" t="s">
        <v>2176</v>
      </c>
      <c r="C107" t="s">
        <v>2202</v>
      </c>
      <c r="D107" t="s">
        <v>2677</v>
      </c>
      <c r="E107" t="s">
        <v>2460</v>
      </c>
      <c r="F107" t="s">
        <v>2194</v>
      </c>
      <c r="G107" t="s">
        <v>2714</v>
      </c>
      <c r="H107" t="s">
        <v>2715</v>
      </c>
      <c r="I107">
        <v>222</v>
      </c>
      <c r="J107">
        <v>415</v>
      </c>
      <c r="K107">
        <v>685</v>
      </c>
      <c r="L107" t="s">
        <v>2730</v>
      </c>
      <c r="M107">
        <v>52</v>
      </c>
      <c r="N107" t="s">
        <v>2725</v>
      </c>
      <c r="O107">
        <v>194.43839254400001</v>
      </c>
    </row>
    <row r="108" spans="1:15">
      <c r="A108">
        <v>16</v>
      </c>
      <c r="B108" t="s">
        <v>2176</v>
      </c>
      <c r="C108" t="s">
        <v>2205</v>
      </c>
      <c r="D108" t="s">
        <v>2677</v>
      </c>
      <c r="E108" t="s">
        <v>2460</v>
      </c>
      <c r="F108" t="s">
        <v>2194</v>
      </c>
      <c r="G108" t="s">
        <v>2714</v>
      </c>
      <c r="H108" t="s">
        <v>2715</v>
      </c>
      <c r="I108">
        <v>405</v>
      </c>
      <c r="J108">
        <v>519</v>
      </c>
      <c r="K108">
        <v>644</v>
      </c>
      <c r="L108" t="s">
        <v>2731</v>
      </c>
      <c r="M108">
        <v>52</v>
      </c>
      <c r="N108" t="s">
        <v>2725</v>
      </c>
      <c r="O108">
        <v>194.43839254400001</v>
      </c>
    </row>
    <row r="109" spans="1:15">
      <c r="A109">
        <v>82</v>
      </c>
      <c r="B109" t="s">
        <v>2276</v>
      </c>
      <c r="C109" t="s">
        <v>2298</v>
      </c>
      <c r="D109" t="s">
        <v>2677</v>
      </c>
      <c r="E109" t="s">
        <v>2460</v>
      </c>
      <c r="F109" t="s">
        <v>2296</v>
      </c>
      <c r="G109" t="s">
        <v>2732</v>
      </c>
      <c r="H109" t="s">
        <v>2807</v>
      </c>
      <c r="I109">
        <v>536</v>
      </c>
      <c r="J109">
        <v>83</v>
      </c>
      <c r="K109">
        <v>840</v>
      </c>
      <c r="L109" t="s">
        <v>2808</v>
      </c>
      <c r="M109">
        <v>52</v>
      </c>
      <c r="N109" t="s">
        <v>2806</v>
      </c>
      <c r="O109">
        <v>194.93009798400001</v>
      </c>
    </row>
    <row r="110" spans="1:15">
      <c r="A110">
        <v>83</v>
      </c>
      <c r="B110" t="s">
        <v>2276</v>
      </c>
      <c r="C110" t="s">
        <v>2299</v>
      </c>
      <c r="D110" t="s">
        <v>2677</v>
      </c>
      <c r="E110" t="s">
        <v>2460</v>
      </c>
      <c r="F110" t="s">
        <v>2296</v>
      </c>
      <c r="G110" t="s">
        <v>2732</v>
      </c>
      <c r="H110" t="s">
        <v>2807</v>
      </c>
      <c r="I110">
        <v>494</v>
      </c>
      <c r="J110">
        <v>134</v>
      </c>
      <c r="K110">
        <v>298</v>
      </c>
      <c r="L110" t="s">
        <v>2809</v>
      </c>
      <c r="M110">
        <v>52</v>
      </c>
      <c r="N110" t="s">
        <v>2806</v>
      </c>
      <c r="O110">
        <v>194.93009798400001</v>
      </c>
    </row>
    <row r="111" spans="1:15">
      <c r="A111">
        <v>84</v>
      </c>
      <c r="B111" t="s">
        <v>2276</v>
      </c>
      <c r="C111" t="s">
        <v>2300</v>
      </c>
      <c r="D111" t="s">
        <v>2677</v>
      </c>
      <c r="E111" t="s">
        <v>2460</v>
      </c>
      <c r="F111" t="s">
        <v>2296</v>
      </c>
      <c r="G111" t="s">
        <v>2732</v>
      </c>
      <c r="H111" t="s">
        <v>2807</v>
      </c>
      <c r="I111">
        <v>291</v>
      </c>
      <c r="J111">
        <v>49</v>
      </c>
      <c r="K111">
        <v>520</v>
      </c>
      <c r="L111" t="s">
        <v>2810</v>
      </c>
      <c r="M111">
        <v>52</v>
      </c>
      <c r="N111" t="s">
        <v>2806</v>
      </c>
      <c r="O111">
        <v>194.93009798400001</v>
      </c>
    </row>
    <row r="112" spans="1:15">
      <c r="A112">
        <v>85</v>
      </c>
      <c r="B112" t="s">
        <v>2276</v>
      </c>
      <c r="C112" t="s">
        <v>2301</v>
      </c>
      <c r="D112" t="s">
        <v>2677</v>
      </c>
      <c r="E112" t="s">
        <v>2460</v>
      </c>
      <c r="F112" t="s">
        <v>2296</v>
      </c>
      <c r="G112" t="s">
        <v>2732</v>
      </c>
      <c r="H112" t="s">
        <v>2807</v>
      </c>
      <c r="I112">
        <v>308</v>
      </c>
      <c r="J112">
        <v>315</v>
      </c>
      <c r="K112">
        <v>441</v>
      </c>
      <c r="L112" t="s">
        <v>2811</v>
      </c>
      <c r="M112">
        <v>52</v>
      </c>
      <c r="N112" t="s">
        <v>2806</v>
      </c>
      <c r="O112">
        <v>194.93009798400001</v>
      </c>
    </row>
    <row r="113" spans="1:15">
      <c r="A113">
        <v>86</v>
      </c>
      <c r="B113" t="s">
        <v>2276</v>
      </c>
      <c r="C113" t="s">
        <v>2302</v>
      </c>
      <c r="D113" t="s">
        <v>2677</v>
      </c>
      <c r="E113" t="s">
        <v>2460</v>
      </c>
      <c r="F113" t="s">
        <v>2296</v>
      </c>
      <c r="G113" t="s">
        <v>2732</v>
      </c>
      <c r="H113" t="s">
        <v>2807</v>
      </c>
      <c r="I113">
        <v>723</v>
      </c>
      <c r="J113">
        <v>1</v>
      </c>
      <c r="K113">
        <v>561</v>
      </c>
      <c r="L113" t="s">
        <v>2812</v>
      </c>
      <c r="M113">
        <v>52</v>
      </c>
      <c r="N113" t="s">
        <v>2806</v>
      </c>
      <c r="O113">
        <v>194.93009798400001</v>
      </c>
    </row>
    <row r="114" spans="1:15">
      <c r="A114">
        <v>87</v>
      </c>
      <c r="B114" t="s">
        <v>2276</v>
      </c>
      <c r="C114" t="s">
        <v>2303</v>
      </c>
      <c r="D114" t="s">
        <v>2677</v>
      </c>
      <c r="E114" t="s">
        <v>2460</v>
      </c>
      <c r="F114" t="s">
        <v>2296</v>
      </c>
      <c r="G114" t="s">
        <v>2732</v>
      </c>
      <c r="H114" t="s">
        <v>2807</v>
      </c>
      <c r="I114">
        <v>628</v>
      </c>
      <c r="J114">
        <v>408</v>
      </c>
      <c r="K114">
        <v>632</v>
      </c>
      <c r="L114" t="s">
        <v>2813</v>
      </c>
      <c r="M114">
        <v>52</v>
      </c>
      <c r="N114" t="s">
        <v>2806</v>
      </c>
      <c r="O114">
        <v>194.93009798400001</v>
      </c>
    </row>
    <row r="115" spans="1:15">
      <c r="A115">
        <v>89</v>
      </c>
      <c r="B115" t="s">
        <v>2276</v>
      </c>
      <c r="C115" t="s">
        <v>2305</v>
      </c>
      <c r="D115" t="s">
        <v>2677</v>
      </c>
      <c r="E115" t="s">
        <v>2460</v>
      </c>
      <c r="F115" t="s">
        <v>2306</v>
      </c>
      <c r="G115" t="s">
        <v>2732</v>
      </c>
      <c r="H115" t="s">
        <v>2807</v>
      </c>
      <c r="I115">
        <v>339</v>
      </c>
      <c r="J115">
        <v>196</v>
      </c>
      <c r="K115">
        <v>469</v>
      </c>
      <c r="L115" t="s">
        <v>2814</v>
      </c>
      <c r="M115">
        <v>52</v>
      </c>
      <c r="N115" t="s">
        <v>2815</v>
      </c>
      <c r="O115">
        <v>194.93009798400001</v>
      </c>
    </row>
    <row r="116" spans="1:15">
      <c r="A116">
        <v>90</v>
      </c>
      <c r="B116" t="s">
        <v>2276</v>
      </c>
      <c r="C116" t="s">
        <v>2307</v>
      </c>
      <c r="D116" t="s">
        <v>2677</v>
      </c>
      <c r="E116" t="s">
        <v>2460</v>
      </c>
      <c r="F116" t="s">
        <v>2306</v>
      </c>
      <c r="G116" t="s">
        <v>2732</v>
      </c>
      <c r="H116" t="s">
        <v>2807</v>
      </c>
      <c r="I116">
        <v>592</v>
      </c>
      <c r="J116">
        <v>94</v>
      </c>
      <c r="K116">
        <v>355</v>
      </c>
      <c r="L116" t="s">
        <v>2816</v>
      </c>
      <c r="M116">
        <v>52</v>
      </c>
      <c r="N116" t="s">
        <v>2815</v>
      </c>
      <c r="O116">
        <v>194.93009798400001</v>
      </c>
    </row>
    <row r="117" spans="1:15">
      <c r="A117">
        <v>91</v>
      </c>
      <c r="B117" t="s">
        <v>2276</v>
      </c>
      <c r="C117" t="s">
        <v>2308</v>
      </c>
      <c r="D117" t="s">
        <v>2677</v>
      </c>
      <c r="E117" t="s">
        <v>2460</v>
      </c>
      <c r="F117" t="s">
        <v>2306</v>
      </c>
      <c r="G117" t="s">
        <v>2732</v>
      </c>
      <c r="H117" t="s">
        <v>2807</v>
      </c>
      <c r="I117">
        <v>472</v>
      </c>
      <c r="J117">
        <v>343</v>
      </c>
      <c r="K117">
        <v>547</v>
      </c>
      <c r="L117" t="s">
        <v>2817</v>
      </c>
      <c r="M117">
        <v>52</v>
      </c>
      <c r="N117" t="s">
        <v>2815</v>
      </c>
      <c r="O117">
        <v>194.93009798400001</v>
      </c>
    </row>
    <row r="118" spans="1:15">
      <c r="A118">
        <v>92</v>
      </c>
      <c r="B118" t="s">
        <v>2276</v>
      </c>
      <c r="C118" t="s">
        <v>2309</v>
      </c>
      <c r="D118" t="s">
        <v>2677</v>
      </c>
      <c r="E118" t="s">
        <v>2460</v>
      </c>
      <c r="F118" t="s">
        <v>2306</v>
      </c>
      <c r="G118" t="s">
        <v>2732</v>
      </c>
      <c r="H118" t="s">
        <v>2807</v>
      </c>
      <c r="I118">
        <v>529</v>
      </c>
      <c r="J118">
        <v>445</v>
      </c>
      <c r="K118">
        <v>763</v>
      </c>
      <c r="L118" t="s">
        <v>2818</v>
      </c>
      <c r="M118">
        <v>52</v>
      </c>
      <c r="N118" t="s">
        <v>2815</v>
      </c>
      <c r="O118">
        <v>194.93009798400001</v>
      </c>
    </row>
    <row r="119" spans="1:15">
      <c r="A119">
        <v>93</v>
      </c>
      <c r="B119" t="s">
        <v>2276</v>
      </c>
      <c r="C119" t="s">
        <v>2310</v>
      </c>
      <c r="D119" t="s">
        <v>2677</v>
      </c>
      <c r="E119" t="s">
        <v>2460</v>
      </c>
      <c r="F119" t="s">
        <v>2306</v>
      </c>
      <c r="G119" t="s">
        <v>2732</v>
      </c>
      <c r="H119" t="s">
        <v>2807</v>
      </c>
      <c r="I119">
        <v>636</v>
      </c>
      <c r="J119">
        <v>12</v>
      </c>
      <c r="K119">
        <v>424</v>
      </c>
      <c r="L119" t="s">
        <v>2819</v>
      </c>
      <c r="M119">
        <v>52</v>
      </c>
      <c r="N119" t="s">
        <v>2815</v>
      </c>
      <c r="O119">
        <v>194.93009798400001</v>
      </c>
    </row>
    <row r="120" spans="1:15">
      <c r="A120">
        <v>95</v>
      </c>
      <c r="B120" t="s">
        <v>2276</v>
      </c>
      <c r="C120" t="s">
        <v>2312</v>
      </c>
      <c r="D120" t="s">
        <v>2677</v>
      </c>
      <c r="E120" t="s">
        <v>2460</v>
      </c>
      <c r="F120" t="s">
        <v>2306</v>
      </c>
      <c r="G120" t="s">
        <v>2732</v>
      </c>
      <c r="H120" t="s">
        <v>2807</v>
      </c>
      <c r="I120">
        <v>641</v>
      </c>
      <c r="J120">
        <v>360</v>
      </c>
      <c r="K120">
        <v>486</v>
      </c>
      <c r="L120" t="s">
        <v>2820</v>
      </c>
      <c r="M120">
        <v>52</v>
      </c>
      <c r="N120" t="s">
        <v>2815</v>
      </c>
      <c r="O120">
        <v>194.93009798400001</v>
      </c>
    </row>
    <row r="121" spans="1:15">
      <c r="A121">
        <v>96</v>
      </c>
      <c r="B121" t="s">
        <v>2276</v>
      </c>
      <c r="C121" t="s">
        <v>2313</v>
      </c>
      <c r="D121" t="s">
        <v>2677</v>
      </c>
      <c r="E121" t="s">
        <v>2460</v>
      </c>
      <c r="F121" t="s">
        <v>2306</v>
      </c>
      <c r="G121" t="s">
        <v>2732</v>
      </c>
      <c r="H121" t="s">
        <v>2807</v>
      </c>
      <c r="I121">
        <v>479</v>
      </c>
      <c r="J121">
        <v>318</v>
      </c>
      <c r="K121">
        <v>545</v>
      </c>
      <c r="L121" t="s">
        <v>2821</v>
      </c>
      <c r="M121">
        <v>52</v>
      </c>
      <c r="N121" t="s">
        <v>2815</v>
      </c>
      <c r="O121">
        <v>194.93009798400001</v>
      </c>
    </row>
    <row r="122" spans="1:15">
      <c r="A122">
        <v>145</v>
      </c>
      <c r="B122" t="s">
        <v>2684</v>
      </c>
      <c r="C122" t="s">
        <v>2367</v>
      </c>
      <c r="D122" t="s">
        <v>2460</v>
      </c>
      <c r="E122" t="s">
        <v>2460</v>
      </c>
      <c r="F122" t="s">
        <v>2256</v>
      </c>
      <c r="G122" t="s">
        <v>2822</v>
      </c>
      <c r="H122" t="s">
        <v>2877</v>
      </c>
      <c r="I122">
        <v>902</v>
      </c>
      <c r="J122">
        <v>27</v>
      </c>
      <c r="K122">
        <v>653</v>
      </c>
      <c r="L122" t="s">
        <v>2878</v>
      </c>
      <c r="M122">
        <v>53</v>
      </c>
      <c r="N122" t="s">
        <v>2879</v>
      </c>
      <c r="O122">
        <v>205.76139209600001</v>
      </c>
    </row>
    <row r="123" spans="1:15">
      <c r="A123">
        <v>146</v>
      </c>
      <c r="B123" t="s">
        <v>2684</v>
      </c>
      <c r="C123" t="s">
        <v>2368</v>
      </c>
      <c r="D123" t="s">
        <v>2460</v>
      </c>
      <c r="E123" t="s">
        <v>2460</v>
      </c>
      <c r="F123" t="s">
        <v>2256</v>
      </c>
      <c r="G123" t="s">
        <v>2822</v>
      </c>
      <c r="H123" t="s">
        <v>2877</v>
      </c>
      <c r="I123">
        <v>689</v>
      </c>
      <c r="J123">
        <v>492</v>
      </c>
      <c r="K123">
        <v>762</v>
      </c>
      <c r="L123" t="s">
        <v>2880</v>
      </c>
      <c r="M123">
        <v>53</v>
      </c>
      <c r="N123" t="s">
        <v>2879</v>
      </c>
      <c r="O123">
        <v>205.76139209600001</v>
      </c>
    </row>
    <row r="124" spans="1:15">
      <c r="A124">
        <v>97</v>
      </c>
      <c r="B124" t="s">
        <v>2684</v>
      </c>
      <c r="C124" t="s">
        <v>2315</v>
      </c>
      <c r="D124" t="s">
        <v>2460</v>
      </c>
      <c r="E124" t="s">
        <v>2460</v>
      </c>
      <c r="F124" t="s">
        <v>2178</v>
      </c>
      <c r="G124" t="s">
        <v>2822</v>
      </c>
      <c r="H124" t="s">
        <v>2823</v>
      </c>
      <c r="I124">
        <v>741</v>
      </c>
      <c r="J124">
        <v>518</v>
      </c>
      <c r="K124">
        <v>847</v>
      </c>
      <c r="L124" t="s">
        <v>2824</v>
      </c>
      <c r="M124">
        <v>54</v>
      </c>
      <c r="N124" t="s">
        <v>2825</v>
      </c>
      <c r="O124">
        <v>206.85140822299999</v>
      </c>
    </row>
    <row r="125" spans="1:15">
      <c r="A125">
        <v>98</v>
      </c>
      <c r="B125" t="s">
        <v>2684</v>
      </c>
      <c r="C125" t="s">
        <v>2316</v>
      </c>
      <c r="D125" t="s">
        <v>2460</v>
      </c>
      <c r="E125" t="s">
        <v>2460</v>
      </c>
      <c r="F125" t="s">
        <v>2178</v>
      </c>
      <c r="G125" t="s">
        <v>2822</v>
      </c>
      <c r="H125" t="s">
        <v>2823</v>
      </c>
      <c r="I125">
        <v>610</v>
      </c>
      <c r="J125">
        <v>489</v>
      </c>
      <c r="K125">
        <v>730</v>
      </c>
      <c r="L125" t="s">
        <v>2826</v>
      </c>
      <c r="M125">
        <v>54</v>
      </c>
      <c r="N125" t="s">
        <v>2825</v>
      </c>
      <c r="O125">
        <v>206.85140822299999</v>
      </c>
    </row>
    <row r="126" spans="1:15">
      <c r="A126">
        <v>99</v>
      </c>
      <c r="B126" t="s">
        <v>2684</v>
      </c>
      <c r="C126" t="s">
        <v>2317</v>
      </c>
      <c r="D126" t="s">
        <v>2460</v>
      </c>
      <c r="E126" t="s">
        <v>2460</v>
      </c>
      <c r="F126" t="s">
        <v>2178</v>
      </c>
      <c r="G126" t="s">
        <v>2822</v>
      </c>
      <c r="H126" t="s">
        <v>2823</v>
      </c>
      <c r="I126">
        <v>765</v>
      </c>
      <c r="J126">
        <v>549</v>
      </c>
      <c r="K126">
        <v>691</v>
      </c>
      <c r="L126" t="s">
        <v>2827</v>
      </c>
      <c r="M126">
        <v>54</v>
      </c>
      <c r="N126" t="s">
        <v>2825</v>
      </c>
      <c r="O126">
        <v>206.85140822299999</v>
      </c>
    </row>
    <row r="127" spans="1:15">
      <c r="A127">
        <v>100</v>
      </c>
      <c r="B127" t="s">
        <v>2684</v>
      </c>
      <c r="C127" t="s">
        <v>2318</v>
      </c>
      <c r="D127" t="s">
        <v>2460</v>
      </c>
      <c r="E127" t="s">
        <v>2460</v>
      </c>
      <c r="F127" t="s">
        <v>2178</v>
      </c>
      <c r="G127" t="s">
        <v>2822</v>
      </c>
      <c r="H127" t="s">
        <v>2823</v>
      </c>
      <c r="I127">
        <v>728</v>
      </c>
      <c r="J127">
        <v>500</v>
      </c>
      <c r="K127">
        <v>828</v>
      </c>
      <c r="L127" t="s">
        <v>2828</v>
      </c>
      <c r="M127">
        <v>54</v>
      </c>
      <c r="N127" t="s">
        <v>2825</v>
      </c>
      <c r="O127">
        <v>206.85140822299999</v>
      </c>
    </row>
    <row r="128" spans="1:15">
      <c r="A128">
        <v>101</v>
      </c>
      <c r="B128" t="s">
        <v>2684</v>
      </c>
      <c r="C128" t="s">
        <v>2320</v>
      </c>
      <c r="D128" t="s">
        <v>2460</v>
      </c>
      <c r="E128" t="s">
        <v>2460</v>
      </c>
      <c r="F128" t="s">
        <v>2178</v>
      </c>
      <c r="G128" t="s">
        <v>2822</v>
      </c>
      <c r="H128" t="s">
        <v>2823</v>
      </c>
      <c r="I128">
        <v>808</v>
      </c>
      <c r="J128">
        <v>482</v>
      </c>
      <c r="K128">
        <v>875</v>
      </c>
      <c r="L128" t="s">
        <v>2829</v>
      </c>
      <c r="M128">
        <v>54</v>
      </c>
      <c r="N128" t="s">
        <v>2825</v>
      </c>
      <c r="O128">
        <v>206.85140822299999</v>
      </c>
    </row>
    <row r="129" spans="1:15">
      <c r="A129">
        <v>102</v>
      </c>
      <c r="B129" t="s">
        <v>2684</v>
      </c>
      <c r="C129" t="s">
        <v>2321</v>
      </c>
      <c r="D129" t="s">
        <v>2460</v>
      </c>
      <c r="E129" t="s">
        <v>2460</v>
      </c>
      <c r="F129" t="s">
        <v>2178</v>
      </c>
      <c r="G129" t="s">
        <v>2822</v>
      </c>
      <c r="H129" t="s">
        <v>2823</v>
      </c>
      <c r="I129">
        <v>892</v>
      </c>
      <c r="J129">
        <v>569</v>
      </c>
      <c r="K129">
        <v>824</v>
      </c>
      <c r="L129" t="s">
        <v>2830</v>
      </c>
      <c r="M129">
        <v>54</v>
      </c>
      <c r="N129" t="s">
        <v>2825</v>
      </c>
      <c r="O129">
        <v>206.85140822299999</v>
      </c>
    </row>
    <row r="130" spans="1:15">
      <c r="A130">
        <v>103</v>
      </c>
      <c r="B130" t="s">
        <v>2684</v>
      </c>
      <c r="C130" t="s">
        <v>2322</v>
      </c>
      <c r="D130" t="s">
        <v>2460</v>
      </c>
      <c r="E130" t="s">
        <v>2460</v>
      </c>
      <c r="F130" t="s">
        <v>2178</v>
      </c>
      <c r="G130" t="s">
        <v>2822</v>
      </c>
      <c r="H130" t="s">
        <v>2823</v>
      </c>
      <c r="I130">
        <v>869</v>
      </c>
      <c r="J130">
        <v>430</v>
      </c>
      <c r="K130">
        <v>692</v>
      </c>
      <c r="L130" t="s">
        <v>2831</v>
      </c>
      <c r="M130">
        <v>54</v>
      </c>
      <c r="N130" t="s">
        <v>2825</v>
      </c>
      <c r="O130">
        <v>206.85140822299999</v>
      </c>
    </row>
    <row r="131" spans="1:15">
      <c r="A131">
        <v>104</v>
      </c>
      <c r="B131" t="s">
        <v>2684</v>
      </c>
      <c r="C131" t="s">
        <v>2323</v>
      </c>
      <c r="D131" t="s">
        <v>2460</v>
      </c>
      <c r="E131" t="s">
        <v>2460</v>
      </c>
      <c r="F131" t="s">
        <v>2178</v>
      </c>
      <c r="G131" t="s">
        <v>2822</v>
      </c>
      <c r="H131" t="s">
        <v>2823</v>
      </c>
      <c r="I131">
        <v>881</v>
      </c>
      <c r="J131">
        <v>577</v>
      </c>
      <c r="K131">
        <v>806</v>
      </c>
      <c r="L131" t="s">
        <v>2832</v>
      </c>
      <c r="M131">
        <v>54</v>
      </c>
      <c r="N131" t="s">
        <v>2825</v>
      </c>
      <c r="O131">
        <v>206.85140822299999</v>
      </c>
    </row>
    <row r="132" spans="1:15">
      <c r="A132">
        <v>105</v>
      </c>
      <c r="B132" t="s">
        <v>2684</v>
      </c>
      <c r="C132" t="s">
        <v>2324</v>
      </c>
      <c r="D132" t="s">
        <v>2460</v>
      </c>
      <c r="E132" t="s">
        <v>2460</v>
      </c>
      <c r="F132" t="s">
        <v>2194</v>
      </c>
      <c r="G132" t="s">
        <v>2822</v>
      </c>
      <c r="H132" t="s">
        <v>2823</v>
      </c>
      <c r="I132">
        <v>729</v>
      </c>
      <c r="J132">
        <v>548</v>
      </c>
      <c r="K132">
        <v>861</v>
      </c>
      <c r="L132" t="s">
        <v>2833</v>
      </c>
      <c r="M132">
        <v>54</v>
      </c>
      <c r="N132" t="s">
        <v>2834</v>
      </c>
      <c r="O132">
        <v>206.85140822299999</v>
      </c>
    </row>
    <row r="133" spans="1:15">
      <c r="A133">
        <v>106</v>
      </c>
      <c r="B133" t="s">
        <v>2684</v>
      </c>
      <c r="C133" t="s">
        <v>2325</v>
      </c>
      <c r="D133" t="s">
        <v>2460</v>
      </c>
      <c r="E133" t="s">
        <v>2460</v>
      </c>
      <c r="F133" t="s">
        <v>2194</v>
      </c>
      <c r="G133" t="s">
        <v>2822</v>
      </c>
      <c r="H133" t="s">
        <v>2823</v>
      </c>
      <c r="I133">
        <v>837</v>
      </c>
      <c r="J133">
        <v>590</v>
      </c>
      <c r="K133">
        <v>738</v>
      </c>
      <c r="L133" t="s">
        <v>2835</v>
      </c>
      <c r="M133">
        <v>54</v>
      </c>
      <c r="N133" t="s">
        <v>2834</v>
      </c>
      <c r="O133">
        <v>206.85140822299999</v>
      </c>
    </row>
    <row r="134" spans="1:15">
      <c r="A134">
        <v>107</v>
      </c>
      <c r="B134" t="s">
        <v>2684</v>
      </c>
      <c r="C134" t="s">
        <v>2326</v>
      </c>
      <c r="D134" t="s">
        <v>2460</v>
      </c>
      <c r="E134" t="s">
        <v>2460</v>
      </c>
      <c r="F134" t="s">
        <v>2194</v>
      </c>
      <c r="G134" t="s">
        <v>2822</v>
      </c>
      <c r="H134" t="s">
        <v>2823</v>
      </c>
      <c r="I134">
        <v>688</v>
      </c>
      <c r="J134">
        <v>574</v>
      </c>
      <c r="K134">
        <v>676</v>
      </c>
      <c r="L134" t="s">
        <v>2836</v>
      </c>
      <c r="M134">
        <v>54</v>
      </c>
      <c r="N134" t="s">
        <v>2834</v>
      </c>
      <c r="O134">
        <v>206.85140822299999</v>
      </c>
    </row>
    <row r="135" spans="1:15">
      <c r="A135">
        <v>108</v>
      </c>
      <c r="B135" t="s">
        <v>2684</v>
      </c>
      <c r="C135" t="s">
        <v>2327</v>
      </c>
      <c r="D135" t="s">
        <v>2460</v>
      </c>
      <c r="E135" t="s">
        <v>2460</v>
      </c>
      <c r="F135" t="s">
        <v>2194</v>
      </c>
      <c r="G135" t="s">
        <v>2822</v>
      </c>
      <c r="H135" t="s">
        <v>2823</v>
      </c>
      <c r="I135">
        <v>883</v>
      </c>
      <c r="J135">
        <v>8</v>
      </c>
      <c r="K135">
        <v>845</v>
      </c>
      <c r="L135" t="s">
        <v>2837</v>
      </c>
      <c r="M135">
        <v>54</v>
      </c>
      <c r="N135" t="s">
        <v>2834</v>
      </c>
      <c r="O135">
        <v>206.85140822299999</v>
      </c>
    </row>
    <row r="136" spans="1:15">
      <c r="A136">
        <v>109</v>
      </c>
      <c r="B136" t="s">
        <v>2684</v>
      </c>
      <c r="C136" t="s">
        <v>2329</v>
      </c>
      <c r="D136" t="s">
        <v>2460</v>
      </c>
      <c r="E136" t="s">
        <v>2460</v>
      </c>
      <c r="F136" t="s">
        <v>2194</v>
      </c>
      <c r="G136" t="s">
        <v>2822</v>
      </c>
      <c r="H136" t="s">
        <v>2823</v>
      </c>
      <c r="I136">
        <v>704</v>
      </c>
      <c r="J136">
        <v>552</v>
      </c>
      <c r="K136">
        <v>887</v>
      </c>
      <c r="L136" t="s">
        <v>2838</v>
      </c>
      <c r="M136">
        <v>54</v>
      </c>
      <c r="N136" t="s">
        <v>2834</v>
      </c>
      <c r="O136">
        <v>206.85140822299999</v>
      </c>
    </row>
    <row r="137" spans="1:15">
      <c r="A137">
        <v>110</v>
      </c>
      <c r="B137" t="s">
        <v>2684</v>
      </c>
      <c r="C137" t="s">
        <v>2330</v>
      </c>
      <c r="D137" t="s">
        <v>2460</v>
      </c>
      <c r="E137" t="s">
        <v>2460</v>
      </c>
      <c r="F137" t="s">
        <v>2194</v>
      </c>
      <c r="G137" t="s">
        <v>2822</v>
      </c>
      <c r="H137" t="s">
        <v>2823</v>
      </c>
      <c r="I137">
        <v>742</v>
      </c>
      <c r="J137">
        <v>462</v>
      </c>
      <c r="K137">
        <v>882</v>
      </c>
      <c r="L137" t="s">
        <v>2497</v>
      </c>
      <c r="M137">
        <v>54</v>
      </c>
      <c r="N137" t="s">
        <v>2834</v>
      </c>
      <c r="O137">
        <v>206.85140822299999</v>
      </c>
    </row>
    <row r="138" spans="1:15">
      <c r="A138">
        <v>111</v>
      </c>
      <c r="B138" t="s">
        <v>2684</v>
      </c>
      <c r="C138" t="s">
        <v>2331</v>
      </c>
      <c r="D138" t="s">
        <v>2460</v>
      </c>
      <c r="E138" t="s">
        <v>2460</v>
      </c>
      <c r="F138" t="s">
        <v>2194</v>
      </c>
      <c r="G138" t="s">
        <v>2822</v>
      </c>
      <c r="H138" t="s">
        <v>2823</v>
      </c>
      <c r="I138">
        <v>831</v>
      </c>
      <c r="J138">
        <v>505</v>
      </c>
      <c r="K138">
        <v>695</v>
      </c>
      <c r="L138" t="s">
        <v>2839</v>
      </c>
      <c r="M138">
        <v>54</v>
      </c>
      <c r="N138" t="s">
        <v>2834</v>
      </c>
      <c r="O138">
        <v>206.85140822299999</v>
      </c>
    </row>
    <row r="139" spans="1:15">
      <c r="A139">
        <v>112</v>
      </c>
      <c r="B139" t="s">
        <v>2684</v>
      </c>
      <c r="C139" t="s">
        <v>2332</v>
      </c>
      <c r="D139" t="s">
        <v>2460</v>
      </c>
      <c r="E139" t="s">
        <v>2460</v>
      </c>
      <c r="F139" t="s">
        <v>2194</v>
      </c>
      <c r="G139" t="s">
        <v>2822</v>
      </c>
      <c r="H139" t="s">
        <v>2823</v>
      </c>
      <c r="I139">
        <v>899</v>
      </c>
      <c r="J139">
        <v>41</v>
      </c>
      <c r="K139">
        <v>852</v>
      </c>
      <c r="L139" t="s">
        <v>2840</v>
      </c>
      <c r="M139">
        <v>54</v>
      </c>
      <c r="N139" t="s">
        <v>2834</v>
      </c>
      <c r="O139">
        <v>206.85140822299999</v>
      </c>
    </row>
    <row r="140" spans="1:15">
      <c r="A140">
        <v>113</v>
      </c>
      <c r="B140" t="s">
        <v>2684</v>
      </c>
      <c r="C140" t="s">
        <v>2333</v>
      </c>
      <c r="D140" t="s">
        <v>2460</v>
      </c>
      <c r="E140" t="s">
        <v>2460</v>
      </c>
      <c r="F140" t="s">
        <v>2208</v>
      </c>
      <c r="G140" t="s">
        <v>2822</v>
      </c>
      <c r="H140" t="s">
        <v>2823</v>
      </c>
      <c r="I140">
        <v>724</v>
      </c>
      <c r="J140">
        <v>428</v>
      </c>
      <c r="K140">
        <v>769</v>
      </c>
      <c r="L140" t="s">
        <v>2841</v>
      </c>
      <c r="M140">
        <v>54</v>
      </c>
      <c r="N140" t="s">
        <v>2842</v>
      </c>
      <c r="O140">
        <v>206.85140822299999</v>
      </c>
    </row>
    <row r="141" spans="1:15">
      <c r="A141">
        <v>114</v>
      </c>
      <c r="B141" t="s">
        <v>2684</v>
      </c>
      <c r="C141" t="s">
        <v>2334</v>
      </c>
      <c r="D141" t="s">
        <v>2460</v>
      </c>
      <c r="E141" t="s">
        <v>2460</v>
      </c>
      <c r="F141" t="s">
        <v>2208</v>
      </c>
      <c r="G141" t="s">
        <v>2822</v>
      </c>
      <c r="H141" t="s">
        <v>2823</v>
      </c>
      <c r="I141">
        <v>803</v>
      </c>
      <c r="J141">
        <v>601</v>
      </c>
      <c r="K141">
        <v>889</v>
      </c>
      <c r="L141" t="s">
        <v>2843</v>
      </c>
      <c r="M141">
        <v>54</v>
      </c>
      <c r="N141" t="s">
        <v>2842</v>
      </c>
      <c r="O141">
        <v>206.85140822299999</v>
      </c>
    </row>
    <row r="142" spans="1:15">
      <c r="A142">
        <v>115</v>
      </c>
      <c r="B142" t="s">
        <v>2684</v>
      </c>
      <c r="C142" t="s">
        <v>2335</v>
      </c>
      <c r="D142" t="s">
        <v>2460</v>
      </c>
      <c r="E142" t="s">
        <v>2460</v>
      </c>
      <c r="F142" t="s">
        <v>2208</v>
      </c>
      <c r="G142" t="s">
        <v>2822</v>
      </c>
      <c r="H142" t="s">
        <v>2823</v>
      </c>
      <c r="I142">
        <v>693</v>
      </c>
      <c r="J142">
        <v>553</v>
      </c>
      <c r="K142">
        <v>778</v>
      </c>
      <c r="L142" t="s">
        <v>2844</v>
      </c>
      <c r="M142">
        <v>54</v>
      </c>
      <c r="N142" t="s">
        <v>2842</v>
      </c>
      <c r="O142">
        <v>206.85140822299999</v>
      </c>
    </row>
    <row r="143" spans="1:15">
      <c r="A143">
        <v>116</v>
      </c>
      <c r="B143" t="s">
        <v>2684</v>
      </c>
      <c r="C143" t="s">
        <v>2336</v>
      </c>
      <c r="D143" t="s">
        <v>2460</v>
      </c>
      <c r="E143" t="s">
        <v>2460</v>
      </c>
      <c r="F143" t="s">
        <v>2208</v>
      </c>
      <c r="G143" t="s">
        <v>2822</v>
      </c>
      <c r="H143" t="s">
        <v>2823</v>
      </c>
      <c r="I143">
        <v>897</v>
      </c>
      <c r="J143">
        <v>459</v>
      </c>
      <c r="K143">
        <v>563</v>
      </c>
      <c r="L143" t="s">
        <v>2845</v>
      </c>
      <c r="M143">
        <v>54</v>
      </c>
      <c r="N143" t="s">
        <v>2842</v>
      </c>
      <c r="O143">
        <v>206.85140822299999</v>
      </c>
    </row>
    <row r="144" spans="1:15">
      <c r="A144">
        <v>117</v>
      </c>
      <c r="B144" t="s">
        <v>2684</v>
      </c>
      <c r="C144" t="s">
        <v>2337</v>
      </c>
      <c r="D144" t="s">
        <v>2460</v>
      </c>
      <c r="E144" t="s">
        <v>2460</v>
      </c>
      <c r="F144" t="s">
        <v>2208</v>
      </c>
      <c r="G144" t="s">
        <v>2822</v>
      </c>
      <c r="H144" t="s">
        <v>2823</v>
      </c>
      <c r="I144">
        <v>789</v>
      </c>
      <c r="J144">
        <v>511</v>
      </c>
      <c r="K144">
        <v>901</v>
      </c>
      <c r="L144" t="s">
        <v>2846</v>
      </c>
      <c r="M144">
        <v>54</v>
      </c>
      <c r="N144" t="s">
        <v>2842</v>
      </c>
      <c r="O144">
        <v>206.85140822299999</v>
      </c>
    </row>
    <row r="145" spans="1:15">
      <c r="A145">
        <v>118</v>
      </c>
      <c r="B145" t="s">
        <v>2684</v>
      </c>
      <c r="C145" t="s">
        <v>2338</v>
      </c>
      <c r="D145" t="s">
        <v>2460</v>
      </c>
      <c r="E145" t="s">
        <v>2460</v>
      </c>
      <c r="F145" t="s">
        <v>2208</v>
      </c>
      <c r="G145" t="s">
        <v>2822</v>
      </c>
      <c r="H145" t="s">
        <v>2823</v>
      </c>
      <c r="I145">
        <v>681</v>
      </c>
      <c r="J145">
        <v>495</v>
      </c>
      <c r="K145">
        <v>791</v>
      </c>
      <c r="L145" t="s">
        <v>2847</v>
      </c>
      <c r="M145">
        <v>54</v>
      </c>
      <c r="N145" t="s">
        <v>2842</v>
      </c>
      <c r="O145">
        <v>206.85140822299999</v>
      </c>
    </row>
    <row r="146" spans="1:15">
      <c r="A146">
        <v>119</v>
      </c>
      <c r="B146" t="s">
        <v>2684</v>
      </c>
      <c r="C146" t="s">
        <v>2339</v>
      </c>
      <c r="D146" t="s">
        <v>2460</v>
      </c>
      <c r="E146" t="s">
        <v>2460</v>
      </c>
      <c r="F146" t="s">
        <v>2208</v>
      </c>
      <c r="G146" t="s">
        <v>2822</v>
      </c>
      <c r="H146" t="s">
        <v>2823</v>
      </c>
      <c r="I146">
        <v>657</v>
      </c>
      <c r="J146">
        <v>584</v>
      </c>
      <c r="K146">
        <v>802</v>
      </c>
      <c r="L146" t="s">
        <v>2848</v>
      </c>
      <c r="M146">
        <v>54</v>
      </c>
      <c r="N146" t="s">
        <v>2842</v>
      </c>
      <c r="O146">
        <v>206.85140822299999</v>
      </c>
    </row>
    <row r="147" spans="1:15">
      <c r="A147">
        <v>120</v>
      </c>
      <c r="B147" t="s">
        <v>2684</v>
      </c>
      <c r="C147" t="s">
        <v>2340</v>
      </c>
      <c r="D147" t="s">
        <v>2460</v>
      </c>
      <c r="E147" t="s">
        <v>2460</v>
      </c>
      <c r="F147" t="s">
        <v>2208</v>
      </c>
      <c r="G147" t="s">
        <v>2822</v>
      </c>
      <c r="H147" t="s">
        <v>2823</v>
      </c>
      <c r="I147">
        <v>758</v>
      </c>
      <c r="J147">
        <v>454</v>
      </c>
      <c r="K147">
        <v>698</v>
      </c>
      <c r="L147" t="s">
        <v>2849</v>
      </c>
      <c r="M147">
        <v>54</v>
      </c>
      <c r="N147" t="s">
        <v>2842</v>
      </c>
      <c r="O147">
        <v>206.85140822299999</v>
      </c>
    </row>
    <row r="148" spans="1:15">
      <c r="A148">
        <v>121</v>
      </c>
      <c r="B148" t="s">
        <v>2684</v>
      </c>
      <c r="C148" t="s">
        <v>2341</v>
      </c>
      <c r="D148" t="s">
        <v>2460</v>
      </c>
      <c r="E148" t="s">
        <v>2460</v>
      </c>
      <c r="F148" t="s">
        <v>2218</v>
      </c>
      <c r="G148" t="s">
        <v>2822</v>
      </c>
      <c r="H148" t="s">
        <v>2823</v>
      </c>
      <c r="I148">
        <v>666</v>
      </c>
      <c r="J148">
        <v>532</v>
      </c>
      <c r="K148">
        <v>825</v>
      </c>
      <c r="L148" t="s">
        <v>2850</v>
      </c>
      <c r="M148">
        <v>54</v>
      </c>
      <c r="N148" t="s">
        <v>2851</v>
      </c>
      <c r="O148">
        <v>206.85140822299999</v>
      </c>
    </row>
    <row r="149" spans="1:15">
      <c r="A149">
        <v>122</v>
      </c>
      <c r="B149" t="s">
        <v>2684</v>
      </c>
      <c r="C149" t="s">
        <v>2342</v>
      </c>
      <c r="D149" t="s">
        <v>2460</v>
      </c>
      <c r="E149" t="s">
        <v>2460</v>
      </c>
      <c r="F149" t="s">
        <v>2218</v>
      </c>
      <c r="G149" t="s">
        <v>2822</v>
      </c>
      <c r="H149" t="s">
        <v>2823</v>
      </c>
      <c r="I149">
        <v>860</v>
      </c>
      <c r="J149">
        <v>11</v>
      </c>
      <c r="K149">
        <v>839</v>
      </c>
      <c r="L149" t="s">
        <v>2852</v>
      </c>
      <c r="M149">
        <v>54</v>
      </c>
      <c r="N149" t="s">
        <v>2851</v>
      </c>
      <c r="O149">
        <v>206.85140822299999</v>
      </c>
    </row>
    <row r="150" spans="1:15">
      <c r="A150">
        <v>123</v>
      </c>
      <c r="B150" t="s">
        <v>2684</v>
      </c>
      <c r="C150" t="s">
        <v>2343</v>
      </c>
      <c r="D150" t="s">
        <v>2460</v>
      </c>
      <c r="E150" t="s">
        <v>2460</v>
      </c>
      <c r="F150" t="s">
        <v>2218</v>
      </c>
      <c r="G150" t="s">
        <v>2822</v>
      </c>
      <c r="H150" t="s">
        <v>2823</v>
      </c>
      <c r="I150">
        <v>694</v>
      </c>
      <c r="J150">
        <v>575</v>
      </c>
      <c r="K150">
        <v>895</v>
      </c>
      <c r="L150" t="s">
        <v>2853</v>
      </c>
      <c r="M150">
        <v>54</v>
      </c>
      <c r="N150" t="s">
        <v>2851</v>
      </c>
      <c r="O150">
        <v>206.85140822299999</v>
      </c>
    </row>
    <row r="151" spans="1:15">
      <c r="A151">
        <v>124</v>
      </c>
      <c r="B151" t="s">
        <v>2684</v>
      </c>
      <c r="C151" t="s">
        <v>2345</v>
      </c>
      <c r="D151" t="s">
        <v>2460</v>
      </c>
      <c r="E151" t="s">
        <v>2460</v>
      </c>
      <c r="F151" t="s">
        <v>2218</v>
      </c>
      <c r="G151" t="s">
        <v>2822</v>
      </c>
      <c r="H151" t="s">
        <v>2823</v>
      </c>
      <c r="I151">
        <v>867</v>
      </c>
      <c r="J151">
        <v>39</v>
      </c>
      <c r="K151">
        <v>682</v>
      </c>
      <c r="L151" t="s">
        <v>2854</v>
      </c>
      <c r="M151">
        <v>54</v>
      </c>
      <c r="N151" t="s">
        <v>2851</v>
      </c>
      <c r="O151">
        <v>206.85140822299999</v>
      </c>
    </row>
    <row r="152" spans="1:15">
      <c r="A152">
        <v>125</v>
      </c>
      <c r="B152" t="s">
        <v>2684</v>
      </c>
      <c r="C152" t="s">
        <v>2346</v>
      </c>
      <c r="D152" t="s">
        <v>2460</v>
      </c>
      <c r="E152" t="s">
        <v>2460</v>
      </c>
      <c r="F152" t="s">
        <v>2218</v>
      </c>
      <c r="G152" t="s">
        <v>2822</v>
      </c>
      <c r="H152" t="s">
        <v>2823</v>
      </c>
      <c r="I152">
        <v>793</v>
      </c>
      <c r="J152">
        <v>560</v>
      </c>
      <c r="K152">
        <v>740</v>
      </c>
      <c r="L152" t="s">
        <v>2855</v>
      </c>
      <c r="M152">
        <v>54</v>
      </c>
      <c r="N152" t="s">
        <v>2851</v>
      </c>
      <c r="O152">
        <v>206.85140822299999</v>
      </c>
    </row>
    <row r="153" spans="1:15">
      <c r="A153">
        <v>126</v>
      </c>
      <c r="B153" t="s">
        <v>2684</v>
      </c>
      <c r="C153" t="s">
        <v>2347</v>
      </c>
      <c r="D153" t="s">
        <v>2460</v>
      </c>
      <c r="E153" t="s">
        <v>2460</v>
      </c>
      <c r="F153" t="s">
        <v>2218</v>
      </c>
      <c r="G153" t="s">
        <v>2822</v>
      </c>
      <c r="H153" t="s">
        <v>2823</v>
      </c>
      <c r="I153">
        <v>749</v>
      </c>
      <c r="J153">
        <v>562</v>
      </c>
      <c r="K153">
        <v>841</v>
      </c>
      <c r="L153" t="s">
        <v>2856</v>
      </c>
      <c r="M153">
        <v>54</v>
      </c>
      <c r="N153" t="s">
        <v>2851</v>
      </c>
      <c r="O153">
        <v>206.85140822299999</v>
      </c>
    </row>
    <row r="154" spans="1:15">
      <c r="A154">
        <v>127</v>
      </c>
      <c r="B154" t="s">
        <v>2684</v>
      </c>
      <c r="C154" t="s">
        <v>2348</v>
      </c>
      <c r="D154" t="s">
        <v>2460</v>
      </c>
      <c r="E154" t="s">
        <v>2460</v>
      </c>
      <c r="F154" t="s">
        <v>2218</v>
      </c>
      <c r="G154" t="s">
        <v>2822</v>
      </c>
      <c r="H154" t="s">
        <v>2823</v>
      </c>
      <c r="I154">
        <v>898</v>
      </c>
      <c r="J154">
        <v>506</v>
      </c>
      <c r="K154">
        <v>687</v>
      </c>
      <c r="L154" t="s">
        <v>2857</v>
      </c>
      <c r="M154">
        <v>54</v>
      </c>
      <c r="N154" t="s">
        <v>2851</v>
      </c>
      <c r="O154">
        <v>206.85140822299999</v>
      </c>
    </row>
    <row r="155" spans="1:15">
      <c r="A155">
        <v>128</v>
      </c>
      <c r="B155" t="s">
        <v>2684</v>
      </c>
      <c r="C155" t="s">
        <v>2349</v>
      </c>
      <c r="D155" t="s">
        <v>2460</v>
      </c>
      <c r="E155" t="s">
        <v>2460</v>
      </c>
      <c r="F155" t="s">
        <v>2218</v>
      </c>
      <c r="G155" t="s">
        <v>2822</v>
      </c>
      <c r="H155" t="s">
        <v>2823</v>
      </c>
      <c r="I155">
        <v>834</v>
      </c>
      <c r="J155">
        <v>554</v>
      </c>
      <c r="K155">
        <v>833</v>
      </c>
      <c r="L155" t="s">
        <v>2858</v>
      </c>
      <c r="M155">
        <v>54</v>
      </c>
      <c r="N155" t="s">
        <v>2851</v>
      </c>
      <c r="O155">
        <v>206.85140822299999</v>
      </c>
    </row>
    <row r="156" spans="1:15">
      <c r="A156">
        <v>129</v>
      </c>
      <c r="B156" t="s">
        <v>2684</v>
      </c>
      <c r="C156" t="s">
        <v>2350</v>
      </c>
      <c r="D156" t="s">
        <v>2460</v>
      </c>
      <c r="E156" t="s">
        <v>2460</v>
      </c>
      <c r="F156" t="s">
        <v>2227</v>
      </c>
      <c r="G156" t="s">
        <v>2822</v>
      </c>
      <c r="H156" t="s">
        <v>2823</v>
      </c>
      <c r="I156">
        <v>819</v>
      </c>
      <c r="J156">
        <v>46</v>
      </c>
      <c r="K156">
        <v>888</v>
      </c>
      <c r="L156" t="s">
        <v>2859</v>
      </c>
      <c r="M156">
        <v>54</v>
      </c>
      <c r="N156" t="s">
        <v>2860</v>
      </c>
      <c r="O156">
        <v>206.85140822299999</v>
      </c>
    </row>
    <row r="157" spans="1:15">
      <c r="A157">
        <v>130</v>
      </c>
      <c r="B157" t="s">
        <v>2684</v>
      </c>
      <c r="C157" t="s">
        <v>2351</v>
      </c>
      <c r="D157" t="s">
        <v>2460</v>
      </c>
      <c r="E157" t="s">
        <v>2460</v>
      </c>
      <c r="F157" t="s">
        <v>2227</v>
      </c>
      <c r="G157" t="s">
        <v>2822</v>
      </c>
      <c r="H157" t="s">
        <v>2823</v>
      </c>
      <c r="I157">
        <v>830</v>
      </c>
      <c r="J157">
        <v>585</v>
      </c>
      <c r="K157">
        <v>708</v>
      </c>
      <c r="L157" t="s">
        <v>2861</v>
      </c>
      <c r="M157">
        <v>54</v>
      </c>
      <c r="N157" t="s">
        <v>2860</v>
      </c>
      <c r="O157">
        <v>206.85140822299999</v>
      </c>
    </row>
    <row r="158" spans="1:15">
      <c r="A158">
        <v>131</v>
      </c>
      <c r="B158" t="s">
        <v>2684</v>
      </c>
      <c r="C158" t="s">
        <v>2352</v>
      </c>
      <c r="D158" t="s">
        <v>2460</v>
      </c>
      <c r="E158" t="s">
        <v>2460</v>
      </c>
      <c r="F158" t="s">
        <v>2227</v>
      </c>
      <c r="G158" t="s">
        <v>2822</v>
      </c>
      <c r="H158" t="s">
        <v>2823</v>
      </c>
      <c r="I158">
        <v>746</v>
      </c>
      <c r="J158">
        <v>476</v>
      </c>
      <c r="K158">
        <v>768</v>
      </c>
      <c r="L158" t="s">
        <v>2862</v>
      </c>
      <c r="M158">
        <v>54</v>
      </c>
      <c r="N158" t="s">
        <v>2860</v>
      </c>
      <c r="O158">
        <v>206.85140822299999</v>
      </c>
    </row>
    <row r="159" spans="1:15">
      <c r="A159">
        <v>132</v>
      </c>
      <c r="B159" t="s">
        <v>2684</v>
      </c>
      <c r="C159" t="s">
        <v>2353</v>
      </c>
      <c r="D159" t="s">
        <v>2460</v>
      </c>
      <c r="E159" t="s">
        <v>2460</v>
      </c>
      <c r="F159" t="s">
        <v>2227</v>
      </c>
      <c r="G159" t="s">
        <v>2822</v>
      </c>
      <c r="H159" t="s">
        <v>2823</v>
      </c>
      <c r="I159">
        <v>725</v>
      </c>
      <c r="J159">
        <v>536</v>
      </c>
      <c r="K159">
        <v>779</v>
      </c>
      <c r="L159" t="s">
        <v>2863</v>
      </c>
      <c r="M159">
        <v>54</v>
      </c>
      <c r="N159" t="s">
        <v>2860</v>
      </c>
      <c r="O159">
        <v>206.85140822299999</v>
      </c>
    </row>
    <row r="160" spans="1:15">
      <c r="A160">
        <v>133</v>
      </c>
      <c r="B160" t="s">
        <v>2684</v>
      </c>
      <c r="C160" t="s">
        <v>2354</v>
      </c>
      <c r="D160" t="s">
        <v>2460</v>
      </c>
      <c r="E160" t="s">
        <v>2460</v>
      </c>
      <c r="F160" t="s">
        <v>2227</v>
      </c>
      <c r="G160" t="s">
        <v>2822</v>
      </c>
      <c r="H160" t="s">
        <v>2823</v>
      </c>
      <c r="I160">
        <v>846</v>
      </c>
      <c r="J160">
        <v>524</v>
      </c>
      <c r="K160">
        <v>799</v>
      </c>
      <c r="L160" t="s">
        <v>2864</v>
      </c>
      <c r="M160">
        <v>54</v>
      </c>
      <c r="N160" t="s">
        <v>2860</v>
      </c>
      <c r="O160">
        <v>206.85140822299999</v>
      </c>
    </row>
    <row r="161" spans="1:15">
      <c r="A161">
        <v>134</v>
      </c>
      <c r="B161" t="s">
        <v>2684</v>
      </c>
      <c r="C161" t="s">
        <v>2355</v>
      </c>
      <c r="D161" t="s">
        <v>2460</v>
      </c>
      <c r="E161" t="s">
        <v>2460</v>
      </c>
      <c r="F161" t="s">
        <v>2227</v>
      </c>
      <c r="G161" t="s">
        <v>2822</v>
      </c>
      <c r="H161" t="s">
        <v>2823</v>
      </c>
      <c r="I161">
        <v>756</v>
      </c>
      <c r="J161">
        <v>600</v>
      </c>
      <c r="K161">
        <v>820</v>
      </c>
      <c r="L161" t="s">
        <v>2865</v>
      </c>
      <c r="M161">
        <v>54</v>
      </c>
      <c r="N161" t="s">
        <v>2860</v>
      </c>
      <c r="O161">
        <v>206.85140822299999</v>
      </c>
    </row>
    <row r="162" spans="1:15">
      <c r="A162">
        <v>135</v>
      </c>
      <c r="B162" t="s">
        <v>2684</v>
      </c>
      <c r="C162" t="s">
        <v>2356</v>
      </c>
      <c r="D162" t="s">
        <v>2460</v>
      </c>
      <c r="E162" t="s">
        <v>2460</v>
      </c>
      <c r="F162" t="s">
        <v>2227</v>
      </c>
      <c r="G162" t="s">
        <v>2822</v>
      </c>
      <c r="H162" t="s">
        <v>2823</v>
      </c>
      <c r="I162">
        <v>745</v>
      </c>
      <c r="J162">
        <v>432</v>
      </c>
      <c r="K162">
        <v>842</v>
      </c>
      <c r="L162" t="s">
        <v>2866</v>
      </c>
      <c r="M162">
        <v>54</v>
      </c>
      <c r="N162" t="s">
        <v>2860</v>
      </c>
      <c r="O162">
        <v>206.85140822299999</v>
      </c>
    </row>
    <row r="163" spans="1:15">
      <c r="A163">
        <v>136</v>
      </c>
      <c r="B163" t="s">
        <v>2684</v>
      </c>
      <c r="C163" t="s">
        <v>2357</v>
      </c>
      <c r="D163" t="s">
        <v>2460</v>
      </c>
      <c r="E163" t="s">
        <v>2460</v>
      </c>
      <c r="F163" t="s">
        <v>2227</v>
      </c>
      <c r="G163" t="s">
        <v>2822</v>
      </c>
      <c r="H163" t="s">
        <v>2823</v>
      </c>
      <c r="I163">
        <v>832</v>
      </c>
      <c r="J163">
        <v>474</v>
      </c>
      <c r="K163">
        <v>747</v>
      </c>
      <c r="L163" t="s">
        <v>2867</v>
      </c>
      <c r="M163">
        <v>54</v>
      </c>
      <c r="N163" t="s">
        <v>2860</v>
      </c>
      <c r="O163">
        <v>206.85140822299999</v>
      </c>
    </row>
    <row r="164" spans="1:15">
      <c r="A164">
        <v>137</v>
      </c>
      <c r="B164" t="s">
        <v>2684</v>
      </c>
      <c r="C164" t="s">
        <v>2358</v>
      </c>
      <c r="D164" t="s">
        <v>2460</v>
      </c>
      <c r="E164" t="s">
        <v>2460</v>
      </c>
      <c r="F164" t="s">
        <v>2244</v>
      </c>
      <c r="G164" t="s">
        <v>2822</v>
      </c>
      <c r="H164" t="s">
        <v>2823</v>
      </c>
      <c r="I164">
        <v>805</v>
      </c>
      <c r="J164">
        <v>34</v>
      </c>
      <c r="K164">
        <v>857</v>
      </c>
      <c r="L164" t="s">
        <v>2868</v>
      </c>
      <c r="M164">
        <v>54</v>
      </c>
      <c r="N164" t="s">
        <v>2869</v>
      </c>
      <c r="O164">
        <v>206.85140822299999</v>
      </c>
    </row>
    <row r="165" spans="1:15">
      <c r="A165">
        <v>138</v>
      </c>
      <c r="B165" t="s">
        <v>2684</v>
      </c>
      <c r="C165" t="s">
        <v>2359</v>
      </c>
      <c r="D165" t="s">
        <v>2460</v>
      </c>
      <c r="E165" t="s">
        <v>2460</v>
      </c>
      <c r="F165" t="s">
        <v>2244</v>
      </c>
      <c r="G165" t="s">
        <v>2822</v>
      </c>
      <c r="H165" t="s">
        <v>2823</v>
      </c>
      <c r="I165">
        <v>815</v>
      </c>
      <c r="J165">
        <v>426</v>
      </c>
      <c r="K165">
        <v>623</v>
      </c>
      <c r="L165" t="s">
        <v>2870</v>
      </c>
      <c r="M165">
        <v>54</v>
      </c>
      <c r="N165" t="s">
        <v>2869</v>
      </c>
      <c r="O165">
        <v>206.85140822299999</v>
      </c>
    </row>
    <row r="166" spans="1:15">
      <c r="A166">
        <v>139</v>
      </c>
      <c r="B166" t="s">
        <v>2684</v>
      </c>
      <c r="C166" t="s">
        <v>2360</v>
      </c>
      <c r="D166" t="s">
        <v>2460</v>
      </c>
      <c r="E166" t="s">
        <v>2460</v>
      </c>
      <c r="F166" t="s">
        <v>2244</v>
      </c>
      <c r="G166" t="s">
        <v>2822</v>
      </c>
      <c r="H166" t="s">
        <v>2823</v>
      </c>
      <c r="I166">
        <v>798</v>
      </c>
      <c r="J166">
        <v>563</v>
      </c>
      <c r="K166">
        <v>880</v>
      </c>
      <c r="L166" t="s">
        <v>2871</v>
      </c>
      <c r="M166">
        <v>54</v>
      </c>
      <c r="N166" t="s">
        <v>2869</v>
      </c>
      <c r="O166">
        <v>206.85140822299999</v>
      </c>
    </row>
    <row r="167" spans="1:15">
      <c r="A167">
        <v>140</v>
      </c>
      <c r="B167" t="s">
        <v>2684</v>
      </c>
      <c r="C167" t="s">
        <v>2362</v>
      </c>
      <c r="D167" t="s">
        <v>2460</v>
      </c>
      <c r="E167" t="s">
        <v>2460</v>
      </c>
      <c r="F167" t="s">
        <v>2244</v>
      </c>
      <c r="G167" t="s">
        <v>2822</v>
      </c>
      <c r="H167" t="s">
        <v>2823</v>
      </c>
      <c r="I167">
        <v>787</v>
      </c>
      <c r="J167">
        <v>535</v>
      </c>
      <c r="K167">
        <v>706</v>
      </c>
      <c r="L167" t="s">
        <v>2872</v>
      </c>
      <c r="M167">
        <v>54</v>
      </c>
      <c r="N167" t="s">
        <v>2869</v>
      </c>
      <c r="O167">
        <v>206.85140822299999</v>
      </c>
    </row>
    <row r="168" spans="1:15">
      <c r="A168">
        <v>141</v>
      </c>
      <c r="B168" t="s">
        <v>2684</v>
      </c>
      <c r="C168" t="s">
        <v>2363</v>
      </c>
      <c r="D168" t="s">
        <v>2460</v>
      </c>
      <c r="E168" t="s">
        <v>2460</v>
      </c>
      <c r="F168" t="s">
        <v>2244</v>
      </c>
      <c r="G168" t="s">
        <v>2822</v>
      </c>
      <c r="H168" t="s">
        <v>2823</v>
      </c>
      <c r="I168">
        <v>900</v>
      </c>
      <c r="J168">
        <v>581</v>
      </c>
      <c r="K168">
        <v>775</v>
      </c>
      <c r="L168" t="s">
        <v>2873</v>
      </c>
      <c r="M168">
        <v>54</v>
      </c>
      <c r="N168" t="s">
        <v>2869</v>
      </c>
      <c r="O168">
        <v>206.85140822299999</v>
      </c>
    </row>
    <row r="169" spans="1:15">
      <c r="A169">
        <v>142</v>
      </c>
      <c r="B169" t="s">
        <v>2684</v>
      </c>
      <c r="C169" t="s">
        <v>2364</v>
      </c>
      <c r="D169" t="s">
        <v>2460</v>
      </c>
      <c r="E169" t="s">
        <v>2460</v>
      </c>
      <c r="F169" t="s">
        <v>2244</v>
      </c>
      <c r="G169" t="s">
        <v>2822</v>
      </c>
      <c r="H169" t="s">
        <v>2823</v>
      </c>
      <c r="I169">
        <v>817</v>
      </c>
      <c r="J169">
        <v>460</v>
      </c>
      <c r="K169">
        <v>850</v>
      </c>
      <c r="L169" t="s">
        <v>2874</v>
      </c>
      <c r="M169">
        <v>54</v>
      </c>
      <c r="N169" t="s">
        <v>2869</v>
      </c>
      <c r="O169">
        <v>206.85140822299999</v>
      </c>
    </row>
    <row r="170" spans="1:15">
      <c r="A170">
        <v>143</v>
      </c>
      <c r="B170" t="s">
        <v>2684</v>
      </c>
      <c r="C170" t="s">
        <v>2365</v>
      </c>
      <c r="D170" t="s">
        <v>2460</v>
      </c>
      <c r="E170" t="s">
        <v>2460</v>
      </c>
      <c r="F170" t="s">
        <v>2244</v>
      </c>
      <c r="G170" t="s">
        <v>2822</v>
      </c>
      <c r="H170" t="s">
        <v>2823</v>
      </c>
      <c r="I170">
        <v>836</v>
      </c>
      <c r="J170">
        <v>456</v>
      </c>
      <c r="K170">
        <v>697</v>
      </c>
      <c r="L170" t="s">
        <v>2875</v>
      </c>
      <c r="M170">
        <v>54</v>
      </c>
      <c r="N170" t="s">
        <v>2869</v>
      </c>
      <c r="O170">
        <v>206.85140822299999</v>
      </c>
    </row>
    <row r="171" spans="1:15">
      <c r="A171">
        <v>144</v>
      </c>
      <c r="B171" t="s">
        <v>2684</v>
      </c>
      <c r="C171" t="s">
        <v>2366</v>
      </c>
      <c r="D171" t="s">
        <v>2460</v>
      </c>
      <c r="E171" t="s">
        <v>2460</v>
      </c>
      <c r="F171" t="s">
        <v>2244</v>
      </c>
      <c r="G171" t="s">
        <v>2822</v>
      </c>
      <c r="H171" t="s">
        <v>2823</v>
      </c>
      <c r="I171">
        <v>784</v>
      </c>
      <c r="J171">
        <v>571</v>
      </c>
      <c r="K171">
        <v>894</v>
      </c>
      <c r="L171" t="s">
        <v>2876</v>
      </c>
      <c r="M171">
        <v>54</v>
      </c>
      <c r="N171" t="s">
        <v>2869</v>
      </c>
      <c r="O171">
        <v>206.85140822299999</v>
      </c>
    </row>
    <row r="172" spans="1:15">
      <c r="A172">
        <v>147</v>
      </c>
      <c r="B172" t="s">
        <v>2684</v>
      </c>
      <c r="C172" t="s">
        <v>2369</v>
      </c>
      <c r="D172" t="s">
        <v>2460</v>
      </c>
      <c r="E172" t="s">
        <v>2460</v>
      </c>
      <c r="F172" t="s">
        <v>2256</v>
      </c>
      <c r="G172" t="s">
        <v>2822</v>
      </c>
      <c r="H172" t="s">
        <v>2823</v>
      </c>
      <c r="I172">
        <v>678</v>
      </c>
      <c r="J172">
        <v>573</v>
      </c>
      <c r="K172">
        <v>878</v>
      </c>
      <c r="L172" t="s">
        <v>2881</v>
      </c>
      <c r="M172">
        <v>54</v>
      </c>
      <c r="N172" t="s">
        <v>2879</v>
      </c>
      <c r="O172">
        <v>206.85140822299999</v>
      </c>
    </row>
    <row r="173" spans="1:15">
      <c r="A173">
        <v>148</v>
      </c>
      <c r="B173" t="s">
        <v>2684</v>
      </c>
      <c r="C173" t="s">
        <v>2370</v>
      </c>
      <c r="D173" t="s">
        <v>2460</v>
      </c>
      <c r="E173" t="s">
        <v>2460</v>
      </c>
      <c r="F173" t="s">
        <v>2256</v>
      </c>
      <c r="G173" t="s">
        <v>2822</v>
      </c>
      <c r="H173" t="s">
        <v>2823</v>
      </c>
      <c r="I173">
        <v>835</v>
      </c>
      <c r="J173">
        <v>472</v>
      </c>
      <c r="K173">
        <v>807</v>
      </c>
      <c r="L173" t="s">
        <v>2882</v>
      </c>
      <c r="M173">
        <v>54</v>
      </c>
      <c r="N173" t="s">
        <v>2879</v>
      </c>
      <c r="O173">
        <v>206.85140822299999</v>
      </c>
    </row>
    <row r="174" spans="1:15">
      <c r="A174">
        <v>149</v>
      </c>
      <c r="B174" t="s">
        <v>2684</v>
      </c>
      <c r="C174" t="s">
        <v>2371</v>
      </c>
      <c r="D174" t="s">
        <v>2460</v>
      </c>
      <c r="E174" t="s">
        <v>2460</v>
      </c>
      <c r="F174" t="s">
        <v>2256</v>
      </c>
      <c r="G174" t="s">
        <v>2822</v>
      </c>
      <c r="H174" t="s">
        <v>2823</v>
      </c>
      <c r="I174">
        <v>733</v>
      </c>
      <c r="J174">
        <v>545</v>
      </c>
      <c r="K174">
        <v>696</v>
      </c>
      <c r="L174" t="s">
        <v>2883</v>
      </c>
      <c r="M174">
        <v>54</v>
      </c>
      <c r="N174" t="s">
        <v>2879</v>
      </c>
      <c r="O174">
        <v>206.85140822299999</v>
      </c>
    </row>
    <row r="175" spans="1:15">
      <c r="A175">
        <v>150</v>
      </c>
      <c r="B175" t="s">
        <v>2684</v>
      </c>
      <c r="C175" t="s">
        <v>2372</v>
      </c>
      <c r="D175" t="s">
        <v>2460</v>
      </c>
      <c r="E175" t="s">
        <v>2460</v>
      </c>
      <c r="F175" t="s">
        <v>2256</v>
      </c>
      <c r="G175" t="s">
        <v>2822</v>
      </c>
      <c r="H175" t="s">
        <v>2823</v>
      </c>
      <c r="I175">
        <v>658</v>
      </c>
      <c r="J175">
        <v>7</v>
      </c>
      <c r="K175">
        <v>801</v>
      </c>
      <c r="L175" t="s">
        <v>2884</v>
      </c>
      <c r="M175">
        <v>54</v>
      </c>
      <c r="N175" t="s">
        <v>2879</v>
      </c>
      <c r="O175">
        <v>206.85140822299999</v>
      </c>
    </row>
    <row r="176" spans="1:15">
      <c r="A176">
        <v>151</v>
      </c>
      <c r="B176" t="s">
        <v>2684</v>
      </c>
      <c r="C176" t="s">
        <v>2373</v>
      </c>
      <c r="D176" t="s">
        <v>2460</v>
      </c>
      <c r="E176" t="s">
        <v>2460</v>
      </c>
      <c r="F176" t="s">
        <v>2256</v>
      </c>
      <c r="G176" t="s">
        <v>2822</v>
      </c>
      <c r="H176" t="s">
        <v>2823</v>
      </c>
      <c r="I176">
        <v>567</v>
      </c>
      <c r="J176">
        <v>447</v>
      </c>
      <c r="K176">
        <v>647</v>
      </c>
      <c r="L176" t="s">
        <v>2885</v>
      </c>
      <c r="M176">
        <v>54</v>
      </c>
      <c r="N176" t="s">
        <v>2879</v>
      </c>
      <c r="O176">
        <v>206.85140822299999</v>
      </c>
    </row>
    <row r="177" spans="1:15">
      <c r="A177">
        <v>152</v>
      </c>
      <c r="B177" t="s">
        <v>2684</v>
      </c>
      <c r="C177" t="s">
        <v>2374</v>
      </c>
      <c r="D177" t="s">
        <v>2460</v>
      </c>
      <c r="E177" t="s">
        <v>2460</v>
      </c>
      <c r="F177" t="s">
        <v>2256</v>
      </c>
      <c r="G177" t="s">
        <v>2822</v>
      </c>
      <c r="H177" t="s">
        <v>2823</v>
      </c>
      <c r="I177">
        <v>853</v>
      </c>
      <c r="J177">
        <v>591</v>
      </c>
      <c r="K177">
        <v>744</v>
      </c>
      <c r="L177" t="s">
        <v>2886</v>
      </c>
      <c r="M177">
        <v>54</v>
      </c>
      <c r="N177" t="s">
        <v>2879</v>
      </c>
      <c r="O177">
        <v>206.85140822299999</v>
      </c>
    </row>
    <row r="178" spans="1:15">
      <c r="A178">
        <v>153</v>
      </c>
      <c r="B178" t="s">
        <v>2684</v>
      </c>
      <c r="C178" t="s">
        <v>2376</v>
      </c>
      <c r="D178" t="s">
        <v>2460</v>
      </c>
      <c r="E178" t="s">
        <v>2460</v>
      </c>
      <c r="F178" t="s">
        <v>2265</v>
      </c>
      <c r="G178" t="s">
        <v>2822</v>
      </c>
      <c r="H178" t="s">
        <v>2823</v>
      </c>
      <c r="I178">
        <v>800</v>
      </c>
      <c r="J178">
        <v>479</v>
      </c>
      <c r="K178">
        <v>885</v>
      </c>
      <c r="L178" t="s">
        <v>2887</v>
      </c>
      <c r="M178">
        <v>54</v>
      </c>
      <c r="N178" t="s">
        <v>2888</v>
      </c>
      <c r="O178">
        <v>206.85140822299999</v>
      </c>
    </row>
    <row r="179" spans="1:15">
      <c r="A179">
        <v>154</v>
      </c>
      <c r="B179" t="s">
        <v>2684</v>
      </c>
      <c r="C179" t="s">
        <v>2377</v>
      </c>
      <c r="D179" t="s">
        <v>2460</v>
      </c>
      <c r="E179" t="s">
        <v>2460</v>
      </c>
      <c r="F179" t="s">
        <v>2265</v>
      </c>
      <c r="G179" t="s">
        <v>2822</v>
      </c>
      <c r="H179" t="s">
        <v>2823</v>
      </c>
      <c r="I179">
        <v>675</v>
      </c>
      <c r="J179">
        <v>493</v>
      </c>
      <c r="K179">
        <v>684</v>
      </c>
      <c r="L179" t="s">
        <v>2889</v>
      </c>
      <c r="M179">
        <v>54</v>
      </c>
      <c r="N179" t="s">
        <v>2888</v>
      </c>
      <c r="O179">
        <v>206.85140822299999</v>
      </c>
    </row>
    <row r="180" spans="1:15">
      <c r="A180">
        <v>155</v>
      </c>
      <c r="B180" t="s">
        <v>2684</v>
      </c>
      <c r="C180" t="s">
        <v>2378</v>
      </c>
      <c r="D180" t="s">
        <v>2460</v>
      </c>
      <c r="E180" t="s">
        <v>2460</v>
      </c>
      <c r="F180" t="s">
        <v>2265</v>
      </c>
      <c r="G180" t="s">
        <v>2822</v>
      </c>
      <c r="H180" t="s">
        <v>2823</v>
      </c>
      <c r="I180">
        <v>859</v>
      </c>
      <c r="J180">
        <v>484</v>
      </c>
      <c r="K180">
        <v>827</v>
      </c>
      <c r="L180" t="s">
        <v>2890</v>
      </c>
      <c r="M180">
        <v>54</v>
      </c>
      <c r="N180" t="s">
        <v>2888</v>
      </c>
      <c r="O180">
        <v>206.85140822299999</v>
      </c>
    </row>
    <row r="181" spans="1:15">
      <c r="A181">
        <v>156</v>
      </c>
      <c r="B181" t="s">
        <v>2684</v>
      </c>
      <c r="C181" t="s">
        <v>2379</v>
      </c>
      <c r="D181" t="s">
        <v>2460</v>
      </c>
      <c r="E181" t="s">
        <v>2460</v>
      </c>
      <c r="F181" t="s">
        <v>2265</v>
      </c>
      <c r="G181" t="s">
        <v>2822</v>
      </c>
      <c r="H181" t="s">
        <v>2823</v>
      </c>
      <c r="I181">
        <v>654</v>
      </c>
      <c r="J181">
        <v>598</v>
      </c>
      <c r="K181">
        <v>667</v>
      </c>
      <c r="L181" t="s">
        <v>2891</v>
      </c>
      <c r="M181">
        <v>54</v>
      </c>
      <c r="N181" t="s">
        <v>2888</v>
      </c>
      <c r="O181">
        <v>206.85140822299999</v>
      </c>
    </row>
    <row r="182" spans="1:15">
      <c r="A182">
        <v>157</v>
      </c>
      <c r="B182" t="s">
        <v>2684</v>
      </c>
      <c r="C182" t="s">
        <v>2381</v>
      </c>
      <c r="D182" t="s">
        <v>2460</v>
      </c>
      <c r="E182" t="s">
        <v>2460</v>
      </c>
      <c r="F182" t="s">
        <v>2265</v>
      </c>
      <c r="G182" t="s">
        <v>2822</v>
      </c>
      <c r="H182" t="s">
        <v>2823</v>
      </c>
      <c r="I182">
        <v>890</v>
      </c>
      <c r="J182">
        <v>30</v>
      </c>
      <c r="K182">
        <v>777</v>
      </c>
      <c r="L182" t="s">
        <v>2892</v>
      </c>
      <c r="M182">
        <v>54</v>
      </c>
      <c r="N182" t="s">
        <v>2888</v>
      </c>
      <c r="O182">
        <v>206.85140822299999</v>
      </c>
    </row>
    <row r="183" spans="1:15">
      <c r="A183">
        <v>158</v>
      </c>
      <c r="B183" t="s">
        <v>2684</v>
      </c>
      <c r="C183" t="s">
        <v>2382</v>
      </c>
      <c r="D183" t="s">
        <v>2460</v>
      </c>
      <c r="E183" t="s">
        <v>2460</v>
      </c>
      <c r="F183" t="s">
        <v>2265</v>
      </c>
      <c r="G183" t="s">
        <v>2822</v>
      </c>
      <c r="H183" t="s">
        <v>2823</v>
      </c>
      <c r="I183">
        <v>576</v>
      </c>
      <c r="J183">
        <v>16</v>
      </c>
      <c r="K183">
        <v>884</v>
      </c>
      <c r="L183" t="s">
        <v>2893</v>
      </c>
      <c r="M183">
        <v>54</v>
      </c>
      <c r="N183" t="s">
        <v>2888</v>
      </c>
      <c r="O183">
        <v>206.85140822299999</v>
      </c>
    </row>
    <row r="184" spans="1:15">
      <c r="A184">
        <v>159</v>
      </c>
      <c r="B184" t="s">
        <v>2684</v>
      </c>
      <c r="C184" t="s">
        <v>2383</v>
      </c>
      <c r="D184" t="s">
        <v>2460</v>
      </c>
      <c r="E184" t="s">
        <v>2460</v>
      </c>
      <c r="F184" t="s">
        <v>2265</v>
      </c>
      <c r="G184" t="s">
        <v>2822</v>
      </c>
      <c r="H184" t="s">
        <v>2823</v>
      </c>
      <c r="I184">
        <v>829</v>
      </c>
      <c r="J184">
        <v>499</v>
      </c>
      <c r="K184">
        <v>731</v>
      </c>
      <c r="L184" t="s">
        <v>2894</v>
      </c>
      <c r="M184">
        <v>54</v>
      </c>
      <c r="N184" t="s">
        <v>2888</v>
      </c>
      <c r="O184">
        <v>206.85140822299999</v>
      </c>
    </row>
    <row r="185" spans="1:15">
      <c r="A185">
        <v>160</v>
      </c>
      <c r="B185" t="s">
        <v>2684</v>
      </c>
      <c r="C185" t="s">
        <v>2384</v>
      </c>
      <c r="D185" t="s">
        <v>2460</v>
      </c>
      <c r="E185" t="s">
        <v>2460</v>
      </c>
      <c r="F185" t="s">
        <v>2265</v>
      </c>
      <c r="G185" t="s">
        <v>2822</v>
      </c>
      <c r="H185" t="s">
        <v>2823</v>
      </c>
      <c r="I185">
        <v>809</v>
      </c>
      <c r="J185">
        <v>421</v>
      </c>
      <c r="K185">
        <v>876</v>
      </c>
      <c r="L185" t="s">
        <v>2895</v>
      </c>
      <c r="M185">
        <v>54</v>
      </c>
      <c r="N185" t="s">
        <v>2888</v>
      </c>
      <c r="O185">
        <v>206.85140822299999</v>
      </c>
    </row>
    <row r="186" spans="1:15">
      <c r="A186">
        <v>41</v>
      </c>
      <c r="B186" t="s">
        <v>2176</v>
      </c>
      <c r="C186" t="s">
        <v>2243</v>
      </c>
      <c r="D186" t="s">
        <v>2677</v>
      </c>
      <c r="E186" t="s">
        <v>2460</v>
      </c>
      <c r="F186" t="s">
        <v>2244</v>
      </c>
      <c r="G186" t="s">
        <v>2714</v>
      </c>
      <c r="H186" t="s">
        <v>2751</v>
      </c>
      <c r="I186">
        <v>453</v>
      </c>
      <c r="J186">
        <v>521</v>
      </c>
      <c r="K186">
        <v>626</v>
      </c>
      <c r="L186" t="s">
        <v>2761</v>
      </c>
      <c r="M186">
        <v>54</v>
      </c>
      <c r="N186" t="s">
        <v>2762</v>
      </c>
      <c r="O186">
        <v>214.262898705</v>
      </c>
    </row>
    <row r="187" spans="1:15">
      <c r="A187">
        <v>42</v>
      </c>
      <c r="B187" t="s">
        <v>2176</v>
      </c>
      <c r="C187" t="s">
        <v>2245</v>
      </c>
      <c r="D187" t="s">
        <v>2677</v>
      </c>
      <c r="E187" t="s">
        <v>2460</v>
      </c>
      <c r="F187" t="s">
        <v>2244</v>
      </c>
      <c r="G187" t="s">
        <v>2714</v>
      </c>
      <c r="H187" t="s">
        <v>2751</v>
      </c>
      <c r="I187">
        <v>764</v>
      </c>
      <c r="J187">
        <v>371</v>
      </c>
      <c r="K187">
        <v>437</v>
      </c>
      <c r="L187" t="s">
        <v>2763</v>
      </c>
      <c r="M187">
        <v>54</v>
      </c>
      <c r="N187" t="s">
        <v>2762</v>
      </c>
      <c r="O187">
        <v>214.262898705</v>
      </c>
    </row>
    <row r="188" spans="1:15">
      <c r="A188">
        <v>43</v>
      </c>
      <c r="B188" t="s">
        <v>2176</v>
      </c>
      <c r="C188" t="s">
        <v>2247</v>
      </c>
      <c r="D188" t="s">
        <v>2677</v>
      </c>
      <c r="E188" t="s">
        <v>2460</v>
      </c>
      <c r="F188" t="s">
        <v>2244</v>
      </c>
      <c r="G188" t="s">
        <v>2714</v>
      </c>
      <c r="H188" t="s">
        <v>2751</v>
      </c>
      <c r="I188">
        <v>690</v>
      </c>
      <c r="J188">
        <v>376</v>
      </c>
      <c r="K188">
        <v>643</v>
      </c>
      <c r="L188" t="s">
        <v>2764</v>
      </c>
      <c r="M188">
        <v>54</v>
      </c>
      <c r="N188" t="s">
        <v>2762</v>
      </c>
      <c r="O188">
        <v>214.262898705</v>
      </c>
    </row>
    <row r="189" spans="1:15">
      <c r="A189">
        <v>44</v>
      </c>
      <c r="B189" t="s">
        <v>2176</v>
      </c>
      <c r="C189" t="s">
        <v>2248</v>
      </c>
      <c r="D189" t="s">
        <v>2677</v>
      </c>
      <c r="E189" t="s">
        <v>2460</v>
      </c>
      <c r="F189" t="s">
        <v>2244</v>
      </c>
      <c r="G189" t="s">
        <v>2714</v>
      </c>
      <c r="H189" t="s">
        <v>2751</v>
      </c>
      <c r="I189">
        <v>774</v>
      </c>
      <c r="J189">
        <v>166</v>
      </c>
      <c r="K189">
        <v>283</v>
      </c>
      <c r="L189" t="s">
        <v>2765</v>
      </c>
      <c r="M189">
        <v>54</v>
      </c>
      <c r="N189" t="s">
        <v>2762</v>
      </c>
      <c r="O189">
        <v>214.262898705</v>
      </c>
    </row>
    <row r="190" spans="1:15">
      <c r="A190">
        <v>45</v>
      </c>
      <c r="B190" t="s">
        <v>2176</v>
      </c>
      <c r="C190" t="s">
        <v>2249</v>
      </c>
      <c r="D190" t="s">
        <v>2677</v>
      </c>
      <c r="E190" t="s">
        <v>2460</v>
      </c>
      <c r="F190" t="s">
        <v>2244</v>
      </c>
      <c r="G190" t="s">
        <v>2714</v>
      </c>
      <c r="H190" t="s">
        <v>2751</v>
      </c>
      <c r="I190">
        <v>519</v>
      </c>
      <c r="J190">
        <v>469</v>
      </c>
      <c r="K190">
        <v>602</v>
      </c>
      <c r="L190" t="s">
        <v>2766</v>
      </c>
      <c r="M190">
        <v>54</v>
      </c>
      <c r="N190" t="s">
        <v>2762</v>
      </c>
      <c r="O190">
        <v>214.262898705</v>
      </c>
    </row>
    <row r="191" spans="1:15">
      <c r="A191">
        <v>46</v>
      </c>
      <c r="B191" t="s">
        <v>2176</v>
      </c>
      <c r="C191" t="s">
        <v>2251</v>
      </c>
      <c r="D191" t="s">
        <v>2677</v>
      </c>
      <c r="E191" t="s">
        <v>2460</v>
      </c>
      <c r="F191" t="s">
        <v>2244</v>
      </c>
      <c r="G191" t="s">
        <v>2714</v>
      </c>
      <c r="H191" t="s">
        <v>2751</v>
      </c>
      <c r="I191">
        <v>635</v>
      </c>
      <c r="J191">
        <v>86</v>
      </c>
      <c r="K191">
        <v>427</v>
      </c>
      <c r="L191" t="s">
        <v>2767</v>
      </c>
      <c r="M191">
        <v>54</v>
      </c>
      <c r="N191" t="s">
        <v>2762</v>
      </c>
      <c r="O191">
        <v>214.262898705</v>
      </c>
    </row>
    <row r="192" spans="1:15">
      <c r="A192">
        <v>47</v>
      </c>
      <c r="B192" t="s">
        <v>2176</v>
      </c>
      <c r="C192" t="s">
        <v>2252</v>
      </c>
      <c r="D192" t="s">
        <v>2677</v>
      </c>
      <c r="E192" t="s">
        <v>2460</v>
      </c>
      <c r="F192" t="s">
        <v>2244</v>
      </c>
      <c r="G192" t="s">
        <v>2714</v>
      </c>
      <c r="H192" t="s">
        <v>2751</v>
      </c>
      <c r="I192">
        <v>539</v>
      </c>
      <c r="J192">
        <v>146</v>
      </c>
      <c r="K192">
        <v>512</v>
      </c>
      <c r="L192" t="s">
        <v>2768</v>
      </c>
      <c r="M192">
        <v>54</v>
      </c>
      <c r="N192" t="s">
        <v>2762</v>
      </c>
      <c r="O192">
        <v>214.262898705</v>
      </c>
    </row>
    <row r="193" spans="1:15">
      <c r="A193">
        <v>48</v>
      </c>
      <c r="B193" t="s">
        <v>2176</v>
      </c>
      <c r="C193" t="s">
        <v>2254</v>
      </c>
      <c r="D193" t="s">
        <v>2677</v>
      </c>
      <c r="E193" t="s">
        <v>2460</v>
      </c>
      <c r="F193" t="s">
        <v>2244</v>
      </c>
      <c r="G193" t="s">
        <v>2714</v>
      </c>
      <c r="H193" t="s">
        <v>2751</v>
      </c>
      <c r="I193">
        <v>679</v>
      </c>
      <c r="J193">
        <v>72</v>
      </c>
      <c r="K193">
        <v>299</v>
      </c>
      <c r="L193" t="s">
        <v>2769</v>
      </c>
      <c r="M193">
        <v>54</v>
      </c>
      <c r="N193" t="s">
        <v>2762</v>
      </c>
      <c r="O193">
        <v>214.262898705</v>
      </c>
    </row>
    <row r="194" spans="1:15">
      <c r="A194">
        <v>49</v>
      </c>
      <c r="B194" t="s">
        <v>2176</v>
      </c>
      <c r="C194" t="s">
        <v>2255</v>
      </c>
      <c r="D194" t="s">
        <v>2677</v>
      </c>
      <c r="E194" t="s">
        <v>2460</v>
      </c>
      <c r="F194" t="s">
        <v>2256</v>
      </c>
      <c r="G194" t="s">
        <v>2714</v>
      </c>
      <c r="H194" t="s">
        <v>2751</v>
      </c>
      <c r="I194">
        <v>346</v>
      </c>
      <c r="J194">
        <v>28</v>
      </c>
      <c r="K194">
        <v>739</v>
      </c>
      <c r="L194" t="s">
        <v>2770</v>
      </c>
      <c r="M194">
        <v>54</v>
      </c>
      <c r="N194" t="s">
        <v>2771</v>
      </c>
      <c r="O194">
        <v>214.262898705</v>
      </c>
    </row>
    <row r="195" spans="1:15">
      <c r="A195">
        <v>50</v>
      </c>
      <c r="B195" t="s">
        <v>2176</v>
      </c>
      <c r="C195" t="s">
        <v>2257</v>
      </c>
      <c r="D195" t="s">
        <v>2677</v>
      </c>
      <c r="E195" t="s">
        <v>2460</v>
      </c>
      <c r="F195" t="s">
        <v>2256</v>
      </c>
      <c r="G195" t="s">
        <v>2714</v>
      </c>
      <c r="H195" t="s">
        <v>2751</v>
      </c>
      <c r="I195">
        <v>418</v>
      </c>
      <c r="J195">
        <v>5</v>
      </c>
      <c r="K195">
        <v>559</v>
      </c>
      <c r="L195" t="s">
        <v>2772</v>
      </c>
      <c r="M195">
        <v>54</v>
      </c>
      <c r="N195" t="s">
        <v>2771</v>
      </c>
      <c r="O195">
        <v>214.262898705</v>
      </c>
    </row>
    <row r="196" spans="1:15">
      <c r="A196">
        <v>51</v>
      </c>
      <c r="B196" t="s">
        <v>2176</v>
      </c>
      <c r="C196" t="s">
        <v>2258</v>
      </c>
      <c r="D196" t="s">
        <v>2677</v>
      </c>
      <c r="E196" t="s">
        <v>2460</v>
      </c>
      <c r="F196" t="s">
        <v>2256</v>
      </c>
      <c r="G196" t="s">
        <v>2714</v>
      </c>
      <c r="H196" t="s">
        <v>2751</v>
      </c>
      <c r="I196">
        <v>548</v>
      </c>
      <c r="J196">
        <v>85</v>
      </c>
      <c r="K196">
        <v>856</v>
      </c>
      <c r="L196" t="s">
        <v>2773</v>
      </c>
      <c r="M196">
        <v>54</v>
      </c>
      <c r="N196" t="s">
        <v>2771</v>
      </c>
      <c r="O196">
        <v>214.262898705</v>
      </c>
    </row>
    <row r="197" spans="1:15">
      <c r="A197">
        <v>52</v>
      </c>
      <c r="B197" t="s">
        <v>2176</v>
      </c>
      <c r="C197" t="s">
        <v>2259</v>
      </c>
      <c r="D197" t="s">
        <v>2677</v>
      </c>
      <c r="E197" t="s">
        <v>2460</v>
      </c>
      <c r="F197" t="s">
        <v>2256</v>
      </c>
      <c r="G197" t="s">
        <v>2714</v>
      </c>
      <c r="H197" t="s">
        <v>2751</v>
      </c>
      <c r="I197">
        <v>638</v>
      </c>
      <c r="J197">
        <v>513</v>
      </c>
      <c r="K197">
        <v>599</v>
      </c>
      <c r="L197" t="s">
        <v>2774</v>
      </c>
      <c r="M197">
        <v>54</v>
      </c>
      <c r="N197" t="s">
        <v>2771</v>
      </c>
      <c r="O197">
        <v>214.262898705</v>
      </c>
    </row>
    <row r="198" spans="1:15">
      <c r="A198">
        <v>53</v>
      </c>
      <c r="B198" t="s">
        <v>2176</v>
      </c>
      <c r="C198" t="s">
        <v>2260</v>
      </c>
      <c r="D198" t="s">
        <v>2677</v>
      </c>
      <c r="E198" t="s">
        <v>2460</v>
      </c>
      <c r="F198" t="s">
        <v>2256</v>
      </c>
      <c r="G198" t="s">
        <v>2714</v>
      </c>
      <c r="H198" t="s">
        <v>2751</v>
      </c>
      <c r="I198">
        <v>426</v>
      </c>
      <c r="J198">
        <v>399</v>
      </c>
      <c r="K198">
        <v>683</v>
      </c>
      <c r="L198" t="s">
        <v>2775</v>
      </c>
      <c r="M198">
        <v>54</v>
      </c>
      <c r="N198" t="s">
        <v>2771</v>
      </c>
      <c r="O198">
        <v>214.262898705</v>
      </c>
    </row>
    <row r="199" spans="1:15">
      <c r="A199">
        <v>54</v>
      </c>
      <c r="B199" t="s">
        <v>2176</v>
      </c>
      <c r="C199" t="s">
        <v>2261</v>
      </c>
      <c r="D199" t="s">
        <v>2677</v>
      </c>
      <c r="E199" t="s">
        <v>2460</v>
      </c>
      <c r="F199" t="s">
        <v>2256</v>
      </c>
      <c r="G199" t="s">
        <v>2714</v>
      </c>
      <c r="H199" t="s">
        <v>2751</v>
      </c>
      <c r="I199">
        <v>589</v>
      </c>
      <c r="J199">
        <v>400</v>
      </c>
      <c r="K199">
        <v>288</v>
      </c>
      <c r="L199" t="s">
        <v>2776</v>
      </c>
      <c r="M199">
        <v>54</v>
      </c>
      <c r="N199" t="s">
        <v>2771</v>
      </c>
      <c r="O199">
        <v>214.262898705</v>
      </c>
    </row>
    <row r="200" spans="1:15">
      <c r="A200">
        <v>55</v>
      </c>
      <c r="B200" t="s">
        <v>2176</v>
      </c>
      <c r="C200" t="s">
        <v>2262</v>
      </c>
      <c r="D200" t="s">
        <v>2677</v>
      </c>
      <c r="E200" t="s">
        <v>2460</v>
      </c>
      <c r="F200" t="s">
        <v>2256</v>
      </c>
      <c r="G200" t="s">
        <v>2714</v>
      </c>
      <c r="H200" t="s">
        <v>2751</v>
      </c>
      <c r="I200">
        <v>622</v>
      </c>
      <c r="J200">
        <v>19</v>
      </c>
      <c r="K200">
        <v>616</v>
      </c>
      <c r="L200" t="s">
        <v>2498</v>
      </c>
      <c r="M200">
        <v>54</v>
      </c>
      <c r="N200" t="s">
        <v>2771</v>
      </c>
      <c r="O200">
        <v>214.262898705</v>
      </c>
    </row>
    <row r="201" spans="1:15">
      <c r="A201">
        <v>56</v>
      </c>
      <c r="B201" t="s">
        <v>2176</v>
      </c>
      <c r="C201" t="s">
        <v>2263</v>
      </c>
      <c r="D201" t="s">
        <v>2677</v>
      </c>
      <c r="E201" t="s">
        <v>2460</v>
      </c>
      <c r="F201" t="s">
        <v>2256</v>
      </c>
      <c r="G201" t="s">
        <v>2714</v>
      </c>
      <c r="H201" t="s">
        <v>2751</v>
      </c>
      <c r="I201">
        <v>538</v>
      </c>
      <c r="J201">
        <v>60</v>
      </c>
      <c r="K201">
        <v>557</v>
      </c>
      <c r="L201" t="s">
        <v>2777</v>
      </c>
      <c r="M201">
        <v>54</v>
      </c>
      <c r="N201" t="s">
        <v>2771</v>
      </c>
      <c r="O201">
        <v>214.262898705</v>
      </c>
    </row>
    <row r="202" spans="1:15">
      <c r="A202">
        <v>57</v>
      </c>
      <c r="B202" t="s">
        <v>2176</v>
      </c>
      <c r="C202" t="s">
        <v>2264</v>
      </c>
      <c r="D202" t="s">
        <v>2677</v>
      </c>
      <c r="E202" t="s">
        <v>2460</v>
      </c>
      <c r="F202" t="s">
        <v>2265</v>
      </c>
      <c r="G202" t="s">
        <v>2714</v>
      </c>
      <c r="H202" t="s">
        <v>2751</v>
      </c>
      <c r="I202">
        <v>540</v>
      </c>
      <c r="J202">
        <v>161</v>
      </c>
      <c r="K202">
        <v>618</v>
      </c>
      <c r="L202" t="s">
        <v>2778</v>
      </c>
      <c r="M202">
        <v>54</v>
      </c>
      <c r="N202" t="s">
        <v>2779</v>
      </c>
      <c r="O202">
        <v>214.262898705</v>
      </c>
    </row>
    <row r="203" spans="1:15">
      <c r="A203">
        <v>58</v>
      </c>
      <c r="B203" t="s">
        <v>2176</v>
      </c>
      <c r="C203" t="s">
        <v>2267</v>
      </c>
      <c r="D203" t="s">
        <v>2677</v>
      </c>
      <c r="E203" t="s">
        <v>2460</v>
      </c>
      <c r="F203" t="s">
        <v>2265</v>
      </c>
      <c r="G203" t="s">
        <v>2714</v>
      </c>
      <c r="H203" t="s">
        <v>2751</v>
      </c>
      <c r="I203">
        <v>513</v>
      </c>
      <c r="J203">
        <v>48</v>
      </c>
      <c r="K203">
        <v>593</v>
      </c>
      <c r="L203" t="s">
        <v>2780</v>
      </c>
      <c r="M203">
        <v>54</v>
      </c>
      <c r="N203" t="s">
        <v>2779</v>
      </c>
      <c r="O203">
        <v>214.262898705</v>
      </c>
    </row>
    <row r="204" spans="1:15">
      <c r="A204">
        <v>59</v>
      </c>
      <c r="B204" t="s">
        <v>2176</v>
      </c>
      <c r="C204" t="s">
        <v>2268</v>
      </c>
      <c r="D204" t="s">
        <v>2677</v>
      </c>
      <c r="E204" t="s">
        <v>2460</v>
      </c>
      <c r="F204" t="s">
        <v>2265</v>
      </c>
      <c r="G204" t="s">
        <v>2714</v>
      </c>
      <c r="H204" t="s">
        <v>2751</v>
      </c>
      <c r="I204">
        <v>489</v>
      </c>
      <c r="J204">
        <v>23</v>
      </c>
      <c r="K204">
        <v>600</v>
      </c>
      <c r="L204" t="s">
        <v>2781</v>
      </c>
      <c r="M204">
        <v>54</v>
      </c>
      <c r="N204" t="s">
        <v>2779</v>
      </c>
      <c r="O204">
        <v>214.262898705</v>
      </c>
    </row>
    <row r="205" spans="1:15">
      <c r="A205">
        <v>60</v>
      </c>
      <c r="B205" t="s">
        <v>2176</v>
      </c>
      <c r="C205" t="s">
        <v>2269</v>
      </c>
      <c r="D205" t="s">
        <v>2677</v>
      </c>
      <c r="E205" t="s">
        <v>2460</v>
      </c>
      <c r="F205" t="s">
        <v>2265</v>
      </c>
      <c r="G205" t="s">
        <v>2714</v>
      </c>
      <c r="H205" t="s">
        <v>2751</v>
      </c>
      <c r="I205">
        <v>633</v>
      </c>
      <c r="J205">
        <v>78</v>
      </c>
      <c r="K205">
        <v>535</v>
      </c>
      <c r="L205" t="s">
        <v>2782</v>
      </c>
      <c r="M205">
        <v>54</v>
      </c>
      <c r="N205" t="s">
        <v>2779</v>
      </c>
      <c r="O205">
        <v>214.262898705</v>
      </c>
    </row>
    <row r="206" spans="1:15">
      <c r="A206">
        <v>61</v>
      </c>
      <c r="B206" t="s">
        <v>2176</v>
      </c>
      <c r="C206" t="s">
        <v>2271</v>
      </c>
      <c r="D206" t="s">
        <v>2677</v>
      </c>
      <c r="E206" t="s">
        <v>2460</v>
      </c>
      <c r="F206" t="s">
        <v>2265</v>
      </c>
      <c r="G206" t="s">
        <v>2714</v>
      </c>
      <c r="H206" t="s">
        <v>2751</v>
      </c>
      <c r="I206">
        <v>541</v>
      </c>
      <c r="J206">
        <v>42</v>
      </c>
      <c r="K206">
        <v>391</v>
      </c>
      <c r="L206" t="s">
        <v>2783</v>
      </c>
      <c r="M206">
        <v>54</v>
      </c>
      <c r="N206" t="s">
        <v>2779</v>
      </c>
      <c r="O206">
        <v>214.262898705</v>
      </c>
    </row>
    <row r="207" spans="1:15">
      <c r="A207">
        <v>62</v>
      </c>
      <c r="B207" t="s">
        <v>2176</v>
      </c>
      <c r="C207" t="s">
        <v>2272</v>
      </c>
      <c r="D207" t="s">
        <v>2677</v>
      </c>
      <c r="E207" t="s">
        <v>2460</v>
      </c>
      <c r="F207" t="s">
        <v>2265</v>
      </c>
      <c r="G207" t="s">
        <v>2714</v>
      </c>
      <c r="H207" t="s">
        <v>2751</v>
      </c>
      <c r="I207">
        <v>565</v>
      </c>
      <c r="J207">
        <v>119</v>
      </c>
      <c r="K207">
        <v>445</v>
      </c>
      <c r="L207" t="s">
        <v>2784</v>
      </c>
      <c r="M207">
        <v>54</v>
      </c>
      <c r="N207" t="s">
        <v>2779</v>
      </c>
      <c r="O207">
        <v>214.262898705</v>
      </c>
    </row>
    <row r="208" spans="1:15">
      <c r="A208">
        <v>63</v>
      </c>
      <c r="B208" t="s">
        <v>2176</v>
      </c>
      <c r="C208" t="s">
        <v>2274</v>
      </c>
      <c r="D208" t="s">
        <v>2677</v>
      </c>
      <c r="E208" t="s">
        <v>2460</v>
      </c>
      <c r="F208" t="s">
        <v>2265</v>
      </c>
      <c r="G208" t="s">
        <v>2714</v>
      </c>
      <c r="H208" t="s">
        <v>2751</v>
      </c>
      <c r="I208">
        <v>387</v>
      </c>
      <c r="J208">
        <v>185</v>
      </c>
      <c r="K208">
        <v>440</v>
      </c>
      <c r="L208" t="s">
        <v>2785</v>
      </c>
      <c r="M208">
        <v>54</v>
      </c>
      <c r="N208" t="s">
        <v>2779</v>
      </c>
      <c r="O208">
        <v>214.262898705</v>
      </c>
    </row>
    <row r="209" spans="1:15">
      <c r="A209">
        <v>64</v>
      </c>
      <c r="B209" t="s">
        <v>2176</v>
      </c>
      <c r="C209" t="s">
        <v>2275</v>
      </c>
      <c r="D209" t="s">
        <v>2677</v>
      </c>
      <c r="E209" t="s">
        <v>2460</v>
      </c>
      <c r="F209" t="s">
        <v>2265</v>
      </c>
      <c r="G209" t="s">
        <v>2714</v>
      </c>
      <c r="H209" t="s">
        <v>2751</v>
      </c>
      <c r="I209">
        <v>554</v>
      </c>
      <c r="J209">
        <v>159</v>
      </c>
      <c r="K209">
        <v>673</v>
      </c>
      <c r="L209" t="s">
        <v>2786</v>
      </c>
      <c r="M209">
        <v>54</v>
      </c>
      <c r="N209" t="s">
        <v>2779</v>
      </c>
      <c r="O209">
        <v>214.262898705</v>
      </c>
    </row>
    <row r="210" spans="1:15">
      <c r="A210">
        <v>33</v>
      </c>
      <c r="B210" t="s">
        <v>2176</v>
      </c>
      <c r="C210" t="s">
        <v>2226</v>
      </c>
      <c r="D210" t="s">
        <v>2677</v>
      </c>
      <c r="E210" t="s">
        <v>2460</v>
      </c>
      <c r="F210" t="s">
        <v>2227</v>
      </c>
      <c r="G210" t="s">
        <v>2750</v>
      </c>
      <c r="H210" t="s">
        <v>2751</v>
      </c>
      <c r="I210">
        <v>366</v>
      </c>
      <c r="J210">
        <v>109</v>
      </c>
      <c r="K210">
        <v>556</v>
      </c>
      <c r="L210" t="s">
        <v>2752</v>
      </c>
      <c r="M210">
        <v>55</v>
      </c>
      <c r="N210" t="s">
        <v>2753</v>
      </c>
      <c r="O210">
        <v>228.324359195</v>
      </c>
    </row>
    <row r="211" spans="1:15">
      <c r="A211">
        <v>34</v>
      </c>
      <c r="B211" t="s">
        <v>2176</v>
      </c>
      <c r="C211" t="s">
        <v>2229</v>
      </c>
      <c r="D211" t="s">
        <v>2677</v>
      </c>
      <c r="E211" t="s">
        <v>2460</v>
      </c>
      <c r="F211" t="s">
        <v>2227</v>
      </c>
      <c r="G211" t="s">
        <v>2750</v>
      </c>
      <c r="H211" t="s">
        <v>2751</v>
      </c>
      <c r="I211">
        <v>516</v>
      </c>
      <c r="J211">
        <v>153</v>
      </c>
      <c r="K211">
        <v>649</v>
      </c>
      <c r="L211" t="s">
        <v>2754</v>
      </c>
      <c r="M211">
        <v>55</v>
      </c>
      <c r="N211" t="s">
        <v>2753</v>
      </c>
      <c r="O211">
        <v>228.324359195</v>
      </c>
    </row>
    <row r="212" spans="1:15">
      <c r="A212">
        <v>35</v>
      </c>
      <c r="B212" t="s">
        <v>2176</v>
      </c>
      <c r="C212" t="s">
        <v>2232</v>
      </c>
      <c r="D212" t="s">
        <v>2677</v>
      </c>
      <c r="E212" t="s">
        <v>2460</v>
      </c>
      <c r="F212" t="s">
        <v>2227</v>
      </c>
      <c r="G212" t="s">
        <v>2750</v>
      </c>
      <c r="H212" t="s">
        <v>2751</v>
      </c>
      <c r="I212">
        <v>670</v>
      </c>
      <c r="J212">
        <v>64</v>
      </c>
      <c r="K212">
        <v>732</v>
      </c>
      <c r="L212" t="s">
        <v>2755</v>
      </c>
      <c r="M212">
        <v>55</v>
      </c>
      <c r="N212" t="s">
        <v>2753</v>
      </c>
      <c r="O212">
        <v>228.324359195</v>
      </c>
    </row>
    <row r="213" spans="1:15">
      <c r="A213">
        <v>36</v>
      </c>
      <c r="B213" t="s">
        <v>2176</v>
      </c>
      <c r="C213" t="s">
        <v>2233</v>
      </c>
      <c r="D213" t="s">
        <v>2677</v>
      </c>
      <c r="E213" t="s">
        <v>2460</v>
      </c>
      <c r="F213" t="s">
        <v>2227</v>
      </c>
      <c r="G213" t="s">
        <v>2750</v>
      </c>
      <c r="H213" t="s">
        <v>2751</v>
      </c>
      <c r="I213">
        <v>507</v>
      </c>
      <c r="J213">
        <v>126</v>
      </c>
      <c r="K213">
        <v>550</v>
      </c>
      <c r="L213" t="s">
        <v>2756</v>
      </c>
      <c r="M213">
        <v>55</v>
      </c>
      <c r="N213" t="s">
        <v>2753</v>
      </c>
      <c r="O213">
        <v>228.324359195</v>
      </c>
    </row>
    <row r="214" spans="1:15">
      <c r="A214">
        <v>37</v>
      </c>
      <c r="B214" t="s">
        <v>2176</v>
      </c>
      <c r="C214" t="s">
        <v>2235</v>
      </c>
      <c r="D214" t="s">
        <v>2677</v>
      </c>
      <c r="E214" t="s">
        <v>2460</v>
      </c>
      <c r="F214" t="s">
        <v>2227</v>
      </c>
      <c r="G214" t="s">
        <v>2750</v>
      </c>
      <c r="H214" t="s">
        <v>2751</v>
      </c>
      <c r="I214">
        <v>359</v>
      </c>
      <c r="J214">
        <v>63</v>
      </c>
      <c r="K214">
        <v>528</v>
      </c>
      <c r="L214" t="s">
        <v>2757</v>
      </c>
      <c r="M214">
        <v>55</v>
      </c>
      <c r="N214" t="s">
        <v>2753</v>
      </c>
      <c r="O214">
        <v>228.324359195</v>
      </c>
    </row>
    <row r="215" spans="1:15">
      <c r="A215">
        <v>38</v>
      </c>
      <c r="B215" t="s">
        <v>2176</v>
      </c>
      <c r="C215" t="s">
        <v>2237</v>
      </c>
      <c r="D215" t="s">
        <v>2677</v>
      </c>
      <c r="E215" t="s">
        <v>2460</v>
      </c>
      <c r="F215" t="s">
        <v>2227</v>
      </c>
      <c r="G215" t="s">
        <v>2750</v>
      </c>
      <c r="H215" t="s">
        <v>2751</v>
      </c>
      <c r="I215">
        <v>499</v>
      </c>
      <c r="J215">
        <v>87</v>
      </c>
      <c r="K215">
        <v>703</v>
      </c>
      <c r="L215" t="s">
        <v>2758</v>
      </c>
      <c r="M215">
        <v>55</v>
      </c>
      <c r="N215" t="s">
        <v>2753</v>
      </c>
      <c r="O215">
        <v>228.324359195</v>
      </c>
    </row>
    <row r="216" spans="1:15">
      <c r="A216">
        <v>39</v>
      </c>
      <c r="B216" t="s">
        <v>2176</v>
      </c>
      <c r="C216" t="s">
        <v>2239</v>
      </c>
      <c r="D216" t="s">
        <v>2677</v>
      </c>
      <c r="E216" t="s">
        <v>2460</v>
      </c>
      <c r="F216" t="s">
        <v>2227</v>
      </c>
      <c r="G216" t="s">
        <v>2750</v>
      </c>
      <c r="H216" t="s">
        <v>2751</v>
      </c>
      <c r="I216">
        <v>214</v>
      </c>
      <c r="J216">
        <v>437</v>
      </c>
      <c r="K216">
        <v>566</v>
      </c>
      <c r="L216" t="s">
        <v>2759</v>
      </c>
      <c r="M216">
        <v>55</v>
      </c>
      <c r="N216" t="s">
        <v>2753</v>
      </c>
      <c r="O216">
        <v>228.324359195</v>
      </c>
    </row>
    <row r="217" spans="1:15">
      <c r="A217">
        <v>40</v>
      </c>
      <c r="B217" t="s">
        <v>2176</v>
      </c>
      <c r="C217" t="s">
        <v>2241</v>
      </c>
      <c r="D217" t="s">
        <v>2677</v>
      </c>
      <c r="E217" t="s">
        <v>2460</v>
      </c>
      <c r="F217" t="s">
        <v>2227</v>
      </c>
      <c r="G217" t="s">
        <v>2750</v>
      </c>
      <c r="H217" t="s">
        <v>2751</v>
      </c>
      <c r="I217">
        <v>582</v>
      </c>
      <c r="J217">
        <v>114</v>
      </c>
      <c r="K217">
        <v>619</v>
      </c>
      <c r="L217" t="s">
        <v>2760</v>
      </c>
      <c r="M217">
        <v>55</v>
      </c>
      <c r="N217" t="s">
        <v>2753</v>
      </c>
      <c r="O217">
        <v>228.324359195</v>
      </c>
    </row>
  </sheetData>
  <sortState ref="A2:O217">
    <sortCondition ref="O17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206"/>
    <col min="9" max="9" width="23.33203125" style="206" customWidth="1"/>
    <col min="10" max="16384" width="11.44140625" style="206"/>
  </cols>
  <sheetData>
    <row r="1" spans="1:7">
      <c r="A1" s="209" t="s">
        <v>2485</v>
      </c>
      <c r="B1" s="206" t="s">
        <v>2491</v>
      </c>
      <c r="C1" s="206" t="s">
        <v>2492</v>
      </c>
      <c r="D1" s="206" t="s">
        <v>2493</v>
      </c>
      <c r="E1" s="206" t="s">
        <v>2494</v>
      </c>
      <c r="F1" s="206" t="s">
        <v>2486</v>
      </c>
      <c r="G1" s="206" t="s">
        <v>2147</v>
      </c>
    </row>
    <row r="2" spans="1:7">
      <c r="A2" s="207">
        <v>1</v>
      </c>
      <c r="B2" s="206" t="s">
        <v>1008</v>
      </c>
      <c r="C2" s="206" t="s">
        <v>1124</v>
      </c>
      <c r="D2" s="206" t="s">
        <v>1298</v>
      </c>
      <c r="E2" s="206" t="s">
        <v>1614</v>
      </c>
      <c r="F2" s="206" t="s">
        <v>2177</v>
      </c>
    </row>
    <row r="3" spans="1:7">
      <c r="A3" s="207">
        <v>2</v>
      </c>
      <c r="B3" s="206" t="s">
        <v>614</v>
      </c>
      <c r="C3" s="206" t="s">
        <v>1020</v>
      </c>
      <c r="D3" s="206" t="s">
        <v>1313</v>
      </c>
      <c r="E3" s="206" t="s">
        <v>1482</v>
      </c>
      <c r="F3" s="206" t="s">
        <v>2183</v>
      </c>
    </row>
    <row r="4" spans="1:7">
      <c r="A4" s="207">
        <v>3</v>
      </c>
      <c r="B4" s="206" t="s">
        <v>643</v>
      </c>
      <c r="C4" s="206" t="s">
        <v>983</v>
      </c>
      <c r="D4" s="206" t="s">
        <v>1389</v>
      </c>
      <c r="E4" s="206" t="s">
        <v>1419</v>
      </c>
      <c r="F4" s="206" t="s">
        <v>2184</v>
      </c>
      <c r="G4" s="206" t="s">
        <v>2487</v>
      </c>
    </row>
    <row r="5" spans="1:7">
      <c r="A5" s="207">
        <v>4</v>
      </c>
      <c r="B5" s="206" t="s">
        <v>633</v>
      </c>
      <c r="C5" s="206" t="s">
        <v>1026</v>
      </c>
      <c r="D5" s="206" t="s">
        <v>1518</v>
      </c>
      <c r="E5" s="206" t="s">
        <v>1398</v>
      </c>
      <c r="F5" s="206" t="s">
        <v>2186</v>
      </c>
    </row>
    <row r="6" spans="1:7">
      <c r="A6" s="207">
        <v>5</v>
      </c>
      <c r="B6" s="206" t="s">
        <v>1103</v>
      </c>
      <c r="C6" s="206" t="s">
        <v>639</v>
      </c>
      <c r="D6" s="206" t="s">
        <v>1473</v>
      </c>
      <c r="E6" s="206" t="s">
        <v>1553</v>
      </c>
      <c r="F6" s="206" t="s">
        <v>2189</v>
      </c>
    </row>
    <row r="7" spans="1:7">
      <c r="A7" s="207">
        <v>6</v>
      </c>
      <c r="B7" s="206" t="s">
        <v>1082</v>
      </c>
      <c r="C7" s="206" t="s">
        <v>964</v>
      </c>
      <c r="D7" s="206" t="s">
        <v>1416</v>
      </c>
      <c r="E7" s="206" t="s">
        <v>1603</v>
      </c>
      <c r="F7" s="206" t="s">
        <v>2190</v>
      </c>
    </row>
    <row r="8" spans="1:7">
      <c r="A8" s="207">
        <v>7</v>
      </c>
      <c r="B8" s="206" t="s">
        <v>743</v>
      </c>
      <c r="C8" s="206" t="s">
        <v>610</v>
      </c>
      <c r="D8" s="206" t="s">
        <v>1385</v>
      </c>
      <c r="E8" s="206" t="s">
        <v>1598</v>
      </c>
      <c r="F8" s="206" t="s">
        <v>2191</v>
      </c>
    </row>
    <row r="9" spans="1:7">
      <c r="A9" s="207">
        <v>8</v>
      </c>
      <c r="B9" s="206" t="s">
        <v>629</v>
      </c>
      <c r="C9" s="206" t="s">
        <v>735</v>
      </c>
      <c r="D9" s="206" t="s">
        <v>1349</v>
      </c>
      <c r="E9" s="206" t="s">
        <v>1661</v>
      </c>
      <c r="F9" s="206" t="s">
        <v>2192</v>
      </c>
    </row>
    <row r="10" spans="1:7">
      <c r="A10" s="207">
        <v>9</v>
      </c>
      <c r="B10" s="206" t="s">
        <v>1040</v>
      </c>
      <c r="C10" s="206" t="s">
        <v>972</v>
      </c>
      <c r="D10" s="206" t="s">
        <v>1574</v>
      </c>
      <c r="E10" s="206" t="s">
        <v>1536</v>
      </c>
      <c r="F10" s="206" t="s">
        <v>2193</v>
      </c>
    </row>
    <row r="11" spans="1:7">
      <c r="A11" s="207">
        <v>10</v>
      </c>
      <c r="B11" s="206" t="s">
        <v>626</v>
      </c>
      <c r="C11" s="206" t="s">
        <v>1050</v>
      </c>
      <c r="D11" s="206" t="s">
        <v>1444</v>
      </c>
      <c r="E11" s="206" t="s">
        <v>1764</v>
      </c>
      <c r="F11" s="206" t="s">
        <v>2196</v>
      </c>
    </row>
    <row r="12" spans="1:7">
      <c r="A12" s="207">
        <v>11</v>
      </c>
      <c r="B12" s="206" t="s">
        <v>1139</v>
      </c>
      <c r="C12" s="206" t="s">
        <v>695</v>
      </c>
      <c r="D12" s="206" t="s">
        <v>1527</v>
      </c>
      <c r="E12" s="206" t="s">
        <v>1507</v>
      </c>
      <c r="F12" s="206" t="s">
        <v>2197</v>
      </c>
    </row>
    <row r="13" spans="1:7">
      <c r="A13" s="207">
        <v>12</v>
      </c>
      <c r="B13" s="206" t="s">
        <v>1018</v>
      </c>
      <c r="C13" s="206" t="s">
        <v>732</v>
      </c>
      <c r="D13" s="206" t="s">
        <v>1560</v>
      </c>
      <c r="E13" s="206" t="s">
        <v>1460</v>
      </c>
      <c r="F13" s="206" t="s">
        <v>2198</v>
      </c>
      <c r="G13" s="206" t="s">
        <v>2487</v>
      </c>
    </row>
    <row r="14" spans="1:7">
      <c r="A14" s="207">
        <v>13</v>
      </c>
      <c r="B14" s="206" t="s">
        <v>1138</v>
      </c>
      <c r="C14" s="206" t="s">
        <v>691</v>
      </c>
      <c r="D14" s="206" t="s">
        <v>1809</v>
      </c>
      <c r="E14" s="206" t="s">
        <v>1455</v>
      </c>
      <c r="F14" s="206" t="s">
        <v>2199</v>
      </c>
    </row>
    <row r="15" spans="1:7">
      <c r="A15" s="207">
        <v>14</v>
      </c>
      <c r="B15" s="206" t="s">
        <v>859</v>
      </c>
      <c r="C15" s="206" t="s">
        <v>759</v>
      </c>
      <c r="D15" s="206" t="s">
        <v>1547</v>
      </c>
      <c r="E15" s="206" t="s">
        <v>1441</v>
      </c>
      <c r="F15" s="206" t="s">
        <v>2201</v>
      </c>
    </row>
    <row r="16" spans="1:7">
      <c r="A16" s="207">
        <v>15</v>
      </c>
      <c r="B16" s="206" t="s">
        <v>1042</v>
      </c>
      <c r="C16" s="206" t="s">
        <v>726</v>
      </c>
      <c r="D16" s="206" t="s">
        <v>1365</v>
      </c>
      <c r="E16" s="206" t="s">
        <v>1828</v>
      </c>
      <c r="F16" s="206" t="s">
        <v>2202</v>
      </c>
    </row>
    <row r="17" spans="1:7">
      <c r="A17" s="207">
        <v>16</v>
      </c>
      <c r="B17" s="206" t="s">
        <v>987</v>
      </c>
      <c r="C17" s="206" t="s">
        <v>622</v>
      </c>
      <c r="D17" s="206" t="s">
        <v>1406</v>
      </c>
      <c r="E17" s="206" t="s">
        <v>1645</v>
      </c>
      <c r="F17" s="206" t="s">
        <v>2205</v>
      </c>
    </row>
    <row r="18" spans="1:7">
      <c r="A18" s="207">
        <v>17</v>
      </c>
      <c r="B18" s="206" t="s">
        <v>761</v>
      </c>
      <c r="C18" s="206" t="s">
        <v>599</v>
      </c>
      <c r="D18" s="206" t="s">
        <v>1402</v>
      </c>
      <c r="E18" s="206" t="s">
        <v>1479</v>
      </c>
      <c r="F18" s="206" t="s">
        <v>2207</v>
      </c>
    </row>
    <row r="19" spans="1:7">
      <c r="A19" s="207">
        <v>18</v>
      </c>
      <c r="B19" s="206" t="s">
        <v>867</v>
      </c>
      <c r="C19" s="206" t="s">
        <v>1013</v>
      </c>
      <c r="D19" s="206" t="s">
        <v>1477</v>
      </c>
      <c r="E19" s="206" t="s">
        <v>1631</v>
      </c>
      <c r="F19" s="206" t="s">
        <v>2210</v>
      </c>
    </row>
    <row r="20" spans="1:7">
      <c r="A20" s="207">
        <v>19</v>
      </c>
      <c r="B20" s="206" t="s">
        <v>575</v>
      </c>
      <c r="C20" s="206" t="s">
        <v>1059</v>
      </c>
      <c r="D20" s="206" t="s">
        <v>1411</v>
      </c>
      <c r="E20" s="206" t="s">
        <v>1810</v>
      </c>
      <c r="F20" s="206" t="s">
        <v>2211</v>
      </c>
    </row>
    <row r="21" spans="1:7">
      <c r="A21" s="207">
        <v>20</v>
      </c>
      <c r="B21" s="206" t="s">
        <v>1031</v>
      </c>
      <c r="C21" s="206" t="s">
        <v>1091</v>
      </c>
      <c r="D21" s="206" t="s">
        <v>1545</v>
      </c>
      <c r="E21" s="206" t="s">
        <v>1526</v>
      </c>
      <c r="F21" s="206" t="s">
        <v>2212</v>
      </c>
    </row>
    <row r="22" spans="1:7">
      <c r="A22" s="207">
        <v>21</v>
      </c>
      <c r="B22" s="206" t="s">
        <v>2500</v>
      </c>
      <c r="C22" s="206" t="s">
        <v>612</v>
      </c>
      <c r="D22" s="206" t="s">
        <v>1329</v>
      </c>
      <c r="E22" s="206" t="s">
        <v>1351</v>
      </c>
      <c r="F22" s="206" t="s">
        <v>2213</v>
      </c>
      <c r="G22" s="206" t="s">
        <v>2488</v>
      </c>
    </row>
    <row r="23" spans="1:7">
      <c r="A23" s="207">
        <v>22</v>
      </c>
      <c r="B23" s="206" t="s">
        <v>1096</v>
      </c>
      <c r="C23" s="206" t="s">
        <v>778</v>
      </c>
      <c r="D23" s="206" t="s">
        <v>1498</v>
      </c>
      <c r="E23" s="206" t="s">
        <v>1475</v>
      </c>
      <c r="F23" s="206" t="s">
        <v>2214</v>
      </c>
    </row>
    <row r="24" spans="1:7">
      <c r="A24" s="207">
        <v>23</v>
      </c>
      <c r="B24" s="206" t="s">
        <v>1009</v>
      </c>
      <c r="C24" s="206" t="s">
        <v>951</v>
      </c>
      <c r="D24" s="206" t="s">
        <v>1594</v>
      </c>
      <c r="E24" s="206" t="s">
        <v>1558</v>
      </c>
      <c r="F24" s="206" t="s">
        <v>2215</v>
      </c>
    </row>
    <row r="25" spans="1:7">
      <c r="A25" s="207">
        <v>24</v>
      </c>
      <c r="B25" s="206" t="s">
        <v>1070</v>
      </c>
      <c r="C25" s="206" t="s">
        <v>997</v>
      </c>
      <c r="D25" s="206" t="s">
        <v>1629</v>
      </c>
      <c r="E25" s="206" t="s">
        <v>1237</v>
      </c>
      <c r="F25" s="206" t="s">
        <v>2216</v>
      </c>
    </row>
    <row r="26" spans="1:7">
      <c r="A26" s="207">
        <v>25</v>
      </c>
      <c r="B26" s="206" t="s">
        <v>1037</v>
      </c>
      <c r="C26" s="206" t="s">
        <v>862</v>
      </c>
      <c r="D26" s="206" t="s">
        <v>1186</v>
      </c>
      <c r="E26" s="206" t="s">
        <v>1644</v>
      </c>
      <c r="F26" s="206" t="s">
        <v>2217</v>
      </c>
    </row>
    <row r="27" spans="1:7">
      <c r="A27" s="207">
        <v>26</v>
      </c>
      <c r="B27" s="206" t="s">
        <v>952</v>
      </c>
      <c r="C27" s="206" t="s">
        <v>993</v>
      </c>
      <c r="D27" s="206" t="s">
        <v>1544</v>
      </c>
      <c r="E27" s="206" t="s">
        <v>1399</v>
      </c>
      <c r="F27" s="206" t="s">
        <v>2219</v>
      </c>
    </row>
    <row r="28" spans="1:7">
      <c r="A28" s="207">
        <v>27</v>
      </c>
      <c r="B28" s="206" t="s">
        <v>924</v>
      </c>
      <c r="C28" s="206" t="s">
        <v>1029</v>
      </c>
      <c r="D28" s="206" t="s">
        <v>1601</v>
      </c>
      <c r="E28" s="206" t="s">
        <v>1467</v>
      </c>
      <c r="F28" s="206" t="s">
        <v>2220</v>
      </c>
    </row>
    <row r="29" spans="1:7">
      <c r="A29" s="207">
        <v>28</v>
      </c>
      <c r="B29" s="206" t="s">
        <v>969</v>
      </c>
      <c r="C29" s="206" t="s">
        <v>705</v>
      </c>
      <c r="D29" s="206" t="s">
        <v>1548</v>
      </c>
      <c r="E29" s="206" t="s">
        <v>1348</v>
      </c>
      <c r="F29" s="206" t="s">
        <v>2221</v>
      </c>
    </row>
    <row r="30" spans="1:7">
      <c r="A30" s="207">
        <v>29</v>
      </c>
      <c r="B30" s="206" t="s">
        <v>792</v>
      </c>
      <c r="C30" s="206" t="s">
        <v>755</v>
      </c>
      <c r="D30" s="206" t="s">
        <v>1705</v>
      </c>
      <c r="E30" s="206" t="s">
        <v>1212</v>
      </c>
      <c r="F30" s="206" t="s">
        <v>2222</v>
      </c>
    </row>
    <row r="31" spans="1:7">
      <c r="A31" s="207">
        <v>30</v>
      </c>
      <c r="B31" s="206" t="s">
        <v>845</v>
      </c>
      <c r="C31" s="206" t="s">
        <v>634</v>
      </c>
      <c r="D31" s="206" t="s">
        <v>1550</v>
      </c>
      <c r="E31" s="206" t="s">
        <v>1532</v>
      </c>
      <c r="F31" s="206" t="s">
        <v>2223</v>
      </c>
    </row>
    <row r="32" spans="1:7">
      <c r="A32" s="207">
        <v>31</v>
      </c>
      <c r="B32" s="206" t="s">
        <v>818</v>
      </c>
      <c r="C32" s="206" t="s">
        <v>1000</v>
      </c>
      <c r="D32" s="206" t="s">
        <v>1529</v>
      </c>
      <c r="E32" s="206" t="s">
        <v>1646</v>
      </c>
      <c r="F32" s="206" t="s">
        <v>2224</v>
      </c>
    </row>
    <row r="33" spans="1:7">
      <c r="A33" s="207">
        <v>32</v>
      </c>
      <c r="B33" s="206" t="s">
        <v>985</v>
      </c>
      <c r="C33" s="206" t="s">
        <v>745</v>
      </c>
      <c r="D33" s="206" t="s">
        <v>1849</v>
      </c>
      <c r="E33" s="206" t="s">
        <v>1523</v>
      </c>
      <c r="F33" s="206" t="s">
        <v>2225</v>
      </c>
    </row>
    <row r="34" spans="1:7">
      <c r="A34" s="207">
        <v>33</v>
      </c>
      <c r="B34" s="206" t="s">
        <v>689</v>
      </c>
      <c r="C34" s="206" t="s">
        <v>1032</v>
      </c>
      <c r="D34" s="206" t="s">
        <v>1494</v>
      </c>
      <c r="E34" s="206" t="s">
        <v>1684</v>
      </c>
      <c r="F34" s="206" t="s">
        <v>2226</v>
      </c>
    </row>
    <row r="35" spans="1:7">
      <c r="A35" s="207">
        <v>34</v>
      </c>
      <c r="B35" s="206" t="s">
        <v>1117</v>
      </c>
      <c r="C35" s="206" t="s">
        <v>988</v>
      </c>
      <c r="D35" s="206" t="s">
        <v>1401</v>
      </c>
      <c r="E35" s="206" t="s">
        <v>1534</v>
      </c>
      <c r="F35" s="206" t="s">
        <v>2229</v>
      </c>
    </row>
    <row r="36" spans="1:7">
      <c r="A36" s="207">
        <v>35</v>
      </c>
      <c r="B36" s="206" t="s">
        <v>1072</v>
      </c>
      <c r="C36" s="206" t="s">
        <v>1077</v>
      </c>
      <c r="D36" s="206" t="s">
        <v>1318</v>
      </c>
      <c r="E36" s="206" t="s">
        <v>1380</v>
      </c>
      <c r="F36" s="206" t="s">
        <v>2232</v>
      </c>
    </row>
    <row r="37" spans="1:7">
      <c r="A37" s="207">
        <v>36</v>
      </c>
      <c r="B37" s="206" t="s">
        <v>1044</v>
      </c>
      <c r="C37" s="206" t="s">
        <v>1015</v>
      </c>
      <c r="D37" s="206" t="s">
        <v>1500</v>
      </c>
      <c r="E37" s="206" t="s">
        <v>1543</v>
      </c>
      <c r="F37" s="206" t="s">
        <v>2233</v>
      </c>
    </row>
    <row r="38" spans="1:7">
      <c r="A38" s="207">
        <v>37</v>
      </c>
      <c r="B38" s="206" t="s">
        <v>1052</v>
      </c>
      <c r="C38" s="206" t="s">
        <v>1078</v>
      </c>
      <c r="D38" s="206" t="s">
        <v>1522</v>
      </c>
      <c r="E38" s="206" t="s">
        <v>1691</v>
      </c>
      <c r="F38" s="206" t="s">
        <v>2235</v>
      </c>
    </row>
    <row r="39" spans="1:7">
      <c r="A39" s="207">
        <v>38</v>
      </c>
      <c r="B39" s="206" t="s">
        <v>994</v>
      </c>
      <c r="C39" s="206" t="s">
        <v>1054</v>
      </c>
      <c r="D39" s="206" t="s">
        <v>1347</v>
      </c>
      <c r="E39" s="206" t="s">
        <v>1551</v>
      </c>
      <c r="F39" s="206" t="s">
        <v>2237</v>
      </c>
    </row>
    <row r="40" spans="1:7">
      <c r="A40" s="207">
        <v>39</v>
      </c>
      <c r="B40" s="206" t="s">
        <v>1076</v>
      </c>
      <c r="C40" s="206" t="s">
        <v>704</v>
      </c>
      <c r="D40" s="206" t="s">
        <v>1484</v>
      </c>
      <c r="E40" s="206" t="s">
        <v>1836</v>
      </c>
      <c r="F40" s="206" t="s">
        <v>2239</v>
      </c>
    </row>
    <row r="41" spans="1:7">
      <c r="A41" s="207">
        <v>40</v>
      </c>
      <c r="B41" s="206" t="s">
        <v>721</v>
      </c>
      <c r="C41" s="206" t="s">
        <v>1027</v>
      </c>
      <c r="D41" s="206" t="s">
        <v>1431</v>
      </c>
      <c r="E41" s="206" t="s">
        <v>1468</v>
      </c>
      <c r="F41" s="206" t="s">
        <v>2241</v>
      </c>
    </row>
    <row r="42" spans="1:7">
      <c r="A42" s="207">
        <v>41</v>
      </c>
      <c r="B42" s="206" t="s">
        <v>1064</v>
      </c>
      <c r="C42" s="206" t="s">
        <v>620</v>
      </c>
      <c r="D42" s="206" t="s">
        <v>1424</v>
      </c>
      <c r="E42" s="206" t="s">
        <v>1597</v>
      </c>
      <c r="F42" s="206" t="s">
        <v>2243</v>
      </c>
    </row>
    <row r="43" spans="1:7">
      <c r="A43" s="207">
        <v>42</v>
      </c>
      <c r="B43" s="206" t="s">
        <v>1060</v>
      </c>
      <c r="C43" s="206" t="s">
        <v>770</v>
      </c>
      <c r="D43" s="206" t="s">
        <v>1613</v>
      </c>
      <c r="E43" s="206" t="s">
        <v>1286</v>
      </c>
      <c r="F43" s="206" t="s">
        <v>2245</v>
      </c>
    </row>
    <row r="44" spans="1:7">
      <c r="A44" s="207">
        <v>43</v>
      </c>
      <c r="B44" s="206" t="s">
        <v>1024</v>
      </c>
      <c r="C44" s="206" t="s">
        <v>765</v>
      </c>
      <c r="D44" s="206" t="s">
        <v>1407</v>
      </c>
      <c r="E44" s="206" t="s">
        <v>1360</v>
      </c>
      <c r="F44" s="206" t="s">
        <v>2247</v>
      </c>
    </row>
    <row r="45" spans="1:7">
      <c r="A45" s="207">
        <v>44</v>
      </c>
      <c r="B45" s="206" t="s">
        <v>1135</v>
      </c>
      <c r="C45" s="206" t="s">
        <v>975</v>
      </c>
      <c r="D45" s="206" t="s">
        <v>1767</v>
      </c>
      <c r="E45" s="206" t="s">
        <v>1276</v>
      </c>
      <c r="F45" s="206" t="s">
        <v>2248</v>
      </c>
    </row>
    <row r="46" spans="1:7">
      <c r="A46" s="207">
        <v>45</v>
      </c>
      <c r="B46" s="206" t="s">
        <v>1067</v>
      </c>
      <c r="C46" s="206" t="s">
        <v>672</v>
      </c>
      <c r="D46" s="206" t="s">
        <v>1448</v>
      </c>
      <c r="E46" s="206" t="s">
        <v>1531</v>
      </c>
      <c r="F46" s="206" t="s">
        <v>2249</v>
      </c>
    </row>
    <row r="47" spans="1:7">
      <c r="A47" s="207">
        <v>46</v>
      </c>
      <c r="B47" s="206" t="s">
        <v>1039</v>
      </c>
      <c r="C47" s="206" t="s">
        <v>1055</v>
      </c>
      <c r="D47" s="206" t="s">
        <v>1623</v>
      </c>
      <c r="E47" s="206" t="s">
        <v>1415</v>
      </c>
      <c r="F47" s="206" t="s">
        <v>2251</v>
      </c>
      <c r="G47" s="206" t="s">
        <v>2487</v>
      </c>
    </row>
    <row r="48" spans="1:7">
      <c r="A48" s="207">
        <v>47</v>
      </c>
      <c r="B48" s="206" t="s">
        <v>1065</v>
      </c>
      <c r="C48" s="206" t="s">
        <v>995</v>
      </c>
      <c r="D48" s="206" t="s">
        <v>1538</v>
      </c>
      <c r="E48" s="206" t="s">
        <v>1511</v>
      </c>
      <c r="F48" s="206" t="s">
        <v>2252</v>
      </c>
    </row>
    <row r="49" spans="1:7">
      <c r="A49" s="207">
        <v>48</v>
      </c>
      <c r="B49" s="206" t="s">
        <v>1034</v>
      </c>
      <c r="C49" s="206" t="s">
        <v>1069</v>
      </c>
      <c r="D49" s="206" t="s">
        <v>1751</v>
      </c>
      <c r="E49" s="206" t="s">
        <v>1371</v>
      </c>
      <c r="F49" s="206" t="s">
        <v>2254</v>
      </c>
    </row>
    <row r="50" spans="1:7">
      <c r="A50" s="207">
        <v>49</v>
      </c>
      <c r="B50" s="206" t="s">
        <v>986</v>
      </c>
      <c r="C50" s="206" t="s">
        <v>1113</v>
      </c>
      <c r="D50" s="206" t="s">
        <v>1311</v>
      </c>
      <c r="E50" s="206" t="s">
        <v>1704</v>
      </c>
      <c r="F50" s="206" t="s">
        <v>2255</v>
      </c>
    </row>
    <row r="51" spans="1:7">
      <c r="A51" s="207">
        <v>50</v>
      </c>
      <c r="B51" s="206" t="s">
        <v>1043</v>
      </c>
      <c r="C51" s="206" t="s">
        <v>1136</v>
      </c>
      <c r="D51" s="206" t="s">
        <v>1491</v>
      </c>
      <c r="E51" s="206" t="s">
        <v>1632</v>
      </c>
      <c r="F51" s="206" t="s">
        <v>2257</v>
      </c>
    </row>
    <row r="52" spans="1:7">
      <c r="A52" s="207">
        <v>51</v>
      </c>
      <c r="B52" s="206" t="s">
        <v>1112</v>
      </c>
      <c r="C52" s="206" t="s">
        <v>1056</v>
      </c>
      <c r="D52" s="206" t="s">
        <v>1194</v>
      </c>
      <c r="E52" s="206" t="s">
        <v>1502</v>
      </c>
      <c r="F52" s="206" t="s">
        <v>2258</v>
      </c>
    </row>
    <row r="53" spans="1:7">
      <c r="A53" s="207">
        <v>52</v>
      </c>
      <c r="B53" s="206" t="s">
        <v>829</v>
      </c>
      <c r="C53" s="206" t="s">
        <v>628</v>
      </c>
      <c r="D53" s="206" t="s">
        <v>1451</v>
      </c>
      <c r="E53" s="206" t="s">
        <v>1412</v>
      </c>
      <c r="F53" s="206" t="s">
        <v>2259</v>
      </c>
    </row>
    <row r="54" spans="1:7">
      <c r="A54" s="207">
        <v>53</v>
      </c>
      <c r="B54" s="206" t="s">
        <v>1028</v>
      </c>
      <c r="C54" s="206" t="s">
        <v>742</v>
      </c>
      <c r="D54" s="206" t="s">
        <v>1367</v>
      </c>
      <c r="E54" s="206" t="s">
        <v>1624</v>
      </c>
      <c r="F54" s="206" t="s">
        <v>2260</v>
      </c>
      <c r="G54" s="206" t="s">
        <v>2487</v>
      </c>
    </row>
    <row r="55" spans="1:7">
      <c r="A55" s="207">
        <v>54</v>
      </c>
      <c r="B55" s="206" t="s">
        <v>700</v>
      </c>
      <c r="C55" s="206" t="s">
        <v>741</v>
      </c>
      <c r="D55" s="206" t="s">
        <v>1762</v>
      </c>
      <c r="E55" s="206" t="s">
        <v>1461</v>
      </c>
      <c r="F55" s="206" t="s">
        <v>2261</v>
      </c>
      <c r="G55" s="206" t="s">
        <v>2487</v>
      </c>
    </row>
    <row r="56" spans="1:7">
      <c r="A56" s="207">
        <v>55</v>
      </c>
      <c r="B56" s="116" t="s">
        <v>2496</v>
      </c>
      <c r="C56" s="116" t="s">
        <v>1122</v>
      </c>
      <c r="D56" s="206" t="s">
        <v>1434</v>
      </c>
      <c r="E56" s="206" t="s">
        <v>1428</v>
      </c>
      <c r="F56" s="206" t="s">
        <v>2262</v>
      </c>
      <c r="G56" s="206" t="s">
        <v>2501</v>
      </c>
    </row>
    <row r="57" spans="1:7">
      <c r="A57" s="207">
        <v>56</v>
      </c>
      <c r="B57" s="206" t="s">
        <v>1083</v>
      </c>
      <c r="C57" s="206" t="s">
        <v>1081</v>
      </c>
      <c r="D57" s="206" t="s">
        <v>1493</v>
      </c>
      <c r="E57" s="206" t="s">
        <v>1512</v>
      </c>
      <c r="F57" s="206" t="s">
        <v>2263</v>
      </c>
    </row>
    <row r="58" spans="1:7">
      <c r="A58" s="207">
        <v>57</v>
      </c>
      <c r="B58" s="206" t="s">
        <v>706</v>
      </c>
      <c r="C58" s="206" t="s">
        <v>980</v>
      </c>
      <c r="D58" s="206" t="s">
        <v>1432</v>
      </c>
      <c r="E58" s="206" t="s">
        <v>1510</v>
      </c>
      <c r="F58" s="206" t="s">
        <v>2264</v>
      </c>
    </row>
    <row r="59" spans="1:7">
      <c r="A59" s="207">
        <v>58</v>
      </c>
      <c r="B59" s="206" t="s">
        <v>1110</v>
      </c>
      <c r="C59" s="206" t="s">
        <v>1093</v>
      </c>
      <c r="D59" s="206" t="s">
        <v>1457</v>
      </c>
      <c r="E59" s="206" t="s">
        <v>1537</v>
      </c>
      <c r="F59" s="206" t="s">
        <v>2267</v>
      </c>
    </row>
    <row r="60" spans="1:7">
      <c r="A60" s="207">
        <v>59</v>
      </c>
      <c r="B60" s="206" t="s">
        <v>1021</v>
      </c>
      <c r="C60" s="206" t="s">
        <v>1118</v>
      </c>
      <c r="D60" s="206" t="s">
        <v>1450</v>
      </c>
      <c r="E60" s="206" t="s">
        <v>1561</v>
      </c>
      <c r="F60" s="206" t="s">
        <v>2268</v>
      </c>
    </row>
    <row r="61" spans="1:7">
      <c r="A61" s="207">
        <v>60</v>
      </c>
      <c r="B61" s="206" t="s">
        <v>751</v>
      </c>
      <c r="C61" s="206" t="s">
        <v>1063</v>
      </c>
      <c r="D61" s="206" t="s">
        <v>1515</v>
      </c>
      <c r="E61" s="206" t="s">
        <v>1417</v>
      </c>
      <c r="F61" s="206" t="s">
        <v>2269</v>
      </c>
    </row>
    <row r="62" spans="1:7">
      <c r="A62" s="207">
        <v>61</v>
      </c>
      <c r="B62" s="206" t="s">
        <v>998</v>
      </c>
      <c r="C62" s="206" t="s">
        <v>1099</v>
      </c>
      <c r="D62" s="206" t="s">
        <v>1659</v>
      </c>
      <c r="E62" s="206" t="s">
        <v>1509</v>
      </c>
      <c r="F62" s="206" t="s">
        <v>2271</v>
      </c>
    </row>
    <row r="63" spans="1:7">
      <c r="A63" s="207">
        <v>62</v>
      </c>
      <c r="B63" s="206" t="s">
        <v>693</v>
      </c>
      <c r="C63" s="206" t="s">
        <v>1022</v>
      </c>
      <c r="D63" s="206" t="s">
        <v>1605</v>
      </c>
      <c r="E63" s="206" t="s">
        <v>1485</v>
      </c>
      <c r="F63" s="206" t="s">
        <v>2272</v>
      </c>
    </row>
    <row r="64" spans="1:7">
      <c r="A64" s="207">
        <v>63</v>
      </c>
      <c r="B64" s="206" t="s">
        <v>718</v>
      </c>
      <c r="C64" s="206" t="s">
        <v>956</v>
      </c>
      <c r="D64" s="206" t="s">
        <v>1610</v>
      </c>
      <c r="E64" s="206" t="s">
        <v>1663</v>
      </c>
      <c r="F64" s="206" t="s">
        <v>2274</v>
      </c>
    </row>
    <row r="65" spans="1:7">
      <c r="A65" s="207">
        <v>64</v>
      </c>
      <c r="B65" s="206" t="s">
        <v>591</v>
      </c>
      <c r="C65" s="206" t="s">
        <v>982</v>
      </c>
      <c r="D65" s="206" t="s">
        <v>1377</v>
      </c>
      <c r="E65" s="206" t="s">
        <v>1496</v>
      </c>
      <c r="F65" s="206" t="s">
        <v>2275</v>
      </c>
    </row>
    <row r="66" spans="1:7">
      <c r="A66" s="207">
        <v>65</v>
      </c>
      <c r="B66" s="206" t="s">
        <v>808</v>
      </c>
      <c r="C66" s="206" t="s">
        <v>616</v>
      </c>
      <c r="D66" s="206" t="s">
        <v>1350</v>
      </c>
      <c r="E66" s="206" t="s">
        <v>1436</v>
      </c>
      <c r="F66" s="206" t="s">
        <v>2277</v>
      </c>
    </row>
    <row r="67" spans="1:7">
      <c r="A67" s="207">
        <v>66</v>
      </c>
      <c r="B67" s="206" t="s">
        <v>889</v>
      </c>
      <c r="C67" s="206" t="s">
        <v>991</v>
      </c>
      <c r="D67" s="206" t="s">
        <v>1290</v>
      </c>
      <c r="E67" s="206" t="s">
        <v>1768</v>
      </c>
      <c r="F67" s="206" t="s">
        <v>2279</v>
      </c>
    </row>
    <row r="68" spans="1:7">
      <c r="A68" s="207">
        <v>67</v>
      </c>
      <c r="B68" s="206" t="s">
        <v>1097</v>
      </c>
      <c r="C68" s="206" t="s">
        <v>976</v>
      </c>
      <c r="D68" s="206" t="s">
        <v>1390</v>
      </c>
      <c r="E68" s="206" t="s">
        <v>1600</v>
      </c>
      <c r="F68" s="206" t="s">
        <v>2280</v>
      </c>
    </row>
    <row r="69" spans="1:7">
      <c r="A69" s="207">
        <v>68</v>
      </c>
      <c r="B69" s="206" t="s">
        <v>1132</v>
      </c>
      <c r="C69" s="206" t="s">
        <v>1012</v>
      </c>
      <c r="D69" s="206" t="s">
        <v>1573</v>
      </c>
      <c r="E69" s="206" t="s">
        <v>1781</v>
      </c>
      <c r="F69" s="206" t="s">
        <v>2281</v>
      </c>
    </row>
    <row r="70" spans="1:7">
      <c r="A70" s="207">
        <v>69</v>
      </c>
      <c r="B70" s="206" t="s">
        <v>890</v>
      </c>
      <c r="C70" s="206" t="s">
        <v>727</v>
      </c>
      <c r="D70" s="206" t="s">
        <v>1664</v>
      </c>
      <c r="E70" s="206" t="s">
        <v>1602</v>
      </c>
      <c r="F70" s="206" t="s">
        <v>2282</v>
      </c>
      <c r="G70" s="206" t="s">
        <v>2489</v>
      </c>
    </row>
    <row r="71" spans="1:7">
      <c r="A71" s="207">
        <v>70</v>
      </c>
      <c r="B71" s="206" t="s">
        <v>875</v>
      </c>
      <c r="C71" s="206" t="s">
        <v>990</v>
      </c>
      <c r="D71" s="206" t="s">
        <v>1636</v>
      </c>
      <c r="E71" s="206" t="s">
        <v>1692</v>
      </c>
      <c r="F71" s="206" t="s">
        <v>2283</v>
      </c>
    </row>
    <row r="72" spans="1:7">
      <c r="A72" s="207">
        <v>71</v>
      </c>
      <c r="B72" s="206" t="s">
        <v>613</v>
      </c>
      <c r="C72" s="206" t="s">
        <v>1046</v>
      </c>
      <c r="D72" s="206" t="s">
        <v>1591</v>
      </c>
      <c r="E72" s="206" t="s">
        <v>1539</v>
      </c>
      <c r="F72" s="206" t="s">
        <v>2284</v>
      </c>
    </row>
    <row r="73" spans="1:7">
      <c r="A73" s="207">
        <v>72</v>
      </c>
      <c r="B73" s="206" t="s">
        <v>1127</v>
      </c>
      <c r="C73" s="206" t="s">
        <v>595</v>
      </c>
      <c r="D73" s="206" t="s">
        <v>1423</v>
      </c>
      <c r="E73" s="206" t="s">
        <v>1667</v>
      </c>
      <c r="F73" s="206" t="s">
        <v>2285</v>
      </c>
    </row>
    <row r="74" spans="1:7">
      <c r="A74" s="207">
        <v>73</v>
      </c>
      <c r="B74" s="206" t="s">
        <v>748</v>
      </c>
      <c r="C74" s="206" t="s">
        <v>703</v>
      </c>
      <c r="D74" s="206" t="s">
        <v>1552</v>
      </c>
      <c r="E74" s="206" t="s">
        <v>1501</v>
      </c>
      <c r="F74" s="206" t="s">
        <v>2286</v>
      </c>
    </row>
    <row r="75" spans="1:7">
      <c r="A75" s="207">
        <v>74</v>
      </c>
      <c r="B75" s="206" t="s">
        <v>1003</v>
      </c>
      <c r="C75" s="206" t="s">
        <v>1019</v>
      </c>
      <c r="D75" s="206" t="s">
        <v>1471</v>
      </c>
      <c r="E75" s="206" t="s">
        <v>1445</v>
      </c>
      <c r="F75" s="206" t="s">
        <v>2288</v>
      </c>
    </row>
    <row r="76" spans="1:7">
      <c r="A76" s="207">
        <v>75</v>
      </c>
      <c r="B76" s="206" t="s">
        <v>830</v>
      </c>
      <c r="C76" s="206" t="s">
        <v>737</v>
      </c>
      <c r="D76" s="206" t="s">
        <v>1677</v>
      </c>
      <c r="E76" s="206" t="s">
        <v>1642</v>
      </c>
      <c r="F76" s="206" t="s">
        <v>2289</v>
      </c>
    </row>
    <row r="77" spans="1:7">
      <c r="A77" s="207">
        <v>76</v>
      </c>
      <c r="B77" s="206" t="s">
        <v>958</v>
      </c>
      <c r="C77" s="206" t="s">
        <v>640</v>
      </c>
      <c r="D77" s="206" t="s">
        <v>1447</v>
      </c>
      <c r="E77" s="206" t="s">
        <v>1634</v>
      </c>
      <c r="F77" s="206" t="s">
        <v>2290</v>
      </c>
    </row>
    <row r="78" spans="1:7">
      <c r="A78" s="207">
        <v>77</v>
      </c>
      <c r="B78" s="206" t="s">
        <v>913</v>
      </c>
      <c r="C78" s="206" t="s">
        <v>1004</v>
      </c>
      <c r="D78" s="206" t="s">
        <v>1541</v>
      </c>
      <c r="E78" s="206" t="s">
        <v>1456</v>
      </c>
      <c r="F78" s="206" t="s">
        <v>2291</v>
      </c>
    </row>
    <row r="79" spans="1:7">
      <c r="A79" s="207">
        <v>78</v>
      </c>
      <c r="B79" s="206" t="s">
        <v>1041</v>
      </c>
      <c r="C79" s="206" t="s">
        <v>863</v>
      </c>
      <c r="D79" s="206" t="s">
        <v>1604</v>
      </c>
      <c r="E79" s="206" t="s">
        <v>1590</v>
      </c>
      <c r="F79" s="206" t="s">
        <v>2292</v>
      </c>
    </row>
    <row r="80" spans="1:7">
      <c r="A80" s="207">
        <v>79</v>
      </c>
      <c r="B80" s="206" t="s">
        <v>1085</v>
      </c>
      <c r="C80" s="206" t="s">
        <v>906</v>
      </c>
      <c r="D80" s="206" t="s">
        <v>1801</v>
      </c>
      <c r="E80" s="206" t="s">
        <v>1833</v>
      </c>
      <c r="F80" s="206" t="s">
        <v>2293</v>
      </c>
    </row>
    <row r="81" spans="1:7">
      <c r="A81" s="207">
        <v>80</v>
      </c>
      <c r="B81" s="206" t="s">
        <v>1073</v>
      </c>
      <c r="C81" s="206" t="s">
        <v>960</v>
      </c>
      <c r="D81" s="206" t="s">
        <v>1576</v>
      </c>
      <c r="E81" s="206" t="s">
        <v>1443</v>
      </c>
      <c r="F81" s="206" t="s">
        <v>2294</v>
      </c>
    </row>
    <row r="82" spans="1:7">
      <c r="A82" s="207">
        <v>81</v>
      </c>
      <c r="B82" s="206" t="s">
        <v>848</v>
      </c>
      <c r="C82" s="206" t="s">
        <v>954</v>
      </c>
      <c r="D82" s="206" t="s">
        <v>1575</v>
      </c>
      <c r="E82" s="206" t="s">
        <v>1508</v>
      </c>
      <c r="F82" s="206" t="s">
        <v>2295</v>
      </c>
    </row>
    <row r="83" spans="1:7">
      <c r="A83" s="207">
        <v>82</v>
      </c>
      <c r="B83" s="206" t="s">
        <v>773</v>
      </c>
      <c r="C83" s="206" t="s">
        <v>1058</v>
      </c>
      <c r="D83" s="206" t="s">
        <v>1210</v>
      </c>
      <c r="E83" s="206" t="s">
        <v>1514</v>
      </c>
      <c r="F83" s="206" t="s">
        <v>2298</v>
      </c>
    </row>
    <row r="84" spans="1:7">
      <c r="A84" s="207">
        <v>83</v>
      </c>
      <c r="B84" s="206" t="s">
        <v>1119</v>
      </c>
      <c r="C84" s="206" t="s">
        <v>1007</v>
      </c>
      <c r="D84" s="206" t="s">
        <v>1752</v>
      </c>
      <c r="E84" s="206" t="s">
        <v>1556</v>
      </c>
      <c r="F84" s="206" t="s">
        <v>2299</v>
      </c>
    </row>
    <row r="85" spans="1:7">
      <c r="A85" s="207">
        <v>84</v>
      </c>
      <c r="B85" s="206" t="s">
        <v>724</v>
      </c>
      <c r="C85" s="206" t="s">
        <v>1092</v>
      </c>
      <c r="D85" s="206" t="s">
        <v>1530</v>
      </c>
      <c r="E85" s="206" t="s">
        <v>1759</v>
      </c>
      <c r="F85" s="206" t="s">
        <v>2300</v>
      </c>
    </row>
    <row r="86" spans="1:7">
      <c r="A86" s="207">
        <v>85</v>
      </c>
      <c r="B86" s="206" t="s">
        <v>750</v>
      </c>
      <c r="C86" s="206" t="s">
        <v>826</v>
      </c>
      <c r="D86" s="206" t="s">
        <v>1609</v>
      </c>
      <c r="E86" s="206" t="s">
        <v>1742</v>
      </c>
      <c r="F86" s="206" t="s">
        <v>2301</v>
      </c>
    </row>
    <row r="87" spans="1:7">
      <c r="A87" s="207">
        <v>86</v>
      </c>
      <c r="B87" s="206" t="s">
        <v>1079</v>
      </c>
      <c r="C87" s="206" t="s">
        <v>1140</v>
      </c>
      <c r="D87" s="206" t="s">
        <v>1489</v>
      </c>
      <c r="E87" s="206" t="s">
        <v>1327</v>
      </c>
      <c r="F87" s="206" t="s">
        <v>2302</v>
      </c>
    </row>
    <row r="88" spans="1:7">
      <c r="A88" s="207">
        <v>87</v>
      </c>
      <c r="B88" s="206" t="s">
        <v>812</v>
      </c>
      <c r="C88" s="206" t="s">
        <v>733</v>
      </c>
      <c r="D88" s="206" t="s">
        <v>1418</v>
      </c>
      <c r="E88" s="206" t="s">
        <v>1422</v>
      </c>
      <c r="F88" s="206" t="s">
        <v>2303</v>
      </c>
    </row>
    <row r="89" spans="1:7">
      <c r="A89" s="207">
        <v>88</v>
      </c>
      <c r="B89" s="206" t="s">
        <v>853</v>
      </c>
      <c r="C89" s="206" t="s">
        <v>756</v>
      </c>
      <c r="D89" s="206" t="s">
        <v>1439</v>
      </c>
      <c r="E89" s="206" t="s">
        <v>1481</v>
      </c>
      <c r="F89" s="206" t="s">
        <v>2304</v>
      </c>
      <c r="G89" s="206" t="s">
        <v>2487</v>
      </c>
    </row>
    <row r="90" spans="1:7">
      <c r="A90" s="207">
        <v>89</v>
      </c>
      <c r="B90" s="206" t="s">
        <v>970</v>
      </c>
      <c r="C90" s="206" t="s">
        <v>945</v>
      </c>
      <c r="D90" s="206" t="s">
        <v>1581</v>
      </c>
      <c r="E90" s="206" t="s">
        <v>1711</v>
      </c>
      <c r="F90" s="206" t="s">
        <v>2305</v>
      </c>
      <c r="G90" s="206" t="s">
        <v>2490</v>
      </c>
    </row>
    <row r="91" spans="1:7">
      <c r="A91" s="207">
        <v>90</v>
      </c>
      <c r="B91" s="206" t="s">
        <v>624</v>
      </c>
      <c r="C91" s="206" t="s">
        <v>1047</v>
      </c>
      <c r="D91" s="206" t="s">
        <v>1695</v>
      </c>
      <c r="E91" s="206" t="s">
        <v>1458</v>
      </c>
      <c r="F91" s="206" t="s">
        <v>2307</v>
      </c>
    </row>
    <row r="92" spans="1:7">
      <c r="A92" s="207">
        <v>91</v>
      </c>
      <c r="B92" s="206" t="s">
        <v>1068</v>
      </c>
      <c r="C92" s="206" t="s">
        <v>798</v>
      </c>
      <c r="D92" s="206" t="s">
        <v>1503</v>
      </c>
      <c r="E92" s="206" t="s">
        <v>1578</v>
      </c>
      <c r="F92" s="206" t="s">
        <v>2308</v>
      </c>
    </row>
    <row r="93" spans="1:7">
      <c r="A93" s="207">
        <v>92</v>
      </c>
      <c r="B93" s="206" t="s">
        <v>1137</v>
      </c>
      <c r="C93" s="206" t="s">
        <v>696</v>
      </c>
      <c r="D93" s="206" t="s">
        <v>1287</v>
      </c>
      <c r="E93" s="206" t="s">
        <v>1521</v>
      </c>
      <c r="F93" s="206" t="s">
        <v>2309</v>
      </c>
    </row>
    <row r="94" spans="1:7">
      <c r="A94" s="207">
        <v>93</v>
      </c>
      <c r="B94" s="206" t="s">
        <v>1005</v>
      </c>
      <c r="C94" s="206" t="s">
        <v>1129</v>
      </c>
      <c r="D94" s="206" t="s">
        <v>1626</v>
      </c>
      <c r="E94" s="206" t="s">
        <v>1414</v>
      </c>
      <c r="F94" s="206" t="s">
        <v>2310</v>
      </c>
    </row>
    <row r="95" spans="1:7">
      <c r="A95" s="207">
        <v>94</v>
      </c>
      <c r="B95" s="206" t="s">
        <v>783</v>
      </c>
      <c r="C95" s="206" t="s">
        <v>897</v>
      </c>
      <c r="D95" s="206" t="s">
        <v>1462</v>
      </c>
      <c r="E95" s="206" t="s">
        <v>1516</v>
      </c>
      <c r="F95" s="206" t="s">
        <v>2311</v>
      </c>
      <c r="G95" s="206" t="s">
        <v>2487</v>
      </c>
    </row>
    <row r="96" spans="1:7">
      <c r="A96" s="207">
        <v>95</v>
      </c>
      <c r="B96" s="206" t="s">
        <v>594</v>
      </c>
      <c r="C96" s="206" t="s">
        <v>781</v>
      </c>
      <c r="D96" s="206" t="s">
        <v>1564</v>
      </c>
      <c r="E96" s="206" t="s">
        <v>1409</v>
      </c>
      <c r="F96" s="206" t="s">
        <v>2312</v>
      </c>
    </row>
    <row r="97" spans="1:7">
      <c r="A97" s="207">
        <v>96</v>
      </c>
      <c r="B97" s="206" t="s">
        <v>553</v>
      </c>
      <c r="C97" s="206" t="s">
        <v>823</v>
      </c>
      <c r="D97" s="206" t="s">
        <v>1505</v>
      </c>
      <c r="E97" s="206" t="s">
        <v>1571</v>
      </c>
      <c r="F97" s="206" t="s">
        <v>2313</v>
      </c>
    </row>
    <row r="98" spans="1:7">
      <c r="A98" s="207">
        <v>97</v>
      </c>
      <c r="B98" s="206" t="s">
        <v>565</v>
      </c>
      <c r="C98" s="206" t="s">
        <v>623</v>
      </c>
      <c r="D98" s="206" t="s">
        <v>1203</v>
      </c>
      <c r="E98" s="206" t="s">
        <v>1309</v>
      </c>
      <c r="F98" s="206" t="s">
        <v>2315</v>
      </c>
    </row>
    <row r="99" spans="1:7">
      <c r="A99" s="207">
        <v>98</v>
      </c>
      <c r="B99" s="206" t="s">
        <v>580</v>
      </c>
      <c r="C99" s="206" t="s">
        <v>652</v>
      </c>
      <c r="D99" s="206" t="s">
        <v>1320</v>
      </c>
      <c r="E99" s="206" t="s">
        <v>1440</v>
      </c>
      <c r="F99" s="206" t="s">
        <v>2316</v>
      </c>
    </row>
    <row r="100" spans="1:7">
      <c r="A100" s="207">
        <v>99</v>
      </c>
      <c r="B100" s="206" t="s">
        <v>645</v>
      </c>
      <c r="C100" s="206" t="s">
        <v>592</v>
      </c>
      <c r="D100" s="206" t="s">
        <v>1359</v>
      </c>
      <c r="E100" s="206" t="s">
        <v>1285</v>
      </c>
      <c r="F100" s="206" t="s">
        <v>2317</v>
      </c>
    </row>
    <row r="101" spans="1:7">
      <c r="A101" s="207">
        <v>100</v>
      </c>
      <c r="B101" s="206" t="s">
        <v>644</v>
      </c>
      <c r="C101" s="206" t="s">
        <v>641</v>
      </c>
      <c r="D101" s="206" t="s">
        <v>1222</v>
      </c>
      <c r="E101" s="206" t="s">
        <v>1322</v>
      </c>
      <c r="F101" s="206" t="s">
        <v>2318</v>
      </c>
    </row>
    <row r="102" spans="1:7">
      <c r="A102" s="207">
        <v>101</v>
      </c>
      <c r="B102" s="206" t="s">
        <v>1131</v>
      </c>
      <c r="C102" s="206" t="s">
        <v>659</v>
      </c>
      <c r="D102" s="206" t="s">
        <v>1175</v>
      </c>
      <c r="E102" s="206" t="s">
        <v>1242</v>
      </c>
      <c r="F102" s="206" t="s">
        <v>2320</v>
      </c>
    </row>
    <row r="103" spans="1:7">
      <c r="A103" s="207">
        <v>102</v>
      </c>
      <c r="B103" s="206" t="s">
        <v>1115</v>
      </c>
      <c r="C103" s="206" t="s">
        <v>572</v>
      </c>
      <c r="D103" s="206" t="s">
        <v>1226</v>
      </c>
      <c r="E103" s="206" t="s">
        <v>1158</v>
      </c>
      <c r="F103" s="206" t="s">
        <v>2321</v>
      </c>
    </row>
    <row r="104" spans="1:7">
      <c r="A104" s="207">
        <v>103</v>
      </c>
      <c r="B104" s="206" t="s">
        <v>647</v>
      </c>
      <c r="C104" s="206" t="s">
        <v>711</v>
      </c>
      <c r="D104" s="206" t="s">
        <v>1358</v>
      </c>
      <c r="E104" s="206" t="s">
        <v>1181</v>
      </c>
      <c r="F104" s="206" t="s">
        <v>2322</v>
      </c>
    </row>
    <row r="105" spans="1:7">
      <c r="A105" s="207">
        <v>104</v>
      </c>
      <c r="B105" s="206" t="s">
        <v>666</v>
      </c>
      <c r="C105" s="206" t="s">
        <v>564</v>
      </c>
      <c r="D105" s="206" t="s">
        <v>1244</v>
      </c>
      <c r="E105" s="206" t="s">
        <v>1169</v>
      </c>
      <c r="F105" s="206" t="s">
        <v>2323</v>
      </c>
    </row>
    <row r="106" spans="1:7">
      <c r="A106" s="207">
        <v>105</v>
      </c>
      <c r="B106" s="206" t="s">
        <v>601</v>
      </c>
      <c r="C106" s="206" t="s">
        <v>593</v>
      </c>
      <c r="D106" s="206" t="s">
        <v>1189</v>
      </c>
      <c r="E106" s="206" t="s">
        <v>1321</v>
      </c>
      <c r="F106" s="206" t="s">
        <v>2324</v>
      </c>
    </row>
    <row r="107" spans="1:7">
      <c r="A107" s="207">
        <v>106</v>
      </c>
      <c r="B107" s="206" t="s">
        <v>548</v>
      </c>
      <c r="C107" s="206" t="s">
        <v>551</v>
      </c>
      <c r="D107" s="206" t="s">
        <v>1312</v>
      </c>
      <c r="E107" s="206" t="s">
        <v>1213</v>
      </c>
      <c r="F107" s="206" t="s">
        <v>2325</v>
      </c>
    </row>
    <row r="108" spans="1:7">
      <c r="A108" s="207">
        <v>107</v>
      </c>
      <c r="B108" s="206" t="s">
        <v>631</v>
      </c>
      <c r="C108" s="206" t="s">
        <v>567</v>
      </c>
      <c r="D108" s="206" t="s">
        <v>1374</v>
      </c>
      <c r="E108" s="206" t="s">
        <v>1362</v>
      </c>
      <c r="F108" s="206" t="s">
        <v>2326</v>
      </c>
    </row>
    <row r="109" spans="1:7">
      <c r="A109" s="207">
        <v>108</v>
      </c>
      <c r="B109" s="206" t="s">
        <v>632</v>
      </c>
      <c r="C109" s="206" t="s">
        <v>1133</v>
      </c>
      <c r="D109" s="206" t="s">
        <v>1205</v>
      </c>
      <c r="E109" s="206" t="s">
        <v>1167</v>
      </c>
      <c r="F109" s="206" t="s">
        <v>2327</v>
      </c>
    </row>
    <row r="110" spans="1:7">
      <c r="A110" s="207">
        <v>109</v>
      </c>
      <c r="B110" s="116" t="s">
        <v>1108</v>
      </c>
      <c r="C110" s="116" t="s">
        <v>589</v>
      </c>
      <c r="D110" s="116" t="s">
        <v>1163</v>
      </c>
      <c r="E110" s="116" t="s">
        <v>1346</v>
      </c>
      <c r="F110" s="206" t="s">
        <v>2329</v>
      </c>
      <c r="G110" s="206" t="s">
        <v>2562</v>
      </c>
    </row>
    <row r="111" spans="1:7">
      <c r="A111" s="207">
        <v>110</v>
      </c>
      <c r="B111" s="116" t="s">
        <v>2495</v>
      </c>
      <c r="C111" s="206" t="s">
        <v>679</v>
      </c>
      <c r="D111" s="206" t="s">
        <v>1168</v>
      </c>
      <c r="E111" s="206" t="s">
        <v>1308</v>
      </c>
      <c r="F111" s="206" t="s">
        <v>2330</v>
      </c>
    </row>
    <row r="112" spans="1:7">
      <c r="A112" s="207">
        <v>111</v>
      </c>
      <c r="B112" s="206" t="s">
        <v>654</v>
      </c>
      <c r="C112" s="206" t="s">
        <v>636</v>
      </c>
      <c r="D112" s="206" t="s">
        <v>1355</v>
      </c>
      <c r="E112" s="206" t="s">
        <v>1219</v>
      </c>
      <c r="F112" s="206" t="s">
        <v>2331</v>
      </c>
    </row>
    <row r="113" spans="1:7">
      <c r="A113" s="207">
        <v>112</v>
      </c>
      <c r="B113" s="206" t="s">
        <v>611</v>
      </c>
      <c r="C113" s="206" t="s">
        <v>1100</v>
      </c>
      <c r="D113" s="206" t="s">
        <v>1198</v>
      </c>
      <c r="E113" s="206" t="s">
        <v>1151</v>
      </c>
      <c r="F113" s="206" t="s">
        <v>2332</v>
      </c>
    </row>
    <row r="114" spans="1:7">
      <c r="A114" s="207">
        <v>113</v>
      </c>
      <c r="B114" s="206" t="s">
        <v>563</v>
      </c>
      <c r="C114" s="206" t="s">
        <v>713</v>
      </c>
      <c r="D114" s="206" t="s">
        <v>1281</v>
      </c>
      <c r="E114" s="206" t="s">
        <v>1326</v>
      </c>
      <c r="F114" s="206" t="s">
        <v>2333</v>
      </c>
    </row>
    <row r="115" spans="1:7">
      <c r="A115" s="207">
        <v>114</v>
      </c>
      <c r="B115" s="206" t="s">
        <v>1104</v>
      </c>
      <c r="C115" s="206" t="s">
        <v>539</v>
      </c>
      <c r="D115" s="206" t="s">
        <v>1161</v>
      </c>
      <c r="E115" s="206" t="s">
        <v>1247</v>
      </c>
      <c r="F115" s="206" t="s">
        <v>2334</v>
      </c>
    </row>
    <row r="116" spans="1:7">
      <c r="A116" s="207">
        <v>115</v>
      </c>
      <c r="B116" s="206" t="s">
        <v>619</v>
      </c>
      <c r="C116" s="206" t="s">
        <v>588</v>
      </c>
      <c r="D116" s="206" t="s">
        <v>1272</v>
      </c>
      <c r="E116" s="206" t="s">
        <v>1357</v>
      </c>
      <c r="F116" s="206" t="s">
        <v>2335</v>
      </c>
    </row>
    <row r="117" spans="1:7">
      <c r="A117" s="207">
        <v>116</v>
      </c>
      <c r="B117" s="206" t="s">
        <v>661</v>
      </c>
      <c r="C117" s="206" t="s">
        <v>682</v>
      </c>
      <c r="D117" s="206" t="s">
        <v>1487</v>
      </c>
      <c r="E117" s="206" t="s">
        <v>1153</v>
      </c>
      <c r="F117" s="206" t="s">
        <v>2336</v>
      </c>
    </row>
    <row r="118" spans="1:7">
      <c r="A118" s="207">
        <v>117</v>
      </c>
      <c r="B118" s="206" t="s">
        <v>576</v>
      </c>
      <c r="C118" s="206" t="s">
        <v>630</v>
      </c>
      <c r="D118" s="206" t="s">
        <v>1149</v>
      </c>
      <c r="E118" s="206" t="s">
        <v>1261</v>
      </c>
      <c r="F118" s="206" t="s">
        <v>2337</v>
      </c>
    </row>
    <row r="119" spans="1:7">
      <c r="A119" s="207">
        <v>118</v>
      </c>
      <c r="B119" s="206" t="s">
        <v>597</v>
      </c>
      <c r="C119" s="206" t="s">
        <v>646</v>
      </c>
      <c r="D119" s="206" t="s">
        <v>1259</v>
      </c>
      <c r="E119" s="206" t="s">
        <v>1369</v>
      </c>
      <c r="F119" s="206" t="s">
        <v>2338</v>
      </c>
    </row>
    <row r="120" spans="1:7">
      <c r="A120" s="207">
        <v>119</v>
      </c>
      <c r="B120" s="206" t="s">
        <v>615</v>
      </c>
      <c r="C120" s="206" t="s">
        <v>557</v>
      </c>
      <c r="D120" s="206" t="s">
        <v>1248</v>
      </c>
      <c r="E120" s="206" t="s">
        <v>1393</v>
      </c>
      <c r="F120" s="206" t="s">
        <v>2339</v>
      </c>
    </row>
    <row r="121" spans="1:7">
      <c r="A121" s="207">
        <v>120</v>
      </c>
      <c r="B121" s="206" t="s">
        <v>547</v>
      </c>
      <c r="C121" s="206" t="s">
        <v>687</v>
      </c>
      <c r="D121" s="206" t="s">
        <v>1352</v>
      </c>
      <c r="E121" s="206" t="s">
        <v>1292</v>
      </c>
      <c r="F121" s="206" t="s">
        <v>2340</v>
      </c>
    </row>
    <row r="122" spans="1:7">
      <c r="A122" s="207">
        <v>121</v>
      </c>
      <c r="B122" s="206" t="s">
        <v>577</v>
      </c>
      <c r="C122" s="206" t="s">
        <v>609</v>
      </c>
      <c r="D122" s="206" t="s">
        <v>1225</v>
      </c>
      <c r="E122" s="206" t="s">
        <v>1384</v>
      </c>
      <c r="F122" s="206" t="s">
        <v>2341</v>
      </c>
    </row>
    <row r="123" spans="1:7">
      <c r="A123" s="207">
        <v>122</v>
      </c>
      <c r="B123" s="206" t="s">
        <v>712</v>
      </c>
      <c r="C123" s="206" t="s">
        <v>1130</v>
      </c>
      <c r="D123" s="206" t="s">
        <v>1211</v>
      </c>
      <c r="E123" s="206" t="s">
        <v>1190</v>
      </c>
      <c r="F123" s="206" t="s">
        <v>2342</v>
      </c>
    </row>
    <row r="124" spans="1:7">
      <c r="A124" s="207">
        <v>123</v>
      </c>
      <c r="B124" s="206" t="s">
        <v>675</v>
      </c>
      <c r="C124" s="206" t="s">
        <v>566</v>
      </c>
      <c r="D124" s="206" t="s">
        <v>1155</v>
      </c>
      <c r="E124" s="206" t="s">
        <v>1356</v>
      </c>
      <c r="F124" s="206" t="s">
        <v>2343</v>
      </c>
    </row>
    <row r="125" spans="1:7">
      <c r="A125" s="207">
        <v>124</v>
      </c>
      <c r="B125" s="206" t="s">
        <v>670</v>
      </c>
      <c r="C125" s="206" t="s">
        <v>1102</v>
      </c>
      <c r="D125" s="206" t="s">
        <v>1368</v>
      </c>
      <c r="E125" s="206" t="s">
        <v>1183</v>
      </c>
      <c r="F125" s="206" t="s">
        <v>2345</v>
      </c>
    </row>
    <row r="126" spans="1:7">
      <c r="A126" s="207">
        <v>125</v>
      </c>
      <c r="B126" s="206" t="s">
        <v>655</v>
      </c>
      <c r="C126" s="206" t="s">
        <v>581</v>
      </c>
      <c r="D126" s="206" t="s">
        <v>1310</v>
      </c>
      <c r="E126" s="206" t="s">
        <v>1257</v>
      </c>
      <c r="F126" s="206" t="s">
        <v>2346</v>
      </c>
    </row>
    <row r="127" spans="1:7">
      <c r="A127" s="207">
        <v>126</v>
      </c>
      <c r="B127" s="206" t="s">
        <v>1086</v>
      </c>
      <c r="C127" s="206" t="s">
        <v>579</v>
      </c>
      <c r="D127" s="206" t="s">
        <v>1209</v>
      </c>
      <c r="E127" s="206" t="s">
        <v>1301</v>
      </c>
      <c r="F127" s="206" t="s">
        <v>2347</v>
      </c>
      <c r="G127" s="206" t="s">
        <v>2502</v>
      </c>
    </row>
    <row r="128" spans="1:7">
      <c r="A128" s="207">
        <v>127</v>
      </c>
      <c r="B128" s="206" t="s">
        <v>717</v>
      </c>
      <c r="C128" s="206" t="s">
        <v>635</v>
      </c>
      <c r="D128" s="206" t="s">
        <v>1363</v>
      </c>
      <c r="E128" s="206" t="s">
        <v>1152</v>
      </c>
      <c r="F128" s="206" t="s">
        <v>2348</v>
      </c>
    </row>
    <row r="129" spans="1:7">
      <c r="A129" s="207">
        <v>128</v>
      </c>
      <c r="B129" s="206" t="s">
        <v>723</v>
      </c>
      <c r="C129" s="206" t="s">
        <v>587</v>
      </c>
      <c r="D129" s="206" t="s">
        <v>1217</v>
      </c>
      <c r="E129" s="206" t="s">
        <v>1216</v>
      </c>
      <c r="F129" s="206" t="s">
        <v>2349</v>
      </c>
    </row>
    <row r="130" spans="1:7">
      <c r="A130" s="207">
        <v>129</v>
      </c>
      <c r="B130" s="206" t="s">
        <v>621</v>
      </c>
      <c r="C130" s="206" t="s">
        <v>1095</v>
      </c>
      <c r="D130" s="206" t="s">
        <v>1162</v>
      </c>
      <c r="E130" s="206" t="s">
        <v>1231</v>
      </c>
      <c r="F130" s="206" t="s">
        <v>2350</v>
      </c>
    </row>
    <row r="131" spans="1:7">
      <c r="A131" s="207">
        <v>130</v>
      </c>
      <c r="B131" s="206" t="s">
        <v>708</v>
      </c>
      <c r="C131" s="206" t="s">
        <v>556</v>
      </c>
      <c r="D131" s="206" t="s">
        <v>1342</v>
      </c>
      <c r="E131" s="206" t="s">
        <v>1220</v>
      </c>
      <c r="F131" s="206" t="s">
        <v>2351</v>
      </c>
    </row>
    <row r="132" spans="1:7">
      <c r="A132" s="207">
        <v>131</v>
      </c>
      <c r="B132" s="206" t="s">
        <v>549</v>
      </c>
      <c r="C132" s="206" t="s">
        <v>665</v>
      </c>
      <c r="D132" s="206" t="s">
        <v>1282</v>
      </c>
      <c r="E132" s="206" t="s">
        <v>1304</v>
      </c>
      <c r="F132" s="206" t="s">
        <v>2352</v>
      </c>
    </row>
    <row r="133" spans="1:7">
      <c r="A133" s="207">
        <v>132</v>
      </c>
      <c r="B133" s="206" t="s">
        <v>664</v>
      </c>
      <c r="C133" s="206" t="s">
        <v>605</v>
      </c>
      <c r="D133" s="206" t="s">
        <v>1271</v>
      </c>
      <c r="E133" s="206" t="s">
        <v>1325</v>
      </c>
      <c r="F133" s="206" t="s">
        <v>2353</v>
      </c>
    </row>
    <row r="134" spans="1:7">
      <c r="A134" s="207">
        <v>133</v>
      </c>
      <c r="B134" s="206" t="s">
        <v>544</v>
      </c>
      <c r="C134" s="206" t="s">
        <v>617</v>
      </c>
      <c r="D134" s="206" t="s">
        <v>1251</v>
      </c>
      <c r="E134" s="206" t="s">
        <v>1204</v>
      </c>
      <c r="F134" s="206" t="s">
        <v>2354</v>
      </c>
    </row>
    <row r="135" spans="1:7">
      <c r="A135" s="207">
        <v>134</v>
      </c>
      <c r="B135" s="206" t="s">
        <v>674</v>
      </c>
      <c r="C135" s="206" t="s">
        <v>541</v>
      </c>
      <c r="D135" s="206" t="s">
        <v>1230</v>
      </c>
      <c r="E135" s="206" t="s">
        <v>1294</v>
      </c>
      <c r="F135" s="206" t="s">
        <v>2355</v>
      </c>
    </row>
    <row r="136" spans="1:7">
      <c r="A136" s="207">
        <v>135</v>
      </c>
      <c r="B136" s="206" t="s">
        <v>545</v>
      </c>
      <c r="C136" s="206" t="s">
        <v>709</v>
      </c>
      <c r="D136" s="206" t="s">
        <v>1208</v>
      </c>
      <c r="E136" s="206" t="s">
        <v>1305</v>
      </c>
      <c r="F136" s="206" t="s">
        <v>2356</v>
      </c>
    </row>
    <row r="137" spans="1:7">
      <c r="A137" s="207">
        <v>136</v>
      </c>
      <c r="B137" s="206" t="s">
        <v>598</v>
      </c>
      <c r="C137" s="206" t="s">
        <v>667</v>
      </c>
      <c r="D137" s="206" t="s">
        <v>1303</v>
      </c>
      <c r="E137" s="206" t="s">
        <v>1218</v>
      </c>
      <c r="F137" s="206" t="s">
        <v>2357</v>
      </c>
    </row>
    <row r="138" spans="1:7">
      <c r="A138" s="207">
        <v>137</v>
      </c>
      <c r="B138" s="206" t="s">
        <v>658</v>
      </c>
      <c r="C138" s="206" t="s">
        <v>1107</v>
      </c>
      <c r="D138" s="206" t="s">
        <v>1193</v>
      </c>
      <c r="E138" s="206" t="s">
        <v>1245</v>
      </c>
      <c r="F138" s="206" t="s">
        <v>2358</v>
      </c>
    </row>
    <row r="139" spans="1:7">
      <c r="A139" s="207">
        <v>138</v>
      </c>
      <c r="B139" s="206" t="s">
        <v>1120</v>
      </c>
      <c r="C139" s="206" t="s">
        <v>715</v>
      </c>
      <c r="D139" s="206" t="s">
        <v>1427</v>
      </c>
      <c r="E139" s="206" t="s">
        <v>1235</v>
      </c>
      <c r="F139" s="206" t="s">
        <v>2359</v>
      </c>
    </row>
    <row r="140" spans="1:7">
      <c r="A140" s="207">
        <v>139</v>
      </c>
      <c r="B140" s="206" t="s">
        <v>603</v>
      </c>
      <c r="C140" s="206" t="s">
        <v>578</v>
      </c>
      <c r="D140" s="206" t="s">
        <v>1170</v>
      </c>
      <c r="E140" s="206" t="s">
        <v>1252</v>
      </c>
      <c r="F140" s="206" t="s">
        <v>2360</v>
      </c>
    </row>
    <row r="141" spans="1:7">
      <c r="A141" s="207">
        <v>140</v>
      </c>
      <c r="B141" s="206" t="s">
        <v>582</v>
      </c>
      <c r="C141" s="206" t="s">
        <v>606</v>
      </c>
      <c r="D141" s="206" t="s">
        <v>1344</v>
      </c>
      <c r="E141" s="206" t="s">
        <v>1263</v>
      </c>
      <c r="F141" s="206" t="s">
        <v>2362</v>
      </c>
    </row>
    <row r="142" spans="1:7">
      <c r="A142" s="207">
        <v>141</v>
      </c>
      <c r="B142" s="206" t="s">
        <v>676</v>
      </c>
      <c r="C142" s="206" t="s">
        <v>560</v>
      </c>
      <c r="D142" s="206" t="s">
        <v>1275</v>
      </c>
      <c r="E142" s="206" t="s">
        <v>1150</v>
      </c>
      <c r="F142" s="206" t="s">
        <v>2363</v>
      </c>
    </row>
    <row r="143" spans="1:7">
      <c r="A143" s="207">
        <v>142</v>
      </c>
      <c r="B143" s="206" t="s">
        <v>638</v>
      </c>
      <c r="C143" s="206" t="s">
        <v>681</v>
      </c>
      <c r="D143" s="206" t="s">
        <v>1200</v>
      </c>
      <c r="E143" s="206" t="s">
        <v>1233</v>
      </c>
      <c r="F143" s="206" t="s">
        <v>2364</v>
      </c>
      <c r="G143" s="206" t="s">
        <v>2561</v>
      </c>
    </row>
    <row r="144" spans="1:7">
      <c r="A144" s="207">
        <v>143</v>
      </c>
      <c r="B144" s="206" t="s">
        <v>574</v>
      </c>
      <c r="C144" s="206" t="s">
        <v>685</v>
      </c>
      <c r="D144" s="206" t="s">
        <v>1353</v>
      </c>
      <c r="E144" s="206" t="s">
        <v>1214</v>
      </c>
      <c r="F144" s="206" t="s">
        <v>2365</v>
      </c>
    </row>
    <row r="145" spans="1:7">
      <c r="A145" s="207">
        <v>144</v>
      </c>
      <c r="B145" s="206" t="s">
        <v>1126</v>
      </c>
      <c r="C145" s="206" t="s">
        <v>570</v>
      </c>
      <c r="D145" s="206" t="s">
        <v>1156</v>
      </c>
      <c r="E145" s="206" t="s">
        <v>1266</v>
      </c>
      <c r="F145" s="206" t="s">
        <v>2366</v>
      </c>
    </row>
    <row r="146" spans="1:7">
      <c r="A146" s="207">
        <v>145</v>
      </c>
      <c r="B146" s="206" t="s">
        <v>1101</v>
      </c>
      <c r="C146" s="206" t="s">
        <v>1114</v>
      </c>
      <c r="D146" s="206" t="s">
        <v>1397</v>
      </c>
      <c r="E146" s="206" t="s">
        <v>1148</v>
      </c>
      <c r="F146" s="206" t="s">
        <v>2367</v>
      </c>
    </row>
    <row r="147" spans="1:7">
      <c r="A147" s="207">
        <v>146</v>
      </c>
      <c r="B147" s="206" t="s">
        <v>673</v>
      </c>
      <c r="C147" s="206" t="s">
        <v>649</v>
      </c>
      <c r="D147" s="206" t="s">
        <v>1288</v>
      </c>
      <c r="E147" s="206" t="s">
        <v>1361</v>
      </c>
      <c r="F147" s="206" t="s">
        <v>2368</v>
      </c>
    </row>
    <row r="148" spans="1:7">
      <c r="A148" s="207">
        <v>147</v>
      </c>
      <c r="B148" s="206" t="s">
        <v>559</v>
      </c>
      <c r="C148" s="206" t="s">
        <v>568</v>
      </c>
      <c r="D148" s="206" t="s">
        <v>1172</v>
      </c>
      <c r="E148" s="206" t="s">
        <v>1372</v>
      </c>
      <c r="F148" s="206" t="s">
        <v>2369</v>
      </c>
    </row>
    <row r="149" spans="1:7">
      <c r="A149" s="207">
        <v>148</v>
      </c>
      <c r="B149" s="206" t="s">
        <v>1121</v>
      </c>
      <c r="C149" s="206" t="s">
        <v>669</v>
      </c>
      <c r="D149" s="206" t="s">
        <v>1243</v>
      </c>
      <c r="E149" s="206" t="s">
        <v>1215</v>
      </c>
      <c r="F149" s="206" t="s">
        <v>2370</v>
      </c>
    </row>
    <row r="150" spans="1:7">
      <c r="A150" s="207">
        <v>149</v>
      </c>
      <c r="B150" s="206" t="s">
        <v>608</v>
      </c>
      <c r="C150" s="206" t="s">
        <v>596</v>
      </c>
      <c r="D150" s="206" t="s">
        <v>1354</v>
      </c>
      <c r="E150" s="206" t="s">
        <v>1317</v>
      </c>
      <c r="F150" s="206" t="s">
        <v>2371</v>
      </c>
    </row>
    <row r="151" spans="1:7">
      <c r="A151" s="207">
        <v>150</v>
      </c>
      <c r="B151" s="206" t="s">
        <v>569</v>
      </c>
      <c r="C151" s="206" t="s">
        <v>1134</v>
      </c>
      <c r="D151" s="206" t="s">
        <v>1249</v>
      </c>
      <c r="E151" s="206" t="s">
        <v>1392</v>
      </c>
      <c r="F151" s="206" t="s">
        <v>2372</v>
      </c>
    </row>
    <row r="152" spans="1:7">
      <c r="A152" s="207">
        <v>151</v>
      </c>
      <c r="B152" s="206" t="s">
        <v>637</v>
      </c>
      <c r="C152" s="206" t="s">
        <v>694</v>
      </c>
      <c r="D152" s="206" t="s">
        <v>1403</v>
      </c>
      <c r="E152" s="206" t="s">
        <v>1483</v>
      </c>
      <c r="F152" s="206" t="s">
        <v>2373</v>
      </c>
    </row>
    <row r="153" spans="1:7">
      <c r="A153" s="207">
        <v>152</v>
      </c>
      <c r="B153" s="206" t="s">
        <v>562</v>
      </c>
      <c r="C153" s="206" t="s">
        <v>550</v>
      </c>
      <c r="D153" s="206" t="s">
        <v>1306</v>
      </c>
      <c r="E153" s="206" t="s">
        <v>1197</v>
      </c>
      <c r="F153" s="206" t="s">
        <v>2374</v>
      </c>
    </row>
    <row r="154" spans="1:7">
      <c r="A154" s="207">
        <v>153</v>
      </c>
      <c r="B154" s="206" t="s">
        <v>701</v>
      </c>
      <c r="C154" s="206" t="s">
        <v>662</v>
      </c>
      <c r="D154" s="206" t="s">
        <v>1165</v>
      </c>
      <c r="E154" s="206" t="s">
        <v>1250</v>
      </c>
      <c r="F154" s="206" t="s">
        <v>2376</v>
      </c>
    </row>
    <row r="155" spans="1:7">
      <c r="A155" s="207">
        <v>154</v>
      </c>
      <c r="B155" s="206" t="s">
        <v>656</v>
      </c>
      <c r="C155" s="206" t="s">
        <v>648</v>
      </c>
      <c r="D155" s="206" t="s">
        <v>1366</v>
      </c>
      <c r="E155" s="206" t="s">
        <v>1375</v>
      </c>
      <c r="F155" s="206" t="s">
        <v>2377</v>
      </c>
    </row>
    <row r="156" spans="1:7">
      <c r="A156" s="207">
        <v>155</v>
      </c>
      <c r="B156" s="206" t="s">
        <v>585</v>
      </c>
      <c r="C156" s="206" t="s">
        <v>657</v>
      </c>
      <c r="D156" s="206" t="s">
        <v>1223</v>
      </c>
      <c r="E156" s="206" t="s">
        <v>1191</v>
      </c>
      <c r="F156" s="206" t="s">
        <v>2378</v>
      </c>
    </row>
    <row r="157" spans="1:7">
      <c r="A157" s="207">
        <v>156</v>
      </c>
      <c r="B157" s="206" t="s">
        <v>677</v>
      </c>
      <c r="C157" s="206" t="s">
        <v>543</v>
      </c>
      <c r="D157" s="206" t="s">
        <v>1383</v>
      </c>
      <c r="E157" s="206" t="s">
        <v>1396</v>
      </c>
      <c r="F157" s="206" t="s">
        <v>2379</v>
      </c>
    </row>
    <row r="158" spans="1:7">
      <c r="A158" s="207">
        <v>157</v>
      </c>
      <c r="B158" s="206" t="s">
        <v>1106</v>
      </c>
      <c r="C158" s="206" t="s">
        <v>1111</v>
      </c>
      <c r="D158" s="206" t="s">
        <v>1273</v>
      </c>
      <c r="E158" s="206" t="s">
        <v>1160</v>
      </c>
      <c r="F158" s="206" t="s">
        <v>2381</v>
      </c>
    </row>
    <row r="159" spans="1:7">
      <c r="A159" s="207">
        <v>158</v>
      </c>
      <c r="B159" s="206" t="s">
        <v>571</v>
      </c>
      <c r="C159" s="206" t="s">
        <v>1125</v>
      </c>
      <c r="D159" s="206" t="s">
        <v>1166</v>
      </c>
      <c r="E159" s="206" t="s">
        <v>1474</v>
      </c>
      <c r="F159" s="206" t="s">
        <v>2382</v>
      </c>
    </row>
    <row r="160" spans="1:7">
      <c r="A160" s="207">
        <v>159</v>
      </c>
      <c r="B160" s="206" t="s">
        <v>702</v>
      </c>
      <c r="C160" s="206" t="s">
        <v>642</v>
      </c>
      <c r="D160" s="206" t="s">
        <v>1319</v>
      </c>
      <c r="E160" s="206" t="s">
        <v>1221</v>
      </c>
      <c r="F160" s="206" t="s">
        <v>2383</v>
      </c>
      <c r="G160" s="206" t="s">
        <v>2487</v>
      </c>
    </row>
    <row r="161" spans="1:7">
      <c r="A161" s="207">
        <v>160</v>
      </c>
      <c r="B161" s="206" t="s">
        <v>680</v>
      </c>
      <c r="C161" s="206" t="s">
        <v>720</v>
      </c>
      <c r="D161" s="206" t="s">
        <v>1174</v>
      </c>
      <c r="E161" s="206" t="s">
        <v>1241</v>
      </c>
      <c r="F161" s="206" t="s">
        <v>2384</v>
      </c>
    </row>
    <row r="162" spans="1:7">
      <c r="A162" s="207">
        <v>161</v>
      </c>
      <c r="B162" s="206" t="s">
        <v>888</v>
      </c>
      <c r="C162" s="206" t="s">
        <v>1017</v>
      </c>
      <c r="D162" s="206" t="s">
        <v>1699</v>
      </c>
      <c r="E162" s="206" t="s">
        <v>1798</v>
      </c>
      <c r="F162" s="206" t="s">
        <v>2386</v>
      </c>
      <c r="G162" s="206" t="s">
        <v>2560</v>
      </c>
    </row>
    <row r="163" spans="1:7">
      <c r="A163" s="207">
        <v>162</v>
      </c>
      <c r="B163" s="206" t="s">
        <v>856</v>
      </c>
      <c r="C163" s="206" t="s">
        <v>939</v>
      </c>
      <c r="D163" s="206" t="s">
        <v>1608</v>
      </c>
      <c r="E163" s="208" t="s">
        <v>1665</v>
      </c>
      <c r="F163" s="206" t="s">
        <v>2387</v>
      </c>
    </row>
    <row r="164" spans="1:7">
      <c r="A164" s="207">
        <v>163</v>
      </c>
      <c r="B164" s="206" t="s">
        <v>800</v>
      </c>
      <c r="C164" s="206" t="s">
        <v>1045</v>
      </c>
      <c r="D164" s="206" t="s">
        <v>1307</v>
      </c>
      <c r="E164" s="206" t="s">
        <v>1848</v>
      </c>
      <c r="F164" s="206" t="s">
        <v>2388</v>
      </c>
    </row>
    <row r="165" spans="1:7">
      <c r="A165" s="207">
        <v>164</v>
      </c>
      <c r="B165" s="206" t="s">
        <v>877</v>
      </c>
      <c r="C165" s="206" t="s">
        <v>824</v>
      </c>
      <c r="D165" s="206" t="s">
        <v>1660</v>
      </c>
      <c r="E165" s="206" t="s">
        <v>1364</v>
      </c>
      <c r="F165" s="206" t="s">
        <v>2389</v>
      </c>
    </row>
    <row r="166" spans="1:7">
      <c r="A166" s="207">
        <v>165</v>
      </c>
      <c r="B166" s="206" t="s">
        <v>730</v>
      </c>
      <c r="C166" s="206" t="s">
        <v>810</v>
      </c>
      <c r="D166" s="206" t="s">
        <v>1240</v>
      </c>
      <c r="E166" s="206" t="s">
        <v>1682</v>
      </c>
      <c r="F166" s="206" t="s">
        <v>2390</v>
      </c>
    </row>
    <row r="167" spans="1:7">
      <c r="A167" s="207">
        <v>166</v>
      </c>
      <c r="B167" s="206" t="s">
        <v>882</v>
      </c>
      <c r="C167" s="206" t="s">
        <v>854</v>
      </c>
      <c r="D167" s="206" t="s">
        <v>1763</v>
      </c>
      <c r="E167" s="206" t="s">
        <v>1716</v>
      </c>
      <c r="F167" s="206" t="s">
        <v>2391</v>
      </c>
    </row>
    <row r="168" spans="1:7">
      <c r="A168" s="207">
        <v>167</v>
      </c>
      <c r="B168" s="206" t="s">
        <v>926</v>
      </c>
      <c r="C168" s="206" t="s">
        <v>886</v>
      </c>
      <c r="D168" s="206" t="s">
        <v>1607</v>
      </c>
      <c r="E168" s="206" t="s">
        <v>1621</v>
      </c>
      <c r="F168" s="206" t="s">
        <v>2393</v>
      </c>
    </row>
    <row r="169" spans="1:7">
      <c r="A169" s="207">
        <v>168</v>
      </c>
      <c r="B169" s="206" t="s">
        <v>819</v>
      </c>
      <c r="C169" s="206" t="s">
        <v>607</v>
      </c>
      <c r="D169" s="206" t="s">
        <v>1370</v>
      </c>
      <c r="E169" s="206" t="s">
        <v>1589</v>
      </c>
      <c r="F169" s="206" t="s">
        <v>2394</v>
      </c>
    </row>
    <row r="170" spans="1:7">
      <c r="A170" s="207">
        <v>169</v>
      </c>
      <c r="B170" s="206" t="s">
        <v>738</v>
      </c>
      <c r="C170" s="206" t="s">
        <v>688</v>
      </c>
      <c r="D170" s="206" t="s">
        <v>1554</v>
      </c>
      <c r="E170" s="206" t="s">
        <v>1625</v>
      </c>
      <c r="F170" s="206" t="s">
        <v>2395</v>
      </c>
    </row>
    <row r="171" spans="1:7">
      <c r="A171" s="207">
        <v>170</v>
      </c>
      <c r="B171" s="206" t="s">
        <v>558</v>
      </c>
      <c r="C171" s="206" t="s">
        <v>811</v>
      </c>
      <c r="D171" s="206" t="s">
        <v>1376</v>
      </c>
      <c r="E171" s="206" t="s">
        <v>1617</v>
      </c>
      <c r="F171" s="206" t="s">
        <v>2396</v>
      </c>
    </row>
    <row r="172" spans="1:7">
      <c r="A172" s="207">
        <v>171</v>
      </c>
      <c r="B172" s="206" t="s">
        <v>690</v>
      </c>
      <c r="C172" s="206" t="s">
        <v>583</v>
      </c>
      <c r="D172" s="206" t="s">
        <v>1546</v>
      </c>
      <c r="E172" s="206" t="s">
        <v>1394</v>
      </c>
      <c r="F172" s="206" t="s">
        <v>2397</v>
      </c>
    </row>
    <row r="173" spans="1:7">
      <c r="A173" s="207">
        <v>172</v>
      </c>
      <c r="B173" s="206" t="s">
        <v>788</v>
      </c>
      <c r="C173" s="206" t="s">
        <v>984</v>
      </c>
      <c r="D173" s="206" t="s">
        <v>1611</v>
      </c>
      <c r="E173" s="206" t="s">
        <v>1769</v>
      </c>
      <c r="F173" s="206" t="s">
        <v>2398</v>
      </c>
    </row>
    <row r="174" spans="1:7">
      <c r="A174" s="207">
        <v>173</v>
      </c>
      <c r="B174" s="206" t="s">
        <v>1036</v>
      </c>
      <c r="C174" s="206" t="s">
        <v>1084</v>
      </c>
      <c r="D174" s="206" t="s">
        <v>1185</v>
      </c>
      <c r="E174" s="206" t="s">
        <v>1834</v>
      </c>
      <c r="F174" s="206" t="s">
        <v>2399</v>
      </c>
    </row>
    <row r="175" spans="1:7">
      <c r="A175" s="207">
        <v>174</v>
      </c>
      <c r="B175" s="206" t="s">
        <v>757</v>
      </c>
      <c r="C175" s="206" t="s">
        <v>834</v>
      </c>
      <c r="D175" s="206" t="s">
        <v>1314</v>
      </c>
      <c r="E175" s="206" t="s">
        <v>1395</v>
      </c>
      <c r="F175" s="206" t="s">
        <v>2400</v>
      </c>
    </row>
    <row r="176" spans="1:7">
      <c r="A176" s="207">
        <v>175</v>
      </c>
      <c r="B176" s="206" t="s">
        <v>660</v>
      </c>
      <c r="C176" s="206" t="s">
        <v>683</v>
      </c>
      <c r="D176" s="206" t="s">
        <v>1258</v>
      </c>
      <c r="E176" s="206" t="s">
        <v>1593</v>
      </c>
      <c r="F176" s="206" t="s">
        <v>2401</v>
      </c>
    </row>
    <row r="177" spans="1:6">
      <c r="A177" s="207">
        <v>176</v>
      </c>
      <c r="B177" s="206" t="s">
        <v>651</v>
      </c>
      <c r="C177" s="206" t="s">
        <v>815</v>
      </c>
      <c r="D177" s="206" t="s">
        <v>1580</v>
      </c>
      <c r="E177" s="206" t="s">
        <v>1596</v>
      </c>
      <c r="F177" s="206" t="s">
        <v>2402</v>
      </c>
    </row>
    <row r="178" spans="1:6">
      <c r="A178" s="207">
        <v>177</v>
      </c>
      <c r="B178" s="206" t="s">
        <v>671</v>
      </c>
      <c r="C178" s="206" t="s">
        <v>879</v>
      </c>
      <c r="D178" s="206" t="s">
        <v>1567</v>
      </c>
      <c r="E178" s="206" t="s">
        <v>1688</v>
      </c>
      <c r="F178" s="206" t="s">
        <v>2403</v>
      </c>
    </row>
    <row r="179" spans="1:6">
      <c r="A179" s="207">
        <v>178</v>
      </c>
      <c r="B179" s="206" t="s">
        <v>653</v>
      </c>
      <c r="C179" s="206" t="s">
        <v>832</v>
      </c>
      <c r="D179" s="206" t="s">
        <v>1157</v>
      </c>
      <c r="E179" s="206" t="s">
        <v>1269</v>
      </c>
      <c r="F179" s="206" t="s">
        <v>2404</v>
      </c>
    </row>
    <row r="180" spans="1:6">
      <c r="A180" s="207">
        <v>179</v>
      </c>
      <c r="B180" s="206" t="s">
        <v>868</v>
      </c>
      <c r="C180" s="206" t="s">
        <v>1109</v>
      </c>
      <c r="D180" s="206" t="s">
        <v>1224</v>
      </c>
      <c r="E180" s="206" t="s">
        <v>1599</v>
      </c>
      <c r="F180" s="206" t="s">
        <v>2405</v>
      </c>
    </row>
    <row r="181" spans="1:6">
      <c r="A181" s="207">
        <v>180</v>
      </c>
      <c r="B181" s="206" t="s">
        <v>840</v>
      </c>
      <c r="C181" s="206" t="s">
        <v>873</v>
      </c>
      <c r="D181" s="206" t="s">
        <v>1267</v>
      </c>
      <c r="E181" s="206" t="s">
        <v>1690</v>
      </c>
      <c r="F181" s="206" t="s">
        <v>2406</v>
      </c>
    </row>
    <row r="182" spans="1:6">
      <c r="A182" s="207">
        <v>181</v>
      </c>
      <c r="B182" s="206" t="s">
        <v>850</v>
      </c>
      <c r="C182" s="206" t="s">
        <v>554</v>
      </c>
      <c r="D182" s="206" t="s">
        <v>1499</v>
      </c>
      <c r="E182" s="206" t="s">
        <v>1592</v>
      </c>
      <c r="F182" s="206" t="s">
        <v>2407</v>
      </c>
    </row>
    <row r="183" spans="1:6">
      <c r="A183" s="207">
        <v>182</v>
      </c>
      <c r="B183" s="206" t="s">
        <v>604</v>
      </c>
      <c r="C183" s="206" t="s">
        <v>697</v>
      </c>
      <c r="D183" s="206" t="s">
        <v>1232</v>
      </c>
      <c r="E183" s="206" t="s">
        <v>1647</v>
      </c>
      <c r="F183" s="206" t="s">
        <v>2408</v>
      </c>
    </row>
    <row r="184" spans="1:6">
      <c r="A184" s="207">
        <v>183</v>
      </c>
      <c r="B184" s="206" t="s">
        <v>851</v>
      </c>
      <c r="C184" s="206" t="s">
        <v>573</v>
      </c>
      <c r="D184" s="206" t="s">
        <v>1154</v>
      </c>
      <c r="E184" s="206" t="s">
        <v>1465</v>
      </c>
      <c r="F184" s="206" t="s">
        <v>2409</v>
      </c>
    </row>
    <row r="185" spans="1:6">
      <c r="A185" s="207">
        <v>184</v>
      </c>
      <c r="B185" s="206" t="s">
        <v>586</v>
      </c>
      <c r="C185" s="206" t="s">
        <v>600</v>
      </c>
      <c r="D185" s="206" t="s">
        <v>1713</v>
      </c>
      <c r="E185" s="206" t="s">
        <v>1381</v>
      </c>
      <c r="F185" s="206" t="s">
        <v>2410</v>
      </c>
    </row>
    <row r="186" spans="1:6">
      <c r="A186" s="207">
        <v>185</v>
      </c>
      <c r="B186" s="206" t="s">
        <v>602</v>
      </c>
      <c r="C186" s="206" t="s">
        <v>1090</v>
      </c>
      <c r="D186" s="206" t="s">
        <v>1486</v>
      </c>
      <c r="E186" s="206" t="s">
        <v>1627</v>
      </c>
      <c r="F186" s="206" t="s">
        <v>2412</v>
      </c>
    </row>
    <row r="187" spans="1:6">
      <c r="A187" s="207">
        <v>186</v>
      </c>
      <c r="B187" s="116" t="s">
        <v>961</v>
      </c>
      <c r="C187" s="206" t="s">
        <v>584</v>
      </c>
      <c r="D187" s="206" t="s">
        <v>1442</v>
      </c>
      <c r="E187" s="206" t="s">
        <v>1506</v>
      </c>
      <c r="F187" s="206" t="s">
        <v>2413</v>
      </c>
    </row>
    <row r="188" spans="1:6">
      <c r="A188" s="207">
        <v>187</v>
      </c>
      <c r="B188" s="206" t="s">
        <v>561</v>
      </c>
      <c r="C188" s="206" t="s">
        <v>714</v>
      </c>
      <c r="D188" s="206" t="s">
        <v>1685</v>
      </c>
      <c r="E188" s="206" t="s">
        <v>1430</v>
      </c>
      <c r="F188" s="206" t="s">
        <v>2414</v>
      </c>
    </row>
    <row r="189" spans="1:6">
      <c r="A189" s="207">
        <v>188</v>
      </c>
      <c r="B189" s="206" t="s">
        <v>919</v>
      </c>
      <c r="C189" s="206" t="s">
        <v>918</v>
      </c>
      <c r="D189" s="206" t="s">
        <v>1675</v>
      </c>
      <c r="E189" s="206" t="s">
        <v>1630</v>
      </c>
      <c r="F189" s="206" t="s">
        <v>2415</v>
      </c>
    </row>
    <row r="190" spans="1:6">
      <c r="A190" s="207">
        <v>189</v>
      </c>
      <c r="B190" s="206" t="s">
        <v>925</v>
      </c>
      <c r="C190" s="206" t="s">
        <v>787</v>
      </c>
      <c r="D190" s="206" t="s">
        <v>1513</v>
      </c>
      <c r="E190" s="206" t="s">
        <v>1683</v>
      </c>
      <c r="F190" s="206" t="s">
        <v>2417</v>
      </c>
    </row>
    <row r="191" spans="1:6">
      <c r="A191" s="207">
        <v>190</v>
      </c>
      <c r="B191" s="206" t="s">
        <v>909</v>
      </c>
      <c r="C191" s="206" t="s">
        <v>977</v>
      </c>
      <c r="D191" s="206" t="s">
        <v>1657</v>
      </c>
      <c r="E191" s="206" t="s">
        <v>1524</v>
      </c>
      <c r="F191" s="206" t="s">
        <v>2418</v>
      </c>
    </row>
    <row r="192" spans="1:6">
      <c r="A192" s="207">
        <v>191</v>
      </c>
      <c r="B192" s="206" t="s">
        <v>754</v>
      </c>
      <c r="C192" s="206" t="s">
        <v>805</v>
      </c>
      <c r="D192" s="206" t="s">
        <v>1633</v>
      </c>
      <c r="E192" s="206" t="s">
        <v>1528</v>
      </c>
      <c r="F192" s="206" t="s">
        <v>2419</v>
      </c>
    </row>
    <row r="193" spans="1:6">
      <c r="A193" s="207">
        <v>192</v>
      </c>
      <c r="B193" s="206" t="s">
        <v>795</v>
      </c>
      <c r="C193" s="206" t="s">
        <v>878</v>
      </c>
      <c r="D193" s="206" t="s">
        <v>1753</v>
      </c>
      <c r="E193" s="206" t="s">
        <v>1459</v>
      </c>
      <c r="F193" s="206" t="s">
        <v>2420</v>
      </c>
    </row>
    <row r="194" spans="1:6">
      <c r="A194" s="207">
        <v>193</v>
      </c>
      <c r="B194" s="206" t="s">
        <v>777</v>
      </c>
      <c r="C194" s="206" t="s">
        <v>1016</v>
      </c>
      <c r="D194" s="206" t="s">
        <v>1466</v>
      </c>
      <c r="E194" s="206" t="s">
        <v>1187</v>
      </c>
      <c r="F194" s="206" t="s">
        <v>2445</v>
      </c>
    </row>
    <row r="195" spans="1:6">
      <c r="A195" s="207">
        <v>194</v>
      </c>
      <c r="B195" s="206" t="s">
        <v>974</v>
      </c>
      <c r="C195" s="206" t="s">
        <v>852</v>
      </c>
      <c r="D195" s="206" t="s">
        <v>1337</v>
      </c>
      <c r="E195" s="206" t="s">
        <v>1435</v>
      </c>
      <c r="F195" s="206" t="s">
        <v>2438</v>
      </c>
    </row>
    <row r="196" spans="1:6">
      <c r="A196" s="207">
        <v>195</v>
      </c>
      <c r="B196" s="206" t="s">
        <v>1116</v>
      </c>
      <c r="C196" s="206" t="s">
        <v>763</v>
      </c>
      <c r="D196" s="206" t="s">
        <v>1525</v>
      </c>
      <c r="E196" s="206" t="s">
        <v>1229</v>
      </c>
      <c r="F196" s="206" t="s">
        <v>2430</v>
      </c>
    </row>
    <row r="197" spans="1:6">
      <c r="A197" s="207">
        <v>196</v>
      </c>
      <c r="B197" s="206" t="s">
        <v>779</v>
      </c>
      <c r="C197" s="206" t="s">
        <v>766</v>
      </c>
      <c r="D197" s="206" t="s">
        <v>1164</v>
      </c>
      <c r="E197" s="206" t="s">
        <v>1296</v>
      </c>
      <c r="F197" s="206" t="s">
        <v>2421</v>
      </c>
    </row>
    <row r="198" spans="1:6">
      <c r="A198" s="207">
        <v>197</v>
      </c>
      <c r="B198" s="206" t="s">
        <v>771</v>
      </c>
      <c r="C198" s="206" t="s">
        <v>922</v>
      </c>
      <c r="D198" s="206" t="s">
        <v>1662</v>
      </c>
      <c r="E198" s="206" t="s">
        <v>1335</v>
      </c>
      <c r="F198" s="206" t="s">
        <v>2431</v>
      </c>
    </row>
    <row r="199" spans="1:6">
      <c r="A199" s="207">
        <v>198</v>
      </c>
      <c r="B199" s="206" t="s">
        <v>973</v>
      </c>
      <c r="C199" s="206" t="s">
        <v>678</v>
      </c>
      <c r="D199" s="206" t="s">
        <v>1588</v>
      </c>
      <c r="E199" s="206" t="s">
        <v>1265</v>
      </c>
      <c r="F199" s="206" t="s">
        <v>2439</v>
      </c>
    </row>
    <row r="200" spans="1:6">
      <c r="A200" s="207">
        <v>199</v>
      </c>
      <c r="B200" s="206" t="s">
        <v>872</v>
      </c>
      <c r="C200" s="206" t="s">
        <v>802</v>
      </c>
      <c r="D200" s="206" t="s">
        <v>1338</v>
      </c>
      <c r="E200" s="206" t="s">
        <v>1173</v>
      </c>
      <c r="F200" s="206" t="s">
        <v>2423</v>
      </c>
    </row>
    <row r="201" spans="1:6">
      <c r="A201" s="207">
        <v>200</v>
      </c>
      <c r="B201" s="206" t="s">
        <v>782</v>
      </c>
      <c r="C201" s="206" t="s">
        <v>838</v>
      </c>
      <c r="D201" s="206" t="s">
        <v>1341</v>
      </c>
      <c r="E201" s="206" t="s">
        <v>1234</v>
      </c>
      <c r="F201" s="206" t="s">
        <v>2446</v>
      </c>
    </row>
    <row r="202" spans="1:6">
      <c r="A202" s="207">
        <v>201</v>
      </c>
      <c r="B202" s="206" t="s">
        <v>746</v>
      </c>
      <c r="C202" s="206" t="s">
        <v>923</v>
      </c>
      <c r="D202" s="206" t="s">
        <v>1343</v>
      </c>
      <c r="E202" s="206" t="s">
        <v>1239</v>
      </c>
      <c r="F202" s="206" t="s">
        <v>2447</v>
      </c>
    </row>
    <row r="203" spans="1:6">
      <c r="A203" s="207">
        <v>202</v>
      </c>
      <c r="B203" s="206" t="s">
        <v>959</v>
      </c>
      <c r="C203" s="206" t="s">
        <v>1006</v>
      </c>
      <c r="D203" s="206" t="s">
        <v>1280</v>
      </c>
      <c r="E203" s="206" t="s">
        <v>1277</v>
      </c>
      <c r="F203" s="206" t="s">
        <v>2424</v>
      </c>
    </row>
    <row r="204" spans="1:6">
      <c r="A204" s="207">
        <v>203</v>
      </c>
      <c r="B204" s="206" t="s">
        <v>799</v>
      </c>
      <c r="C204" s="206" t="s">
        <v>769</v>
      </c>
      <c r="D204" s="206" t="s">
        <v>1297</v>
      </c>
      <c r="E204" s="206" t="s">
        <v>1405</v>
      </c>
      <c r="F204" s="206" t="s">
        <v>2433</v>
      </c>
    </row>
    <row r="205" spans="1:6">
      <c r="A205" s="207">
        <v>204</v>
      </c>
      <c r="B205" s="206" t="s">
        <v>1002</v>
      </c>
      <c r="C205" s="206" t="s">
        <v>807</v>
      </c>
      <c r="D205" s="206" t="s">
        <v>1410</v>
      </c>
      <c r="E205" s="206" t="s">
        <v>1236</v>
      </c>
      <c r="F205" s="206" t="s">
        <v>2440</v>
      </c>
    </row>
    <row r="206" spans="1:6">
      <c r="A206" s="207">
        <v>205</v>
      </c>
      <c r="B206" s="206" t="s">
        <v>1049</v>
      </c>
      <c r="C206" s="206" t="s">
        <v>876</v>
      </c>
      <c r="D206" s="206" t="s">
        <v>1382</v>
      </c>
      <c r="E206" s="206" t="s">
        <v>1429</v>
      </c>
      <c r="F206" s="206" t="s">
        <v>2434</v>
      </c>
    </row>
    <row r="207" spans="1:6">
      <c r="A207" s="207">
        <v>206</v>
      </c>
      <c r="B207" s="206" t="s">
        <v>813</v>
      </c>
      <c r="C207" s="206" t="s">
        <v>907</v>
      </c>
      <c r="D207" s="206" t="s">
        <v>1159</v>
      </c>
      <c r="E207" s="206" t="s">
        <v>1373</v>
      </c>
      <c r="F207" s="206" t="s">
        <v>2425</v>
      </c>
    </row>
    <row r="208" spans="1:6">
      <c r="A208" s="207">
        <v>207</v>
      </c>
      <c r="B208" s="206" t="s">
        <v>992</v>
      </c>
      <c r="C208" s="206" t="s">
        <v>883</v>
      </c>
      <c r="D208" s="206" t="s">
        <v>1510</v>
      </c>
      <c r="E208" s="206" t="s">
        <v>1476</v>
      </c>
      <c r="F208" s="206" t="s">
        <v>2448</v>
      </c>
    </row>
    <row r="209" spans="1:6">
      <c r="A209" s="207">
        <v>208</v>
      </c>
      <c r="B209" s="206" t="s">
        <v>692</v>
      </c>
      <c r="C209" s="206" t="s">
        <v>797</v>
      </c>
      <c r="D209" s="206" t="s">
        <v>1542</v>
      </c>
      <c r="E209" s="206" t="s">
        <v>1340</v>
      </c>
      <c r="F209" s="206" t="s">
        <v>2441</v>
      </c>
    </row>
    <row r="210" spans="1:6">
      <c r="A210" s="207">
        <v>209</v>
      </c>
      <c r="B210" s="206" t="s">
        <v>999</v>
      </c>
      <c r="C210" s="206" t="s">
        <v>870</v>
      </c>
      <c r="D210" s="206" t="s">
        <v>1413</v>
      </c>
      <c r="E210" s="206" t="s">
        <v>1446</v>
      </c>
      <c r="F210" s="206" t="s">
        <v>2435</v>
      </c>
    </row>
    <row r="211" spans="1:6">
      <c r="A211" s="207">
        <v>210</v>
      </c>
      <c r="B211" s="206" t="s">
        <v>749</v>
      </c>
      <c r="C211" s="206" t="s">
        <v>801</v>
      </c>
      <c r="D211" s="206" t="s">
        <v>1330</v>
      </c>
      <c r="E211" s="206" t="s">
        <v>1179</v>
      </c>
      <c r="F211" s="206" t="s">
        <v>2449</v>
      </c>
    </row>
    <row r="212" spans="1:6">
      <c r="A212" s="207">
        <v>211</v>
      </c>
      <c r="B212" s="206" t="s">
        <v>552</v>
      </c>
      <c r="C212" s="206" t="s">
        <v>760</v>
      </c>
      <c r="D212" s="206" t="s">
        <v>1254</v>
      </c>
      <c r="E212" s="206" t="s">
        <v>1228</v>
      </c>
      <c r="F212" s="206" t="s">
        <v>2426</v>
      </c>
    </row>
    <row r="213" spans="1:6">
      <c r="A213" s="207">
        <v>212</v>
      </c>
      <c r="B213" s="206" t="s">
        <v>1011</v>
      </c>
      <c r="C213" s="206" t="s">
        <v>1048</v>
      </c>
      <c r="D213" s="206" t="s">
        <v>1490</v>
      </c>
      <c r="E213" s="206" t="s">
        <v>1264</v>
      </c>
      <c r="F213" s="206" t="s">
        <v>2442</v>
      </c>
    </row>
    <row r="214" spans="1:6">
      <c r="A214" s="207">
        <v>213</v>
      </c>
      <c r="B214" s="206" t="s">
        <v>1030</v>
      </c>
      <c r="C214" s="206" t="s">
        <v>1053</v>
      </c>
      <c r="D214" s="206" t="s">
        <v>1334</v>
      </c>
      <c r="E214" s="206" t="s">
        <v>1478</v>
      </c>
      <c r="F214" s="206" t="s">
        <v>2450</v>
      </c>
    </row>
    <row r="215" spans="1:6">
      <c r="A215" s="207">
        <v>214</v>
      </c>
      <c r="B215" s="206" t="s">
        <v>729</v>
      </c>
      <c r="C215" s="206" t="s">
        <v>758</v>
      </c>
      <c r="D215" s="206" t="s">
        <v>1469</v>
      </c>
      <c r="E215" s="206" t="s">
        <v>1289</v>
      </c>
      <c r="F215" s="206" t="s">
        <v>2443</v>
      </c>
    </row>
    <row r="216" spans="1:6">
      <c r="A216" s="207">
        <v>215</v>
      </c>
      <c r="B216" s="206" t="s">
        <v>707</v>
      </c>
      <c r="C216" s="206" t="s">
        <v>996</v>
      </c>
      <c r="D216" s="206" t="s">
        <v>1332</v>
      </c>
      <c r="E216" s="206" t="s">
        <v>1192</v>
      </c>
      <c r="F216" s="206" t="s">
        <v>2427</v>
      </c>
    </row>
    <row r="217" spans="1:6">
      <c r="A217" s="207">
        <v>216</v>
      </c>
      <c r="B217" s="206" t="s">
        <v>684</v>
      </c>
      <c r="C217" s="206" t="s">
        <v>900</v>
      </c>
      <c r="D217" s="206" t="s">
        <v>1437</v>
      </c>
      <c r="E217" s="206" t="s">
        <v>1295</v>
      </c>
      <c r="F217" s="206" t="s">
        <v>2436</v>
      </c>
    </row>
    <row r="218" spans="1:6">
      <c r="A218" s="207">
        <v>217</v>
      </c>
      <c r="B218" s="206" t="s">
        <v>731</v>
      </c>
      <c r="C218" s="206" t="s">
        <v>839</v>
      </c>
      <c r="D218" s="206" t="s">
        <v>1246</v>
      </c>
      <c r="E218" s="206" t="s">
        <v>1255</v>
      </c>
      <c r="F218" s="206" t="s">
        <v>2429</v>
      </c>
    </row>
    <row r="219" spans="1:6">
      <c r="A219" s="207">
        <v>218</v>
      </c>
      <c r="B219" s="206" t="s">
        <v>1038</v>
      </c>
      <c r="C219" s="206" t="s">
        <v>699</v>
      </c>
      <c r="D219" s="206" t="s">
        <v>1463</v>
      </c>
      <c r="E219" s="206" t="s">
        <v>1799</v>
      </c>
      <c r="F219" s="206" t="s">
        <v>2437</v>
      </c>
    </row>
    <row r="220" spans="1:6">
      <c r="A220" s="207">
        <v>219</v>
      </c>
      <c r="B220" s="206" t="s">
        <v>785</v>
      </c>
      <c r="C220" s="206" t="s">
        <v>965</v>
      </c>
      <c r="D220" s="206" t="s">
        <v>1559</v>
      </c>
      <c r="E220" s="206" t="s">
        <v>1323</v>
      </c>
      <c r="F220" s="206" t="s">
        <v>2444</v>
      </c>
    </row>
    <row r="221" spans="1:6">
      <c r="A221" s="207">
        <v>220</v>
      </c>
      <c r="B221" s="206" t="s">
        <v>822</v>
      </c>
      <c r="C221" s="206" t="s">
        <v>891</v>
      </c>
      <c r="D221" s="206" t="s">
        <v>1201</v>
      </c>
      <c r="E221" s="206" t="s">
        <v>1268</v>
      </c>
      <c r="F221" s="206" t="s">
        <v>2451</v>
      </c>
    </row>
  </sheetData>
  <pageMargins left="0.7" right="0.7" top="0.75" bottom="0.75" header="0.3" footer="0.3"/>
  <legacyDrawing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V825"/>
  <sheetViews>
    <sheetView zoomScale="55" zoomScaleNormal="55" workbookViewId="0">
      <pane ySplit="1" topLeftCell="A590" activePane="bottomLeft" state="frozen"/>
      <selection pane="bottomLeft" activeCell="B669" sqref="B669"/>
    </sheetView>
  </sheetViews>
  <sheetFormatPr baseColWidth="10" defaultColWidth="11.44140625" defaultRowHeight="14.4"/>
  <cols>
    <col min="1" max="1" width="21.109375" style="206" customWidth="1"/>
    <col min="2" max="4" width="11.44140625" style="206"/>
    <col min="5" max="5" width="17" style="206" customWidth="1"/>
    <col min="6" max="8" width="11.44140625" style="206"/>
    <col min="9" max="9" width="19.33203125" style="206" customWidth="1"/>
    <col min="10" max="11" width="11.44140625" style="206"/>
    <col min="12" max="12" width="15.6640625" style="206" customWidth="1"/>
    <col min="13" max="13" width="21.88671875" style="206" customWidth="1"/>
    <col min="14" max="14" width="11.44140625" style="206"/>
    <col min="15" max="15" width="22.44140625" style="206" bestFit="1" customWidth="1"/>
    <col min="16" max="16384" width="11.44140625" style="206"/>
  </cols>
  <sheetData>
    <row r="1" spans="1:20" ht="100.8">
      <c r="A1" s="221" t="s">
        <v>2628</v>
      </c>
      <c r="B1" s="221" t="s">
        <v>2627</v>
      </c>
      <c r="C1" s="221" t="s">
        <v>2607</v>
      </c>
      <c r="D1" s="221" t="s">
        <v>2626</v>
      </c>
      <c r="E1" s="221" t="s">
        <v>2625</v>
      </c>
      <c r="F1" s="221" t="s">
        <v>2624</v>
      </c>
      <c r="G1" s="221" t="s">
        <v>2623</v>
      </c>
      <c r="H1" s="220" t="s">
        <v>2662</v>
      </c>
      <c r="I1" s="220" t="s">
        <v>2663</v>
      </c>
      <c r="J1" s="220" t="s">
        <v>2664</v>
      </c>
      <c r="K1" s="220" t="s">
        <v>2622</v>
      </c>
      <c r="L1" s="220" t="s">
        <v>2621</v>
      </c>
      <c r="M1" s="220" t="s">
        <v>2620</v>
      </c>
      <c r="N1" s="220" t="s">
        <v>2619</v>
      </c>
      <c r="O1" s="220" t="s">
        <v>2147</v>
      </c>
    </row>
    <row r="2" spans="1:20">
      <c r="A2" s="207">
        <v>1</v>
      </c>
      <c r="B2" s="206" t="s">
        <v>1298</v>
      </c>
      <c r="C2" s="206">
        <v>0.29089999999999999</v>
      </c>
      <c r="D2" s="211">
        <v>8.1681000000000008</v>
      </c>
      <c r="E2" s="211">
        <v>0.20300000000000001</v>
      </c>
      <c r="F2" s="210">
        <f t="shared" ref="F2:F65" si="0">D2+E2</f>
        <v>8.3711000000000002</v>
      </c>
      <c r="G2" s="210">
        <v>8.1989999999999998</v>
      </c>
      <c r="H2" s="210">
        <f>(F2-G2)</f>
        <v>0.17210000000000036</v>
      </c>
      <c r="I2" s="210">
        <f>E2-H2</f>
        <v>3.089999999999965E-2</v>
      </c>
      <c r="J2" s="210">
        <f>(I2/E2)*100</f>
        <v>15.221674876847116</v>
      </c>
      <c r="K2" s="210">
        <v>16</v>
      </c>
      <c r="S2" s="213"/>
      <c r="T2" s="213"/>
    </row>
    <row r="3" spans="1:20">
      <c r="A3" s="207">
        <v>1</v>
      </c>
      <c r="B3" s="206" t="s">
        <v>1124</v>
      </c>
      <c r="C3" s="206">
        <v>0.83950000000000002</v>
      </c>
      <c r="D3" s="206">
        <v>9.4854000000000003</v>
      </c>
      <c r="E3" s="211">
        <v>0.20369999999999999</v>
      </c>
      <c r="F3" s="210">
        <f t="shared" si="0"/>
        <v>9.6890999999999998</v>
      </c>
      <c r="G3" s="210">
        <v>9.5219000000000005</v>
      </c>
      <c r="H3" s="210">
        <f t="shared" ref="H3:H65" si="1">(F3-G3)</f>
        <v>0.16719999999999935</v>
      </c>
      <c r="I3" s="210">
        <f t="shared" ref="I3:I65" si="2">E3-H3</f>
        <v>3.6500000000000643E-2</v>
      </c>
      <c r="J3" s="210">
        <f t="shared" ref="J3:J65" si="3">(I3/E3)*100</f>
        <v>17.918507609229575</v>
      </c>
      <c r="K3" s="210">
        <v>7</v>
      </c>
      <c r="S3" s="213"/>
      <c r="T3" s="213"/>
    </row>
    <row r="4" spans="1:20">
      <c r="A4" s="206">
        <v>1</v>
      </c>
      <c r="B4" s="206" t="s">
        <v>1614</v>
      </c>
      <c r="C4" s="206">
        <v>0.28660000000000002</v>
      </c>
      <c r="D4" s="206">
        <v>9.9175000000000004</v>
      </c>
      <c r="E4" s="211">
        <v>0.20119999999999999</v>
      </c>
      <c r="F4" s="210">
        <f t="shared" si="0"/>
        <v>10.1187</v>
      </c>
      <c r="G4" s="210">
        <v>9.9732000000000003</v>
      </c>
      <c r="H4" s="210">
        <f t="shared" si="1"/>
        <v>0.14550000000000018</v>
      </c>
      <c r="I4" s="210">
        <f t="shared" si="2"/>
        <v>5.5699999999999805E-2</v>
      </c>
      <c r="J4" s="210">
        <f t="shared" si="3"/>
        <v>27.683896620278237</v>
      </c>
      <c r="K4" s="210">
        <v>11</v>
      </c>
      <c r="S4" s="213"/>
      <c r="T4" s="213"/>
    </row>
    <row r="5" spans="1:20">
      <c r="A5" s="207">
        <v>2</v>
      </c>
      <c r="B5" s="206" t="s">
        <v>1020</v>
      </c>
      <c r="C5" s="206">
        <v>1.0841000000000001</v>
      </c>
      <c r="D5" s="211">
        <v>7.8714000000000004</v>
      </c>
      <c r="E5" s="211">
        <v>0.20100000000000001</v>
      </c>
      <c r="F5" s="210">
        <f t="shared" si="0"/>
        <v>8.0724</v>
      </c>
      <c r="G5" s="210">
        <v>7.8826999999999998</v>
      </c>
      <c r="H5" s="210">
        <f t="shared" si="1"/>
        <v>0.1897000000000002</v>
      </c>
      <c r="I5" s="210">
        <f t="shared" si="2"/>
        <v>1.129999999999981E-2</v>
      </c>
      <c r="J5" s="210">
        <f t="shared" si="3"/>
        <v>5.6218905472635869</v>
      </c>
      <c r="K5" s="210">
        <v>29</v>
      </c>
      <c r="L5" s="213">
        <v>43213</v>
      </c>
      <c r="M5" s="213">
        <v>43213</v>
      </c>
      <c r="S5" s="213"/>
      <c r="T5" s="213"/>
    </row>
    <row r="6" spans="1:20">
      <c r="A6" s="207">
        <v>2</v>
      </c>
      <c r="B6" s="206" t="s">
        <v>1482</v>
      </c>
      <c r="C6" s="206">
        <v>0.44080000000000003</v>
      </c>
      <c r="D6" s="211">
        <v>10.1248</v>
      </c>
      <c r="E6" s="211">
        <v>0.2011</v>
      </c>
      <c r="F6" s="210">
        <f t="shared" si="0"/>
        <v>10.325900000000001</v>
      </c>
      <c r="G6" s="210">
        <v>10.1419</v>
      </c>
      <c r="H6" s="210">
        <f t="shared" si="1"/>
        <v>0.18400000000000105</v>
      </c>
      <c r="I6" s="210">
        <f t="shared" si="2"/>
        <v>1.7099999999998949E-2</v>
      </c>
      <c r="J6" s="210">
        <f t="shared" si="3"/>
        <v>8.5032322227742174</v>
      </c>
      <c r="K6" s="210">
        <v>8</v>
      </c>
      <c r="L6" s="213">
        <v>43221</v>
      </c>
      <c r="M6" s="213">
        <v>43221</v>
      </c>
      <c r="S6" s="213"/>
      <c r="T6" s="213"/>
    </row>
    <row r="7" spans="1:20">
      <c r="A7" s="207">
        <v>2</v>
      </c>
      <c r="B7" s="206" t="s">
        <v>1313</v>
      </c>
      <c r="C7" s="206">
        <v>0.38719999999999999</v>
      </c>
      <c r="D7" s="211">
        <v>11.258100000000001</v>
      </c>
      <c r="E7" s="211">
        <v>0.20039999999999999</v>
      </c>
      <c r="F7" s="210">
        <f t="shared" si="0"/>
        <v>11.458500000000001</v>
      </c>
      <c r="G7" s="210">
        <v>11.2744</v>
      </c>
      <c r="H7" s="210">
        <f t="shared" si="1"/>
        <v>0.18410000000000082</v>
      </c>
      <c r="I7" s="210">
        <f t="shared" si="2"/>
        <v>1.6299999999999176E-2</v>
      </c>
      <c r="J7" s="210">
        <f t="shared" si="3"/>
        <v>8.1337325349297291</v>
      </c>
      <c r="K7" s="210">
        <v>17</v>
      </c>
      <c r="L7" s="213">
        <v>43221</v>
      </c>
      <c r="M7" s="213">
        <v>43221</v>
      </c>
      <c r="S7" s="213"/>
      <c r="T7" s="213"/>
    </row>
    <row r="8" spans="1:20">
      <c r="A8" s="207">
        <v>2</v>
      </c>
      <c r="B8" s="206" t="s">
        <v>614</v>
      </c>
      <c r="C8" s="206">
        <v>1.1162000000000001</v>
      </c>
      <c r="D8" s="211">
        <v>9.0031999999999996</v>
      </c>
      <c r="E8" s="211">
        <v>0.20030000000000001</v>
      </c>
      <c r="F8" s="210">
        <f t="shared" si="0"/>
        <v>9.2035</v>
      </c>
      <c r="G8" s="210">
        <v>9.0121000000000002</v>
      </c>
      <c r="H8" s="210">
        <f t="shared" si="1"/>
        <v>0.19139999999999979</v>
      </c>
      <c r="I8" s="210">
        <f t="shared" si="2"/>
        <v>8.9000000000002133E-3</v>
      </c>
      <c r="J8" s="210">
        <f t="shared" si="3"/>
        <v>4.4433349975038503</v>
      </c>
      <c r="K8" s="210">
        <v>24</v>
      </c>
      <c r="S8" s="213"/>
      <c r="T8" s="213"/>
    </row>
    <row r="9" spans="1:20">
      <c r="A9" s="207">
        <v>4</v>
      </c>
      <c r="B9" s="206" t="s">
        <v>633</v>
      </c>
      <c r="C9" s="206">
        <v>1.1405000000000001</v>
      </c>
      <c r="D9" s="210">
        <v>7.0750999999999999</v>
      </c>
      <c r="E9" s="211">
        <v>0.20169999999999999</v>
      </c>
      <c r="F9" s="210">
        <f t="shared" si="0"/>
        <v>7.2767999999999997</v>
      </c>
      <c r="G9" s="210">
        <v>7.0850999999999997</v>
      </c>
      <c r="H9" s="210">
        <f t="shared" si="1"/>
        <v>0.19169999999999998</v>
      </c>
      <c r="I9" s="210">
        <f t="shared" si="2"/>
        <v>1.0000000000000009E-2</v>
      </c>
      <c r="J9" s="210">
        <f t="shared" si="3"/>
        <v>4.9578582052553344</v>
      </c>
      <c r="K9" s="210">
        <v>1</v>
      </c>
      <c r="L9" s="213">
        <v>43212</v>
      </c>
      <c r="M9" s="213">
        <v>43212</v>
      </c>
    </row>
    <row r="10" spans="1:20">
      <c r="A10" s="207">
        <v>4</v>
      </c>
      <c r="B10" s="206" t="s">
        <v>1518</v>
      </c>
      <c r="C10" s="206">
        <v>0.37980000000000003</v>
      </c>
      <c r="D10" s="210">
        <v>9.2204999999999995</v>
      </c>
      <c r="E10" s="211">
        <v>0.20780000000000001</v>
      </c>
      <c r="F10" s="210">
        <f t="shared" si="0"/>
        <v>9.4283000000000001</v>
      </c>
      <c r="G10" s="210">
        <v>9.2402999999999995</v>
      </c>
      <c r="H10" s="210">
        <f t="shared" si="1"/>
        <v>0.18800000000000061</v>
      </c>
      <c r="I10" s="210">
        <f t="shared" si="2"/>
        <v>1.9799999999999401E-2</v>
      </c>
      <c r="J10" s="210">
        <f t="shared" si="3"/>
        <v>9.5283926852740137</v>
      </c>
      <c r="K10" s="210">
        <v>3</v>
      </c>
      <c r="L10" s="213">
        <v>43212</v>
      </c>
    </row>
    <row r="11" spans="1:20">
      <c r="A11" s="206">
        <v>4</v>
      </c>
      <c r="B11" s="206" t="s">
        <v>1026</v>
      </c>
      <c r="C11" s="206">
        <v>1.171</v>
      </c>
      <c r="D11" s="211">
        <v>8.1178000000000008</v>
      </c>
      <c r="E11" s="211">
        <v>0.20030000000000001</v>
      </c>
      <c r="F11" s="210">
        <f t="shared" si="0"/>
        <v>8.3181000000000012</v>
      </c>
      <c r="G11" s="210">
        <v>8.1286000000000005</v>
      </c>
      <c r="H11" s="210">
        <f t="shared" si="1"/>
        <v>0.18950000000000067</v>
      </c>
      <c r="I11" s="210">
        <f t="shared" si="2"/>
        <v>1.0799999999999338E-2</v>
      </c>
      <c r="J11" s="210">
        <f t="shared" si="3"/>
        <v>5.3919121318019663</v>
      </c>
      <c r="K11" s="210">
        <v>9</v>
      </c>
    </row>
    <row r="12" spans="1:20">
      <c r="A12" s="206">
        <v>5</v>
      </c>
      <c r="B12" s="206" t="s">
        <v>1553</v>
      </c>
      <c r="C12" s="206">
        <v>0.27200000000000002</v>
      </c>
      <c r="D12" s="211">
        <v>8.7027000000000001</v>
      </c>
      <c r="E12" s="211">
        <v>0.20880000000000001</v>
      </c>
      <c r="F12" s="210">
        <f t="shared" si="0"/>
        <v>8.9115000000000002</v>
      </c>
      <c r="G12" s="210">
        <v>8.7432999999999996</v>
      </c>
      <c r="H12" s="210">
        <f t="shared" si="1"/>
        <v>0.16820000000000057</v>
      </c>
      <c r="I12" s="210">
        <f t="shared" si="2"/>
        <v>4.0599999999999442E-2</v>
      </c>
      <c r="J12" s="210">
        <f t="shared" si="3"/>
        <v>19.444444444444176</v>
      </c>
      <c r="K12" s="210">
        <v>12</v>
      </c>
      <c r="L12" s="213">
        <v>43221</v>
      </c>
      <c r="M12" s="213">
        <v>43221</v>
      </c>
    </row>
    <row r="13" spans="1:20">
      <c r="A13" s="207">
        <v>5</v>
      </c>
      <c r="B13" s="206" t="s">
        <v>1103</v>
      </c>
      <c r="C13" s="206">
        <v>1.0426</v>
      </c>
      <c r="D13" s="211">
        <v>9.4855999999999998</v>
      </c>
      <c r="E13" s="211">
        <v>0.20319999999999999</v>
      </c>
      <c r="F13" s="210">
        <f t="shared" si="0"/>
        <v>9.6888000000000005</v>
      </c>
      <c r="G13" s="210">
        <v>9.4974000000000007</v>
      </c>
      <c r="H13" s="210">
        <f t="shared" si="1"/>
        <v>0.19139999999999979</v>
      </c>
      <c r="I13" s="210">
        <f t="shared" si="2"/>
        <v>1.1800000000000199E-2</v>
      </c>
      <c r="J13" s="210">
        <f t="shared" si="3"/>
        <v>5.8070866141733264</v>
      </c>
      <c r="K13" s="210">
        <v>38</v>
      </c>
      <c r="L13" s="213">
        <v>43221</v>
      </c>
      <c r="M13" s="213">
        <v>43221</v>
      </c>
    </row>
    <row r="14" spans="1:20">
      <c r="A14" s="207">
        <v>5</v>
      </c>
      <c r="B14" s="206" t="s">
        <v>639</v>
      </c>
      <c r="C14" s="206">
        <v>1.161</v>
      </c>
      <c r="D14" s="211">
        <v>8.0639000000000003</v>
      </c>
      <c r="E14" s="211">
        <v>0.2034</v>
      </c>
      <c r="F14" s="210">
        <f t="shared" si="0"/>
        <v>8.2673000000000005</v>
      </c>
      <c r="G14" s="210">
        <v>8.0732999999999997</v>
      </c>
      <c r="H14" s="210">
        <f t="shared" si="1"/>
        <v>0.19400000000000084</v>
      </c>
      <c r="I14" s="210">
        <f t="shared" si="2"/>
        <v>9.399999999999159E-3</v>
      </c>
      <c r="J14" s="210">
        <f t="shared" si="3"/>
        <v>4.6214355948865089</v>
      </c>
      <c r="K14" s="210">
        <v>12</v>
      </c>
    </row>
    <row r="15" spans="1:20">
      <c r="A15" s="207">
        <v>5</v>
      </c>
      <c r="B15" s="206" t="s">
        <v>1473</v>
      </c>
      <c r="C15" s="206">
        <v>0.2429</v>
      </c>
      <c r="D15" s="211">
        <v>10.540100000000001</v>
      </c>
      <c r="E15" s="211">
        <v>0.20069999999999999</v>
      </c>
      <c r="F15" s="210">
        <f t="shared" si="0"/>
        <v>10.7408</v>
      </c>
      <c r="G15" s="210">
        <v>10.568899999999999</v>
      </c>
      <c r="H15" s="210">
        <f t="shared" si="1"/>
        <v>0.17190000000000083</v>
      </c>
      <c r="I15" s="210">
        <f t="shared" si="2"/>
        <v>2.879999999999916E-2</v>
      </c>
      <c r="J15" s="210">
        <f t="shared" si="3"/>
        <v>14.349775784752945</v>
      </c>
      <c r="K15" s="210">
        <v>22</v>
      </c>
    </row>
    <row r="16" spans="1:20">
      <c r="A16" s="207">
        <v>6</v>
      </c>
      <c r="B16" s="206" t="s">
        <v>1603</v>
      </c>
      <c r="C16" s="206">
        <v>0.48459999999999998</v>
      </c>
      <c r="D16" s="211">
        <v>7.8593999999999999</v>
      </c>
      <c r="E16" s="211">
        <v>0.1996</v>
      </c>
      <c r="F16" s="210">
        <f t="shared" si="0"/>
        <v>8.0589999999999993</v>
      </c>
      <c r="G16" s="210">
        <v>7.8822999999999999</v>
      </c>
      <c r="H16" s="210">
        <f t="shared" si="1"/>
        <v>0.17669999999999941</v>
      </c>
      <c r="I16" s="210">
        <f t="shared" si="2"/>
        <v>2.2900000000000587E-2</v>
      </c>
      <c r="J16" s="210">
        <f t="shared" si="3"/>
        <v>11.472945891783862</v>
      </c>
      <c r="K16" s="210">
        <v>17</v>
      </c>
    </row>
    <row r="17" spans="1:15">
      <c r="A17" s="207">
        <v>6</v>
      </c>
      <c r="B17" s="206" t="s">
        <v>1416</v>
      </c>
      <c r="C17" s="206">
        <v>0.41160000000000002</v>
      </c>
      <c r="D17" s="211">
        <v>7.3536999999999999</v>
      </c>
      <c r="E17" s="211">
        <v>0.20180000000000001</v>
      </c>
      <c r="F17" s="210">
        <f t="shared" si="0"/>
        <v>7.5555000000000003</v>
      </c>
      <c r="G17" s="210">
        <v>7.3731999999999998</v>
      </c>
      <c r="H17" s="210">
        <f t="shared" si="1"/>
        <v>0.18230000000000057</v>
      </c>
      <c r="I17" s="210">
        <f t="shared" si="2"/>
        <v>1.9499999999999434E-2</v>
      </c>
      <c r="J17" s="210">
        <f t="shared" si="3"/>
        <v>9.6630327056488774</v>
      </c>
      <c r="K17" s="210">
        <v>13</v>
      </c>
    </row>
    <row r="18" spans="1:15">
      <c r="A18" s="206">
        <v>6</v>
      </c>
      <c r="B18" s="206" t="s">
        <v>964</v>
      </c>
      <c r="C18" s="206">
        <v>1.1964999999999999</v>
      </c>
      <c r="D18" s="211">
        <v>7.3169000000000004</v>
      </c>
      <c r="E18" s="211">
        <v>0.19980000000000001</v>
      </c>
      <c r="F18" s="210">
        <f t="shared" si="0"/>
        <v>7.5167000000000002</v>
      </c>
      <c r="G18" s="210">
        <v>7.3457999999999997</v>
      </c>
      <c r="H18" s="210">
        <f t="shared" si="1"/>
        <v>0.1709000000000005</v>
      </c>
      <c r="I18" s="210">
        <f t="shared" si="2"/>
        <v>2.8899999999999509E-2</v>
      </c>
      <c r="J18" s="210">
        <f t="shared" si="3"/>
        <v>14.46446446446422</v>
      </c>
      <c r="K18" s="210">
        <v>14</v>
      </c>
    </row>
    <row r="19" spans="1:15">
      <c r="A19" s="207">
        <v>6</v>
      </c>
      <c r="B19" s="206" t="s">
        <v>1082</v>
      </c>
      <c r="C19" s="206">
        <v>1.2786</v>
      </c>
      <c r="D19" s="211">
        <v>9.8865999999999996</v>
      </c>
      <c r="E19" s="211">
        <v>0.20319999999999999</v>
      </c>
      <c r="F19" s="210">
        <f t="shared" si="0"/>
        <v>10.0898</v>
      </c>
      <c r="G19" s="210">
        <v>9.8975000000000009</v>
      </c>
      <c r="H19" s="210">
        <f t="shared" si="1"/>
        <v>0.19229999999999947</v>
      </c>
      <c r="I19" s="210">
        <f t="shared" si="2"/>
        <v>1.090000000000052E-2</v>
      </c>
      <c r="J19" s="210">
        <f t="shared" si="3"/>
        <v>5.3641732283467132</v>
      </c>
      <c r="K19" s="210">
        <v>17</v>
      </c>
    </row>
    <row r="20" spans="1:15">
      <c r="A20" s="210">
        <v>7</v>
      </c>
      <c r="B20" s="210" t="s">
        <v>743</v>
      </c>
      <c r="C20" s="206">
        <v>1.2833000000000001</v>
      </c>
      <c r="D20" s="211">
        <v>10.7433</v>
      </c>
      <c r="E20" s="211">
        <v>0.19950000000000001</v>
      </c>
      <c r="F20" s="210">
        <f t="shared" si="0"/>
        <v>10.9428</v>
      </c>
      <c r="G20" s="210">
        <v>10.7507</v>
      </c>
      <c r="H20" s="210">
        <f t="shared" si="1"/>
        <v>0.19209999999999994</v>
      </c>
      <c r="I20" s="210">
        <f t="shared" si="2"/>
        <v>7.4000000000000732E-3</v>
      </c>
      <c r="J20" s="210">
        <f t="shared" si="3"/>
        <v>3.7092731829574301</v>
      </c>
      <c r="K20" s="210">
        <v>2</v>
      </c>
      <c r="L20" s="217">
        <v>43185.385416666664</v>
      </c>
      <c r="M20" s="210"/>
      <c r="N20" s="210" t="s">
        <v>2574</v>
      </c>
      <c r="O20" s="210"/>
    </row>
    <row r="21" spans="1:15">
      <c r="A21" s="210">
        <v>7</v>
      </c>
      <c r="B21" s="210" t="s">
        <v>610</v>
      </c>
      <c r="C21" s="210">
        <v>1.2060999999999999</v>
      </c>
      <c r="D21" s="211">
        <v>10.9216</v>
      </c>
      <c r="E21" s="211">
        <v>0.20549999999999999</v>
      </c>
      <c r="F21" s="210">
        <f t="shared" si="0"/>
        <v>11.1271</v>
      </c>
      <c r="G21" s="210">
        <v>10.928100000000001</v>
      </c>
      <c r="H21" s="210">
        <f t="shared" si="1"/>
        <v>0.19899999999999984</v>
      </c>
      <c r="I21" s="210">
        <f t="shared" si="2"/>
        <v>6.5000000000001446E-3</v>
      </c>
      <c r="J21" s="210">
        <f t="shared" si="3"/>
        <v>3.1630170316302406</v>
      </c>
      <c r="K21" s="210">
        <v>3</v>
      </c>
      <c r="L21" s="217">
        <v>43185.385416666664</v>
      </c>
      <c r="M21" s="210"/>
      <c r="N21" s="210" t="s">
        <v>2574</v>
      </c>
      <c r="O21" s="210"/>
    </row>
    <row r="22" spans="1:15">
      <c r="A22" s="210">
        <v>7</v>
      </c>
      <c r="B22" s="210" t="s">
        <v>1385</v>
      </c>
      <c r="C22" s="210">
        <v>0.37419999999999998</v>
      </c>
      <c r="D22" s="211">
        <v>9.7736000000000001</v>
      </c>
      <c r="E22" s="211">
        <v>0.2029</v>
      </c>
      <c r="F22" s="210">
        <f t="shared" si="0"/>
        <v>9.9764999999999997</v>
      </c>
      <c r="G22" s="210">
        <v>9.7952999999999992</v>
      </c>
      <c r="H22" s="210">
        <f t="shared" si="1"/>
        <v>0.18120000000000047</v>
      </c>
      <c r="I22" s="210">
        <f t="shared" si="2"/>
        <v>2.1699999999999525E-2</v>
      </c>
      <c r="J22" s="210">
        <f t="shared" si="3"/>
        <v>10.694923607688283</v>
      </c>
      <c r="K22" s="210">
        <v>4</v>
      </c>
      <c r="L22" s="217">
        <v>43185.385416666664</v>
      </c>
      <c r="M22" s="210"/>
      <c r="N22" s="210" t="s">
        <v>2574</v>
      </c>
      <c r="O22" s="206" t="s">
        <v>2618</v>
      </c>
    </row>
    <row r="23" spans="1:15">
      <c r="A23" s="210">
        <v>7</v>
      </c>
      <c r="B23" s="210" t="s">
        <v>1598</v>
      </c>
      <c r="C23" s="210">
        <v>0.46970000000000001</v>
      </c>
      <c r="D23" s="211">
        <v>11.0025</v>
      </c>
      <c r="E23" s="211">
        <v>0.19969999999999999</v>
      </c>
      <c r="F23" s="210">
        <f t="shared" si="0"/>
        <v>11.202199999999999</v>
      </c>
      <c r="G23" s="210">
        <v>11.0252</v>
      </c>
      <c r="H23" s="210">
        <f t="shared" si="1"/>
        <v>0.1769999999999996</v>
      </c>
      <c r="I23" s="210">
        <f t="shared" si="2"/>
        <v>2.2700000000000387E-2</v>
      </c>
      <c r="J23" s="210">
        <f t="shared" si="3"/>
        <v>11.36705057586399</v>
      </c>
      <c r="K23" s="210">
        <v>5</v>
      </c>
      <c r="L23" s="217">
        <v>43185.385416666664</v>
      </c>
      <c r="M23" s="210"/>
      <c r="N23" s="210" t="s">
        <v>2574</v>
      </c>
      <c r="O23" s="210"/>
    </row>
    <row r="24" spans="1:15">
      <c r="A24" s="206">
        <v>8</v>
      </c>
      <c r="B24" s="206" t="s">
        <v>629</v>
      </c>
      <c r="C24" s="206">
        <v>1.252</v>
      </c>
      <c r="D24" s="206">
        <v>9.0211000000000006</v>
      </c>
      <c r="E24" s="206">
        <v>0.20599999999999999</v>
      </c>
      <c r="F24" s="206">
        <f t="shared" si="0"/>
        <v>9.2271000000000001</v>
      </c>
      <c r="G24" s="206">
        <v>9.0273000000000003</v>
      </c>
      <c r="H24" s="206">
        <f t="shared" si="1"/>
        <v>0.19979999999999976</v>
      </c>
      <c r="I24" s="210">
        <f t="shared" si="2"/>
        <v>6.2000000000002331E-3</v>
      </c>
      <c r="J24" s="210">
        <f t="shared" si="3"/>
        <v>3.0097087378641909</v>
      </c>
      <c r="K24" s="206">
        <v>1</v>
      </c>
      <c r="L24" s="206" t="s">
        <v>2604</v>
      </c>
      <c r="M24" s="206" t="s">
        <v>2603</v>
      </c>
      <c r="N24" s="206" t="s">
        <v>2568</v>
      </c>
      <c r="O24" s="206" t="s">
        <v>2617</v>
      </c>
    </row>
    <row r="25" spans="1:15">
      <c r="A25" s="206">
        <v>8</v>
      </c>
      <c r="B25" s="206" t="s">
        <v>735</v>
      </c>
      <c r="C25" s="206">
        <v>1.2090000000000001</v>
      </c>
      <c r="D25" s="206">
        <v>7.0926999999999998</v>
      </c>
      <c r="E25" s="206">
        <v>0.2056</v>
      </c>
      <c r="F25" s="206">
        <f t="shared" si="0"/>
        <v>7.2982999999999993</v>
      </c>
      <c r="G25" s="206">
        <v>7.0979000000000001</v>
      </c>
      <c r="H25" s="206">
        <f t="shared" si="1"/>
        <v>0.20039999999999925</v>
      </c>
      <c r="I25" s="210">
        <f t="shared" si="2"/>
        <v>5.2000000000007596E-3</v>
      </c>
      <c r="J25" s="210">
        <f t="shared" si="3"/>
        <v>2.5291828793778013</v>
      </c>
      <c r="K25" s="206">
        <v>2</v>
      </c>
      <c r="L25" s="206" t="s">
        <v>2604</v>
      </c>
      <c r="M25" s="206" t="s">
        <v>2603</v>
      </c>
      <c r="N25" s="206" t="s">
        <v>2568</v>
      </c>
    </row>
    <row r="26" spans="1:15">
      <c r="A26" s="206">
        <v>8</v>
      </c>
      <c r="B26" s="206" t="s">
        <v>1349</v>
      </c>
      <c r="C26" s="206">
        <v>0.40389999999999998</v>
      </c>
      <c r="D26" s="206">
        <v>7.3167999999999997</v>
      </c>
      <c r="E26" s="206">
        <v>0.20530000000000001</v>
      </c>
      <c r="F26" s="206">
        <f t="shared" si="0"/>
        <v>7.5221</v>
      </c>
      <c r="G26" s="206">
        <v>7.3349000000000002</v>
      </c>
      <c r="H26" s="206">
        <f t="shared" si="1"/>
        <v>0.18719999999999981</v>
      </c>
      <c r="I26" s="210">
        <f t="shared" si="2"/>
        <v>1.8100000000000199E-2</v>
      </c>
      <c r="J26" s="210">
        <f t="shared" si="3"/>
        <v>8.8163662932295175</v>
      </c>
      <c r="K26" s="206">
        <v>3</v>
      </c>
      <c r="L26" s="206" t="s">
        <v>2604</v>
      </c>
      <c r="M26" s="206" t="s">
        <v>2603</v>
      </c>
      <c r="N26" s="206" t="s">
        <v>2568</v>
      </c>
    </row>
    <row r="27" spans="1:15">
      <c r="A27" s="206">
        <v>8</v>
      </c>
      <c r="B27" s="206" t="s">
        <v>1661</v>
      </c>
      <c r="C27" s="206">
        <v>0.42562</v>
      </c>
      <c r="D27" s="206">
        <v>8.1182999999999996</v>
      </c>
      <c r="E27" s="206">
        <v>0.2006</v>
      </c>
      <c r="F27" s="206">
        <f t="shared" si="0"/>
        <v>8.3188999999999993</v>
      </c>
      <c r="G27" s="206">
        <v>8.1379000000000001</v>
      </c>
      <c r="H27" s="206">
        <f t="shared" si="1"/>
        <v>0.18099999999999916</v>
      </c>
      <c r="I27" s="210">
        <f t="shared" si="2"/>
        <v>1.9600000000000839E-2</v>
      </c>
      <c r="J27" s="210">
        <f t="shared" si="3"/>
        <v>9.7706879361918428</v>
      </c>
      <c r="K27" s="206">
        <v>4</v>
      </c>
      <c r="L27" s="206" t="s">
        <v>2604</v>
      </c>
      <c r="M27" s="206" t="s">
        <v>2603</v>
      </c>
      <c r="N27" s="206" t="s">
        <v>2568</v>
      </c>
    </row>
    <row r="28" spans="1:15">
      <c r="A28" s="207">
        <v>9</v>
      </c>
      <c r="B28" s="206" t="s">
        <v>1574</v>
      </c>
      <c r="C28" s="206">
        <v>0.46850000000000003</v>
      </c>
      <c r="D28" s="211">
        <v>10.519600000000001</v>
      </c>
      <c r="E28" s="211">
        <v>0.2016</v>
      </c>
      <c r="F28" s="210">
        <f t="shared" si="0"/>
        <v>10.7212</v>
      </c>
      <c r="G28" s="210">
        <v>10.555999999999999</v>
      </c>
      <c r="H28" s="210">
        <f t="shared" si="1"/>
        <v>0.16520000000000046</v>
      </c>
      <c r="I28" s="210">
        <f t="shared" si="2"/>
        <v>3.6399999999999544E-2</v>
      </c>
      <c r="J28" s="210">
        <f t="shared" si="3"/>
        <v>18.05555555555533</v>
      </c>
      <c r="K28" s="210">
        <v>9</v>
      </c>
      <c r="L28" s="213">
        <v>43221</v>
      </c>
      <c r="M28" s="213">
        <v>43221</v>
      </c>
    </row>
    <row r="29" spans="1:15">
      <c r="A29" s="207">
        <v>9</v>
      </c>
      <c r="B29" s="206" t="s">
        <v>1536</v>
      </c>
      <c r="C29" s="206">
        <v>0.43419999999999997</v>
      </c>
      <c r="D29" s="211">
        <v>9.7262000000000004</v>
      </c>
      <c r="E29" s="211">
        <v>0.20660000000000001</v>
      </c>
      <c r="F29" s="210">
        <f t="shared" si="0"/>
        <v>9.9328000000000003</v>
      </c>
      <c r="G29" s="210">
        <v>9.7454000000000001</v>
      </c>
      <c r="H29" s="210">
        <f t="shared" si="1"/>
        <v>0.18740000000000023</v>
      </c>
      <c r="I29" s="210">
        <f t="shared" si="2"/>
        <v>1.9199999999999773E-2</v>
      </c>
      <c r="J29" s="210">
        <f t="shared" si="3"/>
        <v>9.2933204259437421</v>
      </c>
      <c r="K29" s="210">
        <v>14</v>
      </c>
      <c r="L29" s="213">
        <v>43221</v>
      </c>
      <c r="M29" s="213">
        <v>43221</v>
      </c>
    </row>
    <row r="30" spans="1:15">
      <c r="A30" s="207">
        <v>9</v>
      </c>
      <c r="B30" s="206" t="s">
        <v>1040</v>
      </c>
      <c r="C30" s="206">
        <v>1.3147</v>
      </c>
      <c r="D30" s="211">
        <v>10.702500000000001</v>
      </c>
      <c r="E30" s="211">
        <v>0.20180000000000001</v>
      </c>
      <c r="F30" s="210">
        <f t="shared" si="0"/>
        <v>10.904300000000001</v>
      </c>
      <c r="G30" s="210">
        <v>10.7149</v>
      </c>
      <c r="H30" s="210">
        <f t="shared" si="1"/>
        <v>0.1894000000000009</v>
      </c>
      <c r="I30" s="210">
        <f t="shared" si="2"/>
        <v>1.2399999999999106E-2</v>
      </c>
      <c r="J30" s="210">
        <f t="shared" si="3"/>
        <v>6.1446977205149187</v>
      </c>
      <c r="K30" s="210">
        <v>3</v>
      </c>
    </row>
    <row r="31" spans="1:15">
      <c r="A31" s="206">
        <v>9</v>
      </c>
      <c r="B31" s="206" t="s">
        <v>972</v>
      </c>
      <c r="C31" s="206">
        <v>2.444</v>
      </c>
      <c r="D31" s="206">
        <v>11.4542</v>
      </c>
      <c r="E31" s="211">
        <v>0.20580000000000001</v>
      </c>
      <c r="F31" s="210">
        <f t="shared" si="0"/>
        <v>11.66</v>
      </c>
      <c r="G31" s="210">
        <v>11.6503</v>
      </c>
      <c r="H31" s="210">
        <f t="shared" si="1"/>
        <v>9.700000000000486E-3</v>
      </c>
      <c r="I31" s="210">
        <f t="shared" si="2"/>
        <v>0.19609999999999952</v>
      </c>
      <c r="J31" s="210">
        <f t="shared" si="3"/>
        <v>95.2866861030124</v>
      </c>
      <c r="K31" s="210">
        <v>15</v>
      </c>
    </row>
    <row r="32" spans="1:15">
      <c r="A32" s="207">
        <v>10</v>
      </c>
      <c r="B32" s="206" t="s">
        <v>1764</v>
      </c>
      <c r="C32" s="206">
        <v>0.59770000000000001</v>
      </c>
      <c r="D32" s="210">
        <v>8.8447999999999993</v>
      </c>
      <c r="E32" s="211">
        <v>0.2011</v>
      </c>
      <c r="F32" s="210">
        <f t="shared" si="0"/>
        <v>9.0458999999999996</v>
      </c>
      <c r="G32" s="210">
        <v>8.8735999999999997</v>
      </c>
      <c r="H32" s="210">
        <f t="shared" si="1"/>
        <v>0.1722999999999999</v>
      </c>
      <c r="I32" s="210">
        <f t="shared" si="2"/>
        <v>2.8800000000000103E-2</v>
      </c>
      <c r="J32" s="210">
        <f t="shared" si="3"/>
        <v>14.321233217304874</v>
      </c>
      <c r="K32" s="210">
        <v>1</v>
      </c>
      <c r="L32" s="213">
        <v>43213</v>
      </c>
      <c r="M32" s="213">
        <v>43213</v>
      </c>
    </row>
    <row r="33" spans="1:15">
      <c r="A33" s="207">
        <v>10</v>
      </c>
      <c r="B33" s="206" t="s">
        <v>1444</v>
      </c>
      <c r="C33" s="206">
        <v>0.44159999999999999</v>
      </c>
      <c r="D33" s="211">
        <v>9.3192000000000004</v>
      </c>
      <c r="E33" s="211">
        <v>0.2064</v>
      </c>
      <c r="F33" s="210">
        <f t="shared" si="0"/>
        <v>9.5256000000000007</v>
      </c>
      <c r="G33" s="210">
        <v>9.3407</v>
      </c>
      <c r="H33" s="210">
        <f t="shared" si="1"/>
        <v>0.18490000000000073</v>
      </c>
      <c r="I33" s="210">
        <f t="shared" si="2"/>
        <v>2.149999999999927E-2</v>
      </c>
      <c r="J33" s="210">
        <f t="shared" si="3"/>
        <v>10.416666666666313</v>
      </c>
      <c r="K33" s="210">
        <v>32</v>
      </c>
      <c r="L33" s="213">
        <v>43213</v>
      </c>
      <c r="M33" s="213">
        <v>43213</v>
      </c>
    </row>
    <row r="34" spans="1:15">
      <c r="A34" s="207">
        <v>10</v>
      </c>
      <c r="B34" s="206" t="s">
        <v>626</v>
      </c>
      <c r="C34" s="206">
        <v>1.1661999999999999</v>
      </c>
      <c r="D34" s="211">
        <v>8.4440000000000008</v>
      </c>
      <c r="E34" s="211">
        <v>0.20230000000000001</v>
      </c>
      <c r="F34" s="210">
        <f t="shared" si="0"/>
        <v>8.6463000000000001</v>
      </c>
      <c r="G34" s="210">
        <v>8.4525000000000006</v>
      </c>
      <c r="H34" s="210">
        <f t="shared" si="1"/>
        <v>0.19379999999999953</v>
      </c>
      <c r="I34" s="210">
        <f t="shared" si="2"/>
        <v>8.5000000000004794E-3</v>
      </c>
      <c r="J34" s="210">
        <f t="shared" si="3"/>
        <v>4.2016806722691449</v>
      </c>
      <c r="K34" s="210">
        <v>20</v>
      </c>
      <c r="L34" s="213">
        <v>43221</v>
      </c>
      <c r="M34" s="213">
        <v>43221</v>
      </c>
    </row>
    <row r="35" spans="1:15">
      <c r="A35" s="206">
        <v>10</v>
      </c>
      <c r="B35" s="206" t="s">
        <v>1050</v>
      </c>
      <c r="C35" s="206">
        <v>1.1454</v>
      </c>
      <c r="D35" s="211">
        <v>10.503299999999999</v>
      </c>
      <c r="E35" s="211">
        <v>0.20660000000000001</v>
      </c>
      <c r="F35" s="210">
        <f t="shared" si="0"/>
        <v>10.709899999999999</v>
      </c>
      <c r="G35" s="210">
        <v>10.5123</v>
      </c>
      <c r="H35" s="210">
        <f t="shared" si="1"/>
        <v>0.19759999999999955</v>
      </c>
      <c r="I35" s="210">
        <f t="shared" si="2"/>
        <v>9.0000000000004521E-3</v>
      </c>
      <c r="J35" s="210">
        <f t="shared" si="3"/>
        <v>4.3562439496613994</v>
      </c>
      <c r="K35" s="210">
        <v>28</v>
      </c>
    </row>
    <row r="36" spans="1:15">
      <c r="A36" s="207">
        <v>11</v>
      </c>
      <c r="B36" s="206" t="s">
        <v>1139</v>
      </c>
      <c r="C36" s="206">
        <v>1.2079</v>
      </c>
      <c r="D36" s="210">
        <v>9.3221000000000007</v>
      </c>
      <c r="E36" s="211">
        <v>0.20830000000000001</v>
      </c>
      <c r="F36" s="210">
        <f t="shared" si="0"/>
        <v>9.5304000000000002</v>
      </c>
      <c r="G36" s="210">
        <v>9.3316999999999997</v>
      </c>
      <c r="H36" s="210">
        <f t="shared" si="1"/>
        <v>0.19870000000000054</v>
      </c>
      <c r="I36" s="210">
        <f t="shared" si="2"/>
        <v>9.5999999999994701E-3</v>
      </c>
      <c r="J36" s="210">
        <f t="shared" si="3"/>
        <v>4.6087373979834227</v>
      </c>
      <c r="K36" s="210">
        <v>14</v>
      </c>
      <c r="L36" s="213">
        <v>43213</v>
      </c>
      <c r="M36" s="213">
        <v>43213</v>
      </c>
    </row>
    <row r="37" spans="1:15">
      <c r="A37" s="206">
        <v>11</v>
      </c>
      <c r="B37" s="206" t="s">
        <v>1527</v>
      </c>
      <c r="C37" s="206">
        <v>0.4375</v>
      </c>
      <c r="D37" s="211">
        <v>7.9939999999999998</v>
      </c>
      <c r="E37" s="211">
        <v>0.2016</v>
      </c>
      <c r="F37" s="210">
        <f t="shared" si="0"/>
        <v>8.1955999999999989</v>
      </c>
      <c r="G37" s="210">
        <v>8.0132999999999992</v>
      </c>
      <c r="H37" s="210">
        <f t="shared" si="1"/>
        <v>0.18229999999999968</v>
      </c>
      <c r="I37" s="210">
        <f t="shared" si="2"/>
        <v>1.9300000000000317E-2</v>
      </c>
      <c r="J37" s="210">
        <f t="shared" si="3"/>
        <v>9.5734126984128558</v>
      </c>
      <c r="K37" s="210">
        <v>31</v>
      </c>
      <c r="L37" s="213">
        <v>43213</v>
      </c>
      <c r="M37" s="213">
        <v>43213</v>
      </c>
    </row>
    <row r="38" spans="1:15">
      <c r="A38" s="207">
        <v>11</v>
      </c>
      <c r="B38" s="206" t="s">
        <v>1507</v>
      </c>
      <c r="C38" s="206">
        <v>0.51180000000000003</v>
      </c>
      <c r="D38" s="211">
        <v>8.8618000000000006</v>
      </c>
      <c r="E38" s="211">
        <v>0.19919999999999999</v>
      </c>
      <c r="F38" s="210">
        <f t="shared" si="0"/>
        <v>9.0609999999999999</v>
      </c>
      <c r="G38" s="210">
        <v>8.8857999999999997</v>
      </c>
      <c r="H38" s="210">
        <f t="shared" si="1"/>
        <v>0.17520000000000024</v>
      </c>
      <c r="I38" s="210">
        <f t="shared" si="2"/>
        <v>2.3999999999999744E-2</v>
      </c>
      <c r="J38" s="210">
        <f t="shared" si="3"/>
        <v>12.04819277108421</v>
      </c>
      <c r="K38" s="210">
        <v>2</v>
      </c>
      <c r="L38" s="213">
        <v>43221</v>
      </c>
      <c r="M38" s="213">
        <v>43221</v>
      </c>
    </row>
    <row r="39" spans="1:15">
      <c r="A39" s="206">
        <v>11</v>
      </c>
      <c r="B39" s="206" t="s">
        <v>695</v>
      </c>
      <c r="C39" s="206">
        <v>1.1929000000000001</v>
      </c>
      <c r="D39" s="211">
        <v>7.5284000000000004</v>
      </c>
      <c r="E39" s="211">
        <v>0.20280000000000001</v>
      </c>
      <c r="F39" s="210">
        <f t="shared" si="0"/>
        <v>7.7312000000000003</v>
      </c>
      <c r="G39" s="210">
        <v>7.5388999999999999</v>
      </c>
      <c r="H39" s="210">
        <f t="shared" si="1"/>
        <v>0.19230000000000036</v>
      </c>
      <c r="I39" s="210">
        <f t="shared" si="2"/>
        <v>1.0499999999999649E-2</v>
      </c>
      <c r="J39" s="210">
        <f t="shared" si="3"/>
        <v>5.1775147928992347</v>
      </c>
      <c r="K39" s="210">
        <v>7</v>
      </c>
    </row>
    <row r="40" spans="1:15">
      <c r="A40" s="206">
        <v>13</v>
      </c>
      <c r="B40" s="206" t="s">
        <v>1138</v>
      </c>
      <c r="C40" s="210">
        <v>1.2828999999999999</v>
      </c>
      <c r="D40" s="211">
        <v>7.3541999999999996</v>
      </c>
      <c r="E40" s="211">
        <v>0.20280000000000001</v>
      </c>
      <c r="F40" s="210">
        <f t="shared" si="0"/>
        <v>7.5569999999999995</v>
      </c>
      <c r="G40" s="210">
        <v>7.3602999999999996</v>
      </c>
      <c r="H40" s="210">
        <f t="shared" si="1"/>
        <v>0.19669999999999987</v>
      </c>
      <c r="I40" s="210">
        <f t="shared" si="2"/>
        <v>6.1000000000001331E-3</v>
      </c>
      <c r="J40" s="210">
        <f t="shared" si="3"/>
        <v>3.0078895463511506</v>
      </c>
      <c r="K40" s="210">
        <v>23</v>
      </c>
      <c r="L40" s="213">
        <v>43213</v>
      </c>
      <c r="M40" s="213">
        <v>43213</v>
      </c>
    </row>
    <row r="41" spans="1:15">
      <c r="A41" s="207">
        <v>13</v>
      </c>
      <c r="B41" s="206" t="s">
        <v>1809</v>
      </c>
      <c r="C41" s="206">
        <v>0.33510000000000001</v>
      </c>
      <c r="D41" s="211">
        <v>7.9612999999999996</v>
      </c>
      <c r="E41" s="211">
        <v>0.2031</v>
      </c>
      <c r="F41" s="210">
        <f t="shared" si="0"/>
        <v>8.1643999999999988</v>
      </c>
      <c r="G41" s="210">
        <v>7.9976000000000003</v>
      </c>
      <c r="H41" s="210">
        <f t="shared" si="1"/>
        <v>0.16679999999999851</v>
      </c>
      <c r="I41" s="210">
        <f t="shared" si="2"/>
        <v>3.6300000000001498E-2</v>
      </c>
      <c r="J41" s="210">
        <f t="shared" si="3"/>
        <v>17.872968980798372</v>
      </c>
      <c r="K41" s="210">
        <v>36</v>
      </c>
      <c r="L41" s="213">
        <v>43221</v>
      </c>
      <c r="M41" s="213">
        <v>43221</v>
      </c>
    </row>
    <row r="42" spans="1:15">
      <c r="A42" s="207">
        <v>13</v>
      </c>
      <c r="B42" s="206" t="s">
        <v>691</v>
      </c>
      <c r="C42" s="206">
        <v>0.71840000000000004</v>
      </c>
      <c r="D42" s="206">
        <v>7.1901999999999999</v>
      </c>
      <c r="E42" s="211">
        <v>0.2009</v>
      </c>
      <c r="F42" s="210">
        <f t="shared" si="0"/>
        <v>7.3910999999999998</v>
      </c>
      <c r="G42" s="210">
        <v>7.2729999999999997</v>
      </c>
      <c r="H42" s="210">
        <f t="shared" si="1"/>
        <v>0.11810000000000009</v>
      </c>
      <c r="I42" s="210">
        <f t="shared" si="2"/>
        <v>8.2799999999999901E-2</v>
      </c>
      <c r="J42" s="210">
        <f t="shared" si="3"/>
        <v>41.214534594325485</v>
      </c>
      <c r="K42" s="210">
        <v>16</v>
      </c>
    </row>
    <row r="43" spans="1:15">
      <c r="A43" s="207">
        <v>13</v>
      </c>
      <c r="B43" s="206" t="s">
        <v>1455</v>
      </c>
      <c r="C43" s="206">
        <v>0.46210000000000001</v>
      </c>
      <c r="D43" s="206">
        <v>8.1326000000000001</v>
      </c>
      <c r="E43" s="211">
        <v>0.2009</v>
      </c>
      <c r="F43" s="210">
        <f t="shared" si="0"/>
        <v>8.3335000000000008</v>
      </c>
      <c r="G43" s="210">
        <v>8.1912000000000003</v>
      </c>
      <c r="H43" s="210">
        <f t="shared" si="1"/>
        <v>0.14230000000000054</v>
      </c>
      <c r="I43" s="210">
        <f t="shared" si="2"/>
        <v>5.8599999999999458E-2</v>
      </c>
      <c r="J43" s="210">
        <f t="shared" si="3"/>
        <v>29.168740666998239</v>
      </c>
      <c r="K43" s="210">
        <v>17</v>
      </c>
    </row>
    <row r="44" spans="1:15">
      <c r="A44" s="206">
        <v>14</v>
      </c>
      <c r="B44" s="215" t="s">
        <v>859</v>
      </c>
      <c r="C44" s="211">
        <v>1.3209</v>
      </c>
      <c r="D44" s="211">
        <v>9.5193999999999992</v>
      </c>
      <c r="E44" s="211">
        <v>0.20319999999999999</v>
      </c>
      <c r="F44" s="210">
        <f t="shared" si="0"/>
        <v>9.7225999999999999</v>
      </c>
      <c r="G44" s="210">
        <v>9.5252999999999997</v>
      </c>
      <c r="H44" s="210">
        <f t="shared" si="1"/>
        <v>0.19730000000000025</v>
      </c>
      <c r="I44" s="210">
        <f t="shared" si="2"/>
        <v>5.8999999999997388E-3</v>
      </c>
      <c r="J44" s="210">
        <f t="shared" si="3"/>
        <v>2.903543307086486</v>
      </c>
      <c r="K44" s="210">
        <v>24</v>
      </c>
      <c r="L44" s="214">
        <v>43199</v>
      </c>
      <c r="M44" s="214">
        <v>43199</v>
      </c>
      <c r="N44" s="210"/>
      <c r="O44" s="210"/>
    </row>
    <row r="45" spans="1:15">
      <c r="A45" s="206">
        <v>14</v>
      </c>
      <c r="B45" s="215" t="s">
        <v>759</v>
      </c>
      <c r="C45" s="211">
        <v>1.4352</v>
      </c>
      <c r="D45" s="211">
        <v>9.0213000000000001</v>
      </c>
      <c r="E45" s="211">
        <v>0.20810000000000001</v>
      </c>
      <c r="F45" s="210">
        <f t="shared" si="0"/>
        <v>9.2294</v>
      </c>
      <c r="G45" s="210">
        <v>9.2042000000000002</v>
      </c>
      <c r="H45" s="210">
        <f t="shared" si="1"/>
        <v>2.5199999999999889E-2</v>
      </c>
      <c r="I45" s="210">
        <f t="shared" si="2"/>
        <v>0.18290000000000012</v>
      </c>
      <c r="J45" s="210">
        <f t="shared" si="3"/>
        <v>87.890437289764591</v>
      </c>
      <c r="K45" s="210">
        <v>25</v>
      </c>
      <c r="L45" s="214">
        <v>43199</v>
      </c>
      <c r="M45" s="214">
        <v>43199</v>
      </c>
      <c r="N45" s="210"/>
      <c r="O45" s="210"/>
    </row>
    <row r="46" spans="1:15">
      <c r="A46" s="206">
        <v>14</v>
      </c>
      <c r="B46" s="215" t="s">
        <v>1547</v>
      </c>
      <c r="C46" s="211">
        <v>0.31840000000000002</v>
      </c>
      <c r="D46" s="211">
        <v>9.2353000000000005</v>
      </c>
      <c r="E46" s="211">
        <v>0.20200000000000001</v>
      </c>
      <c r="F46" s="210">
        <f t="shared" si="0"/>
        <v>9.4373000000000005</v>
      </c>
      <c r="G46" s="210">
        <v>9.2614999999999998</v>
      </c>
      <c r="H46" s="210">
        <f t="shared" si="1"/>
        <v>0.17580000000000062</v>
      </c>
      <c r="I46" s="210">
        <f t="shared" si="2"/>
        <v>2.619999999999939E-2</v>
      </c>
      <c r="J46" s="210">
        <f t="shared" si="3"/>
        <v>12.970297029702667</v>
      </c>
      <c r="K46" s="210">
        <v>26</v>
      </c>
      <c r="L46" s="214">
        <v>43199</v>
      </c>
      <c r="M46" s="214">
        <v>43199</v>
      </c>
      <c r="N46" s="210"/>
      <c r="O46" s="210"/>
    </row>
    <row r="47" spans="1:15">
      <c r="A47" s="206">
        <v>14</v>
      </c>
      <c r="B47" s="215" t="s">
        <v>1441</v>
      </c>
      <c r="C47" s="211">
        <v>0.309</v>
      </c>
      <c r="D47" s="211">
        <v>11.023</v>
      </c>
      <c r="E47" s="211">
        <v>0.20019999999999999</v>
      </c>
      <c r="F47" s="210">
        <f t="shared" si="0"/>
        <v>11.2232</v>
      </c>
      <c r="G47" s="210">
        <v>11.055099999999999</v>
      </c>
      <c r="H47" s="210">
        <f t="shared" si="1"/>
        <v>0.1681000000000008</v>
      </c>
      <c r="I47" s="210">
        <f t="shared" si="2"/>
        <v>3.2099999999999185E-2</v>
      </c>
      <c r="J47" s="210">
        <f t="shared" si="3"/>
        <v>16.033966033965626</v>
      </c>
      <c r="K47" s="210">
        <v>27</v>
      </c>
      <c r="L47" s="214">
        <v>43199</v>
      </c>
      <c r="M47" s="214">
        <v>43199</v>
      </c>
      <c r="N47" s="210"/>
      <c r="O47" s="210"/>
    </row>
    <row r="48" spans="1:15" s="210" customFormat="1">
      <c r="A48" s="210">
        <v>15</v>
      </c>
      <c r="B48" s="210" t="s">
        <v>1042</v>
      </c>
      <c r="C48" s="210">
        <v>1.1295999999999999</v>
      </c>
      <c r="D48" s="211">
        <v>8.7022999999999993</v>
      </c>
      <c r="E48" s="211">
        <v>0.20130000000000001</v>
      </c>
      <c r="F48" s="210">
        <f t="shared" si="0"/>
        <v>8.9035999999999991</v>
      </c>
      <c r="G48" s="210">
        <v>8.7178000000000004</v>
      </c>
      <c r="H48" s="210">
        <f t="shared" si="1"/>
        <v>0.18579999999999863</v>
      </c>
      <c r="I48" s="210">
        <f t="shared" si="2"/>
        <v>1.5500000000001374E-2</v>
      </c>
      <c r="J48" s="210">
        <f t="shared" si="3"/>
        <v>7.6999503229018247</v>
      </c>
      <c r="K48" s="210">
        <v>30</v>
      </c>
      <c r="L48" s="217">
        <v>43185.385416666664</v>
      </c>
      <c r="N48" s="210" t="s">
        <v>2574</v>
      </c>
    </row>
    <row r="49" spans="1:15" s="210" customFormat="1">
      <c r="A49" s="210">
        <v>15</v>
      </c>
      <c r="B49" s="210" t="s">
        <v>726</v>
      </c>
      <c r="C49" s="210">
        <v>2.4432999999999998</v>
      </c>
      <c r="D49" s="211">
        <v>7.7142999999999997</v>
      </c>
      <c r="E49" s="211">
        <v>0.20319999999999999</v>
      </c>
      <c r="F49" s="210">
        <f t="shared" si="0"/>
        <v>7.9174999999999995</v>
      </c>
      <c r="G49" s="210">
        <v>7.8741000000000003</v>
      </c>
      <c r="H49" s="210">
        <f t="shared" si="1"/>
        <v>4.3399999999999217E-2</v>
      </c>
      <c r="I49" s="210">
        <f t="shared" si="2"/>
        <v>0.15980000000000077</v>
      </c>
      <c r="J49" s="210">
        <f t="shared" si="3"/>
        <v>78.641732283464947</v>
      </c>
      <c r="K49" s="210">
        <v>31</v>
      </c>
      <c r="L49" s="217">
        <v>43185.385416666664</v>
      </c>
      <c r="N49" s="210" t="s">
        <v>2574</v>
      </c>
    </row>
    <row r="50" spans="1:15">
      <c r="A50" s="210">
        <v>15</v>
      </c>
      <c r="B50" s="210" t="s">
        <v>1365</v>
      </c>
      <c r="C50" s="210">
        <v>0.5202</v>
      </c>
      <c r="D50" s="211">
        <v>10.144500000000001</v>
      </c>
      <c r="E50" s="211">
        <v>0.20250000000000001</v>
      </c>
      <c r="F50" s="210">
        <f t="shared" si="0"/>
        <v>10.347000000000001</v>
      </c>
      <c r="G50" s="210">
        <v>10.1905</v>
      </c>
      <c r="H50" s="210">
        <f t="shared" si="1"/>
        <v>0.15650000000000119</v>
      </c>
      <c r="I50" s="210">
        <f t="shared" si="2"/>
        <v>4.599999999999882E-2</v>
      </c>
      <c r="J50" s="210">
        <f t="shared" si="3"/>
        <v>22.716049382715465</v>
      </c>
      <c r="K50" s="210">
        <v>32</v>
      </c>
      <c r="L50" s="217">
        <v>43185.385416666664</v>
      </c>
      <c r="M50" s="210"/>
      <c r="N50" s="210" t="s">
        <v>2574</v>
      </c>
      <c r="O50" s="210"/>
    </row>
    <row r="51" spans="1:15">
      <c r="A51" s="210">
        <v>15</v>
      </c>
      <c r="B51" s="210" t="s">
        <v>1828</v>
      </c>
      <c r="C51" s="210">
        <v>0.48280000000000001</v>
      </c>
      <c r="D51" s="211">
        <v>9.0032999999999994</v>
      </c>
      <c r="E51" s="211">
        <v>0.20119999999999999</v>
      </c>
      <c r="F51" s="210">
        <f t="shared" si="0"/>
        <v>9.2044999999999995</v>
      </c>
      <c r="G51" s="210">
        <v>9.0350999999999999</v>
      </c>
      <c r="H51" s="210">
        <f t="shared" si="1"/>
        <v>0.16939999999999955</v>
      </c>
      <c r="I51" s="210">
        <f t="shared" si="2"/>
        <v>3.1800000000000439E-2</v>
      </c>
      <c r="J51" s="210">
        <f t="shared" si="3"/>
        <v>15.805168986083718</v>
      </c>
      <c r="K51" s="210">
        <v>33</v>
      </c>
      <c r="L51" s="217">
        <v>43185.385416666664</v>
      </c>
      <c r="M51" s="210"/>
      <c r="N51" s="210" t="s">
        <v>2574</v>
      </c>
      <c r="O51" s="210"/>
    </row>
    <row r="52" spans="1:15">
      <c r="A52" s="206">
        <v>16</v>
      </c>
      <c r="B52" s="206" t="s">
        <v>622</v>
      </c>
      <c r="C52" s="206">
        <v>1.2048000000000001</v>
      </c>
      <c r="D52" s="211">
        <v>11.4437</v>
      </c>
      <c r="E52" s="211">
        <v>0.20610000000000001</v>
      </c>
      <c r="F52" s="210">
        <f t="shared" si="0"/>
        <v>11.649799999999999</v>
      </c>
      <c r="G52" s="210">
        <v>11.4558</v>
      </c>
      <c r="H52" s="210">
        <f t="shared" si="1"/>
        <v>0.19399999999999906</v>
      </c>
      <c r="I52" s="210">
        <f t="shared" si="2"/>
        <v>1.2100000000000943E-2</v>
      </c>
      <c r="J52" s="210">
        <f t="shared" si="3"/>
        <v>5.8709364386224854</v>
      </c>
      <c r="K52" s="210">
        <v>32</v>
      </c>
      <c r="L52" s="213">
        <v>43221</v>
      </c>
      <c r="M52" s="213">
        <v>43221</v>
      </c>
    </row>
    <row r="53" spans="1:15">
      <c r="A53" s="207">
        <v>16</v>
      </c>
      <c r="B53" s="206" t="s">
        <v>987</v>
      </c>
      <c r="C53" s="206">
        <v>1.2141</v>
      </c>
      <c r="D53" s="211">
        <v>7.8715999999999999</v>
      </c>
      <c r="E53" s="211">
        <v>0.20699999999999999</v>
      </c>
      <c r="F53" s="210">
        <f t="shared" si="0"/>
        <v>8.0785999999999998</v>
      </c>
      <c r="G53" s="210">
        <v>7.88</v>
      </c>
      <c r="H53" s="210">
        <f t="shared" si="1"/>
        <v>0.19859999999999989</v>
      </c>
      <c r="I53" s="210">
        <f t="shared" si="2"/>
        <v>8.4000000000001018E-3</v>
      </c>
      <c r="J53" s="210">
        <f t="shared" si="3"/>
        <v>4.0579710144928036</v>
      </c>
      <c r="K53" s="210">
        <v>20</v>
      </c>
    </row>
    <row r="54" spans="1:15">
      <c r="A54" s="207">
        <v>16</v>
      </c>
      <c r="B54" s="206" t="s">
        <v>1406</v>
      </c>
      <c r="C54" s="206">
        <v>0.40689999999999998</v>
      </c>
      <c r="D54" s="211">
        <v>11.1591</v>
      </c>
      <c r="E54" s="211">
        <v>0.2044</v>
      </c>
      <c r="F54" s="210">
        <f t="shared" si="0"/>
        <v>11.3635</v>
      </c>
      <c r="G54" s="210">
        <v>11.177199999999999</v>
      </c>
      <c r="H54" s="210">
        <f t="shared" si="1"/>
        <v>0.18630000000000102</v>
      </c>
      <c r="I54" s="210">
        <f t="shared" si="2"/>
        <v>1.8099999999998978E-2</v>
      </c>
      <c r="J54" s="210">
        <f t="shared" si="3"/>
        <v>8.8551859099799302</v>
      </c>
      <c r="K54" s="210">
        <v>8</v>
      </c>
    </row>
    <row r="55" spans="1:15">
      <c r="A55" s="207">
        <v>16</v>
      </c>
      <c r="B55" s="206" t="s">
        <v>1645</v>
      </c>
      <c r="C55" s="206">
        <v>0.49869999999999998</v>
      </c>
      <c r="D55" s="206">
        <v>9.1374999999999993</v>
      </c>
      <c r="E55" s="211">
        <v>0.2054</v>
      </c>
      <c r="F55" s="210">
        <f t="shared" si="0"/>
        <v>9.3428999999999984</v>
      </c>
      <c r="G55" s="210">
        <v>9.1698000000000004</v>
      </c>
      <c r="H55" s="210">
        <f t="shared" si="1"/>
        <v>0.17309999999999803</v>
      </c>
      <c r="I55" s="210">
        <f t="shared" si="2"/>
        <v>3.2300000000001966E-2</v>
      </c>
      <c r="J55" s="210">
        <f t="shared" si="3"/>
        <v>15.725413826680606</v>
      </c>
      <c r="K55" s="210">
        <v>19</v>
      </c>
    </row>
    <row r="56" spans="1:15">
      <c r="A56" s="210">
        <v>17</v>
      </c>
      <c r="B56" s="215" t="s">
        <v>761</v>
      </c>
      <c r="C56" s="210">
        <v>1.4234</v>
      </c>
      <c r="D56" s="210">
        <v>7.4806999999999997</v>
      </c>
      <c r="E56" s="211">
        <v>0.19939999999999999</v>
      </c>
      <c r="F56" s="210">
        <f t="shared" si="0"/>
        <v>7.6800999999999995</v>
      </c>
      <c r="G56" s="210">
        <v>7.4874000000000001</v>
      </c>
      <c r="H56" s="210">
        <f t="shared" si="1"/>
        <v>0.19269999999999943</v>
      </c>
      <c r="I56" s="210">
        <f t="shared" si="2"/>
        <v>6.7000000000005666E-3</v>
      </c>
      <c r="J56" s="210">
        <f t="shared" si="3"/>
        <v>3.3600802407224508</v>
      </c>
      <c r="K56" s="210">
        <v>26</v>
      </c>
      <c r="L56" s="214">
        <v>43211</v>
      </c>
    </row>
    <row r="57" spans="1:15">
      <c r="A57" s="206">
        <v>17</v>
      </c>
      <c r="B57" s="206" t="s">
        <v>599</v>
      </c>
      <c r="C57" s="206">
        <v>1.3929</v>
      </c>
      <c r="D57" s="210">
        <v>7.3167999999999997</v>
      </c>
      <c r="E57" s="211">
        <v>0.2092</v>
      </c>
      <c r="F57" s="210">
        <f t="shared" si="0"/>
        <v>7.5259999999999998</v>
      </c>
      <c r="G57" s="210">
        <v>7.3322000000000003</v>
      </c>
      <c r="H57" s="210">
        <f t="shared" si="1"/>
        <v>0.19379999999999953</v>
      </c>
      <c r="I57" s="210">
        <f t="shared" si="2"/>
        <v>1.5400000000000469E-2</v>
      </c>
      <c r="J57" s="210">
        <f t="shared" si="3"/>
        <v>7.361376673040378</v>
      </c>
      <c r="K57" s="210">
        <v>13</v>
      </c>
      <c r="L57" s="213">
        <v>43213</v>
      </c>
      <c r="M57" s="213">
        <v>43213</v>
      </c>
    </row>
    <row r="58" spans="1:15">
      <c r="A58" s="206">
        <v>17</v>
      </c>
      <c r="B58" s="206" t="s">
        <v>1479</v>
      </c>
      <c r="C58" s="206">
        <v>0.50049999999999994</v>
      </c>
      <c r="D58" s="210">
        <v>11.171799999999999</v>
      </c>
      <c r="E58" s="211">
        <v>0.20369999999999999</v>
      </c>
      <c r="F58" s="210">
        <f t="shared" si="0"/>
        <v>11.375499999999999</v>
      </c>
      <c r="G58" s="210">
        <v>11.1915</v>
      </c>
      <c r="H58" s="210">
        <f t="shared" si="1"/>
        <v>0.18399999999999928</v>
      </c>
      <c r="I58" s="210">
        <f t="shared" si="2"/>
        <v>1.9700000000000717E-2</v>
      </c>
      <c r="J58" s="210">
        <f t="shared" si="3"/>
        <v>9.6710849288172405</v>
      </c>
      <c r="K58" s="210">
        <v>18</v>
      </c>
      <c r="L58" s="213">
        <v>43213</v>
      </c>
      <c r="M58" s="213">
        <v>43213</v>
      </c>
    </row>
    <row r="59" spans="1:15">
      <c r="A59" s="207">
        <v>17</v>
      </c>
      <c r="B59" s="206" t="s">
        <v>1402</v>
      </c>
      <c r="C59" s="206">
        <v>0.495</v>
      </c>
      <c r="D59" s="211">
        <v>9.3422000000000001</v>
      </c>
      <c r="E59" s="211">
        <v>0.20319999999999999</v>
      </c>
      <c r="F59" s="210">
        <f t="shared" si="0"/>
        <v>9.5454000000000008</v>
      </c>
      <c r="G59" s="210">
        <v>9.3627000000000002</v>
      </c>
      <c r="H59" s="210">
        <f t="shared" si="1"/>
        <v>0.18270000000000053</v>
      </c>
      <c r="I59" s="210">
        <f t="shared" si="2"/>
        <v>2.0499999999999463E-2</v>
      </c>
      <c r="J59" s="210">
        <f t="shared" si="3"/>
        <v>10.088582677165091</v>
      </c>
      <c r="K59" s="210">
        <v>1</v>
      </c>
    </row>
    <row r="60" spans="1:15">
      <c r="A60" s="210">
        <v>18</v>
      </c>
      <c r="B60" s="215" t="s">
        <v>867</v>
      </c>
      <c r="C60" s="210">
        <v>1.3428</v>
      </c>
      <c r="D60" s="210">
        <v>8.0643999999999991</v>
      </c>
      <c r="E60" s="211">
        <v>0.20930000000000001</v>
      </c>
      <c r="F60" s="210">
        <f t="shared" si="0"/>
        <v>8.2736999999999998</v>
      </c>
      <c r="G60" s="210">
        <v>8.0740999999999996</v>
      </c>
      <c r="H60" s="210">
        <f t="shared" si="1"/>
        <v>0.19960000000000022</v>
      </c>
      <c r="I60" s="210">
        <f t="shared" si="2"/>
        <v>9.6999999999997921E-3</v>
      </c>
      <c r="J60" s="210">
        <f t="shared" si="3"/>
        <v>4.6344959388436653</v>
      </c>
      <c r="K60" s="210">
        <v>7</v>
      </c>
      <c r="L60" s="214">
        <v>43187</v>
      </c>
      <c r="M60" s="214">
        <v>43187</v>
      </c>
      <c r="N60" s="210"/>
      <c r="O60" s="210"/>
    </row>
    <row r="61" spans="1:15">
      <c r="A61" s="210">
        <v>18</v>
      </c>
      <c r="B61" s="215" t="s">
        <v>1013</v>
      </c>
      <c r="C61" s="210">
        <v>1.5038</v>
      </c>
      <c r="D61" s="210">
        <v>8.7735000000000003</v>
      </c>
      <c r="E61" s="211">
        <v>0.2024</v>
      </c>
      <c r="F61" s="210">
        <f t="shared" si="0"/>
        <v>8.9759000000000011</v>
      </c>
      <c r="G61" s="210">
        <v>8.7866</v>
      </c>
      <c r="H61" s="210">
        <f t="shared" si="1"/>
        <v>0.18930000000000113</v>
      </c>
      <c r="I61" s="210">
        <f t="shared" si="2"/>
        <v>1.3099999999998863E-2</v>
      </c>
      <c r="J61" s="210">
        <f t="shared" si="3"/>
        <v>6.4723320158097151</v>
      </c>
      <c r="K61" s="210">
        <v>8</v>
      </c>
      <c r="L61" s="214">
        <v>43187</v>
      </c>
      <c r="M61" s="214">
        <v>43187</v>
      </c>
      <c r="N61" s="210"/>
      <c r="O61" s="210" t="s">
        <v>2616</v>
      </c>
    </row>
    <row r="62" spans="1:15">
      <c r="A62" s="210">
        <v>18</v>
      </c>
      <c r="B62" s="215" t="s">
        <v>1477</v>
      </c>
      <c r="C62" s="210">
        <v>0.4874</v>
      </c>
      <c r="D62" s="210">
        <v>7.9055</v>
      </c>
      <c r="E62" s="211">
        <v>0.20780000000000001</v>
      </c>
      <c r="F62" s="210">
        <f t="shared" si="0"/>
        <v>8.1133000000000006</v>
      </c>
      <c r="G62" s="210">
        <v>7.9348000000000001</v>
      </c>
      <c r="H62" s="210">
        <f t="shared" si="1"/>
        <v>0.17850000000000055</v>
      </c>
      <c r="I62" s="210">
        <f t="shared" si="2"/>
        <v>2.9299999999999465E-2</v>
      </c>
      <c r="J62" s="210">
        <f t="shared" si="3"/>
        <v>14.100096246390503</v>
      </c>
      <c r="K62" s="210">
        <v>9</v>
      </c>
      <c r="L62" s="214">
        <v>43187</v>
      </c>
      <c r="M62" s="214">
        <v>43187</v>
      </c>
      <c r="N62" s="210"/>
      <c r="O62" s="210" t="s">
        <v>2490</v>
      </c>
    </row>
    <row r="63" spans="1:15">
      <c r="A63" s="210">
        <v>18</v>
      </c>
      <c r="B63" s="215" t="s">
        <v>1631</v>
      </c>
      <c r="C63" s="210">
        <v>0.55220000000000002</v>
      </c>
      <c r="D63" s="210">
        <v>7.3170000000000002</v>
      </c>
      <c r="E63" s="211">
        <v>0.2044</v>
      </c>
      <c r="F63" s="210">
        <f t="shared" si="0"/>
        <v>7.5213999999999999</v>
      </c>
      <c r="G63" s="210">
        <v>7.3479999999999999</v>
      </c>
      <c r="H63" s="210">
        <f t="shared" si="1"/>
        <v>0.1734</v>
      </c>
      <c r="I63" s="210">
        <f t="shared" si="2"/>
        <v>3.1E-2</v>
      </c>
      <c r="J63" s="210">
        <f t="shared" si="3"/>
        <v>15.166340508806261</v>
      </c>
      <c r="K63" s="210">
        <v>10</v>
      </c>
      <c r="L63" s="214">
        <v>43187</v>
      </c>
      <c r="M63" s="214">
        <v>43187</v>
      </c>
      <c r="N63" s="210"/>
      <c r="O63" s="210"/>
    </row>
    <row r="64" spans="1:15">
      <c r="A64" s="210">
        <v>19</v>
      </c>
      <c r="B64" s="215" t="s">
        <v>575</v>
      </c>
      <c r="C64" s="210">
        <v>1.2431000000000001</v>
      </c>
      <c r="D64" s="210">
        <v>11.0016</v>
      </c>
      <c r="E64" s="211">
        <v>0.20380000000000001</v>
      </c>
      <c r="F64" s="210">
        <f t="shared" si="0"/>
        <v>11.205399999999999</v>
      </c>
      <c r="G64" s="210">
        <v>11.018800000000001</v>
      </c>
      <c r="H64" s="210">
        <f t="shared" si="1"/>
        <v>0.18659999999999854</v>
      </c>
      <c r="I64" s="210">
        <f t="shared" si="2"/>
        <v>1.7200000000001464E-2</v>
      </c>
      <c r="J64" s="210">
        <f t="shared" si="3"/>
        <v>8.439646712463917</v>
      </c>
      <c r="K64" s="210">
        <v>30</v>
      </c>
      <c r="L64" s="214">
        <v>43211</v>
      </c>
    </row>
    <row r="65" spans="1:14">
      <c r="A65" s="207">
        <v>19</v>
      </c>
      <c r="B65" s="206" t="s">
        <v>1059</v>
      </c>
      <c r="C65" s="206">
        <v>1.2534000000000001</v>
      </c>
      <c r="D65" s="210">
        <v>10.7026</v>
      </c>
      <c r="E65" s="211">
        <v>0.20430000000000001</v>
      </c>
      <c r="F65" s="210">
        <f t="shared" si="0"/>
        <v>10.9069</v>
      </c>
      <c r="G65" s="210">
        <v>10.725099999999999</v>
      </c>
      <c r="H65" s="210">
        <f t="shared" si="1"/>
        <v>0.18180000000000085</v>
      </c>
      <c r="I65" s="210">
        <f t="shared" si="2"/>
        <v>2.249999999999916E-2</v>
      </c>
      <c r="J65" s="210">
        <f t="shared" si="3"/>
        <v>11.013215859030426</v>
      </c>
      <c r="K65" s="210">
        <v>12</v>
      </c>
      <c r="L65" s="213">
        <v>43213</v>
      </c>
      <c r="M65" s="213">
        <v>43213</v>
      </c>
    </row>
    <row r="66" spans="1:14">
      <c r="A66" s="207">
        <v>19</v>
      </c>
      <c r="B66" s="206" t="s">
        <v>1810</v>
      </c>
      <c r="C66" s="206">
        <v>0.65710000000000002</v>
      </c>
      <c r="D66" s="211">
        <v>8.1326000000000001</v>
      </c>
      <c r="E66" s="211">
        <v>0.20399999999999999</v>
      </c>
      <c r="F66" s="210">
        <f t="shared" ref="F66:F129" si="4">D66+E66</f>
        <v>8.3366000000000007</v>
      </c>
      <c r="G66" s="210">
        <v>8.1702999999999992</v>
      </c>
      <c r="H66" s="210">
        <f t="shared" ref="H66:H129" si="5">(F66-G66)</f>
        <v>0.16630000000000145</v>
      </c>
      <c r="I66" s="210">
        <f t="shared" ref="I66:I129" si="6">E66-H66</f>
        <v>3.769999999999854E-2</v>
      </c>
      <c r="J66" s="210">
        <f t="shared" ref="J66:J129" si="7">(I66/E66)*100</f>
        <v>18.480392156862031</v>
      </c>
      <c r="K66" s="210">
        <v>5</v>
      </c>
      <c r="L66" s="213">
        <v>43221</v>
      </c>
      <c r="M66" s="213">
        <v>43221</v>
      </c>
    </row>
    <row r="67" spans="1:14">
      <c r="A67" s="207">
        <v>19</v>
      </c>
      <c r="B67" s="206" t="s">
        <v>1411</v>
      </c>
      <c r="C67" s="206">
        <v>0.6804</v>
      </c>
      <c r="D67" s="211">
        <v>10.565799999999999</v>
      </c>
      <c r="E67" s="211">
        <v>0.19980000000000001</v>
      </c>
      <c r="F67" s="210">
        <f t="shared" si="4"/>
        <v>10.765599999999999</v>
      </c>
      <c r="G67" s="210">
        <v>10.599</v>
      </c>
      <c r="H67" s="210">
        <f t="shared" si="5"/>
        <v>0.16659999999999897</v>
      </c>
      <c r="I67" s="210">
        <f t="shared" si="6"/>
        <v>3.3200000000001034E-2</v>
      </c>
      <c r="J67" s="210">
        <f t="shared" si="7"/>
        <v>16.616616616617133</v>
      </c>
      <c r="K67" s="210">
        <v>30</v>
      </c>
    </row>
    <row r="68" spans="1:14">
      <c r="A68" s="206">
        <v>20</v>
      </c>
      <c r="B68" s="206" t="s">
        <v>1091</v>
      </c>
      <c r="C68" s="206">
        <v>1.2549999999999999</v>
      </c>
      <c r="D68" s="206">
        <v>7.8014000000000001</v>
      </c>
      <c r="E68" s="206">
        <v>0.19969999999999999</v>
      </c>
      <c r="F68" s="206">
        <f t="shared" si="4"/>
        <v>8.001100000000001</v>
      </c>
      <c r="G68" s="206">
        <v>7.8182</v>
      </c>
      <c r="H68" s="206">
        <f t="shared" si="5"/>
        <v>0.18290000000000095</v>
      </c>
      <c r="I68" s="210">
        <f t="shared" si="6"/>
        <v>1.6799999999999038E-2</v>
      </c>
      <c r="J68" s="210">
        <f t="shared" si="7"/>
        <v>8.4126189283921065</v>
      </c>
      <c r="K68" s="206">
        <v>5</v>
      </c>
      <c r="L68" s="206" t="s">
        <v>2604</v>
      </c>
      <c r="M68" s="206" t="s">
        <v>2603</v>
      </c>
      <c r="N68" s="206" t="s">
        <v>2568</v>
      </c>
    </row>
    <row r="69" spans="1:14">
      <c r="A69" s="206">
        <v>20</v>
      </c>
      <c r="B69" s="206" t="s">
        <v>1031</v>
      </c>
      <c r="C69" s="206">
        <v>1.4414</v>
      </c>
      <c r="D69" s="206">
        <v>7.3536000000000001</v>
      </c>
      <c r="E69" s="206">
        <v>0.20780000000000001</v>
      </c>
      <c r="F69" s="206">
        <f t="shared" si="4"/>
        <v>7.5613999999999999</v>
      </c>
      <c r="G69" s="206">
        <v>7.3670999999999998</v>
      </c>
      <c r="H69" s="206">
        <f t="shared" si="5"/>
        <v>0.19430000000000014</v>
      </c>
      <c r="I69" s="210">
        <f t="shared" si="6"/>
        <v>1.3499999999999873E-2</v>
      </c>
      <c r="J69" s="210">
        <f t="shared" si="7"/>
        <v>6.496631376323327</v>
      </c>
      <c r="K69" s="206">
        <v>6</v>
      </c>
      <c r="L69" s="206" t="s">
        <v>2604</v>
      </c>
      <c r="M69" s="206" t="s">
        <v>2603</v>
      </c>
      <c r="N69" s="206" t="s">
        <v>2568</v>
      </c>
    </row>
    <row r="70" spans="1:14">
      <c r="A70" s="206">
        <v>20</v>
      </c>
      <c r="B70" s="206" t="s">
        <v>1526</v>
      </c>
      <c r="C70" s="206">
        <v>0.49459999999999998</v>
      </c>
      <c r="D70" s="206">
        <v>7.5282</v>
      </c>
      <c r="E70" s="206">
        <v>0.2056</v>
      </c>
      <c r="F70" s="206">
        <f t="shared" si="4"/>
        <v>7.7338000000000005</v>
      </c>
      <c r="G70" s="206">
        <v>7.5548999999999999</v>
      </c>
      <c r="H70" s="206">
        <f t="shared" si="5"/>
        <v>0.1789000000000005</v>
      </c>
      <c r="I70" s="210">
        <f t="shared" si="6"/>
        <v>2.6699999999999502E-2</v>
      </c>
      <c r="J70" s="210">
        <f t="shared" si="7"/>
        <v>12.986381322956955</v>
      </c>
      <c r="K70" s="206">
        <v>7</v>
      </c>
      <c r="L70" s="206" t="s">
        <v>2604</v>
      </c>
      <c r="M70" s="206" t="s">
        <v>2603</v>
      </c>
      <c r="N70" s="206" t="s">
        <v>2568</v>
      </c>
    </row>
    <row r="71" spans="1:14">
      <c r="A71" s="206">
        <v>20</v>
      </c>
      <c r="B71" s="206" t="s">
        <v>1545</v>
      </c>
      <c r="C71" s="206">
        <v>0.4824</v>
      </c>
      <c r="D71" s="206">
        <v>7.7733999999999996</v>
      </c>
      <c r="E71" s="206">
        <v>0.20100000000000001</v>
      </c>
      <c r="F71" s="206">
        <f t="shared" si="4"/>
        <v>7.9743999999999993</v>
      </c>
      <c r="G71" s="206">
        <v>7.7953999999999999</v>
      </c>
      <c r="H71" s="206">
        <f t="shared" si="5"/>
        <v>0.17899999999999938</v>
      </c>
      <c r="I71" s="210">
        <f t="shared" si="6"/>
        <v>2.200000000000063E-2</v>
      </c>
      <c r="J71" s="210">
        <f t="shared" si="7"/>
        <v>10.945273631841108</v>
      </c>
      <c r="K71" s="206">
        <v>8</v>
      </c>
      <c r="L71" s="206" t="s">
        <v>2604</v>
      </c>
      <c r="M71" s="206" t="s">
        <v>2603</v>
      </c>
      <c r="N71" s="206" t="s">
        <v>2568</v>
      </c>
    </row>
    <row r="72" spans="1:14">
      <c r="A72" s="207">
        <v>21</v>
      </c>
      <c r="B72" s="206" t="s">
        <v>1351</v>
      </c>
      <c r="C72" s="206">
        <v>0.53790000000000004</v>
      </c>
      <c r="D72" s="211">
        <v>10.075900000000001</v>
      </c>
      <c r="E72" s="211">
        <v>0.20200000000000001</v>
      </c>
      <c r="F72" s="210">
        <f t="shared" si="4"/>
        <v>10.277900000000001</v>
      </c>
      <c r="G72" s="210">
        <v>10.096299999999999</v>
      </c>
      <c r="H72" s="210">
        <f t="shared" si="5"/>
        <v>0.18160000000000132</v>
      </c>
      <c r="I72" s="210">
        <f t="shared" si="6"/>
        <v>2.0399999999998697E-2</v>
      </c>
      <c r="J72" s="210">
        <f t="shared" si="7"/>
        <v>10.099009900989453</v>
      </c>
      <c r="K72" s="210">
        <v>4</v>
      </c>
    </row>
    <row r="73" spans="1:14">
      <c r="A73" s="206">
        <v>21</v>
      </c>
      <c r="B73" s="206" t="s">
        <v>1329</v>
      </c>
      <c r="C73" s="206">
        <v>0.46500000000000002</v>
      </c>
      <c r="D73" s="211">
        <v>11.1058</v>
      </c>
      <c r="E73" s="211">
        <v>0.19969999999999999</v>
      </c>
      <c r="F73" s="210">
        <f t="shared" si="4"/>
        <v>11.3055</v>
      </c>
      <c r="G73" s="210">
        <v>11.1266</v>
      </c>
      <c r="H73" s="210">
        <f t="shared" si="5"/>
        <v>0.1789000000000005</v>
      </c>
      <c r="I73" s="210">
        <f t="shared" si="6"/>
        <v>2.0799999999999486E-2</v>
      </c>
      <c r="J73" s="210">
        <f t="shared" si="7"/>
        <v>10.415623435152472</v>
      </c>
      <c r="K73" s="210">
        <v>31</v>
      </c>
    </row>
    <row r="74" spans="1:14">
      <c r="A74" s="207">
        <v>21</v>
      </c>
      <c r="B74" s="206" t="s">
        <v>612</v>
      </c>
      <c r="C74" s="206">
        <v>1.2070000000000001</v>
      </c>
      <c r="D74" s="211">
        <v>7.8015999999999996</v>
      </c>
      <c r="E74" s="211">
        <v>0.20019999999999999</v>
      </c>
      <c r="F74" s="210">
        <f t="shared" si="4"/>
        <v>8.0017999999999994</v>
      </c>
      <c r="G74" s="210">
        <v>7.8155999999999999</v>
      </c>
      <c r="H74" s="210">
        <f t="shared" si="5"/>
        <v>0.18619999999999948</v>
      </c>
      <c r="I74" s="210">
        <f t="shared" si="6"/>
        <v>1.4000000000000512E-2</v>
      </c>
      <c r="J74" s="210">
        <f t="shared" si="7"/>
        <v>6.9930069930072492</v>
      </c>
      <c r="K74" s="210">
        <v>6</v>
      </c>
    </row>
    <row r="75" spans="1:14">
      <c r="A75" s="207">
        <v>22</v>
      </c>
      <c r="B75" s="206" t="s">
        <v>1096</v>
      </c>
      <c r="C75" s="206">
        <v>1.2706999999999999</v>
      </c>
      <c r="D75" s="211">
        <v>9.0211000000000006</v>
      </c>
      <c r="E75" s="211">
        <v>0.20119999999999999</v>
      </c>
      <c r="F75" s="210">
        <f t="shared" si="4"/>
        <v>9.2223000000000006</v>
      </c>
      <c r="G75" s="210">
        <v>9.0279000000000007</v>
      </c>
      <c r="H75" s="210">
        <f t="shared" si="5"/>
        <v>0.19439999999999991</v>
      </c>
      <c r="I75" s="210">
        <f t="shared" si="6"/>
        <v>6.8000000000000838E-3</v>
      </c>
      <c r="J75" s="210">
        <f t="shared" si="7"/>
        <v>3.3797216699801611</v>
      </c>
      <c r="K75" s="210">
        <v>21</v>
      </c>
      <c r="L75" s="213">
        <v>43221</v>
      </c>
      <c r="M75" s="213">
        <v>43221</v>
      </c>
    </row>
    <row r="76" spans="1:14">
      <c r="A76" s="206">
        <v>22</v>
      </c>
      <c r="B76" s="206" t="s">
        <v>778</v>
      </c>
      <c r="C76" s="206">
        <v>1.2951999999999999</v>
      </c>
      <c r="D76" s="211">
        <v>8.0641999999999996</v>
      </c>
      <c r="E76" s="211">
        <v>0.2024</v>
      </c>
      <c r="F76" s="210">
        <f t="shared" si="4"/>
        <v>8.2666000000000004</v>
      </c>
      <c r="G76" s="210">
        <v>8.0713000000000008</v>
      </c>
      <c r="H76" s="210">
        <f t="shared" si="5"/>
        <v>0.19529999999999959</v>
      </c>
      <c r="I76" s="210">
        <f t="shared" si="6"/>
        <v>7.1000000000004115E-3</v>
      </c>
      <c r="J76" s="210">
        <f t="shared" si="7"/>
        <v>3.5079051383401243</v>
      </c>
      <c r="K76" s="210">
        <v>37</v>
      </c>
      <c r="L76" s="213">
        <v>43221</v>
      </c>
      <c r="M76" s="213">
        <v>43221</v>
      </c>
    </row>
    <row r="77" spans="1:14">
      <c r="A77" s="207">
        <v>22</v>
      </c>
      <c r="B77" s="206" t="s">
        <v>1498</v>
      </c>
      <c r="C77" s="206">
        <v>0.54759999999999998</v>
      </c>
      <c r="D77" s="211">
        <v>10.4162</v>
      </c>
      <c r="E77" s="211">
        <v>0.20300000000000001</v>
      </c>
      <c r="F77" s="210">
        <f t="shared" si="4"/>
        <v>10.619199999999999</v>
      </c>
      <c r="G77" s="210">
        <v>10.4407</v>
      </c>
      <c r="H77" s="210">
        <f t="shared" si="5"/>
        <v>0.17849999999999966</v>
      </c>
      <c r="I77" s="210">
        <f t="shared" si="6"/>
        <v>2.4500000000000355E-2</v>
      </c>
      <c r="J77" s="210">
        <f t="shared" si="7"/>
        <v>12.068965517241553</v>
      </c>
      <c r="K77" s="210">
        <v>39</v>
      </c>
    </row>
    <row r="78" spans="1:14">
      <c r="A78" s="207">
        <v>22</v>
      </c>
      <c r="B78" s="206" t="s">
        <v>1475</v>
      </c>
      <c r="C78" s="206">
        <v>0.53739999999999999</v>
      </c>
      <c r="D78" s="211">
        <v>9.7211999999999996</v>
      </c>
      <c r="E78" s="211">
        <v>0.20150000000000001</v>
      </c>
      <c r="F78" s="210">
        <f t="shared" si="4"/>
        <v>9.922699999999999</v>
      </c>
      <c r="G78" s="210">
        <v>9.7409999999999997</v>
      </c>
      <c r="H78" s="210">
        <f t="shared" si="5"/>
        <v>0.18169999999999931</v>
      </c>
      <c r="I78" s="210">
        <f t="shared" si="6"/>
        <v>1.9800000000000706E-2</v>
      </c>
      <c r="J78" s="210">
        <f t="shared" si="7"/>
        <v>9.8263027295288854</v>
      </c>
      <c r="K78" s="210">
        <v>8</v>
      </c>
    </row>
    <row r="79" spans="1:14">
      <c r="A79" s="206">
        <v>23</v>
      </c>
      <c r="B79" s="206" t="s">
        <v>951</v>
      </c>
      <c r="C79" s="206">
        <v>1.2595000000000001</v>
      </c>
      <c r="D79" s="206">
        <v>11.262700000000001</v>
      </c>
      <c r="E79" s="206">
        <v>0.20730000000000001</v>
      </c>
      <c r="F79" s="206">
        <f t="shared" si="4"/>
        <v>11.47</v>
      </c>
      <c r="G79" s="206">
        <v>11.269</v>
      </c>
      <c r="H79" s="206">
        <f t="shared" si="5"/>
        <v>0.20100000000000051</v>
      </c>
      <c r="I79" s="210">
        <f t="shared" si="6"/>
        <v>6.2999999999995004E-3</v>
      </c>
      <c r="J79" s="210">
        <f t="shared" si="7"/>
        <v>3.0390738060779063</v>
      </c>
      <c r="K79" s="206">
        <v>20</v>
      </c>
      <c r="L79" s="206" t="s">
        <v>2604</v>
      </c>
      <c r="M79" s="206" t="s">
        <v>2603</v>
      </c>
      <c r="N79" s="206" t="s">
        <v>2568</v>
      </c>
    </row>
    <row r="80" spans="1:14">
      <c r="A80" s="206">
        <v>23</v>
      </c>
      <c r="B80" s="206" t="s">
        <v>1009</v>
      </c>
      <c r="C80" s="206">
        <v>1.3028999999999999</v>
      </c>
      <c r="D80" s="206">
        <v>9.032</v>
      </c>
      <c r="E80" s="206">
        <v>0.20019999999999999</v>
      </c>
      <c r="F80" s="206">
        <f t="shared" si="4"/>
        <v>9.2322000000000006</v>
      </c>
      <c r="G80" s="206">
        <v>9.0356000000000005</v>
      </c>
      <c r="H80" s="206">
        <f t="shared" si="5"/>
        <v>0.19660000000000011</v>
      </c>
      <c r="I80" s="210">
        <f t="shared" si="6"/>
        <v>3.5999999999998811E-3</v>
      </c>
      <c r="J80" s="210">
        <f t="shared" si="7"/>
        <v>1.7982017982017391</v>
      </c>
      <c r="K80" s="206">
        <v>21</v>
      </c>
      <c r="L80" s="206" t="s">
        <v>2604</v>
      </c>
      <c r="M80" s="206" t="s">
        <v>2603</v>
      </c>
      <c r="N80" s="206" t="s">
        <v>2568</v>
      </c>
    </row>
    <row r="81" spans="1:17">
      <c r="A81" s="206">
        <v>23</v>
      </c>
      <c r="B81" s="206" t="s">
        <v>1594</v>
      </c>
      <c r="C81" s="206">
        <v>0.51790000000000003</v>
      </c>
      <c r="D81" s="206">
        <v>8.7737999999999996</v>
      </c>
      <c r="E81" s="206">
        <v>0.1953</v>
      </c>
      <c r="F81" s="206">
        <f t="shared" si="4"/>
        <v>8.9690999999999992</v>
      </c>
      <c r="G81" s="206">
        <v>8.7844999999999995</v>
      </c>
      <c r="H81" s="206">
        <f t="shared" si="5"/>
        <v>0.18459999999999965</v>
      </c>
      <c r="I81" s="210">
        <f t="shared" si="6"/>
        <v>1.0700000000000348E-2</v>
      </c>
      <c r="J81" s="210">
        <f t="shared" si="7"/>
        <v>5.4787506400411408</v>
      </c>
      <c r="K81" s="206">
        <v>22</v>
      </c>
      <c r="L81" s="206" t="s">
        <v>2604</v>
      </c>
      <c r="M81" s="206" t="s">
        <v>2603</v>
      </c>
      <c r="N81" s="206" t="s">
        <v>2568</v>
      </c>
    </row>
    <row r="82" spans="1:17">
      <c r="A82" s="206">
        <v>23</v>
      </c>
      <c r="B82" s="206" t="s">
        <v>1558</v>
      </c>
      <c r="C82" s="206">
        <v>0.55379999999999996</v>
      </c>
      <c r="D82" s="206">
        <v>8.2187999999999999</v>
      </c>
      <c r="E82" s="206">
        <v>0.19950000000000001</v>
      </c>
      <c r="F82" s="206">
        <f t="shared" si="4"/>
        <v>8.4183000000000003</v>
      </c>
      <c r="G82" s="206">
        <v>8.2416999999999998</v>
      </c>
      <c r="H82" s="206">
        <f t="shared" si="5"/>
        <v>0.17660000000000053</v>
      </c>
      <c r="I82" s="210">
        <f t="shared" si="6"/>
        <v>2.2899999999999476E-2</v>
      </c>
      <c r="J82" s="210">
        <f t="shared" si="7"/>
        <v>11.478696741854373</v>
      </c>
      <c r="K82" s="206">
        <v>23</v>
      </c>
      <c r="L82" s="206" t="s">
        <v>2604</v>
      </c>
      <c r="M82" s="206" t="s">
        <v>2603</v>
      </c>
      <c r="N82" s="206" t="s">
        <v>2568</v>
      </c>
    </row>
    <row r="83" spans="1:17">
      <c r="A83" s="210">
        <v>24</v>
      </c>
      <c r="B83" s="206" t="s">
        <v>1629</v>
      </c>
      <c r="C83" s="206">
        <v>0.46389999999999998</v>
      </c>
      <c r="D83" s="210">
        <v>9.0213000000000001</v>
      </c>
      <c r="E83" s="211">
        <v>0.2026</v>
      </c>
      <c r="F83" s="210">
        <f t="shared" si="4"/>
        <v>9.2239000000000004</v>
      </c>
      <c r="G83" s="210">
        <v>9.0434999999999999</v>
      </c>
      <c r="H83" s="210">
        <f t="shared" si="5"/>
        <v>0.18040000000000056</v>
      </c>
      <c r="I83" s="210">
        <f t="shared" si="6"/>
        <v>2.2199999999999442E-2</v>
      </c>
      <c r="J83" s="210">
        <f t="shared" si="7"/>
        <v>10.957551826258362</v>
      </c>
      <c r="K83" s="210">
        <v>39</v>
      </c>
      <c r="L83" s="214">
        <v>43211</v>
      </c>
    </row>
    <row r="84" spans="1:17">
      <c r="A84" s="207">
        <v>24</v>
      </c>
      <c r="B84" s="206" t="s">
        <v>997</v>
      </c>
      <c r="C84" s="210">
        <v>1.3768</v>
      </c>
      <c r="D84" s="211">
        <v>7.0932000000000004</v>
      </c>
      <c r="E84" s="211">
        <v>0.2034</v>
      </c>
      <c r="F84" s="210">
        <f t="shared" si="4"/>
        <v>7.2966000000000006</v>
      </c>
      <c r="G84" s="210">
        <v>7.1032999999999999</v>
      </c>
      <c r="H84" s="210">
        <f t="shared" si="5"/>
        <v>0.19330000000000069</v>
      </c>
      <c r="I84" s="210">
        <f t="shared" si="6"/>
        <v>1.0099999999999304E-2</v>
      </c>
      <c r="J84" s="210">
        <f t="shared" si="7"/>
        <v>4.9655850540802868</v>
      </c>
      <c r="K84" s="210">
        <v>22</v>
      </c>
      <c r="L84" s="213">
        <v>43213</v>
      </c>
      <c r="M84" s="213">
        <v>43213</v>
      </c>
      <c r="P84" s="206" t="s">
        <v>2589</v>
      </c>
      <c r="Q84" s="219"/>
    </row>
    <row r="85" spans="1:17">
      <c r="A85" s="206">
        <v>24</v>
      </c>
      <c r="B85" s="206" t="s">
        <v>1237</v>
      </c>
      <c r="C85" s="206">
        <v>0.54449999999999998</v>
      </c>
      <c r="D85" s="211">
        <v>10.1074</v>
      </c>
      <c r="E85" s="211">
        <v>0.20200000000000001</v>
      </c>
      <c r="F85" s="210">
        <f t="shared" si="4"/>
        <v>10.3094</v>
      </c>
      <c r="G85" s="210">
        <v>10.130800000000001</v>
      </c>
      <c r="H85" s="210">
        <f t="shared" si="5"/>
        <v>0.17859999999999943</v>
      </c>
      <c r="I85" s="210">
        <f t="shared" si="6"/>
        <v>2.3400000000000587E-2</v>
      </c>
      <c r="J85" s="210">
        <f t="shared" si="7"/>
        <v>11.584158415841873</v>
      </c>
      <c r="K85" s="210">
        <v>23</v>
      </c>
    </row>
    <row r="86" spans="1:17">
      <c r="A86" s="206">
        <v>24</v>
      </c>
      <c r="B86" s="206" t="s">
        <v>1070</v>
      </c>
      <c r="C86" s="206">
        <v>1.0868</v>
      </c>
      <c r="D86" s="206">
        <v>10.1241</v>
      </c>
      <c r="E86" s="211">
        <v>0.20150000000000001</v>
      </c>
      <c r="F86" s="210">
        <f t="shared" si="4"/>
        <v>10.3256</v>
      </c>
      <c r="G86" s="210">
        <v>10.1355</v>
      </c>
      <c r="H86" s="210">
        <f t="shared" si="5"/>
        <v>0.19009999999999927</v>
      </c>
      <c r="I86" s="210">
        <f t="shared" si="6"/>
        <v>1.1400000000000743E-2</v>
      </c>
      <c r="J86" s="210">
        <f t="shared" si="7"/>
        <v>5.6575682382137682</v>
      </c>
      <c r="K86" s="210">
        <v>1</v>
      </c>
    </row>
    <row r="87" spans="1:17">
      <c r="A87" s="207">
        <v>25</v>
      </c>
      <c r="B87" s="206" t="s">
        <v>1186</v>
      </c>
      <c r="C87" s="206">
        <v>0.46579999999999999</v>
      </c>
      <c r="D87" s="210">
        <v>8.2188999999999997</v>
      </c>
      <c r="E87" s="211">
        <v>0.20449999999999999</v>
      </c>
      <c r="F87" s="210">
        <f t="shared" si="4"/>
        <v>8.4233999999999991</v>
      </c>
      <c r="G87" s="210">
        <v>8.2508999999999997</v>
      </c>
      <c r="H87" s="210">
        <f t="shared" si="5"/>
        <v>0.17249999999999943</v>
      </c>
      <c r="I87" s="210">
        <f t="shared" si="6"/>
        <v>3.2000000000000556E-2</v>
      </c>
      <c r="J87" s="210">
        <f t="shared" si="7"/>
        <v>15.647921760391469</v>
      </c>
      <c r="K87" s="210">
        <v>20</v>
      </c>
      <c r="L87" s="213">
        <v>43212</v>
      </c>
    </row>
    <row r="88" spans="1:17">
      <c r="A88" s="207">
        <v>25</v>
      </c>
      <c r="B88" s="206" t="s">
        <v>1644</v>
      </c>
      <c r="C88" s="206">
        <v>0.47620000000000001</v>
      </c>
      <c r="D88" s="210">
        <v>10.855700000000001</v>
      </c>
      <c r="E88" s="211">
        <v>0.20100000000000001</v>
      </c>
      <c r="F88" s="210">
        <f t="shared" si="4"/>
        <v>11.056700000000001</v>
      </c>
      <c r="G88" s="210">
        <v>10.8809</v>
      </c>
      <c r="H88" s="210">
        <f t="shared" si="5"/>
        <v>0.17580000000000062</v>
      </c>
      <c r="I88" s="210">
        <f t="shared" si="6"/>
        <v>2.519999999999939E-2</v>
      </c>
      <c r="J88" s="210">
        <f t="shared" si="7"/>
        <v>12.537313432835518</v>
      </c>
      <c r="K88" s="210">
        <v>33</v>
      </c>
      <c r="L88" s="213">
        <v>43212</v>
      </c>
    </row>
    <row r="89" spans="1:17">
      <c r="A89" s="207">
        <v>25</v>
      </c>
      <c r="B89" s="206" t="s">
        <v>1037</v>
      </c>
      <c r="C89" s="206">
        <v>1.1997</v>
      </c>
      <c r="D89" s="210">
        <v>7.8597999999999999</v>
      </c>
      <c r="E89" s="211">
        <v>0.2016</v>
      </c>
      <c r="F89" s="210">
        <f t="shared" si="4"/>
        <v>8.061399999999999</v>
      </c>
      <c r="G89" s="210">
        <v>7.8674999999999997</v>
      </c>
      <c r="H89" s="210">
        <f t="shared" si="5"/>
        <v>0.1938999999999993</v>
      </c>
      <c r="I89" s="210">
        <f t="shared" si="6"/>
        <v>7.7000000000007063E-3</v>
      </c>
      <c r="J89" s="210">
        <f t="shared" si="7"/>
        <v>3.8194444444447946</v>
      </c>
      <c r="K89" s="210">
        <v>43</v>
      </c>
      <c r="L89" s="213">
        <v>43212</v>
      </c>
    </row>
    <row r="90" spans="1:17">
      <c r="A90" s="207">
        <v>25</v>
      </c>
      <c r="B90" s="206" t="s">
        <v>862</v>
      </c>
      <c r="C90" s="206">
        <v>1.4685999999999999</v>
      </c>
      <c r="D90" s="211">
        <v>8.76</v>
      </c>
      <c r="E90" s="211">
        <v>0.20710000000000001</v>
      </c>
      <c r="F90" s="210">
        <f t="shared" si="4"/>
        <v>8.9671000000000003</v>
      </c>
      <c r="G90" s="210">
        <v>8.7655999999999992</v>
      </c>
      <c r="H90" s="210">
        <f t="shared" si="5"/>
        <v>0.20150000000000112</v>
      </c>
      <c r="I90" s="210">
        <f t="shared" si="6"/>
        <v>5.5999999999988836E-3</v>
      </c>
      <c r="J90" s="210">
        <f t="shared" si="7"/>
        <v>2.7040077257358202</v>
      </c>
      <c r="K90" s="210">
        <v>19</v>
      </c>
    </row>
    <row r="91" spans="1:17">
      <c r="A91" s="206">
        <v>26</v>
      </c>
      <c r="B91" s="206" t="s">
        <v>952</v>
      </c>
      <c r="C91" s="206">
        <v>1.25</v>
      </c>
      <c r="D91" s="211">
        <v>9.0510000000000002</v>
      </c>
      <c r="E91" s="211">
        <v>0.20860000000000001</v>
      </c>
      <c r="F91" s="210">
        <f t="shared" si="4"/>
        <v>9.2596000000000007</v>
      </c>
      <c r="G91" s="210">
        <v>9.0571999999999999</v>
      </c>
      <c r="H91" s="210">
        <f t="shared" si="5"/>
        <v>0.2024000000000008</v>
      </c>
      <c r="I91" s="210">
        <f t="shared" si="6"/>
        <v>6.1999999999992061E-3</v>
      </c>
      <c r="J91" s="210">
        <f t="shared" si="7"/>
        <v>2.9721955896448731</v>
      </c>
      <c r="K91" s="210">
        <v>29</v>
      </c>
      <c r="L91" s="213">
        <v>43221</v>
      </c>
      <c r="M91" s="213">
        <v>43221</v>
      </c>
    </row>
    <row r="92" spans="1:17">
      <c r="A92" s="207">
        <v>26</v>
      </c>
      <c r="B92" s="206" t="s">
        <v>1544</v>
      </c>
      <c r="C92" s="206">
        <v>0.47610000000000002</v>
      </c>
      <c r="D92" s="211">
        <v>10.617699999999999</v>
      </c>
      <c r="E92" s="211">
        <v>0.2009</v>
      </c>
      <c r="F92" s="210">
        <f t="shared" si="4"/>
        <v>10.8186</v>
      </c>
      <c r="G92" s="210">
        <v>10.6349</v>
      </c>
      <c r="H92" s="210">
        <f t="shared" si="5"/>
        <v>0.18369999999999997</v>
      </c>
      <c r="I92" s="210">
        <f t="shared" si="6"/>
        <v>1.7200000000000021E-2</v>
      </c>
      <c r="J92" s="210">
        <f t="shared" si="7"/>
        <v>8.561473369835749</v>
      </c>
      <c r="K92" s="210">
        <v>31</v>
      </c>
      <c r="L92" s="213">
        <v>43221</v>
      </c>
      <c r="M92" s="213">
        <v>43221</v>
      </c>
    </row>
    <row r="93" spans="1:17">
      <c r="A93" s="207">
        <v>26</v>
      </c>
      <c r="B93" s="206" t="s">
        <v>993</v>
      </c>
      <c r="C93" s="206">
        <v>1.3535999999999999</v>
      </c>
      <c r="D93" s="211">
        <v>10.2719</v>
      </c>
      <c r="E93" s="211">
        <v>0.20019999999999999</v>
      </c>
      <c r="F93" s="210">
        <f t="shared" si="4"/>
        <v>10.472100000000001</v>
      </c>
      <c r="G93" s="210">
        <v>10.278600000000001</v>
      </c>
      <c r="H93" s="210">
        <f t="shared" si="5"/>
        <v>0.19350000000000023</v>
      </c>
      <c r="I93" s="210">
        <f t="shared" si="6"/>
        <v>6.6999999999997617E-3</v>
      </c>
      <c r="J93" s="210">
        <f t="shared" si="7"/>
        <v>3.3466533466532278</v>
      </c>
      <c r="K93" s="210">
        <v>27</v>
      </c>
    </row>
    <row r="94" spans="1:17">
      <c r="A94" s="207">
        <v>26</v>
      </c>
      <c r="B94" s="206" t="s">
        <v>1399</v>
      </c>
      <c r="C94" s="206">
        <v>0.57050000000000001</v>
      </c>
      <c r="D94" s="211">
        <v>8.2188999999999997</v>
      </c>
      <c r="E94" s="211">
        <v>0.2046</v>
      </c>
      <c r="F94" s="210">
        <f t="shared" si="4"/>
        <v>8.4234999999999989</v>
      </c>
      <c r="G94" s="210">
        <v>8.2445000000000004</v>
      </c>
      <c r="H94" s="210">
        <f t="shared" si="5"/>
        <v>0.17899999999999849</v>
      </c>
      <c r="I94" s="210">
        <f t="shared" si="6"/>
        <v>2.560000000000151E-2</v>
      </c>
      <c r="J94" s="210">
        <f t="shared" si="7"/>
        <v>12.512218963832606</v>
      </c>
      <c r="K94" s="210">
        <v>24</v>
      </c>
    </row>
    <row r="95" spans="1:17">
      <c r="A95" s="207">
        <v>27</v>
      </c>
      <c r="B95" s="206" t="s">
        <v>1029</v>
      </c>
      <c r="C95" s="206">
        <v>1.1268</v>
      </c>
      <c r="D95" s="210">
        <v>8.1679999999999993</v>
      </c>
      <c r="E95" s="211">
        <v>0.20619999999999999</v>
      </c>
      <c r="F95" s="210">
        <f t="shared" si="4"/>
        <v>8.3742000000000001</v>
      </c>
      <c r="G95" s="210">
        <v>8.1806000000000001</v>
      </c>
      <c r="H95" s="210">
        <f t="shared" si="5"/>
        <v>0.19359999999999999</v>
      </c>
      <c r="I95" s="210">
        <f t="shared" si="6"/>
        <v>1.26E-2</v>
      </c>
      <c r="J95" s="210">
        <f t="shared" si="7"/>
        <v>6.1105722599418044</v>
      </c>
      <c r="K95" s="210">
        <v>35</v>
      </c>
      <c r="L95" s="213">
        <v>43212</v>
      </c>
    </row>
    <row r="96" spans="1:17">
      <c r="A96" s="206">
        <v>27</v>
      </c>
      <c r="B96" s="206" t="s">
        <v>924</v>
      </c>
      <c r="C96" s="206">
        <v>1.3244</v>
      </c>
      <c r="D96" s="210">
        <v>8.7601999999999993</v>
      </c>
      <c r="E96" s="211">
        <v>0.20480000000000001</v>
      </c>
      <c r="F96" s="210">
        <f t="shared" si="4"/>
        <v>8.9649999999999999</v>
      </c>
      <c r="G96" s="210">
        <v>8.7674000000000003</v>
      </c>
      <c r="H96" s="210">
        <f t="shared" si="5"/>
        <v>0.19759999999999955</v>
      </c>
      <c r="I96" s="210">
        <f t="shared" si="6"/>
        <v>7.200000000000456E-3</v>
      </c>
      <c r="J96" s="210">
        <f t="shared" si="7"/>
        <v>3.5156250000002229</v>
      </c>
      <c r="K96" s="210">
        <v>45</v>
      </c>
      <c r="L96" s="213">
        <v>43212</v>
      </c>
    </row>
    <row r="97" spans="1:13">
      <c r="A97" s="207">
        <v>27</v>
      </c>
      <c r="B97" s="206" t="s">
        <v>1601</v>
      </c>
      <c r="C97" s="206">
        <v>0.5333</v>
      </c>
      <c r="D97" s="211">
        <v>7.7735000000000003</v>
      </c>
      <c r="E97" s="211">
        <v>0.2001</v>
      </c>
      <c r="F97" s="210">
        <f t="shared" si="4"/>
        <v>7.9736000000000002</v>
      </c>
      <c r="G97" s="210">
        <v>7.7944000000000004</v>
      </c>
      <c r="H97" s="210">
        <f t="shared" si="5"/>
        <v>0.1791999999999998</v>
      </c>
      <c r="I97" s="210">
        <f t="shared" si="6"/>
        <v>2.0900000000000196E-2</v>
      </c>
      <c r="J97" s="210">
        <f t="shared" si="7"/>
        <v>10.444777611194501</v>
      </c>
      <c r="K97" s="210">
        <v>34</v>
      </c>
      <c r="L97" s="213">
        <v>43221</v>
      </c>
      <c r="M97" s="213">
        <v>43221</v>
      </c>
    </row>
    <row r="98" spans="1:13">
      <c r="A98" s="206">
        <v>27</v>
      </c>
      <c r="B98" s="206" t="s">
        <v>1467</v>
      </c>
      <c r="C98" s="206">
        <v>0.45469999999999999</v>
      </c>
      <c r="D98" s="211">
        <v>7.9934000000000003</v>
      </c>
      <c r="E98" s="211">
        <v>0.2046</v>
      </c>
      <c r="F98" s="210">
        <f t="shared" si="4"/>
        <v>8.1980000000000004</v>
      </c>
      <c r="G98" s="210">
        <v>8.0195000000000007</v>
      </c>
      <c r="H98" s="210">
        <f t="shared" si="5"/>
        <v>0.17849999999999966</v>
      </c>
      <c r="I98" s="210">
        <f t="shared" si="6"/>
        <v>2.6100000000000345E-2</v>
      </c>
      <c r="J98" s="210">
        <f t="shared" si="7"/>
        <v>12.756598240469378</v>
      </c>
      <c r="K98" s="210">
        <v>10</v>
      </c>
    </row>
    <row r="99" spans="1:13">
      <c r="A99" s="207">
        <v>28</v>
      </c>
      <c r="B99" s="206" t="s">
        <v>1548</v>
      </c>
      <c r="C99" s="206">
        <v>0.41510000000000002</v>
      </c>
      <c r="D99" s="211">
        <v>7.19</v>
      </c>
      <c r="E99" s="211">
        <v>0.20469999999999999</v>
      </c>
      <c r="F99" s="210">
        <f t="shared" si="4"/>
        <v>7.3947000000000003</v>
      </c>
      <c r="G99" s="210">
        <v>7.2107999999999999</v>
      </c>
      <c r="H99" s="210">
        <f t="shared" si="5"/>
        <v>0.1839000000000004</v>
      </c>
      <c r="I99" s="210">
        <f t="shared" si="6"/>
        <v>2.0799999999999597E-2</v>
      </c>
      <c r="J99" s="210">
        <f t="shared" si="7"/>
        <v>10.16121152906673</v>
      </c>
      <c r="K99" s="210">
        <v>1</v>
      </c>
      <c r="L99" s="213">
        <v>43221</v>
      </c>
      <c r="M99" s="213">
        <v>43221</v>
      </c>
    </row>
    <row r="100" spans="1:13">
      <c r="A100" s="206">
        <v>28</v>
      </c>
      <c r="B100" s="206" t="s">
        <v>1348</v>
      </c>
      <c r="C100" s="206">
        <v>0.52159999999999995</v>
      </c>
      <c r="D100" s="211">
        <v>10.9023</v>
      </c>
      <c r="E100" s="211">
        <v>0.2026</v>
      </c>
      <c r="F100" s="210">
        <f t="shared" si="4"/>
        <v>11.104900000000001</v>
      </c>
      <c r="G100" s="210">
        <v>10.923999999999999</v>
      </c>
      <c r="H100" s="210">
        <f t="shared" si="5"/>
        <v>0.18090000000000117</v>
      </c>
      <c r="I100" s="210">
        <f t="shared" si="6"/>
        <v>2.1699999999998831E-2</v>
      </c>
      <c r="J100" s="210">
        <f t="shared" si="7"/>
        <v>10.710760118459444</v>
      </c>
      <c r="K100" s="210">
        <v>15</v>
      </c>
    </row>
    <row r="101" spans="1:13">
      <c r="A101" s="207">
        <v>28</v>
      </c>
      <c r="B101" s="206" t="s">
        <v>705</v>
      </c>
      <c r="C101" s="206">
        <v>1.2867</v>
      </c>
      <c r="D101" s="211">
        <v>11.862</v>
      </c>
      <c r="E101" s="211">
        <v>0.20119999999999999</v>
      </c>
      <c r="F101" s="210">
        <f t="shared" si="4"/>
        <v>12.0632</v>
      </c>
      <c r="G101" s="210">
        <v>11.8704</v>
      </c>
      <c r="H101" s="210">
        <f t="shared" si="5"/>
        <v>0.19280000000000008</v>
      </c>
      <c r="I101" s="210">
        <f t="shared" si="6"/>
        <v>8.3999999999999075E-3</v>
      </c>
      <c r="J101" s="210">
        <f t="shared" si="7"/>
        <v>4.1749502982106899</v>
      </c>
      <c r="K101" s="210">
        <v>29</v>
      </c>
    </row>
    <row r="102" spans="1:13">
      <c r="A102" s="207">
        <v>28</v>
      </c>
      <c r="B102" s="206" t="s">
        <v>969</v>
      </c>
      <c r="C102" s="206">
        <v>1.2393000000000001</v>
      </c>
      <c r="D102" s="211">
        <v>10.6747</v>
      </c>
      <c r="E102" s="211">
        <v>0.19969999999999999</v>
      </c>
      <c r="F102" s="210">
        <f t="shared" si="4"/>
        <v>10.8744</v>
      </c>
      <c r="G102" s="210">
        <v>10.683999999999999</v>
      </c>
      <c r="H102" s="210">
        <f t="shared" si="5"/>
        <v>0.19040000000000035</v>
      </c>
      <c r="I102" s="210">
        <f t="shared" si="6"/>
        <v>9.2999999999996419E-3</v>
      </c>
      <c r="J102" s="210">
        <f t="shared" si="7"/>
        <v>4.6569854782171465</v>
      </c>
      <c r="K102" s="210">
        <v>37</v>
      </c>
    </row>
    <row r="103" spans="1:13">
      <c r="A103" s="207">
        <v>29</v>
      </c>
      <c r="B103" s="206" t="s">
        <v>1705</v>
      </c>
      <c r="C103" s="206">
        <v>0.45800000000000002</v>
      </c>
      <c r="D103" s="210">
        <v>11.154400000000001</v>
      </c>
      <c r="E103" s="211">
        <v>0.20430000000000001</v>
      </c>
      <c r="F103" s="210">
        <f t="shared" si="4"/>
        <v>11.358700000000001</v>
      </c>
      <c r="G103" s="210">
        <v>11.173999999999999</v>
      </c>
      <c r="H103" s="210">
        <f t="shared" si="5"/>
        <v>0.1847000000000012</v>
      </c>
      <c r="I103" s="210">
        <f t="shared" si="6"/>
        <v>1.9599999999998813E-2</v>
      </c>
      <c r="J103" s="210">
        <f t="shared" si="7"/>
        <v>9.5937347038662821</v>
      </c>
      <c r="K103" s="210">
        <v>8</v>
      </c>
      <c r="L103" s="213">
        <v>43212</v>
      </c>
    </row>
    <row r="104" spans="1:13">
      <c r="A104" s="207">
        <v>29</v>
      </c>
      <c r="B104" s="206" t="s">
        <v>1212</v>
      </c>
      <c r="C104" s="206">
        <v>0.51539999999999997</v>
      </c>
      <c r="D104" s="210">
        <v>8.1179000000000006</v>
      </c>
      <c r="E104" s="211">
        <v>0.20630000000000001</v>
      </c>
      <c r="F104" s="210">
        <f t="shared" si="4"/>
        <v>8.3242000000000012</v>
      </c>
      <c r="G104" s="210">
        <v>8.1349</v>
      </c>
      <c r="H104" s="210">
        <f t="shared" si="5"/>
        <v>0.18930000000000113</v>
      </c>
      <c r="I104" s="210">
        <f t="shared" si="6"/>
        <v>1.6999999999998877E-2</v>
      </c>
      <c r="J104" s="210">
        <f t="shared" si="7"/>
        <v>8.2404265632568467</v>
      </c>
      <c r="K104" s="210">
        <v>8</v>
      </c>
      <c r="L104" s="213">
        <v>43213</v>
      </c>
      <c r="M104" s="213">
        <v>43213</v>
      </c>
    </row>
    <row r="105" spans="1:13">
      <c r="A105" s="207">
        <v>29</v>
      </c>
      <c r="B105" s="206" t="s">
        <v>792</v>
      </c>
      <c r="C105" s="206">
        <v>1.2602</v>
      </c>
      <c r="D105" s="210">
        <v>7.7144000000000004</v>
      </c>
      <c r="E105" s="211">
        <v>0.2044</v>
      </c>
      <c r="F105" s="210">
        <f t="shared" si="4"/>
        <v>7.9188000000000001</v>
      </c>
      <c r="G105" s="210">
        <v>7.7206999999999999</v>
      </c>
      <c r="H105" s="210">
        <f t="shared" si="5"/>
        <v>0.19810000000000016</v>
      </c>
      <c r="I105" s="210">
        <f t="shared" si="6"/>
        <v>6.2999999999998335E-3</v>
      </c>
      <c r="J105" s="210">
        <f t="shared" si="7"/>
        <v>3.0821917808218364</v>
      </c>
      <c r="K105" s="210">
        <v>17</v>
      </c>
      <c r="L105" s="213">
        <v>43213</v>
      </c>
      <c r="M105" s="213">
        <v>43213</v>
      </c>
    </row>
    <row r="106" spans="1:13">
      <c r="A106" s="207">
        <v>29</v>
      </c>
      <c r="B106" s="206" t="s">
        <v>755</v>
      </c>
      <c r="C106" s="206">
        <v>1.3573</v>
      </c>
      <c r="D106" s="206">
        <v>9.3175000000000008</v>
      </c>
      <c r="E106" s="211">
        <v>0.20549999999999999</v>
      </c>
      <c r="F106" s="210">
        <f t="shared" si="4"/>
        <v>9.5230000000000015</v>
      </c>
      <c r="G106" s="210">
        <v>9.3400999999999996</v>
      </c>
      <c r="H106" s="210">
        <f t="shared" si="5"/>
        <v>0.18290000000000184</v>
      </c>
      <c r="I106" s="210">
        <f t="shared" si="6"/>
        <v>2.2599999999998149E-2</v>
      </c>
      <c r="J106" s="210">
        <f t="shared" si="7"/>
        <v>10.99756690997477</v>
      </c>
      <c r="K106" s="210">
        <v>2</v>
      </c>
    </row>
    <row r="107" spans="1:13">
      <c r="A107" s="207">
        <v>30</v>
      </c>
      <c r="B107" s="206" t="s">
        <v>845</v>
      </c>
      <c r="C107" s="206">
        <v>1.1567000000000001</v>
      </c>
      <c r="D107" s="210">
        <v>8.0884</v>
      </c>
      <c r="E107" s="211">
        <v>0.20610000000000001</v>
      </c>
      <c r="F107" s="210">
        <f t="shared" si="4"/>
        <v>8.2944999999999993</v>
      </c>
      <c r="G107" s="210">
        <v>8.0965000000000007</v>
      </c>
      <c r="H107" s="210">
        <f t="shared" si="5"/>
        <v>0.19799999999999862</v>
      </c>
      <c r="I107" s="210">
        <f t="shared" si="6"/>
        <v>8.1000000000013839E-3</v>
      </c>
      <c r="J107" s="210">
        <f t="shared" si="7"/>
        <v>3.9301310043674835</v>
      </c>
      <c r="K107" s="210">
        <v>16</v>
      </c>
      <c r="L107" s="213">
        <v>43213</v>
      </c>
      <c r="M107" s="213">
        <v>43213</v>
      </c>
    </row>
    <row r="108" spans="1:13">
      <c r="A108" s="206">
        <v>30</v>
      </c>
      <c r="B108" s="206" t="s">
        <v>1532</v>
      </c>
      <c r="C108" s="206">
        <v>0.4824</v>
      </c>
      <c r="D108" s="211">
        <v>11.003</v>
      </c>
      <c r="E108" s="211">
        <v>0.20799999999999999</v>
      </c>
      <c r="F108" s="210">
        <f t="shared" si="4"/>
        <v>11.211</v>
      </c>
      <c r="G108" s="210">
        <v>11.0259</v>
      </c>
      <c r="H108" s="210">
        <f t="shared" si="5"/>
        <v>0.18510000000000026</v>
      </c>
      <c r="I108" s="210">
        <f t="shared" si="6"/>
        <v>2.2899999999999726E-2</v>
      </c>
      <c r="J108" s="210">
        <f t="shared" si="7"/>
        <v>11.009615384615254</v>
      </c>
      <c r="K108" s="210">
        <v>7</v>
      </c>
      <c r="L108" s="213">
        <v>43221</v>
      </c>
      <c r="M108" s="213">
        <v>43221</v>
      </c>
    </row>
    <row r="109" spans="1:13">
      <c r="A109" s="206">
        <v>30</v>
      </c>
      <c r="B109" s="206" t="s">
        <v>1550</v>
      </c>
      <c r="C109" s="206">
        <v>0.42280000000000001</v>
      </c>
      <c r="D109" s="211">
        <v>7.8388999999999998</v>
      </c>
      <c r="E109" s="211">
        <v>0.2036</v>
      </c>
      <c r="F109" s="210">
        <f t="shared" si="4"/>
        <v>8.0425000000000004</v>
      </c>
      <c r="G109" s="210">
        <v>7.8612000000000002</v>
      </c>
      <c r="H109" s="210">
        <f t="shared" si="5"/>
        <v>0.18130000000000024</v>
      </c>
      <c r="I109" s="210">
        <f t="shared" si="6"/>
        <v>2.2299999999999764E-2</v>
      </c>
      <c r="J109" s="210">
        <f t="shared" si="7"/>
        <v>10.952848722986133</v>
      </c>
      <c r="K109" s="210">
        <v>2</v>
      </c>
    </row>
    <row r="110" spans="1:13">
      <c r="A110" s="207">
        <v>30</v>
      </c>
      <c r="B110" s="206" t="s">
        <v>634</v>
      </c>
      <c r="C110" s="206">
        <v>1.1287</v>
      </c>
      <c r="D110" s="211">
        <v>9.5541999999999998</v>
      </c>
      <c r="E110" s="211">
        <v>0.20119999999999999</v>
      </c>
      <c r="F110" s="210">
        <f t="shared" si="4"/>
        <v>9.7553999999999998</v>
      </c>
      <c r="G110" s="210">
        <v>9.5639000000000003</v>
      </c>
      <c r="H110" s="210">
        <f t="shared" si="5"/>
        <v>0.19149999999999956</v>
      </c>
      <c r="I110" s="210">
        <f t="shared" si="6"/>
        <v>9.7000000000004305E-3</v>
      </c>
      <c r="J110" s="210">
        <f t="shared" si="7"/>
        <v>4.821073558648326</v>
      </c>
      <c r="K110" s="210">
        <v>9</v>
      </c>
    </row>
    <row r="111" spans="1:13">
      <c r="A111" s="210">
        <v>31</v>
      </c>
      <c r="B111" s="215" t="s">
        <v>1646</v>
      </c>
      <c r="C111" s="210">
        <v>0.56530000000000002</v>
      </c>
      <c r="D111" s="210">
        <v>9.8215000000000003</v>
      </c>
      <c r="E111" s="211">
        <v>0.2089</v>
      </c>
      <c r="F111" s="210">
        <f t="shared" si="4"/>
        <v>10.0304</v>
      </c>
      <c r="G111" s="210">
        <v>9.8506</v>
      </c>
      <c r="H111" s="210">
        <f t="shared" si="5"/>
        <v>0.17980000000000018</v>
      </c>
      <c r="I111" s="210">
        <f t="shared" si="6"/>
        <v>2.909999999999982E-2</v>
      </c>
      <c r="J111" s="210">
        <f t="shared" si="7"/>
        <v>13.930110100526482</v>
      </c>
      <c r="K111" s="210">
        <v>33</v>
      </c>
      <c r="L111" s="214">
        <v>43211</v>
      </c>
    </row>
    <row r="112" spans="1:13">
      <c r="A112" s="207">
        <v>31</v>
      </c>
      <c r="B112" s="206" t="s">
        <v>1529</v>
      </c>
      <c r="C112" s="206">
        <v>0.50560000000000005</v>
      </c>
      <c r="D112" s="210">
        <v>10.201499999999999</v>
      </c>
      <c r="E112" s="211">
        <v>0.20619999999999999</v>
      </c>
      <c r="F112" s="210">
        <f t="shared" si="4"/>
        <v>10.4077</v>
      </c>
      <c r="G112" s="210">
        <v>10.230700000000001</v>
      </c>
      <c r="H112" s="210">
        <f t="shared" si="5"/>
        <v>0.1769999999999996</v>
      </c>
      <c r="I112" s="210">
        <f t="shared" si="6"/>
        <v>2.9200000000000392E-2</v>
      </c>
      <c r="J112" s="210">
        <f t="shared" si="7"/>
        <v>14.161008729389133</v>
      </c>
      <c r="K112" s="210">
        <v>11</v>
      </c>
      <c r="L112" s="213">
        <v>43213</v>
      </c>
      <c r="M112" s="213">
        <v>43213</v>
      </c>
    </row>
    <row r="113" spans="1:16">
      <c r="A113" s="207">
        <v>31</v>
      </c>
      <c r="B113" s="206" t="s">
        <v>1000</v>
      </c>
      <c r="C113" s="206">
        <v>1.0949</v>
      </c>
      <c r="D113" s="211">
        <v>9.6783999999999999</v>
      </c>
      <c r="E113" s="211">
        <v>0.2054</v>
      </c>
      <c r="F113" s="210">
        <f t="shared" si="4"/>
        <v>9.883799999999999</v>
      </c>
      <c r="G113" s="210">
        <v>9.6898</v>
      </c>
      <c r="H113" s="210">
        <f t="shared" si="5"/>
        <v>0.19399999999999906</v>
      </c>
      <c r="I113" s="210">
        <f t="shared" si="6"/>
        <v>1.1400000000000937E-2</v>
      </c>
      <c r="J113" s="210">
        <f t="shared" si="7"/>
        <v>5.5501460564756266</v>
      </c>
      <c r="K113" s="210">
        <v>7</v>
      </c>
    </row>
    <row r="114" spans="1:16">
      <c r="A114" s="207">
        <v>31</v>
      </c>
      <c r="B114" s="206" t="s">
        <v>818</v>
      </c>
      <c r="C114" s="206">
        <v>1.2133</v>
      </c>
      <c r="D114" s="206">
        <v>11.443899999999999</v>
      </c>
      <c r="E114" s="211">
        <v>0.2064</v>
      </c>
      <c r="F114" s="210">
        <f t="shared" si="4"/>
        <v>11.6503</v>
      </c>
      <c r="G114" s="210">
        <v>11.485300000000001</v>
      </c>
      <c r="H114" s="210">
        <f t="shared" si="5"/>
        <v>0.16499999999999915</v>
      </c>
      <c r="I114" s="210">
        <f t="shared" si="6"/>
        <v>4.1400000000000853E-2</v>
      </c>
      <c r="J114" s="210">
        <f t="shared" si="7"/>
        <v>20.058139534884134</v>
      </c>
      <c r="K114" s="210">
        <v>23</v>
      </c>
    </row>
    <row r="115" spans="1:16">
      <c r="A115" s="207">
        <v>32</v>
      </c>
      <c r="B115" s="206" t="s">
        <v>1849</v>
      </c>
      <c r="C115" s="206">
        <v>0.48409999999999997</v>
      </c>
      <c r="D115" s="211">
        <v>7.4744999999999999</v>
      </c>
      <c r="E115" s="211">
        <v>0.20019999999999999</v>
      </c>
      <c r="F115" s="210">
        <f t="shared" si="4"/>
        <v>7.6746999999999996</v>
      </c>
      <c r="G115" s="210">
        <v>7.4890999999999996</v>
      </c>
      <c r="H115" s="210">
        <f t="shared" si="5"/>
        <v>0.18559999999999999</v>
      </c>
      <c r="I115" s="210">
        <f t="shared" si="6"/>
        <v>1.4600000000000002E-2</v>
      </c>
      <c r="J115" s="210">
        <f t="shared" si="7"/>
        <v>7.292707292707294</v>
      </c>
      <c r="K115" s="210">
        <v>26</v>
      </c>
      <c r="L115" s="213">
        <v>43221</v>
      </c>
      <c r="M115" s="213">
        <v>43221</v>
      </c>
    </row>
    <row r="116" spans="1:16">
      <c r="A116" s="207">
        <v>32</v>
      </c>
      <c r="B116" s="206" t="s">
        <v>745</v>
      </c>
      <c r="C116" s="206">
        <v>1.0985</v>
      </c>
      <c r="D116" s="211">
        <v>10.8552</v>
      </c>
      <c r="E116" s="211">
        <v>0.2059</v>
      </c>
      <c r="F116" s="210">
        <f t="shared" si="4"/>
        <v>11.0611</v>
      </c>
      <c r="G116" s="210">
        <v>10.870799999999999</v>
      </c>
      <c r="H116" s="210">
        <f t="shared" si="5"/>
        <v>0.19030000000000058</v>
      </c>
      <c r="I116" s="210">
        <f t="shared" si="6"/>
        <v>1.559999999999942E-2</v>
      </c>
      <c r="J116" s="210">
        <f t="shared" si="7"/>
        <v>7.5764934434188538</v>
      </c>
      <c r="K116" s="210">
        <v>25</v>
      </c>
    </row>
    <row r="117" spans="1:16">
      <c r="A117" s="206">
        <v>32</v>
      </c>
      <c r="B117" s="206" t="s">
        <v>1523</v>
      </c>
      <c r="C117" s="206">
        <v>0.47810000000000002</v>
      </c>
      <c r="D117" s="211">
        <v>10.3132</v>
      </c>
      <c r="E117" s="211">
        <v>0.20019999999999999</v>
      </c>
      <c r="F117" s="210">
        <f t="shared" si="4"/>
        <v>10.513400000000001</v>
      </c>
      <c r="G117" s="210">
        <v>10.3302</v>
      </c>
      <c r="H117" s="210">
        <f t="shared" si="5"/>
        <v>0.18320000000000114</v>
      </c>
      <c r="I117" s="210">
        <f t="shared" si="6"/>
        <v>1.6999999999998849E-2</v>
      </c>
      <c r="J117" s="210">
        <f t="shared" si="7"/>
        <v>8.4915084915079166</v>
      </c>
      <c r="K117" s="210">
        <v>1</v>
      </c>
    </row>
    <row r="118" spans="1:16">
      <c r="A118" s="207">
        <v>32</v>
      </c>
      <c r="B118" s="206" t="s">
        <v>985</v>
      </c>
      <c r="C118" s="206">
        <v>1.0456000000000001</v>
      </c>
      <c r="D118" s="211">
        <v>10.153499999999999</v>
      </c>
      <c r="E118" s="211">
        <v>0.20519999999999999</v>
      </c>
      <c r="F118" s="210">
        <f t="shared" si="4"/>
        <v>10.358699999999999</v>
      </c>
      <c r="G118" s="210">
        <v>10.164899999999999</v>
      </c>
      <c r="H118" s="210">
        <f t="shared" si="5"/>
        <v>0.19379999999999953</v>
      </c>
      <c r="I118" s="210">
        <f t="shared" si="6"/>
        <v>1.1400000000000465E-2</v>
      </c>
      <c r="J118" s="210">
        <f t="shared" si="7"/>
        <v>5.5555555555557818</v>
      </c>
      <c r="K118" s="210">
        <v>25</v>
      </c>
    </row>
    <row r="119" spans="1:16">
      <c r="A119" s="206">
        <v>33</v>
      </c>
      <c r="B119" s="210" t="s">
        <v>689</v>
      </c>
      <c r="C119" s="210">
        <v>1.3465</v>
      </c>
      <c r="D119" s="211">
        <v>10.415800000000001</v>
      </c>
      <c r="E119" s="211">
        <v>0.20080000000000001</v>
      </c>
      <c r="F119" s="210">
        <f t="shared" si="4"/>
        <v>10.6166</v>
      </c>
      <c r="G119" s="210">
        <v>10.424899999999999</v>
      </c>
      <c r="H119" s="210">
        <f t="shared" si="5"/>
        <v>0.19170000000000087</v>
      </c>
      <c r="I119" s="210">
        <f t="shared" si="6"/>
        <v>9.0999999999991366E-3</v>
      </c>
      <c r="J119" s="210">
        <f t="shared" si="7"/>
        <v>4.5318725099597295</v>
      </c>
      <c r="K119" s="210">
        <v>17</v>
      </c>
      <c r="L119" s="217">
        <v>43186.458333333336</v>
      </c>
      <c r="M119" s="217">
        <v>43186.625</v>
      </c>
      <c r="N119" s="206" t="s">
        <v>2568</v>
      </c>
      <c r="O119" s="210" t="s">
        <v>2615</v>
      </c>
    </row>
    <row r="120" spans="1:16">
      <c r="A120" s="206">
        <v>33</v>
      </c>
      <c r="B120" s="210" t="s">
        <v>1494</v>
      </c>
      <c r="C120" s="210">
        <v>0.43240000000000001</v>
      </c>
      <c r="D120" s="211">
        <v>8.8607999999999993</v>
      </c>
      <c r="E120" s="211">
        <v>0.20230000000000001</v>
      </c>
      <c r="F120" s="210">
        <f t="shared" si="4"/>
        <v>9.0630999999999986</v>
      </c>
      <c r="G120" s="210">
        <v>8.8826000000000001</v>
      </c>
      <c r="H120" s="210">
        <f t="shared" si="5"/>
        <v>0.18049999999999855</v>
      </c>
      <c r="I120" s="210">
        <f t="shared" si="6"/>
        <v>2.1800000000001457E-2</v>
      </c>
      <c r="J120" s="210">
        <f t="shared" si="7"/>
        <v>10.776075135937448</v>
      </c>
      <c r="K120" s="210">
        <v>18</v>
      </c>
      <c r="L120" s="217">
        <v>43186.458333333336</v>
      </c>
      <c r="M120" s="217">
        <v>43186.625</v>
      </c>
      <c r="N120" s="206" t="s">
        <v>2568</v>
      </c>
      <c r="O120" s="210"/>
    </row>
    <row r="121" spans="1:16">
      <c r="A121" s="206">
        <v>33</v>
      </c>
      <c r="B121" s="210" t="s">
        <v>1684</v>
      </c>
      <c r="C121" s="210">
        <v>0.54310000000000003</v>
      </c>
      <c r="D121" s="211">
        <v>9.2353000000000005</v>
      </c>
      <c r="E121" s="211">
        <v>0.20069999999999999</v>
      </c>
      <c r="F121" s="210">
        <f t="shared" si="4"/>
        <v>9.4359999999999999</v>
      </c>
      <c r="G121" s="210">
        <v>9.2540999999999993</v>
      </c>
      <c r="H121" s="210">
        <f t="shared" si="5"/>
        <v>0.18190000000000062</v>
      </c>
      <c r="I121" s="210">
        <f t="shared" si="6"/>
        <v>1.8799999999999373E-2</v>
      </c>
      <c r="J121" s="210">
        <f t="shared" si="7"/>
        <v>9.3672147483803556</v>
      </c>
      <c r="K121" s="210">
        <v>19</v>
      </c>
      <c r="L121" s="217">
        <v>43186.458333333336</v>
      </c>
      <c r="M121" s="217">
        <v>43186.625</v>
      </c>
      <c r="N121" s="206" t="s">
        <v>2568</v>
      </c>
      <c r="O121" s="210"/>
    </row>
    <row r="122" spans="1:16">
      <c r="A122" s="206">
        <v>34</v>
      </c>
      <c r="B122" s="206" t="s">
        <v>1117</v>
      </c>
      <c r="C122" s="206">
        <v>1.2261</v>
      </c>
      <c r="D122" s="206">
        <v>8.1184999999999992</v>
      </c>
      <c r="E122" s="206">
        <v>0.2031</v>
      </c>
      <c r="F122" s="206">
        <f t="shared" si="4"/>
        <v>8.3215999999999983</v>
      </c>
      <c r="G122" s="206">
        <v>8.1336999999999993</v>
      </c>
      <c r="H122" s="206">
        <f t="shared" si="5"/>
        <v>0.18789999999999907</v>
      </c>
      <c r="I122" s="210">
        <f t="shared" si="6"/>
        <v>1.5200000000000935E-2</v>
      </c>
      <c r="J122" s="210">
        <f t="shared" si="7"/>
        <v>7.4839980305272942</v>
      </c>
      <c r="K122" s="206">
        <v>9</v>
      </c>
      <c r="L122" s="206" t="s">
        <v>2604</v>
      </c>
      <c r="M122" s="206" t="s">
        <v>2603</v>
      </c>
      <c r="N122" s="206" t="s">
        <v>2568</v>
      </c>
    </row>
    <row r="123" spans="1:16">
      <c r="A123" s="206">
        <v>34</v>
      </c>
      <c r="B123" s="206" t="s">
        <v>1401</v>
      </c>
      <c r="C123" s="206">
        <v>0.58889999999999998</v>
      </c>
      <c r="D123" s="206">
        <v>9.2355</v>
      </c>
      <c r="E123" s="206">
        <v>0.20250000000000001</v>
      </c>
      <c r="F123" s="206">
        <f t="shared" si="4"/>
        <v>9.4380000000000006</v>
      </c>
      <c r="G123" s="206">
        <v>9.2577999999999996</v>
      </c>
      <c r="H123" s="206">
        <f t="shared" si="5"/>
        <v>0.18020000000000103</v>
      </c>
      <c r="I123" s="210">
        <f t="shared" si="6"/>
        <v>2.2299999999998987E-2</v>
      </c>
      <c r="J123" s="210">
        <f t="shared" si="7"/>
        <v>11.012345679011846</v>
      </c>
      <c r="K123" s="206">
        <v>10</v>
      </c>
      <c r="L123" s="206" t="s">
        <v>2604</v>
      </c>
      <c r="M123" s="206" t="s">
        <v>2603</v>
      </c>
      <c r="N123" s="206" t="s">
        <v>2568</v>
      </c>
    </row>
    <row r="124" spans="1:16">
      <c r="A124" s="206">
        <v>34</v>
      </c>
      <c r="B124" s="206" t="s">
        <v>1534</v>
      </c>
      <c r="C124" s="206">
        <v>0.70489999999999997</v>
      </c>
      <c r="D124" s="206">
        <v>8.8455999999999992</v>
      </c>
      <c r="E124" s="206">
        <v>0.20119999999999999</v>
      </c>
      <c r="F124" s="206">
        <f t="shared" si="4"/>
        <v>9.0467999999999993</v>
      </c>
      <c r="G124" s="206">
        <v>8.9246999999999996</v>
      </c>
      <c r="H124" s="206">
        <f t="shared" si="5"/>
        <v>0.12209999999999965</v>
      </c>
      <c r="I124" s="210">
        <f t="shared" si="6"/>
        <v>7.9100000000000337E-2</v>
      </c>
      <c r="J124" s="210">
        <f t="shared" si="7"/>
        <v>39.314115308151266</v>
      </c>
      <c r="K124" s="206">
        <v>11</v>
      </c>
      <c r="L124" s="206" t="s">
        <v>2604</v>
      </c>
      <c r="M124" s="206" t="s">
        <v>2603</v>
      </c>
      <c r="N124" s="206" t="s">
        <v>2568</v>
      </c>
    </row>
    <row r="125" spans="1:16">
      <c r="A125" s="210">
        <v>35</v>
      </c>
      <c r="B125" s="210" t="s">
        <v>1072</v>
      </c>
      <c r="C125" s="211">
        <v>1.2358</v>
      </c>
      <c r="D125" s="210">
        <v>10.739100000000001</v>
      </c>
      <c r="E125" s="211">
        <v>0.2031</v>
      </c>
      <c r="F125" s="210">
        <f t="shared" si="4"/>
        <v>10.9422</v>
      </c>
      <c r="G125" s="210">
        <v>10.754</v>
      </c>
      <c r="H125" s="210">
        <f t="shared" si="5"/>
        <v>0.18820000000000014</v>
      </c>
      <c r="I125" s="210">
        <f t="shared" si="6"/>
        <v>1.4899999999999858E-2</v>
      </c>
      <c r="J125" s="210">
        <f t="shared" si="7"/>
        <v>7.3362875430821557</v>
      </c>
      <c r="K125" s="210">
        <v>13</v>
      </c>
      <c r="L125" s="214">
        <v>43206</v>
      </c>
      <c r="M125" s="214">
        <v>43206</v>
      </c>
      <c r="N125" s="210"/>
      <c r="O125" s="210"/>
    </row>
    <row r="126" spans="1:16">
      <c r="A126" s="210">
        <v>35</v>
      </c>
      <c r="B126" s="210" t="s">
        <v>1077</v>
      </c>
      <c r="C126" s="211">
        <v>1.3553999999999999</v>
      </c>
      <c r="D126" s="210">
        <v>11.0875</v>
      </c>
      <c r="E126" s="211">
        <v>0.2036</v>
      </c>
      <c r="F126" s="210">
        <f t="shared" si="4"/>
        <v>11.2911</v>
      </c>
      <c r="G126" s="210">
        <v>11.0983</v>
      </c>
      <c r="H126" s="210">
        <f t="shared" si="5"/>
        <v>0.19280000000000008</v>
      </c>
      <c r="I126" s="210">
        <f t="shared" si="6"/>
        <v>1.0799999999999921E-2</v>
      </c>
      <c r="J126" s="210">
        <f t="shared" si="7"/>
        <v>5.3045186640471123</v>
      </c>
      <c r="K126" s="210">
        <v>14</v>
      </c>
      <c r="L126" s="214">
        <v>43206</v>
      </c>
      <c r="M126" s="214">
        <v>43206</v>
      </c>
      <c r="N126" s="210"/>
      <c r="O126" s="210"/>
    </row>
    <row r="127" spans="1:16">
      <c r="A127" s="210">
        <v>35</v>
      </c>
      <c r="B127" s="210" t="s">
        <v>1318</v>
      </c>
      <c r="C127" s="211">
        <v>0.52159999999999995</v>
      </c>
      <c r="D127" s="210">
        <v>7.3171999999999997</v>
      </c>
      <c r="E127" s="211">
        <v>0.20230000000000001</v>
      </c>
      <c r="F127" s="210">
        <f t="shared" si="4"/>
        <v>7.5194999999999999</v>
      </c>
      <c r="G127" s="210">
        <v>7.3377999999999997</v>
      </c>
      <c r="H127" s="210">
        <f t="shared" si="5"/>
        <v>0.18170000000000019</v>
      </c>
      <c r="I127" s="210">
        <f t="shared" si="6"/>
        <v>2.0599999999999813E-2</v>
      </c>
      <c r="J127" s="210">
        <f t="shared" si="7"/>
        <v>10.182896688086906</v>
      </c>
      <c r="K127" s="210">
        <v>15</v>
      </c>
      <c r="L127" s="214">
        <v>43206</v>
      </c>
      <c r="M127" s="214">
        <v>43206</v>
      </c>
      <c r="N127" s="210"/>
      <c r="O127" s="210"/>
      <c r="P127" s="184" t="s">
        <v>2614</v>
      </c>
    </row>
    <row r="128" spans="1:16">
      <c r="A128" s="210">
        <v>35</v>
      </c>
      <c r="B128" s="210" t="s">
        <v>1380</v>
      </c>
      <c r="C128" s="211">
        <v>0.61919999999999997</v>
      </c>
      <c r="D128" s="210">
        <v>8.1677999999999997</v>
      </c>
      <c r="E128" s="211">
        <v>0.20930000000000001</v>
      </c>
      <c r="F128" s="210">
        <f t="shared" si="4"/>
        <v>8.3771000000000004</v>
      </c>
      <c r="G128" s="210">
        <v>8.2066999999999997</v>
      </c>
      <c r="H128" s="210">
        <f t="shared" si="5"/>
        <v>0.17040000000000077</v>
      </c>
      <c r="I128" s="210">
        <f t="shared" si="6"/>
        <v>3.8899999999999241E-2</v>
      </c>
      <c r="J128" s="210">
        <f t="shared" si="7"/>
        <v>18.585762064022571</v>
      </c>
      <c r="K128" s="210">
        <v>16</v>
      </c>
      <c r="L128" s="214">
        <v>43206</v>
      </c>
      <c r="M128" s="214">
        <v>43206</v>
      </c>
      <c r="N128" s="210"/>
      <c r="O128" s="210"/>
    </row>
    <row r="129" spans="1:15">
      <c r="A129" s="210">
        <v>36</v>
      </c>
      <c r="B129" s="215" t="s">
        <v>1015</v>
      </c>
      <c r="C129" s="210">
        <v>1.3523000000000001</v>
      </c>
      <c r="D129" s="210">
        <v>10.114000000000001</v>
      </c>
      <c r="E129" s="210">
        <v>0.20669999999999999</v>
      </c>
      <c r="F129" s="210">
        <f t="shared" si="4"/>
        <v>10.3207</v>
      </c>
      <c r="G129" s="210">
        <v>10.120799999999999</v>
      </c>
      <c r="H129" s="210">
        <f t="shared" si="5"/>
        <v>0.1999000000000013</v>
      </c>
      <c r="I129" s="210">
        <f t="shared" si="6"/>
        <v>6.799999999998696E-3</v>
      </c>
      <c r="J129" s="210">
        <f t="shared" si="7"/>
        <v>3.2897919690366213</v>
      </c>
      <c r="K129" s="210">
        <v>25</v>
      </c>
      <c r="L129" s="214">
        <v>43188</v>
      </c>
      <c r="M129" s="214">
        <v>43188</v>
      </c>
      <c r="N129" s="210"/>
      <c r="O129" s="210"/>
    </row>
    <row r="130" spans="1:15">
      <c r="A130" s="210">
        <v>36</v>
      </c>
      <c r="B130" s="215" t="s">
        <v>1044</v>
      </c>
      <c r="C130" s="211">
        <v>1.4216</v>
      </c>
      <c r="D130" s="211">
        <v>10.076000000000001</v>
      </c>
      <c r="E130" s="211">
        <v>0.20599999999999999</v>
      </c>
      <c r="F130" s="210">
        <f t="shared" ref="F130:F193" si="8">D130+E130</f>
        <v>10.282</v>
      </c>
      <c r="G130" s="210">
        <v>10.080299999999999</v>
      </c>
      <c r="H130" s="210">
        <f t="shared" ref="H130:H193" si="9">(F130-G130)</f>
        <v>0.20170000000000066</v>
      </c>
      <c r="I130" s="210">
        <f t="shared" ref="I130:I193" si="10">E130-H130</f>
        <v>4.2999999999993321E-3</v>
      </c>
      <c r="J130" s="210">
        <f t="shared" ref="J130:J193" si="11">(I130/E130)*100</f>
        <v>2.0873786407763748</v>
      </c>
      <c r="K130" s="210">
        <v>21</v>
      </c>
      <c r="L130" s="214">
        <v>43199</v>
      </c>
      <c r="M130" s="214">
        <v>43199</v>
      </c>
      <c r="N130" s="210"/>
      <c r="O130" s="210"/>
    </row>
    <row r="131" spans="1:15">
      <c r="A131" s="210">
        <v>36</v>
      </c>
      <c r="B131" s="215" t="s">
        <v>1500</v>
      </c>
      <c r="C131" s="211">
        <v>0.51780000000000004</v>
      </c>
      <c r="D131" s="211">
        <v>10.1157</v>
      </c>
      <c r="E131" s="211">
        <v>0.20710000000000001</v>
      </c>
      <c r="F131" s="210">
        <f t="shared" si="8"/>
        <v>10.322800000000001</v>
      </c>
      <c r="G131" s="210">
        <v>10.1289</v>
      </c>
      <c r="H131" s="210">
        <f t="shared" si="9"/>
        <v>0.19390000000000107</v>
      </c>
      <c r="I131" s="210">
        <f t="shared" si="10"/>
        <v>1.3199999999998935E-2</v>
      </c>
      <c r="J131" s="210">
        <f t="shared" si="11"/>
        <v>6.3737324963780466</v>
      </c>
      <c r="K131" s="210">
        <v>22</v>
      </c>
      <c r="L131" s="214">
        <v>43199</v>
      </c>
      <c r="M131" s="214">
        <v>43199</v>
      </c>
      <c r="N131" s="210"/>
      <c r="O131" s="210"/>
    </row>
    <row r="132" spans="1:15">
      <c r="A132" s="210">
        <v>36</v>
      </c>
      <c r="B132" s="215" t="s">
        <v>1543</v>
      </c>
      <c r="C132" s="211">
        <v>0.48480000000000001</v>
      </c>
      <c r="D132" s="211">
        <v>10.521000000000001</v>
      </c>
      <c r="E132" s="211">
        <v>0.20599999999999999</v>
      </c>
      <c r="F132" s="210">
        <f t="shared" si="8"/>
        <v>10.727</v>
      </c>
      <c r="G132" s="210">
        <v>10.5381</v>
      </c>
      <c r="H132" s="210">
        <f t="shared" si="9"/>
        <v>0.18890000000000029</v>
      </c>
      <c r="I132" s="210">
        <f t="shared" si="10"/>
        <v>1.7099999999999699E-2</v>
      </c>
      <c r="J132" s="210">
        <f t="shared" si="11"/>
        <v>8.3009708737862624</v>
      </c>
      <c r="K132" s="210">
        <v>23</v>
      </c>
      <c r="L132" s="214">
        <v>43199</v>
      </c>
      <c r="M132" s="214">
        <v>43199</v>
      </c>
      <c r="N132" s="210"/>
      <c r="O132" s="215" t="s">
        <v>2613</v>
      </c>
    </row>
    <row r="133" spans="1:15">
      <c r="A133" s="210">
        <v>37</v>
      </c>
      <c r="B133" s="210" t="s">
        <v>1052</v>
      </c>
      <c r="C133" s="210">
        <v>1.1639999999999999</v>
      </c>
      <c r="D133" s="210">
        <v>8.7021999999999995</v>
      </c>
      <c r="E133" s="210">
        <v>0.20430000000000001</v>
      </c>
      <c r="F133" s="210">
        <f t="shared" si="8"/>
        <v>8.9064999999999994</v>
      </c>
      <c r="G133" s="210">
        <v>8.7190999999999992</v>
      </c>
      <c r="H133" s="210">
        <f t="shared" si="9"/>
        <v>0.18740000000000023</v>
      </c>
      <c r="I133" s="210">
        <f t="shared" si="10"/>
        <v>1.6899999999999776E-2</v>
      </c>
      <c r="J133" s="210">
        <f t="shared" si="11"/>
        <v>8.2721488007830519</v>
      </c>
      <c r="K133" s="210">
        <v>21</v>
      </c>
      <c r="L133" s="214">
        <v>43188</v>
      </c>
      <c r="M133" s="214">
        <v>43188</v>
      </c>
      <c r="N133" s="210"/>
      <c r="O133" s="210"/>
    </row>
    <row r="134" spans="1:15">
      <c r="A134" s="210">
        <v>37</v>
      </c>
      <c r="B134" s="210" t="s">
        <v>1078</v>
      </c>
      <c r="C134" s="210">
        <v>0.86729999999999996</v>
      </c>
      <c r="D134" s="210">
        <v>9.9171999999999993</v>
      </c>
      <c r="E134" s="210">
        <v>0.20399999999999999</v>
      </c>
      <c r="F134" s="210">
        <f t="shared" si="8"/>
        <v>10.1212</v>
      </c>
      <c r="G134" s="210">
        <v>10.0619</v>
      </c>
      <c r="H134" s="210">
        <f t="shared" si="9"/>
        <v>5.9300000000000352E-2</v>
      </c>
      <c r="I134" s="210">
        <f t="shared" si="10"/>
        <v>0.14469999999999963</v>
      </c>
      <c r="J134" s="210">
        <f t="shared" si="11"/>
        <v>70.931372549019429</v>
      </c>
      <c r="K134" s="210">
        <v>22</v>
      </c>
      <c r="L134" s="214">
        <v>43188</v>
      </c>
      <c r="M134" s="214">
        <v>43188</v>
      </c>
      <c r="N134" s="210"/>
      <c r="O134" s="210"/>
    </row>
    <row r="135" spans="1:15">
      <c r="A135" s="210">
        <v>37</v>
      </c>
      <c r="B135" s="210" t="s">
        <v>1522</v>
      </c>
      <c r="C135" s="210">
        <v>0.66790000000000005</v>
      </c>
      <c r="D135" s="210">
        <v>10.7432</v>
      </c>
      <c r="E135" s="210">
        <v>0.2009</v>
      </c>
      <c r="F135" s="210">
        <f t="shared" si="8"/>
        <v>10.944100000000001</v>
      </c>
      <c r="G135" s="210">
        <v>10.773400000000001</v>
      </c>
      <c r="H135" s="210">
        <f t="shared" si="9"/>
        <v>0.17070000000000007</v>
      </c>
      <c r="I135" s="210">
        <f t="shared" si="10"/>
        <v>3.0199999999999921E-2</v>
      </c>
      <c r="J135" s="210">
        <f t="shared" si="11"/>
        <v>15.032354405176665</v>
      </c>
      <c r="K135" s="210">
        <v>23</v>
      </c>
      <c r="L135" s="214">
        <v>43188</v>
      </c>
      <c r="M135" s="214">
        <v>43188</v>
      </c>
      <c r="N135" s="210"/>
      <c r="O135" s="210"/>
    </row>
    <row r="136" spans="1:15">
      <c r="A136" s="210">
        <v>37</v>
      </c>
      <c r="B136" s="210" t="s">
        <v>1691</v>
      </c>
      <c r="C136" s="210">
        <v>0.66649999999999998</v>
      </c>
      <c r="D136" s="210">
        <v>11.0029</v>
      </c>
      <c r="E136" s="210">
        <v>0.2034</v>
      </c>
      <c r="F136" s="210">
        <f t="shared" si="8"/>
        <v>11.206300000000001</v>
      </c>
      <c r="G136" s="210">
        <v>11.0541</v>
      </c>
      <c r="H136" s="210">
        <f t="shared" si="9"/>
        <v>0.15220000000000056</v>
      </c>
      <c r="I136" s="210">
        <f t="shared" si="10"/>
        <v>5.119999999999944E-2</v>
      </c>
      <c r="J136" s="210">
        <f t="shared" si="11"/>
        <v>25.172074729596577</v>
      </c>
      <c r="K136" s="210">
        <v>24</v>
      </c>
      <c r="L136" s="214">
        <v>43188</v>
      </c>
      <c r="M136" s="214">
        <v>43188</v>
      </c>
      <c r="N136" s="210"/>
      <c r="O136" s="210"/>
    </row>
    <row r="137" spans="1:15">
      <c r="A137" s="210">
        <v>38</v>
      </c>
      <c r="B137" s="215" t="s">
        <v>994</v>
      </c>
      <c r="C137" s="210">
        <v>1.1283000000000001</v>
      </c>
      <c r="D137" s="210">
        <v>8.8604000000000003</v>
      </c>
      <c r="E137" s="210">
        <v>0.2074</v>
      </c>
      <c r="F137" s="210">
        <f t="shared" si="8"/>
        <v>9.0678000000000001</v>
      </c>
      <c r="G137" s="210">
        <v>8.8747000000000007</v>
      </c>
      <c r="H137" s="210">
        <f t="shared" si="9"/>
        <v>0.19309999999999938</v>
      </c>
      <c r="I137" s="210">
        <f t="shared" si="10"/>
        <v>1.4300000000000618E-2</v>
      </c>
      <c r="J137" s="210">
        <f t="shared" si="11"/>
        <v>6.8948891031825541</v>
      </c>
      <c r="K137" s="210">
        <v>26</v>
      </c>
      <c r="L137" s="214">
        <v>43188</v>
      </c>
      <c r="M137" s="214">
        <v>43188</v>
      </c>
      <c r="N137" s="210"/>
      <c r="O137" s="210"/>
    </row>
    <row r="138" spans="1:15">
      <c r="A138" s="210">
        <v>38</v>
      </c>
      <c r="B138" s="215" t="s">
        <v>1054</v>
      </c>
      <c r="C138" s="210">
        <v>0.86399999999999999</v>
      </c>
      <c r="D138" s="210">
        <v>9.1971000000000007</v>
      </c>
      <c r="E138" s="210">
        <v>0.2087</v>
      </c>
      <c r="F138" s="210">
        <f t="shared" si="8"/>
        <v>9.405800000000001</v>
      </c>
      <c r="G138" s="210">
        <v>9.2425999999999995</v>
      </c>
      <c r="H138" s="210">
        <f t="shared" si="9"/>
        <v>0.16320000000000157</v>
      </c>
      <c r="I138" s="210">
        <f t="shared" si="10"/>
        <v>4.5499999999998431E-2</v>
      </c>
      <c r="J138" s="210">
        <f t="shared" si="11"/>
        <v>21.801629132725651</v>
      </c>
      <c r="K138" s="210">
        <v>27</v>
      </c>
      <c r="L138" s="214">
        <v>43188</v>
      </c>
      <c r="M138" s="214">
        <v>43188</v>
      </c>
      <c r="N138" s="210"/>
      <c r="O138" s="210"/>
    </row>
    <row r="139" spans="1:15">
      <c r="A139" s="210">
        <v>38</v>
      </c>
      <c r="B139" s="215" t="s">
        <v>1347</v>
      </c>
      <c r="C139" s="210">
        <v>0.59689999999999999</v>
      </c>
      <c r="D139" s="211">
        <v>7.4748000000000001</v>
      </c>
      <c r="E139" s="211">
        <v>0.20180000000000001</v>
      </c>
      <c r="F139" s="210">
        <f t="shared" si="8"/>
        <v>7.6766000000000005</v>
      </c>
      <c r="G139" s="210">
        <v>7.5014000000000003</v>
      </c>
      <c r="H139" s="210">
        <f t="shared" si="9"/>
        <v>0.17520000000000024</v>
      </c>
      <c r="I139" s="210">
        <f t="shared" si="10"/>
        <v>2.6599999999999763E-2</v>
      </c>
      <c r="J139" s="210">
        <f t="shared" si="11"/>
        <v>13.181367690782835</v>
      </c>
      <c r="K139" s="210">
        <v>28</v>
      </c>
      <c r="L139" s="214">
        <v>43188</v>
      </c>
      <c r="M139" s="214">
        <v>43188</v>
      </c>
      <c r="N139" s="210"/>
      <c r="O139" s="210"/>
    </row>
    <row r="140" spans="1:15">
      <c r="A140" s="210">
        <v>38</v>
      </c>
      <c r="B140" s="215" t="s">
        <v>1551</v>
      </c>
      <c r="C140" s="210">
        <v>0.53339999999999999</v>
      </c>
      <c r="D140" s="211">
        <v>7.0739999999999998</v>
      </c>
      <c r="E140" s="211">
        <v>0.20050000000000001</v>
      </c>
      <c r="F140" s="210">
        <f t="shared" si="8"/>
        <v>7.2744999999999997</v>
      </c>
      <c r="G140" s="210">
        <v>7.1116999999999999</v>
      </c>
      <c r="H140" s="210">
        <f t="shared" si="9"/>
        <v>0.16279999999999983</v>
      </c>
      <c r="I140" s="210">
        <f t="shared" si="10"/>
        <v>3.7700000000000178E-2</v>
      </c>
      <c r="J140" s="210">
        <f t="shared" si="11"/>
        <v>18.802992518703331</v>
      </c>
      <c r="K140" s="210">
        <v>29</v>
      </c>
      <c r="L140" s="214">
        <v>43188</v>
      </c>
      <c r="M140" s="214">
        <v>43188</v>
      </c>
      <c r="N140" s="210"/>
      <c r="O140" s="210"/>
    </row>
    <row r="141" spans="1:15">
      <c r="A141" s="206">
        <v>39</v>
      </c>
      <c r="B141" s="206" t="s">
        <v>1076</v>
      </c>
      <c r="C141" s="206">
        <v>1.2951999999999999</v>
      </c>
      <c r="D141" s="206">
        <v>8.3538999999999994</v>
      </c>
      <c r="E141" s="206">
        <v>0.2019</v>
      </c>
      <c r="F141" s="206">
        <f t="shared" si="8"/>
        <v>8.5557999999999996</v>
      </c>
      <c r="G141" s="206">
        <v>8.3606999999999996</v>
      </c>
      <c r="H141" s="206">
        <f t="shared" si="9"/>
        <v>0.19510000000000005</v>
      </c>
      <c r="I141" s="210">
        <f t="shared" si="10"/>
        <v>6.799999999999945E-3</v>
      </c>
      <c r="J141" s="210">
        <f t="shared" si="11"/>
        <v>3.3680039623575757</v>
      </c>
      <c r="K141" s="206">
        <v>24</v>
      </c>
      <c r="L141" s="206" t="s">
        <v>2604</v>
      </c>
      <c r="M141" s="206" t="s">
        <v>2603</v>
      </c>
      <c r="N141" s="206" t="s">
        <v>2568</v>
      </c>
    </row>
    <row r="142" spans="1:15">
      <c r="A142" s="206">
        <v>39</v>
      </c>
      <c r="B142" s="206" t="s">
        <v>704</v>
      </c>
      <c r="C142" s="206">
        <v>1.2641</v>
      </c>
      <c r="D142" s="206">
        <v>9.1565999999999992</v>
      </c>
      <c r="E142" s="206">
        <v>0.20469999999999999</v>
      </c>
      <c r="F142" s="206">
        <f t="shared" si="8"/>
        <v>9.3613</v>
      </c>
      <c r="G142" s="206">
        <v>9.1640999999999995</v>
      </c>
      <c r="H142" s="206">
        <f t="shared" si="9"/>
        <v>0.19720000000000049</v>
      </c>
      <c r="I142" s="210">
        <f t="shared" si="10"/>
        <v>7.4999999999995071E-3</v>
      </c>
      <c r="J142" s="210">
        <f t="shared" si="11"/>
        <v>3.6638983878844686</v>
      </c>
      <c r="K142" s="206">
        <v>25</v>
      </c>
      <c r="L142" s="206" t="s">
        <v>2604</v>
      </c>
      <c r="M142" s="206" t="s">
        <v>2603</v>
      </c>
      <c r="N142" s="206" t="s">
        <v>2568</v>
      </c>
    </row>
    <row r="143" spans="1:15">
      <c r="A143" s="206">
        <v>39</v>
      </c>
      <c r="B143" s="206" t="s">
        <v>1836</v>
      </c>
      <c r="C143" s="206">
        <v>0.60909999999999997</v>
      </c>
      <c r="D143" s="206">
        <v>8.4418000000000006</v>
      </c>
      <c r="E143" s="206">
        <v>0.2041</v>
      </c>
      <c r="F143" s="206">
        <f t="shared" si="8"/>
        <v>8.645900000000001</v>
      </c>
      <c r="G143" s="206">
        <v>8.4620999999999995</v>
      </c>
      <c r="H143" s="206">
        <f t="shared" si="9"/>
        <v>0.18380000000000152</v>
      </c>
      <c r="I143" s="210">
        <f t="shared" si="10"/>
        <v>2.0299999999998486E-2</v>
      </c>
      <c r="J143" s="210">
        <f t="shared" si="11"/>
        <v>9.9461048505627083</v>
      </c>
      <c r="K143" s="206">
        <v>26</v>
      </c>
      <c r="L143" s="206" t="s">
        <v>2604</v>
      </c>
      <c r="M143" s="206" t="s">
        <v>2603</v>
      </c>
      <c r="N143" s="206" t="s">
        <v>2568</v>
      </c>
    </row>
    <row r="144" spans="1:15">
      <c r="A144" s="206">
        <v>39</v>
      </c>
      <c r="B144" s="206" t="s">
        <v>1484</v>
      </c>
      <c r="C144" s="206">
        <v>0.57299999999999995</v>
      </c>
      <c r="D144" s="206">
        <v>7.8696000000000002</v>
      </c>
      <c r="E144" s="206">
        <v>0.20100000000000001</v>
      </c>
      <c r="F144" s="206">
        <f t="shared" si="8"/>
        <v>8.0706000000000007</v>
      </c>
      <c r="G144" s="206">
        <v>7.8784999999999998</v>
      </c>
      <c r="H144" s="206">
        <f t="shared" si="9"/>
        <v>0.19210000000000083</v>
      </c>
      <c r="I144" s="210">
        <f t="shared" si="10"/>
        <v>8.8999999999991863E-3</v>
      </c>
      <c r="J144" s="210">
        <f t="shared" si="11"/>
        <v>4.4278606965170084</v>
      </c>
      <c r="K144" s="206">
        <v>27</v>
      </c>
      <c r="L144" s="206" t="s">
        <v>2604</v>
      </c>
      <c r="M144" s="206" t="s">
        <v>2603</v>
      </c>
      <c r="N144" s="206" t="s">
        <v>2568</v>
      </c>
    </row>
    <row r="145" spans="1:15">
      <c r="A145" s="210">
        <v>40</v>
      </c>
      <c r="B145" s="215" t="s">
        <v>721</v>
      </c>
      <c r="C145" s="210">
        <v>1.4009</v>
      </c>
      <c r="D145" s="210">
        <v>11.2585</v>
      </c>
      <c r="E145" s="211">
        <v>0.2006</v>
      </c>
      <c r="F145" s="210">
        <f t="shared" si="8"/>
        <v>11.459099999999999</v>
      </c>
      <c r="G145" s="210">
        <v>11.2681</v>
      </c>
      <c r="H145" s="210">
        <f t="shared" si="9"/>
        <v>0.19099999999999895</v>
      </c>
      <c r="I145" s="210">
        <f t="shared" si="10"/>
        <v>9.6000000000010521E-3</v>
      </c>
      <c r="J145" s="210">
        <f t="shared" si="11"/>
        <v>4.7856430707881614</v>
      </c>
      <c r="K145" s="210">
        <v>7</v>
      </c>
      <c r="L145" s="214">
        <v>43211</v>
      </c>
      <c r="M145" s="210"/>
      <c r="N145" s="210"/>
      <c r="O145" s="210"/>
    </row>
    <row r="146" spans="1:15">
      <c r="A146" s="210">
        <v>40</v>
      </c>
      <c r="B146" s="215" t="s">
        <v>1027</v>
      </c>
      <c r="C146" s="210">
        <v>1.9709000000000001</v>
      </c>
      <c r="D146" s="210">
        <v>7.8711000000000002</v>
      </c>
      <c r="E146" s="211">
        <v>0.20180000000000001</v>
      </c>
      <c r="F146" s="210">
        <f t="shared" si="8"/>
        <v>8.0729000000000006</v>
      </c>
      <c r="G146" s="210">
        <v>7.9211999999999998</v>
      </c>
      <c r="H146" s="210">
        <f t="shared" si="9"/>
        <v>0.15170000000000083</v>
      </c>
      <c r="I146" s="210">
        <f t="shared" si="10"/>
        <v>5.0099999999999173E-2</v>
      </c>
      <c r="J146" s="210">
        <f t="shared" si="11"/>
        <v>24.826560951436655</v>
      </c>
      <c r="K146" s="210">
        <v>8</v>
      </c>
      <c r="L146" s="214">
        <v>43211</v>
      </c>
      <c r="O146" s="210"/>
    </row>
    <row r="147" spans="1:15">
      <c r="A147" s="210">
        <v>40</v>
      </c>
      <c r="B147" s="215" t="s">
        <v>1431</v>
      </c>
      <c r="C147" s="210">
        <v>0.50349999999999995</v>
      </c>
      <c r="D147" s="210">
        <v>7.774</v>
      </c>
      <c r="E147" s="211">
        <v>0.20580000000000001</v>
      </c>
      <c r="F147" s="210">
        <f t="shared" si="8"/>
        <v>7.9798</v>
      </c>
      <c r="G147" s="210">
        <v>7.7916999999999996</v>
      </c>
      <c r="H147" s="210">
        <f t="shared" si="9"/>
        <v>0.18810000000000038</v>
      </c>
      <c r="I147" s="210">
        <f t="shared" si="10"/>
        <v>1.7699999999999633E-2</v>
      </c>
      <c r="J147" s="210">
        <f t="shared" si="11"/>
        <v>8.6005830903788301</v>
      </c>
      <c r="K147" s="210">
        <v>9</v>
      </c>
      <c r="L147" s="214">
        <v>43211</v>
      </c>
      <c r="O147" s="210"/>
    </row>
    <row r="148" spans="1:15">
      <c r="A148" s="210">
        <v>40</v>
      </c>
      <c r="B148" s="215" t="s">
        <v>1468</v>
      </c>
      <c r="C148" s="210">
        <v>0.65359999999999996</v>
      </c>
      <c r="D148" s="210">
        <v>9.3191000000000006</v>
      </c>
      <c r="E148" s="211">
        <v>0.1993</v>
      </c>
      <c r="F148" s="210">
        <f t="shared" si="8"/>
        <v>9.5183999999999997</v>
      </c>
      <c r="G148" s="210">
        <v>9.3520000000000003</v>
      </c>
      <c r="H148" s="210">
        <f t="shared" si="9"/>
        <v>0.16639999999999944</v>
      </c>
      <c r="I148" s="210">
        <f t="shared" si="10"/>
        <v>3.2900000000000568E-2</v>
      </c>
      <c r="J148" s="210">
        <f t="shared" si="11"/>
        <v>16.507777220271233</v>
      </c>
      <c r="K148" s="210">
        <v>10</v>
      </c>
      <c r="L148" s="214">
        <v>43211</v>
      </c>
      <c r="O148" s="210"/>
    </row>
    <row r="149" spans="1:15">
      <c r="A149" s="210">
        <v>41</v>
      </c>
      <c r="B149" s="210" t="s">
        <v>1064</v>
      </c>
      <c r="C149" s="211">
        <v>1.3088</v>
      </c>
      <c r="D149" s="210">
        <v>10.698399999999999</v>
      </c>
      <c r="E149" s="211">
        <v>0.19989999999999999</v>
      </c>
      <c r="F149" s="210">
        <f t="shared" si="8"/>
        <v>10.898299999999999</v>
      </c>
      <c r="G149" s="210">
        <v>10.7105</v>
      </c>
      <c r="H149" s="210">
        <f t="shared" si="9"/>
        <v>0.1877999999999993</v>
      </c>
      <c r="I149" s="210">
        <f t="shared" si="10"/>
        <v>1.2100000000000694E-2</v>
      </c>
      <c r="J149" s="210">
        <f t="shared" si="11"/>
        <v>6.0530265132569756</v>
      </c>
      <c r="K149" s="210">
        <v>29</v>
      </c>
      <c r="L149" s="210"/>
      <c r="M149" s="210"/>
      <c r="N149" s="210"/>
      <c r="O149" s="210"/>
    </row>
    <row r="150" spans="1:15">
      <c r="A150" s="210">
        <v>41</v>
      </c>
      <c r="B150" s="210" t="s">
        <v>620</v>
      </c>
      <c r="C150" s="211">
        <v>1.2992999999999999</v>
      </c>
      <c r="D150" s="210">
        <v>10.271699999999999</v>
      </c>
      <c r="E150" s="211">
        <v>0.20369999999999999</v>
      </c>
      <c r="F150" s="210">
        <f t="shared" si="8"/>
        <v>10.475399999999999</v>
      </c>
      <c r="G150" s="210">
        <v>10.2857</v>
      </c>
      <c r="H150" s="210">
        <f t="shared" si="9"/>
        <v>0.18969999999999843</v>
      </c>
      <c r="I150" s="210">
        <f t="shared" si="10"/>
        <v>1.4000000000001567E-2</v>
      </c>
      <c r="J150" s="210">
        <f t="shared" si="11"/>
        <v>6.8728522336777456</v>
      </c>
      <c r="K150" s="210">
        <v>30</v>
      </c>
      <c r="L150" s="210"/>
      <c r="M150" s="210"/>
      <c r="N150" s="210"/>
      <c r="O150" s="210"/>
    </row>
    <row r="151" spans="1:15">
      <c r="A151" s="210">
        <v>41</v>
      </c>
      <c r="B151" s="210" t="s">
        <v>1424</v>
      </c>
      <c r="C151" s="211">
        <v>0.62419999999999998</v>
      </c>
      <c r="D151" s="210">
        <v>10.3134</v>
      </c>
      <c r="E151" s="211">
        <v>0.2079</v>
      </c>
      <c r="F151" s="210">
        <f t="shared" si="8"/>
        <v>10.5213</v>
      </c>
      <c r="G151" s="210">
        <v>10.3363</v>
      </c>
      <c r="H151" s="210">
        <f t="shared" si="9"/>
        <v>0.1850000000000005</v>
      </c>
      <c r="I151" s="210">
        <f t="shared" si="10"/>
        <v>2.2899999999999504E-2</v>
      </c>
      <c r="J151" s="210">
        <f t="shared" si="11"/>
        <v>11.014911014910776</v>
      </c>
      <c r="K151" s="210">
        <v>31</v>
      </c>
      <c r="L151" s="210"/>
      <c r="M151" s="210"/>
      <c r="N151" s="210"/>
      <c r="O151" s="210"/>
    </row>
    <row r="152" spans="1:15">
      <c r="A152" s="210">
        <v>41</v>
      </c>
      <c r="B152" s="210" t="s">
        <v>1597</v>
      </c>
      <c r="C152" s="211">
        <v>0.82640000000000002</v>
      </c>
      <c r="D152" s="210">
        <v>8.1179000000000006</v>
      </c>
      <c r="E152" s="211">
        <v>0.20219999999999999</v>
      </c>
      <c r="F152" s="210">
        <f t="shared" si="8"/>
        <v>8.3201000000000001</v>
      </c>
      <c r="G152" s="210">
        <v>8.1584000000000003</v>
      </c>
      <c r="H152" s="210">
        <f t="shared" si="9"/>
        <v>0.16169999999999973</v>
      </c>
      <c r="I152" s="210">
        <f t="shared" si="10"/>
        <v>4.0500000000000258E-2</v>
      </c>
      <c r="J152" s="210">
        <f t="shared" si="11"/>
        <v>20.029673590504579</v>
      </c>
      <c r="K152" s="210">
        <v>32</v>
      </c>
      <c r="L152" s="210"/>
      <c r="M152" s="210"/>
      <c r="N152" s="210"/>
      <c r="O152" s="210"/>
    </row>
    <row r="153" spans="1:15">
      <c r="A153" s="210">
        <v>42</v>
      </c>
      <c r="B153" s="215" t="s">
        <v>1060</v>
      </c>
      <c r="C153" s="211">
        <v>1.2764</v>
      </c>
      <c r="D153" s="210">
        <v>8.8452000000000002</v>
      </c>
      <c r="E153" s="211">
        <v>0.2077</v>
      </c>
      <c r="F153" s="210">
        <f t="shared" si="8"/>
        <v>9.0529000000000011</v>
      </c>
      <c r="G153" s="210">
        <v>8.8504000000000005</v>
      </c>
      <c r="H153" s="210">
        <f t="shared" si="9"/>
        <v>0.20250000000000057</v>
      </c>
      <c r="I153" s="210">
        <f t="shared" si="10"/>
        <v>5.1999999999994273E-3</v>
      </c>
      <c r="J153" s="210">
        <f t="shared" si="11"/>
        <v>2.5036109773709327</v>
      </c>
      <c r="K153" s="210">
        <v>9</v>
      </c>
      <c r="L153" s="214">
        <v>43206</v>
      </c>
      <c r="M153" s="214">
        <v>43206</v>
      </c>
      <c r="N153" s="210"/>
      <c r="O153" s="210"/>
    </row>
    <row r="154" spans="1:15">
      <c r="A154" s="210">
        <v>42</v>
      </c>
      <c r="B154" s="215" t="s">
        <v>770</v>
      </c>
      <c r="C154" s="211">
        <v>1.3915999999999999</v>
      </c>
      <c r="D154" s="210">
        <v>7.8391000000000002</v>
      </c>
      <c r="E154" s="211">
        <v>0.20280000000000001</v>
      </c>
      <c r="F154" s="210">
        <f t="shared" si="8"/>
        <v>8.0419</v>
      </c>
      <c r="G154" s="210">
        <v>7.8445</v>
      </c>
      <c r="H154" s="210">
        <f t="shared" si="9"/>
        <v>0.19740000000000002</v>
      </c>
      <c r="I154" s="210">
        <f t="shared" si="10"/>
        <v>5.3999999999999881E-3</v>
      </c>
      <c r="J154" s="210">
        <f t="shared" si="11"/>
        <v>2.6627218934911183</v>
      </c>
      <c r="K154" s="210">
        <v>10</v>
      </c>
      <c r="L154" s="214">
        <v>43206</v>
      </c>
      <c r="M154" s="214">
        <v>43206</v>
      </c>
      <c r="N154" s="210"/>
      <c r="O154" s="210"/>
    </row>
    <row r="155" spans="1:15">
      <c r="A155" s="210">
        <v>42</v>
      </c>
      <c r="B155" s="215" t="s">
        <v>1613</v>
      </c>
      <c r="C155" s="211">
        <v>0.42959999999999998</v>
      </c>
      <c r="D155" s="210">
        <v>8.0954999999999995</v>
      </c>
      <c r="E155" s="211">
        <v>0.2039</v>
      </c>
      <c r="F155" s="210">
        <f t="shared" si="8"/>
        <v>8.2994000000000003</v>
      </c>
      <c r="G155" s="210">
        <v>8.1128999999999998</v>
      </c>
      <c r="H155" s="210">
        <f t="shared" si="9"/>
        <v>0.18650000000000055</v>
      </c>
      <c r="I155" s="210">
        <f t="shared" si="10"/>
        <v>1.7399999999999444E-2</v>
      </c>
      <c r="J155" s="210">
        <f t="shared" si="11"/>
        <v>8.5335948994602457</v>
      </c>
      <c r="K155" s="210">
        <v>11</v>
      </c>
      <c r="L155" s="214">
        <v>43206</v>
      </c>
      <c r="M155" s="214">
        <v>43206</v>
      </c>
      <c r="N155" s="210"/>
      <c r="O155" s="210"/>
    </row>
    <row r="156" spans="1:15">
      <c r="A156" s="210">
        <v>42</v>
      </c>
      <c r="B156" s="215" t="s">
        <v>1286</v>
      </c>
      <c r="C156" s="211">
        <v>0.52049999999999996</v>
      </c>
      <c r="D156" s="210">
        <v>8.1195000000000004</v>
      </c>
      <c r="E156" s="211">
        <v>0.2044</v>
      </c>
      <c r="F156" s="210">
        <f t="shared" si="8"/>
        <v>8.3239000000000001</v>
      </c>
      <c r="G156" s="210">
        <v>8.1486000000000001</v>
      </c>
      <c r="H156" s="210">
        <f t="shared" si="9"/>
        <v>0.17530000000000001</v>
      </c>
      <c r="I156" s="210">
        <f t="shared" si="10"/>
        <v>2.9099999999999987E-2</v>
      </c>
      <c r="J156" s="210">
        <f t="shared" si="11"/>
        <v>14.236790606653615</v>
      </c>
      <c r="K156" s="210">
        <v>12</v>
      </c>
      <c r="L156" s="214">
        <v>43206</v>
      </c>
      <c r="M156" s="214">
        <v>43206</v>
      </c>
      <c r="N156" s="210"/>
      <c r="O156" s="210"/>
    </row>
    <row r="157" spans="1:15">
      <c r="A157" s="206">
        <v>43</v>
      </c>
      <c r="B157" s="206" t="s">
        <v>1024</v>
      </c>
      <c r="C157" s="206">
        <v>1.3892</v>
      </c>
      <c r="D157" s="206">
        <v>7.4809000000000001</v>
      </c>
      <c r="E157" s="206">
        <v>0.20069999999999999</v>
      </c>
      <c r="F157" s="206">
        <f t="shared" si="8"/>
        <v>7.6816000000000004</v>
      </c>
      <c r="G157" s="206">
        <v>7.4846000000000004</v>
      </c>
      <c r="H157" s="206">
        <f t="shared" si="9"/>
        <v>0.19700000000000006</v>
      </c>
      <c r="I157" s="210">
        <f t="shared" si="10"/>
        <v>3.6999999999999256E-3</v>
      </c>
      <c r="J157" s="210">
        <f t="shared" si="11"/>
        <v>1.8435475834578603</v>
      </c>
      <c r="K157" s="206">
        <v>12</v>
      </c>
      <c r="L157" s="206" t="s">
        <v>2604</v>
      </c>
      <c r="M157" s="206" t="s">
        <v>2603</v>
      </c>
      <c r="N157" s="206" t="s">
        <v>2568</v>
      </c>
    </row>
    <row r="158" spans="1:15">
      <c r="A158" s="206">
        <v>43</v>
      </c>
      <c r="B158" s="206" t="s">
        <v>765</v>
      </c>
      <c r="C158" s="206">
        <v>1.1131</v>
      </c>
      <c r="D158" s="206">
        <v>8.8632000000000009</v>
      </c>
      <c r="E158" s="206">
        <v>0.20799999999999999</v>
      </c>
      <c r="F158" s="206">
        <f t="shared" si="8"/>
        <v>9.071200000000001</v>
      </c>
      <c r="G158" s="206">
        <v>8.8773</v>
      </c>
      <c r="H158" s="206">
        <f t="shared" si="9"/>
        <v>0.19390000000000107</v>
      </c>
      <c r="I158" s="210">
        <f t="shared" si="10"/>
        <v>1.4099999999998919E-2</v>
      </c>
      <c r="J158" s="210">
        <f t="shared" si="11"/>
        <v>6.7788461538456346</v>
      </c>
      <c r="K158" s="206">
        <v>13</v>
      </c>
      <c r="L158" s="206" t="s">
        <v>2604</v>
      </c>
      <c r="M158" s="206" t="s">
        <v>2603</v>
      </c>
      <c r="N158" s="206" t="s">
        <v>2568</v>
      </c>
    </row>
    <row r="159" spans="1:15">
      <c r="A159" s="206">
        <v>43</v>
      </c>
      <c r="B159" s="206" t="s">
        <v>1407</v>
      </c>
      <c r="C159" s="206">
        <v>0.54469999999999996</v>
      </c>
      <c r="D159" s="206">
        <v>8.8613999999999997</v>
      </c>
      <c r="E159" s="206">
        <v>0.20349999999999999</v>
      </c>
      <c r="F159" s="206">
        <f t="shared" si="8"/>
        <v>9.0648999999999997</v>
      </c>
      <c r="G159" s="206">
        <v>8.8770000000000007</v>
      </c>
      <c r="H159" s="206">
        <f t="shared" si="9"/>
        <v>0.18789999999999907</v>
      </c>
      <c r="I159" s="210">
        <f t="shared" si="10"/>
        <v>1.5600000000000919E-2</v>
      </c>
      <c r="J159" s="210">
        <f t="shared" si="11"/>
        <v>7.6658476658481174</v>
      </c>
      <c r="K159" s="206">
        <v>14</v>
      </c>
      <c r="L159" s="206" t="s">
        <v>2604</v>
      </c>
      <c r="M159" s="206" t="s">
        <v>2603</v>
      </c>
      <c r="N159" s="206" t="s">
        <v>2568</v>
      </c>
    </row>
    <row r="160" spans="1:15">
      <c r="A160" s="206">
        <v>43</v>
      </c>
      <c r="B160" s="206" t="s">
        <v>1960</v>
      </c>
      <c r="C160" s="206">
        <v>0.49249999999999999</v>
      </c>
      <c r="D160" s="206">
        <v>8.1356000000000002</v>
      </c>
      <c r="E160" s="206">
        <v>0.20649999999999999</v>
      </c>
      <c r="F160" s="206">
        <f t="shared" si="8"/>
        <v>8.3421000000000003</v>
      </c>
      <c r="G160" s="206">
        <v>8.1575000000000006</v>
      </c>
      <c r="H160" s="206">
        <f t="shared" si="9"/>
        <v>0.18459999999999965</v>
      </c>
      <c r="I160" s="210">
        <f t="shared" si="10"/>
        <v>2.1900000000000336E-2</v>
      </c>
      <c r="J160" s="210">
        <f t="shared" si="11"/>
        <v>10.60532687651348</v>
      </c>
      <c r="K160" s="206">
        <v>15</v>
      </c>
      <c r="L160" s="206" t="s">
        <v>2604</v>
      </c>
      <c r="M160" s="206" t="s">
        <v>2603</v>
      </c>
      <c r="N160" s="206" t="s">
        <v>2568</v>
      </c>
    </row>
    <row r="161" spans="1:22">
      <c r="A161" s="206">
        <v>44</v>
      </c>
      <c r="B161" s="206" t="s">
        <v>1135</v>
      </c>
      <c r="C161" s="206">
        <v>1.2974000000000001</v>
      </c>
      <c r="D161" s="206">
        <v>8.0890000000000004</v>
      </c>
      <c r="E161" s="206">
        <v>0.20369999999999999</v>
      </c>
      <c r="F161" s="206">
        <f t="shared" si="8"/>
        <v>8.2927</v>
      </c>
      <c r="G161" s="206">
        <v>8.0968999999999998</v>
      </c>
      <c r="H161" s="206">
        <f t="shared" si="9"/>
        <v>0.1958000000000002</v>
      </c>
      <c r="I161" s="210">
        <f t="shared" si="10"/>
        <v>7.8999999999997961E-3</v>
      </c>
      <c r="J161" s="210">
        <f t="shared" si="11"/>
        <v>3.8782523318604794</v>
      </c>
      <c r="K161" s="206">
        <v>28</v>
      </c>
      <c r="L161" s="206" t="s">
        <v>2604</v>
      </c>
      <c r="M161" s="206" t="s">
        <v>2603</v>
      </c>
      <c r="N161" s="206" t="s">
        <v>2568</v>
      </c>
    </row>
    <row r="162" spans="1:22">
      <c r="A162" s="206">
        <v>44</v>
      </c>
      <c r="B162" s="206" t="s">
        <v>975</v>
      </c>
      <c r="C162" s="206">
        <v>1.3684000000000001</v>
      </c>
      <c r="D162" s="206">
        <v>8.0656999999999996</v>
      </c>
      <c r="E162" s="206">
        <v>0.20130000000000001</v>
      </c>
      <c r="F162" s="206">
        <f t="shared" si="8"/>
        <v>8.2669999999999995</v>
      </c>
      <c r="G162" s="206">
        <v>8.0754999999999999</v>
      </c>
      <c r="H162" s="206">
        <f t="shared" si="9"/>
        <v>0.19149999999999956</v>
      </c>
      <c r="I162" s="210">
        <f t="shared" si="10"/>
        <v>9.8000000000004472E-3</v>
      </c>
      <c r="J162" s="210">
        <f t="shared" si="11"/>
        <v>4.868355688028041</v>
      </c>
      <c r="K162" s="206">
        <v>29</v>
      </c>
      <c r="L162" s="206" t="s">
        <v>2604</v>
      </c>
      <c r="M162" s="206" t="s">
        <v>2603</v>
      </c>
      <c r="N162" s="206" t="s">
        <v>2568</v>
      </c>
    </row>
    <row r="163" spans="1:22">
      <c r="A163" s="206">
        <v>44</v>
      </c>
      <c r="B163" s="206" t="s">
        <v>1767</v>
      </c>
      <c r="C163" s="206">
        <v>0.60719999999999996</v>
      </c>
      <c r="D163" s="206">
        <v>8.0626999999999995</v>
      </c>
      <c r="E163" s="206">
        <v>0.20580000000000001</v>
      </c>
      <c r="F163" s="206">
        <f t="shared" si="8"/>
        <v>8.2684999999999995</v>
      </c>
      <c r="G163" s="206">
        <v>8.0844000000000005</v>
      </c>
      <c r="H163" s="206">
        <f t="shared" si="9"/>
        <v>0.18409999999999904</v>
      </c>
      <c r="I163" s="210">
        <f t="shared" si="10"/>
        <v>2.1700000000000969E-2</v>
      </c>
      <c r="J163" s="210">
        <f t="shared" si="11"/>
        <v>10.544217687075299</v>
      </c>
      <c r="K163" s="206">
        <v>30</v>
      </c>
      <c r="L163" s="206" t="s">
        <v>2604</v>
      </c>
      <c r="M163" s="206" t="s">
        <v>2603</v>
      </c>
      <c r="N163" s="206" t="s">
        <v>2568</v>
      </c>
    </row>
    <row r="164" spans="1:22">
      <c r="A164" s="206">
        <v>44</v>
      </c>
      <c r="B164" s="206" t="s">
        <v>1276</v>
      </c>
      <c r="C164" s="206">
        <v>0.6744</v>
      </c>
      <c r="D164" s="206">
        <v>8.7050000000000001</v>
      </c>
      <c r="E164" s="206">
        <v>0.19289999999999999</v>
      </c>
      <c r="F164" s="206">
        <f t="shared" si="8"/>
        <v>8.8978999999999999</v>
      </c>
      <c r="G164" s="206">
        <v>8.7210999999999999</v>
      </c>
      <c r="H164" s="206">
        <f t="shared" si="9"/>
        <v>0.17680000000000007</v>
      </c>
      <c r="I164" s="210">
        <f t="shared" si="10"/>
        <v>1.609999999999992E-2</v>
      </c>
      <c r="J164" s="210">
        <f t="shared" si="11"/>
        <v>8.346293416277824</v>
      </c>
      <c r="K164" s="206">
        <v>31</v>
      </c>
      <c r="L164" s="206" t="s">
        <v>2604</v>
      </c>
      <c r="M164" s="206" t="s">
        <v>2603</v>
      </c>
      <c r="N164" s="206" t="s">
        <v>2568</v>
      </c>
    </row>
    <row r="165" spans="1:22">
      <c r="A165" s="206">
        <v>45</v>
      </c>
      <c r="B165" s="206" t="s">
        <v>672</v>
      </c>
      <c r="C165" s="206">
        <v>1.3515999999999999</v>
      </c>
      <c r="D165" s="206">
        <v>8.7325999999999997</v>
      </c>
      <c r="E165" s="206">
        <v>0.20710000000000001</v>
      </c>
      <c r="F165" s="206">
        <f t="shared" si="8"/>
        <v>8.9397000000000002</v>
      </c>
      <c r="G165" s="206">
        <v>8.7399000000000004</v>
      </c>
      <c r="H165" s="206">
        <f t="shared" si="9"/>
        <v>0.19979999999999976</v>
      </c>
      <c r="I165" s="210">
        <f t="shared" si="10"/>
        <v>7.3000000000002507E-3</v>
      </c>
      <c r="J165" s="210">
        <f t="shared" si="11"/>
        <v>3.5248672139064463</v>
      </c>
      <c r="K165" s="206">
        <v>16</v>
      </c>
      <c r="L165" s="206" t="s">
        <v>2604</v>
      </c>
      <c r="M165" s="206" t="s">
        <v>2603</v>
      </c>
      <c r="N165" s="206" t="s">
        <v>2568</v>
      </c>
    </row>
    <row r="166" spans="1:22">
      <c r="A166" s="206">
        <v>45</v>
      </c>
      <c r="B166" s="206" t="s">
        <v>1067</v>
      </c>
      <c r="C166" s="206">
        <v>1.3643000000000001</v>
      </c>
      <c r="D166" s="206">
        <v>11.904500000000001</v>
      </c>
      <c r="E166" s="206">
        <v>0.2029</v>
      </c>
      <c r="F166" s="206">
        <f t="shared" si="8"/>
        <v>12.1074</v>
      </c>
      <c r="G166" s="206">
        <v>11.9108</v>
      </c>
      <c r="H166" s="206">
        <f t="shared" si="9"/>
        <v>0.19660000000000011</v>
      </c>
      <c r="I166" s="210">
        <f t="shared" si="10"/>
        <v>6.299999999999889E-3</v>
      </c>
      <c r="J166" s="210">
        <f t="shared" si="11"/>
        <v>3.1049778215869339</v>
      </c>
      <c r="K166" s="206">
        <v>17</v>
      </c>
      <c r="L166" s="206" t="s">
        <v>2604</v>
      </c>
      <c r="M166" s="206" t="s">
        <v>2603</v>
      </c>
      <c r="N166" s="206" t="s">
        <v>2568</v>
      </c>
    </row>
    <row r="167" spans="1:22">
      <c r="A167" s="206">
        <v>45</v>
      </c>
      <c r="B167" s="206" t="s">
        <v>1448</v>
      </c>
      <c r="C167" s="206">
        <v>0.56820000000000004</v>
      </c>
      <c r="D167" s="206">
        <v>8.9586000000000006</v>
      </c>
      <c r="E167" s="206">
        <v>0.2024</v>
      </c>
      <c r="F167" s="206">
        <f t="shared" si="8"/>
        <v>9.1610000000000014</v>
      </c>
      <c r="G167" s="206">
        <v>8.9705999999999992</v>
      </c>
      <c r="H167" s="206">
        <f t="shared" si="9"/>
        <v>0.19040000000000212</v>
      </c>
      <c r="I167" s="210">
        <f t="shared" si="10"/>
        <v>1.1999999999997873E-2</v>
      </c>
      <c r="J167" s="210">
        <f t="shared" si="11"/>
        <v>5.9288537549396603</v>
      </c>
      <c r="K167" s="206">
        <v>18</v>
      </c>
      <c r="L167" s="206" t="s">
        <v>2604</v>
      </c>
      <c r="M167" s="206" t="s">
        <v>2603</v>
      </c>
      <c r="N167" s="206" t="s">
        <v>2568</v>
      </c>
    </row>
    <row r="168" spans="1:22">
      <c r="A168" s="206">
        <v>45</v>
      </c>
      <c r="B168" s="206" t="s">
        <v>1531</v>
      </c>
      <c r="C168" s="206">
        <v>0.56710000000000005</v>
      </c>
      <c r="D168" s="206">
        <v>9.0525000000000002</v>
      </c>
      <c r="E168" s="206">
        <v>0.20050000000000001</v>
      </c>
      <c r="F168" s="206">
        <f t="shared" si="8"/>
        <v>9.2530000000000001</v>
      </c>
      <c r="G168" s="206">
        <v>9.0713000000000008</v>
      </c>
      <c r="H168" s="206">
        <f t="shared" si="9"/>
        <v>0.18169999999999931</v>
      </c>
      <c r="I168" s="210">
        <f t="shared" si="10"/>
        <v>1.8800000000000705E-2</v>
      </c>
      <c r="J168" s="210">
        <f t="shared" si="11"/>
        <v>9.376558603491624</v>
      </c>
      <c r="K168" s="206">
        <v>19</v>
      </c>
      <c r="L168" s="206" t="s">
        <v>2604</v>
      </c>
      <c r="M168" s="206" t="s">
        <v>2603</v>
      </c>
      <c r="N168" s="206" t="s">
        <v>2568</v>
      </c>
    </row>
    <row r="169" spans="1:22">
      <c r="A169" s="210">
        <v>47</v>
      </c>
      <c r="B169" s="215" t="s">
        <v>995</v>
      </c>
      <c r="C169" s="210">
        <v>1.4187000000000001</v>
      </c>
      <c r="D169" s="211">
        <v>9.5541</v>
      </c>
      <c r="E169" s="211">
        <v>0.2079</v>
      </c>
      <c r="F169" s="210">
        <f t="shared" si="8"/>
        <v>9.7620000000000005</v>
      </c>
      <c r="G169" s="210">
        <v>9.5693999999999999</v>
      </c>
      <c r="H169" s="210">
        <f t="shared" si="9"/>
        <v>0.19260000000000055</v>
      </c>
      <c r="I169" s="210">
        <f t="shared" si="10"/>
        <v>1.5299999999999453E-2</v>
      </c>
      <c r="J169" s="210">
        <f t="shared" si="11"/>
        <v>7.3593073593070963</v>
      </c>
      <c r="K169" s="210">
        <v>30</v>
      </c>
      <c r="L169" s="214">
        <v>43188</v>
      </c>
      <c r="M169" s="214">
        <v>43188</v>
      </c>
      <c r="N169" s="210"/>
      <c r="O169" s="210"/>
    </row>
    <row r="170" spans="1:22">
      <c r="A170" s="210">
        <v>47</v>
      </c>
      <c r="B170" s="206" t="s">
        <v>1065</v>
      </c>
      <c r="C170" s="210">
        <v>1.4326000000000001</v>
      </c>
      <c r="D170" s="210">
        <v>8.8602000000000007</v>
      </c>
      <c r="E170" s="211">
        <v>0.20269999999999999</v>
      </c>
      <c r="F170" s="210">
        <f t="shared" si="8"/>
        <v>9.0629000000000008</v>
      </c>
      <c r="G170" s="210">
        <v>8.8664000000000005</v>
      </c>
      <c r="H170" s="210">
        <f t="shared" si="9"/>
        <v>0.19650000000000034</v>
      </c>
      <c r="I170" s="210">
        <f t="shared" si="10"/>
        <v>6.1999999999996502E-3</v>
      </c>
      <c r="J170" s="210">
        <f t="shared" si="11"/>
        <v>3.0587074494324868</v>
      </c>
      <c r="K170" s="210">
        <v>19</v>
      </c>
      <c r="L170" s="214">
        <v>43211</v>
      </c>
    </row>
    <row r="171" spans="1:22">
      <c r="A171" s="210">
        <v>47</v>
      </c>
      <c r="B171" s="206" t="s">
        <v>1538</v>
      </c>
      <c r="C171" s="210">
        <v>0.56459999999999999</v>
      </c>
      <c r="D171" s="210">
        <v>8.7022999999999993</v>
      </c>
      <c r="E171" s="211">
        <v>0.19969999999999999</v>
      </c>
      <c r="F171" s="210">
        <f t="shared" si="8"/>
        <v>8.9019999999999992</v>
      </c>
      <c r="G171" s="210">
        <v>8.7187000000000001</v>
      </c>
      <c r="H171" s="210">
        <f t="shared" si="9"/>
        <v>0.18329999999999913</v>
      </c>
      <c r="I171" s="210">
        <f t="shared" si="10"/>
        <v>1.6400000000000858E-2</v>
      </c>
      <c r="J171" s="210">
        <f t="shared" si="11"/>
        <v>8.2123184777170053</v>
      </c>
      <c r="K171" s="210">
        <v>20</v>
      </c>
      <c r="L171" s="214">
        <v>43211</v>
      </c>
    </row>
    <row r="172" spans="1:22">
      <c r="A172" s="210">
        <v>47</v>
      </c>
      <c r="B172" s="206" t="s">
        <v>1511</v>
      </c>
      <c r="C172" s="210">
        <v>0.58679999999999999</v>
      </c>
      <c r="D172" s="210">
        <v>9.9176000000000002</v>
      </c>
      <c r="E172" s="211">
        <v>0.20810000000000001</v>
      </c>
      <c r="F172" s="210">
        <f t="shared" si="8"/>
        <v>10.1257</v>
      </c>
      <c r="G172" s="210">
        <v>9.9423999999999992</v>
      </c>
      <c r="H172" s="210">
        <f t="shared" si="9"/>
        <v>0.18330000000000091</v>
      </c>
      <c r="I172" s="210">
        <f t="shared" si="10"/>
        <v>2.4799999999999101E-2</v>
      </c>
      <c r="J172" s="210">
        <f t="shared" si="11"/>
        <v>11.917347429120182</v>
      </c>
      <c r="K172" s="210">
        <v>21</v>
      </c>
      <c r="L172" s="214">
        <v>43211</v>
      </c>
    </row>
    <row r="173" spans="1:22">
      <c r="A173" s="184">
        <v>48</v>
      </c>
      <c r="B173" s="215" t="s">
        <v>1034</v>
      </c>
      <c r="C173" s="210">
        <v>1.2957000000000001</v>
      </c>
      <c r="D173" s="210">
        <v>8.4438999999999993</v>
      </c>
      <c r="E173" s="211">
        <v>0.20039999999999999</v>
      </c>
      <c r="F173" s="210">
        <f t="shared" si="8"/>
        <v>8.6442999999999994</v>
      </c>
      <c r="G173" s="210">
        <v>8.4507999999999992</v>
      </c>
      <c r="H173" s="210">
        <f t="shared" si="9"/>
        <v>0.19350000000000023</v>
      </c>
      <c r="I173" s="210">
        <f t="shared" si="10"/>
        <v>6.8999999999997674E-3</v>
      </c>
      <c r="J173" s="210">
        <f t="shared" si="11"/>
        <v>3.4431137724549741</v>
      </c>
      <c r="K173" s="210">
        <v>11</v>
      </c>
      <c r="L173" s="214">
        <v>43211</v>
      </c>
      <c r="R173" s="206" t="s">
        <v>2612</v>
      </c>
    </row>
    <row r="174" spans="1:22">
      <c r="A174" s="210">
        <v>48</v>
      </c>
      <c r="B174" s="215" t="s">
        <v>1069</v>
      </c>
      <c r="C174" s="210">
        <v>1.3627</v>
      </c>
      <c r="D174" s="210">
        <v>10.5657</v>
      </c>
      <c r="E174" s="211">
        <v>0.20580000000000001</v>
      </c>
      <c r="F174" s="210">
        <f t="shared" si="8"/>
        <v>10.7715</v>
      </c>
      <c r="G174" s="210">
        <v>10.5753</v>
      </c>
      <c r="H174" s="210">
        <f t="shared" si="9"/>
        <v>0.19619999999999926</v>
      </c>
      <c r="I174" s="210">
        <f t="shared" si="10"/>
        <v>9.6000000000007468E-3</v>
      </c>
      <c r="J174" s="210">
        <f t="shared" si="11"/>
        <v>4.6647230320703335</v>
      </c>
      <c r="K174" s="210">
        <v>12</v>
      </c>
      <c r="L174" s="214">
        <v>43211</v>
      </c>
      <c r="R174" s="206" t="s">
        <v>2611</v>
      </c>
      <c r="S174" s="206" t="s">
        <v>2610</v>
      </c>
      <c r="T174" s="206" t="s">
        <v>2609</v>
      </c>
      <c r="U174" s="206" t="s">
        <v>2608</v>
      </c>
      <c r="V174" s="206" t="s">
        <v>2607</v>
      </c>
    </row>
    <row r="175" spans="1:22">
      <c r="A175" s="210">
        <v>48</v>
      </c>
      <c r="B175" s="215" t="s">
        <v>1751</v>
      </c>
      <c r="C175" s="210">
        <v>0.66920000000000002</v>
      </c>
      <c r="D175" s="210">
        <v>7.5284000000000004</v>
      </c>
      <c r="E175" s="211">
        <v>0.2036</v>
      </c>
      <c r="F175" s="210">
        <f t="shared" si="8"/>
        <v>7.7320000000000002</v>
      </c>
      <c r="G175" s="210">
        <v>7.5435999999999996</v>
      </c>
      <c r="H175" s="210">
        <f t="shared" si="9"/>
        <v>0.18840000000000057</v>
      </c>
      <c r="I175" s="210">
        <f t="shared" si="10"/>
        <v>1.5199999999999436E-2</v>
      </c>
      <c r="J175" s="210">
        <f t="shared" si="11"/>
        <v>7.4656188605105287</v>
      </c>
      <c r="K175" s="210">
        <v>13</v>
      </c>
      <c r="L175" s="214">
        <v>43211</v>
      </c>
      <c r="Q175" s="206">
        <v>1</v>
      </c>
      <c r="R175" s="206">
        <v>0.65400000000000003</v>
      </c>
      <c r="S175" s="206">
        <f>AVERAGE(R175:R184)</f>
        <v>0.6281000000000001</v>
      </c>
      <c r="T175" s="211" t="s">
        <v>1593</v>
      </c>
      <c r="U175" s="206">
        <v>0.91849999999999998</v>
      </c>
      <c r="V175" s="206">
        <f t="shared" ref="V175:V206" si="12">(U175-$S$175+E173)</f>
        <v>0.4907999999999999</v>
      </c>
    </row>
    <row r="176" spans="1:22">
      <c r="A176" s="210">
        <v>48</v>
      </c>
      <c r="B176" s="215" t="s">
        <v>1371</v>
      </c>
      <c r="C176" s="210">
        <v>0.6129</v>
      </c>
      <c r="D176" s="210">
        <v>11.904299999999999</v>
      </c>
      <c r="E176" s="211">
        <v>0.20449999999999999</v>
      </c>
      <c r="F176" s="210">
        <f t="shared" si="8"/>
        <v>12.108799999999999</v>
      </c>
      <c r="G176" s="210">
        <v>11.9199</v>
      </c>
      <c r="H176" s="210">
        <f t="shared" si="9"/>
        <v>0.18889999999999851</v>
      </c>
      <c r="I176" s="210">
        <f t="shared" si="10"/>
        <v>1.5600000000001474E-2</v>
      </c>
      <c r="J176" s="210">
        <f t="shared" si="11"/>
        <v>7.6283618581914308</v>
      </c>
      <c r="K176" s="210">
        <v>14</v>
      </c>
      <c r="L176" s="214">
        <v>43211</v>
      </c>
      <c r="Q176" s="206">
        <v>2</v>
      </c>
      <c r="R176" s="206">
        <v>0.61550000000000005</v>
      </c>
      <c r="T176" s="211" t="s">
        <v>660</v>
      </c>
      <c r="U176" s="206">
        <v>1.8808</v>
      </c>
      <c r="V176" s="206">
        <f t="shared" si="12"/>
        <v>1.4584999999999999</v>
      </c>
    </row>
    <row r="177" spans="1:22">
      <c r="A177" s="210">
        <v>49</v>
      </c>
      <c r="B177" s="206" t="s">
        <v>1704</v>
      </c>
      <c r="C177" s="206">
        <v>0.75149999999999995</v>
      </c>
      <c r="D177" s="210">
        <v>10.634499999999999</v>
      </c>
      <c r="E177" s="211">
        <v>0.20230000000000001</v>
      </c>
      <c r="F177" s="210">
        <f t="shared" si="8"/>
        <v>10.836799999999998</v>
      </c>
      <c r="G177" s="210">
        <v>10.6754</v>
      </c>
      <c r="H177" s="210">
        <f t="shared" si="9"/>
        <v>0.16139999999999866</v>
      </c>
      <c r="I177" s="210">
        <f t="shared" si="10"/>
        <v>4.0900000000001352E-2</v>
      </c>
      <c r="J177" s="210">
        <f t="shared" si="11"/>
        <v>20.217498764212234</v>
      </c>
      <c r="K177" s="210">
        <v>34</v>
      </c>
      <c r="L177" s="214">
        <v>43211</v>
      </c>
      <c r="Q177" s="206">
        <v>3</v>
      </c>
      <c r="R177" s="206">
        <v>0.64849999999999997</v>
      </c>
      <c r="T177" s="211" t="s">
        <v>1278</v>
      </c>
      <c r="U177" s="206">
        <v>0.83420000000000005</v>
      </c>
      <c r="V177" s="206">
        <f t="shared" si="12"/>
        <v>0.40969999999999995</v>
      </c>
    </row>
    <row r="178" spans="1:22">
      <c r="A178" s="207">
        <v>49</v>
      </c>
      <c r="B178" s="206" t="s">
        <v>986</v>
      </c>
      <c r="C178" s="206">
        <v>1.3464</v>
      </c>
      <c r="D178" s="210">
        <v>10.7395</v>
      </c>
      <c r="E178" s="211">
        <v>0.19989999999999999</v>
      </c>
      <c r="F178" s="210">
        <f t="shared" si="8"/>
        <v>10.939399999999999</v>
      </c>
      <c r="G178" s="210">
        <v>10.760899999999999</v>
      </c>
      <c r="H178" s="210">
        <f t="shared" si="9"/>
        <v>0.17849999999999966</v>
      </c>
      <c r="I178" s="210">
        <f t="shared" si="10"/>
        <v>2.1400000000000335E-2</v>
      </c>
      <c r="J178" s="210">
        <f t="shared" si="11"/>
        <v>10.705352676338336</v>
      </c>
      <c r="K178" s="210">
        <v>28</v>
      </c>
      <c r="L178" s="213">
        <v>43212</v>
      </c>
      <c r="Q178" s="206">
        <v>4</v>
      </c>
      <c r="R178" s="206">
        <v>0.63580000000000003</v>
      </c>
      <c r="T178" s="211" t="s">
        <v>683</v>
      </c>
      <c r="U178" s="206">
        <v>0.87729999999999997</v>
      </c>
      <c r="V178" s="206">
        <f t="shared" si="12"/>
        <v>0.45369999999999988</v>
      </c>
    </row>
    <row r="179" spans="1:22">
      <c r="A179" s="207">
        <v>49</v>
      </c>
      <c r="B179" s="206" t="s">
        <v>1311</v>
      </c>
      <c r="C179" s="210">
        <v>0.65700000000000003</v>
      </c>
      <c r="D179" s="211">
        <v>7.4809999999999999</v>
      </c>
      <c r="E179" s="211">
        <v>0.20380000000000001</v>
      </c>
      <c r="F179" s="210">
        <f t="shared" si="8"/>
        <v>7.6848000000000001</v>
      </c>
      <c r="G179" s="210">
        <v>7.5145999999999997</v>
      </c>
      <c r="H179" s="210">
        <f t="shared" si="9"/>
        <v>0.17020000000000035</v>
      </c>
      <c r="I179" s="210">
        <f t="shared" si="10"/>
        <v>3.3599999999999658E-2</v>
      </c>
      <c r="J179" s="210">
        <f t="shared" si="11"/>
        <v>16.486751717369803</v>
      </c>
      <c r="K179" s="210">
        <v>28</v>
      </c>
      <c r="L179" s="213">
        <v>43213</v>
      </c>
      <c r="M179" s="213">
        <v>43213</v>
      </c>
      <c r="Q179" s="206">
        <v>5</v>
      </c>
      <c r="R179" s="206">
        <v>0.61660000000000004</v>
      </c>
      <c r="T179" s="211" t="s">
        <v>1578</v>
      </c>
      <c r="U179" s="206">
        <v>0.94479999999999997</v>
      </c>
      <c r="V179" s="206">
        <f t="shared" si="12"/>
        <v>0.51899999999999991</v>
      </c>
    </row>
    <row r="180" spans="1:22">
      <c r="A180" s="206">
        <v>49</v>
      </c>
      <c r="B180" s="206" t="s">
        <v>1113</v>
      </c>
      <c r="C180" s="206">
        <v>1.3523000000000001</v>
      </c>
      <c r="D180" s="206">
        <v>10.5213</v>
      </c>
      <c r="E180" s="211">
        <v>0.20150000000000001</v>
      </c>
      <c r="F180" s="210">
        <f t="shared" si="8"/>
        <v>10.722799999999999</v>
      </c>
      <c r="G180" s="210">
        <v>10.544600000000001</v>
      </c>
      <c r="H180" s="210">
        <f t="shared" si="9"/>
        <v>0.17819999999999858</v>
      </c>
      <c r="I180" s="210">
        <f t="shared" si="10"/>
        <v>2.3300000000001431E-2</v>
      </c>
      <c r="J180" s="210">
        <f t="shared" si="11"/>
        <v>11.563275434243886</v>
      </c>
      <c r="K180" s="210">
        <v>4</v>
      </c>
      <c r="Q180" s="206">
        <v>6</v>
      </c>
      <c r="R180" s="206">
        <v>0.6008</v>
      </c>
      <c r="T180" s="211" t="s">
        <v>1068</v>
      </c>
      <c r="U180" s="206">
        <v>1.8647</v>
      </c>
      <c r="V180" s="206">
        <f t="shared" si="12"/>
        <v>1.4364999999999999</v>
      </c>
    </row>
    <row r="181" spans="1:22">
      <c r="A181" s="210">
        <v>51</v>
      </c>
      <c r="B181" s="210" t="s">
        <v>1112</v>
      </c>
      <c r="C181" s="211">
        <v>1.2412000000000001</v>
      </c>
      <c r="D181" s="210">
        <v>10.509600000000001</v>
      </c>
      <c r="E181" s="211">
        <v>0.2009</v>
      </c>
      <c r="F181" s="210">
        <f t="shared" si="8"/>
        <v>10.710500000000001</v>
      </c>
      <c r="G181" s="210">
        <v>10.517300000000001</v>
      </c>
      <c r="H181" s="210">
        <f t="shared" si="9"/>
        <v>0.19320000000000093</v>
      </c>
      <c r="I181" s="210">
        <f t="shared" si="10"/>
        <v>7.6999999999990687E-3</v>
      </c>
      <c r="J181" s="210">
        <f t="shared" si="11"/>
        <v>3.8327526132399545</v>
      </c>
      <c r="K181" s="210">
        <v>21</v>
      </c>
      <c r="L181" s="210"/>
      <c r="M181" s="210"/>
      <c r="N181" s="210"/>
      <c r="O181" s="210" t="s">
        <v>2575</v>
      </c>
      <c r="Q181" s="206">
        <v>7</v>
      </c>
      <c r="R181" s="206">
        <v>0.61399999999999999</v>
      </c>
      <c r="T181" s="211" t="s">
        <v>1503</v>
      </c>
      <c r="U181" s="206">
        <v>1.2385999999999999</v>
      </c>
      <c r="V181" s="206">
        <f t="shared" si="12"/>
        <v>0.8142999999999998</v>
      </c>
    </row>
    <row r="182" spans="1:22">
      <c r="A182" s="210">
        <v>51</v>
      </c>
      <c r="B182" s="210" t="s">
        <v>1056</v>
      </c>
      <c r="C182" s="211">
        <v>1.3381000000000001</v>
      </c>
      <c r="D182" s="210">
        <v>11.171900000000001</v>
      </c>
      <c r="E182" s="211">
        <v>0.20830000000000001</v>
      </c>
      <c r="F182" s="210">
        <f t="shared" si="8"/>
        <v>11.3802</v>
      </c>
      <c r="G182" s="210">
        <v>11.1844</v>
      </c>
      <c r="H182" s="210">
        <f t="shared" si="9"/>
        <v>0.1958000000000002</v>
      </c>
      <c r="I182" s="210">
        <f t="shared" si="10"/>
        <v>1.2499999999999817E-2</v>
      </c>
      <c r="J182" s="210">
        <f t="shared" si="11"/>
        <v>6.0009601536244919</v>
      </c>
      <c r="K182" s="210">
        <v>22</v>
      </c>
      <c r="L182" s="210"/>
      <c r="M182" s="210"/>
      <c r="N182" s="210"/>
      <c r="O182" s="210"/>
      <c r="Q182" s="206">
        <v>8</v>
      </c>
      <c r="R182" s="206">
        <v>0.62719999999999998</v>
      </c>
      <c r="T182" s="211" t="s">
        <v>798</v>
      </c>
      <c r="U182" s="206">
        <v>0.90659999999999996</v>
      </c>
      <c r="V182" s="206">
        <f t="shared" si="12"/>
        <v>0.47999999999999987</v>
      </c>
    </row>
    <row r="183" spans="1:22">
      <c r="A183" s="210">
        <v>51</v>
      </c>
      <c r="B183" s="210" t="s">
        <v>1194</v>
      </c>
      <c r="C183" s="211">
        <v>0.56730000000000003</v>
      </c>
      <c r="D183" s="210">
        <v>10.153600000000001</v>
      </c>
      <c r="E183" s="211">
        <v>0.20530000000000001</v>
      </c>
      <c r="F183" s="210">
        <f t="shared" si="8"/>
        <v>10.3589</v>
      </c>
      <c r="G183" s="210">
        <v>10.173299999999999</v>
      </c>
      <c r="H183" s="210">
        <f t="shared" si="9"/>
        <v>0.18560000000000088</v>
      </c>
      <c r="I183" s="210">
        <f t="shared" si="10"/>
        <v>1.9699999999999135E-2</v>
      </c>
      <c r="J183" s="210">
        <f t="shared" si="11"/>
        <v>9.5957135898680637</v>
      </c>
      <c r="K183" s="210">
        <v>23</v>
      </c>
      <c r="L183" s="210"/>
      <c r="M183" s="210"/>
      <c r="N183" s="210"/>
      <c r="O183" s="210"/>
      <c r="Q183" s="206">
        <v>9</v>
      </c>
      <c r="R183" s="206">
        <v>0.63880000000000003</v>
      </c>
      <c r="T183" s="211" t="s">
        <v>640</v>
      </c>
      <c r="U183" s="206">
        <v>0.68730000000000002</v>
      </c>
      <c r="V183" s="206">
        <f t="shared" si="12"/>
        <v>0.26009999999999989</v>
      </c>
    </row>
    <row r="184" spans="1:22">
      <c r="A184" s="210">
        <v>51</v>
      </c>
      <c r="B184" s="210" t="s">
        <v>1502</v>
      </c>
      <c r="C184" s="211">
        <v>0.63549999999999995</v>
      </c>
      <c r="D184" s="210">
        <v>8.2193000000000005</v>
      </c>
      <c r="E184" s="211">
        <v>0.2001</v>
      </c>
      <c r="F184" s="210">
        <f t="shared" si="8"/>
        <v>8.4194000000000013</v>
      </c>
      <c r="G184" s="210">
        <v>8.2372999999999994</v>
      </c>
      <c r="H184" s="210">
        <f t="shared" si="9"/>
        <v>0.18210000000000193</v>
      </c>
      <c r="I184" s="210">
        <f t="shared" si="10"/>
        <v>1.7999999999998073E-2</v>
      </c>
      <c r="J184" s="210">
        <f t="shared" si="11"/>
        <v>8.9955022488745993</v>
      </c>
      <c r="K184" s="210">
        <v>24</v>
      </c>
      <c r="L184" s="210"/>
      <c r="M184" s="210"/>
      <c r="N184" s="210"/>
      <c r="O184" s="210"/>
      <c r="Q184" s="206">
        <v>10</v>
      </c>
      <c r="R184" s="206">
        <v>0.62980000000000003</v>
      </c>
      <c r="T184" s="211" t="s">
        <v>958</v>
      </c>
      <c r="U184" s="206">
        <v>1.9059999999999999</v>
      </c>
      <c r="V184" s="206">
        <f t="shared" si="12"/>
        <v>1.4861999999999997</v>
      </c>
    </row>
    <row r="185" spans="1:22">
      <c r="A185" s="206">
        <v>52</v>
      </c>
      <c r="B185" s="206" t="s">
        <v>829</v>
      </c>
      <c r="C185" s="206">
        <v>1.2791999999999999</v>
      </c>
      <c r="D185" s="206">
        <v>10.855700000000001</v>
      </c>
      <c r="E185" s="206">
        <v>0.2097</v>
      </c>
      <c r="F185" s="206">
        <f t="shared" si="8"/>
        <v>11.0654</v>
      </c>
      <c r="G185" s="206">
        <v>10.876300000000001</v>
      </c>
      <c r="H185" s="206">
        <f t="shared" si="9"/>
        <v>0.18909999999999982</v>
      </c>
      <c r="I185" s="210">
        <f t="shared" si="10"/>
        <v>2.0600000000000174E-2</v>
      </c>
      <c r="J185" s="210">
        <f t="shared" si="11"/>
        <v>9.8235574630425244</v>
      </c>
      <c r="K185" s="206">
        <v>32</v>
      </c>
      <c r="L185" s="206" t="s">
        <v>2604</v>
      </c>
      <c r="M185" s="206" t="s">
        <v>2603</v>
      </c>
      <c r="N185" s="206" t="s">
        <v>2568</v>
      </c>
      <c r="T185" s="211" t="s">
        <v>1447</v>
      </c>
      <c r="U185" s="206">
        <v>1.0246</v>
      </c>
      <c r="V185" s="206">
        <f t="shared" si="12"/>
        <v>0.60179999999999989</v>
      </c>
    </row>
    <row r="186" spans="1:22">
      <c r="A186" s="206">
        <v>52</v>
      </c>
      <c r="B186" s="206" t="s">
        <v>628</v>
      </c>
      <c r="C186" s="206">
        <v>1.3608</v>
      </c>
      <c r="D186" s="206">
        <v>8.0957000000000008</v>
      </c>
      <c r="E186" s="206">
        <v>0.20680000000000001</v>
      </c>
      <c r="F186" s="206">
        <f t="shared" si="8"/>
        <v>8.3025000000000002</v>
      </c>
      <c r="G186" s="206">
        <v>8.1186000000000007</v>
      </c>
      <c r="H186" s="206">
        <f t="shared" si="9"/>
        <v>0.18389999999999951</v>
      </c>
      <c r="I186" s="210">
        <f t="shared" si="10"/>
        <v>2.2900000000000503E-2</v>
      </c>
      <c r="J186" s="210">
        <f t="shared" si="11"/>
        <v>11.073500967118232</v>
      </c>
      <c r="K186" s="206">
        <v>33</v>
      </c>
      <c r="L186" s="206" t="s">
        <v>2604</v>
      </c>
      <c r="M186" s="206" t="s">
        <v>2603</v>
      </c>
      <c r="N186" s="206" t="s">
        <v>2568</v>
      </c>
      <c r="T186" s="211" t="s">
        <v>1634</v>
      </c>
      <c r="U186" s="206">
        <v>1.1235999999999999</v>
      </c>
      <c r="V186" s="206">
        <f t="shared" si="12"/>
        <v>0.69559999999999977</v>
      </c>
    </row>
    <row r="187" spans="1:22">
      <c r="A187" s="206">
        <v>52</v>
      </c>
      <c r="B187" s="206" t="s">
        <v>1451</v>
      </c>
      <c r="C187" s="206">
        <v>0.64810000000000001</v>
      </c>
      <c r="D187" s="206">
        <v>7.4747000000000003</v>
      </c>
      <c r="E187" s="206">
        <v>0.2009</v>
      </c>
      <c r="F187" s="206">
        <f t="shared" si="8"/>
        <v>7.6756000000000002</v>
      </c>
      <c r="G187" s="206">
        <v>7.5034000000000001</v>
      </c>
      <c r="H187" s="206">
        <f t="shared" si="9"/>
        <v>0.17220000000000013</v>
      </c>
      <c r="I187" s="210">
        <f t="shared" si="10"/>
        <v>2.8699999999999865E-2</v>
      </c>
      <c r="J187" s="210">
        <f t="shared" si="11"/>
        <v>14.285714285714219</v>
      </c>
      <c r="K187" s="206">
        <v>34</v>
      </c>
      <c r="L187" s="206" t="s">
        <v>2604</v>
      </c>
      <c r="M187" s="206" t="s">
        <v>2603</v>
      </c>
      <c r="N187" s="206" t="s">
        <v>2568</v>
      </c>
      <c r="T187" s="211" t="s">
        <v>760</v>
      </c>
      <c r="U187" s="206">
        <v>1.6607000000000001</v>
      </c>
      <c r="V187" s="206">
        <f t="shared" si="12"/>
        <v>1.2423</v>
      </c>
    </row>
    <row r="188" spans="1:22">
      <c r="A188" s="206">
        <v>52</v>
      </c>
      <c r="B188" s="206" t="s">
        <v>1412</v>
      </c>
      <c r="C188" s="206">
        <v>0.76990000000000003</v>
      </c>
      <c r="D188" s="206">
        <v>7.9055</v>
      </c>
      <c r="E188" s="206">
        <v>0.2016</v>
      </c>
      <c r="F188" s="206">
        <f t="shared" si="8"/>
        <v>8.1070999999999991</v>
      </c>
      <c r="G188" s="206">
        <v>7.9672999999999998</v>
      </c>
      <c r="H188" s="206">
        <f t="shared" si="9"/>
        <v>0.13979999999999926</v>
      </c>
      <c r="I188" s="210">
        <f t="shared" si="10"/>
        <v>6.1800000000000743E-2</v>
      </c>
      <c r="J188" s="210">
        <f t="shared" si="11"/>
        <v>30.654761904762275</v>
      </c>
      <c r="K188" s="206">
        <v>35</v>
      </c>
      <c r="L188" s="206" t="s">
        <v>2604</v>
      </c>
      <c r="M188" s="206" t="s">
        <v>2603</v>
      </c>
      <c r="N188" s="206" t="s">
        <v>2568</v>
      </c>
      <c r="T188" s="211" t="s">
        <v>1228</v>
      </c>
      <c r="U188" s="206">
        <v>1.05</v>
      </c>
      <c r="V188" s="206">
        <f t="shared" si="12"/>
        <v>0.62869999999999993</v>
      </c>
    </row>
    <row r="189" spans="1:22">
      <c r="A189" s="210">
        <v>55</v>
      </c>
      <c r="B189" s="210" t="s">
        <v>2496</v>
      </c>
      <c r="C189" s="210">
        <v>1.2990999999999999</v>
      </c>
      <c r="D189" s="210">
        <v>10.901400000000001</v>
      </c>
      <c r="E189" s="211">
        <v>0.20949999999999999</v>
      </c>
      <c r="F189" s="210">
        <f t="shared" si="8"/>
        <v>11.110900000000001</v>
      </c>
      <c r="G189" s="210">
        <v>10.9238</v>
      </c>
      <c r="H189" s="210">
        <f t="shared" si="9"/>
        <v>0.18710000000000093</v>
      </c>
      <c r="I189" s="210">
        <f t="shared" si="10"/>
        <v>2.239999999999906E-2</v>
      </c>
      <c r="J189" s="210">
        <f t="shared" si="11"/>
        <v>10.692124105011484</v>
      </c>
      <c r="K189" s="210">
        <v>15</v>
      </c>
      <c r="L189" s="214">
        <v>43187</v>
      </c>
      <c r="M189" s="214">
        <v>43187</v>
      </c>
      <c r="N189" s="210"/>
      <c r="O189" s="210"/>
      <c r="T189" s="211" t="s">
        <v>1254</v>
      </c>
      <c r="U189" s="206">
        <v>1.0869</v>
      </c>
      <c r="V189" s="206">
        <f t="shared" si="12"/>
        <v>0.65969999999999984</v>
      </c>
    </row>
    <row r="190" spans="1:22">
      <c r="A190" s="210">
        <v>55</v>
      </c>
      <c r="B190" s="210" t="s">
        <v>1434</v>
      </c>
      <c r="C190" s="210">
        <v>0.68020000000000003</v>
      </c>
      <c r="D190" s="210">
        <v>8.0879999999999992</v>
      </c>
      <c r="E190" s="211">
        <v>0.20480000000000001</v>
      </c>
      <c r="F190" s="210">
        <f t="shared" si="8"/>
        <v>8.2927999999999997</v>
      </c>
      <c r="G190" s="210">
        <v>8.1410999999999998</v>
      </c>
      <c r="H190" s="210">
        <f t="shared" si="9"/>
        <v>0.15169999999999995</v>
      </c>
      <c r="I190" s="210">
        <f t="shared" si="10"/>
        <v>5.3100000000000064E-2</v>
      </c>
      <c r="J190" s="210">
        <f t="shared" si="11"/>
        <v>25.927734375000028</v>
      </c>
      <c r="K190" s="210">
        <v>16</v>
      </c>
      <c r="L190" s="214">
        <v>43187</v>
      </c>
      <c r="M190" s="214">
        <v>43187</v>
      </c>
      <c r="N190" s="210"/>
      <c r="O190" s="210"/>
      <c r="T190" s="211" t="s">
        <v>552</v>
      </c>
      <c r="U190" s="206">
        <v>1.7441</v>
      </c>
      <c r="V190" s="206">
        <f t="shared" si="12"/>
        <v>1.3175999999999999</v>
      </c>
    </row>
    <row r="191" spans="1:22">
      <c r="A191" s="210">
        <v>56</v>
      </c>
      <c r="B191" s="215" t="s">
        <v>1083</v>
      </c>
      <c r="C191" s="211">
        <v>1.3449</v>
      </c>
      <c r="D191" s="211">
        <v>10.855499999999999</v>
      </c>
      <c r="E191" s="211">
        <v>0.20399999999999999</v>
      </c>
      <c r="F191" s="210">
        <f t="shared" si="8"/>
        <v>11.0595</v>
      </c>
      <c r="G191" s="210">
        <v>10.8619</v>
      </c>
      <c r="H191" s="210">
        <f t="shared" si="9"/>
        <v>0.19759999999999955</v>
      </c>
      <c r="I191" s="210">
        <f t="shared" si="10"/>
        <v>6.4000000000004331E-3</v>
      </c>
      <c r="J191" s="210">
        <f t="shared" si="11"/>
        <v>3.1372549019609965</v>
      </c>
      <c r="K191" s="210">
        <v>9</v>
      </c>
      <c r="L191" s="210"/>
      <c r="M191" s="210"/>
      <c r="N191" s="210"/>
      <c r="O191" s="210"/>
      <c r="T191" s="211" t="s">
        <v>651</v>
      </c>
      <c r="U191" s="206">
        <v>1.8968</v>
      </c>
      <c r="V191" s="206">
        <f t="shared" si="12"/>
        <v>1.4782</v>
      </c>
    </row>
    <row r="192" spans="1:22">
      <c r="A192" s="210">
        <v>56</v>
      </c>
      <c r="B192" s="215" t="s">
        <v>1081</v>
      </c>
      <c r="C192" s="211">
        <v>1.1222000000000001</v>
      </c>
      <c r="D192" s="211">
        <v>9.1564999999999994</v>
      </c>
      <c r="E192" s="211">
        <v>0.20069999999999999</v>
      </c>
      <c r="F192" s="210">
        <f t="shared" si="8"/>
        <v>9.3571999999999989</v>
      </c>
      <c r="G192" s="210">
        <v>9.3376999999999999</v>
      </c>
      <c r="H192" s="210">
        <f t="shared" si="9"/>
        <v>1.9499999999998963E-2</v>
      </c>
      <c r="I192" s="210">
        <f t="shared" si="10"/>
        <v>0.18120000000000103</v>
      </c>
      <c r="J192" s="210">
        <f t="shared" si="11"/>
        <v>90.284005979073754</v>
      </c>
      <c r="K192" s="210">
        <v>10</v>
      </c>
      <c r="L192" s="210"/>
      <c r="M192" s="210"/>
      <c r="N192" s="210"/>
      <c r="O192" s="210"/>
      <c r="T192" s="211" t="s">
        <v>1580</v>
      </c>
      <c r="U192" s="206">
        <v>0.85450000000000004</v>
      </c>
      <c r="V192" s="206">
        <f t="shared" si="12"/>
        <v>0.43119999999999992</v>
      </c>
    </row>
    <row r="193" spans="1:22">
      <c r="A193" s="210">
        <v>56</v>
      </c>
      <c r="B193" s="215" t="s">
        <v>1493</v>
      </c>
      <c r="C193" s="211">
        <v>0.53510000000000002</v>
      </c>
      <c r="D193" s="211">
        <v>10.503500000000001</v>
      </c>
      <c r="E193" s="211">
        <v>0.2056</v>
      </c>
      <c r="F193" s="210">
        <f t="shared" si="8"/>
        <v>10.709100000000001</v>
      </c>
      <c r="G193" s="210">
        <v>10.5266</v>
      </c>
      <c r="H193" s="210">
        <f t="shared" si="9"/>
        <v>0.18250000000000099</v>
      </c>
      <c r="I193" s="210">
        <f t="shared" si="10"/>
        <v>2.309999999999901E-2</v>
      </c>
      <c r="J193" s="210">
        <f t="shared" si="11"/>
        <v>11.235408560310804</v>
      </c>
      <c r="K193" s="210">
        <v>11</v>
      </c>
      <c r="L193" s="210"/>
      <c r="M193" s="210"/>
      <c r="N193" s="210"/>
      <c r="O193" s="210"/>
      <c r="T193" s="211" t="s">
        <v>1596</v>
      </c>
      <c r="U193" s="206">
        <v>0.88949999999999996</v>
      </c>
      <c r="V193" s="206">
        <f t="shared" si="12"/>
        <v>0.46539999999999981</v>
      </c>
    </row>
    <row r="194" spans="1:22">
      <c r="A194" s="210">
        <v>56</v>
      </c>
      <c r="B194" s="215" t="s">
        <v>1512</v>
      </c>
      <c r="C194" s="211">
        <v>0.65329999999999999</v>
      </c>
      <c r="D194" s="211">
        <v>10.1075</v>
      </c>
      <c r="E194" s="211">
        <v>0.20730000000000001</v>
      </c>
      <c r="F194" s="210">
        <f t="shared" ref="F194:F257" si="13">D194+E194</f>
        <v>10.3148</v>
      </c>
      <c r="G194" s="210">
        <v>10.152799999999999</v>
      </c>
      <c r="H194" s="210">
        <f t="shared" ref="H194:H228" si="14">(F194-G194)</f>
        <v>0.16200000000000081</v>
      </c>
      <c r="I194" s="210">
        <f t="shared" ref="I194:I257" si="15">E194-H194</f>
        <v>4.5299999999999202E-2</v>
      </c>
      <c r="J194" s="210">
        <f t="shared" ref="J194:J257" si="16">(I194/E194)*100</f>
        <v>21.852387843704392</v>
      </c>
      <c r="K194" s="210">
        <v>12</v>
      </c>
      <c r="L194" s="210"/>
      <c r="M194" s="210"/>
      <c r="N194" s="210"/>
      <c r="O194" s="210"/>
      <c r="T194" s="211" t="s">
        <v>815</v>
      </c>
      <c r="U194" s="206">
        <v>1.8678999999999999</v>
      </c>
      <c r="V194" s="206">
        <f t="shared" si="12"/>
        <v>1.4404999999999997</v>
      </c>
    </row>
    <row r="195" spans="1:22">
      <c r="A195" s="206">
        <v>57</v>
      </c>
      <c r="B195" s="206" t="s">
        <v>706</v>
      </c>
      <c r="C195" s="206">
        <v>1.2402</v>
      </c>
      <c r="D195" s="210">
        <v>7.7739000000000003</v>
      </c>
      <c r="E195" s="211">
        <v>0.2036</v>
      </c>
      <c r="F195" s="210">
        <f t="shared" si="13"/>
        <v>7.9775</v>
      </c>
      <c r="G195" s="210">
        <v>7.7888999999999999</v>
      </c>
      <c r="H195" s="210">
        <f t="shared" si="14"/>
        <v>0.1886000000000001</v>
      </c>
      <c r="I195" s="210">
        <f t="shared" si="15"/>
        <v>1.4999999999999902E-2</v>
      </c>
      <c r="J195" s="210">
        <f t="shared" si="16"/>
        <v>7.3673870333987725</v>
      </c>
      <c r="K195" s="210">
        <v>23</v>
      </c>
      <c r="L195" s="213">
        <v>43212</v>
      </c>
      <c r="T195" s="116" t="s">
        <v>2606</v>
      </c>
      <c r="U195" s="206">
        <v>0.98780000000000001</v>
      </c>
      <c r="V195" s="206">
        <f t="shared" si="12"/>
        <v>0.56529999999999991</v>
      </c>
    </row>
    <row r="196" spans="1:22">
      <c r="A196" s="207">
        <v>57</v>
      </c>
      <c r="B196" s="206" t="s">
        <v>1432</v>
      </c>
      <c r="C196" s="206">
        <v>0.70320000000000005</v>
      </c>
      <c r="D196" s="211">
        <v>10.115500000000001</v>
      </c>
      <c r="E196" s="211">
        <v>0.20200000000000001</v>
      </c>
      <c r="F196" s="210">
        <f t="shared" si="13"/>
        <v>10.317500000000001</v>
      </c>
      <c r="G196" s="210">
        <v>10.1388</v>
      </c>
      <c r="H196" s="210">
        <f t="shared" si="14"/>
        <v>0.17870000000000097</v>
      </c>
      <c r="I196" s="210">
        <f t="shared" si="15"/>
        <v>2.3299999999999044E-2</v>
      </c>
      <c r="J196" s="210">
        <f t="shared" si="16"/>
        <v>11.534653465346061</v>
      </c>
      <c r="K196" s="210">
        <v>1</v>
      </c>
      <c r="T196" s="116" t="s">
        <v>2605</v>
      </c>
      <c r="U196" s="206">
        <v>1.7248000000000001</v>
      </c>
      <c r="V196" s="206">
        <f t="shared" si="12"/>
        <v>1.304</v>
      </c>
    </row>
    <row r="197" spans="1:22">
      <c r="A197" s="207">
        <v>57</v>
      </c>
      <c r="B197" s="206" t="s">
        <v>980</v>
      </c>
      <c r="C197" s="206">
        <v>1.1411</v>
      </c>
      <c r="D197" s="206">
        <v>7.4744999999999999</v>
      </c>
      <c r="E197" s="211">
        <v>0.20649999999999999</v>
      </c>
      <c r="F197" s="210">
        <f t="shared" si="13"/>
        <v>7.681</v>
      </c>
      <c r="G197" s="210">
        <v>7.4943999999999997</v>
      </c>
      <c r="H197" s="210">
        <f t="shared" si="14"/>
        <v>0.18660000000000032</v>
      </c>
      <c r="I197" s="210">
        <f t="shared" si="15"/>
        <v>1.9899999999999668E-2</v>
      </c>
      <c r="J197" s="210">
        <f t="shared" si="16"/>
        <v>9.63680387409185</v>
      </c>
      <c r="K197" s="210">
        <v>10</v>
      </c>
      <c r="T197" s="211" t="s">
        <v>1063</v>
      </c>
      <c r="U197" s="206">
        <v>1.8218000000000001</v>
      </c>
      <c r="V197" s="206">
        <f t="shared" si="12"/>
        <v>1.3973</v>
      </c>
    </row>
    <row r="198" spans="1:22">
      <c r="A198" s="206">
        <v>58</v>
      </c>
      <c r="B198" s="206" t="s">
        <v>1093</v>
      </c>
      <c r="C198" s="206">
        <v>0.42230000000000001</v>
      </c>
      <c r="D198" s="206">
        <v>7.8784999999999998</v>
      </c>
      <c r="E198" s="206">
        <v>0.1961</v>
      </c>
      <c r="F198" s="206">
        <f t="shared" si="13"/>
        <v>8.0746000000000002</v>
      </c>
      <c r="G198" s="206">
        <v>7.9294000000000002</v>
      </c>
      <c r="H198" s="206">
        <f t="shared" si="14"/>
        <v>0.1452</v>
      </c>
      <c r="I198" s="210">
        <f t="shared" si="15"/>
        <v>5.0900000000000001E-2</v>
      </c>
      <c r="J198" s="210">
        <f t="shared" si="16"/>
        <v>25.956144824069355</v>
      </c>
      <c r="K198" s="206">
        <v>36</v>
      </c>
      <c r="L198" s="206" t="s">
        <v>2604</v>
      </c>
      <c r="M198" s="206" t="s">
        <v>2603</v>
      </c>
      <c r="N198" s="206" t="s">
        <v>2568</v>
      </c>
      <c r="T198" s="211" t="s">
        <v>1417</v>
      </c>
      <c r="U198" s="206">
        <v>1.024</v>
      </c>
      <c r="V198" s="206">
        <f t="shared" si="12"/>
        <v>0.59789999999999988</v>
      </c>
    </row>
    <row r="199" spans="1:22">
      <c r="A199" s="206">
        <v>58</v>
      </c>
      <c r="B199" s="206" t="s">
        <v>829</v>
      </c>
      <c r="C199" s="206">
        <v>0.96730000000000005</v>
      </c>
      <c r="D199" s="206">
        <v>9.3140999999999998</v>
      </c>
      <c r="E199" s="206">
        <v>0.19950000000000001</v>
      </c>
      <c r="F199" s="206">
        <f t="shared" si="13"/>
        <v>9.5136000000000003</v>
      </c>
      <c r="G199" s="206">
        <v>9.3429000000000002</v>
      </c>
      <c r="H199" s="206">
        <f t="shared" si="14"/>
        <v>0.17070000000000007</v>
      </c>
      <c r="I199" s="210">
        <f t="shared" si="15"/>
        <v>2.8799999999999937E-2</v>
      </c>
      <c r="J199" s="210">
        <f t="shared" si="16"/>
        <v>14.436090225563877</v>
      </c>
      <c r="K199" s="206">
        <v>37</v>
      </c>
      <c r="L199" s="206" t="s">
        <v>2604</v>
      </c>
      <c r="M199" s="206" t="s">
        <v>2603</v>
      </c>
      <c r="N199" s="206" t="s">
        <v>2568</v>
      </c>
      <c r="T199" s="211" t="s">
        <v>1148</v>
      </c>
      <c r="U199" s="206">
        <v>1.0179</v>
      </c>
      <c r="V199" s="206">
        <f t="shared" si="12"/>
        <v>0.59629999999999994</v>
      </c>
    </row>
    <row r="200" spans="1:22">
      <c r="A200" s="206">
        <v>58</v>
      </c>
      <c r="B200" s="206" t="s">
        <v>1537</v>
      </c>
      <c r="C200" s="206">
        <v>0.69220000000000004</v>
      </c>
      <c r="D200" s="206">
        <v>7.0768000000000004</v>
      </c>
      <c r="E200" s="206">
        <v>0.2016</v>
      </c>
      <c r="F200" s="206">
        <f t="shared" si="13"/>
        <v>7.2784000000000004</v>
      </c>
      <c r="G200" s="206">
        <v>7.1125999999999996</v>
      </c>
      <c r="H200" s="206">
        <f t="shared" si="14"/>
        <v>0.16580000000000084</v>
      </c>
      <c r="I200" s="210">
        <f t="shared" si="15"/>
        <v>3.5799999999999166E-2</v>
      </c>
      <c r="J200" s="210">
        <f t="shared" si="16"/>
        <v>17.757936507936094</v>
      </c>
      <c r="K200" s="206">
        <v>38</v>
      </c>
      <c r="L200" s="206" t="s">
        <v>2604</v>
      </c>
      <c r="M200" s="206" t="s">
        <v>2603</v>
      </c>
      <c r="N200" s="206" t="s">
        <v>2568</v>
      </c>
      <c r="T200" s="211" t="s">
        <v>1101</v>
      </c>
      <c r="U200" s="206">
        <v>1.7727999999999999</v>
      </c>
      <c r="V200" s="206">
        <f t="shared" si="12"/>
        <v>1.3407999999999998</v>
      </c>
    </row>
    <row r="201" spans="1:22">
      <c r="A201" s="206">
        <v>58</v>
      </c>
      <c r="B201" s="206" t="s">
        <v>1457</v>
      </c>
      <c r="C201" s="206">
        <v>0.74560000000000004</v>
      </c>
      <c r="D201" s="206">
        <v>7.1924000000000001</v>
      </c>
      <c r="E201" s="206">
        <v>0.2006</v>
      </c>
      <c r="F201" s="206">
        <f t="shared" si="13"/>
        <v>7.3929999999999998</v>
      </c>
      <c r="G201" s="206">
        <v>7.2172999999999998</v>
      </c>
      <c r="H201" s="206">
        <f t="shared" si="14"/>
        <v>0.17569999999999997</v>
      </c>
      <c r="I201" s="210">
        <f t="shared" si="15"/>
        <v>2.4900000000000033E-2</v>
      </c>
      <c r="J201" s="210">
        <f t="shared" si="16"/>
        <v>12.412761714855449</v>
      </c>
      <c r="K201" s="206">
        <v>39</v>
      </c>
      <c r="L201" s="206" t="s">
        <v>2604</v>
      </c>
      <c r="M201" s="206" t="s">
        <v>2603</v>
      </c>
      <c r="N201" s="206" t="s">
        <v>2568</v>
      </c>
      <c r="T201" s="211" t="s">
        <v>1114</v>
      </c>
      <c r="U201" s="206">
        <v>1.8498000000000001</v>
      </c>
      <c r="V201" s="206">
        <f t="shared" si="12"/>
        <v>1.4212</v>
      </c>
    </row>
    <row r="202" spans="1:22">
      <c r="A202" s="210">
        <v>59</v>
      </c>
      <c r="B202" s="210" t="s">
        <v>1021</v>
      </c>
      <c r="C202" s="210">
        <v>1.2487999999999999</v>
      </c>
      <c r="D202" s="210">
        <v>10.539099999999999</v>
      </c>
      <c r="E202" s="211">
        <v>0.20069999999999999</v>
      </c>
      <c r="F202" s="210">
        <f t="shared" si="13"/>
        <v>10.739799999999999</v>
      </c>
      <c r="G202" s="210">
        <v>10.546799999999999</v>
      </c>
      <c r="H202" s="210">
        <f t="shared" si="14"/>
        <v>0.19299999999999962</v>
      </c>
      <c r="I202" s="210">
        <f t="shared" si="15"/>
        <v>7.7000000000003732E-3</v>
      </c>
      <c r="J202" s="210">
        <f t="shared" si="16"/>
        <v>3.836571998007162</v>
      </c>
      <c r="K202" s="210">
        <v>1</v>
      </c>
      <c r="L202" s="214">
        <v>43188</v>
      </c>
      <c r="M202" s="214">
        <v>43188</v>
      </c>
      <c r="N202" s="210"/>
      <c r="O202" s="210"/>
      <c r="T202" s="211" t="s">
        <v>1397</v>
      </c>
      <c r="U202" s="206">
        <v>0.9143</v>
      </c>
      <c r="V202" s="206">
        <f t="shared" si="12"/>
        <v>0.4877999999999999</v>
      </c>
    </row>
    <row r="203" spans="1:22">
      <c r="A203" s="210">
        <v>59</v>
      </c>
      <c r="B203" s="210" t="s">
        <v>1118</v>
      </c>
      <c r="C203" s="210">
        <v>1.1779999999999999</v>
      </c>
      <c r="D203" s="210">
        <v>11.1587</v>
      </c>
      <c r="E203" s="210">
        <v>0.19759999999999955</v>
      </c>
      <c r="F203" s="210">
        <f t="shared" si="13"/>
        <v>11.356299999999999</v>
      </c>
      <c r="G203" s="210">
        <v>11.171099999999999</v>
      </c>
      <c r="H203" s="210">
        <f t="shared" si="14"/>
        <v>0.18520000000000003</v>
      </c>
      <c r="I203" s="210">
        <f t="shared" si="15"/>
        <v>1.2399999999999523E-2</v>
      </c>
      <c r="J203" s="210">
        <f t="shared" si="16"/>
        <v>6.2753036437244685</v>
      </c>
      <c r="K203" s="210">
        <v>2</v>
      </c>
      <c r="L203" s="214">
        <v>43188</v>
      </c>
      <c r="M203" s="214">
        <v>43188</v>
      </c>
      <c r="N203" s="210"/>
      <c r="O203" s="210"/>
      <c r="T203" s="211" t="s">
        <v>1149</v>
      </c>
      <c r="U203" s="206">
        <v>0.84740000000000004</v>
      </c>
      <c r="V203" s="206">
        <f t="shared" si="12"/>
        <v>0.41989999999999994</v>
      </c>
    </row>
    <row r="204" spans="1:22">
      <c r="A204" s="210">
        <v>59</v>
      </c>
      <c r="B204" s="210" t="s">
        <v>1450</v>
      </c>
      <c r="C204" s="210">
        <v>0.66210000000000002</v>
      </c>
      <c r="D204" s="210">
        <v>10.634600000000001</v>
      </c>
      <c r="E204" s="210">
        <v>0.20369999999999999</v>
      </c>
      <c r="F204" s="210">
        <f t="shared" si="13"/>
        <v>10.8383</v>
      </c>
      <c r="G204" s="210">
        <v>10.663</v>
      </c>
      <c r="H204" s="210">
        <f t="shared" si="14"/>
        <v>0.17530000000000001</v>
      </c>
      <c r="I204" s="210">
        <f t="shared" si="15"/>
        <v>2.8399999999999981E-2</v>
      </c>
      <c r="J204" s="210">
        <f t="shared" si="16"/>
        <v>13.942071674030428</v>
      </c>
      <c r="K204" s="210">
        <v>3</v>
      </c>
      <c r="L204" s="214">
        <v>43188</v>
      </c>
      <c r="M204" s="214">
        <v>43188</v>
      </c>
      <c r="N204" s="210"/>
      <c r="O204" s="210"/>
      <c r="T204" s="211" t="s">
        <v>1485</v>
      </c>
      <c r="U204" s="206">
        <v>1.5843</v>
      </c>
      <c r="V204" s="206">
        <f t="shared" si="12"/>
        <v>1.1568999999999998</v>
      </c>
    </row>
    <row r="205" spans="1:22">
      <c r="A205" s="210">
        <v>59</v>
      </c>
      <c r="B205" s="210" t="s">
        <v>1561</v>
      </c>
      <c r="C205" s="210">
        <v>0.69230000000000003</v>
      </c>
      <c r="D205" s="210">
        <v>9.8870000000000005</v>
      </c>
      <c r="E205" s="210">
        <v>0.20100000000000001</v>
      </c>
      <c r="F205" s="210">
        <f t="shared" si="13"/>
        <v>10.088000000000001</v>
      </c>
      <c r="G205" s="210">
        <v>9.9093999999999998</v>
      </c>
      <c r="H205" s="210">
        <f t="shared" si="14"/>
        <v>0.1786000000000012</v>
      </c>
      <c r="I205" s="210">
        <f t="shared" si="15"/>
        <v>2.239999999999881E-2</v>
      </c>
      <c r="J205" s="210">
        <f t="shared" si="16"/>
        <v>11.144278606964582</v>
      </c>
      <c r="K205" s="210">
        <v>4</v>
      </c>
      <c r="L205" s="214">
        <v>43188</v>
      </c>
      <c r="M205" s="214">
        <v>43188</v>
      </c>
      <c r="N205" s="210"/>
      <c r="O205" s="210"/>
      <c r="T205" s="211" t="s">
        <v>630</v>
      </c>
      <c r="U205" s="206">
        <v>0.72919999999999996</v>
      </c>
      <c r="V205" s="206">
        <f t="shared" si="12"/>
        <v>0.29869999999999941</v>
      </c>
    </row>
    <row r="206" spans="1:22">
      <c r="A206" s="210">
        <v>60</v>
      </c>
      <c r="B206" s="206" t="s">
        <v>1515</v>
      </c>
      <c r="C206" s="210">
        <v>0.56169999999999987</v>
      </c>
      <c r="D206" s="210">
        <v>8.1683000000000003</v>
      </c>
      <c r="E206" s="210">
        <v>0.20200000000000001</v>
      </c>
      <c r="F206" s="210">
        <f t="shared" si="13"/>
        <v>8.3703000000000003</v>
      </c>
      <c r="G206" s="210">
        <v>8.1887000000000008</v>
      </c>
      <c r="H206" s="210">
        <f t="shared" si="14"/>
        <v>0.18159999999999954</v>
      </c>
      <c r="I206" s="210">
        <f t="shared" si="15"/>
        <v>2.0400000000000473E-2</v>
      </c>
      <c r="J206" s="210">
        <f t="shared" si="16"/>
        <v>10.099009900990334</v>
      </c>
      <c r="K206" s="210">
        <v>21</v>
      </c>
      <c r="L206" s="214">
        <v>43173</v>
      </c>
      <c r="M206" s="214">
        <v>43173</v>
      </c>
      <c r="N206" s="210" t="s">
        <v>2574</v>
      </c>
      <c r="O206" s="210" t="s">
        <v>2573</v>
      </c>
      <c r="T206" s="211" t="s">
        <v>1261</v>
      </c>
      <c r="U206" s="206">
        <v>1.1045</v>
      </c>
      <c r="V206" s="206">
        <f t="shared" si="12"/>
        <v>0.68009999999999993</v>
      </c>
    </row>
    <row r="207" spans="1:22">
      <c r="A207" s="210">
        <v>60</v>
      </c>
      <c r="B207" s="206" t="s">
        <v>751</v>
      </c>
      <c r="C207" s="210">
        <v>1.3048</v>
      </c>
      <c r="D207" s="210">
        <v>8.8451000000000004</v>
      </c>
      <c r="E207" s="210">
        <v>0.20810000000000001</v>
      </c>
      <c r="F207" s="210">
        <f t="shared" si="13"/>
        <v>9.0532000000000004</v>
      </c>
      <c r="G207" s="210">
        <v>8.8652999999999995</v>
      </c>
      <c r="H207" s="210">
        <f t="shared" si="14"/>
        <v>0.18790000000000084</v>
      </c>
      <c r="I207" s="210">
        <f t="shared" si="15"/>
        <v>2.0199999999999163E-2</v>
      </c>
      <c r="J207" s="210">
        <f t="shared" si="16"/>
        <v>9.7068716962994532</v>
      </c>
      <c r="K207" s="210">
        <v>22</v>
      </c>
      <c r="L207" s="214">
        <v>43173</v>
      </c>
      <c r="M207" s="214">
        <v>43173</v>
      </c>
      <c r="N207" s="210" t="s">
        <v>2574</v>
      </c>
      <c r="O207" s="210" t="s">
        <v>2573</v>
      </c>
    </row>
    <row r="208" spans="1:22">
      <c r="A208" s="210">
        <v>60</v>
      </c>
      <c r="B208" s="211" t="s">
        <v>1063</v>
      </c>
      <c r="C208" s="210">
        <v>1.3980999999999999</v>
      </c>
      <c r="D208" s="210">
        <v>10.856299999999999</v>
      </c>
      <c r="E208" s="210">
        <v>0.2044</v>
      </c>
      <c r="F208" s="210">
        <f t="shared" si="13"/>
        <v>11.060699999999999</v>
      </c>
      <c r="G208" s="210">
        <v>10.8682</v>
      </c>
      <c r="H208" s="210">
        <f t="shared" si="14"/>
        <v>0.19249999999999901</v>
      </c>
      <c r="I208" s="210">
        <f t="shared" si="15"/>
        <v>1.1900000000000993E-2</v>
      </c>
      <c r="J208" s="210">
        <f t="shared" si="16"/>
        <v>5.8219178082196645</v>
      </c>
      <c r="K208" s="210">
        <v>23</v>
      </c>
      <c r="L208" s="214">
        <v>43173</v>
      </c>
      <c r="M208" s="214">
        <v>43173</v>
      </c>
      <c r="N208" s="210" t="s">
        <v>2574</v>
      </c>
      <c r="O208" s="210" t="s">
        <v>2573</v>
      </c>
    </row>
    <row r="209" spans="1:15">
      <c r="A209" s="210">
        <v>60</v>
      </c>
      <c r="B209" s="211" t="s">
        <v>1417</v>
      </c>
      <c r="C209" s="210">
        <v>0.6016999999999999</v>
      </c>
      <c r="D209" s="210">
        <v>7.4808000000000003</v>
      </c>
      <c r="E209" s="210">
        <v>0.20580000000000001</v>
      </c>
      <c r="F209" s="210">
        <f t="shared" si="13"/>
        <v>7.6866000000000003</v>
      </c>
      <c r="G209" s="210">
        <v>7.5072000000000001</v>
      </c>
      <c r="H209" s="210">
        <f t="shared" si="14"/>
        <v>0.17940000000000023</v>
      </c>
      <c r="I209" s="210">
        <f t="shared" si="15"/>
        <v>2.6399999999999785E-2</v>
      </c>
      <c r="J209" s="210">
        <f t="shared" si="16"/>
        <v>12.827988338192315</v>
      </c>
      <c r="K209" s="210">
        <v>24</v>
      </c>
      <c r="L209" s="214">
        <v>43173</v>
      </c>
      <c r="M209" s="214">
        <v>43173</v>
      </c>
      <c r="N209" s="210" t="s">
        <v>2574</v>
      </c>
      <c r="O209" s="210" t="s">
        <v>2573</v>
      </c>
    </row>
    <row r="210" spans="1:15">
      <c r="A210" s="206">
        <v>61</v>
      </c>
      <c r="B210" s="206" t="s">
        <v>998</v>
      </c>
      <c r="C210" s="206">
        <v>1.3476999999999999</v>
      </c>
      <c r="D210" s="206">
        <v>9.1336999999999993</v>
      </c>
      <c r="E210" s="206">
        <v>0.2026</v>
      </c>
      <c r="F210" s="206">
        <f t="shared" si="13"/>
        <v>9.3362999999999996</v>
      </c>
      <c r="G210" s="206">
        <v>9.1452000000000009</v>
      </c>
      <c r="H210" s="206">
        <f t="shared" si="14"/>
        <v>0.19109999999999872</v>
      </c>
      <c r="I210" s="210">
        <f t="shared" si="15"/>
        <v>1.1500000000001287E-2</v>
      </c>
      <c r="J210" s="210">
        <f t="shared" si="16"/>
        <v>5.6762092793688481</v>
      </c>
      <c r="K210" s="206">
        <v>40</v>
      </c>
      <c r="L210" s="206" t="s">
        <v>2604</v>
      </c>
      <c r="M210" s="206" t="s">
        <v>2603</v>
      </c>
      <c r="N210" s="206" t="s">
        <v>2568</v>
      </c>
    </row>
    <row r="211" spans="1:15">
      <c r="A211" s="206">
        <v>61</v>
      </c>
      <c r="B211" s="206" t="s">
        <v>1659</v>
      </c>
      <c r="C211" s="206">
        <v>0.43340000000000001</v>
      </c>
      <c r="D211" s="206">
        <v>7.8392999999999997</v>
      </c>
      <c r="E211" s="206">
        <v>0.2024</v>
      </c>
      <c r="F211" s="206">
        <f t="shared" si="13"/>
        <v>8.0417000000000005</v>
      </c>
      <c r="G211" s="206">
        <v>7.8555999999999999</v>
      </c>
      <c r="H211" s="206">
        <f t="shared" si="14"/>
        <v>0.1861000000000006</v>
      </c>
      <c r="I211" s="210">
        <f t="shared" si="15"/>
        <v>1.6299999999999398E-2</v>
      </c>
      <c r="J211" s="210">
        <f t="shared" si="16"/>
        <v>8.0533596837941683</v>
      </c>
      <c r="K211" s="206">
        <v>41</v>
      </c>
      <c r="L211" s="206" t="s">
        <v>2604</v>
      </c>
      <c r="M211" s="206" t="s">
        <v>2603</v>
      </c>
      <c r="N211" s="206" t="s">
        <v>2568</v>
      </c>
    </row>
    <row r="212" spans="1:15">
      <c r="A212" s="206">
        <v>61</v>
      </c>
      <c r="B212" s="206" t="s">
        <v>1509</v>
      </c>
      <c r="C212" s="206">
        <v>0.57769999999999999</v>
      </c>
      <c r="D212" s="206">
        <v>9.1861999999999995</v>
      </c>
      <c r="E212" s="206">
        <v>0.19719999999999999</v>
      </c>
      <c r="F212" s="206">
        <f t="shared" si="13"/>
        <v>9.3834</v>
      </c>
      <c r="G212" s="206">
        <v>9.2112999999999996</v>
      </c>
      <c r="H212" s="206">
        <f t="shared" si="14"/>
        <v>0.17210000000000036</v>
      </c>
      <c r="I212" s="210">
        <f t="shared" si="15"/>
        <v>2.5099999999999623E-2</v>
      </c>
      <c r="J212" s="210">
        <f t="shared" si="16"/>
        <v>12.728194726166139</v>
      </c>
      <c r="K212" s="206">
        <v>42</v>
      </c>
      <c r="L212" s="206" t="s">
        <v>2604</v>
      </c>
      <c r="M212" s="206" t="s">
        <v>2603</v>
      </c>
      <c r="N212" s="206" t="s">
        <v>2568</v>
      </c>
    </row>
    <row r="213" spans="1:15">
      <c r="A213" s="206">
        <v>62</v>
      </c>
      <c r="B213" s="206" t="s">
        <v>693</v>
      </c>
      <c r="C213" s="206">
        <v>1.2890999999999999</v>
      </c>
      <c r="D213" s="206">
        <v>9.0016999999999996</v>
      </c>
      <c r="E213" s="206">
        <v>0.2016</v>
      </c>
      <c r="F213" s="206">
        <f t="shared" si="13"/>
        <v>9.2032999999999987</v>
      </c>
      <c r="G213" s="206">
        <v>9.0152999999999999</v>
      </c>
      <c r="H213" s="206">
        <f t="shared" si="14"/>
        <v>0.18799999999999883</v>
      </c>
      <c r="I213" s="210">
        <f t="shared" si="15"/>
        <v>1.3600000000001167E-2</v>
      </c>
      <c r="J213" s="210">
        <f t="shared" si="16"/>
        <v>6.7460317460323242</v>
      </c>
      <c r="K213" s="206">
        <v>43</v>
      </c>
      <c r="L213" s="206" t="s">
        <v>2604</v>
      </c>
      <c r="M213" s="206" t="s">
        <v>2603</v>
      </c>
      <c r="N213" s="206" t="s">
        <v>2568</v>
      </c>
    </row>
    <row r="214" spans="1:15">
      <c r="A214" s="206">
        <v>62</v>
      </c>
      <c r="B214" s="206" t="s">
        <v>1022</v>
      </c>
      <c r="C214" s="206">
        <v>1.3992</v>
      </c>
      <c r="D214" s="206">
        <v>8.1684000000000001</v>
      </c>
      <c r="E214" s="206">
        <v>0.19800000000000001</v>
      </c>
      <c r="F214" s="206">
        <f t="shared" si="13"/>
        <v>8.3664000000000005</v>
      </c>
      <c r="G214" s="206">
        <v>8.1851000000000003</v>
      </c>
      <c r="H214" s="206">
        <f t="shared" si="14"/>
        <v>0.18130000000000024</v>
      </c>
      <c r="I214" s="210">
        <f t="shared" si="15"/>
        <v>1.6699999999999771E-2</v>
      </c>
      <c r="J214" s="210">
        <f t="shared" si="16"/>
        <v>8.4343434343433188</v>
      </c>
      <c r="K214" s="206">
        <v>44</v>
      </c>
      <c r="L214" s="206" t="s">
        <v>2604</v>
      </c>
      <c r="M214" s="206" t="s">
        <v>2603</v>
      </c>
      <c r="N214" s="206" t="s">
        <v>2568</v>
      </c>
    </row>
    <row r="215" spans="1:15">
      <c r="A215" s="206">
        <v>62</v>
      </c>
      <c r="B215" s="206" t="s">
        <v>1485</v>
      </c>
      <c r="C215" s="206">
        <v>0.68069999999999997</v>
      </c>
      <c r="D215" s="206">
        <v>11.747999999999999</v>
      </c>
      <c r="E215" s="206">
        <v>0.20549999999999999</v>
      </c>
      <c r="F215" s="206">
        <f t="shared" si="13"/>
        <v>11.9535</v>
      </c>
      <c r="G215" s="206">
        <v>11.7906</v>
      </c>
      <c r="H215" s="206">
        <f t="shared" si="14"/>
        <v>0.16290000000000049</v>
      </c>
      <c r="I215" s="210">
        <f t="shared" si="15"/>
        <v>4.2599999999999499E-2</v>
      </c>
      <c r="J215" s="210">
        <f t="shared" si="16"/>
        <v>20.729927007299029</v>
      </c>
      <c r="K215" s="206">
        <v>45</v>
      </c>
      <c r="L215" s="206" t="s">
        <v>2604</v>
      </c>
      <c r="M215" s="206" t="s">
        <v>2603</v>
      </c>
      <c r="N215" s="206" t="s">
        <v>2568</v>
      </c>
    </row>
    <row r="216" spans="1:15">
      <c r="A216" s="206">
        <v>62</v>
      </c>
      <c r="B216" s="206" t="s">
        <v>1605</v>
      </c>
      <c r="C216" s="206">
        <v>0.59640000000000004</v>
      </c>
      <c r="D216" s="206">
        <v>7.9943999999999997</v>
      </c>
      <c r="E216" s="206">
        <v>0.1978</v>
      </c>
      <c r="F216" s="206">
        <f t="shared" si="13"/>
        <v>8.1921999999999997</v>
      </c>
      <c r="G216" s="206">
        <v>8.0189000000000004</v>
      </c>
      <c r="H216" s="206">
        <f t="shared" si="14"/>
        <v>0.17329999999999934</v>
      </c>
      <c r="I216" s="210">
        <f t="shared" si="15"/>
        <v>2.450000000000066E-2</v>
      </c>
      <c r="J216" s="210">
        <f t="shared" si="16"/>
        <v>12.3862487360974</v>
      </c>
      <c r="K216" s="206">
        <v>46</v>
      </c>
      <c r="L216" s="206" t="s">
        <v>2604</v>
      </c>
      <c r="M216" s="206" t="s">
        <v>2603</v>
      </c>
      <c r="N216" s="206" t="s">
        <v>2568</v>
      </c>
    </row>
    <row r="217" spans="1:15">
      <c r="A217" s="210">
        <v>63</v>
      </c>
      <c r="B217" s="206" t="s">
        <v>718</v>
      </c>
      <c r="C217" s="211">
        <v>1.3973</v>
      </c>
      <c r="D217" s="211">
        <v>10.415800000000001</v>
      </c>
      <c r="E217" s="211">
        <v>0.2077</v>
      </c>
      <c r="F217" s="210">
        <f t="shared" si="13"/>
        <v>10.6235</v>
      </c>
      <c r="G217" s="210">
        <v>10.432499999999999</v>
      </c>
      <c r="H217" s="210">
        <f t="shared" si="14"/>
        <v>0.19100000000000072</v>
      </c>
      <c r="I217" s="210">
        <f t="shared" si="15"/>
        <v>1.6699999999999271E-2</v>
      </c>
      <c r="J217" s="210">
        <f t="shared" si="16"/>
        <v>8.0404429465571852</v>
      </c>
      <c r="K217" s="210">
        <v>5</v>
      </c>
      <c r="L217" s="210"/>
      <c r="M217" s="210"/>
      <c r="N217" s="210"/>
      <c r="O217" s="210"/>
    </row>
    <row r="218" spans="1:15">
      <c r="A218" s="210">
        <v>63</v>
      </c>
      <c r="B218" s="206" t="s">
        <v>956</v>
      </c>
      <c r="C218" s="211">
        <v>1.4281999999999999</v>
      </c>
      <c r="D218" s="211">
        <v>8.0640999999999998</v>
      </c>
      <c r="E218" s="211">
        <v>0.20319999999999999</v>
      </c>
      <c r="F218" s="210">
        <f t="shared" si="13"/>
        <v>8.2673000000000005</v>
      </c>
      <c r="G218" s="210">
        <v>8.0815999999999999</v>
      </c>
      <c r="H218" s="210">
        <f t="shared" si="14"/>
        <v>0.18570000000000064</v>
      </c>
      <c r="I218" s="210">
        <f t="shared" si="15"/>
        <v>1.7499999999999349E-2</v>
      </c>
      <c r="J218" s="210">
        <f t="shared" si="16"/>
        <v>8.6122047244091302</v>
      </c>
      <c r="K218" s="210">
        <v>6</v>
      </c>
      <c r="L218" s="210"/>
      <c r="M218" s="210"/>
      <c r="N218" s="210"/>
      <c r="O218" s="210"/>
    </row>
    <row r="219" spans="1:15">
      <c r="A219" s="210">
        <v>63</v>
      </c>
      <c r="B219" s="206" t="s">
        <v>1610</v>
      </c>
      <c r="C219" s="211">
        <v>0.72370000000000001</v>
      </c>
      <c r="D219" s="211">
        <v>10.0556</v>
      </c>
      <c r="E219" s="211">
        <v>0.20449999999999999</v>
      </c>
      <c r="F219" s="210">
        <f t="shared" si="13"/>
        <v>10.2601</v>
      </c>
      <c r="G219" s="210">
        <v>10.0848</v>
      </c>
      <c r="H219" s="210">
        <f t="shared" si="14"/>
        <v>0.17530000000000001</v>
      </c>
      <c r="I219" s="210">
        <f t="shared" si="15"/>
        <v>2.9199999999999976E-2</v>
      </c>
      <c r="J219" s="210">
        <f t="shared" si="16"/>
        <v>14.278728606356959</v>
      </c>
      <c r="K219" s="210">
        <v>7</v>
      </c>
      <c r="L219" s="210"/>
      <c r="M219" s="210"/>
      <c r="N219" s="210"/>
      <c r="O219" s="210"/>
    </row>
    <row r="220" spans="1:15">
      <c r="A220" s="210">
        <v>63</v>
      </c>
      <c r="B220" s="206" t="s">
        <v>1663</v>
      </c>
      <c r="C220" s="211">
        <v>0.8407</v>
      </c>
      <c r="D220" s="211">
        <v>11.106</v>
      </c>
      <c r="E220" s="211">
        <v>0.20569999999999999</v>
      </c>
      <c r="F220" s="210">
        <f t="shared" si="13"/>
        <v>11.3117</v>
      </c>
      <c r="G220" s="210">
        <v>11.148199999999999</v>
      </c>
      <c r="H220" s="210">
        <f t="shared" si="14"/>
        <v>0.16350000000000087</v>
      </c>
      <c r="I220" s="210">
        <f t="shared" si="15"/>
        <v>4.2199999999999127E-2</v>
      </c>
      <c r="J220" s="210">
        <f t="shared" si="16"/>
        <v>20.515313563441481</v>
      </c>
      <c r="K220" s="210">
        <v>8</v>
      </c>
      <c r="L220" s="210"/>
      <c r="M220" s="210"/>
      <c r="N220" s="210"/>
      <c r="O220" s="210"/>
    </row>
    <row r="221" spans="1:15">
      <c r="A221" s="210">
        <v>64</v>
      </c>
      <c r="B221" s="215" t="s">
        <v>591</v>
      </c>
      <c r="C221" s="211">
        <v>1.4125000000000001</v>
      </c>
      <c r="D221" s="210">
        <v>9.7211999999999996</v>
      </c>
      <c r="E221" s="211">
        <v>0.2026</v>
      </c>
      <c r="F221" s="210">
        <f t="shared" si="13"/>
        <v>9.9238</v>
      </c>
      <c r="G221" s="210">
        <v>9.7532999999999994</v>
      </c>
      <c r="H221" s="210">
        <f t="shared" si="14"/>
        <v>0.17050000000000054</v>
      </c>
      <c r="I221" s="210">
        <f t="shared" si="15"/>
        <v>3.2099999999999462E-2</v>
      </c>
      <c r="J221" s="210">
        <f t="shared" si="16"/>
        <v>15.844027640671007</v>
      </c>
      <c r="K221" s="210">
        <v>17</v>
      </c>
      <c r="L221" s="214">
        <v>43206</v>
      </c>
      <c r="M221" s="214">
        <v>43206</v>
      </c>
      <c r="N221" s="210"/>
      <c r="O221" s="210"/>
    </row>
    <row r="222" spans="1:15">
      <c r="A222" s="210">
        <v>64</v>
      </c>
      <c r="B222" s="215" t="s">
        <v>982</v>
      </c>
      <c r="C222" s="211">
        <v>0.96220000000000006</v>
      </c>
      <c r="D222" s="210">
        <v>8.0883000000000003</v>
      </c>
      <c r="E222" s="211">
        <v>0.2029</v>
      </c>
      <c r="F222" s="210">
        <f t="shared" si="13"/>
        <v>8.2911999999999999</v>
      </c>
      <c r="G222" s="210">
        <v>8.2555999999999994</v>
      </c>
      <c r="H222" s="210">
        <f t="shared" si="14"/>
        <v>3.560000000000052E-2</v>
      </c>
      <c r="I222" s="210">
        <f t="shared" si="15"/>
        <v>0.16729999999999948</v>
      </c>
      <c r="J222" s="210">
        <f t="shared" si="16"/>
        <v>82.454411039920885</v>
      </c>
      <c r="K222" s="210">
        <v>18</v>
      </c>
      <c r="L222" s="214">
        <v>43206</v>
      </c>
      <c r="M222" s="214">
        <v>43206</v>
      </c>
      <c r="N222" s="210"/>
      <c r="O222" s="210"/>
    </row>
    <row r="223" spans="1:15">
      <c r="A223" s="210">
        <v>64</v>
      </c>
      <c r="B223" s="215" t="s">
        <v>1377</v>
      </c>
      <c r="C223" s="211">
        <v>0.78049999999999997</v>
      </c>
      <c r="D223" s="210">
        <v>8.7334999999999994</v>
      </c>
      <c r="E223" s="211">
        <v>0.20580000000000001</v>
      </c>
      <c r="F223" s="210">
        <f t="shared" si="13"/>
        <v>8.9392999999999994</v>
      </c>
      <c r="G223" s="210">
        <v>8.7824000000000009</v>
      </c>
      <c r="H223" s="210">
        <f t="shared" si="14"/>
        <v>0.15689999999999849</v>
      </c>
      <c r="I223" s="210">
        <f t="shared" si="15"/>
        <v>4.8900000000001526E-2</v>
      </c>
      <c r="J223" s="210">
        <f t="shared" si="16"/>
        <v>23.760932944607156</v>
      </c>
      <c r="K223" s="210">
        <v>19</v>
      </c>
      <c r="L223" s="214">
        <v>43206</v>
      </c>
      <c r="M223" s="214">
        <v>43206</v>
      </c>
      <c r="N223" s="210"/>
      <c r="O223" s="210"/>
    </row>
    <row r="224" spans="1:15">
      <c r="A224" s="210">
        <v>64</v>
      </c>
      <c r="B224" s="215" t="s">
        <v>1496</v>
      </c>
      <c r="C224" s="211">
        <v>1.0066999999999999</v>
      </c>
      <c r="D224" s="210">
        <v>10.675000000000001</v>
      </c>
      <c r="E224" s="211">
        <v>0.20100000000000001</v>
      </c>
      <c r="F224" s="210">
        <f t="shared" si="13"/>
        <v>10.876000000000001</v>
      </c>
      <c r="G224" s="210">
        <v>10.749000000000001</v>
      </c>
      <c r="H224" s="210">
        <f t="shared" si="14"/>
        <v>0.12700000000000067</v>
      </c>
      <c r="I224" s="210">
        <f t="shared" si="15"/>
        <v>7.3999999999999344E-2</v>
      </c>
      <c r="J224" s="210">
        <f t="shared" si="16"/>
        <v>36.815920398009624</v>
      </c>
      <c r="K224" s="210">
        <v>20</v>
      </c>
      <c r="L224" s="214">
        <v>43206</v>
      </c>
      <c r="M224" s="214">
        <v>43206</v>
      </c>
      <c r="N224" s="210"/>
      <c r="O224" s="210"/>
    </row>
    <row r="225" spans="1:15">
      <c r="A225" s="210">
        <v>65</v>
      </c>
      <c r="B225" s="206" t="s">
        <v>808</v>
      </c>
      <c r="C225" s="210">
        <v>1.3767</v>
      </c>
      <c r="D225" s="211">
        <v>9.8209999999999997</v>
      </c>
      <c r="E225" s="211">
        <v>0.20030000000000001</v>
      </c>
      <c r="F225" s="210">
        <f t="shared" si="13"/>
        <v>10.0213</v>
      </c>
      <c r="G225" s="210">
        <v>9.8289000000000009</v>
      </c>
      <c r="H225" s="210">
        <f t="shared" si="14"/>
        <v>0.19239999999999924</v>
      </c>
      <c r="I225" s="210">
        <f t="shared" si="15"/>
        <v>7.9000000000007675E-3</v>
      </c>
      <c r="J225" s="210">
        <f t="shared" si="16"/>
        <v>3.9440838741890998</v>
      </c>
      <c r="K225" s="210">
        <v>1</v>
      </c>
      <c r="L225" s="214">
        <v>43199</v>
      </c>
      <c r="M225" s="214">
        <v>43199</v>
      </c>
      <c r="N225" s="210"/>
      <c r="O225" s="210" t="s">
        <v>2602</v>
      </c>
    </row>
    <row r="226" spans="1:15">
      <c r="A226" s="210">
        <v>65</v>
      </c>
      <c r="B226" s="210" t="s">
        <v>616</v>
      </c>
      <c r="C226" s="210">
        <v>1.4464999999999999</v>
      </c>
      <c r="D226" s="211">
        <v>11.002800000000001</v>
      </c>
      <c r="E226" s="211">
        <v>0.20530000000000001</v>
      </c>
      <c r="F226" s="210">
        <f t="shared" si="13"/>
        <v>11.2081</v>
      </c>
      <c r="G226" s="210">
        <v>11.010999999999999</v>
      </c>
      <c r="H226" s="210">
        <f t="shared" si="14"/>
        <v>0.19710000000000072</v>
      </c>
      <c r="I226" s="210">
        <f t="shared" si="15"/>
        <v>8.1999999999992912E-3</v>
      </c>
      <c r="J226" s="210">
        <f t="shared" si="16"/>
        <v>3.9941548952748618</v>
      </c>
      <c r="K226" s="210">
        <v>2</v>
      </c>
      <c r="L226" s="214">
        <v>43199</v>
      </c>
      <c r="M226" s="214">
        <v>43199</v>
      </c>
      <c r="N226" s="210"/>
      <c r="O226" s="210"/>
    </row>
    <row r="227" spans="1:15">
      <c r="A227" s="210">
        <v>65</v>
      </c>
      <c r="B227" s="210" t="s">
        <v>1350</v>
      </c>
      <c r="C227" s="210">
        <v>0.58609999999999995</v>
      </c>
      <c r="D227" s="211">
        <v>7.0753000000000004</v>
      </c>
      <c r="E227" s="211">
        <v>0.20030000000000001</v>
      </c>
      <c r="F227" s="210">
        <f t="shared" si="13"/>
        <v>7.2756000000000007</v>
      </c>
      <c r="G227" s="210">
        <v>7.1066000000000003</v>
      </c>
      <c r="H227" s="210">
        <f t="shared" si="14"/>
        <v>0.16900000000000048</v>
      </c>
      <c r="I227" s="210">
        <f t="shared" si="15"/>
        <v>3.1299999999999523E-2</v>
      </c>
      <c r="J227" s="210">
        <f t="shared" si="16"/>
        <v>15.626560159760119</v>
      </c>
      <c r="K227" s="210">
        <v>3</v>
      </c>
      <c r="L227" s="214">
        <v>43199</v>
      </c>
      <c r="M227" s="214">
        <v>43199</v>
      </c>
      <c r="N227" s="210"/>
      <c r="O227" s="210"/>
    </row>
    <row r="228" spans="1:15">
      <c r="A228" s="210">
        <v>65</v>
      </c>
      <c r="B228" s="210" t="s">
        <v>1436</v>
      </c>
      <c r="C228" s="210">
        <v>0.72089999999999999</v>
      </c>
      <c r="D228" s="211">
        <v>10.6349</v>
      </c>
      <c r="E228" s="211">
        <v>0.2016</v>
      </c>
      <c r="F228" s="210">
        <f t="shared" si="13"/>
        <v>10.836500000000001</v>
      </c>
      <c r="G228" s="210">
        <v>10.666499999999999</v>
      </c>
      <c r="H228" s="210">
        <f t="shared" si="14"/>
        <v>0.17000000000000171</v>
      </c>
      <c r="I228" s="210">
        <f t="shared" si="15"/>
        <v>3.1599999999998296E-2</v>
      </c>
      <c r="J228" s="210">
        <f t="shared" si="16"/>
        <v>15.67460317460233</v>
      </c>
      <c r="K228" s="210">
        <v>4</v>
      </c>
      <c r="L228" s="214">
        <v>43199</v>
      </c>
      <c r="M228" s="214">
        <v>43199</v>
      </c>
      <c r="N228" s="210"/>
      <c r="O228" s="210"/>
    </row>
    <row r="229" spans="1:15">
      <c r="A229" s="206">
        <v>66</v>
      </c>
      <c r="B229" s="206" t="s">
        <v>991</v>
      </c>
      <c r="C229" s="206">
        <v>0</v>
      </c>
      <c r="D229" s="211">
        <v>0</v>
      </c>
      <c r="E229" s="211">
        <v>0</v>
      </c>
      <c r="F229" s="210">
        <f t="shared" si="13"/>
        <v>0</v>
      </c>
      <c r="I229" s="210">
        <f t="shared" si="15"/>
        <v>0</v>
      </c>
      <c r="J229" s="210" t="e">
        <f t="shared" si="16"/>
        <v>#DIV/0!</v>
      </c>
      <c r="K229" s="210">
        <v>0</v>
      </c>
    </row>
    <row r="230" spans="1:15">
      <c r="A230" s="206">
        <v>66</v>
      </c>
      <c r="B230" s="206" t="s">
        <v>1768</v>
      </c>
      <c r="C230" s="206">
        <v>0.92320000000000002</v>
      </c>
      <c r="D230" s="211">
        <v>9.8215000000000003</v>
      </c>
      <c r="E230" s="211">
        <v>0.2084</v>
      </c>
      <c r="F230" s="210">
        <f t="shared" si="13"/>
        <v>10.0299</v>
      </c>
      <c r="G230" s="210">
        <v>9.8864999999999998</v>
      </c>
      <c r="H230" s="210">
        <f t="shared" ref="H230:H293" si="17">(F230-G230)</f>
        <v>0.14339999999999975</v>
      </c>
      <c r="I230" s="210">
        <f t="shared" si="15"/>
        <v>6.5000000000000252E-2</v>
      </c>
      <c r="J230" s="210">
        <f t="shared" si="16"/>
        <v>31.190019193858088</v>
      </c>
      <c r="K230" s="210">
        <v>14</v>
      </c>
    </row>
    <row r="231" spans="1:15">
      <c r="A231" s="207">
        <v>66</v>
      </c>
      <c r="B231" s="206" t="s">
        <v>1290</v>
      </c>
      <c r="C231" s="206">
        <v>0.73129999999999995</v>
      </c>
      <c r="D231" s="211">
        <v>11.087400000000001</v>
      </c>
      <c r="E231" s="211">
        <v>0.2051</v>
      </c>
      <c r="F231" s="210">
        <f t="shared" si="13"/>
        <v>11.2925</v>
      </c>
      <c r="G231" s="210">
        <v>11.1129</v>
      </c>
      <c r="H231" s="210">
        <f t="shared" si="17"/>
        <v>0.17960000000000065</v>
      </c>
      <c r="I231" s="210">
        <f t="shared" si="15"/>
        <v>2.5499999999999357E-2</v>
      </c>
      <c r="J231" s="210">
        <f t="shared" si="16"/>
        <v>12.432959531935326</v>
      </c>
      <c r="K231" s="210">
        <v>15</v>
      </c>
    </row>
    <row r="232" spans="1:15">
      <c r="A232" s="206">
        <v>67</v>
      </c>
      <c r="B232" s="206" t="s">
        <v>1097</v>
      </c>
      <c r="C232" s="206">
        <v>1.3154999999999999</v>
      </c>
      <c r="D232" s="206">
        <v>11.055400000000001</v>
      </c>
      <c r="E232" s="206">
        <v>0.20250000000000001</v>
      </c>
      <c r="F232" s="206">
        <f t="shared" si="13"/>
        <v>11.257900000000001</v>
      </c>
      <c r="G232" s="206">
        <v>11.0619</v>
      </c>
      <c r="H232" s="206">
        <f t="shared" si="17"/>
        <v>0.19600000000000151</v>
      </c>
      <c r="I232" s="210">
        <f t="shared" si="15"/>
        <v>6.499999999998507E-3</v>
      </c>
      <c r="J232" s="210">
        <f t="shared" si="16"/>
        <v>3.2098765432091394</v>
      </c>
      <c r="K232" s="206">
        <v>1</v>
      </c>
      <c r="L232" s="206" t="s">
        <v>2598</v>
      </c>
      <c r="M232" s="206" t="s">
        <v>2597</v>
      </c>
      <c r="N232" s="206" t="s">
        <v>2574</v>
      </c>
    </row>
    <row r="233" spans="1:15">
      <c r="A233" s="206">
        <v>67</v>
      </c>
      <c r="B233" s="206" t="s">
        <v>976</v>
      </c>
      <c r="C233" s="206">
        <v>1.2485999999999999</v>
      </c>
      <c r="D233" s="206">
        <v>8.0462000000000007</v>
      </c>
      <c r="E233" s="206">
        <v>0.2016</v>
      </c>
      <c r="F233" s="206">
        <f t="shared" si="13"/>
        <v>8.2478000000000016</v>
      </c>
      <c r="G233" s="206">
        <v>8.0561000000000007</v>
      </c>
      <c r="H233" s="206">
        <f t="shared" si="17"/>
        <v>0.19170000000000087</v>
      </c>
      <c r="I233" s="210">
        <f t="shared" si="15"/>
        <v>9.8999999999991317E-3</v>
      </c>
      <c r="J233" s="210">
        <f t="shared" si="16"/>
        <v>4.9107142857138548</v>
      </c>
      <c r="K233" s="206">
        <v>2</v>
      </c>
      <c r="L233" s="206" t="s">
        <v>2598</v>
      </c>
      <c r="M233" s="206" t="s">
        <v>2597</v>
      </c>
      <c r="N233" s="206" t="s">
        <v>2574</v>
      </c>
    </row>
    <row r="234" spans="1:15">
      <c r="A234" s="206">
        <v>67</v>
      </c>
      <c r="B234" s="206" t="s">
        <v>1600</v>
      </c>
      <c r="C234" s="206">
        <v>0.65029999999999999</v>
      </c>
      <c r="D234" s="206">
        <v>9.3425999999999991</v>
      </c>
      <c r="E234" s="206">
        <v>0.2049</v>
      </c>
      <c r="F234" s="206">
        <f t="shared" si="13"/>
        <v>9.5474999999999994</v>
      </c>
      <c r="G234" s="206">
        <v>9.3710000000000004</v>
      </c>
      <c r="H234" s="206">
        <f t="shared" si="17"/>
        <v>0.17649999999999899</v>
      </c>
      <c r="I234" s="210">
        <f t="shared" si="15"/>
        <v>2.8400000000001008E-2</v>
      </c>
      <c r="J234" s="210">
        <f t="shared" si="16"/>
        <v>13.860419716935581</v>
      </c>
      <c r="K234" s="206">
        <v>3</v>
      </c>
      <c r="L234" s="206" t="s">
        <v>2598</v>
      </c>
      <c r="M234" s="206" t="s">
        <v>2597</v>
      </c>
      <c r="N234" s="206" t="s">
        <v>2574</v>
      </c>
    </row>
    <row r="235" spans="1:15">
      <c r="A235" s="206">
        <v>67</v>
      </c>
      <c r="B235" s="206" t="s">
        <v>1390</v>
      </c>
      <c r="C235" s="206">
        <v>0.68069999999999997</v>
      </c>
      <c r="D235" s="206">
        <v>8.1334</v>
      </c>
      <c r="E235" s="206">
        <v>0.20860000000000001</v>
      </c>
      <c r="F235" s="206">
        <f t="shared" si="13"/>
        <v>8.3420000000000005</v>
      </c>
      <c r="G235" s="206">
        <v>8.1550999999999991</v>
      </c>
      <c r="H235" s="206">
        <f t="shared" si="17"/>
        <v>0.1869000000000014</v>
      </c>
      <c r="I235" s="210">
        <f t="shared" si="15"/>
        <v>2.1699999999998609E-2</v>
      </c>
      <c r="J235" s="210">
        <f t="shared" si="16"/>
        <v>10.402684563757722</v>
      </c>
      <c r="K235" s="206">
        <v>4</v>
      </c>
      <c r="L235" s="206" t="s">
        <v>2598</v>
      </c>
      <c r="M235" s="206" t="s">
        <v>2597</v>
      </c>
      <c r="N235" s="206" t="s">
        <v>2574</v>
      </c>
    </row>
    <row r="236" spans="1:15">
      <c r="A236" s="210">
        <v>68</v>
      </c>
      <c r="B236" s="215" t="s">
        <v>1012</v>
      </c>
      <c r="C236" s="210">
        <v>1.5619000000000001</v>
      </c>
      <c r="D236" s="211">
        <v>7.3540999999999999</v>
      </c>
      <c r="E236" s="211">
        <v>0.2029</v>
      </c>
      <c r="F236" s="210">
        <f t="shared" si="13"/>
        <v>7.5569999999999995</v>
      </c>
      <c r="G236" s="210">
        <v>7.3837999999999999</v>
      </c>
      <c r="H236" s="210">
        <f t="shared" si="17"/>
        <v>0.17319999999999958</v>
      </c>
      <c r="I236" s="210">
        <f t="shared" si="15"/>
        <v>2.9700000000000421E-2</v>
      </c>
      <c r="J236" s="210">
        <f t="shared" si="16"/>
        <v>14.637752587481726</v>
      </c>
      <c r="K236" s="210">
        <v>16</v>
      </c>
      <c r="L236" s="214">
        <v>43199</v>
      </c>
      <c r="M236" s="214">
        <v>43199</v>
      </c>
      <c r="N236" s="210"/>
      <c r="O236" s="210"/>
    </row>
    <row r="237" spans="1:15">
      <c r="A237" s="210">
        <v>68</v>
      </c>
      <c r="B237" s="215" t="s">
        <v>1132</v>
      </c>
      <c r="C237" s="210">
        <v>1.4452</v>
      </c>
      <c r="D237" s="211">
        <v>9.9170999999999996</v>
      </c>
      <c r="E237" s="211">
        <v>0.20019999999999999</v>
      </c>
      <c r="F237" s="210">
        <f t="shared" si="13"/>
        <v>10.1173</v>
      </c>
      <c r="G237" s="210">
        <v>9.9295000000000009</v>
      </c>
      <c r="H237" s="210">
        <f t="shared" si="17"/>
        <v>0.1877999999999993</v>
      </c>
      <c r="I237" s="210">
        <f t="shared" si="15"/>
        <v>1.2400000000000688E-2</v>
      </c>
      <c r="J237" s="210">
        <f t="shared" si="16"/>
        <v>6.1938061938065374</v>
      </c>
      <c r="K237" s="210">
        <v>17</v>
      </c>
      <c r="L237" s="214">
        <v>43199</v>
      </c>
      <c r="M237" s="214">
        <v>43199</v>
      </c>
      <c r="N237" s="210"/>
      <c r="O237" s="210"/>
    </row>
    <row r="238" spans="1:15">
      <c r="A238" s="210">
        <v>68</v>
      </c>
      <c r="B238" s="215" t="s">
        <v>1573</v>
      </c>
      <c r="C238" s="210">
        <v>0.7016</v>
      </c>
      <c r="D238" s="211">
        <v>8.8606999999999996</v>
      </c>
      <c r="E238" s="211">
        <v>0.20250000000000001</v>
      </c>
      <c r="F238" s="210">
        <f t="shared" si="13"/>
        <v>9.0632000000000001</v>
      </c>
      <c r="G238" s="210">
        <v>8.8945000000000007</v>
      </c>
      <c r="H238" s="210">
        <f t="shared" si="17"/>
        <v>0.16869999999999941</v>
      </c>
      <c r="I238" s="210">
        <f t="shared" si="15"/>
        <v>3.3800000000000607E-2</v>
      </c>
      <c r="J238" s="210">
        <f t="shared" si="16"/>
        <v>16.691358024691656</v>
      </c>
      <c r="K238" s="210">
        <v>18</v>
      </c>
      <c r="L238" s="214">
        <v>43199</v>
      </c>
      <c r="M238" s="214">
        <v>43199</v>
      </c>
      <c r="N238" s="210"/>
      <c r="O238" s="210"/>
    </row>
    <row r="239" spans="1:15">
      <c r="A239" s="210">
        <v>68</v>
      </c>
      <c r="B239" s="215" t="s">
        <v>1781</v>
      </c>
      <c r="C239" s="210">
        <v>0.74239999999999995</v>
      </c>
      <c r="D239" s="211">
        <v>11.4541</v>
      </c>
      <c r="E239" s="211">
        <v>0.20430000000000001</v>
      </c>
      <c r="F239" s="210">
        <f t="shared" si="13"/>
        <v>11.6584</v>
      </c>
      <c r="G239" s="210">
        <v>11.493</v>
      </c>
      <c r="H239" s="210">
        <f t="shared" si="17"/>
        <v>0.16539999999999999</v>
      </c>
      <c r="I239" s="210">
        <f t="shared" si="15"/>
        <v>3.8900000000000018E-2</v>
      </c>
      <c r="J239" s="210">
        <f t="shared" si="16"/>
        <v>19.040626529613323</v>
      </c>
      <c r="K239" s="210">
        <v>19</v>
      </c>
      <c r="L239" s="214">
        <v>43199</v>
      </c>
      <c r="M239" s="214">
        <v>43199</v>
      </c>
      <c r="N239" s="210"/>
      <c r="O239" s="210"/>
    </row>
    <row r="240" spans="1:15">
      <c r="A240" s="210">
        <v>69</v>
      </c>
      <c r="B240" s="210" t="s">
        <v>890</v>
      </c>
      <c r="C240" s="211">
        <v>1.5922000000000001</v>
      </c>
      <c r="D240" s="211">
        <v>7.8013000000000003</v>
      </c>
      <c r="E240" s="211">
        <v>0.2039</v>
      </c>
      <c r="F240" s="210">
        <f t="shared" si="13"/>
        <v>8.0052000000000003</v>
      </c>
      <c r="G240" s="210">
        <v>7.8299000000000003</v>
      </c>
      <c r="H240" s="210">
        <f t="shared" si="17"/>
        <v>0.17530000000000001</v>
      </c>
      <c r="I240" s="210">
        <f t="shared" si="15"/>
        <v>2.8599999999999987E-2</v>
      </c>
      <c r="J240" s="210">
        <f t="shared" si="16"/>
        <v>14.026483570377628</v>
      </c>
      <c r="K240" s="210">
        <v>17</v>
      </c>
      <c r="L240" s="212">
        <v>43181.645833333336</v>
      </c>
      <c r="M240" s="212">
        <v>43181.833333333336</v>
      </c>
      <c r="N240" s="210" t="s">
        <v>2574</v>
      </c>
      <c r="O240" s="210"/>
    </row>
    <row r="241" spans="1:15">
      <c r="A241" s="210">
        <v>69</v>
      </c>
      <c r="B241" s="210" t="s">
        <v>727</v>
      </c>
      <c r="C241" s="211">
        <v>2.0773000000000001</v>
      </c>
      <c r="D241" s="211">
        <v>8.0951000000000004</v>
      </c>
      <c r="E241" s="211">
        <v>0.20949999999999999</v>
      </c>
      <c r="F241" s="210">
        <f t="shared" si="13"/>
        <v>8.3046000000000006</v>
      </c>
      <c r="G241" s="210">
        <v>8.1296999999999997</v>
      </c>
      <c r="H241" s="210">
        <f t="shared" si="17"/>
        <v>0.17490000000000094</v>
      </c>
      <c r="I241" s="210">
        <f t="shared" si="15"/>
        <v>3.4599999999999048E-2</v>
      </c>
      <c r="J241" s="210">
        <f t="shared" si="16"/>
        <v>16.515513126491193</v>
      </c>
      <c r="K241" s="210">
        <v>18</v>
      </c>
      <c r="L241" s="212">
        <v>43181.645833333336</v>
      </c>
      <c r="M241" s="212">
        <v>43181.833333333336</v>
      </c>
      <c r="N241" s="210" t="s">
        <v>2574</v>
      </c>
      <c r="O241" s="210"/>
    </row>
    <row r="242" spans="1:15">
      <c r="A242" s="210">
        <v>69</v>
      </c>
      <c r="B242" s="210" t="s">
        <v>1664</v>
      </c>
      <c r="C242" s="211">
        <v>0.74609999999999999</v>
      </c>
      <c r="D242" s="211">
        <v>8.9581</v>
      </c>
      <c r="E242" s="211">
        <v>0.2014</v>
      </c>
      <c r="F242" s="210">
        <f t="shared" si="13"/>
        <v>9.1594999999999995</v>
      </c>
      <c r="G242" s="210">
        <v>9.0158000000000005</v>
      </c>
      <c r="H242" s="210">
        <f t="shared" si="17"/>
        <v>0.14369999999999905</v>
      </c>
      <c r="I242" s="210">
        <f t="shared" si="15"/>
        <v>5.7700000000000945E-2</v>
      </c>
      <c r="J242" s="210">
        <f t="shared" si="16"/>
        <v>28.64945382323781</v>
      </c>
      <c r="K242" s="210">
        <v>19</v>
      </c>
      <c r="L242" s="212">
        <v>43181.645833333336</v>
      </c>
      <c r="M242" s="212">
        <v>43181.833333333336</v>
      </c>
      <c r="N242" s="210" t="s">
        <v>2574</v>
      </c>
      <c r="O242" s="210" t="s">
        <v>2587</v>
      </c>
    </row>
    <row r="243" spans="1:15">
      <c r="A243" s="210">
        <v>70</v>
      </c>
      <c r="B243" s="215" t="s">
        <v>875</v>
      </c>
      <c r="C243" s="210">
        <v>1.3751</v>
      </c>
      <c r="D243" s="211">
        <v>8.1325000000000003</v>
      </c>
      <c r="E243" s="211">
        <v>0.20069999999999999</v>
      </c>
      <c r="F243" s="210">
        <f t="shared" si="13"/>
        <v>8.3331999999999997</v>
      </c>
      <c r="G243" s="210">
        <v>8.1384000000000007</v>
      </c>
      <c r="H243" s="210">
        <f t="shared" si="17"/>
        <v>0.19479999999999897</v>
      </c>
      <c r="I243" s="210">
        <f t="shared" si="15"/>
        <v>5.9000000000010155E-3</v>
      </c>
      <c r="J243" s="210">
        <f t="shared" si="16"/>
        <v>2.9397110114603966</v>
      </c>
      <c r="K243" s="210">
        <v>9</v>
      </c>
      <c r="L243" s="212">
        <v>43181.645833333336</v>
      </c>
      <c r="M243" s="212">
        <v>43181.833333333336</v>
      </c>
      <c r="N243" s="210" t="s">
        <v>2574</v>
      </c>
      <c r="O243" s="210"/>
    </row>
    <row r="244" spans="1:15">
      <c r="A244" s="210">
        <v>70</v>
      </c>
      <c r="B244" s="215" t="s">
        <v>990</v>
      </c>
      <c r="C244" s="210">
        <v>1.1900999999999999</v>
      </c>
      <c r="D244" s="211">
        <v>7.8391000000000002</v>
      </c>
      <c r="E244" s="211">
        <v>0.20180000000000001</v>
      </c>
      <c r="F244" s="210">
        <f t="shared" si="13"/>
        <v>8.0409000000000006</v>
      </c>
      <c r="G244" s="210">
        <v>8.0188000000000006</v>
      </c>
      <c r="H244" s="210">
        <f t="shared" si="17"/>
        <v>2.2100000000000009E-2</v>
      </c>
      <c r="I244" s="210">
        <f t="shared" si="15"/>
        <v>0.1797</v>
      </c>
      <c r="J244" s="210">
        <f t="shared" si="16"/>
        <v>89.048562933597623</v>
      </c>
      <c r="K244" s="210">
        <v>10</v>
      </c>
      <c r="L244" s="212">
        <v>43181.645833333336</v>
      </c>
      <c r="M244" s="212">
        <v>43181.833333333336</v>
      </c>
      <c r="N244" s="210" t="s">
        <v>2574</v>
      </c>
      <c r="O244" s="210"/>
    </row>
    <row r="245" spans="1:15">
      <c r="A245" s="210">
        <v>70</v>
      </c>
      <c r="B245" s="215" t="s">
        <v>1636</v>
      </c>
      <c r="C245" s="210">
        <v>0.63049999999999995</v>
      </c>
      <c r="D245" s="211">
        <v>8.0645000000000007</v>
      </c>
      <c r="E245" s="211">
        <v>0.20230000000000001</v>
      </c>
      <c r="F245" s="210">
        <f t="shared" si="13"/>
        <v>8.2667999999999999</v>
      </c>
      <c r="G245" s="210">
        <v>8.0822000000000003</v>
      </c>
      <c r="H245" s="210">
        <f t="shared" si="17"/>
        <v>0.18459999999999965</v>
      </c>
      <c r="I245" s="210">
        <f t="shared" si="15"/>
        <v>1.7700000000000354E-2</v>
      </c>
      <c r="J245" s="210">
        <f t="shared" si="16"/>
        <v>8.7493821057836652</v>
      </c>
      <c r="K245" s="210">
        <v>11</v>
      </c>
      <c r="L245" s="212">
        <v>43181.645833333336</v>
      </c>
      <c r="M245" s="212">
        <v>43181.833333333336</v>
      </c>
      <c r="N245" s="210" t="s">
        <v>2574</v>
      </c>
      <c r="O245" s="210"/>
    </row>
    <row r="246" spans="1:15">
      <c r="A246" s="210">
        <v>70</v>
      </c>
      <c r="B246" s="215" t="s">
        <v>1692</v>
      </c>
      <c r="C246" s="210">
        <v>0.621</v>
      </c>
      <c r="D246" s="211">
        <v>8.7317999999999998</v>
      </c>
      <c r="E246" s="211">
        <v>0.20780000000000001</v>
      </c>
      <c r="F246" s="210">
        <f t="shared" si="13"/>
        <v>8.9396000000000004</v>
      </c>
      <c r="G246" s="210">
        <v>8.76</v>
      </c>
      <c r="H246" s="210">
        <f t="shared" si="17"/>
        <v>0.17960000000000065</v>
      </c>
      <c r="I246" s="210">
        <f t="shared" si="15"/>
        <v>2.8199999999999364E-2</v>
      </c>
      <c r="J246" s="210">
        <f t="shared" si="16"/>
        <v>13.570741097208547</v>
      </c>
      <c r="K246" s="210">
        <v>12</v>
      </c>
      <c r="L246" s="212">
        <v>43181.645833333336</v>
      </c>
      <c r="M246" s="212">
        <v>43181.833333333336</v>
      </c>
      <c r="N246" s="210" t="s">
        <v>2574</v>
      </c>
      <c r="O246" s="210" t="s">
        <v>2590</v>
      </c>
    </row>
    <row r="247" spans="1:15">
      <c r="A247" s="207">
        <v>71</v>
      </c>
      <c r="B247" s="206" t="s">
        <v>1046</v>
      </c>
      <c r="C247" s="206">
        <v>1.4065000000000001</v>
      </c>
      <c r="D247" s="210">
        <v>10.144600000000001</v>
      </c>
      <c r="E247" s="211">
        <v>0.20150000000000001</v>
      </c>
      <c r="F247" s="210">
        <f t="shared" si="13"/>
        <v>10.3461</v>
      </c>
      <c r="G247" s="210">
        <v>10.151199999999999</v>
      </c>
      <c r="H247" s="210">
        <f t="shared" si="17"/>
        <v>0.19490000000000052</v>
      </c>
      <c r="I247" s="210">
        <f t="shared" si="15"/>
        <v>6.5999999999994952E-3</v>
      </c>
      <c r="J247" s="210">
        <f t="shared" si="16"/>
        <v>3.275434243175928</v>
      </c>
      <c r="K247" s="210">
        <v>24</v>
      </c>
      <c r="L247" s="213">
        <v>43212</v>
      </c>
    </row>
    <row r="248" spans="1:15">
      <c r="A248" s="207">
        <v>71</v>
      </c>
      <c r="B248" s="206" t="s">
        <v>1591</v>
      </c>
      <c r="C248" s="206">
        <v>0.68149999999999999</v>
      </c>
      <c r="D248" s="210">
        <v>11.0892</v>
      </c>
      <c r="E248" s="211">
        <v>0.2064</v>
      </c>
      <c r="F248" s="210">
        <f t="shared" si="13"/>
        <v>11.2956</v>
      </c>
      <c r="G248" s="210">
        <v>11.1052</v>
      </c>
      <c r="H248" s="210">
        <f t="shared" si="17"/>
        <v>0.19040000000000035</v>
      </c>
      <c r="I248" s="210">
        <f t="shared" si="15"/>
        <v>1.5999999999999653E-2</v>
      </c>
      <c r="J248" s="210">
        <f t="shared" si="16"/>
        <v>7.7519379844959557</v>
      </c>
      <c r="K248" s="210">
        <v>9</v>
      </c>
      <c r="L248" s="213">
        <v>43213</v>
      </c>
      <c r="M248" s="213">
        <v>43213</v>
      </c>
    </row>
    <row r="249" spans="1:15">
      <c r="A249" s="206">
        <v>71</v>
      </c>
      <c r="B249" s="206" t="s">
        <v>1539</v>
      </c>
      <c r="C249" s="206">
        <v>0.65559999999999996</v>
      </c>
      <c r="D249" s="211">
        <v>8.1356999999999999</v>
      </c>
      <c r="E249" s="211">
        <v>0.20030000000000001</v>
      </c>
      <c r="F249" s="210">
        <f t="shared" si="13"/>
        <v>8.3360000000000003</v>
      </c>
      <c r="G249" s="210">
        <v>8.1544000000000008</v>
      </c>
      <c r="H249" s="210">
        <f t="shared" si="17"/>
        <v>0.18159999999999954</v>
      </c>
      <c r="I249" s="210">
        <f t="shared" si="15"/>
        <v>1.8700000000000466E-2</v>
      </c>
      <c r="J249" s="210">
        <f t="shared" si="16"/>
        <v>9.3359960059912463</v>
      </c>
      <c r="K249" s="210">
        <v>18</v>
      </c>
    </row>
    <row r="250" spans="1:15">
      <c r="A250" s="206">
        <v>71</v>
      </c>
      <c r="B250" s="206" t="s">
        <v>613</v>
      </c>
      <c r="C250" s="206">
        <v>1.3772</v>
      </c>
      <c r="D250" s="211">
        <v>9.1972000000000005</v>
      </c>
      <c r="E250" s="211">
        <v>0.20080000000000001</v>
      </c>
      <c r="F250" s="210">
        <f t="shared" si="13"/>
        <v>9.3979999999999997</v>
      </c>
      <c r="G250" s="210">
        <v>9.2026000000000003</v>
      </c>
      <c r="H250" s="210">
        <f t="shared" si="17"/>
        <v>0.19539999999999935</v>
      </c>
      <c r="I250" s="210">
        <f t="shared" si="15"/>
        <v>5.4000000000006543E-3</v>
      </c>
      <c r="J250" s="210">
        <f t="shared" si="16"/>
        <v>2.689243027888772</v>
      </c>
      <c r="K250" s="210">
        <v>4</v>
      </c>
    </row>
    <row r="251" spans="1:15">
      <c r="A251" s="207">
        <v>72</v>
      </c>
      <c r="B251" s="206" t="s">
        <v>1127</v>
      </c>
      <c r="C251" s="206">
        <v>1.3372999999999999</v>
      </c>
      <c r="D251" s="210">
        <v>10.901899999999999</v>
      </c>
      <c r="E251" s="211">
        <v>0.20280000000000001</v>
      </c>
      <c r="F251" s="210">
        <f t="shared" si="13"/>
        <v>11.104699999999999</v>
      </c>
      <c r="G251" s="210">
        <v>10.908099999999999</v>
      </c>
      <c r="H251" s="210">
        <f t="shared" si="17"/>
        <v>0.19660000000000011</v>
      </c>
      <c r="I251" s="210">
        <f t="shared" si="15"/>
        <v>6.1999999999999E-3</v>
      </c>
      <c r="J251" s="210">
        <f t="shared" si="16"/>
        <v>3.0571992110453157</v>
      </c>
      <c r="K251" s="210">
        <v>31</v>
      </c>
      <c r="L251" s="213">
        <v>43212</v>
      </c>
    </row>
    <row r="252" spans="1:15">
      <c r="A252" s="207">
        <v>72</v>
      </c>
      <c r="B252" s="206" t="s">
        <v>1667</v>
      </c>
      <c r="C252" s="206">
        <v>0.65190000000000003</v>
      </c>
      <c r="D252" s="210">
        <v>10.675000000000001</v>
      </c>
      <c r="E252" s="211">
        <v>0.20200000000000001</v>
      </c>
      <c r="F252" s="210">
        <f t="shared" si="13"/>
        <v>10.877000000000001</v>
      </c>
      <c r="G252" s="210">
        <v>10.693099999999999</v>
      </c>
      <c r="H252" s="210">
        <f t="shared" si="17"/>
        <v>0.18390000000000128</v>
      </c>
      <c r="I252" s="210">
        <f t="shared" si="15"/>
        <v>1.8099999999998728E-2</v>
      </c>
      <c r="J252" s="210">
        <f t="shared" si="16"/>
        <v>8.9603960396033298</v>
      </c>
      <c r="K252" s="210">
        <v>2</v>
      </c>
      <c r="L252" s="213">
        <v>43213</v>
      </c>
      <c r="M252" s="213">
        <v>43213</v>
      </c>
    </row>
    <row r="253" spans="1:15">
      <c r="A253" s="207">
        <v>72</v>
      </c>
      <c r="B253" s="206" t="s">
        <v>1423</v>
      </c>
      <c r="C253" s="206">
        <v>0.66139999999999999</v>
      </c>
      <c r="D253" s="211">
        <v>8.9581</v>
      </c>
      <c r="E253" s="211">
        <v>0.2089</v>
      </c>
      <c r="F253" s="210">
        <f t="shared" si="13"/>
        <v>9.1669999999999998</v>
      </c>
      <c r="G253" s="210">
        <v>8.9749999999999996</v>
      </c>
      <c r="H253" s="210">
        <f t="shared" si="17"/>
        <v>0.19200000000000017</v>
      </c>
      <c r="I253" s="210">
        <f t="shared" si="15"/>
        <v>1.6899999999999832E-2</v>
      </c>
      <c r="J253" s="210">
        <f t="shared" si="16"/>
        <v>8.0899952130205044</v>
      </c>
      <c r="K253" s="210">
        <v>40</v>
      </c>
    </row>
    <row r="254" spans="1:15">
      <c r="A254" s="206">
        <v>72</v>
      </c>
      <c r="B254" s="206" t="s">
        <v>595</v>
      </c>
      <c r="C254" s="206">
        <v>1.3431999999999999</v>
      </c>
      <c r="D254" s="206">
        <v>11.1196</v>
      </c>
      <c r="E254" s="211">
        <v>0.20330000000000001</v>
      </c>
      <c r="F254" s="210">
        <f t="shared" si="13"/>
        <v>11.322900000000001</v>
      </c>
      <c r="G254" s="210">
        <v>11.1311</v>
      </c>
      <c r="H254" s="210">
        <f t="shared" si="17"/>
        <v>0.19180000000000064</v>
      </c>
      <c r="I254" s="210">
        <f t="shared" si="15"/>
        <v>1.1499999999999372E-2</v>
      </c>
      <c r="J254" s="210">
        <f t="shared" si="16"/>
        <v>5.6566650270533065</v>
      </c>
      <c r="K254" s="210">
        <v>18</v>
      </c>
      <c r="O254" s="206" t="s">
        <v>2575</v>
      </c>
    </row>
    <row r="255" spans="1:15">
      <c r="A255" s="207">
        <v>73</v>
      </c>
      <c r="B255" s="206" t="s">
        <v>748</v>
      </c>
      <c r="C255" s="206">
        <v>1.4407000000000001</v>
      </c>
      <c r="D255" s="210">
        <v>11.746499999999999</v>
      </c>
      <c r="E255" s="211">
        <v>0.2059</v>
      </c>
      <c r="F255" s="210">
        <f t="shared" si="13"/>
        <v>11.952399999999999</v>
      </c>
      <c r="G255" s="210">
        <v>11.7516</v>
      </c>
      <c r="H255" s="210">
        <f t="shared" si="17"/>
        <v>0.2007999999999992</v>
      </c>
      <c r="I255" s="210">
        <f t="shared" si="15"/>
        <v>5.1000000000007983E-3</v>
      </c>
      <c r="J255" s="210">
        <f t="shared" si="16"/>
        <v>2.4769305488104898</v>
      </c>
      <c r="K255" s="210">
        <v>6</v>
      </c>
      <c r="L255" s="213">
        <v>43212</v>
      </c>
    </row>
    <row r="256" spans="1:15">
      <c r="A256" s="207">
        <v>73</v>
      </c>
      <c r="B256" s="206" t="s">
        <v>1552</v>
      </c>
      <c r="C256" s="206">
        <v>0.52549999999999997</v>
      </c>
      <c r="D256" s="210">
        <v>11.033200000000001</v>
      </c>
      <c r="E256" s="211">
        <v>0.19969999999999999</v>
      </c>
      <c r="F256" s="210">
        <f t="shared" si="13"/>
        <v>11.232900000000001</v>
      </c>
      <c r="G256" s="210">
        <v>11.0496</v>
      </c>
      <c r="H256" s="210">
        <f t="shared" si="17"/>
        <v>0.18330000000000091</v>
      </c>
      <c r="I256" s="210">
        <f t="shared" si="15"/>
        <v>1.6399999999999082E-2</v>
      </c>
      <c r="J256" s="210">
        <f t="shared" si="16"/>
        <v>8.2123184777161153</v>
      </c>
      <c r="K256" s="210">
        <v>6</v>
      </c>
      <c r="L256" s="213">
        <v>43213</v>
      </c>
      <c r="M256" s="213">
        <v>43213</v>
      </c>
    </row>
    <row r="257" spans="1:15">
      <c r="A257" s="207">
        <v>73</v>
      </c>
      <c r="B257" s="206" t="s">
        <v>1501</v>
      </c>
      <c r="C257" s="206">
        <v>0.58309999999999995</v>
      </c>
      <c r="D257" s="206">
        <v>8.8618000000000006</v>
      </c>
      <c r="E257" s="211">
        <v>0.20399999999999999</v>
      </c>
      <c r="F257" s="210">
        <f t="shared" si="13"/>
        <v>9.0658000000000012</v>
      </c>
      <c r="G257" s="210">
        <v>8.8841999999999999</v>
      </c>
      <c r="H257" s="210">
        <f t="shared" si="17"/>
        <v>0.18160000000000132</v>
      </c>
      <c r="I257" s="210">
        <f t="shared" si="15"/>
        <v>2.2399999999998671E-2</v>
      </c>
      <c r="J257" s="210">
        <f t="shared" si="16"/>
        <v>10.980392156862093</v>
      </c>
      <c r="K257" s="210">
        <v>14</v>
      </c>
      <c r="O257" s="206" t="s">
        <v>2601</v>
      </c>
    </row>
    <row r="258" spans="1:15">
      <c r="A258" s="206">
        <v>74</v>
      </c>
      <c r="B258" s="206" t="s">
        <v>1003</v>
      </c>
      <c r="C258" s="206">
        <v>1.4245000000000001</v>
      </c>
      <c r="D258" s="206">
        <v>8.7596000000000007</v>
      </c>
      <c r="E258" s="206">
        <v>0.2034</v>
      </c>
      <c r="F258" s="206">
        <f t="shared" ref="F258:F321" si="18">D258+E258</f>
        <v>8.963000000000001</v>
      </c>
      <c r="G258" s="206">
        <v>8.7670999999999992</v>
      </c>
      <c r="H258" s="206">
        <f t="shared" si="17"/>
        <v>0.19590000000000174</v>
      </c>
      <c r="I258" s="210">
        <f t="shared" ref="I258:I321" si="19">E258-H258</f>
        <v>7.4999999999982581E-3</v>
      </c>
      <c r="J258" s="210">
        <f t="shared" ref="J258:J321" si="20">(I258/E258)*100</f>
        <v>3.6873156342174327</v>
      </c>
      <c r="K258" s="206">
        <v>5</v>
      </c>
      <c r="L258" s="206" t="s">
        <v>2598</v>
      </c>
      <c r="M258" s="206" t="s">
        <v>2597</v>
      </c>
      <c r="N258" s="206" t="s">
        <v>2574</v>
      </c>
    </row>
    <row r="259" spans="1:15">
      <c r="A259" s="206">
        <v>74</v>
      </c>
      <c r="B259" s="206" t="s">
        <v>1471</v>
      </c>
      <c r="C259" s="206">
        <v>0.52349999999999997</v>
      </c>
      <c r="D259" s="206">
        <v>7.9614000000000003</v>
      </c>
      <c r="E259" s="206">
        <v>0.1993</v>
      </c>
      <c r="F259" s="206">
        <f t="shared" si="18"/>
        <v>8.1607000000000003</v>
      </c>
      <c r="G259" s="206">
        <v>7.9794999999999998</v>
      </c>
      <c r="H259" s="206">
        <f t="shared" si="17"/>
        <v>0.18120000000000047</v>
      </c>
      <c r="I259" s="210">
        <f t="shared" si="19"/>
        <v>1.8099999999999533E-2</v>
      </c>
      <c r="J259" s="210">
        <f t="shared" si="20"/>
        <v>9.0817862518813506</v>
      </c>
      <c r="K259" s="206">
        <v>6</v>
      </c>
      <c r="L259" s="206" t="s">
        <v>2598</v>
      </c>
      <c r="M259" s="206" t="s">
        <v>2597</v>
      </c>
      <c r="N259" s="206" t="s">
        <v>2574</v>
      </c>
    </row>
    <row r="260" spans="1:15">
      <c r="A260" s="206">
        <v>74</v>
      </c>
      <c r="B260" s="206" t="s">
        <v>1445</v>
      </c>
      <c r="C260" s="206">
        <v>0.7823</v>
      </c>
      <c r="D260" s="206">
        <v>8.7669999999999995</v>
      </c>
      <c r="E260" s="206">
        <v>0.20300000000000001</v>
      </c>
      <c r="F260" s="206">
        <f t="shared" si="18"/>
        <v>8.9699999999999989</v>
      </c>
      <c r="G260" s="206">
        <v>8.8939000000000004</v>
      </c>
      <c r="H260" s="206">
        <f t="shared" si="17"/>
        <v>7.6099999999998502E-2</v>
      </c>
      <c r="I260" s="210">
        <f t="shared" si="19"/>
        <v>0.12690000000000151</v>
      </c>
      <c r="J260" s="210">
        <f t="shared" si="20"/>
        <v>62.512315270936703</v>
      </c>
      <c r="K260" s="206">
        <v>7</v>
      </c>
      <c r="L260" s="206" t="s">
        <v>2598</v>
      </c>
      <c r="M260" s="206" t="s">
        <v>2597</v>
      </c>
      <c r="N260" s="206" t="s">
        <v>2574</v>
      </c>
    </row>
    <row r="261" spans="1:15">
      <c r="A261" s="210">
        <v>75</v>
      </c>
      <c r="B261" s="211" t="s">
        <v>640</v>
      </c>
      <c r="C261" s="210">
        <v>0.14589999999999992</v>
      </c>
      <c r="D261" s="210">
        <v>7.0928000000000004</v>
      </c>
      <c r="E261" s="210">
        <v>8.6699999999999999E-2</v>
      </c>
      <c r="F261" s="210">
        <f t="shared" si="18"/>
        <v>7.1795000000000009</v>
      </c>
      <c r="G261" s="210">
        <v>7.1658999999999997</v>
      </c>
      <c r="H261" s="210">
        <f t="shared" si="17"/>
        <v>1.3600000000001167E-2</v>
      </c>
      <c r="I261" s="210">
        <f t="shared" si="19"/>
        <v>7.3099999999998833E-2</v>
      </c>
      <c r="J261" s="210">
        <f t="shared" si="20"/>
        <v>84.313725490194741</v>
      </c>
      <c r="K261" s="210">
        <v>9</v>
      </c>
      <c r="L261" s="214">
        <v>43173</v>
      </c>
      <c r="M261" s="214">
        <v>43173</v>
      </c>
      <c r="N261" s="210" t="s">
        <v>2574</v>
      </c>
      <c r="O261" s="210" t="s">
        <v>2573</v>
      </c>
    </row>
    <row r="262" spans="1:15">
      <c r="A262" s="210">
        <v>75</v>
      </c>
      <c r="B262" s="211" t="s">
        <v>958</v>
      </c>
      <c r="C262" s="210">
        <v>1.4855999999999998</v>
      </c>
      <c r="D262" s="210">
        <v>9.1966999999999999</v>
      </c>
      <c r="E262" s="210">
        <v>0.2077</v>
      </c>
      <c r="F262" s="210">
        <f t="shared" si="18"/>
        <v>9.404399999999999</v>
      </c>
      <c r="G262" s="210">
        <v>9.2013999999999996</v>
      </c>
      <c r="H262" s="210">
        <f t="shared" si="17"/>
        <v>0.2029999999999994</v>
      </c>
      <c r="I262" s="210">
        <f t="shared" si="19"/>
        <v>4.7000000000005926E-3</v>
      </c>
      <c r="J262" s="210">
        <f t="shared" si="20"/>
        <v>2.262879152624262</v>
      </c>
      <c r="K262" s="210">
        <v>10</v>
      </c>
      <c r="L262" s="214">
        <v>43173</v>
      </c>
      <c r="M262" s="214">
        <v>43173</v>
      </c>
      <c r="N262" s="210" t="s">
        <v>2574</v>
      </c>
      <c r="O262" s="210" t="s">
        <v>2573</v>
      </c>
    </row>
    <row r="263" spans="1:15">
      <c r="A263" s="210">
        <v>75</v>
      </c>
      <c r="B263" s="211" t="s">
        <v>1447</v>
      </c>
      <c r="C263" s="210">
        <v>0.59799999999999986</v>
      </c>
      <c r="D263" s="210">
        <v>8.1327999999999996</v>
      </c>
      <c r="E263" s="210">
        <v>0.20150000000000001</v>
      </c>
      <c r="F263" s="210">
        <f t="shared" si="18"/>
        <v>8.3342999999999989</v>
      </c>
      <c r="G263" s="210">
        <v>8.1508000000000003</v>
      </c>
      <c r="H263" s="210">
        <f t="shared" si="17"/>
        <v>0.18349999999999866</v>
      </c>
      <c r="I263" s="210">
        <f t="shared" si="19"/>
        <v>1.8000000000001348E-2</v>
      </c>
      <c r="J263" s="210">
        <f t="shared" si="20"/>
        <v>8.9330024813902469</v>
      </c>
      <c r="K263" s="210">
        <v>11</v>
      </c>
      <c r="L263" s="214">
        <v>43173</v>
      </c>
      <c r="M263" s="214">
        <v>43173</v>
      </c>
      <c r="N263" s="210" t="s">
        <v>2574</v>
      </c>
      <c r="O263" s="210" t="s">
        <v>2573</v>
      </c>
    </row>
    <row r="264" spans="1:15">
      <c r="A264" s="210">
        <v>75</v>
      </c>
      <c r="B264" s="211" t="s">
        <v>1634</v>
      </c>
      <c r="C264" s="210">
        <v>0.69669999999999987</v>
      </c>
      <c r="D264" s="210">
        <v>9.3219999999999992</v>
      </c>
      <c r="E264" s="210">
        <v>0.20119999999999999</v>
      </c>
      <c r="F264" s="210">
        <f t="shared" si="18"/>
        <v>9.5231999999999992</v>
      </c>
      <c r="G264" s="210">
        <v>9.3515999999999995</v>
      </c>
      <c r="H264" s="210">
        <f t="shared" si="17"/>
        <v>0.17159999999999975</v>
      </c>
      <c r="I264" s="210">
        <f t="shared" si="19"/>
        <v>2.9600000000000237E-2</v>
      </c>
      <c r="J264" s="210">
        <f t="shared" si="20"/>
        <v>14.711729622266519</v>
      </c>
      <c r="K264" s="210">
        <v>12</v>
      </c>
      <c r="L264" s="214">
        <v>43173</v>
      </c>
      <c r="M264" s="214">
        <v>43173</v>
      </c>
      <c r="N264" s="210" t="s">
        <v>2574</v>
      </c>
      <c r="O264" s="210" t="s">
        <v>2573</v>
      </c>
    </row>
    <row r="265" spans="1:15">
      <c r="A265" s="207">
        <v>75</v>
      </c>
      <c r="B265" s="206" t="s">
        <v>1677</v>
      </c>
      <c r="C265" s="206">
        <v>0.71379999999999999</v>
      </c>
      <c r="D265" s="210">
        <v>9.3428000000000004</v>
      </c>
      <c r="E265" s="211">
        <v>0.20100000000000001</v>
      </c>
      <c r="F265" s="210">
        <f t="shared" si="18"/>
        <v>9.5438000000000009</v>
      </c>
      <c r="G265" s="210">
        <v>9.3640000000000008</v>
      </c>
      <c r="H265" s="210">
        <f t="shared" si="17"/>
        <v>0.17980000000000018</v>
      </c>
      <c r="I265" s="210">
        <f t="shared" si="19"/>
        <v>2.119999999999983E-2</v>
      </c>
      <c r="J265" s="210">
        <f t="shared" si="20"/>
        <v>10.547263681591955</v>
      </c>
      <c r="K265" s="210">
        <v>19</v>
      </c>
      <c r="L265" s="213">
        <v>43213</v>
      </c>
      <c r="M265" s="213">
        <v>43213</v>
      </c>
    </row>
    <row r="266" spans="1:15">
      <c r="A266" s="206">
        <v>75</v>
      </c>
      <c r="B266" s="206" t="s">
        <v>830</v>
      </c>
      <c r="C266" s="206">
        <v>1.4560999999999999</v>
      </c>
      <c r="D266" s="211">
        <v>11.904</v>
      </c>
      <c r="E266" s="211">
        <v>0.2036</v>
      </c>
      <c r="F266" s="210">
        <f t="shared" si="18"/>
        <v>12.1076</v>
      </c>
      <c r="G266" s="210">
        <v>11.911199999999999</v>
      </c>
      <c r="H266" s="210">
        <f t="shared" si="17"/>
        <v>0.19640000000000057</v>
      </c>
      <c r="I266" s="210">
        <f t="shared" si="19"/>
        <v>7.1999999999994291E-3</v>
      </c>
      <c r="J266" s="210">
        <f t="shared" si="20"/>
        <v>3.5363457760311539</v>
      </c>
      <c r="K266" s="210">
        <v>19</v>
      </c>
      <c r="L266" s="213">
        <v>43221</v>
      </c>
      <c r="M266" s="213">
        <v>43221</v>
      </c>
      <c r="O266" s="206" t="s">
        <v>2145</v>
      </c>
    </row>
    <row r="267" spans="1:15">
      <c r="A267" s="206">
        <v>75</v>
      </c>
      <c r="B267" s="206" t="s">
        <v>1642</v>
      </c>
      <c r="C267" s="206">
        <v>0.64600000000000002</v>
      </c>
      <c r="D267" s="206">
        <v>7.9611000000000001</v>
      </c>
      <c r="E267" s="211">
        <v>0.20069999999999999</v>
      </c>
      <c r="F267" s="210">
        <f t="shared" si="18"/>
        <v>8.1617999999999995</v>
      </c>
      <c r="G267" s="210">
        <v>7.9828000000000001</v>
      </c>
      <c r="H267" s="210">
        <f t="shared" si="17"/>
        <v>0.17899999999999938</v>
      </c>
      <c r="I267" s="210">
        <f t="shared" si="19"/>
        <v>2.1700000000000608E-2</v>
      </c>
      <c r="J267" s="210">
        <f t="shared" si="20"/>
        <v>10.812157448929053</v>
      </c>
      <c r="K267" s="210">
        <v>8</v>
      </c>
      <c r="O267" s="206" t="s">
        <v>2600</v>
      </c>
    </row>
    <row r="268" spans="1:15">
      <c r="A268" s="210">
        <v>77</v>
      </c>
      <c r="B268" s="210" t="s">
        <v>913</v>
      </c>
      <c r="C268" s="210">
        <v>1.891</v>
      </c>
      <c r="D268" s="210">
        <v>10.921099999999999</v>
      </c>
      <c r="E268" s="211">
        <v>0.2026</v>
      </c>
      <c r="F268" s="210">
        <f t="shared" si="18"/>
        <v>11.123699999999999</v>
      </c>
      <c r="G268" s="210">
        <v>10.9733</v>
      </c>
      <c r="H268" s="210">
        <f t="shared" si="17"/>
        <v>0.15039999999999942</v>
      </c>
      <c r="I268" s="210">
        <f t="shared" si="19"/>
        <v>5.2200000000000579E-2</v>
      </c>
      <c r="J268" s="210">
        <f t="shared" si="20"/>
        <v>25.765054294176</v>
      </c>
      <c r="K268" s="210">
        <v>32</v>
      </c>
      <c r="L268" s="214">
        <v>43187</v>
      </c>
      <c r="M268" s="214">
        <v>43187</v>
      </c>
      <c r="N268" s="210"/>
      <c r="O268" s="210"/>
    </row>
    <row r="269" spans="1:15">
      <c r="A269" s="210">
        <v>77</v>
      </c>
      <c r="B269" s="210" t="s">
        <v>1004</v>
      </c>
      <c r="C269" s="210">
        <v>1.4125000000000001</v>
      </c>
      <c r="D269" s="210">
        <v>10.5098</v>
      </c>
      <c r="E269" s="211">
        <v>0.2024</v>
      </c>
      <c r="F269" s="210">
        <f t="shared" si="18"/>
        <v>10.712200000000001</v>
      </c>
      <c r="G269" s="210">
        <v>10.5337</v>
      </c>
      <c r="H269" s="210">
        <f t="shared" si="17"/>
        <v>0.17850000000000144</v>
      </c>
      <c r="I269" s="210">
        <f t="shared" si="19"/>
        <v>2.3899999999998561E-2</v>
      </c>
      <c r="J269" s="210">
        <f t="shared" si="20"/>
        <v>11.808300395256206</v>
      </c>
      <c r="K269" s="210">
        <v>33</v>
      </c>
      <c r="L269" s="214">
        <v>43187</v>
      </c>
      <c r="M269" s="214">
        <v>43187</v>
      </c>
      <c r="N269" s="210"/>
      <c r="O269" s="210"/>
    </row>
    <row r="270" spans="1:15">
      <c r="A270" s="116">
        <v>77</v>
      </c>
      <c r="B270" s="116" t="s">
        <v>1541</v>
      </c>
      <c r="C270" s="116">
        <v>0.77639999999999998</v>
      </c>
      <c r="D270" s="116">
        <v>11.032999999999999</v>
      </c>
      <c r="E270" s="116">
        <v>0.20580000000000001</v>
      </c>
      <c r="F270" s="116">
        <f t="shared" si="18"/>
        <v>11.238799999999999</v>
      </c>
      <c r="G270" s="116">
        <v>10.056699999999999</v>
      </c>
      <c r="H270" s="116">
        <f t="shared" si="17"/>
        <v>1.1821000000000002</v>
      </c>
      <c r="I270" s="116">
        <f t="shared" si="19"/>
        <v>-0.97630000000000017</v>
      </c>
      <c r="J270" s="116">
        <f t="shared" si="20"/>
        <v>-474.3926141885326</v>
      </c>
      <c r="K270" s="116">
        <v>34</v>
      </c>
      <c r="L270" s="117">
        <v>43187</v>
      </c>
      <c r="M270" s="117">
        <v>43187</v>
      </c>
      <c r="N270" s="116"/>
      <c r="O270" s="116"/>
    </row>
    <row r="271" spans="1:15">
      <c r="A271" s="210">
        <v>77</v>
      </c>
      <c r="B271" s="210" t="s">
        <v>1456</v>
      </c>
      <c r="C271" s="210">
        <v>0.72550000000000003</v>
      </c>
      <c r="D271" s="210">
        <v>10.143700000000001</v>
      </c>
      <c r="E271" s="211">
        <v>0.20519999999999999</v>
      </c>
      <c r="F271" s="210">
        <f t="shared" si="18"/>
        <v>10.3489</v>
      </c>
      <c r="G271" s="210">
        <v>10.1693</v>
      </c>
      <c r="H271" s="210">
        <f t="shared" si="17"/>
        <v>0.17960000000000065</v>
      </c>
      <c r="I271" s="210">
        <f t="shared" si="19"/>
        <v>2.5599999999999346E-2</v>
      </c>
      <c r="J271" s="210">
        <f t="shared" si="20"/>
        <v>12.475633528264789</v>
      </c>
      <c r="K271" s="210">
        <v>35</v>
      </c>
      <c r="L271" s="214">
        <v>43187</v>
      </c>
      <c r="M271" s="214">
        <v>43187</v>
      </c>
      <c r="N271" s="210"/>
      <c r="O271" s="210"/>
    </row>
    <row r="272" spans="1:15">
      <c r="A272" s="207">
        <v>78</v>
      </c>
      <c r="B272" s="206" t="s">
        <v>1590</v>
      </c>
      <c r="C272" s="206">
        <v>0.69499999999999995</v>
      </c>
      <c r="D272" s="210">
        <v>10.9214</v>
      </c>
      <c r="E272" s="211">
        <v>0.2006</v>
      </c>
      <c r="F272" s="210">
        <f t="shared" si="18"/>
        <v>11.122</v>
      </c>
      <c r="G272" s="210">
        <v>10.941599999999999</v>
      </c>
      <c r="H272" s="210">
        <f t="shared" si="17"/>
        <v>0.18040000000000056</v>
      </c>
      <c r="I272" s="210">
        <f t="shared" si="19"/>
        <v>2.0199999999999441E-2</v>
      </c>
      <c r="J272" s="210">
        <f t="shared" si="20"/>
        <v>10.069790628115374</v>
      </c>
      <c r="K272" s="210">
        <v>7</v>
      </c>
      <c r="L272" s="213">
        <v>43213</v>
      </c>
      <c r="M272" s="213">
        <v>43213</v>
      </c>
    </row>
    <row r="273" spans="1:15">
      <c r="A273" s="207">
        <v>78</v>
      </c>
      <c r="B273" s="206" t="s">
        <v>1041</v>
      </c>
      <c r="C273" s="210">
        <v>1.4992000000000001</v>
      </c>
      <c r="D273" s="211">
        <v>9.2354000000000003</v>
      </c>
      <c r="E273" s="211">
        <v>0.20449999999999999</v>
      </c>
      <c r="F273" s="210">
        <f t="shared" si="18"/>
        <v>9.4398999999999997</v>
      </c>
      <c r="G273" s="210">
        <v>9.2411999999999992</v>
      </c>
      <c r="H273" s="210">
        <f t="shared" si="17"/>
        <v>0.19870000000000054</v>
      </c>
      <c r="I273" s="210">
        <f t="shared" si="19"/>
        <v>5.7999999999994445E-3</v>
      </c>
      <c r="J273" s="210">
        <f t="shared" si="20"/>
        <v>2.8361858190706335</v>
      </c>
      <c r="K273" s="210">
        <v>27</v>
      </c>
      <c r="L273" s="213">
        <v>43213</v>
      </c>
      <c r="M273" s="213">
        <v>43213</v>
      </c>
    </row>
    <row r="274" spans="1:15">
      <c r="A274" s="207">
        <v>78</v>
      </c>
      <c r="B274" s="206" t="s">
        <v>1604</v>
      </c>
      <c r="C274" s="206">
        <v>0.58260000000000001</v>
      </c>
      <c r="D274" s="211">
        <v>10.1439</v>
      </c>
      <c r="E274" s="211">
        <v>0.2001</v>
      </c>
      <c r="F274" s="210">
        <f t="shared" si="18"/>
        <v>10.344000000000001</v>
      </c>
      <c r="G274" s="210">
        <v>10.1632</v>
      </c>
      <c r="H274" s="210">
        <f t="shared" si="17"/>
        <v>0.1808000000000014</v>
      </c>
      <c r="I274" s="210">
        <f t="shared" si="19"/>
        <v>1.9299999999998596E-2</v>
      </c>
      <c r="J274" s="210">
        <f t="shared" si="20"/>
        <v>9.6451774112936519</v>
      </c>
      <c r="K274" s="210">
        <v>33</v>
      </c>
      <c r="L274" s="213">
        <v>43221</v>
      </c>
      <c r="M274" s="213">
        <v>43221</v>
      </c>
    </row>
    <row r="275" spans="1:15">
      <c r="A275" s="206">
        <v>79</v>
      </c>
      <c r="B275" s="206" t="s">
        <v>1085</v>
      </c>
      <c r="C275" s="206">
        <v>1.4087000000000001</v>
      </c>
      <c r="D275" s="206">
        <v>19.805900000000001</v>
      </c>
      <c r="E275" s="206">
        <v>0.19109999999999999</v>
      </c>
      <c r="F275" s="206">
        <f t="shared" si="18"/>
        <v>19.997</v>
      </c>
      <c r="G275" s="206">
        <v>19.8095</v>
      </c>
      <c r="H275" s="206">
        <f t="shared" si="17"/>
        <v>0.1875</v>
      </c>
      <c r="I275" s="210">
        <f t="shared" si="19"/>
        <v>3.5999999999999921E-3</v>
      </c>
      <c r="J275" s="210">
        <f t="shared" si="20"/>
        <v>1.8838304552590228</v>
      </c>
      <c r="K275" s="206">
        <v>21</v>
      </c>
      <c r="L275" s="206" t="s">
        <v>2598</v>
      </c>
      <c r="M275" s="206" t="s">
        <v>2597</v>
      </c>
      <c r="N275" s="206" t="s">
        <v>2574</v>
      </c>
    </row>
    <row r="276" spans="1:15">
      <c r="A276" s="206">
        <v>79</v>
      </c>
      <c r="B276" s="206" t="s">
        <v>906</v>
      </c>
      <c r="C276" s="206">
        <v>1.3266</v>
      </c>
      <c r="D276" s="206">
        <v>19.690200000000001</v>
      </c>
      <c r="E276" s="206">
        <v>0.2044</v>
      </c>
      <c r="F276" s="206">
        <f t="shared" si="18"/>
        <v>19.894600000000001</v>
      </c>
      <c r="G276" s="206">
        <v>19.707999999999998</v>
      </c>
      <c r="H276" s="206">
        <f t="shared" si="17"/>
        <v>0.1866000000000021</v>
      </c>
      <c r="I276" s="210">
        <f t="shared" si="19"/>
        <v>1.7799999999997901E-2</v>
      </c>
      <c r="J276" s="210">
        <f t="shared" si="20"/>
        <v>8.7084148727974071</v>
      </c>
      <c r="K276" s="206">
        <v>22</v>
      </c>
      <c r="L276" s="206" t="s">
        <v>2598</v>
      </c>
      <c r="M276" s="206" t="s">
        <v>2597</v>
      </c>
      <c r="N276" s="206" t="s">
        <v>2574</v>
      </c>
    </row>
    <row r="277" spans="1:15">
      <c r="A277" s="206">
        <v>79</v>
      </c>
      <c r="B277" s="206" t="s">
        <v>1801</v>
      </c>
      <c r="C277" s="206">
        <v>0.74250000000000005</v>
      </c>
      <c r="D277" s="206">
        <v>20.931899999999999</v>
      </c>
      <c r="E277" s="206">
        <v>0.19889999999999999</v>
      </c>
      <c r="F277" s="206">
        <f t="shared" si="18"/>
        <v>21.130799999999997</v>
      </c>
      <c r="G277" s="206">
        <v>20.969100000000001</v>
      </c>
      <c r="H277" s="206">
        <f t="shared" si="17"/>
        <v>0.16169999999999618</v>
      </c>
      <c r="I277" s="210">
        <f t="shared" si="19"/>
        <v>3.7200000000003813E-2</v>
      </c>
      <c r="J277" s="210">
        <f t="shared" si="20"/>
        <v>18.702865761691211</v>
      </c>
      <c r="K277" s="206">
        <v>23</v>
      </c>
      <c r="L277" s="206" t="s">
        <v>2598</v>
      </c>
      <c r="M277" s="206" t="s">
        <v>2597</v>
      </c>
      <c r="N277" s="206" t="s">
        <v>2574</v>
      </c>
    </row>
    <row r="278" spans="1:15">
      <c r="A278" s="206">
        <v>79</v>
      </c>
      <c r="B278" s="206" t="s">
        <v>1833</v>
      </c>
      <c r="C278" s="206">
        <v>0.63249999999999995</v>
      </c>
      <c r="D278" s="206">
        <v>19.399899999999999</v>
      </c>
      <c r="E278" s="206">
        <v>0.2059</v>
      </c>
      <c r="F278" s="206">
        <f t="shared" si="18"/>
        <v>19.605799999999999</v>
      </c>
      <c r="G278" s="206">
        <v>19.431000000000001</v>
      </c>
      <c r="H278" s="206">
        <f t="shared" si="17"/>
        <v>0.17479999999999762</v>
      </c>
      <c r="I278" s="210">
        <f t="shared" si="19"/>
        <v>3.1100000000002376E-2</v>
      </c>
      <c r="J278" s="210">
        <f t="shared" si="20"/>
        <v>15.104419621176483</v>
      </c>
      <c r="K278" s="206">
        <v>1</v>
      </c>
      <c r="L278" s="206" t="s">
        <v>2594</v>
      </c>
      <c r="M278" s="206">
        <v>43153.729166666664</v>
      </c>
      <c r="N278" s="206" t="s">
        <v>2568</v>
      </c>
      <c r="O278" s="206" t="s">
        <v>2592</v>
      </c>
    </row>
    <row r="279" spans="1:15">
      <c r="A279" s="206">
        <v>80</v>
      </c>
      <c r="B279" s="206" t="s">
        <v>1073</v>
      </c>
      <c r="C279" s="206">
        <v>1.389</v>
      </c>
      <c r="D279" s="206">
        <v>11.8589</v>
      </c>
      <c r="E279" s="206">
        <v>0.2056</v>
      </c>
      <c r="F279" s="206">
        <f t="shared" si="18"/>
        <v>12.064500000000001</v>
      </c>
      <c r="G279" s="206">
        <v>11.8802</v>
      </c>
      <c r="H279" s="206">
        <f t="shared" si="17"/>
        <v>0.18430000000000035</v>
      </c>
      <c r="I279" s="210">
        <f t="shared" si="19"/>
        <v>2.1299999999999653E-2</v>
      </c>
      <c r="J279" s="210">
        <f t="shared" si="20"/>
        <v>10.359922178988159</v>
      </c>
      <c r="K279" s="206">
        <v>8</v>
      </c>
      <c r="L279" s="206" t="s">
        <v>2598</v>
      </c>
      <c r="M279" s="206" t="s">
        <v>2597</v>
      </c>
      <c r="N279" s="206" t="s">
        <v>2574</v>
      </c>
    </row>
    <row r="280" spans="1:15">
      <c r="A280" s="206">
        <v>80</v>
      </c>
      <c r="B280" s="206" t="s">
        <v>1576</v>
      </c>
      <c r="C280" s="206">
        <v>0.7772</v>
      </c>
      <c r="D280" s="206">
        <v>7.8582000000000001</v>
      </c>
      <c r="E280" s="206">
        <v>0.20050000000000001</v>
      </c>
      <c r="F280" s="206">
        <f t="shared" si="18"/>
        <v>8.0587</v>
      </c>
      <c r="G280" s="206">
        <v>7.8699000000000003</v>
      </c>
      <c r="H280" s="206">
        <f t="shared" si="17"/>
        <v>0.18879999999999963</v>
      </c>
      <c r="I280" s="210">
        <f t="shared" si="19"/>
        <v>1.1700000000000377E-2</v>
      </c>
      <c r="J280" s="210">
        <f t="shared" si="20"/>
        <v>5.8354114713218834</v>
      </c>
      <c r="K280" s="206">
        <v>9</v>
      </c>
      <c r="L280" s="206" t="s">
        <v>2598</v>
      </c>
      <c r="M280" s="206" t="s">
        <v>2597</v>
      </c>
      <c r="N280" s="206" t="s">
        <v>2574</v>
      </c>
    </row>
    <row r="281" spans="1:15">
      <c r="A281" s="206">
        <v>80</v>
      </c>
      <c r="B281" s="206" t="s">
        <v>1443</v>
      </c>
      <c r="C281" s="206">
        <v>0.70750000000000002</v>
      </c>
      <c r="D281" s="206">
        <v>7.7138</v>
      </c>
      <c r="E281" s="206">
        <v>0.19089999999999999</v>
      </c>
      <c r="F281" s="206">
        <f t="shared" si="18"/>
        <v>7.9047000000000001</v>
      </c>
      <c r="G281" s="206">
        <v>7.7397999999999998</v>
      </c>
      <c r="H281" s="206">
        <f t="shared" si="17"/>
        <v>0.16490000000000027</v>
      </c>
      <c r="I281" s="210">
        <f t="shared" si="19"/>
        <v>2.5999999999999718E-2</v>
      </c>
      <c r="J281" s="210">
        <f t="shared" si="20"/>
        <v>13.619696176008233</v>
      </c>
      <c r="K281" s="206">
        <v>10</v>
      </c>
      <c r="L281" s="206" t="s">
        <v>2598</v>
      </c>
      <c r="M281" s="206" t="s">
        <v>2597</v>
      </c>
      <c r="N281" s="206" t="s">
        <v>2574</v>
      </c>
    </row>
    <row r="282" spans="1:15">
      <c r="A282" s="210">
        <v>81</v>
      </c>
      <c r="B282" s="210" t="s">
        <v>848</v>
      </c>
      <c r="C282" s="211">
        <v>1.4906999999999999</v>
      </c>
      <c r="D282" s="211">
        <v>10.155799999999999</v>
      </c>
      <c r="E282" s="211">
        <v>0.2044</v>
      </c>
      <c r="F282" s="210">
        <f t="shared" si="18"/>
        <v>10.360199999999999</v>
      </c>
      <c r="G282" s="210">
        <v>10.1601</v>
      </c>
      <c r="H282" s="210">
        <f t="shared" si="17"/>
        <v>0.20009999999999906</v>
      </c>
      <c r="I282" s="210">
        <f t="shared" si="19"/>
        <v>4.300000000000942E-3</v>
      </c>
      <c r="J282" s="210">
        <f t="shared" si="20"/>
        <v>2.1037181996090717</v>
      </c>
      <c r="K282" s="210">
        <v>29</v>
      </c>
      <c r="L282" s="212">
        <v>43181.645833333336</v>
      </c>
      <c r="M282" s="212">
        <v>43181.833333333336</v>
      </c>
      <c r="N282" s="210" t="s">
        <v>2574</v>
      </c>
    </row>
    <row r="283" spans="1:15">
      <c r="A283" s="210">
        <v>81</v>
      </c>
      <c r="B283" s="210" t="s">
        <v>954</v>
      </c>
      <c r="C283" s="211">
        <v>1.5605</v>
      </c>
      <c r="D283" s="211">
        <v>10.201700000000001</v>
      </c>
      <c r="E283" s="211">
        <v>0.20169999999999999</v>
      </c>
      <c r="F283" s="210">
        <f t="shared" si="18"/>
        <v>10.403400000000001</v>
      </c>
      <c r="G283" s="210">
        <v>10.2102</v>
      </c>
      <c r="H283" s="210">
        <f t="shared" si="17"/>
        <v>0.19320000000000093</v>
      </c>
      <c r="I283" s="210">
        <f t="shared" si="19"/>
        <v>8.4999999999990639E-3</v>
      </c>
      <c r="J283" s="210">
        <f t="shared" si="20"/>
        <v>4.2141794744665662</v>
      </c>
      <c r="K283" s="210">
        <v>30</v>
      </c>
      <c r="L283" s="212">
        <v>43181.645833333336</v>
      </c>
      <c r="M283" s="212">
        <v>43181.833333333336</v>
      </c>
      <c r="N283" s="210" t="s">
        <v>2574</v>
      </c>
      <c r="O283" s="210"/>
    </row>
    <row r="284" spans="1:15">
      <c r="A284" s="210">
        <v>81</v>
      </c>
      <c r="B284" s="210" t="s">
        <v>1575</v>
      </c>
      <c r="C284" s="211">
        <v>0.45200000000000001</v>
      </c>
      <c r="D284" s="211">
        <v>10.739000000000001</v>
      </c>
      <c r="E284" s="211">
        <v>0.20030000000000001</v>
      </c>
      <c r="F284" s="210">
        <f t="shared" si="18"/>
        <v>10.939300000000001</v>
      </c>
      <c r="G284" s="210">
        <v>10.7622</v>
      </c>
      <c r="H284" s="210">
        <f t="shared" si="17"/>
        <v>0.17710000000000115</v>
      </c>
      <c r="I284" s="210">
        <f t="shared" si="19"/>
        <v>2.319999999999886E-2</v>
      </c>
      <c r="J284" s="210">
        <f t="shared" si="20"/>
        <v>11.582626060908067</v>
      </c>
      <c r="K284" s="210">
        <v>31</v>
      </c>
      <c r="L284" s="212">
        <v>43181.645833333336</v>
      </c>
      <c r="M284" s="212">
        <v>43181.833333333336</v>
      </c>
      <c r="N284" s="210" t="s">
        <v>2574</v>
      </c>
      <c r="O284" s="210"/>
    </row>
    <row r="285" spans="1:15">
      <c r="A285" s="210">
        <v>81</v>
      </c>
      <c r="B285" s="210" t="s">
        <v>1508</v>
      </c>
      <c r="C285" s="211">
        <v>0.62009999999999998</v>
      </c>
      <c r="D285" s="211">
        <v>11.087400000000001</v>
      </c>
      <c r="E285" s="211">
        <v>0.20119999999999999</v>
      </c>
      <c r="F285" s="210">
        <f t="shared" si="18"/>
        <v>11.288600000000001</v>
      </c>
      <c r="G285" s="210">
        <v>11.117599999999999</v>
      </c>
      <c r="H285" s="210">
        <f t="shared" si="17"/>
        <v>0.17100000000000115</v>
      </c>
      <c r="I285" s="210">
        <f t="shared" si="19"/>
        <v>3.0199999999998839E-2</v>
      </c>
      <c r="J285" s="210">
        <f t="shared" si="20"/>
        <v>15.009940357852306</v>
      </c>
      <c r="K285" s="210">
        <v>32</v>
      </c>
      <c r="L285" s="212">
        <v>43181.645833333336</v>
      </c>
      <c r="M285" s="212">
        <v>43181.833333333336</v>
      </c>
      <c r="N285" s="210" t="s">
        <v>2574</v>
      </c>
      <c r="O285" s="210"/>
    </row>
    <row r="286" spans="1:15">
      <c r="A286" s="210">
        <v>82</v>
      </c>
      <c r="B286" s="215" t="s">
        <v>773</v>
      </c>
      <c r="C286" s="210">
        <v>1.448</v>
      </c>
      <c r="D286" s="211">
        <v>8.0456000000000003</v>
      </c>
      <c r="E286" s="211">
        <v>0.20610000000000001</v>
      </c>
      <c r="F286" s="210">
        <f t="shared" si="18"/>
        <v>8.2516999999999996</v>
      </c>
      <c r="G286" s="210">
        <v>8.0540000000000003</v>
      </c>
      <c r="H286" s="210">
        <f t="shared" si="17"/>
        <v>0.19769999999999932</v>
      </c>
      <c r="I286" s="210">
        <f t="shared" si="19"/>
        <v>8.4000000000006847E-3</v>
      </c>
      <c r="J286" s="210">
        <f t="shared" si="20"/>
        <v>4.0756914119362859</v>
      </c>
      <c r="K286" s="210">
        <v>17</v>
      </c>
      <c r="L286" s="214">
        <v>43197</v>
      </c>
      <c r="M286" s="214">
        <v>43197</v>
      </c>
      <c r="N286" s="210"/>
      <c r="O286" s="210" t="s">
        <v>2599</v>
      </c>
    </row>
    <row r="287" spans="1:15">
      <c r="A287" s="210">
        <v>82</v>
      </c>
      <c r="B287" s="215" t="s">
        <v>1058</v>
      </c>
      <c r="C287" s="210">
        <v>1.3147</v>
      </c>
      <c r="D287" s="211">
        <v>7.5293999999999999</v>
      </c>
      <c r="E287" s="211">
        <v>0.19600000000000001</v>
      </c>
      <c r="F287" s="210">
        <f t="shared" si="18"/>
        <v>7.7253999999999996</v>
      </c>
      <c r="G287" s="210">
        <v>7.5391000000000004</v>
      </c>
      <c r="H287" s="210">
        <f t="shared" si="17"/>
        <v>0.18629999999999924</v>
      </c>
      <c r="I287" s="210">
        <f t="shared" si="19"/>
        <v>9.7000000000007636E-3</v>
      </c>
      <c r="J287" s="210">
        <f t="shared" si="20"/>
        <v>4.9489795918371247</v>
      </c>
      <c r="K287" s="210">
        <v>18</v>
      </c>
      <c r="L287" s="214">
        <v>43197</v>
      </c>
      <c r="M287" s="214">
        <v>43197</v>
      </c>
      <c r="N287" s="210"/>
      <c r="O287" s="210"/>
    </row>
    <row r="288" spans="1:15">
      <c r="A288" s="210">
        <v>82</v>
      </c>
      <c r="B288" s="215" t="s">
        <v>1210</v>
      </c>
      <c r="C288" s="210">
        <v>0.53169999999999995</v>
      </c>
      <c r="D288" s="211">
        <v>9.7276000000000007</v>
      </c>
      <c r="E288" s="211">
        <v>0.2026</v>
      </c>
      <c r="F288" s="210">
        <f t="shared" si="18"/>
        <v>9.930200000000001</v>
      </c>
      <c r="G288" s="210">
        <v>9.7446000000000002</v>
      </c>
      <c r="H288" s="210">
        <f t="shared" si="17"/>
        <v>0.18560000000000088</v>
      </c>
      <c r="I288" s="210">
        <f t="shared" si="19"/>
        <v>1.6999999999999127E-2</v>
      </c>
      <c r="J288" s="210">
        <f t="shared" si="20"/>
        <v>8.3909180651525794</v>
      </c>
      <c r="K288" s="210">
        <v>19</v>
      </c>
      <c r="L288" s="214">
        <v>43197</v>
      </c>
      <c r="M288" s="214">
        <v>43197</v>
      </c>
      <c r="N288" s="210"/>
      <c r="O288" s="210"/>
    </row>
    <row r="289" spans="1:15">
      <c r="A289" s="210">
        <v>82</v>
      </c>
      <c r="B289" s="215" t="s">
        <v>1514</v>
      </c>
      <c r="C289" s="210">
        <v>0.57340000000000002</v>
      </c>
      <c r="D289" s="211">
        <v>9.0313999999999997</v>
      </c>
      <c r="E289" s="211">
        <v>0.20449999999999999</v>
      </c>
      <c r="F289" s="210">
        <f t="shared" si="18"/>
        <v>9.2358999999999991</v>
      </c>
      <c r="G289" s="210">
        <v>9.0525000000000002</v>
      </c>
      <c r="H289" s="210">
        <f t="shared" si="17"/>
        <v>0.1833999999999989</v>
      </c>
      <c r="I289" s="210">
        <f t="shared" si="19"/>
        <v>2.110000000000109E-2</v>
      </c>
      <c r="J289" s="210">
        <f t="shared" si="20"/>
        <v>10.317848410758481</v>
      </c>
      <c r="K289" s="210">
        <v>20</v>
      </c>
      <c r="L289" s="214">
        <v>43197</v>
      </c>
      <c r="M289" s="214">
        <v>43197</v>
      </c>
      <c r="N289" s="210"/>
      <c r="O289" s="210"/>
    </row>
    <row r="290" spans="1:15">
      <c r="A290" s="210">
        <v>83</v>
      </c>
      <c r="B290" s="210" t="s">
        <v>1119</v>
      </c>
      <c r="C290" s="211">
        <v>1.367</v>
      </c>
      <c r="D290" s="210">
        <v>10.1439</v>
      </c>
      <c r="E290" s="211">
        <v>0.20180000000000001</v>
      </c>
      <c r="F290" s="210">
        <f t="shared" si="18"/>
        <v>10.345700000000001</v>
      </c>
      <c r="G290" s="210">
        <v>10.1587</v>
      </c>
      <c r="H290" s="210">
        <f t="shared" si="17"/>
        <v>0.18700000000000117</v>
      </c>
      <c r="I290" s="210">
        <f t="shared" si="19"/>
        <v>1.4799999999998842E-2</v>
      </c>
      <c r="J290" s="210">
        <f t="shared" si="20"/>
        <v>7.3339940535177606</v>
      </c>
      <c r="K290" s="210">
        <v>1</v>
      </c>
      <c r="L290" s="214">
        <v>43206</v>
      </c>
      <c r="M290" s="214">
        <v>43206</v>
      </c>
      <c r="N290" s="210"/>
      <c r="O290" s="210"/>
    </row>
    <row r="291" spans="1:15">
      <c r="A291" s="210">
        <v>83</v>
      </c>
      <c r="B291" s="210" t="s">
        <v>1007</v>
      </c>
      <c r="C291" s="211">
        <v>0.71630000000000005</v>
      </c>
      <c r="D291" s="210">
        <v>8.7734000000000005</v>
      </c>
      <c r="E291" s="211">
        <v>0.20419999999999999</v>
      </c>
      <c r="F291" s="210">
        <f t="shared" si="18"/>
        <v>8.9776000000000007</v>
      </c>
      <c r="G291" s="210">
        <v>8.9</v>
      </c>
      <c r="H291" s="210">
        <f t="shared" si="17"/>
        <v>7.7600000000000335E-2</v>
      </c>
      <c r="I291" s="210">
        <f t="shared" si="19"/>
        <v>0.12659999999999966</v>
      </c>
      <c r="J291" s="210">
        <f t="shared" si="20"/>
        <v>61.99804113614087</v>
      </c>
      <c r="K291" s="210">
        <v>2</v>
      </c>
      <c r="L291" s="214">
        <v>43206</v>
      </c>
      <c r="M291" s="214">
        <v>43206</v>
      </c>
      <c r="N291" s="210"/>
      <c r="O291" s="210"/>
    </row>
    <row r="292" spans="1:15">
      <c r="A292" s="210">
        <v>83</v>
      </c>
      <c r="B292" s="210" t="s">
        <v>1752</v>
      </c>
      <c r="C292" s="211">
        <v>0.66410000000000002</v>
      </c>
      <c r="D292" s="210">
        <v>9.4853000000000005</v>
      </c>
      <c r="E292" s="211">
        <v>0.2054</v>
      </c>
      <c r="F292" s="210">
        <f t="shared" si="18"/>
        <v>9.6906999999999996</v>
      </c>
      <c r="G292" s="210">
        <v>9.5158000000000005</v>
      </c>
      <c r="H292" s="210">
        <f t="shared" si="17"/>
        <v>0.17489999999999917</v>
      </c>
      <c r="I292" s="210">
        <f t="shared" si="19"/>
        <v>3.0500000000000832E-2</v>
      </c>
      <c r="J292" s="210">
        <f t="shared" si="20"/>
        <v>14.849074975657658</v>
      </c>
      <c r="K292" s="210">
        <v>3</v>
      </c>
      <c r="L292" s="214">
        <v>43206</v>
      </c>
      <c r="M292" s="214">
        <v>43206</v>
      </c>
      <c r="N292" s="210"/>
      <c r="O292" s="210"/>
    </row>
    <row r="293" spans="1:15">
      <c r="A293" s="210">
        <v>83</v>
      </c>
      <c r="B293" s="210" t="s">
        <v>1556</v>
      </c>
      <c r="C293" s="211">
        <v>0.66449999999999998</v>
      </c>
      <c r="D293" s="210">
        <v>9.3219999999999992</v>
      </c>
      <c r="E293" s="211">
        <v>0.20349999999999999</v>
      </c>
      <c r="F293" s="210">
        <f t="shared" si="18"/>
        <v>9.5254999999999992</v>
      </c>
      <c r="G293" s="210">
        <v>9.3597000000000001</v>
      </c>
      <c r="H293" s="210">
        <f t="shared" si="17"/>
        <v>0.16579999999999906</v>
      </c>
      <c r="I293" s="210">
        <f t="shared" si="19"/>
        <v>3.7700000000000927E-2</v>
      </c>
      <c r="J293" s="210">
        <f t="shared" si="20"/>
        <v>18.525798525798983</v>
      </c>
      <c r="K293" s="210">
        <v>4</v>
      </c>
      <c r="L293" s="214">
        <v>43206</v>
      </c>
      <c r="M293" s="214">
        <v>43206</v>
      </c>
      <c r="N293" s="210"/>
      <c r="O293" s="210"/>
    </row>
    <row r="294" spans="1:15">
      <c r="A294" s="210">
        <v>84</v>
      </c>
      <c r="B294" s="215" t="s">
        <v>724</v>
      </c>
      <c r="C294" s="210">
        <v>1.3305</v>
      </c>
      <c r="D294" s="211">
        <v>9.1560000000000006</v>
      </c>
      <c r="E294" s="211">
        <v>0.2016</v>
      </c>
      <c r="F294" s="210">
        <f t="shared" si="18"/>
        <v>9.3576000000000015</v>
      </c>
      <c r="G294" s="210">
        <v>9.1707999999999998</v>
      </c>
      <c r="H294" s="210">
        <f t="shared" ref="H294:H357" si="21">(F294-G294)</f>
        <v>0.18680000000000163</v>
      </c>
      <c r="I294" s="210">
        <f t="shared" si="19"/>
        <v>1.479999999999837E-2</v>
      </c>
      <c r="J294" s="210">
        <f t="shared" si="20"/>
        <v>7.3412698412690327</v>
      </c>
      <c r="K294" s="210">
        <v>3</v>
      </c>
      <c r="L294" s="217">
        <v>43186.458333333336</v>
      </c>
      <c r="M294" s="217">
        <v>43186.625</v>
      </c>
      <c r="N294" s="206" t="s">
        <v>2568</v>
      </c>
      <c r="O294" s="210"/>
    </row>
    <row r="295" spans="1:15">
      <c r="A295" s="210">
        <v>84</v>
      </c>
      <c r="B295" s="215" t="s">
        <v>1092</v>
      </c>
      <c r="C295" s="210">
        <v>1.3726</v>
      </c>
      <c r="D295" s="211">
        <v>8.8621999999999996</v>
      </c>
      <c r="E295" s="211">
        <v>0.2051</v>
      </c>
      <c r="F295" s="210">
        <f t="shared" si="18"/>
        <v>9.0672999999999995</v>
      </c>
      <c r="G295" s="210">
        <v>8.8803000000000001</v>
      </c>
      <c r="H295" s="210">
        <f t="shared" si="21"/>
        <v>0.18699999999999939</v>
      </c>
      <c r="I295" s="210">
        <f t="shared" si="19"/>
        <v>1.8100000000000616E-2</v>
      </c>
      <c r="J295" s="210">
        <f t="shared" si="20"/>
        <v>8.8249634324722646</v>
      </c>
      <c r="K295" s="210">
        <v>4</v>
      </c>
      <c r="L295" s="217">
        <v>43186.458333333336</v>
      </c>
      <c r="M295" s="217">
        <v>43186.625</v>
      </c>
      <c r="N295" s="206" t="s">
        <v>2568</v>
      </c>
      <c r="O295" s="210"/>
    </row>
    <row r="296" spans="1:15">
      <c r="A296" s="210">
        <v>84</v>
      </c>
      <c r="B296" s="215" t="s">
        <v>1530</v>
      </c>
      <c r="C296" s="210">
        <v>0.59250000000000003</v>
      </c>
      <c r="D296" s="211">
        <v>10.702500000000001</v>
      </c>
      <c r="E296" s="211">
        <v>0.20050000000000001</v>
      </c>
      <c r="F296" s="210">
        <f t="shared" si="18"/>
        <v>10.903</v>
      </c>
      <c r="G296" s="210">
        <v>10.724</v>
      </c>
      <c r="H296" s="210">
        <f t="shared" si="21"/>
        <v>0.17900000000000027</v>
      </c>
      <c r="I296" s="210">
        <f t="shared" si="19"/>
        <v>2.1499999999999742E-2</v>
      </c>
      <c r="J296" s="210">
        <f t="shared" si="20"/>
        <v>10.723192019949995</v>
      </c>
      <c r="K296" s="210">
        <v>5</v>
      </c>
      <c r="L296" s="217">
        <v>43186.458333333336</v>
      </c>
      <c r="M296" s="217">
        <v>43186.625</v>
      </c>
      <c r="N296" s="206" t="s">
        <v>2568</v>
      </c>
      <c r="O296" s="210"/>
    </row>
    <row r="297" spans="1:15">
      <c r="A297" s="210">
        <v>84</v>
      </c>
      <c r="B297" s="215" t="s">
        <v>1759</v>
      </c>
      <c r="C297" s="210">
        <v>0.67900000000000005</v>
      </c>
      <c r="D297" s="211">
        <v>7.5281000000000002</v>
      </c>
      <c r="E297" s="211">
        <v>0.20130000000000001</v>
      </c>
      <c r="F297" s="210">
        <f t="shared" si="18"/>
        <v>7.7294</v>
      </c>
      <c r="G297" s="210">
        <v>7.5521000000000003</v>
      </c>
      <c r="H297" s="210">
        <f t="shared" si="21"/>
        <v>0.17729999999999979</v>
      </c>
      <c r="I297" s="210">
        <f t="shared" si="19"/>
        <v>2.4000000000000216E-2</v>
      </c>
      <c r="J297" s="210">
        <f t="shared" si="20"/>
        <v>11.922503725782521</v>
      </c>
      <c r="K297" s="210">
        <v>6</v>
      </c>
      <c r="L297" s="217">
        <v>43186.458333333336</v>
      </c>
      <c r="M297" s="217">
        <v>43186.625</v>
      </c>
      <c r="N297" s="206" t="s">
        <v>2568</v>
      </c>
      <c r="O297" s="210"/>
    </row>
    <row r="298" spans="1:15">
      <c r="A298" s="210">
        <v>85</v>
      </c>
      <c r="B298" s="210" t="s">
        <v>750</v>
      </c>
      <c r="C298" s="210">
        <v>1.3975</v>
      </c>
      <c r="D298" s="211">
        <v>7.1887999999999996</v>
      </c>
      <c r="E298" s="211">
        <v>0.20019999999999999</v>
      </c>
      <c r="F298" s="210">
        <f t="shared" si="18"/>
        <v>7.3889999999999993</v>
      </c>
      <c r="G298" s="210">
        <v>7.1961000000000004</v>
      </c>
      <c r="H298" s="210">
        <f t="shared" si="21"/>
        <v>0.19289999999999896</v>
      </c>
      <c r="I298" s="210">
        <f t="shared" si="19"/>
        <v>7.3000000000010279E-3</v>
      </c>
      <c r="J298" s="210">
        <f t="shared" si="20"/>
        <v>3.6463536463541599</v>
      </c>
      <c r="K298" s="210">
        <v>40</v>
      </c>
      <c r="L298" s="217">
        <v>43186.458333333336</v>
      </c>
      <c r="M298" s="217">
        <v>43186.625</v>
      </c>
      <c r="N298" s="206" t="s">
        <v>2568</v>
      </c>
      <c r="O298" s="210"/>
    </row>
    <row r="299" spans="1:15">
      <c r="A299" s="210">
        <v>85</v>
      </c>
      <c r="B299" s="210" t="s">
        <v>826</v>
      </c>
      <c r="C299" s="210">
        <v>1.2338</v>
      </c>
      <c r="D299" s="211">
        <v>9.7210999999999999</v>
      </c>
      <c r="E299" s="211">
        <v>0.20349999999999999</v>
      </c>
      <c r="F299" s="210">
        <f t="shared" si="18"/>
        <v>9.9245999999999999</v>
      </c>
      <c r="G299" s="210">
        <v>9.7422000000000004</v>
      </c>
      <c r="H299" s="210">
        <f t="shared" si="21"/>
        <v>0.18239999999999945</v>
      </c>
      <c r="I299" s="210">
        <f t="shared" si="19"/>
        <v>2.1100000000000535E-2</v>
      </c>
      <c r="J299" s="210">
        <f t="shared" si="20"/>
        <v>10.368550368550631</v>
      </c>
      <c r="K299" s="210">
        <v>41</v>
      </c>
      <c r="L299" s="217">
        <v>43186.458333333336</v>
      </c>
      <c r="M299" s="217">
        <v>43186.625</v>
      </c>
      <c r="N299" s="206" t="s">
        <v>2568</v>
      </c>
      <c r="O299" s="210"/>
    </row>
    <row r="300" spans="1:15">
      <c r="A300" s="210">
        <v>85</v>
      </c>
      <c r="B300" s="210" t="s">
        <v>1609</v>
      </c>
      <c r="C300" s="210">
        <v>0.73919999999999997</v>
      </c>
      <c r="D300" s="211">
        <v>9.0315999999999992</v>
      </c>
      <c r="E300" s="211">
        <v>0.20180000000000001</v>
      </c>
      <c r="F300" s="210">
        <f t="shared" si="18"/>
        <v>9.2333999999999996</v>
      </c>
      <c r="G300" s="210">
        <v>9.0549999999999997</v>
      </c>
      <c r="H300" s="210">
        <f t="shared" si="21"/>
        <v>0.17839999999999989</v>
      </c>
      <c r="I300" s="210">
        <f t="shared" si="19"/>
        <v>2.3400000000000115E-2</v>
      </c>
      <c r="J300" s="210">
        <f t="shared" si="20"/>
        <v>11.595639246779045</v>
      </c>
      <c r="K300" s="210">
        <v>42</v>
      </c>
      <c r="L300" s="217">
        <v>43186.458333333336</v>
      </c>
      <c r="M300" s="217">
        <v>43186.625</v>
      </c>
      <c r="N300" s="206" t="s">
        <v>2568</v>
      </c>
      <c r="O300" s="210"/>
    </row>
    <row r="301" spans="1:15">
      <c r="A301" s="210">
        <v>85</v>
      </c>
      <c r="B301" s="210" t="s">
        <v>1742</v>
      </c>
      <c r="C301" s="210">
        <v>0.98040000000000005</v>
      </c>
      <c r="D301" s="211">
        <v>8.1328999999999994</v>
      </c>
      <c r="E301" s="211">
        <v>0.20200000000000001</v>
      </c>
      <c r="F301" s="210">
        <f t="shared" si="18"/>
        <v>8.3348999999999993</v>
      </c>
      <c r="G301" s="210">
        <v>8.2133000000000003</v>
      </c>
      <c r="H301" s="210">
        <f t="shared" si="21"/>
        <v>0.12159999999999904</v>
      </c>
      <c r="I301" s="210">
        <f t="shared" si="19"/>
        <v>8.0400000000000971E-2</v>
      </c>
      <c r="J301" s="210">
        <f t="shared" si="20"/>
        <v>39.801980198020281</v>
      </c>
      <c r="K301" s="210">
        <v>43</v>
      </c>
      <c r="L301" s="217">
        <v>43186.458333333336</v>
      </c>
      <c r="M301" s="217">
        <v>43186.625</v>
      </c>
      <c r="N301" s="206" t="s">
        <v>2568</v>
      </c>
      <c r="O301" s="210"/>
    </row>
    <row r="302" spans="1:15">
      <c r="A302" s="206">
        <v>86</v>
      </c>
      <c r="B302" s="206" t="s">
        <v>1079</v>
      </c>
      <c r="C302" s="206">
        <v>1.4595</v>
      </c>
      <c r="D302" s="206">
        <v>21.2059</v>
      </c>
      <c r="E302" s="206">
        <v>0.20219999999999999</v>
      </c>
      <c r="F302" s="206">
        <f t="shared" si="18"/>
        <v>21.408100000000001</v>
      </c>
      <c r="G302" s="206">
        <v>21.263200000000001</v>
      </c>
      <c r="H302" s="206">
        <f t="shared" si="21"/>
        <v>0.14489999999999981</v>
      </c>
      <c r="I302" s="210">
        <f t="shared" si="19"/>
        <v>5.7300000000000184E-2</v>
      </c>
      <c r="J302" s="210">
        <f t="shared" si="20"/>
        <v>28.338278931750832</v>
      </c>
      <c r="K302" s="206">
        <v>11</v>
      </c>
      <c r="L302" s="206" t="s">
        <v>2598</v>
      </c>
      <c r="M302" s="206" t="s">
        <v>2597</v>
      </c>
      <c r="N302" s="206" t="s">
        <v>2574</v>
      </c>
    </row>
    <row r="303" spans="1:15">
      <c r="A303" s="206">
        <v>86</v>
      </c>
      <c r="B303" s="206" t="s">
        <v>1489</v>
      </c>
      <c r="C303" s="206">
        <v>0.55600000000000005</v>
      </c>
      <c r="D303" s="206">
        <v>19.649999999999999</v>
      </c>
      <c r="E303" s="206">
        <v>0.20119999999999999</v>
      </c>
      <c r="F303" s="206">
        <f t="shared" si="18"/>
        <v>19.851199999999999</v>
      </c>
      <c r="G303" s="206">
        <v>19.6675</v>
      </c>
      <c r="H303" s="206">
        <f t="shared" si="21"/>
        <v>0.1836999999999982</v>
      </c>
      <c r="I303" s="210">
        <f t="shared" si="19"/>
        <v>1.7500000000001792E-2</v>
      </c>
      <c r="J303" s="210">
        <f t="shared" si="20"/>
        <v>8.6978131212732563</v>
      </c>
      <c r="K303" s="206">
        <v>12</v>
      </c>
      <c r="L303" s="206" t="s">
        <v>2598</v>
      </c>
      <c r="M303" s="206" t="s">
        <v>2597</v>
      </c>
      <c r="N303" s="206" t="s">
        <v>2574</v>
      </c>
    </row>
    <row r="304" spans="1:15">
      <c r="A304" s="206">
        <v>86</v>
      </c>
      <c r="B304" s="206" t="s">
        <v>1327</v>
      </c>
      <c r="C304" s="206">
        <v>0.57269999999999999</v>
      </c>
      <c r="D304" s="206">
        <v>18.046900000000001</v>
      </c>
      <c r="E304" s="206">
        <v>0.19550000000000001</v>
      </c>
      <c r="F304" s="206">
        <f t="shared" si="18"/>
        <v>18.2424</v>
      </c>
      <c r="G304" s="206">
        <v>18.061499999999999</v>
      </c>
      <c r="H304" s="206">
        <f t="shared" si="21"/>
        <v>0.18090000000000117</v>
      </c>
      <c r="I304" s="210">
        <f t="shared" si="19"/>
        <v>1.4599999999998836E-2</v>
      </c>
      <c r="J304" s="210">
        <f t="shared" si="20"/>
        <v>7.4680306905364882</v>
      </c>
      <c r="K304" s="206">
        <v>13</v>
      </c>
      <c r="L304" s="206" t="s">
        <v>2598</v>
      </c>
      <c r="M304" s="206" t="s">
        <v>2597</v>
      </c>
      <c r="N304" s="206" t="s">
        <v>2574</v>
      </c>
    </row>
    <row r="305" spans="1:15">
      <c r="A305" s="206">
        <v>87</v>
      </c>
      <c r="B305" s="206" t="s">
        <v>812</v>
      </c>
      <c r="C305" s="206">
        <v>1.4715</v>
      </c>
      <c r="D305" s="206">
        <v>21.069500000000001</v>
      </c>
      <c r="E305" s="206">
        <v>0.2029</v>
      </c>
      <c r="F305" s="206">
        <f t="shared" si="18"/>
        <v>21.272400000000001</v>
      </c>
      <c r="G305" s="206">
        <v>21.081199999999999</v>
      </c>
      <c r="H305" s="206">
        <f t="shared" si="21"/>
        <v>0.19120000000000203</v>
      </c>
      <c r="I305" s="210">
        <f t="shared" si="19"/>
        <v>1.1699999999997962E-2</v>
      </c>
      <c r="J305" s="210">
        <f t="shared" si="20"/>
        <v>5.7663873829462604</v>
      </c>
      <c r="K305" s="206">
        <v>14</v>
      </c>
      <c r="L305" s="206" t="s">
        <v>2598</v>
      </c>
      <c r="M305" s="206" t="s">
        <v>2597</v>
      </c>
      <c r="N305" s="206" t="s">
        <v>2574</v>
      </c>
    </row>
    <row r="306" spans="1:15">
      <c r="A306" s="206">
        <v>87</v>
      </c>
      <c r="B306" s="206" t="s">
        <v>1422</v>
      </c>
      <c r="C306" s="206">
        <v>0.62929999999999997</v>
      </c>
      <c r="D306" s="206">
        <v>19.727699999999999</v>
      </c>
      <c r="E306" s="206">
        <v>0.20799999999999999</v>
      </c>
      <c r="F306" s="206">
        <f t="shared" si="18"/>
        <v>19.935699999999997</v>
      </c>
      <c r="G306" s="206">
        <v>19.754200000000001</v>
      </c>
      <c r="H306" s="206">
        <f t="shared" si="21"/>
        <v>0.18149999999999622</v>
      </c>
      <c r="I306" s="210">
        <f t="shared" si="19"/>
        <v>2.6500000000003771E-2</v>
      </c>
      <c r="J306" s="210">
        <f t="shared" si="20"/>
        <v>12.74038461538643</v>
      </c>
      <c r="K306" s="206">
        <v>15</v>
      </c>
      <c r="L306" s="206" t="s">
        <v>2598</v>
      </c>
      <c r="M306" s="206" t="s">
        <v>2597</v>
      </c>
      <c r="N306" s="206" t="s">
        <v>2574</v>
      </c>
    </row>
    <row r="307" spans="1:15">
      <c r="A307" s="206">
        <v>87</v>
      </c>
      <c r="B307" s="206" t="s">
        <v>1418</v>
      </c>
      <c r="C307" s="206">
        <v>0.59950000000000003</v>
      </c>
      <c r="D307" s="206">
        <v>20.7624</v>
      </c>
      <c r="E307" s="206">
        <v>0.21010000000000001</v>
      </c>
      <c r="F307" s="206">
        <f t="shared" si="18"/>
        <v>20.9725</v>
      </c>
      <c r="G307" s="206">
        <v>20.792999999999999</v>
      </c>
      <c r="H307" s="206">
        <f t="shared" si="21"/>
        <v>0.17950000000000088</v>
      </c>
      <c r="I307" s="210">
        <f t="shared" si="19"/>
        <v>3.0599999999999128E-2</v>
      </c>
      <c r="J307" s="210">
        <f t="shared" si="20"/>
        <v>14.564493098524098</v>
      </c>
      <c r="K307" s="206">
        <v>16</v>
      </c>
      <c r="L307" s="206" t="s">
        <v>2598</v>
      </c>
      <c r="M307" s="206" t="s">
        <v>2597</v>
      </c>
      <c r="N307" s="206" t="s">
        <v>2574</v>
      </c>
    </row>
    <row r="308" spans="1:15">
      <c r="A308" s="210">
        <v>89</v>
      </c>
      <c r="B308" s="210" t="s">
        <v>970</v>
      </c>
      <c r="C308" s="210">
        <v>1.734</v>
      </c>
      <c r="D308" s="210">
        <v>8.1188000000000002</v>
      </c>
      <c r="E308" s="211">
        <v>0.2016</v>
      </c>
      <c r="F308" s="210">
        <f t="shared" si="18"/>
        <v>8.3203999999999994</v>
      </c>
      <c r="G308" s="210">
        <v>8.1588999999999992</v>
      </c>
      <c r="H308" s="210">
        <f t="shared" si="21"/>
        <v>0.1615000000000002</v>
      </c>
      <c r="I308" s="210">
        <f t="shared" si="19"/>
        <v>4.0099999999999802E-2</v>
      </c>
      <c r="J308" s="210">
        <f t="shared" si="20"/>
        <v>19.890873015872916</v>
      </c>
      <c r="K308" s="210">
        <v>5</v>
      </c>
      <c r="L308" s="214">
        <v>43187</v>
      </c>
      <c r="M308" s="214">
        <v>43187</v>
      </c>
      <c r="N308" s="210"/>
      <c r="O308" s="210"/>
    </row>
    <row r="309" spans="1:15">
      <c r="A309" s="210">
        <v>89</v>
      </c>
      <c r="B309" s="210" t="s">
        <v>1581</v>
      </c>
      <c r="C309" s="210">
        <v>1.1642999999999999</v>
      </c>
      <c r="D309" s="210">
        <v>8.1176999999999992</v>
      </c>
      <c r="E309" s="211">
        <v>0.2046</v>
      </c>
      <c r="F309" s="210">
        <f t="shared" si="18"/>
        <v>8.3222999999999985</v>
      </c>
      <c r="G309" s="210">
        <v>8.2159999999999993</v>
      </c>
      <c r="H309" s="210">
        <f t="shared" si="21"/>
        <v>0.10629999999999917</v>
      </c>
      <c r="I309" s="210">
        <f t="shared" si="19"/>
        <v>9.8300000000000831E-2</v>
      </c>
      <c r="J309" s="210">
        <f t="shared" si="20"/>
        <v>48.044965786901678</v>
      </c>
      <c r="K309" s="210">
        <v>6</v>
      </c>
      <c r="L309" s="214">
        <v>43187</v>
      </c>
      <c r="M309" s="214">
        <v>43187</v>
      </c>
      <c r="N309" s="210"/>
      <c r="O309" s="210"/>
    </row>
    <row r="310" spans="1:15">
      <c r="A310" s="206">
        <v>90</v>
      </c>
      <c r="B310" s="206" t="s">
        <v>1047</v>
      </c>
      <c r="C310" s="206">
        <v>1.4928999999999999</v>
      </c>
      <c r="D310" s="206">
        <v>19.389199999999999</v>
      </c>
      <c r="E310" s="206">
        <v>0.20150000000000001</v>
      </c>
      <c r="F310" s="206">
        <f t="shared" si="18"/>
        <v>19.590699999999998</v>
      </c>
      <c r="G310" s="206">
        <v>19.397400000000001</v>
      </c>
      <c r="H310" s="206">
        <f t="shared" si="21"/>
        <v>0.19329999999999714</v>
      </c>
      <c r="I310" s="210">
        <f t="shared" si="19"/>
        <v>8.2000000000028717E-3</v>
      </c>
      <c r="J310" s="210">
        <f t="shared" si="20"/>
        <v>4.0694789081900105</v>
      </c>
      <c r="K310" s="206">
        <v>17</v>
      </c>
      <c r="L310" s="206" t="s">
        <v>2598</v>
      </c>
      <c r="M310" s="206" t="s">
        <v>2597</v>
      </c>
      <c r="N310" s="206" t="s">
        <v>2574</v>
      </c>
    </row>
    <row r="311" spans="1:15">
      <c r="A311" s="206">
        <v>90</v>
      </c>
      <c r="B311" s="206" t="s">
        <v>624</v>
      </c>
      <c r="C311" s="206">
        <v>1.8949</v>
      </c>
      <c r="D311" s="206">
        <v>21.210999999999999</v>
      </c>
      <c r="E311" s="206">
        <v>0.20669999999999999</v>
      </c>
      <c r="F311" s="206">
        <f t="shared" si="18"/>
        <v>21.4177</v>
      </c>
      <c r="G311" s="206">
        <v>21.2576</v>
      </c>
      <c r="H311" s="206">
        <f t="shared" si="21"/>
        <v>0.16009999999999991</v>
      </c>
      <c r="I311" s="210">
        <f t="shared" si="19"/>
        <v>4.6600000000000086E-2</v>
      </c>
      <c r="J311" s="210">
        <f t="shared" si="20"/>
        <v>22.544750846637683</v>
      </c>
      <c r="K311" s="206">
        <v>18</v>
      </c>
      <c r="L311" s="206" t="s">
        <v>2598</v>
      </c>
      <c r="M311" s="206" t="s">
        <v>2597</v>
      </c>
      <c r="N311" s="206" t="s">
        <v>2574</v>
      </c>
    </row>
    <row r="312" spans="1:15">
      <c r="A312" s="206">
        <v>90</v>
      </c>
      <c r="B312" s="206" t="s">
        <v>1695</v>
      </c>
      <c r="C312" s="206">
        <v>0.54079999999999995</v>
      </c>
      <c r="D312" s="206">
        <v>20.934799999999999</v>
      </c>
      <c r="E312" s="206">
        <v>0.1933</v>
      </c>
      <c r="F312" s="206">
        <f t="shared" si="18"/>
        <v>21.1281</v>
      </c>
      <c r="G312" s="206">
        <v>20.947700000000001</v>
      </c>
      <c r="H312" s="206">
        <f t="shared" si="21"/>
        <v>0.18039999999999878</v>
      </c>
      <c r="I312" s="210">
        <f t="shared" si="19"/>
        <v>1.2900000000001216E-2</v>
      </c>
      <c r="J312" s="210">
        <f t="shared" si="20"/>
        <v>6.6735644076571221</v>
      </c>
      <c r="K312" s="206">
        <v>19</v>
      </c>
      <c r="L312" s="206" t="s">
        <v>2598</v>
      </c>
      <c r="M312" s="206" t="s">
        <v>2597</v>
      </c>
      <c r="N312" s="206" t="s">
        <v>2574</v>
      </c>
    </row>
    <row r="313" spans="1:15">
      <c r="A313" s="206">
        <v>90</v>
      </c>
      <c r="B313" s="206" t="s">
        <v>1458</v>
      </c>
      <c r="C313" s="206">
        <v>0.80169999999999997</v>
      </c>
      <c r="D313" s="206">
        <v>20.895399999999999</v>
      </c>
      <c r="E313" s="206">
        <v>0.19989999999999999</v>
      </c>
      <c r="F313" s="206">
        <f t="shared" si="18"/>
        <v>21.095299999999998</v>
      </c>
      <c r="G313" s="206">
        <v>20.9617</v>
      </c>
      <c r="H313" s="206">
        <f t="shared" si="21"/>
        <v>0.13359999999999772</v>
      </c>
      <c r="I313" s="210">
        <f t="shared" si="19"/>
        <v>6.6300000000002274E-2</v>
      </c>
      <c r="J313" s="210">
        <f t="shared" si="20"/>
        <v>33.166583291646958</v>
      </c>
      <c r="K313" s="206">
        <v>20</v>
      </c>
      <c r="L313" s="206" t="s">
        <v>2598</v>
      </c>
      <c r="M313" s="206" t="s">
        <v>2597</v>
      </c>
      <c r="N313" s="206" t="s">
        <v>2574</v>
      </c>
    </row>
    <row r="314" spans="1:15">
      <c r="A314" s="210">
        <v>91</v>
      </c>
      <c r="B314" s="211" t="s">
        <v>1578</v>
      </c>
      <c r="C314" s="210">
        <v>0.51639999999999986</v>
      </c>
      <c r="D314" s="210">
        <v>8.0459999999999994</v>
      </c>
      <c r="E314" s="210">
        <v>0.19969999999999999</v>
      </c>
      <c r="F314" s="210">
        <f t="shared" si="18"/>
        <v>8.2456999999999994</v>
      </c>
      <c r="G314" s="210">
        <v>8.0721000000000007</v>
      </c>
      <c r="H314" s="210">
        <f t="shared" si="21"/>
        <v>0.17359999999999864</v>
      </c>
      <c r="I314" s="210">
        <f t="shared" si="19"/>
        <v>2.6100000000001344E-2</v>
      </c>
      <c r="J314" s="210">
        <f t="shared" si="20"/>
        <v>13.069604406610589</v>
      </c>
      <c r="K314" s="210">
        <v>5</v>
      </c>
      <c r="L314" s="214">
        <v>43173</v>
      </c>
      <c r="M314" s="214">
        <v>43173</v>
      </c>
      <c r="N314" s="210" t="s">
        <v>2574</v>
      </c>
      <c r="O314" s="210" t="s">
        <v>2573</v>
      </c>
    </row>
    <row r="315" spans="1:15">
      <c r="A315" s="210">
        <v>91</v>
      </c>
      <c r="B315" s="211" t="s">
        <v>1068</v>
      </c>
      <c r="C315" s="210">
        <v>1.4371999999999998</v>
      </c>
      <c r="D315" s="210">
        <v>11.7471</v>
      </c>
      <c r="E315" s="210">
        <v>0.2006</v>
      </c>
      <c r="F315" s="210">
        <f t="shared" si="18"/>
        <v>11.947699999999999</v>
      </c>
      <c r="G315" s="210">
        <v>11.7536</v>
      </c>
      <c r="H315" s="210">
        <f t="shared" si="21"/>
        <v>0.19409999999999883</v>
      </c>
      <c r="I315" s="210">
        <f t="shared" si="19"/>
        <v>6.5000000000011715E-3</v>
      </c>
      <c r="J315" s="210">
        <f t="shared" si="20"/>
        <v>3.2402791625130467</v>
      </c>
      <c r="K315" s="210">
        <v>6</v>
      </c>
      <c r="L315" s="214">
        <v>43173</v>
      </c>
      <c r="M315" s="214">
        <v>43173</v>
      </c>
      <c r="N315" s="210" t="s">
        <v>2574</v>
      </c>
      <c r="O315" s="210" t="s">
        <v>2573</v>
      </c>
    </row>
    <row r="316" spans="1:15">
      <c r="A316" s="210">
        <v>91</v>
      </c>
      <c r="B316" s="211" t="s">
        <v>1503</v>
      </c>
      <c r="C316" s="210">
        <v>0.81999999999999984</v>
      </c>
      <c r="D316" s="210">
        <v>7.9055</v>
      </c>
      <c r="E316" s="210">
        <v>0.20949999999999999</v>
      </c>
      <c r="F316" s="210">
        <f t="shared" si="18"/>
        <v>8.1150000000000002</v>
      </c>
      <c r="G316" s="210">
        <v>7.9607000000000001</v>
      </c>
      <c r="H316" s="210">
        <f t="shared" si="21"/>
        <v>0.1543000000000001</v>
      </c>
      <c r="I316" s="210">
        <f t="shared" si="19"/>
        <v>5.5199999999999888E-2</v>
      </c>
      <c r="J316" s="210">
        <f t="shared" si="20"/>
        <v>26.348448687350785</v>
      </c>
      <c r="K316" s="210">
        <v>7</v>
      </c>
      <c r="L316" s="214">
        <v>43173</v>
      </c>
      <c r="M316" s="214">
        <v>43173</v>
      </c>
      <c r="N316" s="210" t="s">
        <v>2574</v>
      </c>
      <c r="O316" s="210" t="s">
        <v>2573</v>
      </c>
    </row>
    <row r="317" spans="1:15">
      <c r="A317" s="210">
        <v>91</v>
      </c>
      <c r="B317" s="211" t="s">
        <v>798</v>
      </c>
      <c r="C317" s="210">
        <v>0.48569999999999985</v>
      </c>
      <c r="D317" s="210">
        <v>7.1898</v>
      </c>
      <c r="E317" s="210">
        <v>0.2072</v>
      </c>
      <c r="F317" s="210">
        <f t="shared" si="18"/>
        <v>7.3970000000000002</v>
      </c>
      <c r="G317" s="210">
        <v>7.3638000000000003</v>
      </c>
      <c r="H317" s="210">
        <f t="shared" si="21"/>
        <v>3.3199999999999896E-2</v>
      </c>
      <c r="I317" s="210">
        <f t="shared" si="19"/>
        <v>0.1740000000000001</v>
      </c>
      <c r="J317" s="210">
        <f t="shared" si="20"/>
        <v>83.97683397683403</v>
      </c>
      <c r="K317" s="210">
        <v>8</v>
      </c>
      <c r="L317" s="214">
        <v>43173</v>
      </c>
      <c r="M317" s="214">
        <v>43173</v>
      </c>
      <c r="N317" s="210" t="s">
        <v>2574</v>
      </c>
      <c r="O317" s="210" t="s">
        <v>2573</v>
      </c>
    </row>
    <row r="318" spans="1:15">
      <c r="A318" s="206">
        <v>92</v>
      </c>
      <c r="B318" s="215" t="s">
        <v>1137</v>
      </c>
      <c r="C318" s="210">
        <v>1.4371</v>
      </c>
      <c r="D318" s="211">
        <v>11.903600000000001</v>
      </c>
      <c r="E318" s="211">
        <v>0.2074</v>
      </c>
      <c r="F318" s="210">
        <f t="shared" si="18"/>
        <v>12.111000000000001</v>
      </c>
      <c r="G318" s="210">
        <v>11.9087</v>
      </c>
      <c r="H318" s="210">
        <f t="shared" si="21"/>
        <v>0.20230000000000103</v>
      </c>
      <c r="I318" s="210">
        <f t="shared" si="19"/>
        <v>5.0999999999989665E-3</v>
      </c>
      <c r="J318" s="210">
        <f t="shared" si="20"/>
        <v>2.4590163934421247</v>
      </c>
      <c r="K318" s="210">
        <v>14</v>
      </c>
      <c r="L318" s="217">
        <v>43186.458333333336</v>
      </c>
      <c r="M318" s="217">
        <v>43186.625</v>
      </c>
      <c r="N318" s="206" t="s">
        <v>2568</v>
      </c>
      <c r="O318" s="210" t="s">
        <v>2596</v>
      </c>
    </row>
    <row r="319" spans="1:15">
      <c r="A319" s="206">
        <v>92</v>
      </c>
      <c r="B319" s="215" t="s">
        <v>1287</v>
      </c>
      <c r="C319" s="210">
        <v>1.1095999999999999</v>
      </c>
      <c r="D319" s="211">
        <v>11.4429</v>
      </c>
      <c r="E319" s="211">
        <v>0.20319999999999999</v>
      </c>
      <c r="F319" s="210">
        <f t="shared" si="18"/>
        <v>11.646100000000001</v>
      </c>
      <c r="G319" s="210">
        <v>11.523099999999999</v>
      </c>
      <c r="H319" s="210">
        <f t="shared" si="21"/>
        <v>0.12300000000000111</v>
      </c>
      <c r="I319" s="210">
        <f t="shared" si="19"/>
        <v>8.0199999999998883E-2</v>
      </c>
      <c r="J319" s="210">
        <f t="shared" si="20"/>
        <v>39.468503937007327</v>
      </c>
      <c r="K319" s="210">
        <v>15</v>
      </c>
      <c r="L319" s="217">
        <v>43186.458333333336</v>
      </c>
      <c r="M319" s="217">
        <v>43186.625</v>
      </c>
      <c r="N319" s="206" t="s">
        <v>2568</v>
      </c>
      <c r="O319" s="210"/>
    </row>
    <row r="320" spans="1:15">
      <c r="A320" s="206">
        <v>92</v>
      </c>
      <c r="B320" s="215" t="s">
        <v>1521</v>
      </c>
      <c r="C320" s="210">
        <v>0.55920000000000003</v>
      </c>
      <c r="D320" s="211">
        <v>7.8711000000000002</v>
      </c>
      <c r="E320" s="211">
        <v>0.20979999999999999</v>
      </c>
      <c r="F320" s="210">
        <f t="shared" si="18"/>
        <v>8.0808999999999997</v>
      </c>
      <c r="G320" s="210">
        <v>7.8959999999999999</v>
      </c>
      <c r="H320" s="210">
        <f t="shared" si="21"/>
        <v>0.18489999999999984</v>
      </c>
      <c r="I320" s="210">
        <f t="shared" si="19"/>
        <v>2.4900000000000144E-2</v>
      </c>
      <c r="J320" s="210">
        <f t="shared" si="20"/>
        <v>11.868446139180241</v>
      </c>
      <c r="K320" s="210">
        <v>16</v>
      </c>
      <c r="L320" s="217">
        <v>43186.458333333336</v>
      </c>
      <c r="M320" s="217">
        <v>43186.625</v>
      </c>
      <c r="N320" s="206" t="s">
        <v>2568</v>
      </c>
      <c r="O320" s="210"/>
    </row>
    <row r="321" spans="1:15">
      <c r="A321" s="207">
        <v>93</v>
      </c>
      <c r="B321" s="206" t="s">
        <v>1414</v>
      </c>
      <c r="C321" s="206">
        <v>0.5998</v>
      </c>
      <c r="D321" s="210">
        <v>11.8621</v>
      </c>
      <c r="E321" s="211">
        <v>0.20330000000000001</v>
      </c>
      <c r="F321" s="210">
        <f t="shared" si="18"/>
        <v>12.0654</v>
      </c>
      <c r="G321" s="210">
        <v>11.8895</v>
      </c>
      <c r="H321" s="210">
        <f t="shared" si="21"/>
        <v>0.17590000000000039</v>
      </c>
      <c r="I321" s="210">
        <f t="shared" si="19"/>
        <v>2.7399999999999619E-2</v>
      </c>
      <c r="J321" s="210">
        <f t="shared" si="20"/>
        <v>13.477619281849297</v>
      </c>
      <c r="K321" s="210">
        <v>25</v>
      </c>
      <c r="L321" s="213">
        <v>43212</v>
      </c>
    </row>
    <row r="322" spans="1:15">
      <c r="A322" s="207">
        <v>93</v>
      </c>
      <c r="B322" s="206" t="s">
        <v>1005</v>
      </c>
      <c r="C322" s="206">
        <v>1.4095</v>
      </c>
      <c r="D322" s="210">
        <v>8.1356000000000002</v>
      </c>
      <c r="E322" s="211">
        <v>0.2069</v>
      </c>
      <c r="F322" s="210">
        <f t="shared" ref="F322:F385" si="22">D322+E322</f>
        <v>8.3424999999999994</v>
      </c>
      <c r="G322" s="210">
        <v>8.1402000000000001</v>
      </c>
      <c r="H322" s="210">
        <f t="shared" si="21"/>
        <v>0.20229999999999926</v>
      </c>
      <c r="I322" s="210">
        <f t="shared" ref="I322:I385" si="23">E322-H322</f>
        <v>4.6000000000007424E-3</v>
      </c>
      <c r="J322" s="210">
        <f t="shared" ref="J322:J385" si="24">(I322/E322)*100</f>
        <v>2.2232962783957189</v>
      </c>
      <c r="K322" s="210">
        <v>30</v>
      </c>
      <c r="L322" s="213">
        <v>43212</v>
      </c>
    </row>
    <row r="323" spans="1:15">
      <c r="A323" s="207">
        <v>93</v>
      </c>
      <c r="B323" s="206" t="s">
        <v>1626</v>
      </c>
      <c r="C323" s="206">
        <v>0.47660000000000002</v>
      </c>
      <c r="D323" s="210">
        <v>10.313599999999999</v>
      </c>
      <c r="E323" s="211">
        <v>0.20069999999999999</v>
      </c>
      <c r="F323" s="210">
        <f t="shared" si="22"/>
        <v>10.514299999999999</v>
      </c>
      <c r="G323" s="210">
        <v>10.332700000000001</v>
      </c>
      <c r="H323" s="210">
        <f t="shared" si="21"/>
        <v>0.18159999999999776</v>
      </c>
      <c r="I323" s="210">
        <f t="shared" si="23"/>
        <v>1.9100000000002226E-2</v>
      </c>
      <c r="J323" s="210">
        <f t="shared" si="24"/>
        <v>9.5166915794729583</v>
      </c>
      <c r="K323" s="210">
        <v>15</v>
      </c>
      <c r="L323" s="213">
        <v>43213</v>
      </c>
      <c r="M323" s="213">
        <v>43213</v>
      </c>
    </row>
    <row r="324" spans="1:15">
      <c r="A324" s="210">
        <v>95</v>
      </c>
      <c r="B324" s="210" t="s">
        <v>781</v>
      </c>
      <c r="C324" s="210">
        <f>0.3847+E324</f>
        <v>0.51400000000000001</v>
      </c>
      <c r="D324" s="211">
        <v>7.8590999999999998</v>
      </c>
      <c r="E324" s="211">
        <v>0.1293</v>
      </c>
      <c r="F324" s="210">
        <f t="shared" si="22"/>
        <v>7.9883999999999995</v>
      </c>
      <c r="G324" s="210">
        <v>7.9745999999999997</v>
      </c>
      <c r="H324" s="210">
        <f t="shared" si="21"/>
        <v>1.3799999999999812E-2</v>
      </c>
      <c r="I324" s="210">
        <f t="shared" si="23"/>
        <v>0.11550000000000019</v>
      </c>
      <c r="J324" s="210">
        <f t="shared" si="24"/>
        <v>89.327146171693883</v>
      </c>
      <c r="K324" s="210">
        <v>15</v>
      </c>
      <c r="L324" s="214">
        <v>43174</v>
      </c>
      <c r="M324" s="214">
        <v>43174</v>
      </c>
      <c r="N324" s="210" t="s">
        <v>2574</v>
      </c>
      <c r="O324" s="210" t="s">
        <v>2569</v>
      </c>
    </row>
    <row r="325" spans="1:15">
      <c r="A325" s="210">
        <v>95</v>
      </c>
      <c r="B325" s="210" t="s">
        <v>594</v>
      </c>
      <c r="C325" s="206">
        <v>2.7208999999999999</v>
      </c>
      <c r="D325" s="211">
        <v>11.9041</v>
      </c>
      <c r="E325" s="211">
        <v>0.2029</v>
      </c>
      <c r="F325" s="210">
        <f t="shared" si="22"/>
        <v>12.106999999999999</v>
      </c>
      <c r="G325" s="210">
        <v>11.9305</v>
      </c>
      <c r="H325" s="210">
        <f t="shared" si="21"/>
        <v>0.17649999999999899</v>
      </c>
      <c r="I325" s="210">
        <f t="shared" si="23"/>
        <v>2.6400000000001006E-2</v>
      </c>
      <c r="J325" s="210">
        <f t="shared" si="24"/>
        <v>13.011335633317401</v>
      </c>
      <c r="K325" s="210">
        <v>16</v>
      </c>
      <c r="L325" s="214">
        <v>43174</v>
      </c>
      <c r="M325" s="214">
        <v>43174</v>
      </c>
      <c r="N325" s="210" t="s">
        <v>2574</v>
      </c>
      <c r="O325" s="210" t="s">
        <v>2569</v>
      </c>
    </row>
    <row r="326" spans="1:15">
      <c r="A326" s="210">
        <v>95</v>
      </c>
      <c r="B326" s="210" t="s">
        <v>1564</v>
      </c>
      <c r="C326" s="210">
        <f>0.4463+E326</f>
        <v>0.65189999999999992</v>
      </c>
      <c r="D326" s="211">
        <v>7.7142999999999997</v>
      </c>
      <c r="E326" s="211">
        <v>0.2056</v>
      </c>
      <c r="F326" s="210">
        <f t="shared" si="22"/>
        <v>7.9199000000000002</v>
      </c>
      <c r="G326" s="210">
        <v>7.7495000000000003</v>
      </c>
      <c r="H326" s="210">
        <f t="shared" si="21"/>
        <v>0.17039999999999988</v>
      </c>
      <c r="I326" s="210">
        <f t="shared" si="23"/>
        <v>3.520000000000012E-2</v>
      </c>
      <c r="J326" s="210">
        <f t="shared" si="24"/>
        <v>17.120622568093445</v>
      </c>
      <c r="K326" s="210">
        <v>17</v>
      </c>
      <c r="L326" s="214">
        <v>43174</v>
      </c>
      <c r="M326" s="214">
        <v>43174</v>
      </c>
      <c r="N326" s="210" t="s">
        <v>2574</v>
      </c>
      <c r="O326" s="210" t="s">
        <v>2569</v>
      </c>
    </row>
    <row r="327" spans="1:15">
      <c r="A327" s="210">
        <v>95</v>
      </c>
      <c r="B327" s="210" t="s">
        <v>1409</v>
      </c>
      <c r="C327" s="210">
        <f>0.7539+E327</f>
        <v>0.95789999999999997</v>
      </c>
      <c r="D327" s="211">
        <v>7.8712</v>
      </c>
      <c r="E327" s="211">
        <v>0.20399999999999999</v>
      </c>
      <c r="F327" s="210">
        <f t="shared" si="22"/>
        <v>8.0752000000000006</v>
      </c>
      <c r="G327" s="210">
        <v>7.9390000000000001</v>
      </c>
      <c r="H327" s="210">
        <f t="shared" si="21"/>
        <v>0.13620000000000054</v>
      </c>
      <c r="I327" s="210">
        <f t="shared" si="23"/>
        <v>6.7799999999999444E-2</v>
      </c>
      <c r="J327" s="210">
        <f t="shared" si="24"/>
        <v>33.235294117646788</v>
      </c>
      <c r="K327" s="210">
        <v>18</v>
      </c>
      <c r="L327" s="214">
        <v>43174</v>
      </c>
      <c r="M327" s="214">
        <v>43174</v>
      </c>
      <c r="N327" s="210" t="s">
        <v>2574</v>
      </c>
      <c r="O327" s="210" t="s">
        <v>2569</v>
      </c>
    </row>
    <row r="328" spans="1:15">
      <c r="A328" s="206">
        <v>96</v>
      </c>
      <c r="B328" s="206" t="s">
        <v>553</v>
      </c>
      <c r="C328" s="206">
        <v>0.6855</v>
      </c>
      <c r="D328" s="210">
        <v>7.4751000000000003</v>
      </c>
      <c r="E328" s="211">
        <v>0.2011</v>
      </c>
      <c r="F328" s="210">
        <f t="shared" si="22"/>
        <v>7.6762000000000006</v>
      </c>
      <c r="G328" s="210">
        <v>7.4874999999999998</v>
      </c>
      <c r="H328" s="210">
        <f t="shared" si="21"/>
        <v>0.18870000000000076</v>
      </c>
      <c r="I328" s="210">
        <f t="shared" si="23"/>
        <v>1.2399999999999245E-2</v>
      </c>
      <c r="J328" s="210">
        <f t="shared" si="24"/>
        <v>6.1660865241169791</v>
      </c>
      <c r="K328" s="210">
        <v>41</v>
      </c>
      <c r="L328" s="214">
        <v>43211</v>
      </c>
    </row>
    <row r="329" spans="1:15">
      <c r="A329" s="207">
        <v>96</v>
      </c>
      <c r="B329" s="206" t="s">
        <v>1571</v>
      </c>
      <c r="C329" s="206">
        <v>0.73119999999999996</v>
      </c>
      <c r="D329" s="211">
        <v>8.8449000000000009</v>
      </c>
      <c r="E329" s="211">
        <v>0.20250000000000001</v>
      </c>
      <c r="F329" s="210">
        <f t="shared" si="22"/>
        <v>9.0474000000000014</v>
      </c>
      <c r="G329" s="210">
        <v>8.8789999999999996</v>
      </c>
      <c r="H329" s="210">
        <f t="shared" si="21"/>
        <v>0.16840000000000188</v>
      </c>
      <c r="I329" s="210">
        <f t="shared" si="23"/>
        <v>3.4099999999998132E-2</v>
      </c>
      <c r="J329" s="210">
        <f t="shared" si="24"/>
        <v>16.839506172838583</v>
      </c>
      <c r="K329" s="210">
        <v>38</v>
      </c>
    </row>
    <row r="330" spans="1:15">
      <c r="A330" s="207">
        <v>96</v>
      </c>
      <c r="B330" s="206" t="s">
        <v>1505</v>
      </c>
      <c r="C330" s="206">
        <v>0.57850000000000001</v>
      </c>
      <c r="D330" s="206">
        <v>8.4441000000000006</v>
      </c>
      <c r="E330" s="211">
        <v>0.2011</v>
      </c>
      <c r="F330" s="210">
        <f t="shared" si="22"/>
        <v>8.6452000000000009</v>
      </c>
      <c r="G330" s="210">
        <v>8.4710999999999999</v>
      </c>
      <c r="H330" s="210">
        <f t="shared" si="21"/>
        <v>0.17410000000000103</v>
      </c>
      <c r="I330" s="210">
        <f t="shared" si="23"/>
        <v>2.6999999999998969E-2</v>
      </c>
      <c r="J330" s="210">
        <f t="shared" si="24"/>
        <v>13.426156141222759</v>
      </c>
      <c r="K330" s="210">
        <v>22</v>
      </c>
    </row>
    <row r="331" spans="1:15">
      <c r="A331" s="207">
        <v>96</v>
      </c>
      <c r="B331" s="206" t="s">
        <v>823</v>
      </c>
      <c r="C331" s="206">
        <v>1.5516000000000001</v>
      </c>
      <c r="D331" s="206">
        <v>7.7140000000000004</v>
      </c>
      <c r="E331" s="211">
        <v>0.20130000000000001</v>
      </c>
      <c r="F331" s="210">
        <f t="shared" si="22"/>
        <v>7.9153000000000002</v>
      </c>
      <c r="G331" s="210">
        <v>7.7363999999999997</v>
      </c>
      <c r="H331" s="210">
        <f t="shared" si="21"/>
        <v>0.1789000000000005</v>
      </c>
      <c r="I331" s="210">
        <f t="shared" si="23"/>
        <v>2.2399999999999504E-2</v>
      </c>
      <c r="J331" s="210">
        <f t="shared" si="24"/>
        <v>11.127670144063339</v>
      </c>
      <c r="K331" s="210">
        <v>13</v>
      </c>
    </row>
    <row r="332" spans="1:15">
      <c r="A332" s="207">
        <v>97</v>
      </c>
      <c r="B332" s="206" t="s">
        <v>1309</v>
      </c>
      <c r="C332" s="206">
        <v>0.42520000000000002</v>
      </c>
      <c r="D332" s="210">
        <v>10.4161</v>
      </c>
      <c r="E332" s="211">
        <v>0.20080000000000001</v>
      </c>
      <c r="F332" s="210">
        <f t="shared" si="22"/>
        <v>10.616899999999999</v>
      </c>
      <c r="G332" s="210">
        <v>10.4573</v>
      </c>
      <c r="H332" s="210">
        <f t="shared" si="21"/>
        <v>0.1595999999999993</v>
      </c>
      <c r="I332" s="210">
        <f t="shared" si="23"/>
        <v>4.1200000000000708E-2</v>
      </c>
      <c r="J332" s="210">
        <f t="shared" si="24"/>
        <v>20.517928286852939</v>
      </c>
      <c r="K332" s="210">
        <v>4</v>
      </c>
      <c r="L332" s="213">
        <v>43213</v>
      </c>
      <c r="M332" s="213">
        <v>43213</v>
      </c>
    </row>
    <row r="333" spans="1:15">
      <c r="A333" s="207">
        <v>97</v>
      </c>
      <c r="B333" s="206" t="s">
        <v>565</v>
      </c>
      <c r="C333" s="206">
        <v>1.4582999999999999</v>
      </c>
      <c r="D333" s="211">
        <v>9.5541</v>
      </c>
      <c r="E333" s="211">
        <v>0.2014</v>
      </c>
      <c r="F333" s="210">
        <f t="shared" si="22"/>
        <v>9.7554999999999996</v>
      </c>
      <c r="G333" s="210">
        <v>9.5710999999999995</v>
      </c>
      <c r="H333" s="210">
        <f t="shared" si="21"/>
        <v>0.18440000000000012</v>
      </c>
      <c r="I333" s="210">
        <f t="shared" si="23"/>
        <v>1.6999999999999876E-2</v>
      </c>
      <c r="J333" s="210">
        <f t="shared" si="24"/>
        <v>8.4409136047665729</v>
      </c>
      <c r="K333" s="210">
        <v>10</v>
      </c>
      <c r="L333" s="213">
        <v>43221</v>
      </c>
      <c r="M333" s="213">
        <v>43221</v>
      </c>
    </row>
    <row r="334" spans="1:15">
      <c r="A334" s="207">
        <v>97</v>
      </c>
      <c r="B334" s="206" t="s">
        <v>1203</v>
      </c>
      <c r="C334" s="206">
        <v>0.42770000000000002</v>
      </c>
      <c r="D334" s="211">
        <v>10.921200000000001</v>
      </c>
      <c r="E334" s="211">
        <v>0.20860000000000001</v>
      </c>
      <c r="F334" s="210">
        <f t="shared" si="22"/>
        <v>11.129800000000001</v>
      </c>
      <c r="G334" s="210">
        <v>10.9663</v>
      </c>
      <c r="H334" s="210">
        <f t="shared" si="21"/>
        <v>0.16350000000000087</v>
      </c>
      <c r="I334" s="210">
        <f t="shared" si="23"/>
        <v>4.5099999999999141E-2</v>
      </c>
      <c r="J334" s="210">
        <f t="shared" si="24"/>
        <v>21.620325982741679</v>
      </c>
      <c r="K334" s="210">
        <v>11</v>
      </c>
    </row>
    <row r="335" spans="1:15">
      <c r="A335" s="210">
        <v>98</v>
      </c>
      <c r="B335" s="215" t="s">
        <v>580</v>
      </c>
      <c r="C335" s="210">
        <v>1.3828</v>
      </c>
      <c r="D335" s="211">
        <v>11.8628</v>
      </c>
      <c r="E335" s="211">
        <v>0.2011</v>
      </c>
      <c r="F335" s="210">
        <f t="shared" si="22"/>
        <v>12.0639</v>
      </c>
      <c r="G335" s="210">
        <v>11.887499999999999</v>
      </c>
      <c r="H335" s="210">
        <f t="shared" si="21"/>
        <v>0.176400000000001</v>
      </c>
      <c r="I335" s="210">
        <f t="shared" si="23"/>
        <v>2.4699999999999001E-2</v>
      </c>
      <c r="J335" s="210">
        <f t="shared" si="24"/>
        <v>12.28244654400746</v>
      </c>
      <c r="K335" s="210">
        <v>22</v>
      </c>
      <c r="L335" s="217">
        <v>43185.385416666664</v>
      </c>
      <c r="M335" s="210"/>
      <c r="N335" s="210" t="s">
        <v>2574</v>
      </c>
      <c r="O335" s="210"/>
    </row>
    <row r="336" spans="1:15">
      <c r="A336" s="210">
        <v>98</v>
      </c>
      <c r="B336" s="215" t="s">
        <v>652</v>
      </c>
      <c r="C336" s="210">
        <v>1.3002</v>
      </c>
      <c r="D336" s="211">
        <v>10.500999999999999</v>
      </c>
      <c r="E336" s="211">
        <v>0.2019</v>
      </c>
      <c r="F336" s="210">
        <f t="shared" si="22"/>
        <v>10.7029</v>
      </c>
      <c r="G336" s="210">
        <v>10.5266</v>
      </c>
      <c r="H336" s="210">
        <f t="shared" si="21"/>
        <v>0.17629999999999946</v>
      </c>
      <c r="I336" s="210">
        <f t="shared" si="23"/>
        <v>2.5600000000000539E-2</v>
      </c>
      <c r="J336" s="210">
        <f t="shared" si="24"/>
        <v>12.679544328875947</v>
      </c>
      <c r="K336" s="210">
        <v>23</v>
      </c>
      <c r="L336" s="217">
        <v>43185.385416666664</v>
      </c>
      <c r="M336" s="210"/>
      <c r="N336" s="210" t="s">
        <v>2574</v>
      </c>
      <c r="O336" s="210"/>
    </row>
    <row r="337" spans="1:15">
      <c r="A337" s="210">
        <v>98</v>
      </c>
      <c r="B337" s="215" t="s">
        <v>1320</v>
      </c>
      <c r="C337" s="210">
        <v>0.4178</v>
      </c>
      <c r="D337" s="211">
        <v>11.1591</v>
      </c>
      <c r="E337" s="211">
        <v>0.20319999999999999</v>
      </c>
      <c r="F337" s="210">
        <f t="shared" si="22"/>
        <v>11.362300000000001</v>
      </c>
      <c r="G337" s="210">
        <v>11.19</v>
      </c>
      <c r="H337" s="210">
        <f t="shared" si="21"/>
        <v>0.17230000000000167</v>
      </c>
      <c r="I337" s="210">
        <f t="shared" si="23"/>
        <v>3.0899999999998318E-2</v>
      </c>
      <c r="J337" s="210">
        <f t="shared" si="24"/>
        <v>15.206692913385</v>
      </c>
      <c r="K337" s="210">
        <v>24</v>
      </c>
      <c r="L337" s="217">
        <v>43185.385416666664</v>
      </c>
      <c r="M337" s="210"/>
      <c r="N337" s="210" t="s">
        <v>2574</v>
      </c>
      <c r="O337" s="210"/>
    </row>
    <row r="338" spans="1:15">
      <c r="A338" s="210">
        <v>98</v>
      </c>
      <c r="B338" s="215" t="s">
        <v>1440</v>
      </c>
      <c r="C338" s="210">
        <v>0.37019999999999997</v>
      </c>
      <c r="D338" s="211">
        <v>9.2207000000000008</v>
      </c>
      <c r="E338" s="211">
        <v>0.2016</v>
      </c>
      <c r="F338" s="210">
        <f t="shared" si="22"/>
        <v>9.4222999999999999</v>
      </c>
      <c r="G338" s="210">
        <v>9.2502999999999993</v>
      </c>
      <c r="H338" s="210">
        <f t="shared" si="21"/>
        <v>0.1720000000000006</v>
      </c>
      <c r="I338" s="210">
        <f t="shared" si="23"/>
        <v>2.9599999999999405E-2</v>
      </c>
      <c r="J338" s="210">
        <f t="shared" si="24"/>
        <v>14.682539682539385</v>
      </c>
      <c r="K338" s="210">
        <v>25</v>
      </c>
      <c r="L338" s="217">
        <v>43185.385416666664</v>
      </c>
      <c r="M338" s="210"/>
      <c r="N338" s="210" t="s">
        <v>2574</v>
      </c>
      <c r="O338" s="210"/>
    </row>
    <row r="339" spans="1:15">
      <c r="A339" s="206">
        <v>99</v>
      </c>
      <c r="B339" s="206" t="s">
        <v>645</v>
      </c>
      <c r="C339" s="206">
        <v>1.2661</v>
      </c>
      <c r="D339" s="206">
        <v>20.849900000000002</v>
      </c>
      <c r="E339" s="206">
        <v>0.2036</v>
      </c>
      <c r="F339" s="206">
        <f t="shared" si="22"/>
        <v>21.053500000000003</v>
      </c>
      <c r="G339" s="206">
        <v>20.864799999999999</v>
      </c>
      <c r="H339" s="206">
        <f t="shared" si="21"/>
        <v>0.18870000000000431</v>
      </c>
      <c r="I339" s="210">
        <f t="shared" si="23"/>
        <v>1.4899999999995694E-2</v>
      </c>
      <c r="J339" s="210">
        <f t="shared" si="24"/>
        <v>7.3182711198407153</v>
      </c>
      <c r="K339" s="206">
        <v>2</v>
      </c>
      <c r="L339" s="206" t="s">
        <v>2594</v>
      </c>
      <c r="M339" s="206">
        <v>43153.729166666664</v>
      </c>
      <c r="N339" s="206" t="s">
        <v>2568</v>
      </c>
      <c r="O339" s="206" t="s">
        <v>2592</v>
      </c>
    </row>
    <row r="340" spans="1:15">
      <c r="A340" s="206">
        <v>99</v>
      </c>
      <c r="B340" s="206" t="s">
        <v>592</v>
      </c>
      <c r="C340" s="206">
        <v>1.3541000000000001</v>
      </c>
      <c r="D340" s="206">
        <v>20.781099999999999</v>
      </c>
      <c r="E340" s="206">
        <v>0.20880000000000001</v>
      </c>
      <c r="F340" s="206">
        <f t="shared" si="22"/>
        <v>20.989899999999999</v>
      </c>
      <c r="G340" s="206">
        <v>20.7882</v>
      </c>
      <c r="H340" s="206">
        <f t="shared" si="21"/>
        <v>0.20169999999999888</v>
      </c>
      <c r="I340" s="210">
        <f t="shared" si="23"/>
        <v>7.1000000000011332E-3</v>
      </c>
      <c r="J340" s="210">
        <f t="shared" si="24"/>
        <v>3.4003831417629944</v>
      </c>
      <c r="K340" s="206">
        <v>3</v>
      </c>
      <c r="L340" s="206" t="s">
        <v>2594</v>
      </c>
      <c r="M340" s="206">
        <v>43153.729166666664</v>
      </c>
      <c r="N340" s="206" t="s">
        <v>2568</v>
      </c>
      <c r="O340" s="206" t="s">
        <v>2592</v>
      </c>
    </row>
    <row r="341" spans="1:15">
      <c r="A341" s="206">
        <v>99</v>
      </c>
      <c r="B341" s="206" t="s">
        <v>1359</v>
      </c>
      <c r="C341" s="206">
        <v>0.34420000000000001</v>
      </c>
      <c r="D341" s="206">
        <v>19.667300000000001</v>
      </c>
      <c r="E341" s="206">
        <v>9.3799999999999994E-2</v>
      </c>
      <c r="F341" s="206">
        <f t="shared" si="22"/>
        <v>19.761100000000003</v>
      </c>
      <c r="G341" s="206">
        <v>19.677199999999999</v>
      </c>
      <c r="H341" s="206">
        <f t="shared" si="21"/>
        <v>8.3900000000003416E-2</v>
      </c>
      <c r="I341" s="210">
        <f t="shared" si="23"/>
        <v>9.8999999999965782E-3</v>
      </c>
      <c r="J341" s="210">
        <f t="shared" si="24"/>
        <v>10.554371002128548</v>
      </c>
      <c r="K341" s="206">
        <v>4</v>
      </c>
      <c r="L341" s="206" t="s">
        <v>2594</v>
      </c>
      <c r="M341" s="206">
        <v>43153.729166666664</v>
      </c>
      <c r="N341" s="206" t="s">
        <v>2568</v>
      </c>
      <c r="O341" s="206" t="s">
        <v>2593</v>
      </c>
    </row>
    <row r="342" spans="1:15">
      <c r="A342" s="206">
        <v>99</v>
      </c>
      <c r="B342" s="206" t="s">
        <v>1285</v>
      </c>
      <c r="C342" s="206">
        <v>0.43369999999999997</v>
      </c>
      <c r="D342" s="206">
        <v>19.387699999999999</v>
      </c>
      <c r="E342" s="206">
        <v>0.17510000000000001</v>
      </c>
      <c r="F342" s="206">
        <f t="shared" si="22"/>
        <v>19.562799999999999</v>
      </c>
      <c r="G342" s="206">
        <v>19.417000000000002</v>
      </c>
      <c r="H342" s="206">
        <f t="shared" si="21"/>
        <v>0.14579999999999771</v>
      </c>
      <c r="I342" s="210">
        <f t="shared" si="23"/>
        <v>2.9300000000002296E-2</v>
      </c>
      <c r="J342" s="210">
        <f t="shared" si="24"/>
        <v>16.733295259852824</v>
      </c>
      <c r="K342" s="206">
        <v>5</v>
      </c>
      <c r="L342" s="206" t="s">
        <v>2594</v>
      </c>
      <c r="M342" s="206">
        <v>43153.729166666664</v>
      </c>
      <c r="N342" s="206" t="s">
        <v>2568</v>
      </c>
      <c r="O342" s="206" t="s">
        <v>2593</v>
      </c>
    </row>
    <row r="343" spans="1:15">
      <c r="A343" s="210">
        <v>100</v>
      </c>
      <c r="B343" s="215" t="s">
        <v>644</v>
      </c>
      <c r="C343" s="210">
        <v>1.3843000000000001</v>
      </c>
      <c r="D343" s="210">
        <v>10.5207</v>
      </c>
      <c r="E343" s="210">
        <v>0.20019999999999999</v>
      </c>
      <c r="F343" s="210">
        <f t="shared" si="22"/>
        <v>10.7209</v>
      </c>
      <c r="G343" s="210">
        <v>10.535399999999999</v>
      </c>
      <c r="H343" s="210">
        <f t="shared" si="21"/>
        <v>0.18550000000000111</v>
      </c>
      <c r="I343" s="210">
        <f t="shared" si="23"/>
        <v>1.4699999999998881E-2</v>
      </c>
      <c r="J343" s="210">
        <f t="shared" si="24"/>
        <v>7.3426573426567847</v>
      </c>
      <c r="K343" s="210">
        <v>17</v>
      </c>
      <c r="L343" s="214">
        <v>43188</v>
      </c>
      <c r="M343" s="214">
        <v>43188</v>
      </c>
      <c r="N343" s="210"/>
      <c r="O343" s="210" t="s">
        <v>2589</v>
      </c>
    </row>
    <row r="344" spans="1:15">
      <c r="A344" s="210">
        <v>100</v>
      </c>
      <c r="B344" s="215" t="s">
        <v>641</v>
      </c>
      <c r="C344" s="210">
        <v>1.4661999999999999</v>
      </c>
      <c r="D344" s="210">
        <v>11.443099999999999</v>
      </c>
      <c r="E344" s="210">
        <v>0.20030000000000001</v>
      </c>
      <c r="F344" s="210">
        <f t="shared" si="22"/>
        <v>11.6434</v>
      </c>
      <c r="G344" s="210">
        <v>11.4878</v>
      </c>
      <c r="H344" s="210">
        <f t="shared" si="21"/>
        <v>0.15559999999999974</v>
      </c>
      <c r="I344" s="210">
        <f t="shared" si="23"/>
        <v>4.4700000000000267E-2</v>
      </c>
      <c r="J344" s="210">
        <f t="shared" si="24"/>
        <v>22.316525212181858</v>
      </c>
      <c r="K344" s="210">
        <v>18</v>
      </c>
      <c r="L344" s="214">
        <v>43188</v>
      </c>
      <c r="M344" s="214">
        <v>43188</v>
      </c>
      <c r="N344" s="210"/>
      <c r="O344" s="210"/>
    </row>
    <row r="345" spans="1:15">
      <c r="A345" s="210">
        <v>100</v>
      </c>
      <c r="B345" s="215" t="s">
        <v>1222</v>
      </c>
      <c r="C345" s="210">
        <v>0.36840000000000001</v>
      </c>
      <c r="D345" s="210">
        <v>7.1896000000000004</v>
      </c>
      <c r="E345" s="210">
        <v>0.19839999999999999</v>
      </c>
      <c r="F345" s="210">
        <f t="shared" si="22"/>
        <v>7.3880000000000008</v>
      </c>
      <c r="G345" s="210">
        <v>7.2173999999999996</v>
      </c>
      <c r="H345" s="210">
        <f t="shared" si="21"/>
        <v>0.1706000000000012</v>
      </c>
      <c r="I345" s="210">
        <f t="shared" si="23"/>
        <v>2.7799999999998798E-2</v>
      </c>
      <c r="J345" s="210">
        <f t="shared" si="24"/>
        <v>14.012096774192942</v>
      </c>
      <c r="K345" s="210">
        <v>19</v>
      </c>
      <c r="L345" s="214">
        <v>43188</v>
      </c>
      <c r="M345" s="214">
        <v>43188</v>
      </c>
      <c r="N345" s="210"/>
      <c r="O345" s="210"/>
    </row>
    <row r="346" spans="1:15">
      <c r="A346" s="210">
        <v>100</v>
      </c>
      <c r="B346" s="215" t="s">
        <v>1322</v>
      </c>
      <c r="C346" s="210">
        <v>0.38440000000000002</v>
      </c>
      <c r="D346" s="210">
        <v>7.4805999999999999</v>
      </c>
      <c r="E346" s="210">
        <v>0.20399999999999999</v>
      </c>
      <c r="F346" s="210">
        <f t="shared" si="22"/>
        <v>7.6845999999999997</v>
      </c>
      <c r="G346" s="210">
        <v>7.5067000000000004</v>
      </c>
      <c r="H346" s="210">
        <f t="shared" si="21"/>
        <v>0.17789999999999928</v>
      </c>
      <c r="I346" s="210">
        <f t="shared" si="23"/>
        <v>2.6100000000000706E-2</v>
      </c>
      <c r="J346" s="210">
        <f t="shared" si="24"/>
        <v>12.794117647059169</v>
      </c>
      <c r="K346" s="210">
        <v>20</v>
      </c>
      <c r="L346" s="214">
        <v>43188</v>
      </c>
      <c r="M346" s="214">
        <v>43188</v>
      </c>
      <c r="N346" s="210"/>
      <c r="O346" s="210"/>
    </row>
    <row r="347" spans="1:15">
      <c r="A347" s="207">
        <v>101</v>
      </c>
      <c r="B347" s="206" t="s">
        <v>659</v>
      </c>
      <c r="C347" s="206">
        <v>1.4098999999999999</v>
      </c>
      <c r="D347" s="211">
        <v>11.0875</v>
      </c>
      <c r="E347" s="211">
        <v>0.20599999999999999</v>
      </c>
      <c r="F347" s="210">
        <f t="shared" si="22"/>
        <v>11.2935</v>
      </c>
      <c r="G347" s="210">
        <v>11.106</v>
      </c>
      <c r="H347" s="210">
        <f t="shared" si="21"/>
        <v>0.1875</v>
      </c>
      <c r="I347" s="210">
        <f t="shared" si="23"/>
        <v>1.8499999999999989E-2</v>
      </c>
      <c r="J347" s="210">
        <f t="shared" si="24"/>
        <v>8.9805825242718385</v>
      </c>
      <c r="K347" s="210">
        <v>30</v>
      </c>
      <c r="L347" s="213">
        <v>43221</v>
      </c>
      <c r="M347" s="213">
        <v>43221</v>
      </c>
    </row>
    <row r="348" spans="1:15">
      <c r="A348" s="207">
        <v>101</v>
      </c>
      <c r="B348" s="206" t="s">
        <v>1175</v>
      </c>
      <c r="C348" s="206">
        <v>0.43169999999999997</v>
      </c>
      <c r="D348" s="211">
        <v>9.7734000000000005</v>
      </c>
      <c r="E348" s="211">
        <v>0.20599999999999999</v>
      </c>
      <c r="F348" s="210">
        <f t="shared" si="22"/>
        <v>9.9794</v>
      </c>
      <c r="G348" s="210">
        <v>9.8017000000000003</v>
      </c>
      <c r="H348" s="210">
        <f t="shared" si="21"/>
        <v>0.17769999999999975</v>
      </c>
      <c r="I348" s="210">
        <f t="shared" si="23"/>
        <v>2.8300000000000242E-2</v>
      </c>
      <c r="J348" s="210">
        <f t="shared" si="24"/>
        <v>13.73786407767002</v>
      </c>
      <c r="K348" s="210">
        <v>6</v>
      </c>
    </row>
    <row r="349" spans="1:15">
      <c r="A349" s="207">
        <v>101</v>
      </c>
      <c r="B349" s="206" t="s">
        <v>1131</v>
      </c>
      <c r="C349" s="206">
        <v>1.3405</v>
      </c>
      <c r="D349" s="211">
        <v>11.1214</v>
      </c>
      <c r="E349" s="211">
        <v>0.20519999999999999</v>
      </c>
      <c r="F349" s="210">
        <f t="shared" si="22"/>
        <v>11.326599999999999</v>
      </c>
      <c r="G349" s="210">
        <v>11.136799999999999</v>
      </c>
      <c r="H349" s="210">
        <f t="shared" si="21"/>
        <v>0.18979999999999997</v>
      </c>
      <c r="I349" s="210">
        <f t="shared" si="23"/>
        <v>1.5400000000000025E-2</v>
      </c>
      <c r="J349" s="210">
        <f t="shared" si="24"/>
        <v>7.5048732943469902</v>
      </c>
      <c r="K349" s="210">
        <v>35</v>
      </c>
    </row>
    <row r="350" spans="1:15">
      <c r="A350" s="207">
        <v>101</v>
      </c>
      <c r="B350" s="206" t="s">
        <v>1242</v>
      </c>
      <c r="C350" s="206">
        <v>0.37919999999999998</v>
      </c>
      <c r="D350" s="206">
        <v>10.6348</v>
      </c>
      <c r="E350" s="211">
        <v>0.2016</v>
      </c>
      <c r="F350" s="210">
        <f t="shared" si="22"/>
        <v>10.836400000000001</v>
      </c>
      <c r="G350" s="210">
        <v>10.668699999999999</v>
      </c>
      <c r="H350" s="210">
        <f t="shared" si="21"/>
        <v>0.16770000000000174</v>
      </c>
      <c r="I350" s="210">
        <f t="shared" si="23"/>
        <v>3.3899999999998265E-2</v>
      </c>
      <c r="J350" s="210">
        <f t="shared" si="24"/>
        <v>16.81547619047533</v>
      </c>
      <c r="K350" s="210">
        <v>6</v>
      </c>
    </row>
    <row r="351" spans="1:15">
      <c r="A351" s="210">
        <v>102</v>
      </c>
      <c r="B351" s="215" t="s">
        <v>1115</v>
      </c>
      <c r="C351" s="210">
        <v>1.357</v>
      </c>
      <c r="D351" s="211">
        <v>8.1191999999999993</v>
      </c>
      <c r="E351" s="211">
        <v>0.20119999999999999</v>
      </c>
      <c r="F351" s="210">
        <f t="shared" si="22"/>
        <v>8.3203999999999994</v>
      </c>
      <c r="G351" s="210">
        <v>8.1302000000000003</v>
      </c>
      <c r="H351" s="210">
        <f t="shared" si="21"/>
        <v>0.19019999999999904</v>
      </c>
      <c r="I351" s="210">
        <f t="shared" si="23"/>
        <v>1.1000000000000953E-2</v>
      </c>
      <c r="J351" s="210">
        <f t="shared" si="24"/>
        <v>5.4671968190859612</v>
      </c>
      <c r="K351" s="210">
        <v>1</v>
      </c>
      <c r="L351" s="212">
        <v>43181.645833333336</v>
      </c>
      <c r="M351" s="212">
        <v>43181.833333333336</v>
      </c>
      <c r="N351" s="210" t="s">
        <v>2574</v>
      </c>
      <c r="O351" s="210"/>
    </row>
    <row r="352" spans="1:15">
      <c r="A352" s="210">
        <v>102</v>
      </c>
      <c r="B352" s="215" t="s">
        <v>572</v>
      </c>
      <c r="C352" s="210">
        <v>1.405</v>
      </c>
      <c r="D352" s="211">
        <v>8.1679999999999993</v>
      </c>
      <c r="E352" s="211">
        <v>0.2009</v>
      </c>
      <c r="F352" s="210">
        <f t="shared" si="22"/>
        <v>8.3689</v>
      </c>
      <c r="G352" s="210">
        <v>8.1808999999999994</v>
      </c>
      <c r="H352" s="210">
        <f t="shared" si="21"/>
        <v>0.18800000000000061</v>
      </c>
      <c r="I352" s="210">
        <f t="shared" si="23"/>
        <v>1.2899999999999384E-2</v>
      </c>
      <c r="J352" s="210">
        <f t="shared" si="24"/>
        <v>6.4211050273764974</v>
      </c>
      <c r="K352" s="210">
        <v>2</v>
      </c>
      <c r="L352" s="212">
        <v>43181.645833333336</v>
      </c>
      <c r="M352" s="212">
        <v>43181.833333333336</v>
      </c>
      <c r="N352" s="210" t="s">
        <v>2574</v>
      </c>
      <c r="O352" s="210"/>
    </row>
    <row r="353" spans="1:15">
      <c r="A353" s="210">
        <v>102</v>
      </c>
      <c r="B353" s="215" t="s">
        <v>1226</v>
      </c>
      <c r="C353" s="210">
        <v>0.3619</v>
      </c>
      <c r="D353" s="211">
        <v>8.8450000000000006</v>
      </c>
      <c r="E353" s="211">
        <v>0.20219999999999999</v>
      </c>
      <c r="F353" s="210">
        <f t="shared" si="22"/>
        <v>9.0472000000000001</v>
      </c>
      <c r="G353" s="210">
        <v>8.8706999999999994</v>
      </c>
      <c r="H353" s="210">
        <f t="shared" si="21"/>
        <v>0.17650000000000077</v>
      </c>
      <c r="I353" s="210">
        <f t="shared" si="23"/>
        <v>2.5699999999999223E-2</v>
      </c>
      <c r="J353" s="210">
        <f t="shared" si="24"/>
        <v>12.710187932739478</v>
      </c>
      <c r="K353" s="210">
        <v>3</v>
      </c>
      <c r="L353" s="212">
        <v>43181.645833333336</v>
      </c>
      <c r="M353" s="212">
        <v>43181.833333333336</v>
      </c>
      <c r="N353" s="210" t="s">
        <v>2574</v>
      </c>
      <c r="O353" s="210"/>
    </row>
    <row r="354" spans="1:15">
      <c r="A354" s="210">
        <v>102</v>
      </c>
      <c r="B354" s="215" t="s">
        <v>1158</v>
      </c>
      <c r="C354" s="210">
        <v>0.45950000000000002</v>
      </c>
      <c r="D354" s="211">
        <v>9.1373999999999995</v>
      </c>
      <c r="E354" s="211">
        <v>0.20230000000000001</v>
      </c>
      <c r="F354" s="210">
        <f t="shared" si="22"/>
        <v>9.3396999999999988</v>
      </c>
      <c r="G354" s="210">
        <v>9.1631</v>
      </c>
      <c r="H354" s="210">
        <f t="shared" si="21"/>
        <v>0.17659999999999876</v>
      </c>
      <c r="I354" s="210">
        <f t="shared" si="23"/>
        <v>2.570000000000125E-2</v>
      </c>
      <c r="J354" s="210">
        <f t="shared" si="24"/>
        <v>12.703905091448961</v>
      </c>
      <c r="K354" s="210">
        <v>4</v>
      </c>
      <c r="L354" s="212">
        <v>43181.645833333336</v>
      </c>
      <c r="M354" s="212">
        <v>43181.833333333336</v>
      </c>
      <c r="N354" s="210" t="s">
        <v>2574</v>
      </c>
      <c r="O354" s="210"/>
    </row>
    <row r="355" spans="1:15">
      <c r="A355" s="210">
        <v>103</v>
      </c>
      <c r="B355" s="210" t="s">
        <v>647</v>
      </c>
      <c r="C355" s="211">
        <v>1.4354</v>
      </c>
      <c r="D355" s="210">
        <v>7.7148000000000003</v>
      </c>
      <c r="E355" s="211">
        <v>0.2031</v>
      </c>
      <c r="F355" s="210">
        <f t="shared" si="22"/>
        <v>7.9179000000000004</v>
      </c>
      <c r="G355" s="210">
        <v>7.7256</v>
      </c>
      <c r="H355" s="210">
        <f t="shared" si="21"/>
        <v>0.19230000000000036</v>
      </c>
      <c r="I355" s="210">
        <f t="shared" si="23"/>
        <v>1.0799999999999643E-2</v>
      </c>
      <c r="J355" s="210">
        <f t="shared" si="24"/>
        <v>5.3175775480057332</v>
      </c>
      <c r="K355" s="210">
        <v>25</v>
      </c>
      <c r="L355" s="210"/>
      <c r="M355" s="210"/>
      <c r="N355" s="210"/>
      <c r="O355" s="210"/>
    </row>
    <row r="356" spans="1:15">
      <c r="A356" s="210">
        <v>103</v>
      </c>
      <c r="B356" s="210" t="s">
        <v>711</v>
      </c>
      <c r="C356" s="211">
        <v>1.373</v>
      </c>
      <c r="D356" s="210">
        <v>11.033200000000001</v>
      </c>
      <c r="E356" s="211">
        <v>0.2046</v>
      </c>
      <c r="F356" s="210">
        <f t="shared" si="22"/>
        <v>11.2378</v>
      </c>
      <c r="G356" s="210">
        <v>11.042899999999999</v>
      </c>
      <c r="H356" s="210">
        <f t="shared" si="21"/>
        <v>0.19490000000000052</v>
      </c>
      <c r="I356" s="210">
        <f t="shared" si="23"/>
        <v>9.6999999999994868E-3</v>
      </c>
      <c r="J356" s="210">
        <f t="shared" si="24"/>
        <v>4.7409579667641673</v>
      </c>
      <c r="K356" s="210">
        <v>26</v>
      </c>
      <c r="M356" s="210"/>
      <c r="N356" s="210"/>
      <c r="O356" s="210"/>
    </row>
    <row r="357" spans="1:15">
      <c r="A357" s="210">
        <v>103</v>
      </c>
      <c r="B357" s="210" t="s">
        <v>1358</v>
      </c>
      <c r="C357" s="211">
        <v>0.38019999999999998</v>
      </c>
      <c r="D357" s="210">
        <v>7.9055</v>
      </c>
      <c r="E357" s="211">
        <v>0.2001</v>
      </c>
      <c r="F357" s="210">
        <f t="shared" si="22"/>
        <v>8.1056000000000008</v>
      </c>
      <c r="G357" s="210">
        <v>7.9330999999999996</v>
      </c>
      <c r="H357" s="210">
        <f t="shared" si="21"/>
        <v>0.17250000000000121</v>
      </c>
      <c r="I357" s="210">
        <f t="shared" si="23"/>
        <v>2.7599999999998792E-2</v>
      </c>
      <c r="J357" s="210">
        <f t="shared" si="24"/>
        <v>13.793103448275259</v>
      </c>
      <c r="K357" s="210">
        <v>27</v>
      </c>
      <c r="L357" s="210"/>
      <c r="M357" s="210"/>
      <c r="N357" s="210"/>
      <c r="O357" s="210"/>
    </row>
    <row r="358" spans="1:15">
      <c r="A358" s="210">
        <v>103</v>
      </c>
      <c r="B358" s="210" t="s">
        <v>1181</v>
      </c>
      <c r="C358" s="211">
        <v>0.40189999999999998</v>
      </c>
      <c r="D358" s="210">
        <v>10.9217</v>
      </c>
      <c r="E358" s="211">
        <v>0.20250000000000001</v>
      </c>
      <c r="F358" s="210">
        <f t="shared" si="22"/>
        <v>11.1242</v>
      </c>
      <c r="G358" s="210">
        <v>10.9499</v>
      </c>
      <c r="H358" s="210">
        <f t="shared" ref="H358:H421" si="25">(F358-G358)</f>
        <v>0.17430000000000057</v>
      </c>
      <c r="I358" s="210">
        <f t="shared" si="23"/>
        <v>2.8199999999999448E-2</v>
      </c>
      <c r="J358" s="210">
        <f t="shared" si="24"/>
        <v>13.925925925925654</v>
      </c>
      <c r="K358" s="210">
        <v>28</v>
      </c>
      <c r="L358" s="210"/>
      <c r="M358" s="210"/>
      <c r="N358" s="210"/>
      <c r="O358" s="210"/>
    </row>
    <row r="359" spans="1:15">
      <c r="A359" s="210">
        <v>104</v>
      </c>
      <c r="B359" s="210" t="s">
        <v>1169</v>
      </c>
      <c r="C359" s="210">
        <f>0.2214+E359</f>
        <v>0.42859999999999998</v>
      </c>
      <c r="D359" s="211">
        <v>11.4434</v>
      </c>
      <c r="E359" s="211">
        <v>0.2072</v>
      </c>
      <c r="F359" s="210">
        <f t="shared" si="22"/>
        <v>11.650600000000001</v>
      </c>
      <c r="G359" s="210">
        <v>11.471299999999999</v>
      </c>
      <c r="H359" s="210">
        <f t="shared" si="25"/>
        <v>0.17930000000000135</v>
      </c>
      <c r="I359" s="210">
        <f t="shared" si="23"/>
        <v>2.7899999999998648E-2</v>
      </c>
      <c r="J359" s="210">
        <f t="shared" si="24"/>
        <v>13.465250965250315</v>
      </c>
      <c r="K359" s="210">
        <v>28</v>
      </c>
      <c r="L359" s="214">
        <v>43174</v>
      </c>
      <c r="M359" s="214">
        <v>43174</v>
      </c>
      <c r="N359" s="210" t="s">
        <v>2574</v>
      </c>
      <c r="O359" s="210" t="s">
        <v>2569</v>
      </c>
    </row>
    <row r="360" spans="1:15">
      <c r="A360" s="210">
        <v>104</v>
      </c>
      <c r="B360" s="210" t="s">
        <v>666</v>
      </c>
      <c r="C360" s="210">
        <f>1.0694+E360</f>
        <v>1.2726999999999999</v>
      </c>
      <c r="D360" s="211">
        <v>8.7025000000000006</v>
      </c>
      <c r="E360" s="211">
        <v>0.20330000000000001</v>
      </c>
      <c r="F360" s="210">
        <f t="shared" si="22"/>
        <v>8.905800000000001</v>
      </c>
      <c r="G360" s="210">
        <v>8.7212999999999994</v>
      </c>
      <c r="H360" s="210">
        <f t="shared" si="25"/>
        <v>0.18450000000000166</v>
      </c>
      <c r="I360" s="210">
        <f t="shared" si="23"/>
        <v>1.8799999999998346E-2</v>
      </c>
      <c r="J360" s="210">
        <f t="shared" si="24"/>
        <v>9.2474176094433584</v>
      </c>
      <c r="K360" s="210">
        <v>29</v>
      </c>
      <c r="L360" s="214">
        <v>43174</v>
      </c>
      <c r="M360" s="214">
        <v>43174</v>
      </c>
      <c r="N360" s="210" t="s">
        <v>2574</v>
      </c>
      <c r="O360" s="210" t="s">
        <v>2569</v>
      </c>
    </row>
    <row r="361" spans="1:15">
      <c r="A361" s="210">
        <v>104</v>
      </c>
      <c r="B361" s="210" t="s">
        <v>564</v>
      </c>
      <c r="C361" s="210">
        <f>1.0315+E361</f>
        <v>1.2391000000000001</v>
      </c>
      <c r="D361" s="211">
        <v>10.702400000000001</v>
      </c>
      <c r="E361" s="211">
        <v>0.20760000000000001</v>
      </c>
      <c r="F361" s="210">
        <f t="shared" si="22"/>
        <v>10.91</v>
      </c>
      <c r="G361" s="210">
        <v>10.7156</v>
      </c>
      <c r="H361" s="210">
        <f t="shared" si="25"/>
        <v>0.19439999999999991</v>
      </c>
      <c r="I361" s="210">
        <f t="shared" si="23"/>
        <v>1.3200000000000101E-2</v>
      </c>
      <c r="J361" s="210">
        <f t="shared" si="24"/>
        <v>6.3583815028902215</v>
      </c>
      <c r="K361" s="210">
        <v>30</v>
      </c>
      <c r="L361" s="214">
        <v>43174</v>
      </c>
      <c r="M361" s="214">
        <v>43174</v>
      </c>
      <c r="N361" s="210" t="s">
        <v>2574</v>
      </c>
      <c r="O361" s="210" t="s">
        <v>2569</v>
      </c>
    </row>
    <row r="362" spans="1:15">
      <c r="A362" s="210">
        <v>104</v>
      </c>
      <c r="B362" s="210" t="s">
        <v>1244</v>
      </c>
      <c r="C362" s="210">
        <f>0.322+E362</f>
        <v>0.52729999999999999</v>
      </c>
      <c r="D362" s="211">
        <v>11.023</v>
      </c>
      <c r="E362" s="211">
        <v>0.20530000000000001</v>
      </c>
      <c r="F362" s="210">
        <f t="shared" si="22"/>
        <v>11.228299999999999</v>
      </c>
      <c r="G362" s="210">
        <v>11.057600000000001</v>
      </c>
      <c r="H362" s="210">
        <f t="shared" si="25"/>
        <v>0.1706999999999983</v>
      </c>
      <c r="I362" s="210">
        <f t="shared" si="23"/>
        <v>3.4600000000001713E-2</v>
      </c>
      <c r="J362" s="210">
        <f t="shared" si="24"/>
        <v>16.853385289820611</v>
      </c>
      <c r="K362" s="210">
        <v>31</v>
      </c>
      <c r="L362" s="214">
        <v>43174</v>
      </c>
      <c r="M362" s="214">
        <v>43174</v>
      </c>
      <c r="N362" s="210" t="s">
        <v>2574</v>
      </c>
      <c r="O362" s="210" t="s">
        <v>2569</v>
      </c>
    </row>
    <row r="363" spans="1:15">
      <c r="A363" s="206">
        <v>105</v>
      </c>
      <c r="B363" s="206" t="s">
        <v>601</v>
      </c>
      <c r="C363" s="206">
        <v>1.5065999999999999</v>
      </c>
      <c r="D363" s="206">
        <v>20.017700000000001</v>
      </c>
      <c r="E363" s="206">
        <v>0.20130000000000001</v>
      </c>
      <c r="F363" s="206">
        <f t="shared" si="22"/>
        <v>20.219000000000001</v>
      </c>
      <c r="G363" s="206">
        <v>20.029299999999999</v>
      </c>
      <c r="H363" s="206">
        <f t="shared" si="25"/>
        <v>0.18970000000000198</v>
      </c>
      <c r="I363" s="210">
        <f t="shared" si="23"/>
        <v>1.1599999999998029E-2</v>
      </c>
      <c r="J363" s="210">
        <f t="shared" si="24"/>
        <v>5.7625434674605209</v>
      </c>
      <c r="K363" s="206">
        <v>6</v>
      </c>
      <c r="L363" s="206" t="s">
        <v>2594</v>
      </c>
      <c r="M363" s="206">
        <v>43153.729166666664</v>
      </c>
      <c r="N363" s="206" t="s">
        <v>2568</v>
      </c>
      <c r="O363" s="206" t="s">
        <v>2592</v>
      </c>
    </row>
    <row r="364" spans="1:15">
      <c r="A364" s="206">
        <v>105</v>
      </c>
      <c r="B364" s="206" t="s">
        <v>593</v>
      </c>
      <c r="C364" s="206">
        <v>1.5258</v>
      </c>
      <c r="D364" s="206">
        <v>20.898399999999999</v>
      </c>
      <c r="E364" s="206">
        <v>0.2021</v>
      </c>
      <c r="F364" s="206">
        <f t="shared" si="22"/>
        <v>21.1005</v>
      </c>
      <c r="G364" s="206">
        <v>20.931699999999999</v>
      </c>
      <c r="H364" s="206">
        <f t="shared" si="25"/>
        <v>0.16880000000000095</v>
      </c>
      <c r="I364" s="210">
        <f t="shared" si="23"/>
        <v>3.3299999999999053E-2</v>
      </c>
      <c r="J364" s="210">
        <f t="shared" si="24"/>
        <v>16.476991588322143</v>
      </c>
      <c r="K364" s="206">
        <v>7</v>
      </c>
      <c r="L364" s="206" t="s">
        <v>2594</v>
      </c>
      <c r="M364" s="206">
        <v>43153.729166666664</v>
      </c>
      <c r="N364" s="206" t="s">
        <v>2568</v>
      </c>
      <c r="O364" s="206" t="s">
        <v>2592</v>
      </c>
    </row>
    <row r="365" spans="1:15">
      <c r="A365" s="206">
        <v>105</v>
      </c>
      <c r="B365" s="206" t="s">
        <v>1321</v>
      </c>
      <c r="C365" s="206">
        <v>0.43609999999999999</v>
      </c>
      <c r="D365" s="206">
        <v>19.694500000000001</v>
      </c>
      <c r="E365" s="206">
        <v>0.19270000000000001</v>
      </c>
      <c r="F365" s="206">
        <f t="shared" si="22"/>
        <v>19.8872</v>
      </c>
      <c r="G365" s="206">
        <v>19.732500000000002</v>
      </c>
      <c r="H365" s="206">
        <f t="shared" si="25"/>
        <v>0.15469999999999828</v>
      </c>
      <c r="I365" s="210">
        <f t="shared" si="23"/>
        <v>3.8000000000001727E-2</v>
      </c>
      <c r="J365" s="210">
        <f t="shared" si="24"/>
        <v>19.719771665802661</v>
      </c>
      <c r="K365" s="206">
        <v>8</v>
      </c>
      <c r="L365" s="206" t="s">
        <v>2594</v>
      </c>
      <c r="M365" s="206">
        <v>43153.729166666664</v>
      </c>
      <c r="N365" s="206" t="s">
        <v>2568</v>
      </c>
      <c r="O365" s="206" t="s">
        <v>2592</v>
      </c>
    </row>
    <row r="366" spans="1:15">
      <c r="A366" s="206">
        <v>105</v>
      </c>
      <c r="B366" s="206" t="s">
        <v>1189</v>
      </c>
      <c r="C366" s="206">
        <v>0.39269999999999999</v>
      </c>
      <c r="D366" s="206">
        <v>20.041599999999999</v>
      </c>
      <c r="E366" s="206">
        <v>0.11600000000000001</v>
      </c>
      <c r="F366" s="206">
        <f t="shared" si="22"/>
        <v>20.157599999999999</v>
      </c>
      <c r="G366" s="206">
        <v>20.065300000000001</v>
      </c>
      <c r="H366" s="206">
        <f t="shared" si="25"/>
        <v>9.229999999999805E-2</v>
      </c>
      <c r="I366" s="210">
        <f t="shared" si="23"/>
        <v>2.3700000000001956E-2</v>
      </c>
      <c r="J366" s="210">
        <f t="shared" si="24"/>
        <v>20.431034482760303</v>
      </c>
      <c r="K366" s="206">
        <v>9</v>
      </c>
      <c r="L366" s="206" t="s">
        <v>2594</v>
      </c>
      <c r="M366" s="206">
        <v>43153.729166666664</v>
      </c>
      <c r="N366" s="206" t="s">
        <v>2568</v>
      </c>
      <c r="O366" s="206" t="s">
        <v>2593</v>
      </c>
    </row>
    <row r="367" spans="1:15">
      <c r="A367" s="206">
        <v>106</v>
      </c>
      <c r="B367" s="206" t="s">
        <v>1108</v>
      </c>
      <c r="C367" s="206">
        <v>1.3362000000000001</v>
      </c>
      <c r="D367" s="206">
        <v>7.7127999999999997</v>
      </c>
      <c r="E367" s="206">
        <v>0.2044</v>
      </c>
      <c r="F367" s="206">
        <f t="shared" si="22"/>
        <v>7.9171999999999993</v>
      </c>
      <c r="G367" s="206">
        <v>7.7276999999999996</v>
      </c>
      <c r="H367" s="206">
        <f t="shared" si="25"/>
        <v>0.18949999999999978</v>
      </c>
      <c r="I367" s="210">
        <f t="shared" si="23"/>
        <v>1.4900000000000219E-2</v>
      </c>
      <c r="J367" s="210">
        <f t="shared" si="24"/>
        <v>7.2896281800392453</v>
      </c>
      <c r="K367" s="206">
        <v>3</v>
      </c>
      <c r="L367" s="206">
        <v>43157.395833333336</v>
      </c>
      <c r="M367" s="206">
        <v>43157.569444444445</v>
      </c>
      <c r="N367" s="206" t="s">
        <v>2568</v>
      </c>
    </row>
    <row r="368" spans="1:15">
      <c r="A368" s="206">
        <v>106</v>
      </c>
      <c r="B368" s="206" t="s">
        <v>589</v>
      </c>
      <c r="C368" s="206">
        <v>1.4557</v>
      </c>
      <c r="D368" s="206">
        <v>8.0465</v>
      </c>
      <c r="E368" s="206">
        <v>0.19600000000000001</v>
      </c>
      <c r="F368" s="206">
        <f t="shared" si="22"/>
        <v>8.2424999999999997</v>
      </c>
      <c r="G368" s="206">
        <v>8.0646000000000004</v>
      </c>
      <c r="H368" s="206">
        <f t="shared" si="25"/>
        <v>0.17789999999999928</v>
      </c>
      <c r="I368" s="210">
        <f t="shared" si="23"/>
        <v>1.8100000000000727E-2</v>
      </c>
      <c r="J368" s="210">
        <f t="shared" si="24"/>
        <v>9.2346938775513898</v>
      </c>
      <c r="K368" s="206">
        <v>4</v>
      </c>
      <c r="L368" s="206">
        <v>43157.395833333336</v>
      </c>
      <c r="M368" s="206">
        <v>43157.569444444445</v>
      </c>
      <c r="N368" s="206" t="s">
        <v>2568</v>
      </c>
    </row>
    <row r="369" spans="1:15">
      <c r="A369" s="206">
        <v>106</v>
      </c>
      <c r="B369" s="206" t="s">
        <v>1346</v>
      </c>
      <c r="C369" s="206">
        <v>0.41220000000000001</v>
      </c>
      <c r="D369" s="206">
        <v>9.3457000000000008</v>
      </c>
      <c r="E369" s="206">
        <v>0.20300000000000001</v>
      </c>
      <c r="F369" s="206">
        <f t="shared" si="22"/>
        <v>9.5487000000000002</v>
      </c>
      <c r="G369" s="206">
        <v>9.3613999999999997</v>
      </c>
      <c r="H369" s="206">
        <f t="shared" si="25"/>
        <v>0.18730000000000047</v>
      </c>
      <c r="I369" s="210">
        <f t="shared" si="23"/>
        <v>1.5699999999999548E-2</v>
      </c>
      <c r="J369" s="210">
        <f t="shared" si="24"/>
        <v>7.733990147783028</v>
      </c>
      <c r="K369" s="206">
        <v>5</v>
      </c>
      <c r="L369" s="206">
        <v>43157.395833333336</v>
      </c>
      <c r="M369" s="206">
        <v>43157.569444444445</v>
      </c>
      <c r="N369" s="206" t="s">
        <v>2568</v>
      </c>
    </row>
    <row r="370" spans="1:15">
      <c r="A370" s="206">
        <v>106</v>
      </c>
      <c r="B370" s="206" t="s">
        <v>1163</v>
      </c>
      <c r="C370" s="206">
        <v>0.4148</v>
      </c>
      <c r="D370" s="206">
        <v>7.8631000000000002</v>
      </c>
      <c r="E370" s="206">
        <v>0.2064</v>
      </c>
      <c r="F370" s="206">
        <f t="shared" si="22"/>
        <v>8.0694999999999997</v>
      </c>
      <c r="G370" s="206">
        <v>7.8890000000000002</v>
      </c>
      <c r="H370" s="206">
        <f t="shared" si="25"/>
        <v>0.18049999999999944</v>
      </c>
      <c r="I370" s="210">
        <f t="shared" si="23"/>
        <v>2.5900000000000561E-2</v>
      </c>
      <c r="J370" s="210">
        <f t="shared" si="24"/>
        <v>12.548449612403372</v>
      </c>
      <c r="K370" s="206">
        <v>6</v>
      </c>
      <c r="L370" s="206">
        <v>43157.395833333336</v>
      </c>
      <c r="M370" s="206">
        <v>43157.569444444445</v>
      </c>
      <c r="N370" s="206" t="s">
        <v>2568</v>
      </c>
    </row>
    <row r="371" spans="1:15">
      <c r="A371" s="210">
        <v>106</v>
      </c>
      <c r="B371" s="215" t="s">
        <v>548</v>
      </c>
      <c r="C371" s="211">
        <v>1.4716</v>
      </c>
      <c r="D371" s="211">
        <v>10.313599999999999</v>
      </c>
      <c r="E371" s="211">
        <v>0.20150000000000001</v>
      </c>
      <c r="F371" s="210">
        <f t="shared" si="22"/>
        <v>10.515099999999999</v>
      </c>
      <c r="G371" s="210">
        <v>10.3238</v>
      </c>
      <c r="H371" s="210">
        <f t="shared" si="25"/>
        <v>0.19129999999999825</v>
      </c>
      <c r="I371" s="210">
        <f t="shared" si="23"/>
        <v>1.0200000000001763E-2</v>
      </c>
      <c r="J371" s="210">
        <f t="shared" si="24"/>
        <v>5.062034739454969</v>
      </c>
      <c r="K371" s="210">
        <v>37</v>
      </c>
      <c r="L371" s="212">
        <v>43181.645833333336</v>
      </c>
      <c r="M371" s="212">
        <v>43181.833333333336</v>
      </c>
      <c r="N371" s="210" t="s">
        <v>2574</v>
      </c>
      <c r="O371" s="210"/>
    </row>
    <row r="372" spans="1:15">
      <c r="A372" s="210">
        <v>106</v>
      </c>
      <c r="B372" s="215" t="s">
        <v>551</v>
      </c>
      <c r="C372" s="211">
        <v>1.4161999999999999</v>
      </c>
      <c r="D372" s="211">
        <v>10.617699999999999</v>
      </c>
      <c r="E372" s="211">
        <v>0.2074</v>
      </c>
      <c r="F372" s="210">
        <f t="shared" si="22"/>
        <v>10.825099999999999</v>
      </c>
      <c r="G372" s="210">
        <v>10.6386</v>
      </c>
      <c r="H372" s="210">
        <f t="shared" si="25"/>
        <v>0.18649999999999878</v>
      </c>
      <c r="I372" s="210">
        <f t="shared" si="23"/>
        <v>2.0900000000001223E-2</v>
      </c>
      <c r="J372" s="210">
        <f t="shared" si="24"/>
        <v>10.077145612343887</v>
      </c>
      <c r="K372" s="210">
        <v>38</v>
      </c>
      <c r="L372" s="212">
        <v>43181.645833333336</v>
      </c>
      <c r="M372" s="212">
        <v>43181.833333333336</v>
      </c>
      <c r="N372" s="210" t="s">
        <v>2574</v>
      </c>
      <c r="O372" s="210"/>
    </row>
    <row r="373" spans="1:15">
      <c r="A373" s="210">
        <v>106</v>
      </c>
      <c r="B373" s="215" t="s">
        <v>1312</v>
      </c>
      <c r="C373" s="211">
        <v>0.40279999999999999</v>
      </c>
      <c r="D373" s="211">
        <v>9.7216000000000005</v>
      </c>
      <c r="E373" s="211">
        <v>0.20039999999999999</v>
      </c>
      <c r="F373" s="210">
        <f t="shared" si="22"/>
        <v>9.9220000000000006</v>
      </c>
      <c r="G373" s="210">
        <v>9.7525999999999993</v>
      </c>
      <c r="H373" s="210">
        <f t="shared" si="25"/>
        <v>0.16940000000000133</v>
      </c>
      <c r="I373" s="210">
        <f t="shared" si="23"/>
        <v>3.0999999999998668E-2</v>
      </c>
      <c r="J373" s="210">
        <f t="shared" si="24"/>
        <v>15.46906187624684</v>
      </c>
      <c r="K373" s="210">
        <v>39</v>
      </c>
      <c r="L373" s="212">
        <v>43181.645833333336</v>
      </c>
      <c r="M373" s="212">
        <v>43181.833333333336</v>
      </c>
      <c r="N373" s="210" t="s">
        <v>2574</v>
      </c>
      <c r="O373" s="210"/>
    </row>
    <row r="374" spans="1:15">
      <c r="A374" s="210">
        <v>106</v>
      </c>
      <c r="B374" s="215" t="s">
        <v>1213</v>
      </c>
      <c r="C374" s="211">
        <v>0.39040000000000002</v>
      </c>
      <c r="D374" s="211">
        <v>10.7933</v>
      </c>
      <c r="E374" s="211">
        <v>0.20569999999999999</v>
      </c>
      <c r="F374" s="210">
        <f t="shared" si="22"/>
        <v>10.999000000000001</v>
      </c>
      <c r="G374" s="210">
        <v>10.821999999999999</v>
      </c>
      <c r="H374" s="210">
        <f t="shared" si="25"/>
        <v>0.17700000000000138</v>
      </c>
      <c r="I374" s="210">
        <f t="shared" si="23"/>
        <v>2.8699999999998616E-2</v>
      </c>
      <c r="J374" s="210">
        <f t="shared" si="24"/>
        <v>13.95235780262451</v>
      </c>
      <c r="K374" s="210">
        <v>40</v>
      </c>
      <c r="L374" s="212">
        <v>43181.645833333336</v>
      </c>
      <c r="M374" s="212">
        <v>43181.833333333336</v>
      </c>
      <c r="N374" s="210" t="s">
        <v>2574</v>
      </c>
      <c r="O374" s="210"/>
    </row>
    <row r="375" spans="1:15">
      <c r="A375" s="210">
        <v>107</v>
      </c>
      <c r="B375" s="210" t="s">
        <v>631</v>
      </c>
      <c r="C375" s="210">
        <v>1.3418000000000001</v>
      </c>
      <c r="D375" s="211">
        <v>9.3185000000000002</v>
      </c>
      <c r="E375" s="210">
        <v>0.1996</v>
      </c>
      <c r="F375" s="210">
        <f t="shared" si="22"/>
        <v>9.5181000000000004</v>
      </c>
      <c r="G375" s="210">
        <v>9.3290000000000006</v>
      </c>
      <c r="H375" s="210">
        <f t="shared" si="25"/>
        <v>0.18909999999999982</v>
      </c>
      <c r="I375" s="210">
        <f t="shared" si="23"/>
        <v>1.0500000000000176E-2</v>
      </c>
      <c r="J375" s="210">
        <f t="shared" si="24"/>
        <v>5.2605210420842559</v>
      </c>
      <c r="K375" s="210">
        <v>2</v>
      </c>
      <c r="L375" s="212">
        <v>43178.395833333336</v>
      </c>
      <c r="M375" s="212">
        <v>43178.5625</v>
      </c>
      <c r="N375" s="206" t="s">
        <v>2568</v>
      </c>
      <c r="O375" s="210" t="s">
        <v>2569</v>
      </c>
    </row>
    <row r="376" spans="1:15">
      <c r="A376" s="210">
        <v>107</v>
      </c>
      <c r="B376" s="210" t="s">
        <v>567</v>
      </c>
      <c r="C376" s="210">
        <v>1.4400999999999999</v>
      </c>
      <c r="D376" s="211">
        <v>9.5545000000000009</v>
      </c>
      <c r="E376" s="211">
        <v>0.20649999999999999</v>
      </c>
      <c r="F376" s="210">
        <f t="shared" si="22"/>
        <v>9.761000000000001</v>
      </c>
      <c r="G376" s="210">
        <v>9.5670000000000002</v>
      </c>
      <c r="H376" s="210">
        <f t="shared" si="25"/>
        <v>0.19400000000000084</v>
      </c>
      <c r="I376" s="210">
        <f t="shared" si="23"/>
        <v>1.2499999999999151E-2</v>
      </c>
      <c r="J376" s="210">
        <f t="shared" si="24"/>
        <v>6.0532687651327608</v>
      </c>
      <c r="K376" s="210">
        <v>3</v>
      </c>
      <c r="L376" s="212">
        <v>43178.395833333336</v>
      </c>
      <c r="M376" s="212">
        <v>43178.5625</v>
      </c>
      <c r="N376" s="206" t="s">
        <v>2568</v>
      </c>
      <c r="O376" s="210"/>
    </row>
    <row r="377" spans="1:15">
      <c r="A377" s="210">
        <v>107</v>
      </c>
      <c r="B377" s="210" t="s">
        <v>1374</v>
      </c>
      <c r="C377" s="210">
        <v>0.45179999999999998</v>
      </c>
      <c r="D377" s="211">
        <v>11.1061</v>
      </c>
      <c r="E377" s="211">
        <v>0.20130000000000001</v>
      </c>
      <c r="F377" s="210">
        <f t="shared" si="22"/>
        <v>11.307399999999999</v>
      </c>
      <c r="G377" s="210">
        <v>11.139099999999999</v>
      </c>
      <c r="H377" s="210">
        <f t="shared" si="25"/>
        <v>0.16830000000000034</v>
      </c>
      <c r="I377" s="210">
        <f t="shared" si="23"/>
        <v>3.2999999999999668E-2</v>
      </c>
      <c r="J377" s="210">
        <f t="shared" si="24"/>
        <v>16.393442622950655</v>
      </c>
      <c r="K377" s="210">
        <v>4</v>
      </c>
      <c r="L377" s="212">
        <v>43178.395833333336</v>
      </c>
      <c r="M377" s="212">
        <v>43178.5625</v>
      </c>
      <c r="N377" s="206" t="s">
        <v>2568</v>
      </c>
      <c r="O377" s="210"/>
    </row>
    <row r="378" spans="1:15">
      <c r="A378" s="210">
        <v>107</v>
      </c>
      <c r="B378" s="210" t="s">
        <v>1362</v>
      </c>
      <c r="C378" s="210">
        <v>0.40689999999999998</v>
      </c>
      <c r="D378" s="211">
        <v>11.119</v>
      </c>
      <c r="E378" s="211">
        <v>0.20200000000000001</v>
      </c>
      <c r="F378" s="210">
        <f t="shared" si="22"/>
        <v>11.321</v>
      </c>
      <c r="G378" s="210">
        <v>11.148300000000001</v>
      </c>
      <c r="H378" s="210">
        <f t="shared" si="25"/>
        <v>0.17269999999999897</v>
      </c>
      <c r="I378" s="210">
        <f t="shared" si="23"/>
        <v>2.9300000000001047E-2</v>
      </c>
      <c r="J378" s="210">
        <f t="shared" si="24"/>
        <v>14.504950495050023</v>
      </c>
      <c r="K378" s="210">
        <v>5</v>
      </c>
      <c r="L378" s="212">
        <v>43178.395833333336</v>
      </c>
      <c r="M378" s="212">
        <v>43178.5625</v>
      </c>
      <c r="N378" s="206" t="s">
        <v>2568</v>
      </c>
      <c r="O378" s="210"/>
    </row>
    <row r="379" spans="1:15">
      <c r="A379" s="210">
        <v>108</v>
      </c>
      <c r="B379" s="215" t="s">
        <v>632</v>
      </c>
      <c r="C379" s="210">
        <v>1.3947000000000001</v>
      </c>
      <c r="D379" s="211">
        <v>8.3542000000000005</v>
      </c>
      <c r="E379" s="211">
        <v>0.20860000000000001</v>
      </c>
      <c r="F379" s="210">
        <f t="shared" si="22"/>
        <v>8.5628000000000011</v>
      </c>
      <c r="G379" s="210">
        <v>8.3659999999999997</v>
      </c>
      <c r="H379" s="210">
        <f t="shared" si="25"/>
        <v>0.19680000000000142</v>
      </c>
      <c r="I379" s="210">
        <f t="shared" si="23"/>
        <v>1.1799999999998589E-2</v>
      </c>
      <c r="J379" s="210">
        <f t="shared" si="24"/>
        <v>5.6567593480338392</v>
      </c>
      <c r="K379" s="210">
        <v>36</v>
      </c>
      <c r="L379" s="217">
        <v>43186.458333333336</v>
      </c>
      <c r="M379" s="217">
        <v>43186.625</v>
      </c>
      <c r="N379" s="206" t="s">
        <v>2568</v>
      </c>
      <c r="O379" s="210"/>
    </row>
    <row r="380" spans="1:15">
      <c r="A380" s="210">
        <v>108</v>
      </c>
      <c r="B380" s="215" t="s">
        <v>1133</v>
      </c>
      <c r="C380" s="210">
        <v>1.2354000000000001</v>
      </c>
      <c r="D380" s="211">
        <v>9.7255000000000003</v>
      </c>
      <c r="E380" s="211">
        <v>0.20080000000000001</v>
      </c>
      <c r="F380" s="210">
        <f t="shared" si="22"/>
        <v>9.9262999999999995</v>
      </c>
      <c r="G380" s="210">
        <v>9.7420000000000009</v>
      </c>
      <c r="H380" s="210">
        <f t="shared" si="25"/>
        <v>0.18429999999999858</v>
      </c>
      <c r="I380" s="210">
        <f t="shared" si="23"/>
        <v>1.650000000000143E-2</v>
      </c>
      <c r="J380" s="210">
        <f t="shared" si="24"/>
        <v>8.2171314741042973</v>
      </c>
      <c r="K380" s="210">
        <v>37</v>
      </c>
      <c r="L380" s="217">
        <v>43186.458333333336</v>
      </c>
      <c r="M380" s="217">
        <v>43186.625</v>
      </c>
      <c r="N380" s="206" t="s">
        <v>2568</v>
      </c>
      <c r="O380" s="210"/>
    </row>
    <row r="381" spans="1:15">
      <c r="A381" s="210">
        <v>108</v>
      </c>
      <c r="B381" s="215" t="s">
        <v>1205</v>
      </c>
      <c r="C381" s="210">
        <v>0.3609</v>
      </c>
      <c r="D381" s="211">
        <v>7.7736000000000001</v>
      </c>
      <c r="E381" s="211">
        <v>0.2011</v>
      </c>
      <c r="F381" s="210">
        <f t="shared" si="22"/>
        <v>7.9747000000000003</v>
      </c>
      <c r="G381" s="210">
        <v>7.7999000000000001</v>
      </c>
      <c r="H381" s="210">
        <f t="shared" si="25"/>
        <v>0.17480000000000029</v>
      </c>
      <c r="I381" s="210">
        <f t="shared" si="23"/>
        <v>2.6299999999999712E-2</v>
      </c>
      <c r="J381" s="210">
        <f t="shared" si="24"/>
        <v>13.078070611635859</v>
      </c>
      <c r="K381" s="210">
        <v>38</v>
      </c>
      <c r="L381" s="217">
        <v>43186.458333333336</v>
      </c>
      <c r="M381" s="217">
        <v>43186.625</v>
      </c>
      <c r="N381" s="206" t="s">
        <v>2568</v>
      </c>
      <c r="O381" s="210"/>
    </row>
    <row r="382" spans="1:15">
      <c r="A382" s="210">
        <v>108</v>
      </c>
      <c r="B382" s="215" t="s">
        <v>1167</v>
      </c>
      <c r="C382" s="210">
        <v>0.43359999999999999</v>
      </c>
      <c r="D382" s="211">
        <v>8.0639000000000003</v>
      </c>
      <c r="E382" s="211">
        <v>0.20230000000000001</v>
      </c>
      <c r="F382" s="210">
        <f t="shared" si="22"/>
        <v>8.2661999999999995</v>
      </c>
      <c r="G382" s="210">
        <v>8.0939999999999994</v>
      </c>
      <c r="H382" s="210">
        <f t="shared" si="25"/>
        <v>0.17220000000000013</v>
      </c>
      <c r="I382" s="210">
        <f t="shared" si="23"/>
        <v>3.0099999999999877E-2</v>
      </c>
      <c r="J382" s="210">
        <f t="shared" si="24"/>
        <v>14.878892733563953</v>
      </c>
      <c r="K382" s="210">
        <v>39</v>
      </c>
      <c r="L382" s="217">
        <v>43186.458333333336</v>
      </c>
      <c r="M382" s="217">
        <v>43186.625</v>
      </c>
      <c r="N382" s="206" t="s">
        <v>2568</v>
      </c>
      <c r="O382" s="210"/>
    </row>
    <row r="383" spans="1:15">
      <c r="A383" s="210">
        <v>110</v>
      </c>
      <c r="B383" s="215" t="s">
        <v>2532</v>
      </c>
      <c r="C383" s="210">
        <v>1.2992999999999999</v>
      </c>
      <c r="D383" s="210">
        <v>10.5213</v>
      </c>
      <c r="E383" s="211">
        <v>0.2064</v>
      </c>
      <c r="F383" s="210">
        <f t="shared" si="22"/>
        <v>10.7277</v>
      </c>
      <c r="G383" s="210">
        <v>10.5314</v>
      </c>
      <c r="H383" s="210">
        <f t="shared" si="25"/>
        <v>0.19630000000000081</v>
      </c>
      <c r="I383" s="210">
        <f t="shared" si="23"/>
        <v>1.0099999999999193E-2</v>
      </c>
      <c r="J383" s="210">
        <f t="shared" si="24"/>
        <v>4.8934108527127869</v>
      </c>
      <c r="K383" s="210">
        <v>27</v>
      </c>
      <c r="L383" s="214">
        <v>43211</v>
      </c>
    </row>
    <row r="384" spans="1:15">
      <c r="A384" s="207">
        <v>110</v>
      </c>
      <c r="B384" s="206" t="s">
        <v>1308</v>
      </c>
      <c r="C384" s="206">
        <v>0.42480000000000001</v>
      </c>
      <c r="D384" s="211">
        <v>10.5655</v>
      </c>
      <c r="E384" s="211">
        <v>0.20069999999999999</v>
      </c>
      <c r="F384" s="210">
        <f t="shared" si="22"/>
        <v>10.7662</v>
      </c>
      <c r="G384" s="210">
        <v>10.5921</v>
      </c>
      <c r="H384" s="210">
        <f t="shared" si="25"/>
        <v>0.17409999999999926</v>
      </c>
      <c r="I384" s="210">
        <f t="shared" si="23"/>
        <v>2.6600000000000734E-2</v>
      </c>
      <c r="J384" s="210">
        <f t="shared" si="24"/>
        <v>13.253612356751738</v>
      </c>
      <c r="K384" s="210">
        <v>30</v>
      </c>
      <c r="L384" s="213">
        <v>43213</v>
      </c>
      <c r="M384" s="213">
        <v>43213</v>
      </c>
    </row>
    <row r="385" spans="1:15">
      <c r="A385" s="207">
        <v>110</v>
      </c>
      <c r="B385" s="206" t="s">
        <v>679</v>
      </c>
      <c r="C385" s="206">
        <v>1.347</v>
      </c>
      <c r="D385" s="211">
        <v>7.4805999999999999</v>
      </c>
      <c r="E385" s="211">
        <v>0.2064</v>
      </c>
      <c r="F385" s="210">
        <f t="shared" si="22"/>
        <v>7.6870000000000003</v>
      </c>
      <c r="G385" s="210">
        <v>7.4957000000000003</v>
      </c>
      <c r="H385" s="210">
        <f t="shared" si="25"/>
        <v>0.19130000000000003</v>
      </c>
      <c r="I385" s="210">
        <f t="shared" si="23"/>
        <v>1.5099999999999975E-2</v>
      </c>
      <c r="J385" s="210">
        <f t="shared" si="24"/>
        <v>7.3158914728682047</v>
      </c>
      <c r="K385" s="210">
        <v>32</v>
      </c>
    </row>
    <row r="386" spans="1:15">
      <c r="A386" s="207">
        <v>110</v>
      </c>
      <c r="B386" s="206" t="s">
        <v>1168</v>
      </c>
      <c r="C386" s="206">
        <v>0.41610000000000003</v>
      </c>
      <c r="D386" s="211">
        <v>10.793100000000001</v>
      </c>
      <c r="E386" s="211">
        <v>0.20150000000000001</v>
      </c>
      <c r="F386" s="210">
        <f t="shared" ref="F386:F449" si="26">D386+E386</f>
        <v>10.9946</v>
      </c>
      <c r="G386" s="210">
        <v>10.819900000000001</v>
      </c>
      <c r="H386" s="210">
        <f t="shared" si="25"/>
        <v>0.17469999999999963</v>
      </c>
      <c r="I386" s="210">
        <f t="shared" ref="I386:I449" si="27">E386-H386</f>
        <v>2.6800000000000379E-2</v>
      </c>
      <c r="J386" s="210">
        <f t="shared" ref="J386:J449" si="28">(I386/E386)*100</f>
        <v>13.300248138958004</v>
      </c>
      <c r="K386" s="210">
        <v>5</v>
      </c>
    </row>
    <row r="387" spans="1:15">
      <c r="A387" s="210">
        <v>111</v>
      </c>
      <c r="B387" s="210" t="s">
        <v>654</v>
      </c>
      <c r="C387" s="206">
        <v>1.3611</v>
      </c>
      <c r="D387" s="211">
        <v>7.9935999999999998</v>
      </c>
      <c r="E387" s="211">
        <v>0.20330000000000001</v>
      </c>
      <c r="F387" s="210">
        <f t="shared" si="26"/>
        <v>8.1968999999999994</v>
      </c>
      <c r="G387" s="210">
        <v>8.0063999999999993</v>
      </c>
      <c r="H387" s="210">
        <f t="shared" si="25"/>
        <v>0.19050000000000011</v>
      </c>
      <c r="I387" s="210">
        <f t="shared" si="27"/>
        <v>1.2799999999999895E-2</v>
      </c>
      <c r="J387" s="210">
        <f t="shared" si="28"/>
        <v>6.2961141170683206</v>
      </c>
      <c r="K387" s="210">
        <v>44</v>
      </c>
      <c r="L387" s="217">
        <v>43186.458333333336</v>
      </c>
      <c r="M387" s="217">
        <v>43186.625</v>
      </c>
      <c r="N387" s="206" t="s">
        <v>2568</v>
      </c>
      <c r="O387" s="210"/>
    </row>
    <row r="388" spans="1:15">
      <c r="A388" s="210">
        <v>111</v>
      </c>
      <c r="B388" s="210" t="s">
        <v>636</v>
      </c>
      <c r="C388" s="210">
        <v>1.4012</v>
      </c>
      <c r="D388" s="211">
        <v>9.1372999999999998</v>
      </c>
      <c r="E388" s="211">
        <v>0.20200000000000001</v>
      </c>
      <c r="F388" s="210">
        <f t="shared" si="26"/>
        <v>9.3392999999999997</v>
      </c>
      <c r="G388" s="210">
        <v>9.1549999999999994</v>
      </c>
      <c r="H388" s="210">
        <f t="shared" si="25"/>
        <v>0.18430000000000035</v>
      </c>
      <c r="I388" s="210">
        <f t="shared" si="27"/>
        <v>1.769999999999966E-2</v>
      </c>
      <c r="J388" s="210">
        <f t="shared" si="28"/>
        <v>8.7623762376235934</v>
      </c>
      <c r="K388" s="210">
        <v>45</v>
      </c>
      <c r="L388" s="217">
        <v>43186.458333333336</v>
      </c>
      <c r="M388" s="217">
        <v>43186.625</v>
      </c>
      <c r="N388" s="206" t="s">
        <v>2568</v>
      </c>
      <c r="O388" s="210"/>
    </row>
    <row r="389" spans="1:15">
      <c r="A389" s="210">
        <v>111</v>
      </c>
      <c r="B389" s="210" t="s">
        <v>1355</v>
      </c>
      <c r="C389" s="210">
        <v>0.41639999999999999</v>
      </c>
      <c r="D389" s="211">
        <v>10.055400000000001</v>
      </c>
      <c r="E389" s="211">
        <v>0.20250000000000001</v>
      </c>
      <c r="F389" s="210">
        <f t="shared" si="26"/>
        <v>10.257900000000001</v>
      </c>
      <c r="G389" s="210">
        <v>10.082100000000001</v>
      </c>
      <c r="H389" s="210">
        <f t="shared" si="25"/>
        <v>0.17580000000000062</v>
      </c>
      <c r="I389" s="210">
        <f t="shared" si="27"/>
        <v>2.6699999999999391E-2</v>
      </c>
      <c r="J389" s="210">
        <f t="shared" si="28"/>
        <v>13.185185185184883</v>
      </c>
      <c r="K389" s="210">
        <v>46</v>
      </c>
      <c r="L389" s="217">
        <v>43186.458333333336</v>
      </c>
      <c r="M389" s="217">
        <v>43186.625</v>
      </c>
      <c r="N389" s="206" t="s">
        <v>2568</v>
      </c>
      <c r="O389" s="210"/>
    </row>
    <row r="390" spans="1:15">
      <c r="A390" s="210">
        <v>111</v>
      </c>
      <c r="B390" s="210" t="s">
        <v>1219</v>
      </c>
      <c r="C390" s="210">
        <v>0.49049999999999999</v>
      </c>
      <c r="D390" s="211">
        <v>8.7337000000000007</v>
      </c>
      <c r="E390" s="211">
        <v>0.2054</v>
      </c>
      <c r="F390" s="210">
        <f t="shared" si="26"/>
        <v>8.9390999999999998</v>
      </c>
      <c r="G390" s="210">
        <v>8.7631999999999994</v>
      </c>
      <c r="H390" s="210">
        <f t="shared" si="25"/>
        <v>0.17590000000000039</v>
      </c>
      <c r="I390" s="210">
        <f t="shared" si="27"/>
        <v>2.949999999999961E-2</v>
      </c>
      <c r="J390" s="210">
        <f t="shared" si="28"/>
        <v>14.3622200584224</v>
      </c>
      <c r="K390" s="210">
        <v>47</v>
      </c>
      <c r="L390" s="217">
        <v>43186.458333333336</v>
      </c>
      <c r="M390" s="217">
        <v>43186.625</v>
      </c>
      <c r="N390" s="206" t="s">
        <v>2568</v>
      </c>
      <c r="O390" s="210"/>
    </row>
    <row r="391" spans="1:15">
      <c r="A391" s="206">
        <v>112</v>
      </c>
      <c r="B391" s="206" t="s">
        <v>1100</v>
      </c>
      <c r="C391" s="206">
        <v>1.4342999999999999</v>
      </c>
      <c r="D391" s="206">
        <v>19.091799999999999</v>
      </c>
      <c r="E391" s="206">
        <v>0.20430000000000001</v>
      </c>
      <c r="F391" s="206">
        <f t="shared" si="26"/>
        <v>19.296099999999999</v>
      </c>
      <c r="G391" s="206">
        <v>19.106100000000001</v>
      </c>
      <c r="H391" s="206">
        <f t="shared" si="25"/>
        <v>0.18999999999999773</v>
      </c>
      <c r="I391" s="210">
        <f t="shared" si="27"/>
        <v>1.4300000000002283E-2</v>
      </c>
      <c r="J391" s="210">
        <f t="shared" si="28"/>
        <v>6.9995105237407165</v>
      </c>
      <c r="K391" s="206">
        <v>10</v>
      </c>
      <c r="L391" s="206" t="s">
        <v>2594</v>
      </c>
      <c r="M391" s="206">
        <v>43153.729166666664</v>
      </c>
      <c r="N391" s="206" t="s">
        <v>2568</v>
      </c>
      <c r="O391" s="206" t="s">
        <v>2592</v>
      </c>
    </row>
    <row r="392" spans="1:15">
      <c r="A392" s="116">
        <v>112</v>
      </c>
      <c r="B392" s="116" t="s">
        <v>611</v>
      </c>
      <c r="C392" s="116">
        <v>1.3818999999999999</v>
      </c>
      <c r="D392" s="116">
        <v>20.886099999999999</v>
      </c>
      <c r="E392" s="116">
        <v>0.20549999999999999</v>
      </c>
      <c r="F392" s="116">
        <f t="shared" si="26"/>
        <v>21.0916</v>
      </c>
      <c r="G392" s="116">
        <v>20.819700000000001</v>
      </c>
      <c r="H392" s="116">
        <f t="shared" si="25"/>
        <v>0.2718999999999987</v>
      </c>
      <c r="I392" s="116">
        <f t="shared" si="27"/>
        <v>-6.639999999999871E-2</v>
      </c>
      <c r="J392" s="116">
        <f t="shared" si="28"/>
        <v>-32.31143552311373</v>
      </c>
      <c r="K392" s="116">
        <v>11</v>
      </c>
      <c r="L392" s="206" t="s">
        <v>2594</v>
      </c>
      <c r="M392" s="206">
        <v>43153.729166666664</v>
      </c>
      <c r="N392" s="206" t="s">
        <v>2568</v>
      </c>
      <c r="O392" s="206" t="s">
        <v>2592</v>
      </c>
    </row>
    <row r="393" spans="1:15">
      <c r="A393" s="206">
        <v>112</v>
      </c>
      <c r="B393" s="206" t="s">
        <v>1198</v>
      </c>
      <c r="C393" s="206">
        <v>0.48280000000000001</v>
      </c>
      <c r="D393" s="206">
        <v>20.991</v>
      </c>
      <c r="E393" s="206">
        <v>0.20369999999999999</v>
      </c>
      <c r="F393" s="206">
        <f t="shared" si="26"/>
        <v>21.194700000000001</v>
      </c>
      <c r="G393" s="206">
        <v>21.018999999999998</v>
      </c>
      <c r="H393" s="206">
        <f t="shared" si="25"/>
        <v>0.17570000000000263</v>
      </c>
      <c r="I393" s="210">
        <f t="shared" si="27"/>
        <v>2.799999999999736E-2</v>
      </c>
      <c r="J393" s="210">
        <f t="shared" si="28"/>
        <v>13.745704467352656</v>
      </c>
      <c r="K393" s="206">
        <v>12</v>
      </c>
      <c r="L393" s="206" t="s">
        <v>2594</v>
      </c>
      <c r="M393" s="206">
        <v>43153.729166666664</v>
      </c>
      <c r="N393" s="206" t="s">
        <v>2568</v>
      </c>
      <c r="O393" s="206" t="s">
        <v>2592</v>
      </c>
    </row>
    <row r="394" spans="1:15">
      <c r="A394" s="206">
        <v>112</v>
      </c>
      <c r="B394" s="206" t="s">
        <v>1151</v>
      </c>
      <c r="C394" s="206">
        <v>0.48120000000000002</v>
      </c>
      <c r="D394" s="206">
        <v>20.965499999999999</v>
      </c>
      <c r="E394" s="206">
        <v>0.2064</v>
      </c>
      <c r="F394" s="206">
        <f t="shared" si="26"/>
        <v>21.171899999999997</v>
      </c>
      <c r="G394" s="206">
        <v>21.018699999999999</v>
      </c>
      <c r="H394" s="206">
        <f t="shared" si="25"/>
        <v>0.15319999999999823</v>
      </c>
      <c r="I394" s="210">
        <f t="shared" si="27"/>
        <v>5.3200000000001774E-2</v>
      </c>
      <c r="J394" s="210">
        <f t="shared" si="28"/>
        <v>25.775193798450474</v>
      </c>
      <c r="K394" s="206">
        <v>13</v>
      </c>
      <c r="L394" s="206" t="s">
        <v>2594</v>
      </c>
      <c r="M394" s="206">
        <v>43153.729166666664</v>
      </c>
      <c r="N394" s="206" t="s">
        <v>2568</v>
      </c>
      <c r="O394" s="206" t="s">
        <v>2592</v>
      </c>
    </row>
    <row r="395" spans="1:15">
      <c r="A395" s="210">
        <v>113</v>
      </c>
      <c r="B395" s="210" t="s">
        <v>563</v>
      </c>
      <c r="C395" s="210">
        <v>1.1912</v>
      </c>
      <c r="D395" s="210">
        <v>10.7927</v>
      </c>
      <c r="E395" s="211">
        <v>0.20369999999999999</v>
      </c>
      <c r="F395" s="210">
        <f t="shared" si="26"/>
        <v>10.9964</v>
      </c>
      <c r="G395" s="210">
        <v>10.8179</v>
      </c>
      <c r="H395" s="210">
        <f t="shared" si="25"/>
        <v>0.17849999999999966</v>
      </c>
      <c r="I395" s="210">
        <f t="shared" si="27"/>
        <v>2.5200000000000333E-2</v>
      </c>
      <c r="J395" s="210">
        <f t="shared" si="28"/>
        <v>12.371134020618721</v>
      </c>
      <c r="K395" s="210">
        <v>17</v>
      </c>
      <c r="L395" s="214">
        <v>43187</v>
      </c>
      <c r="M395" s="214">
        <v>43187</v>
      </c>
      <c r="N395" s="210"/>
      <c r="O395" s="210"/>
    </row>
    <row r="396" spans="1:15">
      <c r="A396" s="210">
        <v>113</v>
      </c>
      <c r="B396" s="210" t="s">
        <v>713</v>
      </c>
      <c r="C396" s="210">
        <v>1.3206</v>
      </c>
      <c r="D396" s="210">
        <v>8.1677</v>
      </c>
      <c r="E396" s="211">
        <v>0.20169999999999999</v>
      </c>
      <c r="F396" s="210">
        <f t="shared" si="26"/>
        <v>8.3694000000000006</v>
      </c>
      <c r="G396" s="206">
        <v>8.3503000000000007</v>
      </c>
      <c r="H396" s="206">
        <f t="shared" si="25"/>
        <v>1.9099999999999895E-2</v>
      </c>
      <c r="I396" s="210">
        <f t="shared" si="27"/>
        <v>0.1826000000000001</v>
      </c>
      <c r="J396" s="210">
        <f t="shared" si="28"/>
        <v>90.530490827962367</v>
      </c>
      <c r="K396" s="210">
        <v>18</v>
      </c>
      <c r="L396" s="214">
        <v>43187</v>
      </c>
      <c r="M396" s="214">
        <v>43187</v>
      </c>
      <c r="N396" s="210"/>
      <c r="O396" s="210" t="s">
        <v>2595</v>
      </c>
    </row>
    <row r="397" spans="1:15">
      <c r="A397" s="210">
        <v>113</v>
      </c>
      <c r="B397" s="210" t="s">
        <v>1281</v>
      </c>
      <c r="C397" s="210">
        <v>0.50229999999999997</v>
      </c>
      <c r="D397" s="210">
        <v>10.2014</v>
      </c>
      <c r="E397" s="211">
        <v>0.2077</v>
      </c>
      <c r="F397" s="210">
        <f t="shared" si="26"/>
        <v>10.409099999999999</v>
      </c>
      <c r="G397" s="206">
        <v>10.243</v>
      </c>
      <c r="H397" s="206">
        <f t="shared" si="25"/>
        <v>0.16609999999999836</v>
      </c>
      <c r="I397" s="210">
        <f t="shared" si="27"/>
        <v>4.1600000000001636E-2</v>
      </c>
      <c r="J397" s="210">
        <f t="shared" si="28"/>
        <v>20.028887818970457</v>
      </c>
      <c r="K397" s="210">
        <v>19</v>
      </c>
      <c r="L397" s="214">
        <v>43187</v>
      </c>
      <c r="M397" s="214">
        <v>43187</v>
      </c>
      <c r="N397" s="210"/>
      <c r="O397" s="210" t="s">
        <v>2501</v>
      </c>
    </row>
    <row r="398" spans="1:15">
      <c r="A398" s="210">
        <v>113</v>
      </c>
      <c r="B398" s="210" t="s">
        <v>1326</v>
      </c>
      <c r="C398" s="206">
        <v>0.41270000000000001</v>
      </c>
      <c r="D398" s="210">
        <v>7.8388</v>
      </c>
      <c r="E398" s="211">
        <v>0.2089</v>
      </c>
      <c r="F398" s="210">
        <f t="shared" si="26"/>
        <v>8.0477000000000007</v>
      </c>
      <c r="G398" s="206">
        <v>7.8710000000000004</v>
      </c>
      <c r="H398" s="206">
        <f t="shared" si="25"/>
        <v>0.1767000000000003</v>
      </c>
      <c r="I398" s="210">
        <f t="shared" si="27"/>
        <v>3.2199999999999701E-2</v>
      </c>
      <c r="J398" s="210">
        <f t="shared" si="28"/>
        <v>15.414073719482863</v>
      </c>
      <c r="K398" s="210">
        <v>20</v>
      </c>
      <c r="L398" s="214">
        <v>43187</v>
      </c>
      <c r="M398" s="214">
        <v>43187</v>
      </c>
      <c r="N398" s="210"/>
      <c r="O398" s="210"/>
    </row>
    <row r="399" spans="1:15">
      <c r="A399" s="210">
        <v>114</v>
      </c>
      <c r="B399" s="215" t="s">
        <v>1104</v>
      </c>
      <c r="C399" s="211">
        <v>1.2744</v>
      </c>
      <c r="D399" s="211">
        <v>7.9939</v>
      </c>
      <c r="E399" s="211">
        <v>0.19969999999999999</v>
      </c>
      <c r="F399" s="210">
        <f t="shared" si="26"/>
        <v>8.1936</v>
      </c>
      <c r="G399" s="210">
        <v>8.0173000000000005</v>
      </c>
      <c r="H399" s="210">
        <f t="shared" si="25"/>
        <v>0.17629999999999946</v>
      </c>
      <c r="I399" s="210">
        <f t="shared" si="27"/>
        <v>2.3400000000000531E-2</v>
      </c>
      <c r="J399" s="210">
        <f t="shared" si="28"/>
        <v>11.717576364547087</v>
      </c>
      <c r="K399" s="210">
        <v>25</v>
      </c>
      <c r="L399" s="212">
        <v>43181.645833333336</v>
      </c>
      <c r="M399" s="212">
        <v>43181.833333333336</v>
      </c>
      <c r="N399" s="210" t="s">
        <v>2574</v>
      </c>
      <c r="O399" s="215"/>
    </row>
    <row r="400" spans="1:15">
      <c r="A400" s="210">
        <v>114</v>
      </c>
      <c r="B400" s="215" t="s">
        <v>1161</v>
      </c>
      <c r="C400" s="211">
        <v>0.4541</v>
      </c>
      <c r="D400" s="211">
        <v>7.3170000000000002</v>
      </c>
      <c r="E400" s="211">
        <v>0.20749999999999999</v>
      </c>
      <c r="F400" s="210">
        <f t="shared" si="26"/>
        <v>7.5244999999999997</v>
      </c>
      <c r="G400" s="210">
        <v>7.3593999999999999</v>
      </c>
      <c r="H400" s="210">
        <f t="shared" si="25"/>
        <v>0.1650999999999998</v>
      </c>
      <c r="I400" s="210">
        <f t="shared" si="27"/>
        <v>4.2400000000000188E-2</v>
      </c>
      <c r="J400" s="210">
        <f t="shared" si="28"/>
        <v>20.433734939759127</v>
      </c>
      <c r="K400" s="210">
        <v>27</v>
      </c>
      <c r="L400" s="212">
        <v>43181.645833333336</v>
      </c>
      <c r="M400" s="212">
        <v>43181.833333333336</v>
      </c>
      <c r="N400" s="210" t="s">
        <v>2574</v>
      </c>
      <c r="O400" s="210"/>
    </row>
    <row r="401" spans="1:15">
      <c r="A401" s="210">
        <v>114</v>
      </c>
      <c r="B401" s="215" t="s">
        <v>1247</v>
      </c>
      <c r="C401" s="211">
        <v>0.44309999999999999</v>
      </c>
      <c r="D401" s="211">
        <v>9.3219999999999992</v>
      </c>
      <c r="E401" s="211">
        <v>0.20019999999999999</v>
      </c>
      <c r="F401" s="210">
        <f t="shared" si="26"/>
        <v>9.5221999999999998</v>
      </c>
      <c r="G401" s="210">
        <v>9.3641000000000005</v>
      </c>
      <c r="H401" s="210">
        <f t="shared" si="25"/>
        <v>0.15809999999999924</v>
      </c>
      <c r="I401" s="210">
        <f t="shared" si="27"/>
        <v>4.2100000000000748E-2</v>
      </c>
      <c r="J401" s="210">
        <f t="shared" si="28"/>
        <v>21.028971028971405</v>
      </c>
      <c r="K401" s="210">
        <v>28</v>
      </c>
      <c r="L401" s="212">
        <v>43181.645833333336</v>
      </c>
      <c r="M401" s="212">
        <v>43181.833333333336</v>
      </c>
      <c r="N401" s="210" t="s">
        <v>2574</v>
      </c>
    </row>
    <row r="402" spans="1:15">
      <c r="A402" s="206">
        <v>114</v>
      </c>
      <c r="B402" s="206" t="s">
        <v>539</v>
      </c>
      <c r="C402" s="206">
        <v>2.7837999999999998</v>
      </c>
      <c r="D402" s="211">
        <v>10.1225</v>
      </c>
      <c r="E402" s="211">
        <v>0.20619999999999999</v>
      </c>
      <c r="F402" s="206">
        <f t="shared" si="26"/>
        <v>10.328700000000001</v>
      </c>
      <c r="G402" s="210">
        <v>10.3186</v>
      </c>
      <c r="H402" s="210">
        <f t="shared" si="25"/>
        <v>1.010000000000133E-2</v>
      </c>
      <c r="I402" s="210">
        <f t="shared" si="27"/>
        <v>0.19609999999999866</v>
      </c>
      <c r="J402" s="210">
        <f t="shared" si="28"/>
        <v>95.101842870998382</v>
      </c>
      <c r="K402" s="206">
        <v>1</v>
      </c>
      <c r="L402" s="217">
        <v>43185.385416666664</v>
      </c>
      <c r="N402" s="210" t="s">
        <v>2574</v>
      </c>
      <c r="O402" s="210"/>
    </row>
    <row r="403" spans="1:15">
      <c r="A403" s="206">
        <v>115</v>
      </c>
      <c r="B403" s="206" t="s">
        <v>588</v>
      </c>
      <c r="C403" s="206">
        <v>0.5464</v>
      </c>
      <c r="D403" s="206">
        <v>19.7163</v>
      </c>
      <c r="E403" s="206">
        <v>0.19450000000000001</v>
      </c>
      <c r="F403" s="206">
        <f t="shared" si="26"/>
        <v>19.910800000000002</v>
      </c>
      <c r="G403" s="206">
        <v>19.8947</v>
      </c>
      <c r="H403" s="206">
        <f t="shared" si="25"/>
        <v>1.6100000000001558E-2</v>
      </c>
      <c r="I403" s="210">
        <f t="shared" si="27"/>
        <v>0.17839999999999845</v>
      </c>
      <c r="J403" s="210">
        <f t="shared" si="28"/>
        <v>91.722365038559602</v>
      </c>
      <c r="K403" s="206">
        <v>14</v>
      </c>
      <c r="L403" s="206" t="s">
        <v>2594</v>
      </c>
      <c r="M403" s="206">
        <v>43153.729166666664</v>
      </c>
      <c r="N403" s="206" t="s">
        <v>2568</v>
      </c>
      <c r="O403" s="206" t="s">
        <v>2592</v>
      </c>
    </row>
    <row r="404" spans="1:15">
      <c r="A404" s="206">
        <v>115</v>
      </c>
      <c r="B404" s="206" t="s">
        <v>619</v>
      </c>
      <c r="C404" s="206">
        <v>1.1588000000000001</v>
      </c>
      <c r="D404" s="206">
        <v>18.116499999999998</v>
      </c>
      <c r="E404" s="206">
        <v>0.2036</v>
      </c>
      <c r="F404" s="206">
        <f t="shared" si="26"/>
        <v>18.3201</v>
      </c>
      <c r="G404" s="206">
        <v>18.124500000000001</v>
      </c>
      <c r="H404" s="206">
        <f t="shared" si="25"/>
        <v>0.19559999999999889</v>
      </c>
      <c r="I404" s="210">
        <f t="shared" si="27"/>
        <v>8.0000000000011173E-3</v>
      </c>
      <c r="J404" s="210">
        <f t="shared" si="28"/>
        <v>3.9292730844799202</v>
      </c>
      <c r="K404" s="206">
        <v>15</v>
      </c>
      <c r="L404" s="206" t="s">
        <v>2594</v>
      </c>
      <c r="M404" s="206">
        <v>43153.729166666664</v>
      </c>
      <c r="N404" s="206" t="s">
        <v>2568</v>
      </c>
      <c r="O404" s="206" t="s">
        <v>2592</v>
      </c>
    </row>
    <row r="405" spans="1:15">
      <c r="A405" s="206">
        <v>115</v>
      </c>
      <c r="B405" s="206" t="s">
        <v>1357</v>
      </c>
      <c r="C405" s="206">
        <v>0.4234</v>
      </c>
      <c r="D405" s="206">
        <v>11.861499999999999</v>
      </c>
      <c r="E405" s="206">
        <v>0.18770000000000001</v>
      </c>
      <c r="F405" s="206">
        <f t="shared" si="26"/>
        <v>12.049199999999999</v>
      </c>
      <c r="G405" s="206">
        <v>11.8926</v>
      </c>
      <c r="H405" s="206">
        <f t="shared" si="25"/>
        <v>0.15659999999999918</v>
      </c>
      <c r="I405" s="210">
        <f t="shared" si="27"/>
        <v>3.1100000000000821E-2</v>
      </c>
      <c r="J405" s="210">
        <f t="shared" si="28"/>
        <v>16.568993074054781</v>
      </c>
      <c r="K405" s="206">
        <v>1</v>
      </c>
      <c r="L405" s="206">
        <v>43157.395833333336</v>
      </c>
      <c r="M405" s="206">
        <v>43157.569444444445</v>
      </c>
      <c r="N405" s="206" t="s">
        <v>2568</v>
      </c>
      <c r="O405" s="206" t="s">
        <v>2593</v>
      </c>
    </row>
    <row r="406" spans="1:15">
      <c r="A406" s="206">
        <v>115</v>
      </c>
      <c r="B406" s="206" t="s">
        <v>1272</v>
      </c>
      <c r="C406" s="206">
        <v>0.48849999999999999</v>
      </c>
      <c r="D406" s="206">
        <v>11.055099999999999</v>
      </c>
      <c r="E406" s="206">
        <v>0.20469999999999999</v>
      </c>
      <c r="F406" s="206">
        <f t="shared" si="26"/>
        <v>11.2598</v>
      </c>
      <c r="G406" s="206">
        <v>11.109500000000001</v>
      </c>
      <c r="H406" s="206">
        <f t="shared" si="25"/>
        <v>0.15029999999999966</v>
      </c>
      <c r="I406" s="210">
        <f t="shared" si="27"/>
        <v>5.4400000000000337E-2</v>
      </c>
      <c r="J406" s="210">
        <f t="shared" si="28"/>
        <v>26.575476306790591</v>
      </c>
      <c r="K406" s="206">
        <v>2</v>
      </c>
      <c r="L406" s="206">
        <v>43157.395833333336</v>
      </c>
      <c r="M406" s="206">
        <v>43157.569444444445</v>
      </c>
      <c r="N406" s="206" t="s">
        <v>2568</v>
      </c>
      <c r="O406" s="206" t="s">
        <v>2592</v>
      </c>
    </row>
    <row r="407" spans="1:15">
      <c r="A407" s="210">
        <v>116</v>
      </c>
      <c r="B407" s="215" t="s">
        <v>661</v>
      </c>
      <c r="C407" s="215">
        <v>1.2506999999999999</v>
      </c>
      <c r="D407" s="211">
        <v>7.7732000000000001</v>
      </c>
      <c r="E407" s="211">
        <v>0.20030000000000001</v>
      </c>
      <c r="F407" s="210">
        <f t="shared" si="26"/>
        <v>7.9735000000000005</v>
      </c>
      <c r="G407" s="210">
        <v>7.7914000000000003</v>
      </c>
      <c r="H407" s="210">
        <f t="shared" si="25"/>
        <v>0.18210000000000015</v>
      </c>
      <c r="I407" s="210">
        <f t="shared" si="27"/>
        <v>1.8199999999999855E-2</v>
      </c>
      <c r="J407" s="210">
        <f t="shared" si="28"/>
        <v>9.0863704443334274</v>
      </c>
      <c r="K407" s="210">
        <v>13</v>
      </c>
      <c r="L407" s="212">
        <v>43181.645833333336</v>
      </c>
      <c r="M407" s="212">
        <v>43181.833333333336</v>
      </c>
      <c r="N407" s="210" t="s">
        <v>2574</v>
      </c>
      <c r="O407" s="210"/>
    </row>
    <row r="408" spans="1:15">
      <c r="A408" s="210">
        <v>116</v>
      </c>
      <c r="B408" s="215" t="s">
        <v>682</v>
      </c>
      <c r="C408" s="211">
        <v>0.47</v>
      </c>
      <c r="D408" s="211">
        <v>8.7736999999999998</v>
      </c>
      <c r="E408" s="211">
        <v>0.2011</v>
      </c>
      <c r="F408" s="210">
        <f t="shared" si="26"/>
        <v>8.9748000000000001</v>
      </c>
      <c r="G408" s="210">
        <v>8.9442000000000004</v>
      </c>
      <c r="H408" s="210">
        <f t="shared" si="25"/>
        <v>3.0599999999999739E-2</v>
      </c>
      <c r="I408" s="210">
        <f t="shared" si="27"/>
        <v>0.17050000000000026</v>
      </c>
      <c r="J408" s="210">
        <f t="shared" si="28"/>
        <v>84.783689706613757</v>
      </c>
      <c r="K408" s="210">
        <v>14</v>
      </c>
      <c r="L408" s="212">
        <v>43181.645833333336</v>
      </c>
      <c r="M408" s="212">
        <v>43181.833333333336</v>
      </c>
      <c r="N408" s="210" t="s">
        <v>2574</v>
      </c>
      <c r="O408" s="210" t="s">
        <v>2591</v>
      </c>
    </row>
    <row r="409" spans="1:15">
      <c r="A409" s="210">
        <v>116</v>
      </c>
      <c r="B409" s="215" t="s">
        <v>1487</v>
      </c>
      <c r="C409" s="211">
        <v>0.43070000000000003</v>
      </c>
      <c r="D409" s="211">
        <v>7.1894999999999998</v>
      </c>
      <c r="E409" s="211">
        <v>0.20100000000000001</v>
      </c>
      <c r="F409" s="210">
        <f t="shared" si="26"/>
        <v>7.3904999999999994</v>
      </c>
      <c r="G409" s="210">
        <v>7.2225999999999999</v>
      </c>
      <c r="H409" s="210">
        <f t="shared" si="25"/>
        <v>0.16789999999999949</v>
      </c>
      <c r="I409" s="210">
        <f t="shared" si="27"/>
        <v>3.3100000000000518E-2</v>
      </c>
      <c r="J409" s="210">
        <f t="shared" si="28"/>
        <v>16.467661691542546</v>
      </c>
      <c r="K409" s="210">
        <v>15</v>
      </c>
      <c r="L409" s="212">
        <v>43181.645833333336</v>
      </c>
      <c r="M409" s="212">
        <v>43181.833333333336</v>
      </c>
      <c r="N409" s="210" t="s">
        <v>2574</v>
      </c>
      <c r="O409" s="210"/>
    </row>
    <row r="410" spans="1:15">
      <c r="A410" s="210">
        <v>116</v>
      </c>
      <c r="B410" s="215" t="s">
        <v>1153</v>
      </c>
      <c r="C410" s="211">
        <v>0.4783</v>
      </c>
      <c r="D410" s="211">
        <v>7.9057000000000004</v>
      </c>
      <c r="E410" s="211">
        <v>0.19919999999999999</v>
      </c>
      <c r="F410" s="210">
        <f t="shared" si="26"/>
        <v>8.1049000000000007</v>
      </c>
      <c r="G410" s="210">
        <v>7.9379</v>
      </c>
      <c r="H410" s="210">
        <f t="shared" si="25"/>
        <v>0.1670000000000007</v>
      </c>
      <c r="I410" s="210">
        <f t="shared" si="27"/>
        <v>3.2199999999999285E-2</v>
      </c>
      <c r="J410" s="210">
        <f t="shared" si="28"/>
        <v>16.164658634537794</v>
      </c>
      <c r="K410" s="210">
        <v>16</v>
      </c>
      <c r="L410" s="212">
        <v>43181.645833333336</v>
      </c>
      <c r="M410" s="212">
        <v>43181.833333333336</v>
      </c>
      <c r="N410" s="210" t="s">
        <v>2574</v>
      </c>
      <c r="O410" s="210" t="s">
        <v>2590</v>
      </c>
    </row>
    <row r="411" spans="1:15">
      <c r="A411" s="210">
        <v>117</v>
      </c>
      <c r="B411" s="211" t="s">
        <v>1149</v>
      </c>
      <c r="C411" s="210">
        <v>0.42089999999999994</v>
      </c>
      <c r="D411" s="210">
        <v>7.7733999999999996</v>
      </c>
      <c r="E411" s="210">
        <v>0.2016</v>
      </c>
      <c r="F411" s="210">
        <f t="shared" si="26"/>
        <v>7.9749999999999996</v>
      </c>
      <c r="G411" s="210">
        <v>7.8000999999999996</v>
      </c>
      <c r="H411" s="210">
        <f t="shared" si="25"/>
        <v>0.17490000000000006</v>
      </c>
      <c r="I411" s="210">
        <f t="shared" si="27"/>
        <v>2.6699999999999946E-2</v>
      </c>
      <c r="J411" s="210">
        <f t="shared" si="28"/>
        <v>13.244047619047592</v>
      </c>
      <c r="K411" s="210">
        <v>29</v>
      </c>
      <c r="L411" s="214">
        <v>43173</v>
      </c>
      <c r="M411" s="214">
        <v>43173</v>
      </c>
      <c r="N411" s="210" t="s">
        <v>2574</v>
      </c>
      <c r="O411" s="210" t="s">
        <v>2573</v>
      </c>
    </row>
    <row r="412" spans="1:15">
      <c r="A412" s="210">
        <v>117</v>
      </c>
      <c r="B412" s="211" t="s">
        <v>1485</v>
      </c>
      <c r="C412" s="210">
        <v>1.1574</v>
      </c>
      <c r="D412" s="210">
        <v>8.0631000000000004</v>
      </c>
      <c r="E412" s="210">
        <v>0.20119999999999999</v>
      </c>
      <c r="F412" s="210">
        <f t="shared" si="26"/>
        <v>8.2643000000000004</v>
      </c>
      <c r="G412" s="210">
        <v>8.0713000000000008</v>
      </c>
      <c r="H412" s="210">
        <f t="shared" si="25"/>
        <v>0.19299999999999962</v>
      </c>
      <c r="I412" s="210">
        <f t="shared" si="27"/>
        <v>8.2000000000003737E-3</v>
      </c>
      <c r="J412" s="210">
        <f t="shared" si="28"/>
        <v>4.0755467196820945</v>
      </c>
      <c r="K412" s="210">
        <v>30</v>
      </c>
      <c r="L412" s="214">
        <v>43173</v>
      </c>
      <c r="M412" s="214">
        <v>43173</v>
      </c>
      <c r="N412" s="210" t="s">
        <v>2574</v>
      </c>
      <c r="O412" s="210" t="s">
        <v>2573</v>
      </c>
    </row>
    <row r="413" spans="1:15">
      <c r="A413" s="210">
        <v>117</v>
      </c>
      <c r="B413" s="211" t="s">
        <v>630</v>
      </c>
      <c r="C413" s="210">
        <v>0.30729999999999985</v>
      </c>
      <c r="D413" s="210">
        <v>7.3170000000000002</v>
      </c>
      <c r="E413" s="210">
        <v>0.20619999999999999</v>
      </c>
      <c r="F413" s="210">
        <f t="shared" si="26"/>
        <v>7.5232000000000001</v>
      </c>
      <c r="G413" s="210">
        <v>7.5031999999999996</v>
      </c>
      <c r="H413" s="210">
        <f t="shared" si="25"/>
        <v>2.0000000000000462E-2</v>
      </c>
      <c r="I413" s="210">
        <f t="shared" si="27"/>
        <v>0.18619999999999953</v>
      </c>
      <c r="J413" s="210">
        <f t="shared" si="28"/>
        <v>90.300678952473106</v>
      </c>
      <c r="K413" s="210">
        <v>31</v>
      </c>
      <c r="L413" s="214">
        <v>43173</v>
      </c>
      <c r="M413" s="214">
        <v>43173</v>
      </c>
      <c r="N413" s="210" t="s">
        <v>2574</v>
      </c>
      <c r="O413" s="210" t="s">
        <v>2573</v>
      </c>
    </row>
    <row r="414" spans="1:15">
      <c r="A414" s="210">
        <v>117</v>
      </c>
      <c r="B414" s="211" t="s">
        <v>1261</v>
      </c>
      <c r="C414" s="210">
        <v>0.67699999999999994</v>
      </c>
      <c r="D414" s="210">
        <v>8.0625999999999998</v>
      </c>
      <c r="E414" s="210">
        <v>0.2006</v>
      </c>
      <c r="F414" s="210">
        <f t="shared" si="26"/>
        <v>8.2631999999999994</v>
      </c>
      <c r="G414" s="210">
        <v>8.1191999999999993</v>
      </c>
      <c r="H414" s="210">
        <f t="shared" si="25"/>
        <v>0.14400000000000013</v>
      </c>
      <c r="I414" s="210">
        <f t="shared" si="27"/>
        <v>5.6599999999999873E-2</v>
      </c>
      <c r="J414" s="210">
        <f t="shared" si="28"/>
        <v>28.215353938185377</v>
      </c>
      <c r="K414" s="210">
        <v>32</v>
      </c>
      <c r="L414" s="214">
        <v>43173</v>
      </c>
      <c r="M414" s="214">
        <v>43173</v>
      </c>
      <c r="N414" s="210" t="s">
        <v>2574</v>
      </c>
      <c r="O414" s="210" t="s">
        <v>2573</v>
      </c>
    </row>
    <row r="415" spans="1:15">
      <c r="A415" s="210">
        <v>118</v>
      </c>
      <c r="B415" s="215" t="s">
        <v>597</v>
      </c>
      <c r="C415" s="211">
        <v>1.3688</v>
      </c>
      <c r="D415" s="211">
        <v>7.8598999999999997</v>
      </c>
      <c r="E415" s="211">
        <v>0.19980000000000001</v>
      </c>
      <c r="F415" s="210">
        <f t="shared" si="26"/>
        <v>8.0596999999999994</v>
      </c>
      <c r="G415" s="210">
        <v>7.8691000000000004</v>
      </c>
      <c r="H415" s="210">
        <f t="shared" si="25"/>
        <v>0.19059999999999899</v>
      </c>
      <c r="I415" s="210">
        <f t="shared" si="27"/>
        <v>9.2000000000010129E-3</v>
      </c>
      <c r="J415" s="210">
        <f t="shared" si="28"/>
        <v>4.604604604605111</v>
      </c>
      <c r="K415" s="210">
        <v>17</v>
      </c>
      <c r="L415" s="210"/>
      <c r="M415" s="210"/>
      <c r="N415" s="210"/>
      <c r="O415" s="210"/>
    </row>
    <row r="416" spans="1:15">
      <c r="A416" s="210">
        <v>118</v>
      </c>
      <c r="B416" s="215" t="s">
        <v>646</v>
      </c>
      <c r="C416" s="211">
        <v>1.0033000000000001</v>
      </c>
      <c r="D416" s="211">
        <v>9.0030999999999999</v>
      </c>
      <c r="E416" s="211">
        <v>0.20230000000000001</v>
      </c>
      <c r="F416" s="210">
        <f t="shared" si="26"/>
        <v>9.2053999999999991</v>
      </c>
      <c r="G416" s="210">
        <v>9.1862999999999992</v>
      </c>
      <c r="H416" s="210">
        <f t="shared" si="25"/>
        <v>1.9099999999999895E-2</v>
      </c>
      <c r="I416" s="210">
        <f t="shared" si="27"/>
        <v>0.18320000000000011</v>
      </c>
      <c r="J416" s="210">
        <f t="shared" si="28"/>
        <v>90.558576371725209</v>
      </c>
      <c r="K416" s="210">
        <v>18</v>
      </c>
      <c r="L416" s="210"/>
      <c r="M416" s="210"/>
      <c r="N416" s="210"/>
      <c r="O416" s="210"/>
    </row>
    <row r="417" spans="1:15">
      <c r="A417" s="210">
        <v>118</v>
      </c>
      <c r="B417" s="215" t="s">
        <v>1259</v>
      </c>
      <c r="C417" s="211">
        <v>0.46929999999999999</v>
      </c>
      <c r="D417" s="211">
        <v>7.7736999999999998</v>
      </c>
      <c r="E417" s="211">
        <v>0.20050000000000001</v>
      </c>
      <c r="F417" s="210">
        <f t="shared" si="26"/>
        <v>7.9741999999999997</v>
      </c>
      <c r="G417" s="210">
        <v>7.7986000000000004</v>
      </c>
      <c r="H417" s="210">
        <f t="shared" si="25"/>
        <v>0.17559999999999931</v>
      </c>
      <c r="I417" s="210">
        <f t="shared" si="27"/>
        <v>2.4900000000000699E-2</v>
      </c>
      <c r="J417" s="210">
        <f t="shared" si="28"/>
        <v>12.418952618454213</v>
      </c>
      <c r="K417" s="210">
        <v>19</v>
      </c>
      <c r="M417" s="210"/>
      <c r="N417" s="210"/>
      <c r="O417" s="210"/>
    </row>
    <row r="418" spans="1:15">
      <c r="A418" s="210">
        <v>118</v>
      </c>
      <c r="B418" s="215" t="s">
        <v>1369</v>
      </c>
      <c r="C418" s="211">
        <v>0.379</v>
      </c>
      <c r="D418" s="210">
        <v>8.0647000000000002</v>
      </c>
      <c r="E418" s="211">
        <v>0.20280000000000001</v>
      </c>
      <c r="F418" s="210">
        <f t="shared" si="26"/>
        <v>8.2675000000000001</v>
      </c>
      <c r="G418" s="210">
        <v>8.0952000000000002</v>
      </c>
      <c r="H418" s="210">
        <f t="shared" si="25"/>
        <v>0.1722999999999999</v>
      </c>
      <c r="I418" s="210">
        <f t="shared" si="27"/>
        <v>3.050000000000011E-2</v>
      </c>
      <c r="J418" s="210">
        <f t="shared" si="28"/>
        <v>15.039447731755478</v>
      </c>
      <c r="K418" s="210">
        <v>20</v>
      </c>
      <c r="L418" s="210"/>
      <c r="M418" s="210"/>
      <c r="N418" s="210"/>
      <c r="O418" s="210"/>
    </row>
    <row r="419" spans="1:15">
      <c r="A419" s="210">
        <v>119</v>
      </c>
      <c r="B419" s="210" t="s">
        <v>615</v>
      </c>
      <c r="C419" s="210">
        <v>1.0528</v>
      </c>
      <c r="D419" s="211">
        <v>8.7311999999999994</v>
      </c>
      <c r="E419" s="211">
        <v>0.2072</v>
      </c>
      <c r="F419" s="210">
        <f t="shared" si="26"/>
        <v>8.9383999999999997</v>
      </c>
      <c r="G419" s="210">
        <v>8.7446000000000002</v>
      </c>
      <c r="H419" s="210">
        <f t="shared" si="25"/>
        <v>0.19379999999999953</v>
      </c>
      <c r="I419" s="210">
        <f t="shared" si="27"/>
        <v>1.3400000000000467E-2</v>
      </c>
      <c r="J419" s="210">
        <f t="shared" si="28"/>
        <v>6.4671814671816925</v>
      </c>
      <c r="K419" s="210">
        <v>25</v>
      </c>
      <c r="L419" s="214">
        <v>43197</v>
      </c>
      <c r="M419" s="214">
        <v>43197</v>
      </c>
      <c r="N419" s="210"/>
      <c r="O419" s="210"/>
    </row>
    <row r="420" spans="1:15">
      <c r="A420" s="210">
        <v>119</v>
      </c>
      <c r="B420" s="210" t="s">
        <v>1248</v>
      </c>
      <c r="C420" s="210">
        <v>0.43930000000000002</v>
      </c>
      <c r="D420" s="211">
        <v>11.091799999999999</v>
      </c>
      <c r="E420" s="211">
        <v>0.20100000000000001</v>
      </c>
      <c r="F420" s="210">
        <f t="shared" si="26"/>
        <v>11.2928</v>
      </c>
      <c r="G420" s="210">
        <v>11.1129</v>
      </c>
      <c r="H420" s="210">
        <f t="shared" si="25"/>
        <v>0.17989999999999995</v>
      </c>
      <c r="I420" s="210">
        <f t="shared" si="27"/>
        <v>2.1100000000000063E-2</v>
      </c>
      <c r="J420" s="210">
        <f t="shared" si="28"/>
        <v>10.497512437810975</v>
      </c>
      <c r="K420" s="210">
        <v>26</v>
      </c>
      <c r="L420" s="214">
        <v>43197</v>
      </c>
      <c r="M420" s="214">
        <v>43197</v>
      </c>
      <c r="N420" s="210"/>
      <c r="O420" s="210"/>
    </row>
    <row r="421" spans="1:15">
      <c r="A421" s="210">
        <v>119</v>
      </c>
      <c r="B421" s="210" t="s">
        <v>1393</v>
      </c>
      <c r="C421" s="210">
        <v>0.46510000000000001</v>
      </c>
      <c r="D421" s="211">
        <v>9.6732999999999993</v>
      </c>
      <c r="E421" s="211">
        <v>0.2094</v>
      </c>
      <c r="F421" s="210">
        <f t="shared" si="26"/>
        <v>9.8826999999999998</v>
      </c>
      <c r="G421" s="210">
        <v>9.7062000000000008</v>
      </c>
      <c r="H421" s="210">
        <f t="shared" si="25"/>
        <v>0.17649999999999899</v>
      </c>
      <c r="I421" s="210">
        <f t="shared" si="27"/>
        <v>3.2900000000001012E-2</v>
      </c>
      <c r="J421" s="210">
        <f t="shared" si="28"/>
        <v>15.711556829035821</v>
      </c>
      <c r="K421" s="210">
        <v>27</v>
      </c>
      <c r="L421" s="214">
        <v>43197</v>
      </c>
      <c r="M421" s="214">
        <v>43197</v>
      </c>
      <c r="N421" s="210"/>
      <c r="O421" s="210"/>
    </row>
    <row r="422" spans="1:15">
      <c r="A422" s="210">
        <v>120</v>
      </c>
      <c r="B422" s="215" t="s">
        <v>547</v>
      </c>
      <c r="C422" s="210">
        <v>1.1739999999999999</v>
      </c>
      <c r="D422" s="210">
        <v>7.9604999999999997</v>
      </c>
      <c r="E422" s="210">
        <v>0.20899999999999999</v>
      </c>
      <c r="F422" s="210">
        <f t="shared" si="26"/>
        <v>8.1694999999999993</v>
      </c>
      <c r="G422" s="210">
        <v>7.9695999999999998</v>
      </c>
      <c r="H422" s="210">
        <f t="shared" ref="H422:H485" si="29">(F422-G422)</f>
        <v>0.19989999999999952</v>
      </c>
      <c r="I422" s="210">
        <f t="shared" si="27"/>
        <v>9.1000000000004688E-3</v>
      </c>
      <c r="J422" s="210">
        <f t="shared" si="28"/>
        <v>4.3540669856461571</v>
      </c>
      <c r="K422" s="210">
        <v>5</v>
      </c>
      <c r="L422" s="214">
        <v>43174</v>
      </c>
      <c r="M422" s="214">
        <v>43174</v>
      </c>
      <c r="N422" s="210" t="s">
        <v>2574</v>
      </c>
      <c r="O422" s="210" t="s">
        <v>2569</v>
      </c>
    </row>
    <row r="423" spans="1:15">
      <c r="A423" s="210">
        <v>120</v>
      </c>
      <c r="B423" s="215" t="s">
        <v>1352</v>
      </c>
      <c r="C423" s="210">
        <v>0.36299999999999999</v>
      </c>
      <c r="D423" s="210">
        <v>9.1562000000000001</v>
      </c>
      <c r="E423" s="210">
        <v>0.20130000000000001</v>
      </c>
      <c r="F423" s="210">
        <f t="shared" si="26"/>
        <v>9.3574999999999999</v>
      </c>
      <c r="G423" s="210">
        <v>9.1860999999999997</v>
      </c>
      <c r="H423" s="210">
        <f t="shared" si="29"/>
        <v>0.17140000000000022</v>
      </c>
      <c r="I423" s="210">
        <f t="shared" si="27"/>
        <v>2.9899999999999788E-2</v>
      </c>
      <c r="J423" s="210">
        <f t="shared" si="28"/>
        <v>14.853452558370487</v>
      </c>
      <c r="K423" s="210">
        <v>6</v>
      </c>
      <c r="L423" s="214">
        <v>43174</v>
      </c>
      <c r="M423" s="214">
        <v>43174</v>
      </c>
      <c r="N423" s="210" t="s">
        <v>2574</v>
      </c>
      <c r="O423" s="210" t="s">
        <v>2569</v>
      </c>
    </row>
    <row r="424" spans="1:15">
      <c r="A424" s="210">
        <v>120</v>
      </c>
      <c r="B424" s="215" t="s">
        <v>1292</v>
      </c>
      <c r="C424" s="210">
        <v>0.44650000000000001</v>
      </c>
      <c r="D424" s="210">
        <v>8.4435000000000002</v>
      </c>
      <c r="E424" s="210">
        <v>0.21010000000000001</v>
      </c>
      <c r="F424" s="210">
        <f t="shared" si="26"/>
        <v>8.6536000000000008</v>
      </c>
      <c r="G424" s="210">
        <v>8.4864999999999995</v>
      </c>
      <c r="H424" s="210">
        <f t="shared" si="29"/>
        <v>0.16710000000000136</v>
      </c>
      <c r="I424" s="210">
        <f t="shared" si="27"/>
        <v>4.299999999999865E-2</v>
      </c>
      <c r="J424" s="210">
        <f t="shared" si="28"/>
        <v>20.466444550213541</v>
      </c>
      <c r="K424" s="210">
        <v>7</v>
      </c>
      <c r="L424" s="214">
        <v>43174</v>
      </c>
      <c r="M424" s="214">
        <v>43174</v>
      </c>
      <c r="N424" s="210" t="s">
        <v>2574</v>
      </c>
      <c r="O424" s="210" t="s">
        <v>2569</v>
      </c>
    </row>
    <row r="425" spans="1:15">
      <c r="A425" s="210">
        <v>121</v>
      </c>
      <c r="B425" s="210" t="s">
        <v>577</v>
      </c>
      <c r="C425" s="210">
        <v>1.2749999999999999</v>
      </c>
      <c r="D425" s="210">
        <v>9.2199000000000009</v>
      </c>
      <c r="E425" s="210">
        <v>0.2009</v>
      </c>
      <c r="F425" s="210">
        <f t="shared" si="26"/>
        <v>9.4208000000000016</v>
      </c>
      <c r="G425" s="210">
        <v>9.2349999999999994</v>
      </c>
      <c r="H425" s="210">
        <f t="shared" si="29"/>
        <v>0.18580000000000219</v>
      </c>
      <c r="I425" s="210">
        <f t="shared" si="27"/>
        <v>1.509999999999781E-2</v>
      </c>
      <c r="J425" s="210">
        <f t="shared" si="28"/>
        <v>7.5161772025872624</v>
      </c>
      <c r="K425" s="210">
        <v>9</v>
      </c>
      <c r="L425" s="214">
        <v>43188</v>
      </c>
      <c r="M425" s="214">
        <v>43188</v>
      </c>
      <c r="N425" s="210"/>
      <c r="O425" s="210"/>
    </row>
    <row r="426" spans="1:15">
      <c r="A426" s="210">
        <v>121</v>
      </c>
      <c r="B426" s="210" t="s">
        <v>609</v>
      </c>
      <c r="C426" s="210">
        <v>1.419</v>
      </c>
      <c r="D426" s="210">
        <v>10.0755</v>
      </c>
      <c r="E426" s="210">
        <v>0.2034</v>
      </c>
      <c r="F426" s="210">
        <f t="shared" si="26"/>
        <v>10.2789</v>
      </c>
      <c r="G426" s="210">
        <v>10.0906</v>
      </c>
      <c r="H426" s="210">
        <f t="shared" si="29"/>
        <v>0.18829999999999991</v>
      </c>
      <c r="I426" s="210">
        <f t="shared" si="27"/>
        <v>1.5100000000000086E-2</v>
      </c>
      <c r="J426" s="210">
        <f t="shared" si="28"/>
        <v>7.423795476892864</v>
      </c>
      <c r="K426" s="210">
        <v>10</v>
      </c>
      <c r="L426" s="214">
        <v>43188</v>
      </c>
      <c r="M426" s="214">
        <v>43188</v>
      </c>
      <c r="N426" s="210"/>
      <c r="O426" s="210"/>
    </row>
    <row r="427" spans="1:15">
      <c r="A427" s="210">
        <v>121</v>
      </c>
      <c r="B427" s="210" t="s">
        <v>1225</v>
      </c>
      <c r="C427" s="210">
        <v>0.42509999999999998</v>
      </c>
      <c r="D427" s="210">
        <v>11.153499999999999</v>
      </c>
      <c r="E427" s="210">
        <v>0.20530000000000001</v>
      </c>
      <c r="F427" s="210">
        <f t="shared" si="26"/>
        <v>11.358799999999999</v>
      </c>
      <c r="G427" s="210">
        <v>11.174300000000001</v>
      </c>
      <c r="H427" s="210">
        <f t="shared" si="29"/>
        <v>0.18449999999999811</v>
      </c>
      <c r="I427" s="210">
        <f t="shared" si="27"/>
        <v>2.08000000000019E-2</v>
      </c>
      <c r="J427" s="210">
        <f t="shared" si="28"/>
        <v>10.131514856308767</v>
      </c>
      <c r="K427" s="210">
        <v>11</v>
      </c>
      <c r="L427" s="214">
        <v>43188</v>
      </c>
      <c r="M427" s="214">
        <v>43188</v>
      </c>
      <c r="N427" s="210"/>
      <c r="O427" s="210"/>
    </row>
    <row r="428" spans="1:15">
      <c r="A428" s="210">
        <v>121</v>
      </c>
      <c r="B428" s="210" t="s">
        <v>1384</v>
      </c>
      <c r="C428" s="210">
        <v>0.438</v>
      </c>
      <c r="D428" s="210">
        <v>11.453799999999999</v>
      </c>
      <c r="E428" s="210">
        <v>0.20799999999999999</v>
      </c>
      <c r="F428" s="210">
        <f t="shared" si="26"/>
        <v>11.661799999999999</v>
      </c>
      <c r="G428" s="210">
        <v>11.4787</v>
      </c>
      <c r="H428" s="210">
        <f t="shared" si="29"/>
        <v>0.1830999999999996</v>
      </c>
      <c r="I428" s="210">
        <f t="shared" si="27"/>
        <v>2.4900000000000394E-2</v>
      </c>
      <c r="J428" s="210">
        <f t="shared" si="28"/>
        <v>11.971153846154037</v>
      </c>
      <c r="K428" s="210">
        <v>12</v>
      </c>
      <c r="L428" s="214">
        <v>43188</v>
      </c>
      <c r="M428" s="214">
        <v>43188</v>
      </c>
      <c r="N428" s="210"/>
      <c r="O428" s="210"/>
    </row>
    <row r="429" spans="1:15">
      <c r="A429" s="210">
        <v>122</v>
      </c>
      <c r="B429" s="215" t="s">
        <v>712</v>
      </c>
      <c r="C429" s="210">
        <v>0.999</v>
      </c>
      <c r="D429" s="211">
        <v>8.3536999999999999</v>
      </c>
      <c r="E429" s="211">
        <v>0.20200000000000001</v>
      </c>
      <c r="F429" s="210">
        <f t="shared" si="26"/>
        <v>8.5556999999999999</v>
      </c>
      <c r="G429" s="210">
        <v>8.3711000000000002</v>
      </c>
      <c r="H429" s="210">
        <f t="shared" si="29"/>
        <v>0.18459999999999965</v>
      </c>
      <c r="I429" s="210">
        <f t="shared" si="27"/>
        <v>1.740000000000036E-2</v>
      </c>
      <c r="J429" s="210">
        <f t="shared" si="28"/>
        <v>8.6138613861387903</v>
      </c>
      <c r="K429" s="210">
        <v>5</v>
      </c>
      <c r="L429" s="212">
        <v>43181.645833333336</v>
      </c>
      <c r="M429" s="212">
        <v>43181.833333333336</v>
      </c>
      <c r="N429" s="210" t="s">
        <v>2574</v>
      </c>
      <c r="O429" s="210"/>
    </row>
    <row r="430" spans="1:15">
      <c r="A430" s="210">
        <v>122</v>
      </c>
      <c r="B430" s="215" t="s">
        <v>1130</v>
      </c>
      <c r="C430" s="210">
        <v>0.99909999999999999</v>
      </c>
      <c r="D430" s="211">
        <v>8.0879999999999992</v>
      </c>
      <c r="E430" s="211">
        <v>0.1983</v>
      </c>
      <c r="F430" s="210">
        <f t="shared" si="26"/>
        <v>8.2862999999999989</v>
      </c>
      <c r="G430" s="210">
        <v>8.1047999999999991</v>
      </c>
      <c r="H430" s="210">
        <f t="shared" si="29"/>
        <v>0.18149999999999977</v>
      </c>
      <c r="I430" s="210">
        <f t="shared" si="27"/>
        <v>1.6800000000000231E-2</v>
      </c>
      <c r="J430" s="210">
        <f t="shared" si="28"/>
        <v>8.4720121028745492</v>
      </c>
      <c r="K430" s="210">
        <v>6</v>
      </c>
      <c r="L430" s="212">
        <v>43181.645833333336</v>
      </c>
      <c r="M430" s="212">
        <v>43181.833333333336</v>
      </c>
      <c r="N430" s="210" t="s">
        <v>2574</v>
      </c>
      <c r="O430" s="210"/>
    </row>
    <row r="431" spans="1:15">
      <c r="A431" s="210">
        <v>122</v>
      </c>
      <c r="B431" s="215" t="s">
        <v>1211</v>
      </c>
      <c r="C431" s="210">
        <v>0.41839999999999999</v>
      </c>
      <c r="D431" s="211">
        <v>8.2185000000000006</v>
      </c>
      <c r="E431" s="211">
        <v>0.20039999999999999</v>
      </c>
      <c r="F431" s="210">
        <f t="shared" si="26"/>
        <v>8.4189000000000007</v>
      </c>
      <c r="G431" s="210">
        <v>8.2510999999999992</v>
      </c>
      <c r="H431" s="210">
        <f t="shared" si="29"/>
        <v>0.1678000000000015</v>
      </c>
      <c r="I431" s="210">
        <f t="shared" si="27"/>
        <v>3.2599999999998491E-2</v>
      </c>
      <c r="J431" s="210">
        <f t="shared" si="28"/>
        <v>16.267465069859526</v>
      </c>
      <c r="K431" s="210">
        <v>7</v>
      </c>
      <c r="L431" s="212">
        <v>43181.645833333336</v>
      </c>
      <c r="M431" s="212">
        <v>43181.833333333336</v>
      </c>
      <c r="N431" s="210" t="s">
        <v>2574</v>
      </c>
      <c r="O431" s="210"/>
    </row>
    <row r="432" spans="1:15">
      <c r="A432" s="210">
        <v>122</v>
      </c>
      <c r="B432" s="215" t="s">
        <v>1190</v>
      </c>
      <c r="C432" s="210">
        <v>0.55149999999999999</v>
      </c>
      <c r="D432" s="211">
        <v>8.1179000000000006</v>
      </c>
      <c r="E432" s="211">
        <v>0.20180000000000001</v>
      </c>
      <c r="F432" s="210">
        <f t="shared" si="26"/>
        <v>8.319700000000001</v>
      </c>
      <c r="G432" s="210">
        <v>8.1837</v>
      </c>
      <c r="H432" s="210">
        <f t="shared" si="29"/>
        <v>0.13600000000000101</v>
      </c>
      <c r="I432" s="210">
        <f t="shared" si="27"/>
        <v>6.5799999999998998E-2</v>
      </c>
      <c r="J432" s="210">
        <f t="shared" si="28"/>
        <v>32.606541129831015</v>
      </c>
      <c r="K432" s="210">
        <v>8</v>
      </c>
      <c r="L432" s="212">
        <v>43181.645833333336</v>
      </c>
      <c r="M432" s="212">
        <v>43181.833333333336</v>
      </c>
      <c r="N432" s="210" t="s">
        <v>2574</v>
      </c>
      <c r="O432" s="210"/>
    </row>
    <row r="433" spans="1:15">
      <c r="A433" s="210">
        <v>123</v>
      </c>
      <c r="B433" s="210" t="s">
        <v>675</v>
      </c>
      <c r="C433" s="210">
        <v>1.3335999999999999</v>
      </c>
      <c r="D433" s="211">
        <v>11.054</v>
      </c>
      <c r="E433" s="211">
        <v>0.20019999999999999</v>
      </c>
      <c r="F433" s="210">
        <f t="shared" si="26"/>
        <v>11.254200000000001</v>
      </c>
      <c r="G433" s="210">
        <v>11.0619</v>
      </c>
      <c r="H433" s="210">
        <f t="shared" si="29"/>
        <v>0.19230000000000125</v>
      </c>
      <c r="I433" s="210">
        <f t="shared" si="27"/>
        <v>7.8999999999987414E-3</v>
      </c>
      <c r="J433" s="210">
        <f t="shared" si="28"/>
        <v>3.9460539460533175</v>
      </c>
      <c r="K433" s="210">
        <v>13</v>
      </c>
      <c r="L433" s="214">
        <v>43199</v>
      </c>
      <c r="M433" s="214">
        <v>43199</v>
      </c>
      <c r="N433" s="210"/>
      <c r="O433" s="210"/>
    </row>
    <row r="434" spans="1:15">
      <c r="A434" s="210">
        <v>123</v>
      </c>
      <c r="B434" s="210" t="s">
        <v>1155</v>
      </c>
      <c r="C434" s="210">
        <v>0.63339999999999996</v>
      </c>
      <c r="D434" s="211">
        <v>11.1539</v>
      </c>
      <c r="E434" s="211">
        <v>0.20730000000000001</v>
      </c>
      <c r="F434" s="210">
        <f t="shared" si="26"/>
        <v>11.3612</v>
      </c>
      <c r="G434" s="210">
        <v>11.182</v>
      </c>
      <c r="H434" s="210">
        <f t="shared" si="29"/>
        <v>0.1791999999999998</v>
      </c>
      <c r="I434" s="210">
        <f t="shared" si="27"/>
        <v>2.8100000000000208E-2</v>
      </c>
      <c r="J434" s="210">
        <f t="shared" si="28"/>
        <v>13.555233960443902</v>
      </c>
      <c r="K434" s="210">
        <v>14</v>
      </c>
      <c r="L434" s="214">
        <v>43199</v>
      </c>
      <c r="M434" s="214">
        <v>43199</v>
      </c>
      <c r="N434" s="210"/>
      <c r="O434" s="210"/>
    </row>
    <row r="435" spans="1:15">
      <c r="A435" s="210">
        <v>123</v>
      </c>
      <c r="B435" s="210" t="s">
        <v>1356</v>
      </c>
      <c r="C435" s="210">
        <v>0.40899999999999997</v>
      </c>
      <c r="D435" s="211">
        <v>9.2202000000000002</v>
      </c>
      <c r="E435" s="211">
        <v>0.2029</v>
      </c>
      <c r="F435" s="210">
        <f t="shared" si="26"/>
        <v>9.4230999999999998</v>
      </c>
      <c r="G435" s="210">
        <v>9.2517999999999994</v>
      </c>
      <c r="H435" s="210">
        <f t="shared" si="29"/>
        <v>0.17130000000000045</v>
      </c>
      <c r="I435" s="210">
        <f t="shared" si="27"/>
        <v>3.1599999999999545E-2</v>
      </c>
      <c r="J435" s="210">
        <f t="shared" si="28"/>
        <v>15.574174470182131</v>
      </c>
      <c r="K435" s="210">
        <v>15</v>
      </c>
      <c r="L435" s="214">
        <v>43199</v>
      </c>
      <c r="M435" s="214">
        <v>43199</v>
      </c>
      <c r="N435" s="210"/>
      <c r="O435" s="210"/>
    </row>
    <row r="436" spans="1:15">
      <c r="A436" s="210">
        <v>123</v>
      </c>
      <c r="B436" s="210" t="s">
        <v>566</v>
      </c>
      <c r="C436" s="210">
        <f>1.2391+E436</f>
        <v>1.4423000000000001</v>
      </c>
      <c r="D436" s="211">
        <v>9.0521999999999991</v>
      </c>
      <c r="E436" s="211">
        <v>0.20319999999999999</v>
      </c>
      <c r="F436" s="210">
        <f t="shared" si="26"/>
        <v>9.2553999999999998</v>
      </c>
      <c r="G436" s="210">
        <v>9.1052</v>
      </c>
      <c r="H436" s="210">
        <f t="shared" si="29"/>
        <v>0.15019999999999989</v>
      </c>
      <c r="I436" s="210">
        <f t="shared" si="27"/>
        <v>5.3000000000000103E-2</v>
      </c>
      <c r="J436" s="210">
        <f t="shared" si="28"/>
        <v>26.082677165354383</v>
      </c>
      <c r="K436" s="210">
        <v>23</v>
      </c>
      <c r="L436" s="214">
        <v>43174</v>
      </c>
      <c r="M436" s="214">
        <v>43174</v>
      </c>
      <c r="N436" s="210" t="s">
        <v>2574</v>
      </c>
      <c r="O436" s="210" t="s">
        <v>2569</v>
      </c>
    </row>
    <row r="437" spans="1:15">
      <c r="A437" s="210">
        <v>124</v>
      </c>
      <c r="B437" s="215" t="s">
        <v>670</v>
      </c>
      <c r="C437" s="210">
        <v>1.2547999999999999</v>
      </c>
      <c r="D437" s="211">
        <v>9.9168000000000003</v>
      </c>
      <c r="E437" s="211">
        <v>0.20200000000000001</v>
      </c>
      <c r="F437" s="210">
        <f t="shared" si="26"/>
        <v>10.1188</v>
      </c>
      <c r="G437" s="210">
        <v>9.9244000000000003</v>
      </c>
      <c r="H437" s="210">
        <f t="shared" si="29"/>
        <v>0.19439999999999991</v>
      </c>
      <c r="I437" s="210">
        <f t="shared" si="27"/>
        <v>7.6000000000001067E-3</v>
      </c>
      <c r="J437" s="210">
        <f t="shared" si="28"/>
        <v>3.762376237623815</v>
      </c>
      <c r="K437" s="210">
        <v>6</v>
      </c>
      <c r="L437" s="217">
        <v>43185.385416666664</v>
      </c>
      <c r="M437" s="210"/>
      <c r="N437" s="210" t="s">
        <v>2574</v>
      </c>
      <c r="O437" s="210"/>
    </row>
    <row r="438" spans="1:15">
      <c r="A438" s="210">
        <v>124</v>
      </c>
      <c r="B438" s="215" t="s">
        <v>1102</v>
      </c>
      <c r="C438" s="210">
        <v>1.2157</v>
      </c>
      <c r="D438" s="211">
        <v>11.4542</v>
      </c>
      <c r="E438" s="211">
        <v>0.20200000000000001</v>
      </c>
      <c r="F438" s="210">
        <f t="shared" si="26"/>
        <v>11.6562</v>
      </c>
      <c r="G438" s="210">
        <v>11.4687</v>
      </c>
      <c r="H438" s="210">
        <f t="shared" si="29"/>
        <v>0.1875</v>
      </c>
      <c r="I438" s="210">
        <f t="shared" si="27"/>
        <v>1.4500000000000013E-2</v>
      </c>
      <c r="J438" s="210">
        <f t="shared" si="28"/>
        <v>7.1782178217821846</v>
      </c>
      <c r="K438" s="210">
        <v>7</v>
      </c>
      <c r="L438" s="217">
        <v>43185.385416666664</v>
      </c>
      <c r="M438" s="210"/>
      <c r="N438" s="210" t="s">
        <v>2574</v>
      </c>
      <c r="O438" s="210"/>
    </row>
    <row r="439" spans="1:15">
      <c r="A439" s="210">
        <v>124</v>
      </c>
      <c r="B439" s="215" t="s">
        <v>1368</v>
      </c>
      <c r="C439" s="210">
        <v>0.40920000000000001</v>
      </c>
      <c r="D439" s="211">
        <v>10.0756</v>
      </c>
      <c r="E439" s="211">
        <v>0.20080000000000001</v>
      </c>
      <c r="F439" s="210">
        <f t="shared" si="26"/>
        <v>10.276399999999999</v>
      </c>
      <c r="G439" s="210">
        <v>10.100300000000001</v>
      </c>
      <c r="H439" s="210">
        <f t="shared" si="29"/>
        <v>0.17609999999999815</v>
      </c>
      <c r="I439" s="210">
        <f t="shared" si="27"/>
        <v>2.4700000000001859E-2</v>
      </c>
      <c r="J439" s="210">
        <f t="shared" si="28"/>
        <v>12.30079681274993</v>
      </c>
      <c r="K439" s="210">
        <v>8</v>
      </c>
      <c r="L439" s="217">
        <v>43185.385416666664</v>
      </c>
      <c r="M439" s="210"/>
      <c r="N439" s="210" t="s">
        <v>2574</v>
      </c>
      <c r="O439" s="210"/>
    </row>
    <row r="440" spans="1:15">
      <c r="A440" s="210">
        <v>124</v>
      </c>
      <c r="B440" s="215" t="s">
        <v>1183</v>
      </c>
      <c r="C440" s="210">
        <v>0.56330000000000002</v>
      </c>
      <c r="D440" s="211">
        <v>9.8217999999999996</v>
      </c>
      <c r="E440" s="211">
        <v>0.20699999999999999</v>
      </c>
      <c r="F440" s="210">
        <f t="shared" si="26"/>
        <v>10.0288</v>
      </c>
      <c r="G440" s="210">
        <v>9.8872</v>
      </c>
      <c r="H440" s="210">
        <f t="shared" si="29"/>
        <v>0.14160000000000039</v>
      </c>
      <c r="I440" s="210">
        <f t="shared" si="27"/>
        <v>6.5399999999999597E-2</v>
      </c>
      <c r="J440" s="210">
        <f t="shared" si="28"/>
        <v>31.594202898550535</v>
      </c>
      <c r="K440" s="210">
        <v>9</v>
      </c>
      <c r="L440" s="217">
        <v>43185.385416666664</v>
      </c>
      <c r="M440" s="210"/>
      <c r="N440" s="210" t="s">
        <v>2574</v>
      </c>
      <c r="O440" s="210"/>
    </row>
    <row r="441" spans="1:15">
      <c r="A441" s="210">
        <v>125</v>
      </c>
      <c r="B441" s="210" t="s">
        <v>655</v>
      </c>
      <c r="C441" s="210">
        <v>1.1584000000000001</v>
      </c>
      <c r="D441" s="211">
        <v>8.7596000000000007</v>
      </c>
      <c r="E441" s="211">
        <v>0.2006</v>
      </c>
      <c r="F441" s="210">
        <f t="shared" si="26"/>
        <v>8.9602000000000004</v>
      </c>
      <c r="G441" s="210">
        <v>8.7681000000000004</v>
      </c>
      <c r="H441" s="210">
        <f t="shared" si="29"/>
        <v>0.19209999999999994</v>
      </c>
      <c r="I441" s="210">
        <f t="shared" si="27"/>
        <v>8.5000000000000631E-3</v>
      </c>
      <c r="J441" s="210">
        <f t="shared" si="28"/>
        <v>4.2372881355932517</v>
      </c>
      <c r="K441" s="210">
        <v>13</v>
      </c>
      <c r="L441" s="214">
        <v>43197</v>
      </c>
      <c r="M441" s="214">
        <v>43197</v>
      </c>
      <c r="N441" s="210"/>
      <c r="O441" s="210"/>
    </row>
    <row r="442" spans="1:15">
      <c r="A442" s="210">
        <v>125</v>
      </c>
      <c r="B442" s="210" t="s">
        <v>581</v>
      </c>
      <c r="C442" s="210">
        <v>0.8</v>
      </c>
      <c r="D442" s="211">
        <v>8.7681000000000004</v>
      </c>
      <c r="E442" s="211">
        <v>0.2019</v>
      </c>
      <c r="F442" s="210">
        <f t="shared" si="26"/>
        <v>8.9700000000000006</v>
      </c>
      <c r="G442" s="210">
        <v>8.9550000000000001</v>
      </c>
      <c r="H442" s="210">
        <f t="shared" si="29"/>
        <v>1.5000000000000568E-2</v>
      </c>
      <c r="I442" s="210">
        <f t="shared" si="27"/>
        <v>0.18689999999999943</v>
      </c>
      <c r="J442" s="210">
        <f t="shared" si="28"/>
        <v>92.570579494799119</v>
      </c>
      <c r="K442" s="210">
        <v>14</v>
      </c>
      <c r="L442" s="214">
        <v>43197</v>
      </c>
      <c r="M442" s="214">
        <v>43197</v>
      </c>
      <c r="N442" s="210"/>
      <c r="O442" s="210"/>
    </row>
    <row r="443" spans="1:15">
      <c r="A443" s="210">
        <v>125</v>
      </c>
      <c r="B443" s="210" t="s">
        <v>1310</v>
      </c>
      <c r="C443" s="210">
        <v>0.40610000000000002</v>
      </c>
      <c r="D443" s="211">
        <v>7.9610000000000003</v>
      </c>
      <c r="E443" s="211">
        <v>0.2039</v>
      </c>
      <c r="F443" s="210">
        <f t="shared" si="26"/>
        <v>8.1649000000000012</v>
      </c>
      <c r="G443" s="210">
        <v>7.99</v>
      </c>
      <c r="H443" s="210">
        <f t="shared" si="29"/>
        <v>0.17490000000000094</v>
      </c>
      <c r="I443" s="210">
        <f t="shared" si="27"/>
        <v>2.8999999999999054E-2</v>
      </c>
      <c r="J443" s="210">
        <f t="shared" si="28"/>
        <v>14.222658165767069</v>
      </c>
      <c r="K443" s="210">
        <v>15</v>
      </c>
      <c r="L443" s="214">
        <v>43197</v>
      </c>
      <c r="M443" s="214">
        <v>43197</v>
      </c>
      <c r="N443" s="210"/>
      <c r="O443" s="210"/>
    </row>
    <row r="444" spans="1:15">
      <c r="A444" s="210">
        <v>125</v>
      </c>
      <c r="B444" s="210" t="s">
        <v>1257</v>
      </c>
      <c r="C444" s="210">
        <v>0.58720000000000006</v>
      </c>
      <c r="D444" s="211">
        <v>7.0933000000000002</v>
      </c>
      <c r="E444" s="211">
        <v>0.20130000000000001</v>
      </c>
      <c r="F444" s="210">
        <f t="shared" si="26"/>
        <v>7.2946</v>
      </c>
      <c r="G444" s="210">
        <v>7.1494999999999997</v>
      </c>
      <c r="H444" s="210">
        <f t="shared" si="29"/>
        <v>0.14510000000000023</v>
      </c>
      <c r="I444" s="210">
        <f t="shared" si="27"/>
        <v>5.6199999999999778E-2</v>
      </c>
      <c r="J444" s="210">
        <f t="shared" si="28"/>
        <v>27.918529557873711</v>
      </c>
      <c r="K444" s="210">
        <v>16</v>
      </c>
      <c r="L444" s="214">
        <v>43197</v>
      </c>
      <c r="M444" s="214">
        <v>43197</v>
      </c>
      <c r="N444" s="210"/>
      <c r="O444" s="210"/>
    </row>
    <row r="445" spans="1:15">
      <c r="A445" s="206">
        <v>126</v>
      </c>
      <c r="B445" s="206" t="s">
        <v>1086</v>
      </c>
      <c r="C445" s="206">
        <v>1.2043999999999999</v>
      </c>
      <c r="D445" s="206">
        <v>10.855700000000001</v>
      </c>
      <c r="E445" s="206">
        <v>0.20710000000000001</v>
      </c>
      <c r="F445" s="206">
        <f t="shared" si="26"/>
        <v>11.062800000000001</v>
      </c>
      <c r="G445" s="206">
        <v>10.863799999999999</v>
      </c>
      <c r="H445" s="206">
        <f t="shared" si="29"/>
        <v>0.19900000000000162</v>
      </c>
      <c r="I445" s="210">
        <f t="shared" si="27"/>
        <v>8.0999999999983863E-3</v>
      </c>
      <c r="J445" s="210">
        <f t="shared" si="28"/>
        <v>3.9111540318678832</v>
      </c>
      <c r="K445" s="206">
        <v>1</v>
      </c>
      <c r="L445" s="206">
        <v>43157.527777777781</v>
      </c>
      <c r="M445" s="206">
        <v>43157.694444444445</v>
      </c>
      <c r="N445" s="206" t="s">
        <v>2574</v>
      </c>
    </row>
    <row r="446" spans="1:15">
      <c r="A446" s="206">
        <v>126</v>
      </c>
      <c r="B446" s="206" t="s">
        <v>1209</v>
      </c>
      <c r="C446" s="206">
        <v>0.3841</v>
      </c>
      <c r="D446" s="206">
        <v>7.3541999999999996</v>
      </c>
      <c r="E446" s="206">
        <v>0.19570000000000001</v>
      </c>
      <c r="F446" s="206">
        <f t="shared" si="26"/>
        <v>7.5499000000000001</v>
      </c>
      <c r="G446" s="206">
        <v>7.3788</v>
      </c>
      <c r="H446" s="206">
        <f t="shared" si="29"/>
        <v>0.17110000000000003</v>
      </c>
      <c r="I446" s="210">
        <f t="shared" si="27"/>
        <v>2.4599999999999983E-2</v>
      </c>
      <c r="J446" s="210">
        <f t="shared" si="28"/>
        <v>12.570260602963709</v>
      </c>
      <c r="K446" s="206">
        <v>2</v>
      </c>
      <c r="L446" s="206">
        <v>43157.527777777781</v>
      </c>
      <c r="M446" s="206">
        <v>43157.694444444445</v>
      </c>
      <c r="N446" s="206" t="s">
        <v>2574</v>
      </c>
    </row>
    <row r="447" spans="1:15">
      <c r="A447" s="206">
        <v>126</v>
      </c>
      <c r="B447" s="206" t="s">
        <v>1301</v>
      </c>
      <c r="C447" s="206">
        <v>0.46610000000000001</v>
      </c>
      <c r="D447" s="206">
        <v>8.8634000000000004</v>
      </c>
      <c r="E447" s="206">
        <v>0.2009</v>
      </c>
      <c r="F447" s="206">
        <f t="shared" si="26"/>
        <v>9.0643000000000011</v>
      </c>
      <c r="G447" s="206">
        <v>8.8925000000000001</v>
      </c>
      <c r="H447" s="206">
        <f t="shared" si="29"/>
        <v>0.17180000000000106</v>
      </c>
      <c r="I447" s="210">
        <f t="shared" si="27"/>
        <v>2.9099999999998932E-2</v>
      </c>
      <c r="J447" s="210">
        <f t="shared" si="28"/>
        <v>14.484818317570399</v>
      </c>
      <c r="K447" s="206">
        <v>3</v>
      </c>
      <c r="L447" s="206">
        <v>43157.527777777781</v>
      </c>
      <c r="M447" s="206">
        <v>43157.694444444445</v>
      </c>
      <c r="N447" s="206" t="s">
        <v>2574</v>
      </c>
    </row>
    <row r="448" spans="1:15">
      <c r="A448" s="210">
        <v>127</v>
      </c>
      <c r="B448" s="210" t="s">
        <v>717</v>
      </c>
      <c r="C448" s="211">
        <v>1.2995000000000001</v>
      </c>
      <c r="D448" s="210">
        <v>8.9579000000000004</v>
      </c>
      <c r="E448" s="211">
        <v>0.20699999999999999</v>
      </c>
      <c r="F448" s="210">
        <f t="shared" si="26"/>
        <v>9.1649000000000012</v>
      </c>
      <c r="G448" s="210">
        <v>8.9731000000000005</v>
      </c>
      <c r="H448" s="210">
        <f t="shared" si="29"/>
        <v>0.19180000000000064</v>
      </c>
      <c r="I448" s="210">
        <f t="shared" si="27"/>
        <v>1.5199999999999353E-2</v>
      </c>
      <c r="J448" s="210">
        <f t="shared" si="28"/>
        <v>7.3429951690818136</v>
      </c>
      <c r="K448" s="210">
        <v>5</v>
      </c>
      <c r="L448" s="214">
        <v>43206</v>
      </c>
      <c r="M448" s="214">
        <v>43206</v>
      </c>
      <c r="N448" s="210"/>
      <c r="O448" s="210"/>
    </row>
    <row r="449" spans="1:15">
      <c r="A449" s="210">
        <v>127</v>
      </c>
      <c r="B449" s="210" t="s">
        <v>635</v>
      </c>
      <c r="C449" s="211">
        <v>1.2198</v>
      </c>
      <c r="D449" s="210">
        <v>7.8014000000000001</v>
      </c>
      <c r="E449" s="211">
        <v>0.20469999999999999</v>
      </c>
      <c r="F449" s="210">
        <f t="shared" si="26"/>
        <v>8.0061</v>
      </c>
      <c r="G449" s="210">
        <v>7.8133999999999997</v>
      </c>
      <c r="H449" s="210">
        <f t="shared" si="29"/>
        <v>0.19270000000000032</v>
      </c>
      <c r="I449" s="210">
        <f t="shared" si="27"/>
        <v>1.1999999999999678E-2</v>
      </c>
      <c r="J449" s="210">
        <f t="shared" si="28"/>
        <v>5.8622374206153776</v>
      </c>
      <c r="K449" s="210">
        <v>6</v>
      </c>
      <c r="L449" s="214">
        <v>43206</v>
      </c>
      <c r="M449" s="214">
        <v>43206</v>
      </c>
      <c r="N449" s="210"/>
      <c r="O449" s="210"/>
    </row>
    <row r="450" spans="1:15">
      <c r="A450" s="210">
        <v>127</v>
      </c>
      <c r="B450" s="210" t="s">
        <v>1363</v>
      </c>
      <c r="C450" s="211">
        <v>0.39150000000000001</v>
      </c>
      <c r="D450" s="210">
        <v>11.863099999999999</v>
      </c>
      <c r="E450" s="211">
        <v>0.20269999999999999</v>
      </c>
      <c r="F450" s="210">
        <f t="shared" ref="F450:F513" si="30">D450+E450</f>
        <v>12.065799999999999</v>
      </c>
      <c r="G450" s="210">
        <v>11.8986</v>
      </c>
      <c r="H450" s="210">
        <f t="shared" si="29"/>
        <v>0.16719999999999935</v>
      </c>
      <c r="I450" s="210">
        <f t="shared" ref="I450:I513" si="31">E450-H450</f>
        <v>3.5500000000000642E-2</v>
      </c>
      <c r="J450" s="210">
        <f t="shared" ref="J450:J513" si="32">(I450/E450)*100</f>
        <v>17.513566847558284</v>
      </c>
      <c r="K450" s="210">
        <v>7</v>
      </c>
      <c r="L450" s="214">
        <v>43206</v>
      </c>
      <c r="M450" s="214">
        <v>43206</v>
      </c>
      <c r="N450" s="210"/>
      <c r="O450" s="210"/>
    </row>
    <row r="451" spans="1:15">
      <c r="A451" s="210">
        <v>127</v>
      </c>
      <c r="B451" s="210" t="s">
        <v>1152</v>
      </c>
      <c r="C451" s="211">
        <v>0.39700000000000002</v>
      </c>
      <c r="D451" s="210">
        <v>10.7934</v>
      </c>
      <c r="E451" s="211">
        <v>0.19889999999999999</v>
      </c>
      <c r="F451" s="210">
        <f t="shared" si="30"/>
        <v>10.9923</v>
      </c>
      <c r="G451" s="210">
        <v>10.829700000000001</v>
      </c>
      <c r="H451" s="210">
        <f t="shared" si="29"/>
        <v>0.16259999999999941</v>
      </c>
      <c r="I451" s="210">
        <f t="shared" si="31"/>
        <v>3.6300000000000582E-2</v>
      </c>
      <c r="J451" s="210">
        <f t="shared" si="32"/>
        <v>18.25037707390678</v>
      </c>
      <c r="K451" s="210">
        <v>8</v>
      </c>
      <c r="L451" s="214">
        <v>43206</v>
      </c>
      <c r="M451" s="214">
        <v>43206</v>
      </c>
      <c r="N451" s="210"/>
      <c r="O451" s="210"/>
    </row>
    <row r="452" spans="1:15">
      <c r="A452" s="206">
        <v>128</v>
      </c>
      <c r="B452" s="206" t="s">
        <v>723</v>
      </c>
      <c r="C452" s="206">
        <v>1.1819999999999999</v>
      </c>
      <c r="D452" s="206">
        <v>8.7603000000000009</v>
      </c>
      <c r="E452" s="206">
        <v>0.20549999999999999</v>
      </c>
      <c r="F452" s="206">
        <f t="shared" si="30"/>
        <v>8.9658000000000015</v>
      </c>
      <c r="G452" s="206">
        <v>8.7693999999999992</v>
      </c>
      <c r="H452" s="206">
        <f t="shared" si="29"/>
        <v>0.19640000000000235</v>
      </c>
      <c r="I452" s="210">
        <f t="shared" si="31"/>
        <v>9.0999999999976378E-3</v>
      </c>
      <c r="J452" s="210">
        <f t="shared" si="32"/>
        <v>4.4282238442810895</v>
      </c>
      <c r="K452" s="206">
        <v>7</v>
      </c>
      <c r="L452" s="206">
        <v>43157.395833333336</v>
      </c>
      <c r="M452" s="206">
        <v>43157.569444444445</v>
      </c>
      <c r="N452" s="206" t="s">
        <v>2568</v>
      </c>
    </row>
    <row r="453" spans="1:15">
      <c r="A453" s="206">
        <v>128</v>
      </c>
      <c r="B453" s="206" t="s">
        <v>587</v>
      </c>
      <c r="C453" s="206">
        <v>1.8813</v>
      </c>
      <c r="D453" s="206">
        <v>8.1418999999999997</v>
      </c>
      <c r="E453" s="206">
        <v>0.20810000000000001</v>
      </c>
      <c r="F453" s="206">
        <f t="shared" si="30"/>
        <v>8.35</v>
      </c>
      <c r="G453" s="206">
        <v>8.2802000000000007</v>
      </c>
      <c r="H453" s="206">
        <f t="shared" si="29"/>
        <v>6.9799999999998974E-2</v>
      </c>
      <c r="I453" s="210">
        <f t="shared" si="31"/>
        <v>0.13830000000000103</v>
      </c>
      <c r="J453" s="210">
        <f t="shared" si="32"/>
        <v>66.458433445459406</v>
      </c>
      <c r="K453" s="206">
        <v>8</v>
      </c>
      <c r="L453" s="206">
        <v>43157.395833333336</v>
      </c>
      <c r="M453" s="206">
        <v>43157.569444444445</v>
      </c>
      <c r="N453" s="206" t="s">
        <v>2568</v>
      </c>
    </row>
    <row r="454" spans="1:15">
      <c r="A454" s="206">
        <v>128</v>
      </c>
      <c r="B454" s="206" t="s">
        <v>1216</v>
      </c>
      <c r="C454" s="206">
        <v>0.35189999999999999</v>
      </c>
      <c r="D454" s="206">
        <v>8.7677999999999994</v>
      </c>
      <c r="E454" s="206">
        <v>0.20730000000000001</v>
      </c>
      <c r="F454" s="206">
        <f t="shared" si="30"/>
        <v>8.9750999999999994</v>
      </c>
      <c r="G454" s="206">
        <v>8.7946000000000009</v>
      </c>
      <c r="H454" s="206">
        <f t="shared" si="29"/>
        <v>0.18049999999999855</v>
      </c>
      <c r="I454" s="210">
        <f t="shared" si="31"/>
        <v>2.6800000000001462E-2</v>
      </c>
      <c r="J454" s="210">
        <f t="shared" si="32"/>
        <v>12.928123492523619</v>
      </c>
      <c r="K454" s="206">
        <v>9</v>
      </c>
      <c r="L454" s="206">
        <v>43157.395833333336</v>
      </c>
      <c r="M454" s="206">
        <v>43157.569444444445</v>
      </c>
      <c r="N454" s="206" t="s">
        <v>2568</v>
      </c>
    </row>
    <row r="455" spans="1:15">
      <c r="A455" s="206">
        <v>128</v>
      </c>
      <c r="B455" s="206" t="s">
        <v>1217</v>
      </c>
      <c r="C455" s="206">
        <v>0.37309999999999999</v>
      </c>
      <c r="D455" s="206">
        <v>8.4431999999999992</v>
      </c>
      <c r="E455" s="206">
        <v>0.1978</v>
      </c>
      <c r="F455" s="206">
        <f t="shared" si="30"/>
        <v>8.641</v>
      </c>
      <c r="G455" s="206">
        <v>8.4629999999999992</v>
      </c>
      <c r="H455" s="206">
        <f t="shared" si="29"/>
        <v>0.17800000000000082</v>
      </c>
      <c r="I455" s="210">
        <f t="shared" si="31"/>
        <v>1.9799999999999179E-2</v>
      </c>
      <c r="J455" s="210">
        <f t="shared" si="32"/>
        <v>10.010111223457624</v>
      </c>
      <c r="K455" s="206">
        <v>10</v>
      </c>
      <c r="L455" s="206">
        <v>43157.395833333336</v>
      </c>
      <c r="M455" s="206">
        <v>43157.569444444445</v>
      </c>
      <c r="N455" s="206" t="s">
        <v>2568</v>
      </c>
    </row>
    <row r="456" spans="1:15">
      <c r="A456" s="210">
        <v>129</v>
      </c>
      <c r="B456" s="210" t="s">
        <v>621</v>
      </c>
      <c r="C456" s="210">
        <v>1.3351999999999999</v>
      </c>
      <c r="D456" s="211">
        <v>8.8605</v>
      </c>
      <c r="E456" s="211">
        <v>0.20200000000000001</v>
      </c>
      <c r="F456" s="210">
        <f t="shared" si="30"/>
        <v>9.0625</v>
      </c>
      <c r="G456" s="210">
        <v>8.8718000000000004</v>
      </c>
      <c r="H456" s="210">
        <f t="shared" si="29"/>
        <v>0.19069999999999965</v>
      </c>
      <c r="I456" s="210">
        <f t="shared" si="31"/>
        <v>1.1300000000000365E-2</v>
      </c>
      <c r="J456" s="210">
        <f t="shared" si="32"/>
        <v>5.5940594059407749</v>
      </c>
      <c r="K456" s="210">
        <v>12</v>
      </c>
      <c r="L456" s="214">
        <v>43174</v>
      </c>
      <c r="M456" s="214">
        <v>43174</v>
      </c>
      <c r="N456" s="210" t="s">
        <v>2574</v>
      </c>
      <c r="O456" s="210" t="s">
        <v>2569</v>
      </c>
    </row>
    <row r="457" spans="1:15">
      <c r="A457" s="210">
        <v>129</v>
      </c>
      <c r="B457" s="210" t="s">
        <v>1162</v>
      </c>
      <c r="C457" s="210">
        <v>0.39729999999999999</v>
      </c>
      <c r="D457" s="211">
        <v>11.2585</v>
      </c>
      <c r="E457" s="211">
        <v>0.20150000000000001</v>
      </c>
      <c r="F457" s="210">
        <f t="shared" si="30"/>
        <v>11.459999999999999</v>
      </c>
      <c r="G457" s="210">
        <v>11.289099999999999</v>
      </c>
      <c r="H457" s="210">
        <f t="shared" si="29"/>
        <v>0.17089999999999961</v>
      </c>
      <c r="I457" s="210">
        <f t="shared" si="31"/>
        <v>3.0600000000000405E-2</v>
      </c>
      <c r="J457" s="210">
        <f t="shared" si="32"/>
        <v>15.186104218362484</v>
      </c>
      <c r="K457" s="210">
        <v>13</v>
      </c>
      <c r="L457" s="214">
        <v>43174</v>
      </c>
      <c r="M457" s="214">
        <v>43174</v>
      </c>
      <c r="N457" s="210" t="s">
        <v>2574</v>
      </c>
      <c r="O457" s="210" t="s">
        <v>2569</v>
      </c>
    </row>
    <row r="458" spans="1:15">
      <c r="A458" s="210">
        <v>129</v>
      </c>
      <c r="B458" s="210" t="s">
        <v>1231</v>
      </c>
      <c r="C458" s="210">
        <v>0.39679999999999999</v>
      </c>
      <c r="D458" s="211">
        <v>9.0033999999999992</v>
      </c>
      <c r="E458" s="211">
        <v>0.2019</v>
      </c>
      <c r="F458" s="210">
        <f t="shared" si="30"/>
        <v>9.2052999999999994</v>
      </c>
      <c r="G458" s="210">
        <v>9.0358000000000001</v>
      </c>
      <c r="H458" s="210">
        <f t="shared" si="29"/>
        <v>0.16949999999999932</v>
      </c>
      <c r="I458" s="210">
        <f t="shared" si="31"/>
        <v>3.2400000000000678E-2</v>
      </c>
      <c r="J458" s="210">
        <f t="shared" si="32"/>
        <v>16.047548291233621</v>
      </c>
      <c r="K458" s="210">
        <v>14</v>
      </c>
      <c r="L458" s="214">
        <v>43174</v>
      </c>
      <c r="M458" s="214">
        <v>43174</v>
      </c>
      <c r="N458" s="210" t="s">
        <v>2574</v>
      </c>
      <c r="O458" s="210" t="s">
        <v>2569</v>
      </c>
    </row>
    <row r="459" spans="1:15">
      <c r="A459" s="210">
        <v>130</v>
      </c>
      <c r="B459" s="215" t="s">
        <v>708</v>
      </c>
      <c r="C459" s="211">
        <v>1.2664</v>
      </c>
      <c r="D459" s="211">
        <v>9.4850999999999992</v>
      </c>
      <c r="E459" s="211">
        <v>0.20419999999999999</v>
      </c>
      <c r="F459" s="210">
        <f t="shared" si="30"/>
        <v>9.6892999999999994</v>
      </c>
      <c r="G459" s="210">
        <v>9.4955999999999996</v>
      </c>
      <c r="H459" s="210">
        <f t="shared" si="29"/>
        <v>0.19369999999999976</v>
      </c>
      <c r="I459" s="210">
        <f t="shared" si="31"/>
        <v>1.0500000000000231E-2</v>
      </c>
      <c r="J459" s="210">
        <f t="shared" si="32"/>
        <v>5.1420176297748439</v>
      </c>
      <c r="K459" s="210">
        <v>33</v>
      </c>
      <c r="L459" s="212">
        <v>43181.645833333336</v>
      </c>
      <c r="M459" s="212">
        <v>43181.833333333336</v>
      </c>
      <c r="N459" s="210" t="s">
        <v>2574</v>
      </c>
      <c r="O459" s="210"/>
    </row>
    <row r="460" spans="1:15">
      <c r="A460" s="210">
        <v>130</v>
      </c>
      <c r="B460" s="215" t="s">
        <v>556</v>
      </c>
      <c r="C460" s="211">
        <v>1.3573</v>
      </c>
      <c r="D460" s="211">
        <v>11.0893</v>
      </c>
      <c r="E460" s="211">
        <v>0.2024</v>
      </c>
      <c r="F460" s="210">
        <f t="shared" si="30"/>
        <v>11.291700000000001</v>
      </c>
      <c r="G460" s="210">
        <v>11.0992</v>
      </c>
      <c r="H460" s="210">
        <f t="shared" si="29"/>
        <v>0.19250000000000078</v>
      </c>
      <c r="I460" s="210">
        <f t="shared" si="31"/>
        <v>9.899999999999215E-3</v>
      </c>
      <c r="J460" s="210">
        <f t="shared" si="32"/>
        <v>4.8913043478256997</v>
      </c>
      <c r="K460" s="210">
        <v>34</v>
      </c>
      <c r="L460" s="212">
        <v>43181.645833333336</v>
      </c>
      <c r="M460" s="212">
        <v>43181.833333333336</v>
      </c>
      <c r="N460" s="210" t="s">
        <v>2574</v>
      </c>
      <c r="O460" s="210"/>
    </row>
    <row r="461" spans="1:15">
      <c r="A461" s="210">
        <v>130</v>
      </c>
      <c r="B461" s="215" t="s">
        <v>1342</v>
      </c>
      <c r="C461" s="211">
        <v>0.3836</v>
      </c>
      <c r="D461" s="211">
        <v>9.7257999999999996</v>
      </c>
      <c r="E461" s="211">
        <v>0.20069999999999999</v>
      </c>
      <c r="F461" s="210">
        <f t="shared" si="30"/>
        <v>9.926499999999999</v>
      </c>
      <c r="G461" s="210">
        <v>9.7614000000000001</v>
      </c>
      <c r="H461" s="210">
        <f t="shared" si="29"/>
        <v>0.16509999999999891</v>
      </c>
      <c r="I461" s="210">
        <f t="shared" si="31"/>
        <v>3.5600000000001075E-2</v>
      </c>
      <c r="J461" s="210">
        <f t="shared" si="32"/>
        <v>17.737917289487331</v>
      </c>
      <c r="K461" s="210">
        <v>35</v>
      </c>
      <c r="L461" s="212">
        <v>43181.645833333336</v>
      </c>
      <c r="M461" s="212">
        <v>43181.833333333336</v>
      </c>
      <c r="N461" s="210" t="s">
        <v>2574</v>
      </c>
      <c r="O461" s="210"/>
    </row>
    <row r="462" spans="1:15">
      <c r="A462" s="210">
        <v>130</v>
      </c>
      <c r="B462" s="215" t="s">
        <v>1220</v>
      </c>
      <c r="C462" s="211">
        <v>0.35759999999999997</v>
      </c>
      <c r="D462" s="211">
        <v>10.0557</v>
      </c>
      <c r="E462" s="211">
        <v>0.20030000000000001</v>
      </c>
      <c r="F462" s="210">
        <f t="shared" si="30"/>
        <v>10.256</v>
      </c>
      <c r="G462" s="210">
        <v>10.081099999999999</v>
      </c>
      <c r="H462" s="210">
        <f t="shared" si="29"/>
        <v>0.17490000000000094</v>
      </c>
      <c r="I462" s="210">
        <f t="shared" si="31"/>
        <v>2.5399999999999062E-2</v>
      </c>
      <c r="J462" s="210">
        <f t="shared" si="32"/>
        <v>12.680978532201229</v>
      </c>
      <c r="K462" s="210">
        <v>36</v>
      </c>
      <c r="L462" s="212">
        <v>43181.645833333336</v>
      </c>
      <c r="M462" s="212">
        <v>43181.833333333336</v>
      </c>
      <c r="N462" s="210" t="s">
        <v>2574</v>
      </c>
      <c r="O462" s="210"/>
    </row>
    <row r="463" spans="1:15">
      <c r="A463" s="206">
        <v>131</v>
      </c>
      <c r="B463" s="206" t="s">
        <v>549</v>
      </c>
      <c r="C463" s="206">
        <v>1.3476999999999999</v>
      </c>
      <c r="D463" s="206">
        <v>7.9635999999999996</v>
      </c>
      <c r="E463" s="206">
        <v>0.21010000000000001</v>
      </c>
      <c r="F463" s="206">
        <f t="shared" si="30"/>
        <v>8.1737000000000002</v>
      </c>
      <c r="G463" s="206">
        <v>7.9714999999999998</v>
      </c>
      <c r="H463" s="206">
        <f t="shared" si="29"/>
        <v>0.20220000000000038</v>
      </c>
      <c r="I463" s="210">
        <f t="shared" si="31"/>
        <v>7.8999999999996295E-3</v>
      </c>
      <c r="J463" s="210">
        <f t="shared" si="32"/>
        <v>3.7601142313182434</v>
      </c>
      <c r="K463" s="206">
        <v>11</v>
      </c>
      <c r="L463" s="206">
        <v>43157.395833333336</v>
      </c>
      <c r="M463" s="206">
        <v>43157.569444444445</v>
      </c>
      <c r="N463" s="206" t="s">
        <v>2568</v>
      </c>
    </row>
    <row r="464" spans="1:15">
      <c r="A464" s="206">
        <v>131</v>
      </c>
      <c r="B464" s="206" t="s">
        <v>1304</v>
      </c>
      <c r="C464" s="206">
        <v>0.43230000000000002</v>
      </c>
      <c r="D464" s="206">
        <v>7.5270000000000001</v>
      </c>
      <c r="E464" s="206">
        <v>0.20150000000000001</v>
      </c>
      <c r="F464" s="206">
        <f t="shared" si="30"/>
        <v>7.7285000000000004</v>
      </c>
      <c r="G464" s="206">
        <v>7.5606999999999998</v>
      </c>
      <c r="H464" s="206">
        <f t="shared" si="29"/>
        <v>0.16780000000000062</v>
      </c>
      <c r="I464" s="210">
        <f t="shared" si="31"/>
        <v>3.3699999999999397E-2</v>
      </c>
      <c r="J464" s="210">
        <f t="shared" si="32"/>
        <v>16.72456575682352</v>
      </c>
      <c r="K464" s="206">
        <v>12</v>
      </c>
      <c r="L464" s="206">
        <v>43157.395833333336</v>
      </c>
      <c r="M464" s="206">
        <v>43157.569444444445</v>
      </c>
      <c r="N464" s="206" t="s">
        <v>2568</v>
      </c>
    </row>
    <row r="465" spans="1:15">
      <c r="A465" s="206">
        <v>131</v>
      </c>
      <c r="B465" s="206" t="s">
        <v>1282</v>
      </c>
      <c r="C465" s="206">
        <v>0.42449999999999999</v>
      </c>
      <c r="D465" s="206">
        <v>7.7755999999999998</v>
      </c>
      <c r="E465" s="206">
        <v>0.20480000000000001</v>
      </c>
      <c r="F465" s="206">
        <f t="shared" si="30"/>
        <v>7.9803999999999995</v>
      </c>
      <c r="G465" s="206">
        <v>7.8036000000000003</v>
      </c>
      <c r="H465" s="206">
        <f t="shared" si="29"/>
        <v>0.17679999999999918</v>
      </c>
      <c r="I465" s="210">
        <f t="shared" si="31"/>
        <v>2.800000000000083E-2</v>
      </c>
      <c r="J465" s="210">
        <f t="shared" si="32"/>
        <v>13.671875000000405</v>
      </c>
      <c r="K465" s="206">
        <v>13</v>
      </c>
      <c r="L465" s="206">
        <v>43157.395833333336</v>
      </c>
      <c r="M465" s="206">
        <v>43157.569444444445</v>
      </c>
      <c r="N465" s="206" t="s">
        <v>2568</v>
      </c>
    </row>
    <row r="466" spans="1:15">
      <c r="A466" s="210">
        <v>132</v>
      </c>
      <c r="B466" s="215" t="s">
        <v>664</v>
      </c>
      <c r="C466" s="210">
        <v>1.3210999999999999</v>
      </c>
      <c r="D466" s="210">
        <v>7.3539000000000003</v>
      </c>
      <c r="E466" s="210">
        <v>0.20399999999999999</v>
      </c>
      <c r="F466" s="210">
        <f t="shared" si="30"/>
        <v>7.5579000000000001</v>
      </c>
      <c r="G466" s="210">
        <v>7.3631000000000002</v>
      </c>
      <c r="H466" s="210">
        <f t="shared" si="29"/>
        <v>0.19479999999999986</v>
      </c>
      <c r="I466" s="210">
        <f t="shared" si="31"/>
        <v>9.2000000000001247E-3</v>
      </c>
      <c r="J466" s="210">
        <f t="shared" si="32"/>
        <v>4.5098039215686896</v>
      </c>
      <c r="K466" s="210">
        <v>13</v>
      </c>
      <c r="L466" s="214">
        <v>43188</v>
      </c>
      <c r="M466" s="214">
        <v>43188</v>
      </c>
      <c r="N466" s="210"/>
      <c r="O466" s="210"/>
    </row>
    <row r="467" spans="1:15">
      <c r="A467" s="210">
        <v>132</v>
      </c>
      <c r="B467" s="215" t="s">
        <v>605</v>
      </c>
      <c r="C467" s="210">
        <v>1.2561</v>
      </c>
      <c r="D467" s="210">
        <v>9.2353000000000005</v>
      </c>
      <c r="E467" s="210">
        <v>0.20530000000000001</v>
      </c>
      <c r="F467" s="210">
        <f t="shared" si="30"/>
        <v>9.4405999999999999</v>
      </c>
      <c r="G467" s="210">
        <v>9.4237000000000002</v>
      </c>
      <c r="H467" s="210">
        <f t="shared" si="29"/>
        <v>1.6899999999999693E-2</v>
      </c>
      <c r="I467" s="210">
        <f t="shared" si="31"/>
        <v>0.18840000000000032</v>
      </c>
      <c r="J467" s="210">
        <f t="shared" si="32"/>
        <v>91.768144179250029</v>
      </c>
      <c r="K467" s="210">
        <v>14</v>
      </c>
      <c r="L467" s="214">
        <v>43188</v>
      </c>
      <c r="M467" s="214">
        <v>43188</v>
      </c>
      <c r="N467" s="210"/>
      <c r="O467" s="210"/>
    </row>
    <row r="468" spans="1:15">
      <c r="A468" s="210">
        <v>132</v>
      </c>
      <c r="B468" s="215" t="s">
        <v>1271</v>
      </c>
      <c r="C468" s="210">
        <v>0.42670000000000002</v>
      </c>
      <c r="D468" s="210">
        <v>9.0214999999999996</v>
      </c>
      <c r="E468" s="210">
        <v>0.2014</v>
      </c>
      <c r="F468" s="210">
        <f t="shared" si="30"/>
        <v>9.2228999999999992</v>
      </c>
      <c r="G468" s="210">
        <v>9.0494000000000003</v>
      </c>
      <c r="H468" s="210">
        <f t="shared" si="29"/>
        <v>0.17349999999999888</v>
      </c>
      <c r="I468" s="210">
        <f t="shared" si="31"/>
        <v>2.7900000000001118E-2</v>
      </c>
      <c r="J468" s="210">
        <f t="shared" si="32"/>
        <v>13.853028798411678</v>
      </c>
      <c r="K468" s="210">
        <v>15</v>
      </c>
      <c r="L468" s="214">
        <v>43188</v>
      </c>
      <c r="M468" s="214">
        <v>43188</v>
      </c>
      <c r="N468" s="210"/>
      <c r="O468" s="210"/>
    </row>
    <row r="469" spans="1:15">
      <c r="A469" s="210">
        <v>132</v>
      </c>
      <c r="B469" s="215" t="s">
        <v>1325</v>
      </c>
      <c r="C469" s="210">
        <v>0.39979999999999999</v>
      </c>
      <c r="D469" s="210">
        <v>11.023</v>
      </c>
      <c r="E469" s="210">
        <v>0.2034</v>
      </c>
      <c r="F469" s="210">
        <f t="shared" si="30"/>
        <v>11.2264</v>
      </c>
      <c r="G469" s="210">
        <v>11.052199999999999</v>
      </c>
      <c r="H469" s="210">
        <f t="shared" si="29"/>
        <v>0.1742000000000008</v>
      </c>
      <c r="I469" s="210">
        <f t="shared" si="31"/>
        <v>2.9199999999999199E-2</v>
      </c>
      <c r="J469" s="210">
        <f t="shared" si="32"/>
        <v>14.355948869222813</v>
      </c>
      <c r="K469" s="210">
        <v>16</v>
      </c>
      <c r="L469" s="214">
        <v>43188</v>
      </c>
      <c r="M469" s="214">
        <v>43188</v>
      </c>
      <c r="N469" s="210"/>
      <c r="O469" s="210"/>
    </row>
    <row r="470" spans="1:15">
      <c r="A470" s="206">
        <v>133</v>
      </c>
      <c r="B470" s="206" t="s">
        <v>617</v>
      </c>
      <c r="C470" s="206">
        <v>1.3261000000000001</v>
      </c>
      <c r="D470" s="206">
        <v>8.8665000000000003</v>
      </c>
      <c r="E470" s="206">
        <v>0.1983</v>
      </c>
      <c r="F470" s="206">
        <f t="shared" si="30"/>
        <v>9.0648</v>
      </c>
      <c r="G470" s="206">
        <v>8.8714999999999993</v>
      </c>
      <c r="H470" s="206">
        <f t="shared" si="29"/>
        <v>0.19330000000000069</v>
      </c>
      <c r="I470" s="210">
        <f t="shared" si="31"/>
        <v>4.9999999999993106E-3</v>
      </c>
      <c r="J470" s="210">
        <f t="shared" si="32"/>
        <v>2.521432173474186</v>
      </c>
      <c r="K470" s="206">
        <v>14</v>
      </c>
      <c r="L470" s="206">
        <v>43157.395833333336</v>
      </c>
      <c r="M470" s="206">
        <v>43157.569444444445</v>
      </c>
      <c r="N470" s="206" t="s">
        <v>2568</v>
      </c>
    </row>
    <row r="471" spans="1:15">
      <c r="A471" s="206">
        <v>133</v>
      </c>
      <c r="B471" s="206" t="s">
        <v>544</v>
      </c>
      <c r="C471" s="206">
        <v>1.3281000000000001</v>
      </c>
      <c r="D471" s="206">
        <v>9.1540999999999997</v>
      </c>
      <c r="E471" s="206">
        <v>0.2009</v>
      </c>
      <c r="F471" s="206">
        <f t="shared" si="30"/>
        <v>9.3550000000000004</v>
      </c>
      <c r="G471" s="206">
        <v>9.1696000000000009</v>
      </c>
      <c r="H471" s="206">
        <f t="shared" si="29"/>
        <v>0.18539999999999957</v>
      </c>
      <c r="I471" s="210">
        <f t="shared" si="31"/>
        <v>1.550000000000043E-2</v>
      </c>
      <c r="J471" s="210">
        <f t="shared" si="32"/>
        <v>7.7152812344452117</v>
      </c>
      <c r="K471" s="206">
        <v>15</v>
      </c>
      <c r="L471" s="206">
        <v>43157.395833333336</v>
      </c>
      <c r="M471" s="206">
        <v>43157.569444444445</v>
      </c>
      <c r="N471" s="206" t="s">
        <v>2568</v>
      </c>
    </row>
    <row r="472" spans="1:15">
      <c r="A472" s="206">
        <v>133</v>
      </c>
      <c r="B472" s="206" t="s">
        <v>1251</v>
      </c>
      <c r="C472" s="206">
        <v>0.43490000000000001</v>
      </c>
      <c r="D472" s="206">
        <v>8.1328999999999994</v>
      </c>
      <c r="E472" s="206">
        <v>0.20250000000000001</v>
      </c>
      <c r="F472" s="206">
        <f t="shared" si="30"/>
        <v>8.3353999999999999</v>
      </c>
      <c r="G472" s="206">
        <v>8.1613000000000007</v>
      </c>
      <c r="H472" s="206">
        <f t="shared" si="29"/>
        <v>0.17409999999999926</v>
      </c>
      <c r="I472" s="210">
        <f t="shared" si="31"/>
        <v>2.8400000000000758E-2</v>
      </c>
      <c r="J472" s="210">
        <f t="shared" si="32"/>
        <v>14.024691358025066</v>
      </c>
      <c r="K472" s="206">
        <v>16</v>
      </c>
      <c r="L472" s="206">
        <v>43157.395833333336</v>
      </c>
      <c r="M472" s="206">
        <v>43157.569444444445</v>
      </c>
      <c r="N472" s="206" t="s">
        <v>2568</v>
      </c>
    </row>
    <row r="473" spans="1:15">
      <c r="A473" s="206">
        <v>133</v>
      </c>
      <c r="B473" s="206" t="s">
        <v>1204</v>
      </c>
      <c r="C473" s="206">
        <v>0.38790000000000002</v>
      </c>
      <c r="D473" s="206">
        <v>9.0521999999999991</v>
      </c>
      <c r="E473" s="206">
        <v>0.20130000000000001</v>
      </c>
      <c r="F473" s="206">
        <f t="shared" si="30"/>
        <v>9.2534999999999989</v>
      </c>
      <c r="G473" s="206">
        <v>9.0749999999999993</v>
      </c>
      <c r="H473" s="206">
        <f t="shared" si="29"/>
        <v>0.17849999999999966</v>
      </c>
      <c r="I473" s="210">
        <f t="shared" si="31"/>
        <v>2.2800000000000348E-2</v>
      </c>
      <c r="J473" s="210">
        <f t="shared" si="32"/>
        <v>11.326378539493467</v>
      </c>
      <c r="K473" s="206">
        <v>17</v>
      </c>
      <c r="L473" s="206">
        <v>43157.395833333336</v>
      </c>
      <c r="M473" s="206">
        <v>43157.569444444445</v>
      </c>
      <c r="N473" s="206" t="s">
        <v>2568</v>
      </c>
    </row>
    <row r="474" spans="1:15">
      <c r="A474" s="210">
        <v>134</v>
      </c>
      <c r="B474" s="215" t="s">
        <v>674</v>
      </c>
      <c r="C474" s="210">
        <v>1.3554999999999999</v>
      </c>
      <c r="D474" s="211">
        <v>9.3423999999999996</v>
      </c>
      <c r="E474" s="211">
        <v>0.20219999999999999</v>
      </c>
      <c r="F474" s="210">
        <f t="shared" si="30"/>
        <v>9.5445999999999991</v>
      </c>
      <c r="G474" s="210">
        <v>9.3493999999999993</v>
      </c>
      <c r="H474" s="210">
        <f t="shared" si="29"/>
        <v>0.19519999999999982</v>
      </c>
      <c r="I474" s="210">
        <f t="shared" si="31"/>
        <v>7.0000000000001728E-3</v>
      </c>
      <c r="J474" s="210">
        <f t="shared" si="32"/>
        <v>3.4619188921860404</v>
      </c>
      <c r="K474" s="210">
        <v>9</v>
      </c>
      <c r="L474" s="214">
        <v>43197</v>
      </c>
      <c r="M474" s="214">
        <v>43197</v>
      </c>
      <c r="N474" s="210"/>
      <c r="O474" s="210"/>
    </row>
    <row r="475" spans="1:15">
      <c r="A475" s="210">
        <v>134</v>
      </c>
      <c r="B475" s="215" t="s">
        <v>541</v>
      </c>
      <c r="C475" s="210">
        <v>1.1697</v>
      </c>
      <c r="D475" s="211">
        <v>8.8617000000000008</v>
      </c>
      <c r="E475" s="211">
        <v>0.20449999999999999</v>
      </c>
      <c r="F475" s="210">
        <f t="shared" si="30"/>
        <v>9.0662000000000003</v>
      </c>
      <c r="G475" s="210">
        <v>8.8765999999999998</v>
      </c>
      <c r="H475" s="210">
        <f t="shared" si="29"/>
        <v>0.18960000000000043</v>
      </c>
      <c r="I475" s="210">
        <f t="shared" si="31"/>
        <v>1.4899999999999552E-2</v>
      </c>
      <c r="J475" s="210">
        <f t="shared" si="32"/>
        <v>7.2860635696819331</v>
      </c>
      <c r="K475" s="210">
        <v>10</v>
      </c>
      <c r="L475" s="214">
        <v>43197</v>
      </c>
      <c r="M475" s="214">
        <v>43197</v>
      </c>
      <c r="N475" s="210"/>
      <c r="O475" s="210"/>
    </row>
    <row r="476" spans="1:15">
      <c r="A476" s="210">
        <v>134</v>
      </c>
      <c r="B476" s="215" t="s">
        <v>1230</v>
      </c>
      <c r="C476" s="210">
        <v>0.35370000000000001</v>
      </c>
      <c r="D476" s="211">
        <v>8.1324000000000005</v>
      </c>
      <c r="E476" s="211">
        <v>0.19989999999999999</v>
      </c>
      <c r="F476" s="210">
        <f t="shared" si="30"/>
        <v>8.3323</v>
      </c>
      <c r="G476" s="210">
        <v>8.1576000000000004</v>
      </c>
      <c r="H476" s="210">
        <f t="shared" si="29"/>
        <v>0.17469999999999963</v>
      </c>
      <c r="I476" s="210">
        <f t="shared" si="31"/>
        <v>2.5200000000000361E-2</v>
      </c>
      <c r="J476" s="210">
        <f t="shared" si="32"/>
        <v>12.606303151575968</v>
      </c>
      <c r="K476" s="210">
        <v>11</v>
      </c>
      <c r="L476" s="214">
        <v>43197</v>
      </c>
      <c r="M476" s="214">
        <v>43197</v>
      </c>
      <c r="N476" s="210"/>
      <c r="O476" s="210"/>
    </row>
    <row r="477" spans="1:15">
      <c r="A477" s="210">
        <v>134</v>
      </c>
      <c r="B477" s="215" t="s">
        <v>1294</v>
      </c>
      <c r="C477" s="210">
        <v>0.47770000000000001</v>
      </c>
      <c r="D477" s="211">
        <v>11.258599999999999</v>
      </c>
      <c r="E477" s="211">
        <v>0.20100000000000001</v>
      </c>
      <c r="F477" s="210">
        <f t="shared" si="30"/>
        <v>11.4596</v>
      </c>
      <c r="G477" s="210">
        <v>11.293200000000001</v>
      </c>
      <c r="H477" s="210">
        <f t="shared" si="29"/>
        <v>0.16639999999999944</v>
      </c>
      <c r="I477" s="210">
        <f t="shared" si="31"/>
        <v>3.4600000000000575E-2</v>
      </c>
      <c r="J477" s="210">
        <f t="shared" si="32"/>
        <v>17.213930348258991</v>
      </c>
      <c r="K477" s="210">
        <v>12</v>
      </c>
      <c r="L477" s="214">
        <v>43197</v>
      </c>
      <c r="M477" s="214">
        <v>43197</v>
      </c>
      <c r="N477" s="210"/>
      <c r="O477" s="210"/>
    </row>
    <row r="478" spans="1:15">
      <c r="A478" s="210">
        <v>135</v>
      </c>
      <c r="B478" s="210" t="s">
        <v>545</v>
      </c>
      <c r="C478" s="210">
        <f>1.0489+E478</f>
        <v>1.2515999999999998</v>
      </c>
      <c r="D478" s="211">
        <v>10.415699999999999</v>
      </c>
      <c r="E478" s="211">
        <v>0.20269999999999999</v>
      </c>
      <c r="F478" s="210">
        <f t="shared" si="30"/>
        <v>10.618399999999999</v>
      </c>
      <c r="G478" s="210">
        <v>10.4298</v>
      </c>
      <c r="H478" s="210">
        <f t="shared" si="29"/>
        <v>0.18859999999999921</v>
      </c>
      <c r="I478" s="210">
        <f t="shared" si="31"/>
        <v>1.4100000000000779E-2</v>
      </c>
      <c r="J478" s="210">
        <f t="shared" si="32"/>
        <v>6.95609274790369</v>
      </c>
      <c r="K478" s="210">
        <v>24</v>
      </c>
      <c r="L478" s="214">
        <v>43174</v>
      </c>
      <c r="M478" s="214">
        <v>43174</v>
      </c>
      <c r="N478" s="210" t="s">
        <v>2574</v>
      </c>
      <c r="O478" s="210" t="s">
        <v>2569</v>
      </c>
    </row>
    <row r="479" spans="1:15">
      <c r="A479" s="210">
        <v>135</v>
      </c>
      <c r="B479" s="210" t="s">
        <v>709</v>
      </c>
      <c r="C479" s="210">
        <f>1.1861+E479</f>
        <v>1.3946999999999998</v>
      </c>
      <c r="D479" s="211">
        <v>10.51</v>
      </c>
      <c r="E479" s="211">
        <v>0.20860000000000001</v>
      </c>
      <c r="F479" s="210">
        <f t="shared" si="30"/>
        <v>10.7186</v>
      </c>
      <c r="G479" s="210">
        <v>10.5381</v>
      </c>
      <c r="H479" s="210">
        <f t="shared" si="29"/>
        <v>0.18050000000000033</v>
      </c>
      <c r="I479" s="210">
        <f t="shared" si="31"/>
        <v>2.8099999999999681E-2</v>
      </c>
      <c r="J479" s="210">
        <f t="shared" si="32"/>
        <v>13.470757430488819</v>
      </c>
      <c r="K479" s="210">
        <v>25</v>
      </c>
      <c r="L479" s="214">
        <v>43174</v>
      </c>
      <c r="M479" s="214">
        <v>43174</v>
      </c>
      <c r="N479" s="210" t="s">
        <v>2574</v>
      </c>
      <c r="O479" s="210" t="s">
        <v>2569</v>
      </c>
    </row>
    <row r="480" spans="1:15">
      <c r="A480" s="210">
        <v>135</v>
      </c>
      <c r="B480" s="210" t="s">
        <v>1305</v>
      </c>
      <c r="C480" s="210">
        <f>0.2029+E480</f>
        <v>0.4073</v>
      </c>
      <c r="D480" s="211">
        <v>8.1356999999999999</v>
      </c>
      <c r="E480" s="211">
        <v>0.2044</v>
      </c>
      <c r="F480" s="210">
        <f t="shared" si="30"/>
        <v>8.3400999999999996</v>
      </c>
      <c r="G480" s="210">
        <v>8.1649999999999991</v>
      </c>
      <c r="H480" s="210">
        <f t="shared" si="29"/>
        <v>0.17510000000000048</v>
      </c>
      <c r="I480" s="210">
        <f t="shared" si="31"/>
        <v>2.9299999999999521E-2</v>
      </c>
      <c r="J480" s="210">
        <f t="shared" si="32"/>
        <v>14.334637964774716</v>
      </c>
      <c r="K480" s="210">
        <v>26</v>
      </c>
      <c r="L480" s="214">
        <v>43174</v>
      </c>
      <c r="M480" s="214">
        <v>43174</v>
      </c>
      <c r="N480" s="210" t="s">
        <v>2574</v>
      </c>
      <c r="O480" s="210" t="s">
        <v>2569</v>
      </c>
    </row>
    <row r="481" spans="1:15">
      <c r="A481" s="210">
        <v>135</v>
      </c>
      <c r="B481" s="210" t="s">
        <v>1208</v>
      </c>
      <c r="C481" s="210">
        <f>0.17+E481</f>
        <v>0.37019999999999997</v>
      </c>
      <c r="D481" s="211">
        <v>10.107200000000001</v>
      </c>
      <c r="E481" s="211">
        <v>0.20019999999999999</v>
      </c>
      <c r="F481" s="210">
        <f t="shared" si="30"/>
        <v>10.307400000000001</v>
      </c>
      <c r="G481" s="210">
        <v>10.135999999999999</v>
      </c>
      <c r="H481" s="210">
        <f t="shared" si="29"/>
        <v>0.171400000000002</v>
      </c>
      <c r="I481" s="210">
        <f t="shared" si="31"/>
        <v>2.8799999999997994E-2</v>
      </c>
      <c r="J481" s="210">
        <f t="shared" si="32"/>
        <v>14.385614385613385</v>
      </c>
      <c r="K481" s="210">
        <v>27</v>
      </c>
      <c r="L481" s="214">
        <v>43174</v>
      </c>
      <c r="M481" s="214">
        <v>43174</v>
      </c>
      <c r="N481" s="210" t="s">
        <v>2574</v>
      </c>
      <c r="O481" s="210" t="s">
        <v>2569</v>
      </c>
    </row>
    <row r="482" spans="1:15">
      <c r="A482" s="206">
        <v>136</v>
      </c>
      <c r="B482" s="206" t="s">
        <v>667</v>
      </c>
      <c r="C482" s="206">
        <v>1.3257000000000001</v>
      </c>
      <c r="D482" s="206">
        <v>8.7744</v>
      </c>
      <c r="E482" s="206">
        <v>0.2024</v>
      </c>
      <c r="F482" s="206">
        <f t="shared" si="30"/>
        <v>8.9768000000000008</v>
      </c>
      <c r="G482" s="206">
        <v>8.7845999999999993</v>
      </c>
      <c r="H482" s="206">
        <f t="shared" si="29"/>
        <v>0.19220000000000148</v>
      </c>
      <c r="I482" s="210">
        <f t="shared" si="31"/>
        <v>1.0199999999998516E-2</v>
      </c>
      <c r="J482" s="210">
        <f t="shared" si="32"/>
        <v>5.0395256916988718</v>
      </c>
      <c r="K482" s="206">
        <v>4</v>
      </c>
      <c r="L482" s="206">
        <v>43157.527777777781</v>
      </c>
      <c r="M482" s="206">
        <v>43157.694444444445</v>
      </c>
      <c r="N482" s="206" t="s">
        <v>2574</v>
      </c>
    </row>
    <row r="483" spans="1:15">
      <c r="A483" s="206">
        <v>136</v>
      </c>
      <c r="B483" s="206" t="s">
        <v>598</v>
      </c>
      <c r="C483" s="206">
        <v>1.3183</v>
      </c>
      <c r="D483" s="206">
        <v>8.7314000000000007</v>
      </c>
      <c r="E483" s="206">
        <v>0.20480000000000001</v>
      </c>
      <c r="F483" s="206">
        <f t="shared" si="30"/>
        <v>8.9362000000000013</v>
      </c>
      <c r="G483" s="206">
        <v>8.7448999999999995</v>
      </c>
      <c r="H483" s="206">
        <f t="shared" si="29"/>
        <v>0.1913000000000018</v>
      </c>
      <c r="I483" s="210">
        <f t="shared" si="31"/>
        <v>1.3499999999998208E-2</v>
      </c>
      <c r="J483" s="210">
        <f t="shared" si="32"/>
        <v>6.5917968749991243</v>
      </c>
      <c r="K483" s="206">
        <v>5</v>
      </c>
      <c r="L483" s="206">
        <v>43157.527777777781</v>
      </c>
      <c r="M483" s="206">
        <v>43157.694444444445</v>
      </c>
      <c r="N483" s="206" t="s">
        <v>2574</v>
      </c>
    </row>
    <row r="484" spans="1:15">
      <c r="A484" s="206">
        <v>136</v>
      </c>
      <c r="B484" s="206" t="s">
        <v>1303</v>
      </c>
      <c r="C484" s="206">
        <v>0.40770000000000001</v>
      </c>
      <c r="D484" s="206">
        <v>9.1958000000000002</v>
      </c>
      <c r="E484" s="206">
        <v>0.2059</v>
      </c>
      <c r="F484" s="206">
        <f t="shared" si="30"/>
        <v>9.4016999999999999</v>
      </c>
      <c r="G484" s="206">
        <v>9.2218999999999998</v>
      </c>
      <c r="H484" s="206">
        <f t="shared" si="29"/>
        <v>0.17980000000000018</v>
      </c>
      <c r="I484" s="210">
        <f t="shared" si="31"/>
        <v>2.6099999999999818E-2</v>
      </c>
      <c r="J484" s="210">
        <f t="shared" si="32"/>
        <v>12.676056338028079</v>
      </c>
      <c r="K484" s="206">
        <v>6</v>
      </c>
      <c r="L484" s="206">
        <v>43157.527777777781</v>
      </c>
      <c r="M484" s="206">
        <v>43157.694444444445</v>
      </c>
      <c r="N484" s="206" t="s">
        <v>2574</v>
      </c>
    </row>
    <row r="485" spans="1:15">
      <c r="A485" s="206">
        <v>136</v>
      </c>
      <c r="B485" s="206" t="s">
        <v>1218</v>
      </c>
      <c r="C485" s="206">
        <v>0.38069999999999998</v>
      </c>
      <c r="D485" s="206">
        <v>7.0791000000000004</v>
      </c>
      <c r="E485" s="206">
        <v>0.2029</v>
      </c>
      <c r="F485" s="206">
        <f t="shared" si="30"/>
        <v>7.282</v>
      </c>
      <c r="G485" s="206">
        <v>7.1097000000000001</v>
      </c>
      <c r="H485" s="206">
        <f t="shared" si="29"/>
        <v>0.1722999999999999</v>
      </c>
      <c r="I485" s="210">
        <f t="shared" si="31"/>
        <v>3.0600000000000099E-2</v>
      </c>
      <c r="J485" s="210">
        <f t="shared" si="32"/>
        <v>15.08132084770828</v>
      </c>
      <c r="K485" s="206">
        <v>7</v>
      </c>
      <c r="L485" s="206">
        <v>43157.527777777781</v>
      </c>
      <c r="M485" s="206">
        <v>43157.694444444445</v>
      </c>
      <c r="N485" s="206" t="s">
        <v>2574</v>
      </c>
    </row>
    <row r="486" spans="1:15">
      <c r="A486" s="210">
        <v>137</v>
      </c>
      <c r="B486" s="210" t="s">
        <v>658</v>
      </c>
      <c r="C486" s="211">
        <v>1.4925999999999999</v>
      </c>
      <c r="D486" s="210">
        <v>7.9610000000000003</v>
      </c>
      <c r="E486" s="211">
        <v>0.2049</v>
      </c>
      <c r="F486" s="210">
        <f t="shared" si="30"/>
        <v>8.1659000000000006</v>
      </c>
      <c r="G486" s="210">
        <v>7.9843000000000002</v>
      </c>
      <c r="H486" s="210">
        <f t="shared" ref="H486:H549" si="33">(F486-G486)</f>
        <v>0.18160000000000043</v>
      </c>
      <c r="I486" s="210">
        <f t="shared" si="31"/>
        <v>2.3299999999999571E-2</v>
      </c>
      <c r="J486" s="210">
        <f t="shared" si="32"/>
        <v>11.371400683259917</v>
      </c>
      <c r="K486" s="210">
        <v>25</v>
      </c>
      <c r="L486" s="214">
        <v>43206</v>
      </c>
      <c r="M486" s="214">
        <v>43206</v>
      </c>
      <c r="N486" s="210"/>
      <c r="O486" s="210"/>
    </row>
    <row r="487" spans="1:15">
      <c r="A487" s="210">
        <v>137</v>
      </c>
      <c r="B487" s="210" t="s">
        <v>1107</v>
      </c>
      <c r="C487" s="211">
        <v>1.3187</v>
      </c>
      <c r="D487" s="210">
        <v>8.0467999999999993</v>
      </c>
      <c r="E487" s="211">
        <v>0.2026</v>
      </c>
      <c r="F487" s="210">
        <f t="shared" si="30"/>
        <v>8.2493999999999996</v>
      </c>
      <c r="G487" s="210">
        <v>8.0627999999999993</v>
      </c>
      <c r="H487" s="210">
        <f t="shared" si="33"/>
        <v>0.18660000000000032</v>
      </c>
      <c r="I487" s="210">
        <f t="shared" si="31"/>
        <v>1.5999999999999681E-2</v>
      </c>
      <c r="J487" s="210">
        <f t="shared" si="32"/>
        <v>7.897334649555618</v>
      </c>
      <c r="K487" s="210">
        <v>26</v>
      </c>
      <c r="L487" s="214">
        <v>43206</v>
      </c>
      <c r="M487" s="214">
        <v>43206</v>
      </c>
      <c r="N487" s="210"/>
      <c r="O487" s="210"/>
    </row>
    <row r="488" spans="1:15">
      <c r="A488" s="210">
        <v>137</v>
      </c>
      <c r="B488" s="210" t="s">
        <v>1193</v>
      </c>
      <c r="C488" s="211">
        <v>0.41739999999999999</v>
      </c>
      <c r="D488" s="210">
        <v>9.0518999999999998</v>
      </c>
      <c r="E488" s="211">
        <v>0.20660000000000001</v>
      </c>
      <c r="F488" s="210">
        <f t="shared" si="30"/>
        <v>9.2584999999999997</v>
      </c>
      <c r="G488" s="210">
        <v>9.0825999999999993</v>
      </c>
      <c r="H488" s="210">
        <f t="shared" si="33"/>
        <v>0.17590000000000039</v>
      </c>
      <c r="I488" s="210">
        <f t="shared" si="31"/>
        <v>3.0699999999999616E-2</v>
      </c>
      <c r="J488" s="210">
        <f t="shared" si="32"/>
        <v>14.85963213939962</v>
      </c>
      <c r="K488" s="210">
        <v>27</v>
      </c>
      <c r="L488" s="214">
        <v>43206</v>
      </c>
      <c r="M488" s="214">
        <v>43206</v>
      </c>
      <c r="N488" s="210"/>
      <c r="O488" s="210"/>
    </row>
    <row r="489" spans="1:15">
      <c r="A489" s="210">
        <v>137</v>
      </c>
      <c r="B489" s="210" t="s">
        <v>1245</v>
      </c>
      <c r="C489" s="211">
        <v>0.41139999999999999</v>
      </c>
      <c r="D489" s="210">
        <v>9.6789000000000005</v>
      </c>
      <c r="E489" s="211">
        <v>0.20749999999999999</v>
      </c>
      <c r="F489" s="210">
        <f t="shared" si="30"/>
        <v>9.8864000000000001</v>
      </c>
      <c r="G489" s="210">
        <v>9.7113999999999994</v>
      </c>
      <c r="H489" s="210">
        <f t="shared" si="33"/>
        <v>0.17500000000000071</v>
      </c>
      <c r="I489" s="210">
        <f t="shared" si="31"/>
        <v>3.2499999999999279E-2</v>
      </c>
      <c r="J489" s="210">
        <f t="shared" si="32"/>
        <v>15.662650602409292</v>
      </c>
      <c r="K489" s="210">
        <v>28</v>
      </c>
      <c r="L489" s="214">
        <v>43206</v>
      </c>
      <c r="M489" s="214">
        <v>43206</v>
      </c>
      <c r="N489" s="210"/>
      <c r="O489" s="210"/>
    </row>
    <row r="490" spans="1:15">
      <c r="A490" s="210">
        <v>138</v>
      </c>
      <c r="B490" s="215" t="s">
        <v>1120</v>
      </c>
      <c r="C490" s="210">
        <v>1.2708999999999999</v>
      </c>
      <c r="D490" s="211">
        <v>7.3539000000000003</v>
      </c>
      <c r="E490" s="211">
        <v>0.2044</v>
      </c>
      <c r="F490" s="210">
        <f t="shared" si="30"/>
        <v>7.5583</v>
      </c>
      <c r="G490" s="210">
        <v>7.3643999999999998</v>
      </c>
      <c r="H490" s="210">
        <f t="shared" si="33"/>
        <v>0.19390000000000018</v>
      </c>
      <c r="I490" s="210">
        <f t="shared" si="31"/>
        <v>1.0499999999999815E-2</v>
      </c>
      <c r="J490" s="210">
        <f t="shared" si="32"/>
        <v>5.1369863013697721</v>
      </c>
      <c r="K490" s="210">
        <v>32</v>
      </c>
      <c r="L490" s="217">
        <v>43186.458333333336</v>
      </c>
      <c r="M490" s="217">
        <v>43186.625</v>
      </c>
      <c r="N490" s="206" t="s">
        <v>2568</v>
      </c>
      <c r="O490" s="210"/>
    </row>
    <row r="491" spans="1:15">
      <c r="A491" s="210">
        <v>138</v>
      </c>
      <c r="B491" s="215" t="s">
        <v>715</v>
      </c>
      <c r="C491" s="210">
        <v>1.3494999999999999</v>
      </c>
      <c r="D491" s="211">
        <v>11.089</v>
      </c>
      <c r="E491" s="211">
        <v>0.2021</v>
      </c>
      <c r="F491" s="210">
        <f t="shared" si="30"/>
        <v>11.2911</v>
      </c>
      <c r="G491" s="210">
        <v>11.098699999999999</v>
      </c>
      <c r="H491" s="210">
        <f t="shared" si="33"/>
        <v>0.19240000000000101</v>
      </c>
      <c r="I491" s="210">
        <f t="shared" si="31"/>
        <v>9.6999999999989872E-3</v>
      </c>
      <c r="J491" s="210">
        <f t="shared" si="32"/>
        <v>4.7996041563577378</v>
      </c>
      <c r="K491" s="210">
        <v>33</v>
      </c>
      <c r="L491" s="217">
        <v>43186.458333333336</v>
      </c>
      <c r="M491" s="217">
        <v>43186.625</v>
      </c>
      <c r="N491" s="206" t="s">
        <v>2568</v>
      </c>
      <c r="O491" s="210"/>
    </row>
    <row r="492" spans="1:15">
      <c r="A492" s="210">
        <v>138</v>
      </c>
      <c r="B492" s="215" t="s">
        <v>1427</v>
      </c>
      <c r="C492" s="210">
        <v>0.45350000000000001</v>
      </c>
      <c r="D492" s="211">
        <v>10.6175</v>
      </c>
      <c r="E492" s="211">
        <v>0.2009</v>
      </c>
      <c r="F492" s="210">
        <f t="shared" si="30"/>
        <v>10.8184</v>
      </c>
      <c r="G492" s="210">
        <v>10.6435</v>
      </c>
      <c r="H492" s="210">
        <f t="shared" si="33"/>
        <v>0.17490000000000094</v>
      </c>
      <c r="I492" s="210">
        <f t="shared" si="31"/>
        <v>2.5999999999999052E-2</v>
      </c>
      <c r="J492" s="210">
        <f t="shared" si="32"/>
        <v>12.94176207068146</v>
      </c>
      <c r="K492" s="210">
        <v>34</v>
      </c>
      <c r="L492" s="217">
        <v>43186.458333333336</v>
      </c>
      <c r="M492" s="217">
        <v>43186.625</v>
      </c>
      <c r="N492" s="206" t="s">
        <v>2568</v>
      </c>
      <c r="O492" s="210"/>
    </row>
    <row r="493" spans="1:15">
      <c r="A493" s="210">
        <v>138</v>
      </c>
      <c r="B493" s="215" t="s">
        <v>1235</v>
      </c>
      <c r="C493" s="210">
        <v>0.44069999999999998</v>
      </c>
      <c r="D493" s="211">
        <v>10.565799999999999</v>
      </c>
      <c r="E493" s="211">
        <v>0.20150000000000001</v>
      </c>
      <c r="F493" s="210">
        <f t="shared" si="30"/>
        <v>10.767299999999999</v>
      </c>
      <c r="G493" s="210">
        <v>10.594799999999999</v>
      </c>
      <c r="H493" s="210">
        <f t="shared" si="33"/>
        <v>0.17249999999999943</v>
      </c>
      <c r="I493" s="210">
        <f t="shared" si="31"/>
        <v>2.9000000000000581E-2</v>
      </c>
      <c r="J493" s="210">
        <f t="shared" si="32"/>
        <v>14.392059553350164</v>
      </c>
      <c r="K493" s="210">
        <v>35</v>
      </c>
      <c r="L493" s="217">
        <v>43186.458333333336</v>
      </c>
      <c r="M493" s="217">
        <v>43186.625</v>
      </c>
      <c r="N493" s="206" t="s">
        <v>2568</v>
      </c>
      <c r="O493" s="210"/>
    </row>
    <row r="494" spans="1:15">
      <c r="A494" s="210">
        <v>139</v>
      </c>
      <c r="B494" s="210" t="s">
        <v>578</v>
      </c>
      <c r="C494" s="210">
        <v>1.9558</v>
      </c>
      <c r="D494" s="211">
        <v>8.7025000000000006</v>
      </c>
      <c r="E494" s="211">
        <v>0.2029</v>
      </c>
      <c r="F494" s="210">
        <f t="shared" si="30"/>
        <v>8.9054000000000002</v>
      </c>
      <c r="G494" s="210">
        <v>8.8855000000000004</v>
      </c>
      <c r="H494" s="210">
        <f t="shared" si="33"/>
        <v>1.9899999999999807E-2</v>
      </c>
      <c r="I494" s="210">
        <f t="shared" si="31"/>
        <v>0.18300000000000019</v>
      </c>
      <c r="J494" s="210">
        <f t="shared" si="32"/>
        <v>90.192212912765001</v>
      </c>
      <c r="K494" s="210">
        <v>5</v>
      </c>
      <c r="L494" s="214">
        <v>43199</v>
      </c>
      <c r="M494" s="214">
        <v>43199</v>
      </c>
      <c r="N494" s="210"/>
      <c r="O494" s="210"/>
    </row>
    <row r="495" spans="1:15">
      <c r="A495" s="210">
        <v>139</v>
      </c>
      <c r="B495" s="210" t="s">
        <v>603</v>
      </c>
      <c r="C495" s="210">
        <v>1.1411</v>
      </c>
      <c r="D495" s="211">
        <v>9.5542999999999996</v>
      </c>
      <c r="E495" s="211">
        <v>0.20119999999999999</v>
      </c>
      <c r="F495" s="210">
        <f t="shared" si="30"/>
        <v>9.7554999999999996</v>
      </c>
      <c r="G495" s="210">
        <v>9.5751000000000008</v>
      </c>
      <c r="H495" s="210">
        <f t="shared" si="33"/>
        <v>0.18039999999999878</v>
      </c>
      <c r="I495" s="210">
        <f t="shared" si="31"/>
        <v>2.0800000000001206E-2</v>
      </c>
      <c r="J495" s="210">
        <f t="shared" si="32"/>
        <v>10.337972166998611</v>
      </c>
      <c r="K495" s="210">
        <v>6</v>
      </c>
      <c r="L495" s="214">
        <v>43199</v>
      </c>
      <c r="M495" s="214">
        <v>43199</v>
      </c>
      <c r="N495" s="210"/>
      <c r="O495" s="210"/>
    </row>
    <row r="496" spans="1:15">
      <c r="A496" s="210">
        <v>139</v>
      </c>
      <c r="B496" s="210" t="s">
        <v>1170</v>
      </c>
      <c r="C496" s="210">
        <v>0.51780000000000004</v>
      </c>
      <c r="D496" s="211">
        <v>11.443300000000001</v>
      </c>
      <c r="E496" s="211">
        <v>0.20019999999999999</v>
      </c>
      <c r="F496" s="210">
        <f t="shared" si="30"/>
        <v>11.643500000000001</v>
      </c>
      <c r="G496" s="210">
        <v>11.4955</v>
      </c>
      <c r="H496" s="210">
        <f t="shared" si="33"/>
        <v>0.14800000000000146</v>
      </c>
      <c r="I496" s="210">
        <f t="shared" si="31"/>
        <v>5.2199999999998525E-2</v>
      </c>
      <c r="J496" s="210">
        <f t="shared" si="32"/>
        <v>26.073926073925342</v>
      </c>
      <c r="K496" s="210">
        <v>7</v>
      </c>
      <c r="L496" s="214">
        <v>43199</v>
      </c>
      <c r="M496" s="214">
        <v>43199</v>
      </c>
      <c r="N496" s="210"/>
      <c r="O496" s="210"/>
    </row>
    <row r="497" spans="1:15">
      <c r="A497" s="210">
        <v>139</v>
      </c>
      <c r="B497" s="210" t="s">
        <v>1252</v>
      </c>
      <c r="C497" s="210">
        <v>0.4768</v>
      </c>
      <c r="D497" s="211">
        <v>7.4809999999999999</v>
      </c>
      <c r="E497" s="211">
        <v>0.20300000000000001</v>
      </c>
      <c r="F497" s="210">
        <f t="shared" si="30"/>
        <v>7.6840000000000002</v>
      </c>
      <c r="G497" s="210">
        <v>7.5209999999999999</v>
      </c>
      <c r="H497" s="210">
        <f t="shared" si="33"/>
        <v>0.16300000000000026</v>
      </c>
      <c r="I497" s="210">
        <f t="shared" si="31"/>
        <v>3.9999999999999758E-2</v>
      </c>
      <c r="J497" s="210">
        <f t="shared" si="32"/>
        <v>19.704433497536826</v>
      </c>
      <c r="K497" s="210">
        <v>8</v>
      </c>
      <c r="L497" s="214">
        <v>43199</v>
      </c>
      <c r="M497" s="214">
        <v>43199</v>
      </c>
      <c r="N497" s="210"/>
      <c r="O497" s="210" t="s">
        <v>2589</v>
      </c>
    </row>
    <row r="498" spans="1:15">
      <c r="A498" s="210">
        <v>140</v>
      </c>
      <c r="B498" s="215" t="s">
        <v>582</v>
      </c>
      <c r="C498" s="210">
        <v>1.4224000000000001</v>
      </c>
      <c r="D498" s="210">
        <v>8.4426000000000005</v>
      </c>
      <c r="E498" s="210">
        <v>0.2099</v>
      </c>
      <c r="F498" s="210">
        <f t="shared" si="30"/>
        <v>8.6524999999999999</v>
      </c>
      <c r="G498" s="210">
        <v>8.4672999999999998</v>
      </c>
      <c r="H498" s="210">
        <f t="shared" si="33"/>
        <v>0.18520000000000003</v>
      </c>
      <c r="I498" s="210">
        <f t="shared" si="31"/>
        <v>2.4699999999999972E-2</v>
      </c>
      <c r="J498" s="210">
        <f t="shared" si="32"/>
        <v>11.767508337303465</v>
      </c>
      <c r="K498" s="210">
        <v>1</v>
      </c>
      <c r="L498" s="212">
        <v>43164.628472222219</v>
      </c>
      <c r="M498" s="212">
        <v>43164.795138888891</v>
      </c>
      <c r="N498" s="206" t="s">
        <v>2568</v>
      </c>
      <c r="O498" s="210"/>
    </row>
    <row r="499" spans="1:15">
      <c r="A499" s="210">
        <v>140</v>
      </c>
      <c r="B499" s="215" t="s">
        <v>606</v>
      </c>
      <c r="C499" s="210">
        <v>1.3013999999999999</v>
      </c>
      <c r="D499" s="210">
        <v>9.3427000000000007</v>
      </c>
      <c r="E499" s="210">
        <v>0.2026</v>
      </c>
      <c r="F499" s="210">
        <f t="shared" si="30"/>
        <v>9.545300000000001</v>
      </c>
      <c r="G499" s="210">
        <v>9.3559999999999999</v>
      </c>
      <c r="H499" s="210">
        <f t="shared" si="33"/>
        <v>0.18930000000000113</v>
      </c>
      <c r="I499" s="210">
        <f t="shared" si="31"/>
        <v>1.3299999999998868E-2</v>
      </c>
      <c r="J499" s="210">
        <f t="shared" si="32"/>
        <v>6.5646594274426793</v>
      </c>
      <c r="K499" s="210">
        <v>2</v>
      </c>
      <c r="L499" s="212">
        <v>43164.628472222219</v>
      </c>
      <c r="M499" s="212">
        <v>43164.795138888891</v>
      </c>
      <c r="N499" s="206" t="s">
        <v>2568</v>
      </c>
      <c r="O499" s="210"/>
    </row>
    <row r="500" spans="1:15">
      <c r="A500" s="210">
        <v>140</v>
      </c>
      <c r="B500" s="215" t="s">
        <v>1344</v>
      </c>
      <c r="C500" s="210">
        <v>0.41689999999999999</v>
      </c>
      <c r="D500" s="210">
        <v>7.7732000000000001</v>
      </c>
      <c r="E500" s="210">
        <v>0.20130000000000001</v>
      </c>
      <c r="F500" s="210">
        <f t="shared" si="30"/>
        <v>7.9744999999999999</v>
      </c>
      <c r="G500" s="210">
        <v>7.8083999999999998</v>
      </c>
      <c r="H500" s="210">
        <f t="shared" si="33"/>
        <v>0.16610000000000014</v>
      </c>
      <c r="I500" s="210">
        <f t="shared" si="31"/>
        <v>3.519999999999987E-2</v>
      </c>
      <c r="J500" s="210">
        <f t="shared" si="32"/>
        <v>17.486338797814145</v>
      </c>
      <c r="K500" s="210">
        <v>3</v>
      </c>
      <c r="L500" s="212">
        <v>43164.628472222219</v>
      </c>
      <c r="M500" s="212">
        <v>43164.795138888891</v>
      </c>
      <c r="N500" s="206" t="s">
        <v>2568</v>
      </c>
      <c r="O500" s="210"/>
    </row>
    <row r="501" spans="1:15">
      <c r="A501" s="210">
        <v>140</v>
      </c>
      <c r="B501" s="215" t="s">
        <v>1263</v>
      </c>
      <c r="C501" s="210">
        <v>0.47910000000000003</v>
      </c>
      <c r="D501" s="210">
        <v>8.7053999999999991</v>
      </c>
      <c r="E501" s="210">
        <v>0.19919999999999999</v>
      </c>
      <c r="F501" s="210">
        <f t="shared" si="30"/>
        <v>8.9045999999999985</v>
      </c>
      <c r="G501" s="210">
        <v>8.7354000000000003</v>
      </c>
      <c r="H501" s="210">
        <f t="shared" si="33"/>
        <v>0.16919999999999824</v>
      </c>
      <c r="I501" s="210">
        <f t="shared" si="31"/>
        <v>3.0000000000001747E-2</v>
      </c>
      <c r="J501" s="210">
        <f t="shared" si="32"/>
        <v>15.0602409638563</v>
      </c>
      <c r="K501" s="210">
        <v>4</v>
      </c>
      <c r="L501" s="212">
        <v>43164.628472222219</v>
      </c>
      <c r="M501" s="212">
        <v>43164.795138888891</v>
      </c>
      <c r="N501" s="206" t="s">
        <v>2568</v>
      </c>
      <c r="O501" s="210"/>
    </row>
    <row r="502" spans="1:15">
      <c r="A502" s="206">
        <v>141</v>
      </c>
      <c r="B502" s="206" t="s">
        <v>560</v>
      </c>
      <c r="C502" s="206">
        <v>0.91259999999999997</v>
      </c>
      <c r="D502" s="206">
        <v>7.9127000000000001</v>
      </c>
      <c r="E502" s="206">
        <v>0.20449999999999999</v>
      </c>
      <c r="F502" s="206">
        <f t="shared" si="30"/>
        <v>8.1172000000000004</v>
      </c>
      <c r="G502" s="206">
        <v>8.0922999999999998</v>
      </c>
      <c r="H502" s="206">
        <f t="shared" si="33"/>
        <v>2.4900000000000588E-2</v>
      </c>
      <c r="I502" s="210">
        <f t="shared" si="31"/>
        <v>0.1795999999999994</v>
      </c>
      <c r="J502" s="210">
        <f t="shared" si="32"/>
        <v>87.823960880195301</v>
      </c>
      <c r="K502" s="206">
        <v>8</v>
      </c>
      <c r="L502" s="206">
        <v>43157.527777777781</v>
      </c>
      <c r="M502" s="206">
        <v>43157.694444444445</v>
      </c>
      <c r="N502" s="206" t="s">
        <v>2574</v>
      </c>
    </row>
    <row r="503" spans="1:15">
      <c r="A503" s="206">
        <v>141</v>
      </c>
      <c r="B503" s="206" t="s">
        <v>676</v>
      </c>
      <c r="C503" s="206">
        <v>1.4510000000000001</v>
      </c>
      <c r="D503" s="206">
        <v>11.263299999999999</v>
      </c>
      <c r="E503" s="206">
        <v>0.20349999999999999</v>
      </c>
      <c r="F503" s="206">
        <f t="shared" si="30"/>
        <v>11.466799999999999</v>
      </c>
      <c r="G503" s="206">
        <v>11.267899999999999</v>
      </c>
      <c r="H503" s="206">
        <f t="shared" si="33"/>
        <v>0.19890000000000008</v>
      </c>
      <c r="I503" s="210">
        <f t="shared" si="31"/>
        <v>4.5999999999999097E-3</v>
      </c>
      <c r="J503" s="210">
        <f t="shared" si="32"/>
        <v>2.2604422604422161</v>
      </c>
      <c r="K503" s="206">
        <v>9</v>
      </c>
      <c r="L503" s="206">
        <v>43157.527777777781</v>
      </c>
      <c r="M503" s="206">
        <v>43157.694444444445</v>
      </c>
      <c r="N503" s="206" t="s">
        <v>2574</v>
      </c>
    </row>
    <row r="504" spans="1:15">
      <c r="A504" s="206">
        <v>141</v>
      </c>
      <c r="B504" s="206" t="s">
        <v>1275</v>
      </c>
      <c r="C504" s="206">
        <v>0.50260000000000005</v>
      </c>
      <c r="D504" s="206">
        <v>7.4752999999999998</v>
      </c>
      <c r="E504" s="206">
        <v>0.20319999999999999</v>
      </c>
      <c r="F504" s="206">
        <f t="shared" si="30"/>
        <v>7.6784999999999997</v>
      </c>
      <c r="G504" s="206">
        <v>7.5221</v>
      </c>
      <c r="H504" s="206">
        <f t="shared" si="33"/>
        <v>0.15639999999999965</v>
      </c>
      <c r="I504" s="210">
        <f t="shared" si="31"/>
        <v>4.6800000000000341E-2</v>
      </c>
      <c r="J504" s="210">
        <f t="shared" si="32"/>
        <v>23.031496062992296</v>
      </c>
      <c r="K504" s="206">
        <v>10</v>
      </c>
      <c r="L504" s="206">
        <v>43157.527777777781</v>
      </c>
      <c r="M504" s="206">
        <v>43157.694444444445</v>
      </c>
      <c r="N504" s="206" t="s">
        <v>2574</v>
      </c>
    </row>
    <row r="505" spans="1:15">
      <c r="A505" s="206">
        <v>141</v>
      </c>
      <c r="B505" s="206" t="s">
        <v>1150</v>
      </c>
      <c r="C505" s="206">
        <v>0.55530000000000002</v>
      </c>
      <c r="D505" s="206">
        <v>9.2356999999999996</v>
      </c>
      <c r="E505" s="206">
        <v>0.2072</v>
      </c>
      <c r="F505" s="206">
        <f t="shared" si="30"/>
        <v>9.4428999999999998</v>
      </c>
      <c r="G505" s="206">
        <v>9.3074999999999992</v>
      </c>
      <c r="H505" s="206">
        <f t="shared" si="33"/>
        <v>0.13540000000000063</v>
      </c>
      <c r="I505" s="210">
        <f t="shared" si="31"/>
        <v>7.1799999999999364E-2</v>
      </c>
      <c r="J505" s="210">
        <f t="shared" si="32"/>
        <v>34.652509652509345</v>
      </c>
      <c r="K505" s="206">
        <v>11</v>
      </c>
      <c r="L505" s="206">
        <v>43157.527777777781</v>
      </c>
      <c r="M505" s="206">
        <v>43157.694444444445</v>
      </c>
      <c r="N505" s="206" t="s">
        <v>2574</v>
      </c>
    </row>
    <row r="506" spans="1:15">
      <c r="A506" s="210">
        <v>142</v>
      </c>
      <c r="B506" s="215" t="s">
        <v>1233</v>
      </c>
      <c r="C506" s="210">
        <v>0.84009999999999996</v>
      </c>
      <c r="D506" s="211">
        <v>9.3429000000000002</v>
      </c>
      <c r="E506" s="211">
        <v>0.2031</v>
      </c>
      <c r="F506" s="210">
        <f t="shared" si="30"/>
        <v>9.5459999999999994</v>
      </c>
      <c r="G506" s="210">
        <v>9.4362999999999992</v>
      </c>
      <c r="H506" s="210">
        <f t="shared" si="33"/>
        <v>0.10970000000000013</v>
      </c>
      <c r="I506" s="210">
        <f t="shared" si="31"/>
        <v>9.3399999999999872E-2</v>
      </c>
      <c r="J506" s="210">
        <f t="shared" si="32"/>
        <v>45.987198424421408</v>
      </c>
      <c r="K506" s="210">
        <v>1</v>
      </c>
      <c r="L506" s="217">
        <v>43186.458333333336</v>
      </c>
      <c r="M506" s="217">
        <v>43186.625</v>
      </c>
      <c r="N506" s="206" t="s">
        <v>2568</v>
      </c>
      <c r="O506" s="210" t="s">
        <v>2588</v>
      </c>
    </row>
    <row r="507" spans="1:15">
      <c r="A507" s="210">
        <v>142</v>
      </c>
      <c r="B507" s="215" t="s">
        <v>1200</v>
      </c>
      <c r="C507" s="210">
        <v>0.5554</v>
      </c>
      <c r="D507" s="211">
        <v>8.7684999999999995</v>
      </c>
      <c r="E507" s="211">
        <v>0.20230000000000001</v>
      </c>
      <c r="F507" s="210">
        <f t="shared" si="30"/>
        <v>8.9707999999999988</v>
      </c>
      <c r="G507" s="210">
        <v>8.7984000000000009</v>
      </c>
      <c r="H507" s="210">
        <f t="shared" si="33"/>
        <v>0.17239999999999789</v>
      </c>
      <c r="I507" s="210">
        <f t="shared" si="31"/>
        <v>2.9900000000002119E-2</v>
      </c>
      <c r="J507" s="210">
        <f t="shared" si="32"/>
        <v>14.780029658923441</v>
      </c>
      <c r="K507" s="210">
        <v>2</v>
      </c>
      <c r="L507" s="217">
        <v>43186.458333333336</v>
      </c>
      <c r="M507" s="217">
        <v>43186.625</v>
      </c>
      <c r="N507" s="206" t="s">
        <v>2568</v>
      </c>
      <c r="O507" s="210"/>
    </row>
    <row r="508" spans="1:15">
      <c r="A508" s="210">
        <v>143</v>
      </c>
      <c r="B508" s="210" t="s">
        <v>574</v>
      </c>
      <c r="C508" s="210">
        <v>1.3491</v>
      </c>
      <c r="D508" s="210">
        <v>8.3584999999999994</v>
      </c>
      <c r="E508" s="210">
        <v>0.2049</v>
      </c>
      <c r="F508" s="210">
        <f t="shared" si="30"/>
        <v>8.5633999999999997</v>
      </c>
      <c r="G508" s="210">
        <v>8.3665000000000003</v>
      </c>
      <c r="H508" s="210">
        <f t="shared" si="33"/>
        <v>0.19689999999999941</v>
      </c>
      <c r="I508" s="210">
        <f t="shared" si="31"/>
        <v>8.00000000000059E-3</v>
      </c>
      <c r="J508" s="210">
        <f t="shared" si="32"/>
        <v>3.9043435822355246</v>
      </c>
      <c r="K508" s="210">
        <v>9</v>
      </c>
      <c r="L508" s="212">
        <v>43171.520833333336</v>
      </c>
      <c r="M508" s="212">
        <v>43171.6875</v>
      </c>
      <c r="N508" s="206" t="s">
        <v>2568</v>
      </c>
      <c r="O508" s="210"/>
    </row>
    <row r="509" spans="1:15">
      <c r="A509" s="210">
        <v>143</v>
      </c>
      <c r="B509" s="210" t="s">
        <v>685</v>
      </c>
      <c r="C509" s="210">
        <v>1.3918999999999999</v>
      </c>
      <c r="D509" s="210">
        <v>7.8449999999999998</v>
      </c>
      <c r="E509" s="210">
        <v>0.2056</v>
      </c>
      <c r="F509" s="210">
        <f t="shared" si="30"/>
        <v>8.0505999999999993</v>
      </c>
      <c r="G509" s="210">
        <v>7.8487</v>
      </c>
      <c r="H509" s="210">
        <f t="shared" si="33"/>
        <v>0.2018999999999993</v>
      </c>
      <c r="I509" s="210">
        <f t="shared" si="31"/>
        <v>3.7000000000007027E-3</v>
      </c>
      <c r="J509" s="210">
        <f t="shared" si="32"/>
        <v>1.7996108949419758</v>
      </c>
      <c r="K509" s="210">
        <v>10</v>
      </c>
      <c r="L509" s="212">
        <v>43171.520833333336</v>
      </c>
      <c r="M509" s="212">
        <v>43171.6875</v>
      </c>
      <c r="N509" s="206" t="s">
        <v>2568</v>
      </c>
      <c r="O509" s="210"/>
    </row>
    <row r="510" spans="1:15">
      <c r="A510" s="210">
        <v>143</v>
      </c>
      <c r="B510" s="210" t="s">
        <v>1353</v>
      </c>
      <c r="C510" s="210">
        <v>0.48530000000000001</v>
      </c>
      <c r="D510" s="210">
        <v>8.8457000000000008</v>
      </c>
      <c r="E510" s="210">
        <v>0.20080000000000001</v>
      </c>
      <c r="F510" s="210">
        <f t="shared" si="30"/>
        <v>9.0465</v>
      </c>
      <c r="G510" s="210">
        <v>8.8809000000000005</v>
      </c>
      <c r="H510" s="210">
        <f t="shared" si="33"/>
        <v>0.16559999999999953</v>
      </c>
      <c r="I510" s="210">
        <f t="shared" si="31"/>
        <v>3.5200000000000481E-2</v>
      </c>
      <c r="J510" s="210">
        <f t="shared" si="32"/>
        <v>17.52988047808789</v>
      </c>
      <c r="K510" s="210">
        <v>11</v>
      </c>
      <c r="L510" s="212">
        <v>43171.520833333336</v>
      </c>
      <c r="M510" s="212">
        <v>43171.6875</v>
      </c>
      <c r="N510" s="206" t="s">
        <v>2568</v>
      </c>
      <c r="O510" s="210"/>
    </row>
    <row r="511" spans="1:15">
      <c r="A511" s="210">
        <v>143</v>
      </c>
      <c r="B511" s="210" t="s">
        <v>1214</v>
      </c>
      <c r="C511" s="210">
        <v>0.42659999999999998</v>
      </c>
      <c r="D511" s="210">
        <v>9.0321999999999996</v>
      </c>
      <c r="E511" s="210">
        <v>0.20749999999999999</v>
      </c>
      <c r="F511" s="210">
        <f t="shared" si="30"/>
        <v>9.2396999999999991</v>
      </c>
      <c r="G511" s="210">
        <v>9.0593000000000004</v>
      </c>
      <c r="H511" s="210">
        <f t="shared" si="33"/>
        <v>0.18039999999999878</v>
      </c>
      <c r="I511" s="210">
        <f t="shared" si="31"/>
        <v>2.7100000000001206E-2</v>
      </c>
      <c r="J511" s="210">
        <f t="shared" si="32"/>
        <v>13.060240963856003</v>
      </c>
      <c r="K511" s="210">
        <v>12</v>
      </c>
      <c r="L511" s="212">
        <v>43171.520833333336</v>
      </c>
      <c r="M511" s="212">
        <v>43171.6875</v>
      </c>
      <c r="N511" s="206" t="s">
        <v>2568</v>
      </c>
      <c r="O511" s="210"/>
    </row>
    <row r="512" spans="1:15">
      <c r="A512" s="210">
        <v>144</v>
      </c>
      <c r="B512" s="215" t="s">
        <v>1126</v>
      </c>
      <c r="C512" s="210">
        <v>1.3636999999999999</v>
      </c>
      <c r="D512" s="211">
        <v>7.8712</v>
      </c>
      <c r="E512" s="211">
        <v>0.20200000000000001</v>
      </c>
      <c r="F512" s="210">
        <f t="shared" si="30"/>
        <v>8.0731999999999999</v>
      </c>
      <c r="G512" s="210">
        <v>7.8936999999999999</v>
      </c>
      <c r="H512" s="210">
        <f t="shared" si="33"/>
        <v>0.17949999999999999</v>
      </c>
      <c r="I512" s="210">
        <f t="shared" si="31"/>
        <v>2.250000000000002E-2</v>
      </c>
      <c r="J512" s="210">
        <f t="shared" si="32"/>
        <v>11.138613861386148</v>
      </c>
      <c r="K512" s="210">
        <v>1</v>
      </c>
      <c r="L512" s="214">
        <v>43197</v>
      </c>
      <c r="M512" s="214">
        <v>43197</v>
      </c>
      <c r="N512" s="210"/>
      <c r="O512" s="210"/>
    </row>
    <row r="513" spans="1:15">
      <c r="A513" s="210">
        <v>144</v>
      </c>
      <c r="B513" s="215" t="s">
        <v>570</v>
      </c>
      <c r="C513" s="210">
        <v>1.0775999999999999</v>
      </c>
      <c r="D513" s="211">
        <v>7.7736000000000001</v>
      </c>
      <c r="E513" s="211">
        <v>0.20749999999999999</v>
      </c>
      <c r="F513" s="210">
        <f t="shared" si="30"/>
        <v>7.9810999999999996</v>
      </c>
      <c r="G513" s="210">
        <v>7.9349999999999996</v>
      </c>
      <c r="H513" s="210">
        <f t="shared" si="33"/>
        <v>4.610000000000003E-2</v>
      </c>
      <c r="I513" s="210">
        <f t="shared" si="31"/>
        <v>0.16139999999999996</v>
      </c>
      <c r="J513" s="210">
        <f t="shared" si="32"/>
        <v>77.783132530120469</v>
      </c>
      <c r="K513" s="210">
        <v>2</v>
      </c>
      <c r="L513" s="214">
        <v>43197</v>
      </c>
      <c r="M513" s="214">
        <v>43197</v>
      </c>
      <c r="N513" s="210"/>
      <c r="O513" s="210"/>
    </row>
    <row r="514" spans="1:15">
      <c r="A514" s="210">
        <v>144</v>
      </c>
      <c r="B514" s="215" t="s">
        <v>1156</v>
      </c>
      <c r="C514" s="210">
        <v>0.4632</v>
      </c>
      <c r="D514" s="211">
        <v>11.9041</v>
      </c>
      <c r="E514" s="211">
        <v>0.20180000000000001</v>
      </c>
      <c r="F514" s="210">
        <f t="shared" ref="F514:F577" si="34">D514+E514</f>
        <v>12.1059</v>
      </c>
      <c r="G514" s="210">
        <v>11.9465</v>
      </c>
      <c r="H514" s="210">
        <f t="shared" si="33"/>
        <v>0.15939999999999976</v>
      </c>
      <c r="I514" s="210">
        <f t="shared" ref="I514:I577" si="35">E514-H514</f>
        <v>4.2400000000000243E-2</v>
      </c>
      <c r="J514" s="210">
        <f t="shared" ref="J514:J577" si="36">(I514/E514)*100</f>
        <v>21.010901883052647</v>
      </c>
      <c r="K514" s="210">
        <v>3</v>
      </c>
      <c r="L514" s="214">
        <v>43197</v>
      </c>
      <c r="M514" s="214">
        <v>43197</v>
      </c>
      <c r="N514" s="210"/>
      <c r="O514" s="210"/>
    </row>
    <row r="515" spans="1:15">
      <c r="A515" s="210">
        <v>144</v>
      </c>
      <c r="B515" s="215" t="s">
        <v>1266</v>
      </c>
      <c r="C515" s="210">
        <v>0.53890000000000005</v>
      </c>
      <c r="D515" s="211">
        <v>9.3190000000000008</v>
      </c>
      <c r="E515" s="211">
        <v>0.2011</v>
      </c>
      <c r="F515" s="210">
        <f t="shared" si="34"/>
        <v>9.5201000000000011</v>
      </c>
      <c r="G515" s="210">
        <v>9.3720999999999997</v>
      </c>
      <c r="H515" s="210">
        <f t="shared" si="33"/>
        <v>0.14800000000000146</v>
      </c>
      <c r="I515" s="210">
        <f t="shared" si="35"/>
        <v>5.3099999999998537E-2</v>
      </c>
      <c r="J515" s="210">
        <f t="shared" si="36"/>
        <v>26.404773744405041</v>
      </c>
      <c r="K515" s="210">
        <v>4</v>
      </c>
      <c r="L515" s="214">
        <v>43197</v>
      </c>
      <c r="M515" s="214">
        <v>43197</v>
      </c>
      <c r="N515" s="210"/>
      <c r="O515" s="210"/>
    </row>
    <row r="516" spans="1:15">
      <c r="A516" s="210">
        <v>145</v>
      </c>
      <c r="B516" s="211" t="s">
        <v>1148</v>
      </c>
      <c r="C516" s="210">
        <v>0.59219999999999995</v>
      </c>
      <c r="D516" s="210">
        <v>7.9939999999999998</v>
      </c>
      <c r="E516" s="210">
        <v>0.2024</v>
      </c>
      <c r="F516" s="210">
        <f t="shared" si="34"/>
        <v>8.1964000000000006</v>
      </c>
      <c r="G516" s="210">
        <v>8.0348000000000006</v>
      </c>
      <c r="H516" s="210">
        <f t="shared" si="33"/>
        <v>0.16159999999999997</v>
      </c>
      <c r="I516" s="210">
        <f t="shared" si="35"/>
        <v>4.0800000000000031E-2</v>
      </c>
      <c r="J516" s="210">
        <f t="shared" si="36"/>
        <v>20.158102766798436</v>
      </c>
      <c r="K516" s="210">
        <v>25</v>
      </c>
      <c r="L516" s="214">
        <v>43173</v>
      </c>
      <c r="M516" s="214">
        <v>43173</v>
      </c>
      <c r="N516" s="210" t="s">
        <v>2574</v>
      </c>
      <c r="O516" s="210" t="s">
        <v>2573</v>
      </c>
    </row>
    <row r="517" spans="1:15">
      <c r="A517" s="210">
        <v>145</v>
      </c>
      <c r="B517" s="211" t="s">
        <v>1101</v>
      </c>
      <c r="C517" s="210">
        <v>1.3506999999999998</v>
      </c>
      <c r="D517" s="210">
        <v>8.2186000000000003</v>
      </c>
      <c r="E517" s="210">
        <v>0.20599999999999999</v>
      </c>
      <c r="F517" s="210">
        <f t="shared" si="34"/>
        <v>8.4245999999999999</v>
      </c>
      <c r="G517" s="210">
        <v>8.2359000000000009</v>
      </c>
      <c r="H517" s="210">
        <f t="shared" si="33"/>
        <v>0.18869999999999898</v>
      </c>
      <c r="I517" s="210">
        <f t="shared" si="35"/>
        <v>1.7300000000001009E-2</v>
      </c>
      <c r="J517" s="210">
        <f t="shared" si="36"/>
        <v>8.3980582524276741</v>
      </c>
      <c r="K517" s="210">
        <v>26</v>
      </c>
      <c r="L517" s="214">
        <v>43173</v>
      </c>
      <c r="M517" s="214">
        <v>43173</v>
      </c>
      <c r="N517" s="210" t="s">
        <v>2574</v>
      </c>
      <c r="O517" s="210" t="s">
        <v>2573</v>
      </c>
    </row>
    <row r="518" spans="1:15">
      <c r="A518" s="210">
        <v>145</v>
      </c>
      <c r="B518" s="211" t="s">
        <v>1114</v>
      </c>
      <c r="C518" s="210">
        <v>1.4273</v>
      </c>
      <c r="D518" s="210">
        <v>8.0883000000000003</v>
      </c>
      <c r="E518" s="210">
        <v>0.2056</v>
      </c>
      <c r="F518" s="210">
        <f t="shared" si="34"/>
        <v>8.2939000000000007</v>
      </c>
      <c r="G518" s="210">
        <v>8.1059000000000001</v>
      </c>
      <c r="H518" s="210">
        <f t="shared" si="33"/>
        <v>0.18800000000000061</v>
      </c>
      <c r="I518" s="210">
        <f t="shared" si="35"/>
        <v>1.7599999999999394E-2</v>
      </c>
      <c r="J518" s="210">
        <f t="shared" si="36"/>
        <v>8.5603112840463975</v>
      </c>
      <c r="K518" s="210">
        <v>27</v>
      </c>
      <c r="L518" s="214">
        <v>43173</v>
      </c>
      <c r="M518" s="214">
        <v>43173</v>
      </c>
      <c r="N518" s="210" t="s">
        <v>2574</v>
      </c>
      <c r="O518" s="210" t="s">
        <v>2573</v>
      </c>
    </row>
    <row r="519" spans="1:15">
      <c r="A519" s="210">
        <v>145</v>
      </c>
      <c r="B519" s="211" t="s">
        <v>1397</v>
      </c>
      <c r="C519" s="210">
        <v>0.49199999999999988</v>
      </c>
      <c r="D519" s="210">
        <v>7.7736999999999998</v>
      </c>
      <c r="E519" s="210">
        <v>0.20580000000000001</v>
      </c>
      <c r="F519" s="210">
        <f t="shared" si="34"/>
        <v>7.9794999999999998</v>
      </c>
      <c r="G519" s="210">
        <v>7.8140999999999998</v>
      </c>
      <c r="H519" s="210">
        <f t="shared" si="33"/>
        <v>0.16539999999999999</v>
      </c>
      <c r="I519" s="210">
        <f t="shared" si="35"/>
        <v>4.0400000000000019E-2</v>
      </c>
      <c r="J519" s="210">
        <f t="shared" si="36"/>
        <v>19.630709426627803</v>
      </c>
      <c r="K519" s="210">
        <v>28</v>
      </c>
      <c r="L519" s="214">
        <v>43173</v>
      </c>
      <c r="M519" s="214">
        <v>43173</v>
      </c>
      <c r="N519" s="210" t="s">
        <v>2574</v>
      </c>
      <c r="O519" s="210" t="s">
        <v>2573</v>
      </c>
    </row>
    <row r="520" spans="1:15">
      <c r="A520" s="206">
        <v>146</v>
      </c>
      <c r="B520" s="206" t="s">
        <v>649</v>
      </c>
      <c r="C520" s="206">
        <v>1.4488000000000001</v>
      </c>
      <c r="D520" s="206">
        <v>9.3224</v>
      </c>
      <c r="E520" s="206">
        <v>0.2069</v>
      </c>
      <c r="F520" s="206">
        <f t="shared" si="34"/>
        <v>9.5292999999999992</v>
      </c>
      <c r="G520" s="206">
        <v>9.3308</v>
      </c>
      <c r="H520" s="206">
        <f t="shared" si="33"/>
        <v>0.19849999999999923</v>
      </c>
      <c r="I520" s="210">
        <f t="shared" si="35"/>
        <v>8.400000000000768E-3</v>
      </c>
      <c r="J520" s="210">
        <f t="shared" si="36"/>
        <v>4.0599323344614637</v>
      </c>
      <c r="K520" s="206">
        <v>13</v>
      </c>
      <c r="L520" s="206">
        <v>43157.527777777781</v>
      </c>
      <c r="M520" s="206">
        <v>43157.694444444445</v>
      </c>
      <c r="N520" s="206" t="s">
        <v>2574</v>
      </c>
    </row>
    <row r="521" spans="1:15">
      <c r="A521" s="206">
        <v>146</v>
      </c>
      <c r="B521" s="206" t="s">
        <v>1288</v>
      </c>
      <c r="C521" s="206">
        <v>0.41170000000000001</v>
      </c>
      <c r="D521" s="206">
        <v>9.0025999999999993</v>
      </c>
      <c r="E521" s="206">
        <v>0.20610000000000001</v>
      </c>
      <c r="F521" s="206">
        <f t="shared" si="34"/>
        <v>9.2086999999999986</v>
      </c>
      <c r="G521" s="206">
        <v>9.0376999999999992</v>
      </c>
      <c r="H521" s="206">
        <f t="shared" si="33"/>
        <v>0.17099999999999937</v>
      </c>
      <c r="I521" s="210">
        <f t="shared" si="35"/>
        <v>3.5100000000000631E-2</v>
      </c>
      <c r="J521" s="210">
        <f t="shared" si="36"/>
        <v>17.030567685589826</v>
      </c>
      <c r="K521" s="206">
        <v>14</v>
      </c>
      <c r="L521" s="206">
        <v>43157.527777777781</v>
      </c>
      <c r="M521" s="206">
        <v>43157.694444444445</v>
      </c>
      <c r="N521" s="206" t="s">
        <v>2574</v>
      </c>
    </row>
    <row r="522" spans="1:15">
      <c r="A522" s="206">
        <v>146</v>
      </c>
      <c r="B522" s="206" t="s">
        <v>1361</v>
      </c>
      <c r="C522" s="206">
        <v>0.35870000000000002</v>
      </c>
      <c r="D522" s="206">
        <v>8.7056000000000004</v>
      </c>
      <c r="E522" s="206">
        <v>0.20649999999999999</v>
      </c>
      <c r="F522" s="206">
        <f t="shared" si="34"/>
        <v>8.9121000000000006</v>
      </c>
      <c r="G522" s="206">
        <v>8.7347000000000001</v>
      </c>
      <c r="H522" s="206">
        <f t="shared" si="33"/>
        <v>0.17740000000000045</v>
      </c>
      <c r="I522" s="210">
        <f t="shared" si="35"/>
        <v>2.9099999999999543E-2</v>
      </c>
      <c r="J522" s="210">
        <f t="shared" si="36"/>
        <v>14.092009685229803</v>
      </c>
      <c r="K522" s="206">
        <v>15</v>
      </c>
      <c r="L522" s="206">
        <v>43157.527777777781</v>
      </c>
      <c r="M522" s="206">
        <v>43157.694444444445</v>
      </c>
      <c r="N522" s="206" t="s">
        <v>2574</v>
      </c>
    </row>
    <row r="523" spans="1:15">
      <c r="A523" s="210">
        <v>146</v>
      </c>
      <c r="B523" s="210" t="s">
        <v>673</v>
      </c>
      <c r="C523" s="206">
        <v>1.4504999999999999</v>
      </c>
      <c r="D523" s="210">
        <v>8.8605999999999998</v>
      </c>
      <c r="E523" s="211">
        <v>0.19750000000000001</v>
      </c>
      <c r="F523" s="210">
        <f t="shared" si="34"/>
        <v>9.0580999999999996</v>
      </c>
      <c r="G523" s="210">
        <v>8.8713999999999995</v>
      </c>
      <c r="H523" s="210">
        <f t="shared" si="33"/>
        <v>0.18670000000000009</v>
      </c>
      <c r="I523" s="210">
        <f t="shared" si="35"/>
        <v>1.0799999999999921E-2</v>
      </c>
      <c r="J523" s="210">
        <f t="shared" si="36"/>
        <v>5.4683544303797067</v>
      </c>
      <c r="K523" s="210">
        <v>1</v>
      </c>
      <c r="L523" s="214">
        <v>43211</v>
      </c>
      <c r="M523" s="210"/>
      <c r="N523" s="210"/>
      <c r="O523" s="210"/>
    </row>
    <row r="524" spans="1:15">
      <c r="A524" s="210">
        <v>147</v>
      </c>
      <c r="B524" s="210" t="s">
        <v>559</v>
      </c>
      <c r="C524" s="210">
        <v>1.4904999999999999</v>
      </c>
      <c r="D524" s="211">
        <v>8.3656000000000006</v>
      </c>
      <c r="E524" s="210">
        <v>0.20660000000000001</v>
      </c>
      <c r="F524" s="210">
        <f t="shared" si="34"/>
        <v>8.5722000000000005</v>
      </c>
      <c r="G524" s="210">
        <v>8.3682999999999996</v>
      </c>
      <c r="H524" s="210">
        <f t="shared" si="33"/>
        <v>0.20390000000000086</v>
      </c>
      <c r="I524" s="210">
        <f t="shared" si="35"/>
        <v>2.6999999999991475E-3</v>
      </c>
      <c r="J524" s="210">
        <f t="shared" si="36"/>
        <v>1.3068731848979416</v>
      </c>
      <c r="K524" s="210">
        <v>21</v>
      </c>
      <c r="L524" s="214">
        <v>43197</v>
      </c>
      <c r="M524" s="214">
        <v>43197</v>
      </c>
      <c r="N524" s="210"/>
      <c r="O524" s="210"/>
    </row>
    <row r="525" spans="1:15">
      <c r="A525" s="210">
        <v>147</v>
      </c>
      <c r="B525" s="210" t="s">
        <v>568</v>
      </c>
      <c r="C525" s="210">
        <v>1.5023</v>
      </c>
      <c r="D525" s="211">
        <v>9.7204999999999995</v>
      </c>
      <c r="E525" s="211">
        <v>0.20680000000000001</v>
      </c>
      <c r="F525" s="210">
        <f t="shared" si="34"/>
        <v>9.9272999999999989</v>
      </c>
      <c r="G525" s="210">
        <v>9.7386999999999997</v>
      </c>
      <c r="H525" s="210">
        <f t="shared" si="33"/>
        <v>0.18859999999999921</v>
      </c>
      <c r="I525" s="210">
        <f t="shared" si="35"/>
        <v>1.8200000000000799E-2</v>
      </c>
      <c r="J525" s="210">
        <f t="shared" si="36"/>
        <v>8.8007736943911006</v>
      </c>
      <c r="K525" s="210">
        <v>22</v>
      </c>
      <c r="L525" s="214">
        <v>43197</v>
      </c>
      <c r="M525" s="214">
        <v>43197</v>
      </c>
      <c r="N525" s="210"/>
      <c r="O525" s="210"/>
    </row>
    <row r="526" spans="1:15">
      <c r="A526" s="210">
        <v>147</v>
      </c>
      <c r="B526" s="210" t="s">
        <v>1172</v>
      </c>
      <c r="C526" s="210">
        <v>0.42459999999999998</v>
      </c>
      <c r="D526" s="211">
        <v>7.9916999999999998</v>
      </c>
      <c r="E526" s="211">
        <v>0.2036</v>
      </c>
      <c r="F526" s="210">
        <f t="shared" si="34"/>
        <v>8.1952999999999996</v>
      </c>
      <c r="G526" s="210">
        <v>8.0297000000000001</v>
      </c>
      <c r="H526" s="210">
        <f t="shared" si="33"/>
        <v>0.16559999999999953</v>
      </c>
      <c r="I526" s="210">
        <f t="shared" si="35"/>
        <v>3.8000000000000478E-2</v>
      </c>
      <c r="J526" s="210">
        <f t="shared" si="36"/>
        <v>18.664047151277249</v>
      </c>
      <c r="K526" s="210">
        <v>23</v>
      </c>
      <c r="L526" s="214">
        <v>43197</v>
      </c>
      <c r="M526" s="214">
        <v>43197</v>
      </c>
      <c r="N526" s="210"/>
      <c r="O526" s="210"/>
    </row>
    <row r="527" spans="1:15">
      <c r="A527" s="210">
        <v>147</v>
      </c>
      <c r="B527" s="210" t="s">
        <v>1372</v>
      </c>
      <c r="C527" s="210">
        <v>0.49569999999999997</v>
      </c>
      <c r="D527" s="211">
        <v>8.4428999999999998</v>
      </c>
      <c r="E527" s="211">
        <v>0.20019999999999999</v>
      </c>
      <c r="F527" s="210">
        <f t="shared" si="34"/>
        <v>8.6431000000000004</v>
      </c>
      <c r="G527" s="210">
        <v>8.4756</v>
      </c>
      <c r="H527" s="210">
        <f t="shared" si="33"/>
        <v>0.16750000000000043</v>
      </c>
      <c r="I527" s="210">
        <f t="shared" si="35"/>
        <v>3.2699999999999563E-2</v>
      </c>
      <c r="J527" s="210">
        <f t="shared" si="36"/>
        <v>16.333666333666116</v>
      </c>
      <c r="K527" s="210">
        <v>24</v>
      </c>
      <c r="L527" s="214">
        <v>43197</v>
      </c>
      <c r="M527" s="214">
        <v>43197</v>
      </c>
      <c r="N527" s="210"/>
      <c r="O527" s="210"/>
    </row>
    <row r="528" spans="1:15">
      <c r="A528" s="210">
        <v>148</v>
      </c>
      <c r="B528" s="215" t="s">
        <v>1121</v>
      </c>
      <c r="C528" s="211">
        <v>1.3778999999999999</v>
      </c>
      <c r="D528" s="211">
        <v>10.855600000000001</v>
      </c>
      <c r="E528" s="211">
        <v>2.1999999999999999E-2</v>
      </c>
      <c r="F528" s="210">
        <f t="shared" si="34"/>
        <v>10.877600000000001</v>
      </c>
      <c r="G528" s="210">
        <v>10.8681</v>
      </c>
      <c r="H528" s="210">
        <f t="shared" si="33"/>
        <v>9.5000000000009521E-3</v>
      </c>
      <c r="I528" s="210">
        <f t="shared" si="35"/>
        <v>1.2499999999999047E-2</v>
      </c>
      <c r="J528" s="210">
        <f t="shared" si="36"/>
        <v>56.818181818177493</v>
      </c>
      <c r="K528" s="210">
        <v>20</v>
      </c>
      <c r="L528" s="212">
        <v>43181.645833333336</v>
      </c>
      <c r="M528" s="212">
        <v>43181.833333333336</v>
      </c>
      <c r="N528" s="210" t="s">
        <v>2574</v>
      </c>
      <c r="O528" s="210" t="s">
        <v>2587</v>
      </c>
    </row>
    <row r="529" spans="1:15">
      <c r="A529" s="210">
        <v>148</v>
      </c>
      <c r="B529" s="215" t="s">
        <v>1243</v>
      </c>
      <c r="C529" s="211">
        <v>0.52270000000000005</v>
      </c>
      <c r="D529" s="211">
        <v>11.7468</v>
      </c>
      <c r="E529" s="211">
        <v>0.20830000000000001</v>
      </c>
      <c r="F529" s="210">
        <f t="shared" si="34"/>
        <v>11.9551</v>
      </c>
      <c r="G529" s="210">
        <v>11.786799999999999</v>
      </c>
      <c r="H529" s="210">
        <f t="shared" si="33"/>
        <v>0.16830000000000034</v>
      </c>
      <c r="I529" s="210">
        <f t="shared" si="35"/>
        <v>3.9999999999999675E-2</v>
      </c>
      <c r="J529" s="210">
        <f t="shared" si="36"/>
        <v>19.203072491598501</v>
      </c>
      <c r="K529" s="210">
        <v>21</v>
      </c>
      <c r="L529" s="212">
        <v>43181.645833333336</v>
      </c>
      <c r="M529" s="212">
        <v>43181.833333333336</v>
      </c>
      <c r="N529" s="210" t="s">
        <v>2574</v>
      </c>
      <c r="O529" s="210" t="s">
        <v>2587</v>
      </c>
    </row>
    <row r="530" spans="1:15">
      <c r="A530" s="207">
        <v>149</v>
      </c>
      <c r="B530" s="206" t="s">
        <v>608</v>
      </c>
      <c r="C530" s="206">
        <v>1.5586</v>
      </c>
      <c r="D530" s="210">
        <v>11.0868</v>
      </c>
      <c r="E530" s="211">
        <v>0.20100000000000001</v>
      </c>
      <c r="F530" s="210">
        <f t="shared" si="34"/>
        <v>11.287800000000001</v>
      </c>
      <c r="G530" s="210">
        <v>11.11</v>
      </c>
      <c r="H530" s="210">
        <f t="shared" si="33"/>
        <v>0.17780000000000129</v>
      </c>
      <c r="I530" s="210">
        <f t="shared" si="35"/>
        <v>2.3199999999998722E-2</v>
      </c>
      <c r="J530" s="210">
        <f t="shared" si="36"/>
        <v>11.542288557213293</v>
      </c>
      <c r="K530" s="210">
        <v>21</v>
      </c>
      <c r="L530" s="213">
        <v>43212</v>
      </c>
    </row>
    <row r="531" spans="1:15">
      <c r="A531" s="207">
        <v>149</v>
      </c>
      <c r="B531" s="206" t="s">
        <v>596</v>
      </c>
      <c r="C531" s="206">
        <v>1.4964999999999999</v>
      </c>
      <c r="D531" s="210">
        <v>7.9055</v>
      </c>
      <c r="E531" s="211">
        <v>0.20230000000000001</v>
      </c>
      <c r="F531" s="210">
        <f t="shared" si="34"/>
        <v>8.1077999999999992</v>
      </c>
      <c r="G531" s="210">
        <v>7.9234999999999998</v>
      </c>
      <c r="H531" s="210">
        <f t="shared" si="33"/>
        <v>0.18429999999999946</v>
      </c>
      <c r="I531" s="210">
        <f t="shared" si="35"/>
        <v>1.8000000000000543E-2</v>
      </c>
      <c r="J531" s="210">
        <f t="shared" si="36"/>
        <v>8.8976767177461902</v>
      </c>
      <c r="K531" s="210">
        <v>40</v>
      </c>
      <c r="L531" s="213">
        <v>43212</v>
      </c>
      <c r="O531" s="206" t="s">
        <v>2586</v>
      </c>
    </row>
    <row r="532" spans="1:15">
      <c r="A532" s="207">
        <v>149</v>
      </c>
      <c r="B532" s="206" t="s">
        <v>1317</v>
      </c>
      <c r="C532" s="210">
        <v>0.56620000000000004</v>
      </c>
      <c r="D532" s="211">
        <v>9.1377000000000006</v>
      </c>
      <c r="E532" s="211">
        <v>0.2019</v>
      </c>
      <c r="F532" s="210">
        <f t="shared" si="34"/>
        <v>9.3396000000000008</v>
      </c>
      <c r="G532" s="210">
        <v>9.1988000000000003</v>
      </c>
      <c r="H532" s="210">
        <f t="shared" si="33"/>
        <v>0.14080000000000048</v>
      </c>
      <c r="I532" s="210">
        <f t="shared" si="35"/>
        <v>6.1099999999999516E-2</v>
      </c>
      <c r="J532" s="210">
        <f t="shared" si="36"/>
        <v>30.262506191183512</v>
      </c>
      <c r="K532" s="210">
        <v>21</v>
      </c>
      <c r="L532" s="213">
        <v>43213</v>
      </c>
      <c r="M532" s="213">
        <v>43213</v>
      </c>
    </row>
    <row r="533" spans="1:15">
      <c r="A533" s="207">
        <v>149</v>
      </c>
      <c r="B533" s="206" t="s">
        <v>1354</v>
      </c>
      <c r="C533" s="206">
        <v>0.63670000000000004</v>
      </c>
      <c r="D533" s="211">
        <v>11.158799999999999</v>
      </c>
      <c r="E533" s="211">
        <v>0.20519999999999999</v>
      </c>
      <c r="F533" s="210">
        <f t="shared" si="34"/>
        <v>11.363999999999999</v>
      </c>
      <c r="G533" s="210">
        <v>11.222899999999999</v>
      </c>
      <c r="H533" s="210">
        <f t="shared" si="33"/>
        <v>0.14109999999999978</v>
      </c>
      <c r="I533" s="210">
        <f t="shared" si="35"/>
        <v>6.4100000000000212E-2</v>
      </c>
      <c r="J533" s="210">
        <f t="shared" si="36"/>
        <v>31.23781676413266</v>
      </c>
      <c r="K533" s="210">
        <v>23</v>
      </c>
      <c r="L533" s="213">
        <v>43221</v>
      </c>
      <c r="M533" s="213">
        <v>43221</v>
      </c>
    </row>
    <row r="534" spans="1:15">
      <c r="A534" s="210">
        <v>150</v>
      </c>
      <c r="B534" s="215" t="s">
        <v>569</v>
      </c>
      <c r="C534" s="210">
        <v>1.2972999999999999</v>
      </c>
      <c r="D534" s="211">
        <v>9.1969999999999992</v>
      </c>
      <c r="E534" s="211">
        <v>0.20180000000000001</v>
      </c>
      <c r="F534" s="210">
        <f t="shared" si="34"/>
        <v>9.3987999999999996</v>
      </c>
      <c r="G534" s="210">
        <v>9.2114999999999991</v>
      </c>
      <c r="H534" s="210">
        <f t="shared" si="33"/>
        <v>0.18730000000000047</v>
      </c>
      <c r="I534" s="210">
        <f t="shared" si="35"/>
        <v>1.4499999999999541E-2</v>
      </c>
      <c r="J534" s="210">
        <f t="shared" si="36"/>
        <v>7.1853320118927355</v>
      </c>
      <c r="K534" s="210">
        <v>9</v>
      </c>
      <c r="L534" s="214">
        <v>43199</v>
      </c>
      <c r="M534" s="214">
        <v>43199</v>
      </c>
      <c r="N534" s="210"/>
      <c r="O534" s="210"/>
    </row>
    <row r="535" spans="1:15">
      <c r="A535" s="210">
        <v>150</v>
      </c>
      <c r="B535" s="215" t="s">
        <v>1134</v>
      </c>
      <c r="C535" s="210">
        <v>1.4441999999999999</v>
      </c>
      <c r="D535" s="211">
        <v>7.4745999999999997</v>
      </c>
      <c r="E535" s="211">
        <v>0.2051</v>
      </c>
      <c r="F535" s="210">
        <f t="shared" si="34"/>
        <v>7.6796999999999995</v>
      </c>
      <c r="G535" s="210">
        <v>7.4954999999999998</v>
      </c>
      <c r="H535" s="210">
        <f t="shared" si="33"/>
        <v>0.1841999999999997</v>
      </c>
      <c r="I535" s="210">
        <f t="shared" si="35"/>
        <v>2.0900000000000307E-2</v>
      </c>
      <c r="J535" s="210">
        <f t="shared" si="36"/>
        <v>10.190151145782695</v>
      </c>
      <c r="K535" s="210">
        <v>10</v>
      </c>
      <c r="L535" s="214">
        <v>43199</v>
      </c>
      <c r="M535" s="214">
        <v>43199</v>
      </c>
      <c r="N535" s="210"/>
      <c r="O535" s="210"/>
    </row>
    <row r="536" spans="1:15">
      <c r="A536" s="210">
        <v>150</v>
      </c>
      <c r="B536" s="215" t="s">
        <v>1249</v>
      </c>
      <c r="C536" s="210">
        <v>0.40389999999999998</v>
      </c>
      <c r="D536" s="211">
        <v>9.8871000000000002</v>
      </c>
      <c r="E536" s="211">
        <v>0.2031</v>
      </c>
      <c r="F536" s="210">
        <f t="shared" si="34"/>
        <v>10.090199999999999</v>
      </c>
      <c r="G536" s="210">
        <v>9.9278999999999993</v>
      </c>
      <c r="H536" s="210">
        <f t="shared" si="33"/>
        <v>0.16230000000000011</v>
      </c>
      <c r="I536" s="210">
        <f t="shared" si="35"/>
        <v>4.0799999999999892E-2</v>
      </c>
      <c r="J536" s="210">
        <f t="shared" si="36"/>
        <v>20.08862629246671</v>
      </c>
      <c r="K536" s="210">
        <v>11</v>
      </c>
      <c r="L536" s="214">
        <v>43199</v>
      </c>
      <c r="M536" s="214">
        <v>43199</v>
      </c>
      <c r="N536" s="210"/>
      <c r="O536" s="210"/>
    </row>
    <row r="537" spans="1:15">
      <c r="A537" s="210">
        <v>150</v>
      </c>
      <c r="B537" s="215" t="s">
        <v>1392</v>
      </c>
      <c r="C537" s="210">
        <v>0.48359999999999997</v>
      </c>
      <c r="D537" s="211">
        <v>10.539899999999999</v>
      </c>
      <c r="E537" s="211">
        <v>0.20069999999999999</v>
      </c>
      <c r="F537" s="210">
        <f t="shared" si="34"/>
        <v>10.740599999999999</v>
      </c>
      <c r="G537" s="210">
        <v>10.5875</v>
      </c>
      <c r="H537" s="210">
        <f t="shared" si="33"/>
        <v>0.15309999999999846</v>
      </c>
      <c r="I537" s="210">
        <f t="shared" si="35"/>
        <v>4.760000000000153E-2</v>
      </c>
      <c r="J537" s="210">
        <f t="shared" si="36"/>
        <v>23.716990533134794</v>
      </c>
      <c r="K537" s="210">
        <v>12</v>
      </c>
      <c r="L537" s="214">
        <v>43199</v>
      </c>
      <c r="M537" s="214">
        <v>43199</v>
      </c>
      <c r="N537" s="210"/>
      <c r="O537" s="210"/>
    </row>
    <row r="538" spans="1:15">
      <c r="A538" s="210">
        <v>151</v>
      </c>
      <c r="B538" s="210" t="s">
        <v>637</v>
      </c>
      <c r="C538" s="206">
        <v>1.5096000000000001</v>
      </c>
      <c r="D538" s="206">
        <v>8.0462000000000007</v>
      </c>
      <c r="E538" s="206">
        <v>0.20319999999999999</v>
      </c>
      <c r="F538" s="206">
        <f t="shared" si="34"/>
        <v>8.2494000000000014</v>
      </c>
      <c r="G538" s="206">
        <v>8.0591000000000008</v>
      </c>
      <c r="H538" s="206">
        <f t="shared" si="33"/>
        <v>0.19030000000000058</v>
      </c>
      <c r="I538" s="210">
        <f t="shared" si="35"/>
        <v>1.2899999999999412E-2</v>
      </c>
      <c r="J538" s="210">
        <f t="shared" si="36"/>
        <v>6.3484251968501049</v>
      </c>
      <c r="K538" s="206">
        <v>10</v>
      </c>
      <c r="L538" s="217">
        <v>43160.520833333336</v>
      </c>
      <c r="M538" s="217">
        <v>43160.6875</v>
      </c>
      <c r="N538" s="206" t="s">
        <v>2568</v>
      </c>
      <c r="O538" s="206" t="s">
        <v>2585</v>
      </c>
    </row>
    <row r="539" spans="1:15">
      <c r="A539" s="210">
        <v>151</v>
      </c>
      <c r="B539" s="210" t="s">
        <v>694</v>
      </c>
      <c r="C539" s="206">
        <v>1.4498</v>
      </c>
      <c r="D539" s="206">
        <v>11.8634</v>
      </c>
      <c r="E539" s="206">
        <v>0.20419999999999999</v>
      </c>
      <c r="F539" s="206">
        <f t="shared" si="34"/>
        <v>12.067600000000001</v>
      </c>
      <c r="G539" s="206">
        <v>11.8766</v>
      </c>
      <c r="H539" s="206">
        <f t="shared" si="33"/>
        <v>0.19100000000000072</v>
      </c>
      <c r="I539" s="210">
        <f t="shared" si="35"/>
        <v>1.3199999999999268E-2</v>
      </c>
      <c r="J539" s="210">
        <f t="shared" si="36"/>
        <v>6.4642507345735885</v>
      </c>
      <c r="K539" s="206">
        <v>11</v>
      </c>
      <c r="L539" s="217">
        <v>43160.520833333336</v>
      </c>
      <c r="M539" s="217">
        <v>43160.6875</v>
      </c>
      <c r="N539" s="206" t="s">
        <v>2568</v>
      </c>
    </row>
    <row r="540" spans="1:15">
      <c r="A540" s="210">
        <v>151</v>
      </c>
      <c r="B540" s="210" t="s">
        <v>1403</v>
      </c>
      <c r="C540" s="206">
        <v>0.54200000000000004</v>
      </c>
      <c r="D540" s="206">
        <v>8.7667999999999999</v>
      </c>
      <c r="E540" s="206">
        <v>0.20930000000000001</v>
      </c>
      <c r="F540" s="206">
        <f t="shared" si="34"/>
        <v>8.9761000000000006</v>
      </c>
      <c r="G540" s="206">
        <v>8.8093000000000004</v>
      </c>
      <c r="H540" s="206">
        <f t="shared" si="33"/>
        <v>0.16680000000000028</v>
      </c>
      <c r="I540" s="210">
        <f t="shared" si="35"/>
        <v>4.2499999999999732E-2</v>
      </c>
      <c r="J540" s="210">
        <f t="shared" si="36"/>
        <v>20.305781175346262</v>
      </c>
      <c r="K540" s="206">
        <v>12</v>
      </c>
      <c r="L540" s="217">
        <v>43160.520833333336</v>
      </c>
      <c r="M540" s="217">
        <v>43160.6875</v>
      </c>
      <c r="N540" s="206" t="s">
        <v>2568</v>
      </c>
    </row>
    <row r="541" spans="1:15">
      <c r="A541" s="210">
        <v>151</v>
      </c>
      <c r="B541" s="210" t="s">
        <v>1483</v>
      </c>
      <c r="C541" s="206">
        <v>0.56779999999999997</v>
      </c>
      <c r="D541" s="206">
        <v>9.0214999999999996</v>
      </c>
      <c r="E541" s="206">
        <v>0.2077</v>
      </c>
      <c r="F541" s="206">
        <f t="shared" si="34"/>
        <v>9.2291999999999987</v>
      </c>
      <c r="G541" s="206">
        <v>9.0632000000000001</v>
      </c>
      <c r="H541" s="206">
        <f t="shared" si="33"/>
        <v>0.16599999999999859</v>
      </c>
      <c r="I541" s="210">
        <f t="shared" si="35"/>
        <v>4.1700000000001403E-2</v>
      </c>
      <c r="J541" s="210">
        <f t="shared" si="36"/>
        <v>20.077034183919789</v>
      </c>
      <c r="K541" s="206">
        <v>13</v>
      </c>
      <c r="L541" s="217">
        <v>43160.520833333336</v>
      </c>
      <c r="M541" s="217">
        <v>43160.6875</v>
      </c>
      <c r="N541" s="206" t="s">
        <v>2568</v>
      </c>
    </row>
    <row r="542" spans="1:15">
      <c r="A542" s="206">
        <v>152</v>
      </c>
      <c r="B542" s="206" t="s">
        <v>550</v>
      </c>
      <c r="C542" s="206">
        <v>1.4439</v>
      </c>
      <c r="D542" s="210">
        <v>10.510199999999999</v>
      </c>
      <c r="E542" s="211">
        <v>0.20830000000000001</v>
      </c>
      <c r="F542" s="210">
        <f t="shared" si="34"/>
        <v>10.718499999999999</v>
      </c>
      <c r="G542" s="210">
        <v>10.5229</v>
      </c>
      <c r="H542" s="210">
        <f t="shared" si="33"/>
        <v>0.19559999999999889</v>
      </c>
      <c r="I542" s="210">
        <f t="shared" si="35"/>
        <v>1.2700000000001127E-2</v>
      </c>
      <c r="J542" s="210">
        <f t="shared" si="36"/>
        <v>6.0969755160831145</v>
      </c>
      <c r="K542" s="210">
        <v>18</v>
      </c>
      <c r="L542" s="213">
        <v>43212</v>
      </c>
    </row>
    <row r="543" spans="1:15">
      <c r="A543" s="207">
        <v>152</v>
      </c>
      <c r="B543" s="206" t="s">
        <v>1306</v>
      </c>
      <c r="C543" s="206">
        <v>0.44969999999999999</v>
      </c>
      <c r="D543" s="210">
        <v>8.7333999999999996</v>
      </c>
      <c r="E543" s="211">
        <v>0.20399999999999999</v>
      </c>
      <c r="F543" s="210">
        <f t="shared" si="34"/>
        <v>8.9374000000000002</v>
      </c>
      <c r="G543" s="210">
        <v>8.7609999999999992</v>
      </c>
      <c r="H543" s="210">
        <f t="shared" si="33"/>
        <v>0.176400000000001</v>
      </c>
      <c r="I543" s="210">
        <f t="shared" si="35"/>
        <v>2.7599999999998986E-2</v>
      </c>
      <c r="J543" s="210">
        <f t="shared" si="36"/>
        <v>13.529411764705387</v>
      </c>
      <c r="K543" s="210">
        <v>26</v>
      </c>
      <c r="L543" s="213">
        <v>43212</v>
      </c>
    </row>
    <row r="544" spans="1:15">
      <c r="A544" s="206">
        <v>152</v>
      </c>
      <c r="B544" s="206" t="s">
        <v>562</v>
      </c>
      <c r="C544" s="206">
        <v>1.2967</v>
      </c>
      <c r="D544" s="210">
        <v>7.8011999999999997</v>
      </c>
      <c r="E544" s="211">
        <v>0.19989999999999999</v>
      </c>
      <c r="F544" s="210">
        <f t="shared" si="34"/>
        <v>8.0010999999999992</v>
      </c>
      <c r="G544" s="210">
        <v>7.8114999999999997</v>
      </c>
      <c r="H544" s="210">
        <f t="shared" si="33"/>
        <v>0.18959999999999955</v>
      </c>
      <c r="I544" s="210">
        <f t="shared" si="35"/>
        <v>1.0300000000000448E-2</v>
      </c>
      <c r="J544" s="210">
        <f t="shared" si="36"/>
        <v>5.1525762881442967</v>
      </c>
      <c r="K544" s="210">
        <v>5</v>
      </c>
      <c r="L544" s="213">
        <v>43213</v>
      </c>
      <c r="M544" s="213">
        <v>43213</v>
      </c>
    </row>
    <row r="545" spans="1:15">
      <c r="A545" s="207">
        <v>152</v>
      </c>
      <c r="B545" s="206" t="s">
        <v>1197</v>
      </c>
      <c r="C545" s="206">
        <v>0.38779999999999998</v>
      </c>
      <c r="D545" s="211">
        <v>10.794</v>
      </c>
      <c r="E545" s="211">
        <v>0.2019</v>
      </c>
      <c r="F545" s="210">
        <f t="shared" si="34"/>
        <v>10.995900000000001</v>
      </c>
      <c r="G545" s="210">
        <v>10.836</v>
      </c>
      <c r="H545" s="210">
        <f t="shared" si="33"/>
        <v>0.15990000000000038</v>
      </c>
      <c r="I545" s="210">
        <f t="shared" si="35"/>
        <v>4.1999999999999621E-2</v>
      </c>
      <c r="J545" s="210">
        <f t="shared" si="36"/>
        <v>20.802377414561477</v>
      </c>
      <c r="K545" s="210">
        <v>35</v>
      </c>
      <c r="L545" s="213">
        <v>43221</v>
      </c>
      <c r="M545" s="213">
        <v>43221</v>
      </c>
    </row>
    <row r="546" spans="1:15">
      <c r="A546" s="207">
        <v>153</v>
      </c>
      <c r="B546" s="206" t="s">
        <v>1250</v>
      </c>
      <c r="C546" s="206">
        <v>0.3836</v>
      </c>
      <c r="D546" s="210">
        <v>10.1531</v>
      </c>
      <c r="E546" s="211">
        <v>0.20330000000000001</v>
      </c>
      <c r="F546" s="210">
        <f t="shared" si="34"/>
        <v>10.356400000000001</v>
      </c>
      <c r="G546" s="210">
        <v>10.1874</v>
      </c>
      <c r="H546" s="210">
        <f t="shared" si="33"/>
        <v>0.16900000000000048</v>
      </c>
      <c r="I546" s="210">
        <f t="shared" si="35"/>
        <v>3.4299999999999525E-2</v>
      </c>
      <c r="J546" s="210">
        <f t="shared" si="36"/>
        <v>16.871618298081419</v>
      </c>
      <c r="K546" s="210">
        <v>13</v>
      </c>
      <c r="L546" s="213">
        <v>43212</v>
      </c>
    </row>
    <row r="547" spans="1:15">
      <c r="A547" s="207">
        <v>153</v>
      </c>
      <c r="B547" s="206" t="s">
        <v>701</v>
      </c>
      <c r="C547" s="206">
        <v>1.4160999999999999</v>
      </c>
      <c r="D547" s="211">
        <v>7.5282</v>
      </c>
      <c r="E547" s="211">
        <v>0.2014</v>
      </c>
      <c r="F547" s="210">
        <f t="shared" si="34"/>
        <v>7.7295999999999996</v>
      </c>
      <c r="G547" s="210">
        <v>7.5362999999999998</v>
      </c>
      <c r="H547" s="210">
        <f t="shared" si="33"/>
        <v>0.19329999999999981</v>
      </c>
      <c r="I547" s="210">
        <f t="shared" si="35"/>
        <v>8.1000000000001904E-3</v>
      </c>
      <c r="J547" s="210">
        <f t="shared" si="36"/>
        <v>4.0218470705065492</v>
      </c>
      <c r="K547" s="210">
        <v>15</v>
      </c>
      <c r="L547" s="213">
        <v>43221</v>
      </c>
      <c r="M547" s="213">
        <v>43221</v>
      </c>
      <c r="O547" s="206" t="s">
        <v>2584</v>
      </c>
    </row>
    <row r="548" spans="1:15">
      <c r="A548" s="207">
        <v>153</v>
      </c>
      <c r="B548" s="206" t="s">
        <v>1165</v>
      </c>
      <c r="C548" s="206">
        <v>0.39190000000000003</v>
      </c>
      <c r="D548" s="211">
        <v>9.5187000000000008</v>
      </c>
      <c r="E548" s="211">
        <v>0.20050000000000001</v>
      </c>
      <c r="F548" s="210">
        <f t="shared" si="34"/>
        <v>9.7192000000000007</v>
      </c>
      <c r="G548" s="210">
        <v>9.5429999999999993</v>
      </c>
      <c r="H548" s="210">
        <f t="shared" si="33"/>
        <v>0.17620000000000147</v>
      </c>
      <c r="I548" s="210">
        <f t="shared" si="35"/>
        <v>2.4299999999998545E-2</v>
      </c>
      <c r="J548" s="210">
        <f t="shared" si="36"/>
        <v>12.119700748128949</v>
      </c>
      <c r="K548" s="210">
        <v>13</v>
      </c>
    </row>
    <row r="549" spans="1:15">
      <c r="A549" s="207">
        <v>153</v>
      </c>
      <c r="B549" s="206" t="s">
        <v>662</v>
      </c>
      <c r="C549" s="206">
        <v>1.0609</v>
      </c>
      <c r="D549" s="206">
        <v>11.171900000000001</v>
      </c>
      <c r="E549" s="206">
        <v>0.20050000000000001</v>
      </c>
      <c r="F549" s="210">
        <f t="shared" si="34"/>
        <v>11.372400000000001</v>
      </c>
      <c r="G549" s="210">
        <v>11.3263</v>
      </c>
      <c r="H549" s="210">
        <f t="shared" si="33"/>
        <v>4.6100000000000918E-2</v>
      </c>
      <c r="I549" s="210">
        <f t="shared" si="35"/>
        <v>0.15439999999999909</v>
      </c>
      <c r="J549" s="210">
        <f t="shared" si="36"/>
        <v>77.007481296757646</v>
      </c>
      <c r="K549" s="210">
        <v>21</v>
      </c>
      <c r="O549" s="206" t="s">
        <v>2583</v>
      </c>
    </row>
    <row r="550" spans="1:15">
      <c r="A550" s="210">
        <v>154</v>
      </c>
      <c r="B550" s="215" t="s">
        <v>656</v>
      </c>
      <c r="C550" s="210">
        <v>1.516</v>
      </c>
      <c r="D550" s="211">
        <v>7.0930999999999997</v>
      </c>
      <c r="E550" s="211">
        <v>0.20630000000000001</v>
      </c>
      <c r="F550" s="210">
        <f t="shared" si="34"/>
        <v>7.2993999999999994</v>
      </c>
      <c r="G550" s="210">
        <v>7.1177000000000001</v>
      </c>
      <c r="H550" s="210">
        <f t="shared" ref="H550:H613" si="37">(F550-G550)</f>
        <v>0.18169999999999931</v>
      </c>
      <c r="I550" s="210">
        <f t="shared" si="35"/>
        <v>2.4600000000000705E-2</v>
      </c>
      <c r="J550" s="210">
        <f t="shared" si="36"/>
        <v>11.924381968008097</v>
      </c>
      <c r="K550" s="210">
        <v>24</v>
      </c>
      <c r="L550" s="217">
        <v>43186.458333333336</v>
      </c>
      <c r="M550" s="217">
        <v>43186.625</v>
      </c>
      <c r="N550" s="206" t="s">
        <v>2568</v>
      </c>
      <c r="O550" s="210"/>
    </row>
    <row r="551" spans="1:15">
      <c r="A551" s="210">
        <v>154</v>
      </c>
      <c r="B551" s="215" t="s">
        <v>1366</v>
      </c>
      <c r="C551" s="210">
        <v>0.37980000000000003</v>
      </c>
      <c r="D551" s="211">
        <v>11.105499999999999</v>
      </c>
      <c r="E551" s="211">
        <v>0.19839999999999999</v>
      </c>
      <c r="F551" s="210">
        <f t="shared" si="34"/>
        <v>11.303899999999999</v>
      </c>
      <c r="G551" s="210">
        <v>11.1403</v>
      </c>
      <c r="H551" s="210">
        <f t="shared" si="37"/>
        <v>0.16359999999999886</v>
      </c>
      <c r="I551" s="210">
        <f t="shared" si="35"/>
        <v>3.4800000000001136E-2</v>
      </c>
      <c r="J551" s="210">
        <f t="shared" si="36"/>
        <v>17.540322580645736</v>
      </c>
      <c r="K551" s="210">
        <v>25</v>
      </c>
      <c r="L551" s="217">
        <v>43186.458333333336</v>
      </c>
      <c r="M551" s="217">
        <v>43186.625</v>
      </c>
      <c r="N551" s="206" t="s">
        <v>2568</v>
      </c>
      <c r="O551" s="210"/>
    </row>
    <row r="552" spans="1:15">
      <c r="A552" s="210">
        <v>154</v>
      </c>
      <c r="B552" s="215" t="s">
        <v>1375</v>
      </c>
      <c r="C552" s="210">
        <v>0.37</v>
      </c>
      <c r="D552" s="211">
        <v>7.4812000000000003</v>
      </c>
      <c r="E552" s="211">
        <v>0.20849999999999999</v>
      </c>
      <c r="F552" s="210">
        <f t="shared" si="34"/>
        <v>7.6897000000000002</v>
      </c>
      <c r="G552" s="210">
        <v>7.5187999999999997</v>
      </c>
      <c r="H552" s="210">
        <f t="shared" si="37"/>
        <v>0.1709000000000005</v>
      </c>
      <c r="I552" s="210">
        <f t="shared" si="35"/>
        <v>3.7599999999999495E-2</v>
      </c>
      <c r="J552" s="210">
        <f t="shared" si="36"/>
        <v>18.033573141486571</v>
      </c>
      <c r="K552" s="210">
        <v>26</v>
      </c>
      <c r="L552" s="217">
        <v>43186.458333333336</v>
      </c>
      <c r="M552" s="217">
        <v>43186.625</v>
      </c>
      <c r="N552" s="206" t="s">
        <v>2568</v>
      </c>
      <c r="O552" s="210"/>
    </row>
    <row r="553" spans="1:15">
      <c r="A553" s="210">
        <v>155</v>
      </c>
      <c r="B553" s="210" t="s">
        <v>585</v>
      </c>
      <c r="C553" s="211">
        <v>1.3769</v>
      </c>
      <c r="D553" s="210">
        <v>8.7598000000000003</v>
      </c>
      <c r="E553" s="211">
        <v>0.20030000000000001</v>
      </c>
      <c r="F553" s="210">
        <f t="shared" si="34"/>
        <v>8.9601000000000006</v>
      </c>
      <c r="G553" s="210">
        <v>8.7750000000000004</v>
      </c>
      <c r="H553" s="210">
        <f t="shared" si="37"/>
        <v>0.18510000000000026</v>
      </c>
      <c r="I553" s="210">
        <f t="shared" si="35"/>
        <v>1.5199999999999741E-2</v>
      </c>
      <c r="J553" s="210">
        <f t="shared" si="36"/>
        <v>7.5886170743882877</v>
      </c>
      <c r="K553" s="210">
        <v>21</v>
      </c>
      <c r="L553" s="214">
        <v>43206</v>
      </c>
      <c r="M553" s="214">
        <v>43206</v>
      </c>
      <c r="N553" s="210"/>
      <c r="O553" s="210" t="s">
        <v>2582</v>
      </c>
    </row>
    <row r="554" spans="1:15">
      <c r="A554" s="210">
        <v>155</v>
      </c>
      <c r="B554" s="210" t="s">
        <v>657</v>
      </c>
      <c r="C554" s="211">
        <v>1.4883</v>
      </c>
      <c r="D554" s="210">
        <v>11.0893</v>
      </c>
      <c r="E554" s="211">
        <v>0.2026</v>
      </c>
      <c r="F554" s="210">
        <f t="shared" si="34"/>
        <v>11.2919</v>
      </c>
      <c r="G554" s="210">
        <v>11.1092</v>
      </c>
      <c r="H554" s="210">
        <f t="shared" si="37"/>
        <v>0.18270000000000053</v>
      </c>
      <c r="I554" s="210">
        <f t="shared" si="35"/>
        <v>1.9899999999999474E-2</v>
      </c>
      <c r="J554" s="210">
        <f t="shared" si="36"/>
        <v>9.822309970384735</v>
      </c>
      <c r="K554" s="210">
        <v>22</v>
      </c>
      <c r="L554" s="214">
        <v>43206</v>
      </c>
      <c r="M554" s="214">
        <v>43206</v>
      </c>
      <c r="N554" s="210"/>
      <c r="O554" s="210"/>
    </row>
    <row r="555" spans="1:15">
      <c r="A555" s="210">
        <v>155</v>
      </c>
      <c r="B555" s="210" t="s">
        <v>1223</v>
      </c>
      <c r="C555" s="211">
        <v>0.40339999999999998</v>
      </c>
      <c r="D555" s="210">
        <v>9.3427000000000007</v>
      </c>
      <c r="E555" s="211">
        <v>0.19980000000000001</v>
      </c>
      <c r="F555" s="210">
        <f t="shared" si="34"/>
        <v>9.5425000000000004</v>
      </c>
      <c r="G555" s="210">
        <v>9.3811</v>
      </c>
      <c r="H555" s="210">
        <f t="shared" si="37"/>
        <v>0.16140000000000043</v>
      </c>
      <c r="I555" s="210">
        <f t="shared" si="35"/>
        <v>3.8399999999999573E-2</v>
      </c>
      <c r="J555" s="210">
        <f t="shared" si="36"/>
        <v>19.219219219219006</v>
      </c>
      <c r="K555" s="210">
        <v>23</v>
      </c>
      <c r="L555" s="214">
        <v>43206</v>
      </c>
      <c r="M555" s="214">
        <v>43206</v>
      </c>
      <c r="N555" s="210"/>
      <c r="O555" s="210"/>
    </row>
    <row r="556" spans="1:15">
      <c r="A556" s="210">
        <v>155</v>
      </c>
      <c r="B556" s="210" t="s">
        <v>1191</v>
      </c>
      <c r="C556" s="211">
        <v>0.46060000000000001</v>
      </c>
      <c r="D556" s="210">
        <v>9.0318000000000005</v>
      </c>
      <c r="E556" s="211">
        <v>0.2041</v>
      </c>
      <c r="F556" s="210">
        <f t="shared" si="34"/>
        <v>9.2359000000000009</v>
      </c>
      <c r="G556" s="210">
        <v>9.0668000000000006</v>
      </c>
      <c r="H556" s="210">
        <f t="shared" si="37"/>
        <v>0.16910000000000025</v>
      </c>
      <c r="I556" s="210">
        <f t="shared" si="35"/>
        <v>3.4999999999999754E-2</v>
      </c>
      <c r="J556" s="210">
        <f t="shared" si="36"/>
        <v>17.148456638902378</v>
      </c>
      <c r="K556" s="210">
        <v>24</v>
      </c>
      <c r="L556" s="214">
        <v>43206</v>
      </c>
      <c r="M556" s="214">
        <v>43206</v>
      </c>
      <c r="N556" s="210"/>
      <c r="O556" s="210"/>
    </row>
    <row r="557" spans="1:15">
      <c r="A557" s="210">
        <v>156</v>
      </c>
      <c r="B557" s="215" t="s">
        <v>677</v>
      </c>
      <c r="C557" s="210">
        <v>1.5392999999999999</v>
      </c>
      <c r="D557" s="210">
        <v>19.650400000000001</v>
      </c>
      <c r="E557" s="210">
        <v>0.2051</v>
      </c>
      <c r="F557" s="210">
        <f t="shared" si="34"/>
        <v>19.855500000000003</v>
      </c>
      <c r="G557" s="210">
        <v>19.668600000000001</v>
      </c>
      <c r="H557" s="210">
        <f t="shared" si="37"/>
        <v>0.1869000000000014</v>
      </c>
      <c r="I557" s="210">
        <f t="shared" si="35"/>
        <v>1.8199999999998606E-2</v>
      </c>
      <c r="J557" s="210">
        <f t="shared" si="36"/>
        <v>8.8737201365180916</v>
      </c>
      <c r="K557" s="210">
        <v>13</v>
      </c>
      <c r="L557" s="212">
        <v>43171.520833333336</v>
      </c>
      <c r="M557" s="212">
        <v>43171.6875</v>
      </c>
      <c r="N557" s="206" t="s">
        <v>2568</v>
      </c>
      <c r="O557" s="210"/>
    </row>
    <row r="558" spans="1:15">
      <c r="A558" s="210">
        <v>156</v>
      </c>
      <c r="B558" s="215" t="s">
        <v>543</v>
      </c>
      <c r="C558" s="210">
        <v>1.5407</v>
      </c>
      <c r="D558" s="210">
        <v>7.9958</v>
      </c>
      <c r="E558" s="210">
        <v>0.2024</v>
      </c>
      <c r="F558" s="210">
        <f t="shared" si="34"/>
        <v>8.1981999999999999</v>
      </c>
      <c r="G558" s="210">
        <v>8.0113000000000003</v>
      </c>
      <c r="H558" s="210">
        <f t="shared" si="37"/>
        <v>0.18689999999999962</v>
      </c>
      <c r="I558" s="210">
        <f t="shared" si="35"/>
        <v>1.5500000000000375E-2</v>
      </c>
      <c r="J558" s="210">
        <f t="shared" si="36"/>
        <v>7.6581027667986037</v>
      </c>
      <c r="K558" s="210">
        <v>14</v>
      </c>
      <c r="L558" s="212">
        <v>43171.520833333336</v>
      </c>
      <c r="M558" s="212">
        <v>43171.6875</v>
      </c>
      <c r="N558" s="206" t="s">
        <v>2568</v>
      </c>
      <c r="O558" s="210"/>
    </row>
    <row r="559" spans="1:15">
      <c r="A559" s="210">
        <v>156</v>
      </c>
      <c r="B559" s="215" t="s">
        <v>1396</v>
      </c>
      <c r="C559" s="210">
        <v>0.51719999999999999</v>
      </c>
      <c r="D559" s="210">
        <v>8.1660000000000004</v>
      </c>
      <c r="E559" s="210">
        <v>0.2077</v>
      </c>
      <c r="F559" s="210">
        <f t="shared" si="34"/>
        <v>8.3736999999999995</v>
      </c>
      <c r="G559" s="210">
        <v>8.218</v>
      </c>
      <c r="H559" s="210">
        <f t="shared" si="37"/>
        <v>0.15569999999999951</v>
      </c>
      <c r="I559" s="210">
        <f t="shared" si="35"/>
        <v>5.200000000000049E-2</v>
      </c>
      <c r="J559" s="210">
        <f t="shared" si="36"/>
        <v>25.036109773712322</v>
      </c>
      <c r="K559" s="210">
        <v>16</v>
      </c>
      <c r="L559" s="212">
        <v>43171.520833333336</v>
      </c>
      <c r="M559" s="212">
        <v>43171.6875</v>
      </c>
      <c r="N559" s="206" t="s">
        <v>2568</v>
      </c>
      <c r="O559" s="210"/>
    </row>
    <row r="560" spans="1:15">
      <c r="A560" s="210">
        <v>156</v>
      </c>
      <c r="B560" s="210" t="s">
        <v>1383</v>
      </c>
      <c r="C560" s="210">
        <v>0.43380000000000002</v>
      </c>
      <c r="D560" s="210">
        <v>8.7672000000000008</v>
      </c>
      <c r="E560" s="211">
        <v>0.16839999999999999</v>
      </c>
      <c r="F560" s="210">
        <f t="shared" si="34"/>
        <v>8.9356000000000009</v>
      </c>
      <c r="G560" s="210">
        <v>8.8134999999999994</v>
      </c>
      <c r="H560" s="210">
        <f t="shared" si="37"/>
        <v>0.12210000000000143</v>
      </c>
      <c r="I560" s="210">
        <f t="shared" si="35"/>
        <v>4.6299999999998565E-2</v>
      </c>
      <c r="J560" s="210">
        <f t="shared" si="36"/>
        <v>27.494061757718864</v>
      </c>
      <c r="K560" s="210">
        <v>2</v>
      </c>
      <c r="L560" s="214">
        <v>43211</v>
      </c>
      <c r="M560" s="210"/>
      <c r="N560" s="210"/>
      <c r="O560" s="210"/>
    </row>
    <row r="561" spans="1:15">
      <c r="A561" s="210">
        <v>157</v>
      </c>
      <c r="B561" s="210" t="s">
        <v>1106</v>
      </c>
      <c r="C561" s="210">
        <v>1.6922999999999999</v>
      </c>
      <c r="D561" s="211">
        <v>7.8589000000000002</v>
      </c>
      <c r="E561" s="211">
        <v>0.2026</v>
      </c>
      <c r="F561" s="210">
        <f t="shared" si="34"/>
        <v>8.0615000000000006</v>
      </c>
      <c r="G561" s="210">
        <v>7.8792</v>
      </c>
      <c r="H561" s="210">
        <f t="shared" si="37"/>
        <v>0.18230000000000057</v>
      </c>
      <c r="I561" s="210">
        <f t="shared" si="35"/>
        <v>2.029999999999943E-2</v>
      </c>
      <c r="J561" s="210">
        <f t="shared" si="36"/>
        <v>10.019743336623607</v>
      </c>
      <c r="K561" s="210">
        <v>26</v>
      </c>
      <c r="L561" s="217">
        <v>43185.385416666664</v>
      </c>
      <c r="M561" s="210"/>
      <c r="N561" s="210" t="s">
        <v>2574</v>
      </c>
      <c r="O561" s="210"/>
    </row>
    <row r="562" spans="1:15">
      <c r="A562" s="210">
        <v>157</v>
      </c>
      <c r="B562" s="210" t="s">
        <v>1111</v>
      </c>
      <c r="C562" s="210">
        <v>1.5705</v>
      </c>
      <c r="D562" s="211">
        <v>7.4748000000000001</v>
      </c>
      <c r="E562" s="211">
        <v>0.20549999999999999</v>
      </c>
      <c r="F562" s="210">
        <f t="shared" si="34"/>
        <v>7.6802999999999999</v>
      </c>
      <c r="G562" s="210">
        <v>7.4926000000000004</v>
      </c>
      <c r="H562" s="210">
        <f t="shared" si="37"/>
        <v>0.18769999999999953</v>
      </c>
      <c r="I562" s="210">
        <f t="shared" si="35"/>
        <v>1.7800000000000454E-2</v>
      </c>
      <c r="J562" s="210">
        <f t="shared" si="36"/>
        <v>8.6618004866182261</v>
      </c>
      <c r="K562" s="210">
        <v>27</v>
      </c>
      <c r="L562" s="217">
        <v>43185.385416666664</v>
      </c>
      <c r="M562" s="210"/>
      <c r="N562" s="210" t="s">
        <v>2574</v>
      </c>
      <c r="O562" s="210"/>
    </row>
    <row r="563" spans="1:15">
      <c r="A563" s="210">
        <v>157</v>
      </c>
      <c r="B563" s="210" t="s">
        <v>1273</v>
      </c>
      <c r="C563" s="210">
        <v>0.51759999999999995</v>
      </c>
      <c r="D563" s="211">
        <v>11.0229</v>
      </c>
      <c r="E563" s="211">
        <v>0.20050000000000001</v>
      </c>
      <c r="F563" s="210">
        <f t="shared" si="34"/>
        <v>11.2234</v>
      </c>
      <c r="G563" s="210">
        <v>11.0542</v>
      </c>
      <c r="H563" s="210">
        <f t="shared" si="37"/>
        <v>0.16920000000000002</v>
      </c>
      <c r="I563" s="210">
        <f t="shared" si="35"/>
        <v>3.1299999999999994E-2</v>
      </c>
      <c r="J563" s="210">
        <f t="shared" si="36"/>
        <v>15.610972568578548</v>
      </c>
      <c r="K563" s="210">
        <v>28</v>
      </c>
      <c r="L563" s="217">
        <v>43185.385416666664</v>
      </c>
      <c r="M563" s="210"/>
      <c r="N563" s="210" t="s">
        <v>2574</v>
      </c>
      <c r="O563" s="210"/>
    </row>
    <row r="564" spans="1:15">
      <c r="A564" s="210">
        <v>157</v>
      </c>
      <c r="B564" s="210" t="s">
        <v>1160</v>
      </c>
      <c r="C564" s="210">
        <v>0.51929999999999998</v>
      </c>
      <c r="D564" s="211">
        <v>11.055300000000001</v>
      </c>
      <c r="E564" s="211">
        <v>0.2019</v>
      </c>
      <c r="F564" s="210">
        <f t="shared" si="34"/>
        <v>11.257200000000001</v>
      </c>
      <c r="G564" s="210">
        <v>11.0831</v>
      </c>
      <c r="H564" s="210">
        <f t="shared" si="37"/>
        <v>0.17410000000000103</v>
      </c>
      <c r="I564" s="210">
        <f t="shared" si="35"/>
        <v>2.7799999999998964E-2</v>
      </c>
      <c r="J564" s="210">
        <f t="shared" si="36"/>
        <v>13.769192669637922</v>
      </c>
      <c r="K564" s="210">
        <v>29</v>
      </c>
      <c r="L564" s="217">
        <v>43185.385416666664</v>
      </c>
      <c r="M564" s="210"/>
      <c r="N564" s="210" t="s">
        <v>2574</v>
      </c>
      <c r="O564" s="210"/>
    </row>
    <row r="565" spans="1:15">
      <c r="A565" s="210">
        <v>158</v>
      </c>
      <c r="B565" s="215" t="s">
        <v>571</v>
      </c>
      <c r="C565" s="211">
        <v>1.4619</v>
      </c>
      <c r="D565" s="211">
        <v>10.124499999999999</v>
      </c>
      <c r="E565" s="211">
        <v>0.1996</v>
      </c>
      <c r="F565" s="210">
        <f t="shared" si="34"/>
        <v>10.3241</v>
      </c>
      <c r="G565" s="210">
        <v>10.1335</v>
      </c>
      <c r="H565" s="210">
        <f t="shared" si="37"/>
        <v>0.19059999999999988</v>
      </c>
      <c r="I565" s="210">
        <f t="shared" si="35"/>
        <v>9.000000000000119E-3</v>
      </c>
      <c r="J565" s="210">
        <f t="shared" si="36"/>
        <v>4.5090180360722032</v>
      </c>
      <c r="K565" s="210">
        <v>20</v>
      </c>
      <c r="L565" s="214">
        <v>43199</v>
      </c>
      <c r="M565" s="214">
        <v>43199</v>
      </c>
      <c r="N565" s="210"/>
      <c r="O565" s="210"/>
    </row>
    <row r="566" spans="1:15">
      <c r="A566" s="210">
        <v>158</v>
      </c>
      <c r="B566" s="215" t="s">
        <v>1125</v>
      </c>
      <c r="C566" s="211">
        <v>1.5450999999999999</v>
      </c>
      <c r="D566" s="211">
        <v>11.1591</v>
      </c>
      <c r="E566" s="211">
        <v>0.2041</v>
      </c>
      <c r="F566" s="210">
        <f t="shared" si="34"/>
        <v>11.363200000000001</v>
      </c>
      <c r="G566" s="210">
        <v>11.169</v>
      </c>
      <c r="H566" s="210">
        <f t="shared" si="37"/>
        <v>0.19420000000000037</v>
      </c>
      <c r="I566" s="210">
        <f t="shared" si="35"/>
        <v>9.8999999999996313E-3</v>
      </c>
      <c r="J566" s="210">
        <f t="shared" si="36"/>
        <v>4.8505634492893828</v>
      </c>
      <c r="K566" s="210">
        <v>21</v>
      </c>
      <c r="L566" s="214">
        <v>43199</v>
      </c>
      <c r="M566" s="214">
        <v>43199</v>
      </c>
      <c r="N566" s="210"/>
      <c r="O566" s="210"/>
    </row>
    <row r="567" spans="1:15">
      <c r="A567" s="210">
        <v>158</v>
      </c>
      <c r="B567" s="215" t="s">
        <v>1166</v>
      </c>
      <c r="C567" s="211">
        <v>0.41439999999999999</v>
      </c>
      <c r="D567" s="211">
        <v>7.19</v>
      </c>
      <c r="E567" s="211">
        <v>0.20330000000000001</v>
      </c>
      <c r="F567" s="210">
        <f t="shared" si="34"/>
        <v>7.3933</v>
      </c>
      <c r="G567" s="210">
        <v>7.2130000000000001</v>
      </c>
      <c r="H567" s="210">
        <f t="shared" si="37"/>
        <v>0.1802999999999999</v>
      </c>
      <c r="I567" s="210">
        <f t="shared" si="35"/>
        <v>2.3000000000000104E-2</v>
      </c>
      <c r="J567" s="210">
        <f t="shared" si="36"/>
        <v>11.313330054107281</v>
      </c>
      <c r="K567" s="210">
        <v>22</v>
      </c>
      <c r="L567" s="214">
        <v>43199</v>
      </c>
      <c r="M567" s="214">
        <v>43199</v>
      </c>
      <c r="N567" s="210"/>
      <c r="O567" s="210"/>
    </row>
    <row r="568" spans="1:15">
      <c r="A568" s="210">
        <v>160</v>
      </c>
      <c r="B568" s="215" t="s">
        <v>680</v>
      </c>
      <c r="C568" s="210">
        <v>1.5044999999999999</v>
      </c>
      <c r="D568" s="210">
        <v>7.3540000000000001</v>
      </c>
      <c r="E568" s="211">
        <v>0.2009</v>
      </c>
      <c r="F568" s="210">
        <f t="shared" si="34"/>
        <v>7.5548999999999999</v>
      </c>
      <c r="G568" s="210">
        <v>7.3624000000000001</v>
      </c>
      <c r="H568" s="210">
        <f t="shared" si="37"/>
        <v>0.19249999999999989</v>
      </c>
      <c r="I568" s="210">
        <f t="shared" si="35"/>
        <v>8.4000000000001018E-3</v>
      </c>
      <c r="J568" s="210">
        <f t="shared" si="36"/>
        <v>4.181184668989598</v>
      </c>
      <c r="K568" s="210">
        <v>15</v>
      </c>
      <c r="L568" s="214">
        <v>43211</v>
      </c>
    </row>
    <row r="569" spans="1:15">
      <c r="A569" s="210">
        <v>160</v>
      </c>
      <c r="B569" s="215" t="s">
        <v>720</v>
      </c>
      <c r="C569" s="210">
        <v>1.4998</v>
      </c>
      <c r="D569" s="210">
        <v>7.0930999999999997</v>
      </c>
      <c r="E569" s="211">
        <v>0.20030000000000001</v>
      </c>
      <c r="F569" s="210">
        <f t="shared" si="34"/>
        <v>7.2934000000000001</v>
      </c>
      <c r="G569" s="210">
        <v>7.1029</v>
      </c>
      <c r="H569" s="210">
        <f t="shared" si="37"/>
        <v>0.19050000000000011</v>
      </c>
      <c r="I569" s="210">
        <f t="shared" si="35"/>
        <v>9.7999999999998921E-3</v>
      </c>
      <c r="J569" s="210">
        <f t="shared" si="36"/>
        <v>4.8926610084872157</v>
      </c>
      <c r="K569" s="210">
        <v>16</v>
      </c>
      <c r="L569" s="214">
        <v>43211</v>
      </c>
    </row>
    <row r="570" spans="1:15">
      <c r="A570" s="210">
        <v>160</v>
      </c>
      <c r="B570" s="215" t="s">
        <v>1174</v>
      </c>
      <c r="C570" s="210">
        <v>0.47570000000000001</v>
      </c>
      <c r="D570" s="210">
        <v>8.3545999999999996</v>
      </c>
      <c r="E570" s="211">
        <v>0.20019999999999999</v>
      </c>
      <c r="F570" s="210">
        <f t="shared" si="34"/>
        <v>8.5548000000000002</v>
      </c>
      <c r="G570" s="210">
        <v>8.3789999999999996</v>
      </c>
      <c r="H570" s="210">
        <f t="shared" si="37"/>
        <v>0.17580000000000062</v>
      </c>
      <c r="I570" s="210">
        <f t="shared" si="35"/>
        <v>2.4399999999999367E-2</v>
      </c>
      <c r="J570" s="210">
        <f t="shared" si="36"/>
        <v>12.187812187811872</v>
      </c>
      <c r="K570" s="210">
        <v>17</v>
      </c>
      <c r="L570" s="214">
        <v>43211</v>
      </c>
    </row>
    <row r="571" spans="1:15">
      <c r="A571" s="210">
        <v>160</v>
      </c>
      <c r="B571" s="215" t="s">
        <v>1241</v>
      </c>
      <c r="C571" s="210">
        <v>0.502</v>
      </c>
      <c r="D571" s="210">
        <v>8.1328999999999994</v>
      </c>
      <c r="E571" s="211">
        <v>0.20799999999999999</v>
      </c>
      <c r="F571" s="210">
        <f t="shared" si="34"/>
        <v>8.3408999999999995</v>
      </c>
      <c r="G571" s="210">
        <v>8.1625999999999994</v>
      </c>
      <c r="H571" s="210">
        <f t="shared" si="37"/>
        <v>0.17830000000000013</v>
      </c>
      <c r="I571" s="210">
        <f t="shared" si="35"/>
        <v>2.9699999999999865E-2</v>
      </c>
      <c r="J571" s="210">
        <f t="shared" si="36"/>
        <v>14.278846153846089</v>
      </c>
      <c r="K571" s="210">
        <v>18</v>
      </c>
      <c r="L571" s="214">
        <v>43211</v>
      </c>
    </row>
    <row r="572" spans="1:15">
      <c r="A572" s="206">
        <v>161</v>
      </c>
      <c r="B572" s="206" t="s">
        <v>888</v>
      </c>
      <c r="C572" s="206">
        <v>1.4676</v>
      </c>
      <c r="D572" s="206">
        <v>9.1572999999999993</v>
      </c>
      <c r="E572" s="206">
        <v>0.2084</v>
      </c>
      <c r="F572" s="206">
        <f t="shared" si="34"/>
        <v>9.3656999999999986</v>
      </c>
      <c r="G572" s="206">
        <v>9.1624999999999996</v>
      </c>
      <c r="H572" s="206">
        <f t="shared" si="37"/>
        <v>0.20319999999999894</v>
      </c>
      <c r="I572" s="210">
        <f t="shared" si="35"/>
        <v>5.2000000000010649E-3</v>
      </c>
      <c r="J572" s="210">
        <f t="shared" si="36"/>
        <v>2.4952015355091484</v>
      </c>
      <c r="K572" s="206">
        <v>1</v>
      </c>
      <c r="L572" s="206">
        <v>43160.520833333336</v>
      </c>
      <c r="M572" s="206">
        <v>43160.6875</v>
      </c>
      <c r="N572" s="206" t="s">
        <v>2568</v>
      </c>
    </row>
    <row r="573" spans="1:15">
      <c r="A573" s="206">
        <v>161</v>
      </c>
      <c r="B573" s="206" t="s">
        <v>1017</v>
      </c>
      <c r="C573" s="206">
        <v>1.4500999999999999</v>
      </c>
      <c r="D573" s="206">
        <v>8.7805999999999997</v>
      </c>
      <c r="E573" s="206">
        <v>0.20710000000000001</v>
      </c>
      <c r="F573" s="206">
        <f t="shared" si="34"/>
        <v>8.9877000000000002</v>
      </c>
      <c r="G573" s="206">
        <v>8.7827000000000002</v>
      </c>
      <c r="H573" s="206">
        <f t="shared" si="37"/>
        <v>0.20500000000000007</v>
      </c>
      <c r="I573" s="210">
        <f t="shared" si="35"/>
        <v>2.0999999999999353E-3</v>
      </c>
      <c r="J573" s="210">
        <f t="shared" si="36"/>
        <v>1.0140028971511033</v>
      </c>
      <c r="K573" s="206">
        <v>2</v>
      </c>
      <c r="L573" s="206">
        <v>43160.520833333336</v>
      </c>
      <c r="M573" s="206">
        <v>43160.6875</v>
      </c>
      <c r="N573" s="206" t="s">
        <v>2568</v>
      </c>
    </row>
    <row r="574" spans="1:15">
      <c r="A574" s="210">
        <v>161</v>
      </c>
      <c r="B574" s="206" t="s">
        <v>1699</v>
      </c>
      <c r="C574" s="206">
        <v>0.3921</v>
      </c>
      <c r="D574" s="206">
        <v>8.8637999999999995</v>
      </c>
      <c r="E574" s="206">
        <v>0.20130000000000001</v>
      </c>
      <c r="F574" s="206">
        <f t="shared" si="34"/>
        <v>9.0650999999999993</v>
      </c>
      <c r="G574" s="206">
        <v>8.8859999999999992</v>
      </c>
      <c r="H574" s="206">
        <f t="shared" si="37"/>
        <v>0.17910000000000004</v>
      </c>
      <c r="I574" s="210">
        <f t="shared" si="35"/>
        <v>2.219999999999997E-2</v>
      </c>
      <c r="J574" s="210">
        <f t="shared" si="36"/>
        <v>11.028315946348718</v>
      </c>
      <c r="K574" s="206">
        <v>3</v>
      </c>
      <c r="L574" s="217">
        <v>43160.520833333336</v>
      </c>
      <c r="M574" s="217">
        <v>43160.6875</v>
      </c>
      <c r="N574" s="206" t="s">
        <v>2568</v>
      </c>
    </row>
    <row r="575" spans="1:15">
      <c r="A575" s="210">
        <v>161</v>
      </c>
      <c r="B575" s="206" t="s">
        <v>1698</v>
      </c>
      <c r="C575" s="206">
        <v>0.39190000000000003</v>
      </c>
      <c r="D575" s="206">
        <v>8.1366999999999994</v>
      </c>
      <c r="E575" s="206">
        <v>0.20119999999999999</v>
      </c>
      <c r="F575" s="206">
        <f t="shared" si="34"/>
        <v>8.3378999999999994</v>
      </c>
      <c r="G575" s="206">
        <v>8.1506000000000007</v>
      </c>
      <c r="H575" s="206">
        <f t="shared" si="37"/>
        <v>0.18729999999999869</v>
      </c>
      <c r="I575" s="210">
        <f t="shared" si="35"/>
        <v>1.39000000000013E-2</v>
      </c>
      <c r="J575" s="210">
        <f t="shared" si="36"/>
        <v>6.9085487077541252</v>
      </c>
      <c r="K575" s="206">
        <v>4</v>
      </c>
      <c r="L575" s="217">
        <v>43160.520833333336</v>
      </c>
      <c r="M575" s="217">
        <v>43160.6875</v>
      </c>
      <c r="N575" s="206" t="s">
        <v>2568</v>
      </c>
    </row>
    <row r="576" spans="1:15">
      <c r="A576" s="210">
        <v>162</v>
      </c>
      <c r="B576" s="215" t="s">
        <v>939</v>
      </c>
      <c r="C576" s="210">
        <v>0.29349999999999998</v>
      </c>
      <c r="D576" s="211">
        <v>9.1972000000000005</v>
      </c>
      <c r="E576" s="211">
        <v>0.2001</v>
      </c>
      <c r="F576" s="210">
        <f t="shared" si="34"/>
        <v>9.3973000000000013</v>
      </c>
      <c r="G576" s="210">
        <v>9.3561999999999994</v>
      </c>
      <c r="H576" s="210">
        <f t="shared" si="37"/>
        <v>4.1100000000001913E-2</v>
      </c>
      <c r="I576" s="210">
        <f t="shared" si="35"/>
        <v>0.15899999999999809</v>
      </c>
      <c r="J576" s="210">
        <f t="shared" si="36"/>
        <v>79.460269865066508</v>
      </c>
      <c r="K576" s="210">
        <v>27</v>
      </c>
      <c r="L576" s="217">
        <v>43186.458333333336</v>
      </c>
      <c r="M576" s="217">
        <v>43186.625</v>
      </c>
      <c r="N576" s="206" t="s">
        <v>2568</v>
      </c>
      <c r="O576" s="210" t="s">
        <v>2581</v>
      </c>
    </row>
    <row r="577" spans="1:15">
      <c r="A577" s="206">
        <v>162</v>
      </c>
      <c r="B577" s="206" t="s">
        <v>1608</v>
      </c>
      <c r="C577" s="206">
        <v>0.47949999999999998</v>
      </c>
      <c r="D577" s="210">
        <v>9.6789000000000005</v>
      </c>
      <c r="E577" s="211">
        <v>0.2021</v>
      </c>
      <c r="F577" s="210">
        <f t="shared" si="34"/>
        <v>9.8810000000000002</v>
      </c>
      <c r="G577" s="210">
        <v>9.6943000000000001</v>
      </c>
      <c r="H577" s="210">
        <f t="shared" si="37"/>
        <v>0.18670000000000009</v>
      </c>
      <c r="I577" s="210">
        <f t="shared" si="35"/>
        <v>1.5399999999999914E-2</v>
      </c>
      <c r="J577" s="210">
        <f t="shared" si="36"/>
        <v>7.6199901039089131</v>
      </c>
      <c r="K577" s="210">
        <v>10</v>
      </c>
      <c r="L577" s="213">
        <v>43212</v>
      </c>
    </row>
    <row r="578" spans="1:15">
      <c r="A578" s="207">
        <v>162</v>
      </c>
      <c r="B578" s="206" t="s">
        <v>856</v>
      </c>
      <c r="C578" s="206">
        <v>1.4475</v>
      </c>
      <c r="D578" s="210">
        <v>9.1560000000000006</v>
      </c>
      <c r="E578" s="211">
        <v>0.20630000000000001</v>
      </c>
      <c r="F578" s="210">
        <f t="shared" ref="F578:F641" si="38">D578+E578</f>
        <v>9.3623000000000012</v>
      </c>
      <c r="G578" s="210">
        <v>9.1598000000000006</v>
      </c>
      <c r="H578" s="210">
        <f t="shared" si="37"/>
        <v>0.20250000000000057</v>
      </c>
      <c r="I578" s="210">
        <f t="shared" ref="I578:I641" si="39">E578-H578</f>
        <v>3.7999999999994427E-3</v>
      </c>
      <c r="J578" s="210">
        <f t="shared" ref="J578:J641" si="40">(I578/E578)*100</f>
        <v>1.8419777023749115</v>
      </c>
      <c r="K578" s="210">
        <v>16</v>
      </c>
      <c r="L578" s="213">
        <v>43212</v>
      </c>
    </row>
    <row r="579" spans="1:15">
      <c r="A579" s="207">
        <v>162</v>
      </c>
      <c r="B579" s="206" t="s">
        <v>1665</v>
      </c>
      <c r="C579" s="206">
        <v>0.44819999999999999</v>
      </c>
      <c r="D579" s="211">
        <v>10.635</v>
      </c>
      <c r="E579" s="211">
        <v>0.2034</v>
      </c>
      <c r="F579" s="210">
        <f t="shared" si="38"/>
        <v>10.8384</v>
      </c>
      <c r="G579" s="210">
        <v>10.6524</v>
      </c>
      <c r="H579" s="210">
        <f t="shared" si="37"/>
        <v>0.18599999999999994</v>
      </c>
      <c r="I579" s="210">
        <f t="shared" si="39"/>
        <v>1.7400000000000054E-2</v>
      </c>
      <c r="J579" s="210">
        <f t="shared" si="40"/>
        <v>8.5545722713864567</v>
      </c>
      <c r="K579" s="210">
        <v>28</v>
      </c>
      <c r="L579" s="213">
        <v>43221</v>
      </c>
      <c r="M579" s="213">
        <v>43221</v>
      </c>
    </row>
    <row r="580" spans="1:15">
      <c r="A580" s="210">
        <v>163</v>
      </c>
      <c r="B580" s="210" t="s">
        <v>800</v>
      </c>
      <c r="C580" s="210">
        <v>1.4843</v>
      </c>
      <c r="D580" s="211">
        <v>9.6784999999999997</v>
      </c>
      <c r="E580" s="211">
        <v>0.20050000000000001</v>
      </c>
      <c r="F580" s="210">
        <f t="shared" si="38"/>
        <v>9.8789999999999996</v>
      </c>
      <c r="G580" s="210">
        <v>9.6830999999999996</v>
      </c>
      <c r="H580" s="210">
        <f t="shared" si="37"/>
        <v>0.19589999999999996</v>
      </c>
      <c r="I580" s="210">
        <f t="shared" si="39"/>
        <v>4.6000000000000485E-3</v>
      </c>
      <c r="J580" s="210">
        <f t="shared" si="40"/>
        <v>2.2942643391521438</v>
      </c>
      <c r="K580" s="210">
        <v>28</v>
      </c>
      <c r="L580" s="217">
        <v>43186.458333333336</v>
      </c>
      <c r="M580" s="217">
        <v>43186.625</v>
      </c>
      <c r="N580" s="206" t="s">
        <v>2568</v>
      </c>
      <c r="O580" s="210"/>
    </row>
    <row r="581" spans="1:15">
      <c r="A581" s="210">
        <v>163</v>
      </c>
      <c r="B581" s="210" t="s">
        <v>1045</v>
      </c>
      <c r="C581" s="210">
        <v>1.4429000000000001</v>
      </c>
      <c r="D581" s="211">
        <v>9.3186999999999998</v>
      </c>
      <c r="E581" s="211">
        <v>0.2014</v>
      </c>
      <c r="F581" s="210">
        <f t="shared" si="38"/>
        <v>9.5200999999999993</v>
      </c>
      <c r="G581" s="210">
        <v>9.3233999999999995</v>
      </c>
      <c r="H581" s="210">
        <f t="shared" si="37"/>
        <v>0.19669999999999987</v>
      </c>
      <c r="I581" s="210">
        <f t="shared" si="39"/>
        <v>4.7000000000001207E-3</v>
      </c>
      <c r="J581" s="210">
        <f t="shared" si="40"/>
        <v>2.3336643495531879</v>
      </c>
      <c r="K581" s="210">
        <v>29</v>
      </c>
      <c r="L581" s="217">
        <v>43186.458333333336</v>
      </c>
      <c r="M581" s="217">
        <v>43186.625</v>
      </c>
      <c r="N581" s="206" t="s">
        <v>2568</v>
      </c>
      <c r="O581" s="210"/>
    </row>
    <row r="582" spans="1:15">
      <c r="A582" s="210">
        <v>163</v>
      </c>
      <c r="B582" s="210" t="s">
        <v>1307</v>
      </c>
      <c r="C582" s="210">
        <v>0.49299999999999999</v>
      </c>
      <c r="D582" s="211">
        <v>11.120900000000001</v>
      </c>
      <c r="E582" s="211">
        <v>0.20039999999999999</v>
      </c>
      <c r="F582" s="210">
        <f t="shared" si="38"/>
        <v>11.321300000000001</v>
      </c>
      <c r="G582" s="210">
        <v>11.1366</v>
      </c>
      <c r="H582" s="210">
        <f t="shared" si="37"/>
        <v>0.1847000000000012</v>
      </c>
      <c r="I582" s="210">
        <f t="shared" si="39"/>
        <v>1.5699999999998798E-2</v>
      </c>
      <c r="J582" s="210">
        <f t="shared" si="40"/>
        <v>7.8343313373247501</v>
      </c>
      <c r="K582" s="210">
        <v>30</v>
      </c>
      <c r="L582" s="217">
        <v>43186.458333333336</v>
      </c>
      <c r="M582" s="217">
        <v>43186.625</v>
      </c>
      <c r="N582" s="206" t="s">
        <v>2568</v>
      </c>
      <c r="O582" s="210"/>
    </row>
    <row r="583" spans="1:15">
      <c r="A583" s="210">
        <v>163</v>
      </c>
      <c r="B583" s="210" t="s">
        <v>1848</v>
      </c>
      <c r="C583" s="210">
        <v>0.45610000000000001</v>
      </c>
      <c r="D583" s="211">
        <v>10.503399999999999</v>
      </c>
      <c r="E583" s="211">
        <v>0.20180000000000001</v>
      </c>
      <c r="F583" s="210">
        <f t="shared" si="38"/>
        <v>10.7052</v>
      </c>
      <c r="G583" s="210">
        <v>10.522399999999999</v>
      </c>
      <c r="H583" s="210">
        <f t="shared" si="37"/>
        <v>0.1828000000000003</v>
      </c>
      <c r="I583" s="210">
        <f t="shared" si="39"/>
        <v>1.8999999999999712E-2</v>
      </c>
      <c r="J583" s="210">
        <f t="shared" si="40"/>
        <v>9.4152626362733951</v>
      </c>
      <c r="K583" s="210">
        <v>31</v>
      </c>
      <c r="L583" s="217">
        <v>43186.458333333336</v>
      </c>
      <c r="M583" s="217">
        <v>43186.625</v>
      </c>
      <c r="N583" s="206" t="s">
        <v>2568</v>
      </c>
      <c r="O583" s="210"/>
    </row>
    <row r="584" spans="1:15">
      <c r="A584" s="210">
        <v>164</v>
      </c>
      <c r="B584" s="215" t="s">
        <v>877</v>
      </c>
      <c r="C584" s="210">
        <v>1.4674</v>
      </c>
      <c r="D584" s="210">
        <v>8.2187000000000001</v>
      </c>
      <c r="E584" s="211">
        <v>0.20730000000000001</v>
      </c>
      <c r="F584" s="210">
        <f t="shared" si="38"/>
        <v>8.4260000000000002</v>
      </c>
      <c r="G584" s="210">
        <v>8.2226999999999997</v>
      </c>
      <c r="H584" s="206">
        <f t="shared" si="37"/>
        <v>0.20330000000000048</v>
      </c>
      <c r="I584" s="210">
        <f t="shared" si="39"/>
        <v>3.9999999999995317E-3</v>
      </c>
      <c r="J584" s="210">
        <f t="shared" si="40"/>
        <v>1.9295706705255817</v>
      </c>
      <c r="K584" s="210">
        <v>24</v>
      </c>
      <c r="L584" s="214">
        <v>43187</v>
      </c>
      <c r="M584" s="214">
        <v>43187</v>
      </c>
      <c r="N584" s="210"/>
      <c r="O584" s="210" t="s">
        <v>2580</v>
      </c>
    </row>
    <row r="585" spans="1:15">
      <c r="A585" s="210">
        <v>164</v>
      </c>
      <c r="B585" s="215" t="s">
        <v>824</v>
      </c>
      <c r="C585" s="210">
        <v>1.4870000000000001</v>
      </c>
      <c r="D585" s="210">
        <v>7.8597999999999999</v>
      </c>
      <c r="E585" s="211">
        <v>0.2006</v>
      </c>
      <c r="F585" s="210">
        <f t="shared" si="38"/>
        <v>8.0603999999999996</v>
      </c>
      <c r="G585" s="210">
        <v>7.8639999999999999</v>
      </c>
      <c r="H585" s="210">
        <f t="shared" si="37"/>
        <v>0.19639999999999969</v>
      </c>
      <c r="I585" s="210">
        <f t="shared" si="39"/>
        <v>4.2000000000003146E-3</v>
      </c>
      <c r="J585" s="210">
        <f t="shared" si="40"/>
        <v>2.0937188434697482</v>
      </c>
      <c r="K585" s="210">
        <v>25</v>
      </c>
      <c r="L585" s="214">
        <v>43187</v>
      </c>
      <c r="M585" s="214">
        <v>43187</v>
      </c>
      <c r="N585" s="210"/>
      <c r="O585" s="210"/>
    </row>
    <row r="586" spans="1:15">
      <c r="A586" s="210">
        <v>164</v>
      </c>
      <c r="B586" s="215" t="s">
        <v>1660</v>
      </c>
      <c r="C586" s="210">
        <v>0.45400000000000001</v>
      </c>
      <c r="D586" s="210">
        <v>10.312900000000001</v>
      </c>
      <c r="E586" s="211">
        <v>0.20069999999999999</v>
      </c>
      <c r="F586" s="210">
        <f t="shared" si="38"/>
        <v>10.5136</v>
      </c>
      <c r="G586" s="210">
        <v>10.331200000000001</v>
      </c>
      <c r="H586" s="210">
        <f t="shared" si="37"/>
        <v>0.18239999999999945</v>
      </c>
      <c r="I586" s="210">
        <f t="shared" si="39"/>
        <v>1.8300000000000538E-2</v>
      </c>
      <c r="J586" s="210">
        <f t="shared" si="40"/>
        <v>9.1180866965623011</v>
      </c>
      <c r="K586" s="210">
        <v>26</v>
      </c>
      <c r="L586" s="214">
        <v>43187</v>
      </c>
      <c r="M586" s="214">
        <v>43187</v>
      </c>
      <c r="N586" s="210"/>
      <c r="O586" s="210"/>
    </row>
    <row r="587" spans="1:15">
      <c r="A587" s="210">
        <v>164</v>
      </c>
      <c r="B587" s="215" t="s">
        <v>1364</v>
      </c>
      <c r="C587" s="210">
        <v>0.44059999999999999</v>
      </c>
      <c r="D587" s="210">
        <v>10.855700000000001</v>
      </c>
      <c r="E587" s="211">
        <v>0.2087</v>
      </c>
      <c r="F587" s="210">
        <f t="shared" si="38"/>
        <v>11.064400000000001</v>
      </c>
      <c r="G587" s="210">
        <v>10.875999999999999</v>
      </c>
      <c r="H587" s="210">
        <f t="shared" si="37"/>
        <v>0.18840000000000146</v>
      </c>
      <c r="I587" s="210">
        <f t="shared" si="39"/>
        <v>2.0299999999998541E-2</v>
      </c>
      <c r="J587" s="210">
        <f t="shared" si="40"/>
        <v>9.7268806899849256</v>
      </c>
      <c r="K587" s="210">
        <v>27</v>
      </c>
      <c r="L587" s="214">
        <v>43187</v>
      </c>
      <c r="M587" s="214">
        <v>43187</v>
      </c>
      <c r="N587" s="210"/>
      <c r="O587" s="210"/>
    </row>
    <row r="588" spans="1:15">
      <c r="A588" s="210">
        <v>165</v>
      </c>
      <c r="B588" s="206" t="s">
        <v>730</v>
      </c>
      <c r="C588" s="210">
        <v>1.4901</v>
      </c>
      <c r="D588" s="210">
        <v>8.0657999999999994</v>
      </c>
      <c r="E588" s="210">
        <v>0.2082</v>
      </c>
      <c r="F588" s="210">
        <f t="shared" si="38"/>
        <v>8.2739999999999991</v>
      </c>
      <c r="G588" s="210">
        <v>8.0698000000000008</v>
      </c>
      <c r="H588" s="210">
        <f t="shared" si="37"/>
        <v>0.20419999999999838</v>
      </c>
      <c r="I588" s="210">
        <f t="shared" si="39"/>
        <v>4.0000000000016134E-3</v>
      </c>
      <c r="J588" s="210">
        <f t="shared" si="40"/>
        <v>1.9212295869364138</v>
      </c>
      <c r="K588" s="210">
        <v>17</v>
      </c>
      <c r="L588" s="212">
        <v>43164.628472222219</v>
      </c>
      <c r="M588" s="212">
        <v>43164.795138888891</v>
      </c>
      <c r="N588" s="206" t="s">
        <v>2568</v>
      </c>
      <c r="O588" s="210"/>
    </row>
    <row r="589" spans="1:15">
      <c r="A589" s="116">
        <v>165</v>
      </c>
      <c r="B589" s="116" t="s">
        <v>810</v>
      </c>
      <c r="C589" s="116">
        <v>1.4888999999999999</v>
      </c>
      <c r="D589" s="116">
        <v>7.3173000000000004</v>
      </c>
      <c r="E589" s="116">
        <v>0.2009</v>
      </c>
      <c r="F589" s="116">
        <f t="shared" si="38"/>
        <v>7.5182000000000002</v>
      </c>
      <c r="G589" s="116">
        <v>7.3159000000000001</v>
      </c>
      <c r="H589" s="116">
        <f t="shared" si="37"/>
        <v>0.20230000000000015</v>
      </c>
      <c r="I589" s="116">
        <f t="shared" si="39"/>
        <v>-1.4000000000001511E-3</v>
      </c>
      <c r="J589" s="116">
        <f t="shared" si="40"/>
        <v>-0.69686411149833305</v>
      </c>
      <c r="K589" s="116">
        <v>18</v>
      </c>
      <c r="L589" s="216">
        <v>43164.628472222219</v>
      </c>
      <c r="M589" s="216">
        <v>43164.795138888891</v>
      </c>
      <c r="N589" s="116" t="s">
        <v>2568</v>
      </c>
      <c r="O589" s="210"/>
    </row>
    <row r="590" spans="1:15">
      <c r="A590" s="210">
        <v>165</v>
      </c>
      <c r="B590" s="210" t="s">
        <v>1240</v>
      </c>
      <c r="C590" s="210">
        <v>0.4632</v>
      </c>
      <c r="D590" s="210">
        <v>7.7762000000000002</v>
      </c>
      <c r="E590" s="210">
        <v>0.20080000000000001</v>
      </c>
      <c r="F590" s="210">
        <f t="shared" si="38"/>
        <v>7.9770000000000003</v>
      </c>
      <c r="G590" s="210">
        <v>7.7915999999999999</v>
      </c>
      <c r="H590" s="210">
        <f t="shared" si="37"/>
        <v>0.18540000000000045</v>
      </c>
      <c r="I590" s="210">
        <f t="shared" si="39"/>
        <v>1.5399999999999553E-2</v>
      </c>
      <c r="J590" s="210">
        <f t="shared" si="40"/>
        <v>7.6693227091631231</v>
      </c>
      <c r="K590" s="210">
        <v>19</v>
      </c>
      <c r="L590" s="212">
        <v>43164.628472222219</v>
      </c>
      <c r="M590" s="212">
        <v>43164.795138888891</v>
      </c>
      <c r="N590" s="206" t="s">
        <v>2568</v>
      </c>
      <c r="O590" s="210"/>
    </row>
    <row r="591" spans="1:15">
      <c r="A591" s="210">
        <v>165</v>
      </c>
      <c r="B591" s="210" t="s">
        <v>1682</v>
      </c>
      <c r="C591" s="210">
        <v>0.53839999999999999</v>
      </c>
      <c r="D591" s="210">
        <v>8.0638000000000005</v>
      </c>
      <c r="E591" s="210">
        <v>0.20449999999999999</v>
      </c>
      <c r="F591" s="210">
        <f t="shared" si="38"/>
        <v>8.2683</v>
      </c>
      <c r="G591" s="210">
        <v>8.0785999999999998</v>
      </c>
      <c r="H591" s="210">
        <f t="shared" si="37"/>
        <v>0.1897000000000002</v>
      </c>
      <c r="I591" s="210">
        <f t="shared" si="39"/>
        <v>1.4799999999999786E-2</v>
      </c>
      <c r="J591" s="210">
        <f t="shared" si="40"/>
        <v>7.2371638141808248</v>
      </c>
      <c r="K591" s="210">
        <v>20</v>
      </c>
      <c r="L591" s="212">
        <v>43164.628472222219</v>
      </c>
      <c r="M591" s="212">
        <v>43164.795138888891</v>
      </c>
      <c r="N591" s="206" t="s">
        <v>2568</v>
      </c>
      <c r="O591" s="210"/>
    </row>
    <row r="592" spans="1:15">
      <c r="A592" s="207">
        <v>166</v>
      </c>
      <c r="B592" s="206" t="s">
        <v>1763</v>
      </c>
      <c r="C592" s="206">
        <v>0.53959999999999997</v>
      </c>
      <c r="D592" s="210">
        <v>8.0640000000000001</v>
      </c>
      <c r="E592" s="211">
        <v>0.20080000000000001</v>
      </c>
      <c r="F592" s="210">
        <f t="shared" si="38"/>
        <v>8.2647999999999993</v>
      </c>
      <c r="G592" s="210">
        <v>8.0802999999999994</v>
      </c>
      <c r="H592" s="210">
        <f t="shared" si="37"/>
        <v>0.18449999999999989</v>
      </c>
      <c r="I592" s="210">
        <f t="shared" si="39"/>
        <v>1.630000000000012E-2</v>
      </c>
      <c r="J592" s="210">
        <f t="shared" si="40"/>
        <v>8.1175298804781466</v>
      </c>
      <c r="K592" s="210">
        <v>7</v>
      </c>
      <c r="L592" s="213">
        <v>43212</v>
      </c>
    </row>
    <row r="593" spans="1:15">
      <c r="A593" s="207">
        <v>166</v>
      </c>
      <c r="B593" s="206" t="s">
        <v>854</v>
      </c>
      <c r="C593" s="206">
        <v>1.4665999999999999</v>
      </c>
      <c r="D593" s="211">
        <v>9.2353000000000005</v>
      </c>
      <c r="E593" s="211">
        <v>0.20380000000000001</v>
      </c>
      <c r="F593" s="210">
        <f t="shared" si="38"/>
        <v>9.4390999999999998</v>
      </c>
      <c r="G593" s="210">
        <v>9.2392000000000003</v>
      </c>
      <c r="H593" s="210">
        <f t="shared" si="37"/>
        <v>0.19989999999999952</v>
      </c>
      <c r="I593" s="210">
        <f t="shared" si="39"/>
        <v>3.9000000000004864E-3</v>
      </c>
      <c r="J593" s="210">
        <f t="shared" si="40"/>
        <v>1.9136408243378245</v>
      </c>
      <c r="K593" s="210">
        <v>8</v>
      </c>
    </row>
    <row r="594" spans="1:15">
      <c r="A594" s="207">
        <v>166</v>
      </c>
      <c r="B594" s="206" t="s">
        <v>882</v>
      </c>
      <c r="C594" s="206">
        <v>1.5031000000000001</v>
      </c>
      <c r="D594" s="211">
        <v>9.1373999999999995</v>
      </c>
      <c r="E594" s="211">
        <v>0.20180000000000001</v>
      </c>
      <c r="F594" s="210">
        <f t="shared" si="38"/>
        <v>9.3391999999999999</v>
      </c>
      <c r="G594" s="210">
        <v>9.1412999999999993</v>
      </c>
      <c r="H594" s="210">
        <f t="shared" si="37"/>
        <v>0.19790000000000063</v>
      </c>
      <c r="I594" s="210">
        <f t="shared" si="39"/>
        <v>3.8999999999993762E-3</v>
      </c>
      <c r="J594" s="210">
        <f t="shared" si="40"/>
        <v>1.9326065411295223</v>
      </c>
      <c r="K594" s="210">
        <v>15</v>
      </c>
    </row>
    <row r="595" spans="1:15">
      <c r="A595" s="207">
        <v>166</v>
      </c>
      <c r="B595" s="206" t="s">
        <v>1716</v>
      </c>
      <c r="C595" s="206">
        <v>0.60729999999999995</v>
      </c>
      <c r="D595" s="206">
        <v>8.0645000000000007</v>
      </c>
      <c r="E595" s="211">
        <v>0.20250000000000001</v>
      </c>
      <c r="F595" s="210">
        <f t="shared" si="38"/>
        <v>8.2670000000000012</v>
      </c>
      <c r="G595" s="210">
        <v>8.0913000000000004</v>
      </c>
      <c r="H595" s="210">
        <f t="shared" si="37"/>
        <v>0.17570000000000086</v>
      </c>
      <c r="I595" s="210">
        <f t="shared" si="39"/>
        <v>2.6799999999999158E-2</v>
      </c>
      <c r="J595" s="210">
        <f t="shared" si="40"/>
        <v>13.234567901234151</v>
      </c>
      <c r="K595" s="210">
        <v>3</v>
      </c>
    </row>
    <row r="596" spans="1:15">
      <c r="A596" s="210">
        <v>167</v>
      </c>
      <c r="B596" s="215" t="s">
        <v>1607</v>
      </c>
      <c r="C596" s="210">
        <v>0.51249999999999996</v>
      </c>
      <c r="D596" s="210">
        <v>10.1244</v>
      </c>
      <c r="E596" s="211">
        <v>0.20119999999999999</v>
      </c>
      <c r="F596" s="210">
        <f t="shared" si="38"/>
        <v>10.3256</v>
      </c>
      <c r="G596" s="210">
        <v>10.1416</v>
      </c>
      <c r="H596" s="210">
        <f t="shared" si="37"/>
        <v>0.18399999999999928</v>
      </c>
      <c r="I596" s="210">
        <f t="shared" si="39"/>
        <v>1.7200000000000715E-2</v>
      </c>
      <c r="J596" s="210">
        <f t="shared" si="40"/>
        <v>8.5487077534794818</v>
      </c>
      <c r="K596" s="210">
        <v>31</v>
      </c>
      <c r="L596" s="214">
        <v>43211</v>
      </c>
    </row>
    <row r="597" spans="1:15">
      <c r="A597" s="207">
        <v>167</v>
      </c>
      <c r="B597" s="206" t="s">
        <v>926</v>
      </c>
      <c r="C597" s="206">
        <v>1.5136000000000001</v>
      </c>
      <c r="D597" s="210">
        <v>9.0513999999999992</v>
      </c>
      <c r="E597" s="211">
        <v>0.20619999999999999</v>
      </c>
      <c r="F597" s="210">
        <f t="shared" si="38"/>
        <v>9.2576000000000001</v>
      </c>
      <c r="G597" s="210">
        <v>9.0551999999999992</v>
      </c>
      <c r="H597" s="210">
        <f t="shared" si="37"/>
        <v>0.2024000000000008</v>
      </c>
      <c r="I597" s="210">
        <f t="shared" si="39"/>
        <v>3.7999999999991929E-3</v>
      </c>
      <c r="J597" s="210">
        <f t="shared" si="40"/>
        <v>1.8428709990296765</v>
      </c>
      <c r="K597" s="210">
        <v>38</v>
      </c>
      <c r="L597" s="213">
        <v>43212</v>
      </c>
    </row>
    <row r="598" spans="1:15">
      <c r="A598" s="207">
        <v>167</v>
      </c>
      <c r="B598" s="206" t="s">
        <v>886</v>
      </c>
      <c r="C598" s="206">
        <v>1.5271999999999999</v>
      </c>
      <c r="D598" s="211">
        <v>8.0466999999999995</v>
      </c>
      <c r="E598" s="211">
        <v>0.20660000000000001</v>
      </c>
      <c r="F598" s="210">
        <f t="shared" si="38"/>
        <v>8.2532999999999994</v>
      </c>
      <c r="G598" s="210">
        <v>8.0503</v>
      </c>
      <c r="H598" s="210">
        <f t="shared" si="37"/>
        <v>0.2029999999999994</v>
      </c>
      <c r="I598" s="210">
        <f t="shared" si="39"/>
        <v>3.6000000000006027E-3</v>
      </c>
      <c r="J598" s="210">
        <f t="shared" si="40"/>
        <v>1.7424975798647639</v>
      </c>
      <c r="K598" s="210">
        <v>34</v>
      </c>
    </row>
    <row r="599" spans="1:15">
      <c r="A599" s="206">
        <v>167</v>
      </c>
      <c r="B599" s="206" t="s">
        <v>1621</v>
      </c>
      <c r="C599" s="206">
        <v>0.48499999999999999</v>
      </c>
      <c r="D599" s="211">
        <v>10.202</v>
      </c>
      <c r="E599" s="211">
        <v>0.2014</v>
      </c>
      <c r="F599" s="210">
        <f t="shared" si="38"/>
        <v>10.4034</v>
      </c>
      <c r="G599" s="210">
        <v>10.218999999999999</v>
      </c>
      <c r="H599" s="210">
        <f t="shared" si="37"/>
        <v>0.18440000000000012</v>
      </c>
      <c r="I599" s="210">
        <f t="shared" si="39"/>
        <v>1.6999999999999876E-2</v>
      </c>
      <c r="J599" s="210">
        <f t="shared" si="40"/>
        <v>8.4409136047665729</v>
      </c>
      <c r="K599" s="210">
        <v>36</v>
      </c>
    </row>
    <row r="600" spans="1:15">
      <c r="A600" s="210">
        <v>168</v>
      </c>
      <c r="B600" s="215" t="s">
        <v>819</v>
      </c>
      <c r="C600" s="210">
        <v>1.4461999999999999</v>
      </c>
      <c r="D600" s="211">
        <v>10.520200000000001</v>
      </c>
      <c r="E600" s="211">
        <v>0.20119999999999999</v>
      </c>
      <c r="F600" s="210">
        <f t="shared" si="38"/>
        <v>10.721400000000001</v>
      </c>
      <c r="G600" s="210">
        <v>10.5245</v>
      </c>
      <c r="H600" s="210">
        <f t="shared" si="37"/>
        <v>0.19690000000000119</v>
      </c>
      <c r="I600" s="210">
        <f t="shared" si="39"/>
        <v>4.2999999999988048E-3</v>
      </c>
      <c r="J600" s="210">
        <f t="shared" si="40"/>
        <v>2.1371769383691874</v>
      </c>
      <c r="K600" s="210">
        <v>10</v>
      </c>
      <c r="L600" s="217">
        <v>43185.385416666664</v>
      </c>
      <c r="M600" s="210"/>
      <c r="N600" s="210" t="s">
        <v>2574</v>
      </c>
      <c r="O600" s="210"/>
    </row>
    <row r="601" spans="1:15">
      <c r="A601" s="210">
        <v>168</v>
      </c>
      <c r="B601" s="215" t="s">
        <v>607</v>
      </c>
      <c r="C601" s="210">
        <v>1.4766999999999999</v>
      </c>
      <c r="D601" s="211">
        <v>10.539199999999999</v>
      </c>
      <c r="E601" s="211">
        <v>0.20269999999999999</v>
      </c>
      <c r="F601" s="210">
        <f t="shared" si="38"/>
        <v>10.741899999999999</v>
      </c>
      <c r="G601" s="210">
        <v>10.543200000000001</v>
      </c>
      <c r="H601" s="210">
        <f t="shared" si="37"/>
        <v>0.19869999999999877</v>
      </c>
      <c r="I601" s="210">
        <f t="shared" si="39"/>
        <v>4.0000000000012248E-3</v>
      </c>
      <c r="J601" s="210">
        <f t="shared" si="40"/>
        <v>1.9733596447958683</v>
      </c>
      <c r="K601" s="210">
        <v>11</v>
      </c>
      <c r="L601" s="217">
        <v>43185.385416666664</v>
      </c>
      <c r="M601" s="210"/>
      <c r="N601" s="210" t="s">
        <v>2574</v>
      </c>
      <c r="O601" s="210"/>
    </row>
    <row r="602" spans="1:15">
      <c r="A602" s="210">
        <v>168</v>
      </c>
      <c r="B602" s="215" t="s">
        <v>1370</v>
      </c>
      <c r="C602" s="210">
        <v>0.76470000000000005</v>
      </c>
      <c r="D602" s="211">
        <v>10.2715</v>
      </c>
      <c r="E602" s="211">
        <v>0.2087</v>
      </c>
      <c r="F602" s="210">
        <f t="shared" si="38"/>
        <v>10.4802</v>
      </c>
      <c r="G602" s="210">
        <v>10.2873</v>
      </c>
      <c r="H602" s="210">
        <f t="shared" si="37"/>
        <v>0.19289999999999985</v>
      </c>
      <c r="I602" s="210">
        <f t="shared" si="39"/>
        <v>1.5800000000000147E-2</v>
      </c>
      <c r="J602" s="210">
        <f t="shared" si="40"/>
        <v>7.5706756109248428</v>
      </c>
      <c r="K602" s="210">
        <v>12</v>
      </c>
      <c r="L602" s="217">
        <v>43185.385416666664</v>
      </c>
      <c r="M602" s="210"/>
      <c r="N602" s="210" t="s">
        <v>2574</v>
      </c>
      <c r="O602" s="210"/>
    </row>
    <row r="603" spans="1:15">
      <c r="A603" s="210">
        <v>168</v>
      </c>
      <c r="B603" s="215" t="s">
        <v>1589</v>
      </c>
      <c r="C603" s="210">
        <v>0.5857</v>
      </c>
      <c r="D603" s="211">
        <v>9.8872999999999998</v>
      </c>
      <c r="E603" s="211">
        <v>0.20119999999999999</v>
      </c>
      <c r="F603" s="210">
        <f t="shared" si="38"/>
        <v>10.0885</v>
      </c>
      <c r="G603" s="210">
        <v>9.9053000000000004</v>
      </c>
      <c r="H603" s="210">
        <f t="shared" si="37"/>
        <v>0.18319999999999936</v>
      </c>
      <c r="I603" s="210">
        <f t="shared" si="39"/>
        <v>1.8000000000000627E-2</v>
      </c>
      <c r="J603" s="210">
        <f t="shared" si="40"/>
        <v>8.9463220675947444</v>
      </c>
      <c r="K603" s="210">
        <v>13</v>
      </c>
      <c r="L603" s="217">
        <v>43185.385416666664</v>
      </c>
      <c r="M603" s="210"/>
      <c r="N603" s="210" t="s">
        <v>2574</v>
      </c>
      <c r="O603" s="210"/>
    </row>
    <row r="604" spans="1:15">
      <c r="A604" s="210">
        <v>169</v>
      </c>
      <c r="B604" s="210" t="s">
        <v>738</v>
      </c>
      <c r="C604" s="210">
        <v>1.4878</v>
      </c>
      <c r="D604" s="210">
        <v>7.7732000000000001</v>
      </c>
      <c r="E604" s="211">
        <v>0.20669999999999999</v>
      </c>
      <c r="F604" s="210">
        <f t="shared" si="38"/>
        <v>7.9798999999999998</v>
      </c>
      <c r="G604" s="206">
        <v>7.7808000000000002</v>
      </c>
      <c r="H604" s="206">
        <f t="shared" si="37"/>
        <v>0.19909999999999961</v>
      </c>
      <c r="I604" s="210">
        <f t="shared" si="39"/>
        <v>7.6000000000003842E-3</v>
      </c>
      <c r="J604" s="210">
        <f t="shared" si="40"/>
        <v>3.6768263183359386</v>
      </c>
      <c r="K604" s="210">
        <v>21</v>
      </c>
      <c r="L604" s="214">
        <v>43187</v>
      </c>
      <c r="M604" s="214">
        <v>43187</v>
      </c>
      <c r="N604" s="210"/>
      <c r="O604" s="210"/>
    </row>
    <row r="605" spans="1:15">
      <c r="A605" s="210">
        <v>169</v>
      </c>
      <c r="B605" s="210" t="s">
        <v>1554</v>
      </c>
      <c r="C605" s="210">
        <v>0.37340000000000001</v>
      </c>
      <c r="D605" s="210">
        <v>11.0869</v>
      </c>
      <c r="E605" s="211">
        <v>0.20369999999999999</v>
      </c>
      <c r="F605" s="210">
        <f t="shared" si="38"/>
        <v>11.2906</v>
      </c>
      <c r="G605" s="210">
        <v>11.1061</v>
      </c>
      <c r="H605" s="206">
        <f t="shared" si="37"/>
        <v>0.18449999999999989</v>
      </c>
      <c r="I605" s="210">
        <f t="shared" si="39"/>
        <v>1.9200000000000106E-2</v>
      </c>
      <c r="J605" s="210">
        <f t="shared" si="40"/>
        <v>9.4256259204713331</v>
      </c>
      <c r="K605" s="210">
        <v>22</v>
      </c>
      <c r="L605" s="214">
        <v>43187</v>
      </c>
      <c r="M605" s="214">
        <v>43187</v>
      </c>
      <c r="N605" s="210"/>
      <c r="O605" s="210"/>
    </row>
    <row r="606" spans="1:15">
      <c r="A606" s="210">
        <v>169</v>
      </c>
      <c r="B606" s="210" t="s">
        <v>1625</v>
      </c>
      <c r="C606" s="210">
        <v>0.4572</v>
      </c>
      <c r="D606" s="210">
        <v>9.3218999999999994</v>
      </c>
      <c r="E606" s="211">
        <v>0.20080000000000001</v>
      </c>
      <c r="F606" s="210">
        <f t="shared" si="38"/>
        <v>9.5226999999999986</v>
      </c>
      <c r="G606" s="210">
        <v>9.3447999999999993</v>
      </c>
      <c r="H606" s="206">
        <f t="shared" si="37"/>
        <v>0.17789999999999928</v>
      </c>
      <c r="I606" s="210">
        <f t="shared" si="39"/>
        <v>2.2900000000000725E-2</v>
      </c>
      <c r="J606" s="210">
        <f t="shared" si="40"/>
        <v>11.404382470119883</v>
      </c>
      <c r="K606" s="210">
        <v>23</v>
      </c>
      <c r="L606" s="214">
        <v>43187</v>
      </c>
      <c r="M606" s="214">
        <v>43187</v>
      </c>
      <c r="N606" s="210"/>
      <c r="O606" s="210"/>
    </row>
    <row r="607" spans="1:15">
      <c r="A607" s="210">
        <v>170</v>
      </c>
      <c r="B607" s="210" t="s">
        <v>558</v>
      </c>
      <c r="C607" s="210">
        <v>1.4823</v>
      </c>
      <c r="D607" s="210">
        <v>7.8014000000000001</v>
      </c>
      <c r="E607" s="211">
        <v>0.2001</v>
      </c>
      <c r="F607" s="210">
        <f t="shared" si="38"/>
        <v>8.0015000000000001</v>
      </c>
      <c r="G607" s="210">
        <v>7.8061999999999996</v>
      </c>
      <c r="H607" s="210">
        <f t="shared" si="37"/>
        <v>0.19530000000000047</v>
      </c>
      <c r="I607" s="210">
        <f t="shared" si="39"/>
        <v>4.7999999999995269E-3</v>
      </c>
      <c r="J607" s="210">
        <f t="shared" si="40"/>
        <v>2.3988005996999138</v>
      </c>
      <c r="K607" s="210">
        <v>1</v>
      </c>
      <c r="L607" s="214">
        <v>43187</v>
      </c>
      <c r="M607" s="214">
        <v>43187</v>
      </c>
      <c r="N607" s="210"/>
      <c r="O607" s="210"/>
    </row>
    <row r="608" spans="1:15">
      <c r="A608" s="210">
        <v>170</v>
      </c>
      <c r="B608" s="210" t="s">
        <v>811</v>
      </c>
      <c r="C608" s="210">
        <v>1.5392999999999999</v>
      </c>
      <c r="D608" s="210">
        <v>10.1532</v>
      </c>
      <c r="E608" s="211">
        <v>0.20330000000000001</v>
      </c>
      <c r="F608" s="210">
        <f t="shared" si="38"/>
        <v>10.3565</v>
      </c>
      <c r="G608" s="210">
        <v>10.1576</v>
      </c>
      <c r="H608" s="210">
        <f t="shared" si="37"/>
        <v>0.19890000000000008</v>
      </c>
      <c r="I608" s="210">
        <f t="shared" si="39"/>
        <v>4.3999999999999317E-3</v>
      </c>
      <c r="J608" s="210">
        <f t="shared" si="40"/>
        <v>2.1642892277422194</v>
      </c>
      <c r="K608" s="210">
        <v>2</v>
      </c>
      <c r="L608" s="214">
        <v>43187</v>
      </c>
      <c r="M608" s="214">
        <v>43187</v>
      </c>
      <c r="N608" s="210"/>
      <c r="O608" s="210"/>
    </row>
    <row r="609" spans="1:15">
      <c r="A609" s="210">
        <v>170</v>
      </c>
      <c r="B609" s="210" t="s">
        <v>1376</v>
      </c>
      <c r="C609" s="210">
        <v>0.42299999999999999</v>
      </c>
      <c r="D609" s="210">
        <v>10.739000000000001</v>
      </c>
      <c r="E609" s="211">
        <v>0.2026</v>
      </c>
      <c r="F609" s="210">
        <f t="shared" si="38"/>
        <v>10.941600000000001</v>
      </c>
      <c r="G609" s="210">
        <v>10.7568</v>
      </c>
      <c r="H609" s="210">
        <f t="shared" si="37"/>
        <v>0.18480000000000096</v>
      </c>
      <c r="I609" s="210">
        <f t="shared" si="39"/>
        <v>1.7799999999999039E-2</v>
      </c>
      <c r="J609" s="210">
        <f t="shared" si="40"/>
        <v>8.7857847976303241</v>
      </c>
      <c r="K609" s="210">
        <v>3</v>
      </c>
      <c r="L609" s="214">
        <v>43187</v>
      </c>
      <c r="M609" s="214">
        <v>43187</v>
      </c>
      <c r="N609" s="210"/>
      <c r="O609" s="210"/>
    </row>
    <row r="610" spans="1:15">
      <c r="A610" s="210">
        <v>170</v>
      </c>
      <c r="B610" s="210" t="s">
        <v>1617</v>
      </c>
      <c r="C610" s="210">
        <v>0.44679999999999997</v>
      </c>
      <c r="D610" s="210">
        <v>8.8449000000000009</v>
      </c>
      <c r="E610" s="211">
        <v>0.2014</v>
      </c>
      <c r="F610" s="210">
        <f t="shared" si="38"/>
        <v>9.0463000000000005</v>
      </c>
      <c r="G610" s="210">
        <v>8.8640000000000008</v>
      </c>
      <c r="H610" s="210">
        <f t="shared" si="37"/>
        <v>0.18229999999999968</v>
      </c>
      <c r="I610" s="210">
        <f t="shared" si="39"/>
        <v>1.9100000000000311E-2</v>
      </c>
      <c r="J610" s="210">
        <f t="shared" si="40"/>
        <v>9.4836146971203146</v>
      </c>
      <c r="K610" s="210">
        <v>4</v>
      </c>
      <c r="L610" s="214">
        <v>43187</v>
      </c>
      <c r="M610" s="214">
        <v>43187</v>
      </c>
      <c r="N610" s="210"/>
      <c r="O610" s="210"/>
    </row>
    <row r="611" spans="1:15">
      <c r="A611" s="210">
        <v>171</v>
      </c>
      <c r="B611" s="210" t="s">
        <v>690</v>
      </c>
      <c r="C611" s="210">
        <v>1.3996</v>
      </c>
      <c r="D611" s="210">
        <v>7.5286</v>
      </c>
      <c r="E611" s="210">
        <v>0.20319999999999999</v>
      </c>
      <c r="F611" s="210">
        <f t="shared" si="38"/>
        <v>7.7317999999999998</v>
      </c>
      <c r="G611" s="210">
        <v>7.5320999999999998</v>
      </c>
      <c r="H611" s="210">
        <f t="shared" si="37"/>
        <v>0.19969999999999999</v>
      </c>
      <c r="I611" s="210">
        <f t="shared" si="39"/>
        <v>3.5000000000000031E-3</v>
      </c>
      <c r="J611" s="210">
        <f t="shared" si="40"/>
        <v>1.7224409448818911</v>
      </c>
      <c r="K611" s="210">
        <v>8</v>
      </c>
      <c r="L611" s="214">
        <v>43174</v>
      </c>
      <c r="M611" s="214">
        <v>43174</v>
      </c>
      <c r="N611" s="210" t="s">
        <v>2574</v>
      </c>
      <c r="O611" s="210" t="s">
        <v>2569</v>
      </c>
    </row>
    <row r="612" spans="1:15">
      <c r="A612" s="210">
        <v>171</v>
      </c>
      <c r="B612" s="210" t="s">
        <v>583</v>
      </c>
      <c r="C612" s="210">
        <v>1.3822000000000001</v>
      </c>
      <c r="D612" s="211">
        <v>8.7588000000000008</v>
      </c>
      <c r="E612" s="211">
        <v>0.20580000000000001</v>
      </c>
      <c r="F612" s="210">
        <f t="shared" si="38"/>
        <v>8.9646000000000008</v>
      </c>
      <c r="G612" s="210">
        <v>8.7649000000000008</v>
      </c>
      <c r="H612" s="210">
        <f t="shared" si="37"/>
        <v>0.19969999999999999</v>
      </c>
      <c r="I612" s="210">
        <f t="shared" si="39"/>
        <v>6.1000000000000221E-3</v>
      </c>
      <c r="J612" s="210">
        <f t="shared" si="40"/>
        <v>2.9640427599611376</v>
      </c>
      <c r="K612" s="210">
        <v>9</v>
      </c>
      <c r="L612" s="214">
        <v>43174</v>
      </c>
      <c r="M612" s="214">
        <v>43174</v>
      </c>
      <c r="N612" s="210" t="s">
        <v>2574</v>
      </c>
      <c r="O612" s="210" t="s">
        <v>2569</v>
      </c>
    </row>
    <row r="613" spans="1:15">
      <c r="A613" s="210">
        <v>171</v>
      </c>
      <c r="B613" s="210" t="s">
        <v>1546</v>
      </c>
      <c r="C613" s="210">
        <v>0.36259999999999998</v>
      </c>
      <c r="D613" s="211">
        <v>8.8628999999999998</v>
      </c>
      <c r="E613" s="211">
        <v>0.20030000000000001</v>
      </c>
      <c r="F613" s="210">
        <f t="shared" si="38"/>
        <v>9.0632000000000001</v>
      </c>
      <c r="G613" s="210">
        <v>8.8802000000000003</v>
      </c>
      <c r="H613" s="210">
        <f t="shared" si="37"/>
        <v>0.18299999999999983</v>
      </c>
      <c r="I613" s="210">
        <f t="shared" si="39"/>
        <v>1.7300000000000176E-2</v>
      </c>
      <c r="J613" s="210">
        <f t="shared" si="40"/>
        <v>8.6370444333500629</v>
      </c>
      <c r="K613" s="210">
        <v>10</v>
      </c>
      <c r="L613" s="214">
        <v>43174</v>
      </c>
      <c r="M613" s="214">
        <v>43174</v>
      </c>
      <c r="N613" s="210" t="s">
        <v>2574</v>
      </c>
      <c r="O613" s="210" t="s">
        <v>2569</v>
      </c>
    </row>
    <row r="614" spans="1:15">
      <c r="A614" s="210">
        <v>171</v>
      </c>
      <c r="B614" s="210" t="s">
        <v>1394</v>
      </c>
      <c r="C614" s="210">
        <v>0.46429999999999999</v>
      </c>
      <c r="D614" s="211">
        <v>7.4753999999999996</v>
      </c>
      <c r="E614" s="211">
        <v>0.2019</v>
      </c>
      <c r="F614" s="210">
        <f t="shared" si="38"/>
        <v>7.6772999999999998</v>
      </c>
      <c r="G614" s="210">
        <v>7.5002000000000004</v>
      </c>
      <c r="H614" s="210">
        <f t="shared" ref="H614:H677" si="41">(F614-G614)</f>
        <v>0.17709999999999937</v>
      </c>
      <c r="I614" s="210">
        <f t="shared" si="39"/>
        <v>2.4800000000000627E-2</v>
      </c>
      <c r="J614" s="210">
        <f t="shared" si="40"/>
        <v>12.283308568598626</v>
      </c>
      <c r="K614" s="210">
        <v>11</v>
      </c>
      <c r="L614" s="214">
        <v>43174</v>
      </c>
      <c r="M614" s="214">
        <v>43174</v>
      </c>
      <c r="N614" s="210" t="s">
        <v>2574</v>
      </c>
      <c r="O614" s="210" t="s">
        <v>2569</v>
      </c>
    </row>
    <row r="615" spans="1:15">
      <c r="A615" s="210">
        <v>172</v>
      </c>
      <c r="B615" s="210" t="s">
        <v>1611</v>
      </c>
      <c r="C615" s="210">
        <f>0.203+E615</f>
        <v>0.41049999999999998</v>
      </c>
      <c r="D615" s="211">
        <v>9.343</v>
      </c>
      <c r="E615" s="211">
        <v>0.20749999999999999</v>
      </c>
      <c r="F615" s="210">
        <f t="shared" si="38"/>
        <v>9.5504999999999995</v>
      </c>
      <c r="G615" s="210">
        <v>9.3618000000000006</v>
      </c>
      <c r="H615" s="210">
        <f t="shared" si="41"/>
        <v>0.18869999999999898</v>
      </c>
      <c r="I615" s="210">
        <f t="shared" si="39"/>
        <v>1.880000000000101E-2</v>
      </c>
      <c r="J615" s="210">
        <f t="shared" si="40"/>
        <v>9.0602409638559092</v>
      </c>
      <c r="K615" s="210">
        <v>19</v>
      </c>
      <c r="L615" s="214">
        <v>43174</v>
      </c>
      <c r="M615" s="214">
        <v>43174</v>
      </c>
      <c r="N615" s="210" t="s">
        <v>2574</v>
      </c>
      <c r="O615" s="210" t="s">
        <v>2569</v>
      </c>
    </row>
    <row r="616" spans="1:15">
      <c r="A616" s="210">
        <v>172</v>
      </c>
      <c r="B616" s="210" t="s">
        <v>606</v>
      </c>
      <c r="C616" s="210">
        <f>1.3431+E616</f>
        <v>1.5443</v>
      </c>
      <c r="D616" s="211">
        <v>9.2363999999999997</v>
      </c>
      <c r="E616" s="211">
        <v>0.20119999999999999</v>
      </c>
      <c r="F616" s="210">
        <f t="shared" si="38"/>
        <v>9.4375999999999998</v>
      </c>
      <c r="G616" s="210">
        <v>9.2407000000000004</v>
      </c>
      <c r="H616" s="210">
        <f t="shared" si="41"/>
        <v>0.19689999999999941</v>
      </c>
      <c r="I616" s="210">
        <f t="shared" si="39"/>
        <v>4.3000000000005811E-3</v>
      </c>
      <c r="J616" s="210">
        <f t="shared" si="40"/>
        <v>2.1371769383700703</v>
      </c>
      <c r="K616" s="210">
        <v>20</v>
      </c>
      <c r="L616" s="214">
        <v>43174</v>
      </c>
      <c r="M616" s="214">
        <v>43174</v>
      </c>
      <c r="N616" s="210" t="s">
        <v>2574</v>
      </c>
      <c r="O616" s="210" t="s">
        <v>2569</v>
      </c>
    </row>
    <row r="617" spans="1:15">
      <c r="A617" s="210">
        <v>172</v>
      </c>
      <c r="B617" s="210" t="s">
        <v>1769</v>
      </c>
      <c r="C617" s="210">
        <f>0.2997+E617</f>
        <v>0.50160000000000005</v>
      </c>
      <c r="D617" s="211">
        <v>10.1441</v>
      </c>
      <c r="E617" s="211">
        <v>0.2019</v>
      </c>
      <c r="F617" s="210">
        <f t="shared" si="38"/>
        <v>10.346</v>
      </c>
      <c r="G617" s="210">
        <v>10.1615</v>
      </c>
      <c r="H617" s="210">
        <f t="shared" si="41"/>
        <v>0.18449999999999989</v>
      </c>
      <c r="I617" s="210">
        <f t="shared" si="39"/>
        <v>1.740000000000011E-2</v>
      </c>
      <c r="J617" s="210">
        <f t="shared" si="40"/>
        <v>8.6181277860327441</v>
      </c>
      <c r="K617" s="210">
        <v>21</v>
      </c>
      <c r="L617" s="214">
        <v>43174</v>
      </c>
      <c r="M617" s="214">
        <v>43174</v>
      </c>
      <c r="N617" s="210" t="s">
        <v>2574</v>
      </c>
      <c r="O617" s="210" t="s">
        <v>2569</v>
      </c>
    </row>
    <row r="618" spans="1:15">
      <c r="A618" s="210">
        <v>172</v>
      </c>
      <c r="B618" s="210" t="s">
        <v>984</v>
      </c>
      <c r="C618" s="210">
        <f>1.2551+E618</f>
        <v>1.4623000000000002</v>
      </c>
      <c r="D618" s="211">
        <v>9.0211000000000006</v>
      </c>
      <c r="E618" s="211">
        <v>0.2072</v>
      </c>
      <c r="F618" s="210">
        <f t="shared" si="38"/>
        <v>9.2283000000000008</v>
      </c>
      <c r="G618" s="210">
        <v>9.0306999999999995</v>
      </c>
      <c r="H618" s="210">
        <f t="shared" si="41"/>
        <v>0.19760000000000133</v>
      </c>
      <c r="I618" s="210">
        <f t="shared" si="39"/>
        <v>9.5999999999986652E-3</v>
      </c>
      <c r="J618" s="210">
        <f t="shared" si="40"/>
        <v>4.6332046332039889</v>
      </c>
      <c r="K618" s="210">
        <v>22</v>
      </c>
      <c r="L618" s="214">
        <v>43174</v>
      </c>
      <c r="M618" s="214">
        <v>43174</v>
      </c>
      <c r="N618" s="210" t="s">
        <v>2574</v>
      </c>
      <c r="O618" s="210" t="s">
        <v>2569</v>
      </c>
    </row>
    <row r="619" spans="1:15">
      <c r="A619" s="210">
        <v>173</v>
      </c>
      <c r="B619" s="210" t="s">
        <v>1036</v>
      </c>
      <c r="C619" s="211">
        <v>1.4504999999999999</v>
      </c>
      <c r="D619" s="211">
        <v>8.0630000000000006</v>
      </c>
      <c r="E619" s="211">
        <v>0.20680000000000001</v>
      </c>
      <c r="F619" s="210">
        <f t="shared" si="38"/>
        <v>8.2698</v>
      </c>
      <c r="G619" s="210">
        <v>8.0683000000000007</v>
      </c>
      <c r="H619" s="210">
        <f t="shared" si="41"/>
        <v>0.20149999999999935</v>
      </c>
      <c r="I619" s="210">
        <f t="shared" si="39"/>
        <v>5.3000000000006653E-3</v>
      </c>
      <c r="J619" s="210">
        <f t="shared" si="40"/>
        <v>2.5628626692459697</v>
      </c>
      <c r="K619" s="210">
        <v>22</v>
      </c>
      <c r="L619" s="212">
        <v>43181.645833333336</v>
      </c>
      <c r="M619" s="212">
        <v>43181.833333333336</v>
      </c>
      <c r="N619" s="210" t="s">
        <v>2574</v>
      </c>
      <c r="O619" s="215" t="s">
        <v>2579</v>
      </c>
    </row>
    <row r="620" spans="1:15">
      <c r="A620" s="210">
        <v>173</v>
      </c>
      <c r="B620" s="210" t="s">
        <v>1185</v>
      </c>
      <c r="C620" s="211">
        <v>0.45369999999999999</v>
      </c>
      <c r="D620" s="211">
        <v>9.0315999999999992</v>
      </c>
      <c r="E620" s="211">
        <v>0.20019999999999999</v>
      </c>
      <c r="F620" s="210">
        <f t="shared" si="38"/>
        <v>9.2317999999999998</v>
      </c>
      <c r="G620" s="210">
        <v>9.0498999999999992</v>
      </c>
      <c r="H620" s="210">
        <f t="shared" si="41"/>
        <v>0.18190000000000062</v>
      </c>
      <c r="I620" s="210">
        <f t="shared" si="39"/>
        <v>1.8299999999999372E-2</v>
      </c>
      <c r="J620" s="210">
        <f t="shared" si="40"/>
        <v>9.1408591408588276</v>
      </c>
      <c r="K620" s="210">
        <v>23</v>
      </c>
      <c r="L620" s="212">
        <v>43181.645833333336</v>
      </c>
      <c r="M620" s="212">
        <v>43181.833333333336</v>
      </c>
      <c r="N620" s="210" t="s">
        <v>2574</v>
      </c>
      <c r="O620" s="215" t="s">
        <v>2579</v>
      </c>
    </row>
    <row r="621" spans="1:15">
      <c r="A621" s="210">
        <v>173</v>
      </c>
      <c r="B621" s="210" t="s">
        <v>1834</v>
      </c>
      <c r="C621" s="211">
        <v>0.39800000000000002</v>
      </c>
      <c r="D621" s="211">
        <v>7.7735000000000003</v>
      </c>
      <c r="E621" s="211">
        <v>0.20319999999999999</v>
      </c>
      <c r="F621" s="210">
        <f t="shared" si="38"/>
        <v>7.9767000000000001</v>
      </c>
      <c r="G621" s="210">
        <v>7.7927999999999997</v>
      </c>
      <c r="H621" s="210">
        <f t="shared" si="41"/>
        <v>0.1839000000000004</v>
      </c>
      <c r="I621" s="210">
        <f t="shared" si="39"/>
        <v>1.9299999999999595E-2</v>
      </c>
      <c r="J621" s="210">
        <f t="shared" si="40"/>
        <v>9.4980314960627936</v>
      </c>
      <c r="K621" s="210">
        <v>24</v>
      </c>
      <c r="L621" s="212">
        <v>43181.645833333336</v>
      </c>
      <c r="M621" s="212">
        <v>43181.833333333336</v>
      </c>
      <c r="N621" s="210" t="s">
        <v>2574</v>
      </c>
      <c r="O621" s="218" t="s">
        <v>2578</v>
      </c>
    </row>
    <row r="622" spans="1:15">
      <c r="A622" s="210">
        <v>174</v>
      </c>
      <c r="B622" s="215" t="s">
        <v>757</v>
      </c>
      <c r="C622" s="210">
        <v>1.5111000000000001</v>
      </c>
      <c r="D622" s="211">
        <v>8.4430999999999994</v>
      </c>
      <c r="E622" s="211">
        <v>0.2092</v>
      </c>
      <c r="F622" s="210">
        <f t="shared" si="38"/>
        <v>8.6522999999999985</v>
      </c>
      <c r="G622" s="210">
        <v>8.4474999999999998</v>
      </c>
      <c r="H622" s="210">
        <f t="shared" si="41"/>
        <v>0.20479999999999876</v>
      </c>
      <c r="I622" s="210">
        <f t="shared" si="39"/>
        <v>4.4000000000012363E-3</v>
      </c>
      <c r="J622" s="210">
        <f t="shared" si="40"/>
        <v>2.1032504780120633</v>
      </c>
      <c r="K622" s="210">
        <v>7</v>
      </c>
      <c r="L622" s="217">
        <v>43186.458333333336</v>
      </c>
      <c r="M622" s="217">
        <v>43186.625</v>
      </c>
      <c r="N622" s="206" t="s">
        <v>2568</v>
      </c>
      <c r="O622" s="210"/>
    </row>
    <row r="623" spans="1:15">
      <c r="A623" s="210">
        <v>174</v>
      </c>
      <c r="B623" s="215" t="s">
        <v>834</v>
      </c>
      <c r="C623" s="210">
        <v>1.4733000000000001</v>
      </c>
      <c r="D623" s="211">
        <v>7.9611000000000001</v>
      </c>
      <c r="E623" s="211">
        <v>0.20150000000000001</v>
      </c>
      <c r="F623" s="210">
        <f t="shared" si="38"/>
        <v>8.1625999999999994</v>
      </c>
      <c r="G623" s="210">
        <v>7.9642999999999997</v>
      </c>
      <c r="H623" s="210">
        <f t="shared" si="41"/>
        <v>0.1982999999999997</v>
      </c>
      <c r="I623" s="210">
        <f t="shared" si="39"/>
        <v>3.2000000000003137E-3</v>
      </c>
      <c r="J623" s="210">
        <f t="shared" si="40"/>
        <v>1.5880893300249692</v>
      </c>
      <c r="K623" s="210">
        <v>8</v>
      </c>
      <c r="L623" s="217">
        <v>43186.458333333336</v>
      </c>
      <c r="M623" s="217">
        <v>43186.625</v>
      </c>
      <c r="N623" s="206" t="s">
        <v>2568</v>
      </c>
      <c r="O623" s="210"/>
    </row>
    <row r="624" spans="1:15">
      <c r="A624" s="210">
        <v>174</v>
      </c>
      <c r="B624" s="215" t="s">
        <v>1314</v>
      </c>
      <c r="C624" s="210">
        <v>0.42899999999999999</v>
      </c>
      <c r="D624" s="211">
        <v>7.0749000000000004</v>
      </c>
      <c r="E624" s="211">
        <v>0.2029</v>
      </c>
      <c r="F624" s="210">
        <f t="shared" si="38"/>
        <v>7.2778</v>
      </c>
      <c r="G624" s="210">
        <v>7.0926999999999998</v>
      </c>
      <c r="H624" s="210">
        <f t="shared" si="41"/>
        <v>0.18510000000000026</v>
      </c>
      <c r="I624" s="210">
        <f t="shared" si="39"/>
        <v>1.7799999999999733E-2</v>
      </c>
      <c r="J624" s="210">
        <f t="shared" si="40"/>
        <v>8.7727944800392965</v>
      </c>
      <c r="K624" s="210">
        <v>9</v>
      </c>
      <c r="L624" s="217">
        <v>43186.458333333336</v>
      </c>
      <c r="M624" s="217">
        <v>43186.625</v>
      </c>
      <c r="N624" s="206" t="s">
        <v>2568</v>
      </c>
      <c r="O624" s="210"/>
    </row>
    <row r="625" spans="1:15">
      <c r="A625" s="210">
        <v>174</v>
      </c>
      <c r="B625" s="215" t="s">
        <v>1395</v>
      </c>
      <c r="C625" s="210">
        <v>0.48580000000000001</v>
      </c>
      <c r="D625" s="211">
        <v>8.1355000000000004</v>
      </c>
      <c r="E625" s="211">
        <v>0.20269999999999999</v>
      </c>
      <c r="F625" s="210">
        <f t="shared" si="38"/>
        <v>8.3382000000000005</v>
      </c>
      <c r="G625" s="210">
        <v>8.1510999999999996</v>
      </c>
      <c r="H625" s="210">
        <f t="shared" si="41"/>
        <v>0.18710000000000093</v>
      </c>
      <c r="I625" s="210">
        <f t="shared" si="39"/>
        <v>1.5599999999999059E-2</v>
      </c>
      <c r="J625" s="210">
        <f t="shared" si="40"/>
        <v>7.6961026147010658</v>
      </c>
      <c r="K625" s="210">
        <v>10</v>
      </c>
      <c r="L625" s="217">
        <v>43186.458333333336</v>
      </c>
      <c r="M625" s="217">
        <v>43186.625</v>
      </c>
      <c r="N625" s="206" t="s">
        <v>2568</v>
      </c>
      <c r="O625" s="210"/>
    </row>
    <row r="626" spans="1:15">
      <c r="A626" s="210">
        <v>175</v>
      </c>
      <c r="B626" s="211" t="s">
        <v>1593</v>
      </c>
      <c r="C626" s="210">
        <v>0.49159999999999987</v>
      </c>
      <c r="D626" s="210">
        <v>7.8007</v>
      </c>
      <c r="E626" s="210">
        <v>0.20119999999999999</v>
      </c>
      <c r="F626" s="210">
        <f t="shared" si="38"/>
        <v>8.0018999999999991</v>
      </c>
      <c r="G626" s="210">
        <v>7.8201999999999998</v>
      </c>
      <c r="H626" s="210">
        <f t="shared" si="41"/>
        <v>0.18169999999999931</v>
      </c>
      <c r="I626" s="210">
        <f t="shared" si="39"/>
        <v>1.9500000000000683E-2</v>
      </c>
      <c r="J626" s="210">
        <f t="shared" si="40"/>
        <v>9.6918489065609759</v>
      </c>
      <c r="K626" s="210">
        <v>1</v>
      </c>
      <c r="L626" s="214">
        <v>43173</v>
      </c>
      <c r="M626" s="214">
        <v>43173</v>
      </c>
      <c r="N626" s="210" t="s">
        <v>2574</v>
      </c>
      <c r="O626" s="210"/>
    </row>
    <row r="627" spans="1:15">
      <c r="A627" s="210">
        <v>175</v>
      </c>
      <c r="B627" s="211" t="s">
        <v>660</v>
      </c>
      <c r="C627" s="210">
        <v>1.4577</v>
      </c>
      <c r="D627" s="210">
        <v>8.7330000000000005</v>
      </c>
      <c r="E627" s="210">
        <v>0.20499999999999999</v>
      </c>
      <c r="F627" s="210">
        <f t="shared" si="38"/>
        <v>8.9380000000000006</v>
      </c>
      <c r="G627" s="210">
        <v>8.7789000000000001</v>
      </c>
      <c r="H627" s="210">
        <f t="shared" si="41"/>
        <v>0.15910000000000046</v>
      </c>
      <c r="I627" s="210">
        <f t="shared" si="39"/>
        <v>4.5899999999999525E-2</v>
      </c>
      <c r="J627" s="210">
        <f t="shared" si="40"/>
        <v>22.390243902438794</v>
      </c>
      <c r="K627" s="210">
        <v>2</v>
      </c>
      <c r="L627" s="214">
        <v>43173</v>
      </c>
      <c r="M627" s="214">
        <v>43173</v>
      </c>
      <c r="N627" s="210" t="s">
        <v>2574</v>
      </c>
      <c r="O627" s="210"/>
    </row>
    <row r="628" spans="1:15">
      <c r="A628" s="210">
        <v>175</v>
      </c>
      <c r="B628" s="211" t="s">
        <v>1278</v>
      </c>
      <c r="C628" s="206">
        <v>0.40219999999999995</v>
      </c>
      <c r="D628" s="210">
        <v>8.3539999999999992</v>
      </c>
      <c r="E628" s="210">
        <v>0.1961</v>
      </c>
      <c r="F628" s="210">
        <f t="shared" si="38"/>
        <v>8.5500999999999987</v>
      </c>
      <c r="G628" s="210">
        <v>8.3718000000000004</v>
      </c>
      <c r="H628" s="210">
        <f t="shared" si="41"/>
        <v>0.17829999999999835</v>
      </c>
      <c r="I628" s="210">
        <f t="shared" si="39"/>
        <v>1.7800000000001648E-2</v>
      </c>
      <c r="J628" s="210">
        <f t="shared" si="40"/>
        <v>9.0770015298325593</v>
      </c>
      <c r="K628" s="210">
        <v>3</v>
      </c>
      <c r="L628" s="214">
        <v>43173</v>
      </c>
      <c r="M628" s="214">
        <v>43173</v>
      </c>
      <c r="N628" s="210" t="s">
        <v>2574</v>
      </c>
      <c r="O628" s="210" t="s">
        <v>2573</v>
      </c>
    </row>
    <row r="629" spans="1:15">
      <c r="A629" s="210">
        <v>175</v>
      </c>
      <c r="B629" s="211" t="s">
        <v>683</v>
      </c>
      <c r="C629" s="210">
        <v>0.44899999999999984</v>
      </c>
      <c r="D629" s="210">
        <v>7.3536999999999999</v>
      </c>
      <c r="E629" s="210">
        <v>0.19980000000000001</v>
      </c>
      <c r="F629" s="210">
        <f t="shared" si="38"/>
        <v>7.5534999999999997</v>
      </c>
      <c r="G629" s="210">
        <v>7.4848999999999997</v>
      </c>
      <c r="H629" s="210">
        <f t="shared" si="41"/>
        <v>6.8599999999999994E-2</v>
      </c>
      <c r="I629" s="210">
        <f t="shared" si="39"/>
        <v>0.13120000000000001</v>
      </c>
      <c r="J629" s="210">
        <f t="shared" si="40"/>
        <v>65.665665665665671</v>
      </c>
      <c r="K629" s="210">
        <v>4</v>
      </c>
      <c r="L629" s="214">
        <v>43173</v>
      </c>
      <c r="M629" s="214">
        <v>43173</v>
      </c>
      <c r="N629" s="210" t="s">
        <v>2574</v>
      </c>
      <c r="O629" s="210" t="s">
        <v>2573</v>
      </c>
    </row>
    <row r="630" spans="1:15">
      <c r="A630" s="210">
        <v>176</v>
      </c>
      <c r="B630" s="211" t="s">
        <v>651</v>
      </c>
      <c r="C630" s="210">
        <v>1.4691999999999998</v>
      </c>
      <c r="D630" s="210">
        <v>8.9580000000000002</v>
      </c>
      <c r="E630" s="210">
        <v>0.20050000000000001</v>
      </c>
      <c r="F630" s="210">
        <f t="shared" si="38"/>
        <v>9.1585000000000001</v>
      </c>
      <c r="G630" s="210">
        <v>8.9633000000000003</v>
      </c>
      <c r="H630" s="210">
        <f t="shared" si="41"/>
        <v>0.19519999999999982</v>
      </c>
      <c r="I630" s="210">
        <f t="shared" si="39"/>
        <v>5.3000000000001934E-3</v>
      </c>
      <c r="J630" s="210">
        <f t="shared" si="40"/>
        <v>2.6433915211971035</v>
      </c>
      <c r="K630" s="210">
        <v>17</v>
      </c>
      <c r="L630" s="214">
        <v>43173</v>
      </c>
      <c r="M630" s="214">
        <v>43173</v>
      </c>
      <c r="N630" s="210" t="s">
        <v>2574</v>
      </c>
      <c r="O630" s="210" t="s">
        <v>2573</v>
      </c>
    </row>
    <row r="631" spans="1:15">
      <c r="A631" s="210">
        <v>176</v>
      </c>
      <c r="B631" s="211" t="s">
        <v>1580</v>
      </c>
      <c r="C631" s="210">
        <v>0.42199999999999993</v>
      </c>
      <c r="D631" s="210">
        <v>8.1182999999999996</v>
      </c>
      <c r="E631" s="210">
        <v>0.1956</v>
      </c>
      <c r="F631" s="210">
        <f t="shared" si="38"/>
        <v>8.3139000000000003</v>
      </c>
      <c r="G631" s="210">
        <v>8.1365999999999996</v>
      </c>
      <c r="H631" s="210">
        <f t="shared" si="41"/>
        <v>0.17730000000000068</v>
      </c>
      <c r="I631" s="210">
        <f t="shared" si="39"/>
        <v>1.8299999999999317E-2</v>
      </c>
      <c r="J631" s="210">
        <f t="shared" si="40"/>
        <v>9.3558282208585464</v>
      </c>
      <c r="K631" s="210">
        <v>18</v>
      </c>
      <c r="L631" s="214">
        <v>43173</v>
      </c>
      <c r="M631" s="214">
        <v>43173</v>
      </c>
      <c r="N631" s="210" t="s">
        <v>2574</v>
      </c>
      <c r="O631" s="210" t="s">
        <v>2573</v>
      </c>
    </row>
    <row r="632" spans="1:15">
      <c r="A632" s="210">
        <v>176</v>
      </c>
      <c r="B632" s="211" t="s">
        <v>1596</v>
      </c>
      <c r="C632" s="210">
        <v>0.46539999999999981</v>
      </c>
      <c r="D632" s="210">
        <v>9.1382999999999992</v>
      </c>
      <c r="E632" s="210">
        <v>0.20399999999999999</v>
      </c>
      <c r="F632" s="210">
        <f t="shared" si="38"/>
        <v>9.3422999999999998</v>
      </c>
      <c r="G632" s="210">
        <v>9.1598000000000006</v>
      </c>
      <c r="H632" s="210">
        <f t="shared" si="41"/>
        <v>0.18249999999999922</v>
      </c>
      <c r="I632" s="210">
        <f t="shared" si="39"/>
        <v>2.1500000000000768E-2</v>
      </c>
      <c r="J632" s="210">
        <f t="shared" si="40"/>
        <v>10.539215686274888</v>
      </c>
      <c r="K632" s="210">
        <v>19</v>
      </c>
      <c r="L632" s="214">
        <v>43173</v>
      </c>
      <c r="M632" s="214">
        <v>43173</v>
      </c>
      <c r="N632" s="210" t="s">
        <v>2574</v>
      </c>
      <c r="O632" s="210" t="s">
        <v>2573</v>
      </c>
    </row>
    <row r="633" spans="1:15">
      <c r="A633" s="210">
        <v>176</v>
      </c>
      <c r="B633" s="211" t="s">
        <v>815</v>
      </c>
      <c r="C633" s="210">
        <v>1.4487999999999999</v>
      </c>
      <c r="D633" s="210">
        <v>8.1203000000000003</v>
      </c>
      <c r="E633" s="210">
        <v>0.20899999999999999</v>
      </c>
      <c r="F633" s="210">
        <f t="shared" si="38"/>
        <v>8.3292999999999999</v>
      </c>
      <c r="G633" s="210">
        <v>8.1327999999999996</v>
      </c>
      <c r="H633" s="210">
        <f t="shared" si="41"/>
        <v>0.19650000000000034</v>
      </c>
      <c r="I633" s="210">
        <f t="shared" si="39"/>
        <v>1.249999999999965E-2</v>
      </c>
      <c r="J633" s="210">
        <f t="shared" si="40"/>
        <v>5.9808612440189712</v>
      </c>
      <c r="K633" s="210">
        <v>20</v>
      </c>
      <c r="L633" s="214">
        <v>43173</v>
      </c>
      <c r="M633" s="214">
        <v>43173</v>
      </c>
      <c r="N633" s="210" t="s">
        <v>2574</v>
      </c>
      <c r="O633" s="210" t="s">
        <v>2573</v>
      </c>
    </row>
    <row r="634" spans="1:15">
      <c r="A634" s="210">
        <v>177</v>
      </c>
      <c r="B634" s="210" t="s">
        <v>671</v>
      </c>
      <c r="C634" s="210">
        <v>1.419</v>
      </c>
      <c r="D634" s="210">
        <v>11.8626</v>
      </c>
      <c r="E634" s="211">
        <v>0.20669999999999999</v>
      </c>
      <c r="F634" s="210">
        <f t="shared" si="38"/>
        <v>12.0693</v>
      </c>
      <c r="G634" s="210">
        <v>11.8675</v>
      </c>
      <c r="H634" s="210">
        <f t="shared" si="41"/>
        <v>0.20180000000000042</v>
      </c>
      <c r="I634" s="210">
        <f t="shared" si="39"/>
        <v>4.8999999999995714E-3</v>
      </c>
      <c r="J634" s="210">
        <f t="shared" si="40"/>
        <v>2.3705853894531068</v>
      </c>
      <c r="K634" s="210">
        <v>36</v>
      </c>
      <c r="L634" s="214">
        <v>43187</v>
      </c>
      <c r="M634" s="214">
        <v>43187</v>
      </c>
      <c r="N634" s="210"/>
      <c r="O634" s="210"/>
    </row>
    <row r="635" spans="1:15">
      <c r="A635" s="210">
        <v>177</v>
      </c>
      <c r="B635" s="210" t="s">
        <v>879</v>
      </c>
      <c r="C635" s="210">
        <v>1.4048</v>
      </c>
      <c r="D635" s="210">
        <v>9.7731999999999992</v>
      </c>
      <c r="E635" s="211">
        <v>0.20100000000000001</v>
      </c>
      <c r="F635" s="210">
        <f t="shared" si="38"/>
        <v>9.9741999999999997</v>
      </c>
      <c r="G635" s="210">
        <v>9.7787000000000006</v>
      </c>
      <c r="H635" s="210">
        <f t="shared" si="41"/>
        <v>0.19549999999999912</v>
      </c>
      <c r="I635" s="210">
        <f t="shared" si="39"/>
        <v>5.5000000000008931E-3</v>
      </c>
      <c r="J635" s="210">
        <f t="shared" si="40"/>
        <v>2.7363184079606433</v>
      </c>
      <c r="K635" s="210">
        <v>37</v>
      </c>
      <c r="L635" s="214">
        <v>43187</v>
      </c>
      <c r="M635" s="214">
        <v>43187</v>
      </c>
      <c r="N635" s="210"/>
      <c r="O635" s="210"/>
    </row>
    <row r="636" spans="1:15">
      <c r="A636" s="210">
        <v>177</v>
      </c>
      <c r="B636" s="210" t="s">
        <v>1567</v>
      </c>
      <c r="C636" s="210">
        <v>0.39500000000000002</v>
      </c>
      <c r="D636" s="210">
        <v>7.7146999999999997</v>
      </c>
      <c r="E636" s="211">
        <v>0.1996</v>
      </c>
      <c r="F636" s="210">
        <f t="shared" si="38"/>
        <v>7.9142999999999999</v>
      </c>
      <c r="G636" s="210">
        <v>7.7317</v>
      </c>
      <c r="H636" s="210">
        <f t="shared" si="41"/>
        <v>0.18259999999999987</v>
      </c>
      <c r="I636" s="210">
        <f t="shared" si="39"/>
        <v>1.7000000000000126E-2</v>
      </c>
      <c r="J636" s="210">
        <f t="shared" si="40"/>
        <v>8.5170340681363346</v>
      </c>
      <c r="K636" s="210">
        <v>38</v>
      </c>
      <c r="L636" s="214">
        <v>43187</v>
      </c>
      <c r="M636" s="214">
        <v>43187</v>
      </c>
      <c r="N636" s="210"/>
      <c r="O636" s="210"/>
    </row>
    <row r="637" spans="1:15">
      <c r="A637" s="210">
        <v>177</v>
      </c>
      <c r="B637" s="210" t="s">
        <v>1688</v>
      </c>
      <c r="C637" s="210">
        <v>0.42699999999999999</v>
      </c>
      <c r="D637" s="210">
        <v>9.0031999999999996</v>
      </c>
      <c r="E637" s="211">
        <v>0.20569999999999999</v>
      </c>
      <c r="F637" s="210">
        <f t="shared" si="38"/>
        <v>9.2088999999999999</v>
      </c>
      <c r="G637" s="210">
        <v>9.0220000000000002</v>
      </c>
      <c r="H637" s="210">
        <f t="shared" si="41"/>
        <v>0.18689999999999962</v>
      </c>
      <c r="I637" s="210">
        <f t="shared" si="39"/>
        <v>1.8800000000000372E-2</v>
      </c>
      <c r="J637" s="210">
        <f t="shared" si="40"/>
        <v>9.1395235780264326</v>
      </c>
      <c r="K637" s="210">
        <v>39</v>
      </c>
      <c r="L637" s="214">
        <v>43187</v>
      </c>
      <c r="M637" s="214">
        <v>43187</v>
      </c>
      <c r="N637" s="210"/>
      <c r="O637" s="210"/>
    </row>
    <row r="638" spans="1:15">
      <c r="A638" s="210">
        <v>178</v>
      </c>
      <c r="B638" s="210" t="s">
        <v>653</v>
      </c>
      <c r="C638" s="206">
        <v>1.4132</v>
      </c>
      <c r="D638" s="206">
        <v>7.9055999999999997</v>
      </c>
      <c r="E638" s="206">
        <v>0.2019</v>
      </c>
      <c r="F638" s="206">
        <f t="shared" si="38"/>
        <v>8.1074999999999999</v>
      </c>
      <c r="G638" s="206">
        <v>7.9097999999999997</v>
      </c>
      <c r="H638" s="206">
        <f t="shared" si="41"/>
        <v>0.19770000000000021</v>
      </c>
      <c r="I638" s="210">
        <f t="shared" si="39"/>
        <v>4.1999999999997872E-3</v>
      </c>
      <c r="J638" s="210">
        <f t="shared" si="40"/>
        <v>2.0802377414560613</v>
      </c>
      <c r="K638" s="206">
        <v>14</v>
      </c>
      <c r="L638" s="217">
        <v>43160.520833333336</v>
      </c>
      <c r="M638" s="217">
        <v>43160.6875</v>
      </c>
      <c r="N638" s="206" t="s">
        <v>2568</v>
      </c>
    </row>
    <row r="639" spans="1:15">
      <c r="A639" s="210">
        <v>178</v>
      </c>
      <c r="B639" s="210" t="s">
        <v>832</v>
      </c>
      <c r="C639" s="206">
        <v>1.4516</v>
      </c>
      <c r="D639" s="206">
        <v>8.7627000000000006</v>
      </c>
      <c r="E639" s="206">
        <v>0.2054</v>
      </c>
      <c r="F639" s="206">
        <f t="shared" si="38"/>
        <v>8.9680999999999997</v>
      </c>
      <c r="G639" s="206">
        <v>8.7645</v>
      </c>
      <c r="H639" s="206">
        <f t="shared" si="41"/>
        <v>0.20359999999999978</v>
      </c>
      <c r="I639" s="210">
        <f t="shared" si="39"/>
        <v>1.8000000000002181E-3</v>
      </c>
      <c r="J639" s="210">
        <f t="shared" si="40"/>
        <v>0.87633885102250153</v>
      </c>
      <c r="K639" s="206">
        <v>15</v>
      </c>
      <c r="L639" s="217">
        <v>43160.520833333336</v>
      </c>
      <c r="M639" s="217">
        <v>43160.6875</v>
      </c>
      <c r="N639" s="206" t="s">
        <v>2568</v>
      </c>
    </row>
    <row r="640" spans="1:15">
      <c r="A640" s="210">
        <v>178</v>
      </c>
      <c r="B640" s="210" t="s">
        <v>1269</v>
      </c>
      <c r="C640" s="210">
        <v>0.43630000000000002</v>
      </c>
      <c r="D640" s="210">
        <v>9.2057000000000002</v>
      </c>
      <c r="E640" s="210">
        <v>0.20749999999999999</v>
      </c>
      <c r="F640" s="210">
        <f t="shared" si="38"/>
        <v>9.4131999999999998</v>
      </c>
      <c r="G640" s="206">
        <v>9.2203999999999997</v>
      </c>
      <c r="H640" s="206">
        <f t="shared" si="41"/>
        <v>0.19280000000000008</v>
      </c>
      <c r="I640" s="210">
        <f t="shared" si="39"/>
        <v>1.4699999999999908E-2</v>
      </c>
      <c r="J640" s="210">
        <f t="shared" si="40"/>
        <v>7.0843373493975461</v>
      </c>
      <c r="K640" s="210">
        <v>16</v>
      </c>
      <c r="L640" s="217">
        <v>43160.520833333336</v>
      </c>
      <c r="M640" s="217">
        <v>43160.6875</v>
      </c>
      <c r="N640" s="206" t="s">
        <v>2568</v>
      </c>
    </row>
    <row r="641" spans="1:15">
      <c r="A641" s="210">
        <v>178</v>
      </c>
      <c r="B641" s="210" t="s">
        <v>1157</v>
      </c>
      <c r="C641" s="210">
        <v>0.3957</v>
      </c>
      <c r="D641" s="210">
        <v>7.4756</v>
      </c>
      <c r="E641" s="210">
        <v>0.20549999999999999</v>
      </c>
      <c r="F641" s="210">
        <f t="shared" si="38"/>
        <v>7.6810999999999998</v>
      </c>
      <c r="G641" s="206">
        <v>7.4923000000000002</v>
      </c>
      <c r="H641" s="206">
        <f t="shared" si="41"/>
        <v>0.18879999999999963</v>
      </c>
      <c r="I641" s="210">
        <f t="shared" si="39"/>
        <v>1.6700000000000353E-2</v>
      </c>
      <c r="J641" s="210">
        <f t="shared" si="40"/>
        <v>8.1265206812653794</v>
      </c>
      <c r="K641" s="210">
        <v>17</v>
      </c>
      <c r="L641" s="217">
        <v>43160.520833333336</v>
      </c>
      <c r="M641" s="217">
        <v>43160.6875</v>
      </c>
      <c r="N641" s="206" t="s">
        <v>2568</v>
      </c>
      <c r="O641" s="210"/>
    </row>
    <row r="642" spans="1:15">
      <c r="A642" s="206">
        <v>179</v>
      </c>
      <c r="B642" s="206" t="s">
        <v>1224</v>
      </c>
      <c r="C642" s="206">
        <v>0.4194</v>
      </c>
      <c r="D642" s="210">
        <v>10.0555</v>
      </c>
      <c r="E642" s="211">
        <v>0.20530000000000001</v>
      </c>
      <c r="F642" s="210">
        <f t="shared" ref="F642:F705" si="42">D642+E642</f>
        <v>10.2608</v>
      </c>
      <c r="G642" s="210">
        <v>10.073499999999999</v>
      </c>
      <c r="H642" s="210">
        <f t="shared" si="41"/>
        <v>0.18730000000000047</v>
      </c>
      <c r="I642" s="210">
        <f t="shared" ref="I642:I705" si="43">E642-H642</f>
        <v>1.7999999999999544E-2</v>
      </c>
      <c r="J642" s="210">
        <f t="shared" ref="J642:J705" si="44">(I642/E642)*100</f>
        <v>8.7676570871892565</v>
      </c>
      <c r="K642" s="210">
        <v>29</v>
      </c>
      <c r="L642" s="213">
        <v>43212</v>
      </c>
    </row>
    <row r="643" spans="1:15">
      <c r="A643" s="207">
        <v>179</v>
      </c>
      <c r="B643" s="206" t="s">
        <v>868</v>
      </c>
      <c r="C643" s="206">
        <v>1.4451000000000001</v>
      </c>
      <c r="D643" s="211">
        <v>8.3543000000000003</v>
      </c>
      <c r="E643" s="211">
        <v>0.2059</v>
      </c>
      <c r="F643" s="210">
        <f t="shared" si="42"/>
        <v>8.5602</v>
      </c>
      <c r="G643" s="210">
        <v>8.3583999999999996</v>
      </c>
      <c r="H643" s="210">
        <f t="shared" si="41"/>
        <v>0.20180000000000042</v>
      </c>
      <c r="I643" s="210">
        <f t="shared" si="43"/>
        <v>4.0999999999995762E-3</v>
      </c>
      <c r="J643" s="210">
        <f t="shared" si="44"/>
        <v>1.9912578921804642</v>
      </c>
      <c r="K643" s="210">
        <v>25</v>
      </c>
      <c r="L643" s="213">
        <v>43221</v>
      </c>
      <c r="M643" s="213">
        <v>43221</v>
      </c>
    </row>
    <row r="644" spans="1:15">
      <c r="A644" s="207">
        <v>179</v>
      </c>
      <c r="B644" s="206" t="s">
        <v>1109</v>
      </c>
      <c r="C644" s="206">
        <v>1.4331</v>
      </c>
      <c r="D644" s="211">
        <v>11.1722</v>
      </c>
      <c r="E644" s="211">
        <v>0.2056</v>
      </c>
      <c r="F644" s="210">
        <f t="shared" si="42"/>
        <v>11.377800000000001</v>
      </c>
      <c r="G644" s="210">
        <v>11.176</v>
      </c>
      <c r="H644" s="210">
        <f t="shared" si="41"/>
        <v>0.20180000000000042</v>
      </c>
      <c r="I644" s="210">
        <f t="shared" si="43"/>
        <v>3.7999999999995815E-3</v>
      </c>
      <c r="J644" s="210">
        <f t="shared" si="44"/>
        <v>1.8482490272371503</v>
      </c>
      <c r="K644" s="210">
        <v>7</v>
      </c>
    </row>
    <row r="645" spans="1:15">
      <c r="A645" s="206">
        <v>179</v>
      </c>
      <c r="B645" s="206" t="s">
        <v>1599</v>
      </c>
      <c r="C645" s="206">
        <v>0.43290000000000001</v>
      </c>
      <c r="D645" s="211">
        <v>9.0517000000000003</v>
      </c>
      <c r="E645" s="211">
        <v>0.2079</v>
      </c>
      <c r="F645" s="210">
        <f t="shared" si="42"/>
        <v>9.2596000000000007</v>
      </c>
      <c r="G645" s="210">
        <v>9.0702999999999996</v>
      </c>
      <c r="H645" s="210">
        <f t="shared" si="41"/>
        <v>0.18930000000000113</v>
      </c>
      <c r="I645" s="210">
        <f t="shared" si="43"/>
        <v>1.8599999999998867E-2</v>
      </c>
      <c r="J645" s="210">
        <f t="shared" si="44"/>
        <v>8.9466089466084018</v>
      </c>
      <c r="K645" s="210">
        <v>18</v>
      </c>
    </row>
    <row r="646" spans="1:15">
      <c r="A646" s="210">
        <v>180</v>
      </c>
      <c r="B646" s="206" t="s">
        <v>1690</v>
      </c>
      <c r="C646" s="206">
        <v>0.43020000000000003</v>
      </c>
      <c r="D646" s="210">
        <v>11.4535</v>
      </c>
      <c r="E646" s="211">
        <v>0.20649999999999999</v>
      </c>
      <c r="F646" s="210">
        <f t="shared" si="42"/>
        <v>11.66</v>
      </c>
      <c r="G646" s="210">
        <v>11.4724</v>
      </c>
      <c r="H646" s="210">
        <f t="shared" si="41"/>
        <v>0.18759999999999977</v>
      </c>
      <c r="I646" s="210">
        <f t="shared" si="43"/>
        <v>1.8900000000000222E-2</v>
      </c>
      <c r="J646" s="210">
        <f t="shared" si="44"/>
        <v>9.1525423728814648</v>
      </c>
      <c r="K646" s="210">
        <v>38</v>
      </c>
      <c r="L646" s="214">
        <v>43211</v>
      </c>
    </row>
    <row r="647" spans="1:15">
      <c r="A647" s="207">
        <v>180</v>
      </c>
      <c r="B647" s="206" t="s">
        <v>1267</v>
      </c>
      <c r="C647" s="210">
        <v>0.4501</v>
      </c>
      <c r="D647" s="211">
        <v>8.0470000000000006</v>
      </c>
      <c r="E647" s="211">
        <v>0.19950000000000001</v>
      </c>
      <c r="F647" s="210">
        <f t="shared" si="42"/>
        <v>8.2465000000000011</v>
      </c>
      <c r="G647" s="210">
        <v>8.0645000000000007</v>
      </c>
      <c r="H647" s="210">
        <f t="shared" si="41"/>
        <v>0.18200000000000038</v>
      </c>
      <c r="I647" s="210">
        <f t="shared" si="43"/>
        <v>1.7499999999999627E-2</v>
      </c>
      <c r="J647" s="210">
        <f t="shared" si="44"/>
        <v>8.7719298245612158</v>
      </c>
      <c r="K647" s="210">
        <v>24</v>
      </c>
      <c r="L647" s="213">
        <v>43213</v>
      </c>
      <c r="M647" s="213">
        <v>43213</v>
      </c>
    </row>
    <row r="648" spans="1:15">
      <c r="A648" s="206">
        <v>180</v>
      </c>
      <c r="B648" s="206" t="s">
        <v>873</v>
      </c>
      <c r="C648" s="210">
        <v>1.4306000000000001</v>
      </c>
      <c r="D648" s="211">
        <v>11.0229</v>
      </c>
      <c r="E648" s="211">
        <v>0.20399999999999999</v>
      </c>
      <c r="F648" s="210">
        <f t="shared" si="42"/>
        <v>11.226900000000001</v>
      </c>
      <c r="G648" s="210">
        <v>11.027100000000001</v>
      </c>
      <c r="H648" s="210">
        <f t="shared" si="41"/>
        <v>0.19979999999999976</v>
      </c>
      <c r="I648" s="210">
        <f t="shared" si="43"/>
        <v>4.2000000000002313E-3</v>
      </c>
      <c r="J648" s="210">
        <f t="shared" si="44"/>
        <v>2.0588235294118782</v>
      </c>
      <c r="K648" s="210">
        <v>26</v>
      </c>
      <c r="L648" s="213">
        <v>43213</v>
      </c>
      <c r="M648" s="213">
        <v>43213</v>
      </c>
    </row>
    <row r="649" spans="1:15">
      <c r="A649" s="207">
        <v>180</v>
      </c>
      <c r="B649" s="206" t="s">
        <v>840</v>
      </c>
      <c r="C649" s="206">
        <v>1.4709000000000001</v>
      </c>
      <c r="D649" s="211">
        <v>10.510300000000001</v>
      </c>
      <c r="E649" s="211">
        <v>0.1996</v>
      </c>
      <c r="F649" s="210">
        <f t="shared" si="42"/>
        <v>10.709900000000001</v>
      </c>
      <c r="G649" s="210">
        <v>10.514099999999999</v>
      </c>
      <c r="H649" s="210">
        <f t="shared" si="41"/>
        <v>0.19580000000000197</v>
      </c>
      <c r="I649" s="210">
        <f t="shared" si="43"/>
        <v>3.7999999999980272E-3</v>
      </c>
      <c r="J649" s="210">
        <f t="shared" si="44"/>
        <v>1.9038076152294727</v>
      </c>
      <c r="K649" s="210">
        <v>40</v>
      </c>
      <c r="L649" s="213">
        <v>43221</v>
      </c>
      <c r="M649" s="213">
        <v>43221</v>
      </c>
    </row>
    <row r="650" spans="1:15">
      <c r="A650" s="206">
        <v>181</v>
      </c>
      <c r="B650" s="206" t="s">
        <v>850</v>
      </c>
      <c r="C650" s="206">
        <v>1.4736</v>
      </c>
      <c r="D650" s="210">
        <v>7.8385999999999996</v>
      </c>
      <c r="E650" s="211">
        <v>0.20610000000000001</v>
      </c>
      <c r="F650" s="210">
        <f t="shared" si="42"/>
        <v>8.0446999999999989</v>
      </c>
      <c r="G650" s="210">
        <v>7.843</v>
      </c>
      <c r="H650" s="210">
        <f t="shared" si="41"/>
        <v>0.20169999999999888</v>
      </c>
      <c r="I650" s="210">
        <f t="shared" si="43"/>
        <v>4.4000000000011252E-3</v>
      </c>
      <c r="J650" s="210">
        <f t="shared" si="44"/>
        <v>2.1348859776812832</v>
      </c>
      <c r="K650" s="210">
        <v>5</v>
      </c>
      <c r="L650" s="213">
        <v>43212</v>
      </c>
    </row>
    <row r="651" spans="1:15">
      <c r="A651" s="207">
        <v>181</v>
      </c>
      <c r="B651" s="206" t="s">
        <v>1499</v>
      </c>
      <c r="C651" s="206">
        <v>0.42820000000000003</v>
      </c>
      <c r="D651" s="210">
        <v>7.9611000000000001</v>
      </c>
      <c r="E651" s="211">
        <v>0.2046</v>
      </c>
      <c r="F651" s="210">
        <f t="shared" si="42"/>
        <v>8.1656999999999993</v>
      </c>
      <c r="G651" s="210">
        <v>7.9786000000000001</v>
      </c>
      <c r="H651" s="210">
        <f t="shared" si="41"/>
        <v>0.18709999999999916</v>
      </c>
      <c r="I651" s="210">
        <f t="shared" si="43"/>
        <v>1.7500000000000848E-2</v>
      </c>
      <c r="J651" s="210">
        <f t="shared" si="44"/>
        <v>8.5532746823073538</v>
      </c>
      <c r="K651" s="210">
        <v>39</v>
      </c>
      <c r="L651" s="213">
        <v>43212</v>
      </c>
    </row>
    <row r="652" spans="1:15">
      <c r="A652" s="207">
        <v>181</v>
      </c>
      <c r="B652" s="206" t="s">
        <v>554</v>
      </c>
      <c r="C652" s="206">
        <v>1.2970999999999999</v>
      </c>
      <c r="D652" s="211">
        <v>9.5193999999999992</v>
      </c>
      <c r="E652" s="211">
        <v>0.2026</v>
      </c>
      <c r="F652" s="210">
        <f t="shared" si="42"/>
        <v>9.7219999999999995</v>
      </c>
      <c r="G652" s="210">
        <v>9.5234000000000005</v>
      </c>
      <c r="H652" s="210">
        <f t="shared" si="41"/>
        <v>0.198599999999999</v>
      </c>
      <c r="I652" s="210">
        <f t="shared" si="43"/>
        <v>4.0000000000010028E-3</v>
      </c>
      <c r="J652" s="210">
        <f t="shared" si="44"/>
        <v>1.9743336623894387</v>
      </c>
      <c r="K652" s="210">
        <v>6</v>
      </c>
      <c r="L652" s="213">
        <v>43221</v>
      </c>
      <c r="M652" s="213">
        <v>43221</v>
      </c>
    </row>
    <row r="653" spans="1:15">
      <c r="A653" s="207">
        <v>181</v>
      </c>
      <c r="B653" s="206" t="s">
        <v>1592</v>
      </c>
      <c r="C653" s="206">
        <v>0.4042</v>
      </c>
      <c r="D653" s="206">
        <v>10.6159</v>
      </c>
      <c r="E653" s="211">
        <v>0.20250000000000001</v>
      </c>
      <c r="F653" s="210">
        <f t="shared" si="42"/>
        <v>10.8184</v>
      </c>
      <c r="G653" s="210">
        <v>10.634399999999999</v>
      </c>
      <c r="H653" s="210">
        <f t="shared" si="41"/>
        <v>0.18400000000000105</v>
      </c>
      <c r="I653" s="210">
        <f t="shared" si="43"/>
        <v>1.8499999999998962E-2</v>
      </c>
      <c r="J653" s="210">
        <f t="shared" si="44"/>
        <v>9.1358024691352888</v>
      </c>
      <c r="K653" s="210">
        <v>9</v>
      </c>
    </row>
    <row r="654" spans="1:15">
      <c r="A654" s="207">
        <v>182</v>
      </c>
      <c r="B654" s="206" t="s">
        <v>697</v>
      </c>
      <c r="C654" s="206">
        <v>1.5347999999999999</v>
      </c>
      <c r="D654" s="210">
        <v>9.0031999999999996</v>
      </c>
      <c r="E654" s="211">
        <v>0.20280000000000001</v>
      </c>
      <c r="F654" s="210">
        <f t="shared" si="42"/>
        <v>9.2059999999999995</v>
      </c>
      <c r="G654" s="210">
        <v>9.0077999999999996</v>
      </c>
      <c r="H654" s="210">
        <f t="shared" si="41"/>
        <v>0.19819999999999993</v>
      </c>
      <c r="I654" s="210">
        <f t="shared" si="43"/>
        <v>4.6000000000000763E-3</v>
      </c>
      <c r="J654" s="210">
        <f t="shared" si="44"/>
        <v>2.2682445759369214</v>
      </c>
      <c r="K654" s="210">
        <v>11</v>
      </c>
      <c r="L654" s="213">
        <v>43212</v>
      </c>
    </row>
    <row r="655" spans="1:15">
      <c r="A655" s="207">
        <v>182</v>
      </c>
      <c r="B655" s="206" t="s">
        <v>1232</v>
      </c>
      <c r="C655" s="206">
        <v>0.42420000000000002</v>
      </c>
      <c r="D655" s="210">
        <v>8.0953999999999997</v>
      </c>
      <c r="E655" s="211">
        <v>0.2084</v>
      </c>
      <c r="F655" s="210">
        <f t="shared" si="42"/>
        <v>8.303799999999999</v>
      </c>
      <c r="G655" s="210">
        <v>8.1163000000000007</v>
      </c>
      <c r="H655" s="210">
        <f t="shared" si="41"/>
        <v>0.18749999999999822</v>
      </c>
      <c r="I655" s="210">
        <f t="shared" si="43"/>
        <v>2.0900000000001778E-2</v>
      </c>
      <c r="J655" s="210">
        <f t="shared" si="44"/>
        <v>10.028790786949029</v>
      </c>
      <c r="K655" s="210">
        <v>44</v>
      </c>
      <c r="L655" s="213">
        <v>43212</v>
      </c>
    </row>
    <row r="656" spans="1:15">
      <c r="A656" s="207">
        <v>182</v>
      </c>
      <c r="B656" s="206" t="s">
        <v>1647</v>
      </c>
      <c r="C656" s="206">
        <v>0.50329999999999997</v>
      </c>
      <c r="D656" s="211">
        <v>9.8215000000000003</v>
      </c>
      <c r="E656" s="211">
        <v>0.2026</v>
      </c>
      <c r="F656" s="210">
        <f t="shared" si="42"/>
        <v>10.024100000000001</v>
      </c>
      <c r="G656" s="210">
        <v>9.8394999999999992</v>
      </c>
      <c r="H656" s="210">
        <f t="shared" si="41"/>
        <v>0.18460000000000143</v>
      </c>
      <c r="I656" s="210">
        <f t="shared" si="43"/>
        <v>1.7999999999998573E-2</v>
      </c>
      <c r="J656" s="210">
        <f t="shared" si="44"/>
        <v>8.8845014807495417</v>
      </c>
      <c r="K656" s="210">
        <v>16</v>
      </c>
      <c r="L656" s="213">
        <v>43221</v>
      </c>
      <c r="M656" s="213">
        <v>43221</v>
      </c>
    </row>
    <row r="657" spans="1:15">
      <c r="A657" s="207">
        <v>182</v>
      </c>
      <c r="B657" s="206" t="s">
        <v>604</v>
      </c>
      <c r="C657" s="206">
        <v>1.5063</v>
      </c>
      <c r="D657" s="211">
        <v>7.7148000000000003</v>
      </c>
      <c r="E657" s="211">
        <v>0.20039999999999999</v>
      </c>
      <c r="F657" s="210">
        <f t="shared" si="42"/>
        <v>7.9152000000000005</v>
      </c>
      <c r="G657" s="210">
        <v>7.7190000000000003</v>
      </c>
      <c r="H657" s="210">
        <f t="shared" si="41"/>
        <v>0.19620000000000015</v>
      </c>
      <c r="I657" s="210">
        <f t="shared" si="43"/>
        <v>4.1999999999998427E-3</v>
      </c>
      <c r="J657" s="210">
        <f t="shared" si="44"/>
        <v>2.0958083832334542</v>
      </c>
      <c r="K657" s="210">
        <v>12</v>
      </c>
    </row>
    <row r="658" spans="1:15">
      <c r="A658" s="206">
        <v>183</v>
      </c>
      <c r="B658" s="210" t="s">
        <v>851</v>
      </c>
      <c r="C658" s="210">
        <v>1.4666999999999999</v>
      </c>
      <c r="D658" s="211">
        <v>9.0211000000000006</v>
      </c>
      <c r="E658" s="211">
        <v>0.20080000000000001</v>
      </c>
      <c r="F658" s="210">
        <f t="shared" si="42"/>
        <v>9.2218999999999998</v>
      </c>
      <c r="G658" s="210">
        <v>9.0264000000000006</v>
      </c>
      <c r="H658" s="210">
        <f t="shared" si="41"/>
        <v>0.19549999999999912</v>
      </c>
      <c r="I658" s="210">
        <f t="shared" si="43"/>
        <v>5.3000000000008873E-3</v>
      </c>
      <c r="J658" s="210">
        <f t="shared" si="44"/>
        <v>2.639442231076139</v>
      </c>
      <c r="K658" s="210">
        <v>11</v>
      </c>
      <c r="L658" s="217">
        <v>43186.458333333336</v>
      </c>
      <c r="M658" s="217">
        <v>43186.625</v>
      </c>
      <c r="N658" s="206" t="s">
        <v>2568</v>
      </c>
      <c r="O658" s="210"/>
    </row>
    <row r="659" spans="1:15">
      <c r="A659" s="206">
        <v>183</v>
      </c>
      <c r="B659" s="210" t="s">
        <v>1154</v>
      </c>
      <c r="C659" s="210">
        <v>0.4118</v>
      </c>
      <c r="D659" s="211">
        <v>8.7599</v>
      </c>
      <c r="E659" s="211">
        <v>0.20250000000000001</v>
      </c>
      <c r="F659" s="210">
        <f t="shared" si="42"/>
        <v>8.9624000000000006</v>
      </c>
      <c r="G659" s="210">
        <v>8.7789000000000001</v>
      </c>
      <c r="H659" s="210">
        <f t="shared" si="41"/>
        <v>0.18350000000000044</v>
      </c>
      <c r="I659" s="210">
        <f t="shared" si="43"/>
        <v>1.8999999999999573E-2</v>
      </c>
      <c r="J659" s="210">
        <f t="shared" si="44"/>
        <v>9.3827160493825037</v>
      </c>
      <c r="K659" s="210">
        <v>12</v>
      </c>
      <c r="L659" s="217">
        <v>43186.458333333336</v>
      </c>
      <c r="M659" s="217">
        <v>43186.625</v>
      </c>
      <c r="N659" s="206" t="s">
        <v>2568</v>
      </c>
      <c r="O659" s="210"/>
    </row>
    <row r="660" spans="1:15">
      <c r="A660" s="206">
        <v>183</v>
      </c>
      <c r="B660" s="210" t="s">
        <v>1465</v>
      </c>
      <c r="C660" s="210">
        <v>0.51190000000000002</v>
      </c>
      <c r="D660" s="211">
        <v>10.1073</v>
      </c>
      <c r="E660" s="211">
        <v>0.20580000000000001</v>
      </c>
      <c r="F660" s="210">
        <f t="shared" si="42"/>
        <v>10.3131</v>
      </c>
      <c r="G660" s="210">
        <v>10.1282</v>
      </c>
      <c r="H660" s="210">
        <f t="shared" si="41"/>
        <v>0.18490000000000073</v>
      </c>
      <c r="I660" s="210">
        <f t="shared" si="43"/>
        <v>2.089999999999928E-2</v>
      </c>
      <c r="J660" s="210">
        <f t="shared" si="44"/>
        <v>10.155490767735316</v>
      </c>
      <c r="K660" s="210">
        <v>13</v>
      </c>
      <c r="L660" s="217">
        <v>43186.458333333336</v>
      </c>
      <c r="M660" s="217">
        <v>43186.625</v>
      </c>
      <c r="N660" s="206" t="s">
        <v>2568</v>
      </c>
      <c r="O660" s="210"/>
    </row>
    <row r="661" spans="1:15">
      <c r="A661" s="210">
        <v>184</v>
      </c>
      <c r="B661" s="206" t="s">
        <v>600</v>
      </c>
      <c r="C661" s="206">
        <v>1.5148999999999999</v>
      </c>
      <c r="D661" s="210">
        <v>11.4434</v>
      </c>
      <c r="E661" s="211">
        <v>0.20369999999999999</v>
      </c>
      <c r="F661" s="210">
        <f t="shared" si="42"/>
        <v>11.6471</v>
      </c>
      <c r="G661" s="210">
        <v>11.448700000000001</v>
      </c>
      <c r="H661" s="210">
        <f t="shared" si="41"/>
        <v>0.19839999999999947</v>
      </c>
      <c r="I661" s="210">
        <f t="shared" si="43"/>
        <v>5.3000000000005265E-3</v>
      </c>
      <c r="J661" s="210">
        <f t="shared" si="44"/>
        <v>2.6018654884636851</v>
      </c>
      <c r="K661" s="210">
        <v>36</v>
      </c>
      <c r="L661" s="214">
        <v>43211</v>
      </c>
    </row>
    <row r="662" spans="1:15">
      <c r="A662" s="207">
        <v>184</v>
      </c>
      <c r="B662" s="206" t="s">
        <v>1381</v>
      </c>
      <c r="C662" s="206">
        <v>0.5524</v>
      </c>
      <c r="D662" s="210">
        <v>10.540100000000001</v>
      </c>
      <c r="E662" s="211">
        <v>0.2019</v>
      </c>
      <c r="F662" s="210">
        <f t="shared" si="42"/>
        <v>10.742000000000001</v>
      </c>
      <c r="G662" s="210">
        <v>10.557700000000001</v>
      </c>
      <c r="H662" s="210">
        <f t="shared" si="41"/>
        <v>0.18430000000000035</v>
      </c>
      <c r="I662" s="210">
        <f t="shared" si="43"/>
        <v>1.7599999999999644E-2</v>
      </c>
      <c r="J662" s="210">
        <f t="shared" si="44"/>
        <v>8.7171867261018541</v>
      </c>
      <c r="K662" s="210">
        <v>2</v>
      </c>
      <c r="L662" s="213">
        <v>43212</v>
      </c>
    </row>
    <row r="663" spans="1:15">
      <c r="A663" s="207">
        <v>184</v>
      </c>
      <c r="B663" s="206" t="s">
        <v>586</v>
      </c>
      <c r="C663" s="206">
        <v>1.5008999999999999</v>
      </c>
      <c r="D663" s="211">
        <v>11.055300000000001</v>
      </c>
      <c r="E663" s="211">
        <v>0.2036</v>
      </c>
      <c r="F663" s="210">
        <f t="shared" si="42"/>
        <v>11.258900000000001</v>
      </c>
      <c r="G663" s="210">
        <v>11.0609</v>
      </c>
      <c r="H663" s="210">
        <f t="shared" si="41"/>
        <v>0.1980000000000004</v>
      </c>
      <c r="I663" s="210">
        <f t="shared" si="43"/>
        <v>5.5999999999996053E-3</v>
      </c>
      <c r="J663" s="210">
        <f t="shared" si="44"/>
        <v>2.750491159135366</v>
      </c>
      <c r="K663" s="210">
        <v>3</v>
      </c>
      <c r="L663" s="213">
        <v>43221</v>
      </c>
      <c r="M663" s="213">
        <v>43221</v>
      </c>
    </row>
    <row r="664" spans="1:15">
      <c r="A664" s="207">
        <v>184</v>
      </c>
      <c r="B664" s="206" t="s">
        <v>1713</v>
      </c>
      <c r="C664" s="206">
        <v>0.46029999999999999</v>
      </c>
      <c r="D664" s="206">
        <v>8.1677999999999997</v>
      </c>
      <c r="E664" s="211">
        <v>0.2014</v>
      </c>
      <c r="F664" s="210">
        <f t="shared" si="42"/>
        <v>8.3691999999999993</v>
      </c>
      <c r="G664" s="210">
        <v>8.1896000000000004</v>
      </c>
      <c r="H664" s="210">
        <f t="shared" si="41"/>
        <v>0.17959999999999887</v>
      </c>
      <c r="I664" s="210">
        <f t="shared" si="43"/>
        <v>2.1800000000001124E-2</v>
      </c>
      <c r="J664" s="210">
        <f t="shared" si="44"/>
        <v>10.824230387289536</v>
      </c>
      <c r="K664" s="210">
        <v>20</v>
      </c>
    </row>
    <row r="665" spans="1:15">
      <c r="A665" s="210">
        <v>185</v>
      </c>
      <c r="B665" s="215" t="s">
        <v>1627</v>
      </c>
      <c r="C665" s="210">
        <v>0.44009999999999999</v>
      </c>
      <c r="D665" s="210">
        <v>10.1159</v>
      </c>
      <c r="E665" s="211">
        <v>0.2036</v>
      </c>
      <c r="F665" s="210">
        <f t="shared" si="42"/>
        <v>10.3195</v>
      </c>
      <c r="G665" s="210">
        <v>10.135199999999999</v>
      </c>
      <c r="H665" s="210">
        <f t="shared" si="41"/>
        <v>0.18430000000000035</v>
      </c>
      <c r="I665" s="210">
        <f t="shared" si="43"/>
        <v>1.9299999999999651E-2</v>
      </c>
      <c r="J665" s="210">
        <f t="shared" si="44"/>
        <v>9.4793713163063114</v>
      </c>
      <c r="K665" s="210">
        <v>28</v>
      </c>
      <c r="L665" s="214">
        <v>43211</v>
      </c>
    </row>
    <row r="666" spans="1:15">
      <c r="A666" s="210">
        <v>185</v>
      </c>
      <c r="B666" s="215" t="s">
        <v>1090</v>
      </c>
      <c r="C666" s="210">
        <v>1.5618000000000001</v>
      </c>
      <c r="D666" s="210">
        <v>11.055300000000001</v>
      </c>
      <c r="E666" s="211">
        <v>0.20119999999999999</v>
      </c>
      <c r="F666" s="210">
        <f t="shared" si="42"/>
        <v>11.256500000000001</v>
      </c>
      <c r="G666" s="210">
        <v>11.0595</v>
      </c>
      <c r="H666" s="210">
        <f t="shared" si="41"/>
        <v>0.19700000000000095</v>
      </c>
      <c r="I666" s="210">
        <f t="shared" si="43"/>
        <v>4.1999999999990378E-3</v>
      </c>
      <c r="J666" s="210">
        <f t="shared" si="44"/>
        <v>2.0874751491048897</v>
      </c>
      <c r="K666" s="210">
        <v>29</v>
      </c>
      <c r="L666" s="214">
        <v>43211</v>
      </c>
    </row>
    <row r="667" spans="1:15">
      <c r="A667" s="206">
        <v>185</v>
      </c>
      <c r="B667" s="206" t="s">
        <v>602</v>
      </c>
      <c r="C667" s="206">
        <v>1.538</v>
      </c>
      <c r="D667" s="210">
        <v>10.7933</v>
      </c>
      <c r="E667" s="211">
        <v>0.20069999999999999</v>
      </c>
      <c r="F667" s="210">
        <f t="shared" si="42"/>
        <v>10.994</v>
      </c>
      <c r="G667" s="210">
        <v>10.7965</v>
      </c>
      <c r="H667" s="210">
        <f t="shared" si="41"/>
        <v>0.19749999999999979</v>
      </c>
      <c r="I667" s="210">
        <f t="shared" si="43"/>
        <v>3.2000000000002027E-3</v>
      </c>
      <c r="J667" s="210">
        <f t="shared" si="44"/>
        <v>1.5944195316393635</v>
      </c>
      <c r="K667" s="210">
        <v>32</v>
      </c>
      <c r="L667" s="213">
        <v>43212</v>
      </c>
    </row>
    <row r="668" spans="1:15">
      <c r="A668" s="207">
        <v>185</v>
      </c>
      <c r="B668" s="206" t="s">
        <v>1486</v>
      </c>
      <c r="C668" s="206">
        <v>0.44240000000000002</v>
      </c>
      <c r="D668" s="211">
        <v>10.0556</v>
      </c>
      <c r="E668" s="211">
        <v>0.2016</v>
      </c>
      <c r="F668" s="210">
        <f t="shared" si="42"/>
        <v>10.257200000000001</v>
      </c>
      <c r="G668" s="210">
        <v>10.0726</v>
      </c>
      <c r="H668" s="210">
        <f t="shared" si="41"/>
        <v>0.18460000000000143</v>
      </c>
      <c r="I668" s="210">
        <f t="shared" si="43"/>
        <v>1.6999999999998572E-2</v>
      </c>
      <c r="J668" s="210">
        <f t="shared" si="44"/>
        <v>8.4325396825389731</v>
      </c>
      <c r="K668" s="210">
        <v>3</v>
      </c>
    </row>
    <row r="669" spans="1:15">
      <c r="A669" s="210">
        <v>186</v>
      </c>
      <c r="B669" s="215" t="s">
        <v>955</v>
      </c>
      <c r="C669" s="210">
        <v>1.5461</v>
      </c>
      <c r="D669" s="210">
        <v>10.270899999999999</v>
      </c>
      <c r="E669" s="211">
        <v>0.2019</v>
      </c>
      <c r="F669" s="210">
        <f t="shared" si="42"/>
        <v>10.472799999999999</v>
      </c>
      <c r="G669" s="210">
        <v>10.275499999999999</v>
      </c>
      <c r="H669" s="210">
        <f t="shared" si="41"/>
        <v>0.19730000000000025</v>
      </c>
      <c r="I669" s="210">
        <f t="shared" si="43"/>
        <v>4.5999999999997432E-3</v>
      </c>
      <c r="J669" s="210">
        <f t="shared" si="44"/>
        <v>2.2783556215947218</v>
      </c>
      <c r="K669" s="210">
        <v>28</v>
      </c>
      <c r="L669" s="214">
        <v>43187</v>
      </c>
      <c r="M669" s="214">
        <v>43187</v>
      </c>
      <c r="N669" s="210"/>
      <c r="O669" s="210"/>
    </row>
    <row r="670" spans="1:15">
      <c r="A670" s="210">
        <v>186</v>
      </c>
      <c r="B670" s="215" t="s">
        <v>584</v>
      </c>
      <c r="C670" s="210">
        <v>1.514</v>
      </c>
      <c r="D670" s="210">
        <v>10.697900000000001</v>
      </c>
      <c r="E670" s="211">
        <v>0.20419999999999999</v>
      </c>
      <c r="F670" s="210">
        <f t="shared" si="42"/>
        <v>10.902100000000001</v>
      </c>
      <c r="G670" s="210">
        <v>10.702299999999999</v>
      </c>
      <c r="H670" s="210">
        <f t="shared" si="41"/>
        <v>0.19980000000000153</v>
      </c>
      <c r="I670" s="210">
        <f t="shared" si="43"/>
        <v>4.3999999999984607E-3</v>
      </c>
      <c r="J670" s="210">
        <f t="shared" si="44"/>
        <v>2.1547502448572287</v>
      </c>
      <c r="K670" s="210">
        <v>29</v>
      </c>
      <c r="L670" s="214">
        <v>43187</v>
      </c>
      <c r="M670" s="214">
        <v>43187</v>
      </c>
      <c r="N670" s="210"/>
      <c r="O670" s="210"/>
    </row>
    <row r="671" spans="1:15">
      <c r="A671" s="210">
        <v>186</v>
      </c>
      <c r="B671" s="215" t="s">
        <v>1442</v>
      </c>
      <c r="C671" s="210">
        <v>0.4279</v>
      </c>
      <c r="D671" s="210">
        <v>10.6746</v>
      </c>
      <c r="E671" s="211">
        <v>0.20050000000000001</v>
      </c>
      <c r="F671" s="210">
        <f t="shared" si="42"/>
        <v>10.8751</v>
      </c>
      <c r="G671" s="210">
        <v>10.6927</v>
      </c>
      <c r="H671" s="210">
        <f t="shared" si="41"/>
        <v>0.18239999999999945</v>
      </c>
      <c r="I671" s="210">
        <f t="shared" si="43"/>
        <v>1.810000000000056E-2</v>
      </c>
      <c r="J671" s="210">
        <f t="shared" si="44"/>
        <v>9.0274314214466642</v>
      </c>
      <c r="K671" s="210">
        <v>30</v>
      </c>
      <c r="L671" s="214">
        <v>43187</v>
      </c>
      <c r="M671" s="214">
        <v>43187</v>
      </c>
      <c r="N671" s="210"/>
      <c r="O671" s="210"/>
    </row>
    <row r="672" spans="1:15">
      <c r="A672" s="210">
        <v>186</v>
      </c>
      <c r="B672" s="215" t="s">
        <v>1506</v>
      </c>
      <c r="C672" s="210">
        <v>0.48909999999999998</v>
      </c>
      <c r="D672" s="210">
        <v>11.171799999999999</v>
      </c>
      <c r="E672" s="211">
        <v>0.2044</v>
      </c>
      <c r="F672" s="210">
        <f t="shared" si="42"/>
        <v>11.376199999999999</v>
      </c>
      <c r="G672" s="210">
        <v>11.1913</v>
      </c>
      <c r="H672" s="210">
        <f t="shared" si="41"/>
        <v>0.18489999999999895</v>
      </c>
      <c r="I672" s="210">
        <f t="shared" si="43"/>
        <v>1.9500000000001044E-2</v>
      </c>
      <c r="J672" s="210">
        <f t="shared" si="44"/>
        <v>9.5401174168302578</v>
      </c>
      <c r="K672" s="210">
        <v>31</v>
      </c>
      <c r="L672" s="214">
        <v>43187</v>
      </c>
      <c r="M672" s="214">
        <v>43187</v>
      </c>
      <c r="N672" s="210"/>
      <c r="O672" s="210"/>
    </row>
    <row r="673" spans="1:15">
      <c r="A673" s="206">
        <v>187</v>
      </c>
      <c r="B673" s="206" t="s">
        <v>1685</v>
      </c>
      <c r="C673" s="206">
        <v>0.46639999999999998</v>
      </c>
      <c r="D673" s="210">
        <v>11.1212</v>
      </c>
      <c r="E673" s="211">
        <v>0.2019</v>
      </c>
      <c r="F673" s="210">
        <f t="shared" si="42"/>
        <v>11.3231</v>
      </c>
      <c r="G673" s="210">
        <v>11.138999999999999</v>
      </c>
      <c r="H673" s="210">
        <f t="shared" si="41"/>
        <v>0.18410000000000082</v>
      </c>
      <c r="I673" s="210">
        <f t="shared" si="43"/>
        <v>1.7799999999999178E-2</v>
      </c>
      <c r="J673" s="210">
        <f t="shared" si="44"/>
        <v>8.8162456661709641</v>
      </c>
      <c r="K673" s="210">
        <v>37</v>
      </c>
      <c r="L673" s="213">
        <v>43212</v>
      </c>
    </row>
    <row r="674" spans="1:15">
      <c r="A674" s="207">
        <v>187</v>
      </c>
      <c r="B674" s="206" t="s">
        <v>1430</v>
      </c>
      <c r="C674" s="206">
        <v>0.40920000000000001</v>
      </c>
      <c r="D674" s="211">
        <v>8.7684999999999995</v>
      </c>
      <c r="E674" s="211">
        <v>0.20630000000000001</v>
      </c>
      <c r="F674" s="210">
        <f t="shared" si="42"/>
        <v>8.9748000000000001</v>
      </c>
      <c r="G674" s="210">
        <v>8.7864000000000004</v>
      </c>
      <c r="H674" s="210">
        <f t="shared" si="41"/>
        <v>0.18839999999999968</v>
      </c>
      <c r="I674" s="210">
        <f t="shared" si="43"/>
        <v>1.7900000000000332E-2</v>
      </c>
      <c r="J674" s="210">
        <f t="shared" si="44"/>
        <v>8.6766844401358867</v>
      </c>
      <c r="K674" s="210">
        <v>22</v>
      </c>
      <c r="L674" s="213">
        <v>43221</v>
      </c>
      <c r="M674" s="213">
        <v>43221</v>
      </c>
    </row>
    <row r="675" spans="1:15">
      <c r="A675" s="207">
        <v>187</v>
      </c>
      <c r="B675" s="206" t="s">
        <v>714</v>
      </c>
      <c r="C675" s="206">
        <v>1.4764999999999999</v>
      </c>
      <c r="D675" s="211">
        <v>10.7433</v>
      </c>
      <c r="E675" s="211">
        <v>0.2056</v>
      </c>
      <c r="F675" s="210">
        <f t="shared" si="42"/>
        <v>10.9489</v>
      </c>
      <c r="G675" s="210">
        <v>10.747299999999999</v>
      </c>
      <c r="H675" s="210">
        <f t="shared" si="41"/>
        <v>0.20160000000000089</v>
      </c>
      <c r="I675" s="210">
        <f t="shared" si="43"/>
        <v>3.9999999999991154E-3</v>
      </c>
      <c r="J675" s="210">
        <f t="shared" si="44"/>
        <v>1.9455252918283636</v>
      </c>
      <c r="K675" s="210">
        <v>18</v>
      </c>
    </row>
    <row r="676" spans="1:15">
      <c r="A676" s="207">
        <v>187</v>
      </c>
      <c r="B676" s="206" t="s">
        <v>561</v>
      </c>
      <c r="C676" s="206">
        <v>1.4157999999999999</v>
      </c>
      <c r="D676" s="211">
        <v>8.7024000000000008</v>
      </c>
      <c r="E676" s="211">
        <v>0.2056</v>
      </c>
      <c r="F676" s="210">
        <f t="shared" si="42"/>
        <v>8.9080000000000013</v>
      </c>
      <c r="G676" s="210">
        <v>8.7066999999999997</v>
      </c>
      <c r="H676" s="210">
        <f t="shared" si="41"/>
        <v>0.20130000000000159</v>
      </c>
      <c r="I676" s="210">
        <f t="shared" si="43"/>
        <v>4.2999999999984162E-3</v>
      </c>
      <c r="J676" s="210">
        <f t="shared" si="44"/>
        <v>2.0914396887151829</v>
      </c>
      <c r="K676" s="210">
        <v>12</v>
      </c>
    </row>
    <row r="677" spans="1:15">
      <c r="A677" s="207">
        <v>188</v>
      </c>
      <c r="B677" s="206" t="s">
        <v>919</v>
      </c>
      <c r="C677" s="206">
        <v>1.397</v>
      </c>
      <c r="D677" s="211">
        <v>8.7731999999999992</v>
      </c>
      <c r="E677" s="211">
        <v>0.20899999999999999</v>
      </c>
      <c r="F677" s="210">
        <f t="shared" si="42"/>
        <v>8.9821999999999989</v>
      </c>
      <c r="G677" s="210">
        <v>8.7799999999999994</v>
      </c>
      <c r="H677" s="210">
        <f t="shared" si="41"/>
        <v>0.20219999999999949</v>
      </c>
      <c r="I677" s="210">
        <f t="shared" si="43"/>
        <v>6.8000000000005001E-3</v>
      </c>
      <c r="J677" s="210">
        <f t="shared" si="44"/>
        <v>3.2535885167466505</v>
      </c>
      <c r="K677" s="210">
        <v>11</v>
      </c>
    </row>
    <row r="678" spans="1:15">
      <c r="A678" s="207">
        <v>188</v>
      </c>
      <c r="B678" s="206" t="s">
        <v>1675</v>
      </c>
      <c r="C678" s="206">
        <v>0.37780000000000002</v>
      </c>
      <c r="D678" s="211">
        <v>7.0929000000000002</v>
      </c>
      <c r="E678" s="211">
        <v>0.20569999999999999</v>
      </c>
      <c r="F678" s="210">
        <f t="shared" si="42"/>
        <v>7.2986000000000004</v>
      </c>
      <c r="G678" s="210">
        <v>7.11</v>
      </c>
      <c r="H678" s="210">
        <f t="shared" ref="H678:H741" si="45">(F678-G678)</f>
        <v>0.1886000000000001</v>
      </c>
      <c r="I678" s="210">
        <f t="shared" si="43"/>
        <v>1.7099999999999893E-2</v>
      </c>
      <c r="J678" s="210">
        <f t="shared" si="44"/>
        <v>8.3130772970344644</v>
      </c>
      <c r="K678" s="210">
        <v>33</v>
      </c>
    </row>
    <row r="679" spans="1:15">
      <c r="A679" s="207">
        <v>188</v>
      </c>
      <c r="B679" s="206" t="s">
        <v>1630</v>
      </c>
      <c r="C679" s="206">
        <v>0.18920000000000001</v>
      </c>
      <c r="D679" s="206">
        <v>10.1435</v>
      </c>
      <c r="E679" s="211">
        <v>0.17380000000000001</v>
      </c>
      <c r="F679" s="210">
        <f t="shared" si="42"/>
        <v>10.317299999999999</v>
      </c>
      <c r="G679" s="210">
        <v>10.164899999999999</v>
      </c>
      <c r="H679" s="210">
        <f t="shared" si="45"/>
        <v>0.15240000000000009</v>
      </c>
      <c r="I679" s="210">
        <f t="shared" si="43"/>
        <v>2.1399999999999919E-2</v>
      </c>
      <c r="J679" s="210">
        <f t="shared" si="44"/>
        <v>12.313003452243912</v>
      </c>
      <c r="K679" s="210">
        <v>5</v>
      </c>
      <c r="O679" s="206" t="s">
        <v>2577</v>
      </c>
    </row>
    <row r="680" spans="1:15">
      <c r="A680" s="210">
        <v>189</v>
      </c>
      <c r="B680" s="210" t="s">
        <v>925</v>
      </c>
      <c r="C680" s="211">
        <v>1.4669000000000001</v>
      </c>
      <c r="D680" s="211">
        <v>10.901400000000001</v>
      </c>
      <c r="E680" s="211">
        <v>0.20180000000000001</v>
      </c>
      <c r="F680" s="210">
        <f t="shared" si="42"/>
        <v>11.103200000000001</v>
      </c>
      <c r="G680" s="210">
        <v>10.9069</v>
      </c>
      <c r="H680" s="210">
        <f t="shared" si="45"/>
        <v>0.19630000000000081</v>
      </c>
      <c r="I680" s="210">
        <f t="shared" si="43"/>
        <v>5.4999999999992E-3</v>
      </c>
      <c r="J680" s="210">
        <f t="shared" si="44"/>
        <v>2.7254707631314172</v>
      </c>
      <c r="K680" s="210">
        <v>13</v>
      </c>
      <c r="L680" s="210"/>
      <c r="M680" s="210"/>
      <c r="N680" s="210"/>
      <c r="O680" s="210" t="s">
        <v>2575</v>
      </c>
    </row>
    <row r="681" spans="1:15">
      <c r="A681" s="210">
        <v>189</v>
      </c>
      <c r="B681" s="210" t="s">
        <v>787</v>
      </c>
      <c r="C681" s="211">
        <v>1.5351999999999999</v>
      </c>
      <c r="D681" s="211">
        <v>9.7731999999999992</v>
      </c>
      <c r="E681" s="211">
        <v>0.20169999999999999</v>
      </c>
      <c r="F681" s="210">
        <f t="shared" si="42"/>
        <v>9.9748999999999999</v>
      </c>
      <c r="G681" s="210">
        <v>9.7782</v>
      </c>
      <c r="H681" s="210">
        <f t="shared" si="45"/>
        <v>0.19669999999999987</v>
      </c>
      <c r="I681" s="210">
        <f t="shared" si="43"/>
        <v>5.0000000000001155E-3</v>
      </c>
      <c r="J681" s="210">
        <f t="shared" si="44"/>
        <v>2.4789291026277223</v>
      </c>
      <c r="K681" s="210">
        <v>14</v>
      </c>
      <c r="L681" s="210"/>
      <c r="M681" s="210"/>
      <c r="N681" s="210"/>
      <c r="O681" s="210"/>
    </row>
    <row r="682" spans="1:15">
      <c r="A682" s="210">
        <v>189</v>
      </c>
      <c r="B682" s="210" t="s">
        <v>1513</v>
      </c>
      <c r="C682" s="211">
        <v>0.50870000000000004</v>
      </c>
      <c r="D682" s="211">
        <v>10.201499999999999</v>
      </c>
      <c r="E682" s="211">
        <v>0.20849999999999999</v>
      </c>
      <c r="F682" s="210">
        <f t="shared" si="42"/>
        <v>10.41</v>
      </c>
      <c r="G682" s="210">
        <v>10.2203</v>
      </c>
      <c r="H682" s="210">
        <f t="shared" si="45"/>
        <v>0.1897000000000002</v>
      </c>
      <c r="I682" s="210">
        <f t="shared" si="43"/>
        <v>1.8799999999999789E-2</v>
      </c>
      <c r="J682" s="210">
        <f t="shared" si="44"/>
        <v>9.0167865707433048</v>
      </c>
      <c r="K682" s="210">
        <v>15</v>
      </c>
      <c r="L682" s="210"/>
      <c r="M682" s="210"/>
      <c r="N682" s="210"/>
      <c r="O682" s="210"/>
    </row>
    <row r="683" spans="1:15">
      <c r="A683" s="210">
        <v>189</v>
      </c>
      <c r="B683" s="210" t="s">
        <v>1683</v>
      </c>
      <c r="C683" s="211">
        <v>0.60070000000000001</v>
      </c>
      <c r="D683" s="211">
        <v>11.7463</v>
      </c>
      <c r="E683" s="211">
        <v>0.2014</v>
      </c>
      <c r="F683" s="210">
        <f t="shared" si="42"/>
        <v>11.947699999999999</v>
      </c>
      <c r="G683" s="210">
        <v>11.7652</v>
      </c>
      <c r="H683" s="210">
        <f t="shared" si="45"/>
        <v>0.18249999999999922</v>
      </c>
      <c r="I683" s="210">
        <f t="shared" si="43"/>
        <v>1.8900000000000777E-2</v>
      </c>
      <c r="J683" s="210">
        <f t="shared" si="44"/>
        <v>9.3843098311821134</v>
      </c>
      <c r="K683" s="210">
        <v>16</v>
      </c>
      <c r="L683" s="210"/>
      <c r="M683" s="210"/>
      <c r="N683" s="210"/>
      <c r="O683" s="210"/>
    </row>
    <row r="684" spans="1:15">
      <c r="A684" s="210">
        <v>190</v>
      </c>
      <c r="B684" s="215" t="s">
        <v>909</v>
      </c>
      <c r="C684" s="210">
        <v>1.5285</v>
      </c>
      <c r="D684" s="210">
        <v>7.1898999999999997</v>
      </c>
      <c r="E684" s="211">
        <v>0.20300000000000001</v>
      </c>
      <c r="F684" s="210">
        <f t="shared" si="42"/>
        <v>7.3929</v>
      </c>
      <c r="G684" s="210">
        <v>7.1943999999999999</v>
      </c>
      <c r="H684" s="210">
        <f t="shared" si="45"/>
        <v>0.19850000000000012</v>
      </c>
      <c r="I684" s="210">
        <f t="shared" si="43"/>
        <v>4.499999999999893E-3</v>
      </c>
      <c r="J684" s="210">
        <f t="shared" si="44"/>
        <v>2.2167487684728533</v>
      </c>
      <c r="K684" s="210">
        <v>32</v>
      </c>
      <c r="L684" s="214">
        <v>43211</v>
      </c>
    </row>
    <row r="685" spans="1:15">
      <c r="A685" s="207">
        <v>190</v>
      </c>
      <c r="B685" s="206" t="s">
        <v>1657</v>
      </c>
      <c r="C685" s="206">
        <v>0.4425</v>
      </c>
      <c r="D685" s="211">
        <v>8.1195000000000004</v>
      </c>
      <c r="E685" s="211">
        <v>0.2021</v>
      </c>
      <c r="F685" s="210">
        <f t="shared" si="42"/>
        <v>8.3216000000000001</v>
      </c>
      <c r="G685" s="210">
        <v>8.1387999999999998</v>
      </c>
      <c r="H685" s="210">
        <f t="shared" si="45"/>
        <v>0.1828000000000003</v>
      </c>
      <c r="I685" s="210">
        <f t="shared" si="43"/>
        <v>1.9299999999999706E-2</v>
      </c>
      <c r="J685" s="210">
        <f t="shared" si="44"/>
        <v>9.5497278574961424</v>
      </c>
      <c r="K685" s="210">
        <v>39</v>
      </c>
      <c r="L685" s="213">
        <v>43221</v>
      </c>
      <c r="M685" s="213">
        <v>43221</v>
      </c>
    </row>
    <row r="686" spans="1:15">
      <c r="A686" s="207">
        <v>190</v>
      </c>
      <c r="B686" s="206" t="s">
        <v>1524</v>
      </c>
      <c r="C686" s="206">
        <v>0.43909999999999999</v>
      </c>
      <c r="D686" s="211">
        <v>9.2203999999999997</v>
      </c>
      <c r="E686" s="211">
        <v>0.20039999999999999</v>
      </c>
      <c r="F686" s="210">
        <f t="shared" si="42"/>
        <v>9.4207999999999998</v>
      </c>
      <c r="G686" s="210">
        <v>9.24</v>
      </c>
      <c r="H686" s="210">
        <f t="shared" si="45"/>
        <v>0.18079999999999963</v>
      </c>
      <c r="I686" s="210">
        <f t="shared" si="43"/>
        <v>1.9600000000000367E-2</v>
      </c>
      <c r="J686" s="210">
        <f t="shared" si="44"/>
        <v>9.78043912175667</v>
      </c>
      <c r="K686" s="210">
        <v>14</v>
      </c>
    </row>
    <row r="687" spans="1:15">
      <c r="A687" s="206">
        <v>190</v>
      </c>
      <c r="B687" s="206" t="s">
        <v>977</v>
      </c>
      <c r="C687" s="206">
        <v>1.4583999999999999</v>
      </c>
      <c r="D687" s="211">
        <v>7.7739000000000003</v>
      </c>
      <c r="E687" s="211">
        <v>0.20449999999999999</v>
      </c>
      <c r="F687" s="210">
        <f t="shared" si="42"/>
        <v>7.9784000000000006</v>
      </c>
      <c r="G687" s="210">
        <v>7.7792000000000003</v>
      </c>
      <c r="H687" s="210">
        <f t="shared" si="45"/>
        <v>0.19920000000000027</v>
      </c>
      <c r="I687" s="210">
        <f t="shared" si="43"/>
        <v>5.2999999999997216E-3</v>
      </c>
      <c r="J687" s="210">
        <f t="shared" si="44"/>
        <v>2.591687041564656</v>
      </c>
      <c r="K687" s="210">
        <v>23</v>
      </c>
    </row>
    <row r="688" spans="1:15">
      <c r="A688" s="210">
        <v>191</v>
      </c>
      <c r="B688" s="206" t="s">
        <v>1633</v>
      </c>
      <c r="C688" s="206">
        <v>0.44040000000000001</v>
      </c>
      <c r="D688" s="210">
        <v>9.5192999999999994</v>
      </c>
      <c r="E688" s="211">
        <v>0.20100000000000001</v>
      </c>
      <c r="F688" s="210">
        <f t="shared" si="42"/>
        <v>9.7202999999999999</v>
      </c>
      <c r="G688" s="210">
        <v>9.5374999999999996</v>
      </c>
      <c r="H688" s="210">
        <f t="shared" si="45"/>
        <v>0.1828000000000003</v>
      </c>
      <c r="I688" s="210">
        <f t="shared" si="43"/>
        <v>1.8199999999999716E-2</v>
      </c>
      <c r="J688" s="210">
        <f t="shared" si="44"/>
        <v>9.0547263681590628</v>
      </c>
      <c r="K688" s="210">
        <v>35</v>
      </c>
      <c r="L688" s="214">
        <v>43211</v>
      </c>
    </row>
    <row r="689" spans="1:15">
      <c r="A689" s="207">
        <v>191</v>
      </c>
      <c r="B689" s="206" t="s">
        <v>1528</v>
      </c>
      <c r="C689" s="206">
        <v>0.43</v>
      </c>
      <c r="D689" s="210">
        <v>9.7736000000000001</v>
      </c>
      <c r="E689" s="211">
        <v>0.20030000000000001</v>
      </c>
      <c r="F689" s="210">
        <f t="shared" si="42"/>
        <v>9.9739000000000004</v>
      </c>
      <c r="G689" s="210">
        <v>9.7920999999999996</v>
      </c>
      <c r="H689" s="210">
        <f t="shared" si="45"/>
        <v>0.18180000000000085</v>
      </c>
      <c r="I689" s="210">
        <f t="shared" si="43"/>
        <v>1.8499999999999156E-2</v>
      </c>
      <c r="J689" s="210">
        <f t="shared" si="44"/>
        <v>9.2361457813275862</v>
      </c>
      <c r="K689" s="210">
        <v>36</v>
      </c>
      <c r="L689" s="213">
        <v>43212</v>
      </c>
    </row>
    <row r="690" spans="1:15">
      <c r="A690" s="207">
        <v>191</v>
      </c>
      <c r="B690" s="206" t="s">
        <v>754</v>
      </c>
      <c r="C690" s="206">
        <v>1.4354</v>
      </c>
      <c r="D690" s="211">
        <v>7.0750999999999999</v>
      </c>
      <c r="E690" s="211">
        <v>0.20080000000000001</v>
      </c>
      <c r="F690" s="210">
        <f t="shared" si="42"/>
        <v>7.2759</v>
      </c>
      <c r="G690" s="210">
        <v>7.0793999999999997</v>
      </c>
      <c r="H690" s="210">
        <f t="shared" si="45"/>
        <v>0.19650000000000034</v>
      </c>
      <c r="I690" s="210">
        <f t="shared" si="43"/>
        <v>4.2999999999996652E-3</v>
      </c>
      <c r="J690" s="210">
        <f t="shared" si="44"/>
        <v>2.1414342629480405</v>
      </c>
      <c r="K690" s="210">
        <v>13</v>
      </c>
    </row>
    <row r="691" spans="1:15">
      <c r="A691" s="207">
        <v>191</v>
      </c>
      <c r="B691" s="206" t="s">
        <v>805</v>
      </c>
      <c r="C691" s="206">
        <v>1.4473</v>
      </c>
      <c r="D691" s="211">
        <v>9.1560000000000006</v>
      </c>
      <c r="E691" s="211">
        <v>0.20430000000000001</v>
      </c>
      <c r="F691" s="210">
        <f t="shared" si="42"/>
        <v>9.3603000000000005</v>
      </c>
      <c r="G691" s="210">
        <v>9.1599000000000004</v>
      </c>
      <c r="H691" s="210">
        <f t="shared" si="45"/>
        <v>0.20040000000000013</v>
      </c>
      <c r="I691" s="210">
        <f t="shared" si="43"/>
        <v>3.8999999999998758E-3</v>
      </c>
      <c r="J691" s="210">
        <f t="shared" si="44"/>
        <v>1.9089574155652842</v>
      </c>
      <c r="K691" s="210">
        <v>21</v>
      </c>
    </row>
    <row r="692" spans="1:15">
      <c r="A692" s="210">
        <v>192</v>
      </c>
      <c r="B692" s="215" t="s">
        <v>795</v>
      </c>
      <c r="C692" s="210">
        <v>1.4165000000000001</v>
      </c>
      <c r="D692" s="211">
        <v>10.697800000000001</v>
      </c>
      <c r="E692" s="211">
        <v>0.20599999999999999</v>
      </c>
      <c r="F692" s="210">
        <f t="shared" si="42"/>
        <v>10.9038</v>
      </c>
      <c r="G692" s="210">
        <v>10.7037</v>
      </c>
      <c r="H692" s="210">
        <f t="shared" si="45"/>
        <v>0.20010000000000083</v>
      </c>
      <c r="I692" s="210">
        <f t="shared" si="43"/>
        <v>5.8999999999991559E-3</v>
      </c>
      <c r="J692" s="210">
        <f t="shared" si="44"/>
        <v>2.8640776699025032</v>
      </c>
      <c r="K692" s="210">
        <v>14</v>
      </c>
      <c r="L692" s="217">
        <v>43185.385416666664</v>
      </c>
      <c r="M692" s="210"/>
      <c r="N692" s="210" t="s">
        <v>2574</v>
      </c>
      <c r="O692" s="210"/>
    </row>
    <row r="693" spans="1:15">
      <c r="A693" s="210">
        <v>192</v>
      </c>
      <c r="B693" s="215" t="s">
        <v>878</v>
      </c>
      <c r="C693" s="210">
        <v>0.82550000000000001</v>
      </c>
      <c r="D693" s="211">
        <v>11.0334</v>
      </c>
      <c r="E693" s="211">
        <v>0.20669999999999999</v>
      </c>
      <c r="F693" s="210">
        <f t="shared" si="42"/>
        <v>11.2401</v>
      </c>
      <c r="G693" s="210">
        <v>11.125299999999999</v>
      </c>
      <c r="H693" s="210">
        <f t="shared" si="45"/>
        <v>0.11480000000000068</v>
      </c>
      <c r="I693" s="210">
        <f t="shared" si="43"/>
        <v>9.1899999999999316E-2</v>
      </c>
      <c r="J693" s="210">
        <f t="shared" si="44"/>
        <v>44.460570875664885</v>
      </c>
      <c r="K693" s="210">
        <v>15</v>
      </c>
      <c r="L693" s="217">
        <v>43185.385416666664</v>
      </c>
      <c r="M693" s="210"/>
      <c r="N693" s="210" t="s">
        <v>2574</v>
      </c>
      <c r="O693" s="210"/>
    </row>
    <row r="694" spans="1:15">
      <c r="A694" s="210">
        <v>192</v>
      </c>
      <c r="B694" s="215" t="s">
        <v>1753</v>
      </c>
      <c r="C694" s="210">
        <v>0.42030000000000001</v>
      </c>
      <c r="D694" s="211">
        <v>9.5191999999999997</v>
      </c>
      <c r="E694" s="211">
        <v>0.20019999999999999</v>
      </c>
      <c r="F694" s="210">
        <f t="shared" si="42"/>
        <v>9.7194000000000003</v>
      </c>
      <c r="G694" s="210">
        <v>9.5379000000000005</v>
      </c>
      <c r="H694" s="210">
        <f t="shared" si="45"/>
        <v>0.18149999999999977</v>
      </c>
      <c r="I694" s="210">
        <f t="shared" si="43"/>
        <v>1.8700000000000216E-2</v>
      </c>
      <c r="J694" s="210">
        <f t="shared" si="44"/>
        <v>9.3406593406594496</v>
      </c>
      <c r="K694" s="210">
        <v>16</v>
      </c>
      <c r="L694" s="217">
        <v>43185.385416666664</v>
      </c>
      <c r="M694" s="210"/>
      <c r="N694" s="210" t="s">
        <v>2574</v>
      </c>
      <c r="O694" s="210"/>
    </row>
    <row r="695" spans="1:15">
      <c r="A695" s="210">
        <v>192</v>
      </c>
      <c r="B695" s="215" t="s">
        <v>1459</v>
      </c>
      <c r="C695" s="210">
        <v>0.45319999999999999</v>
      </c>
      <c r="D695" s="211">
        <v>10.115600000000001</v>
      </c>
      <c r="E695" s="211">
        <v>0.20150000000000001</v>
      </c>
      <c r="F695" s="210">
        <f t="shared" si="42"/>
        <v>10.3171</v>
      </c>
      <c r="G695" s="210">
        <v>10.1364</v>
      </c>
      <c r="H695" s="210">
        <f t="shared" si="45"/>
        <v>0.18069999999999986</v>
      </c>
      <c r="I695" s="210">
        <f t="shared" si="43"/>
        <v>2.0800000000000152E-2</v>
      </c>
      <c r="J695" s="210">
        <f t="shared" si="44"/>
        <v>10.322580645161365</v>
      </c>
      <c r="K695" s="210">
        <v>17</v>
      </c>
      <c r="L695" s="217">
        <v>43185.385416666664</v>
      </c>
      <c r="M695" s="210"/>
      <c r="N695" s="210" t="s">
        <v>2574</v>
      </c>
      <c r="O695" s="210"/>
    </row>
    <row r="696" spans="1:15">
      <c r="A696" s="207">
        <v>193</v>
      </c>
      <c r="B696" s="206" t="s">
        <v>1016</v>
      </c>
      <c r="C696" s="206">
        <v>1.0089999999999999</v>
      </c>
      <c r="D696" s="210">
        <v>9.4854000000000003</v>
      </c>
      <c r="E696" s="211">
        <v>0.20050000000000001</v>
      </c>
      <c r="F696" s="210">
        <f t="shared" si="42"/>
        <v>9.6859000000000002</v>
      </c>
      <c r="G696" s="210">
        <v>9.4951000000000008</v>
      </c>
      <c r="H696" s="210">
        <f t="shared" si="45"/>
        <v>0.19079999999999941</v>
      </c>
      <c r="I696" s="210">
        <f t="shared" si="43"/>
        <v>9.700000000000597E-3</v>
      </c>
      <c r="J696" s="210">
        <f t="shared" si="44"/>
        <v>4.8379052369080275</v>
      </c>
      <c r="K696" s="210">
        <v>22</v>
      </c>
      <c r="L696" s="213">
        <v>43212</v>
      </c>
    </row>
    <row r="697" spans="1:15">
      <c r="A697" s="207">
        <v>193</v>
      </c>
      <c r="B697" s="206" t="s">
        <v>1187</v>
      </c>
      <c r="C697" s="206">
        <v>0.46110000000000001</v>
      </c>
      <c r="D697" s="211">
        <v>10.116099999999999</v>
      </c>
      <c r="E697" s="211">
        <v>0.20549999999999999</v>
      </c>
      <c r="F697" s="210">
        <f t="shared" si="42"/>
        <v>10.3216</v>
      </c>
      <c r="G697" s="210">
        <v>10.132999999999999</v>
      </c>
      <c r="H697" s="210">
        <f t="shared" si="45"/>
        <v>0.18860000000000099</v>
      </c>
      <c r="I697" s="210">
        <f t="shared" si="43"/>
        <v>1.6899999999998999E-2</v>
      </c>
      <c r="J697" s="210">
        <f t="shared" si="44"/>
        <v>8.2238442822379554</v>
      </c>
      <c r="K697" s="210">
        <v>27</v>
      </c>
      <c r="L697" s="213">
        <v>43221</v>
      </c>
      <c r="M697" s="213">
        <v>43221</v>
      </c>
    </row>
    <row r="698" spans="1:15">
      <c r="A698" s="206">
        <v>193</v>
      </c>
      <c r="B698" s="206" t="s">
        <v>777</v>
      </c>
      <c r="C698" s="206">
        <v>1.1823999999999999</v>
      </c>
      <c r="D698" s="211">
        <v>8.7326999999999995</v>
      </c>
      <c r="E698" s="211">
        <v>0.2051</v>
      </c>
      <c r="F698" s="210">
        <f t="shared" si="42"/>
        <v>8.9377999999999993</v>
      </c>
      <c r="G698" s="210">
        <v>8.7398000000000007</v>
      </c>
      <c r="H698" s="210">
        <f t="shared" si="45"/>
        <v>0.19799999999999862</v>
      </c>
      <c r="I698" s="210">
        <f t="shared" si="43"/>
        <v>7.100000000001383E-3</v>
      </c>
      <c r="J698" s="210">
        <f t="shared" si="44"/>
        <v>3.461725987323931</v>
      </c>
      <c r="K698" s="210">
        <v>5</v>
      </c>
    </row>
    <row r="699" spans="1:15">
      <c r="A699" s="207">
        <v>193</v>
      </c>
      <c r="B699" s="206" t="s">
        <v>1466</v>
      </c>
      <c r="C699" s="206">
        <v>0.45090000000000002</v>
      </c>
      <c r="D699" s="211">
        <v>11.023</v>
      </c>
      <c r="E699" s="211">
        <v>0.20319999999999999</v>
      </c>
      <c r="F699" s="210">
        <f t="shared" si="42"/>
        <v>11.2262</v>
      </c>
      <c r="G699" s="210">
        <v>11.039099999999999</v>
      </c>
      <c r="H699" s="210">
        <f t="shared" si="45"/>
        <v>0.18710000000000093</v>
      </c>
      <c r="I699" s="210">
        <f t="shared" si="43"/>
        <v>1.609999999999906E-2</v>
      </c>
      <c r="J699" s="210">
        <f t="shared" si="44"/>
        <v>7.9232283464562308</v>
      </c>
      <c r="K699" s="210">
        <v>19</v>
      </c>
    </row>
    <row r="700" spans="1:15">
      <c r="A700" s="206">
        <v>194</v>
      </c>
      <c r="B700" s="215" t="s">
        <v>974</v>
      </c>
      <c r="C700" s="210">
        <v>1.2291000000000001</v>
      </c>
      <c r="D700" s="211">
        <v>8.0465</v>
      </c>
      <c r="E700" s="211">
        <v>0.20039999999999999</v>
      </c>
      <c r="F700" s="210">
        <f t="shared" si="42"/>
        <v>8.2469000000000001</v>
      </c>
      <c r="G700" s="210">
        <v>8.0530000000000008</v>
      </c>
      <c r="H700" s="210">
        <f t="shared" si="45"/>
        <v>0.1938999999999993</v>
      </c>
      <c r="I700" s="210">
        <f t="shared" si="43"/>
        <v>6.5000000000006997E-3</v>
      </c>
      <c r="J700" s="210">
        <f t="shared" si="44"/>
        <v>3.2435129740522455</v>
      </c>
      <c r="K700" s="210">
        <v>20</v>
      </c>
      <c r="L700" s="217">
        <v>43186.458333333336</v>
      </c>
      <c r="M700" s="217">
        <v>43186.625</v>
      </c>
      <c r="N700" s="206" t="s">
        <v>2568</v>
      </c>
      <c r="O700" s="210" t="s">
        <v>2576</v>
      </c>
    </row>
    <row r="701" spans="1:15">
      <c r="A701" s="206">
        <v>194</v>
      </c>
      <c r="B701" s="215" t="s">
        <v>852</v>
      </c>
      <c r="C701" s="210">
        <v>1.2582</v>
      </c>
      <c r="D701" s="211">
        <v>9.5543999999999993</v>
      </c>
      <c r="E701" s="211">
        <v>0.20749999999999999</v>
      </c>
      <c r="F701" s="210">
        <f t="shared" si="42"/>
        <v>9.7618999999999989</v>
      </c>
      <c r="G701" s="210">
        <v>9.5617000000000001</v>
      </c>
      <c r="H701" s="210">
        <f t="shared" si="45"/>
        <v>0.20019999999999882</v>
      </c>
      <c r="I701" s="210">
        <f t="shared" si="43"/>
        <v>7.3000000000011667E-3</v>
      </c>
      <c r="J701" s="210">
        <f t="shared" si="44"/>
        <v>3.5180722891571889</v>
      </c>
      <c r="K701" s="210">
        <v>21</v>
      </c>
      <c r="L701" s="217">
        <v>43186.458333333336</v>
      </c>
      <c r="M701" s="217">
        <v>43186.625</v>
      </c>
      <c r="N701" s="206" t="s">
        <v>2568</v>
      </c>
      <c r="O701" s="210"/>
    </row>
    <row r="702" spans="1:15">
      <c r="A702" s="206">
        <v>194</v>
      </c>
      <c r="B702" s="215" t="s">
        <v>1337</v>
      </c>
      <c r="C702" s="210">
        <v>0.42909999999999998</v>
      </c>
      <c r="D702" s="211">
        <v>11.258699999999999</v>
      </c>
      <c r="E702" s="211">
        <v>0.20100000000000001</v>
      </c>
      <c r="F702" s="210">
        <f t="shared" si="42"/>
        <v>11.4597</v>
      </c>
      <c r="G702" s="210">
        <v>11.2761</v>
      </c>
      <c r="H702" s="210">
        <f t="shared" si="45"/>
        <v>0.18360000000000021</v>
      </c>
      <c r="I702" s="210">
        <f t="shared" si="43"/>
        <v>1.7399999999999805E-2</v>
      </c>
      <c r="J702" s="210">
        <f t="shared" si="44"/>
        <v>8.6567164179103493</v>
      </c>
      <c r="K702" s="210">
        <v>22</v>
      </c>
      <c r="L702" s="217">
        <v>43186.458333333336</v>
      </c>
      <c r="M702" s="217">
        <v>43186.625</v>
      </c>
      <c r="N702" s="206" t="s">
        <v>2568</v>
      </c>
      <c r="O702" s="210"/>
    </row>
    <row r="703" spans="1:15">
      <c r="A703" s="206">
        <v>194</v>
      </c>
      <c r="B703" s="215" t="s">
        <v>1435</v>
      </c>
      <c r="C703" s="210">
        <v>0.42880000000000001</v>
      </c>
      <c r="D703" s="211">
        <v>9.0518999999999998</v>
      </c>
      <c r="E703" s="211">
        <v>0.2029</v>
      </c>
      <c r="F703" s="210">
        <f t="shared" si="42"/>
        <v>9.2547999999999995</v>
      </c>
      <c r="G703" s="210">
        <v>9.0746000000000002</v>
      </c>
      <c r="H703" s="210">
        <f t="shared" si="45"/>
        <v>0.18019999999999925</v>
      </c>
      <c r="I703" s="210">
        <f t="shared" si="43"/>
        <v>2.2700000000000747E-2</v>
      </c>
      <c r="J703" s="210">
        <f t="shared" si="44"/>
        <v>11.187777230163009</v>
      </c>
      <c r="K703" s="210">
        <v>23</v>
      </c>
      <c r="L703" s="217">
        <v>43186.458333333336</v>
      </c>
      <c r="M703" s="217">
        <v>43186.625</v>
      </c>
      <c r="N703" s="206" t="s">
        <v>2568</v>
      </c>
      <c r="O703" s="210"/>
    </row>
    <row r="704" spans="1:15">
      <c r="A704" s="210">
        <v>195</v>
      </c>
      <c r="B704" s="210" t="s">
        <v>1116</v>
      </c>
      <c r="C704" s="210">
        <v>1.1187</v>
      </c>
      <c r="D704" s="210">
        <v>10.8569</v>
      </c>
      <c r="E704" s="210">
        <v>0.20469999999999999</v>
      </c>
      <c r="F704" s="210">
        <f t="shared" si="42"/>
        <v>11.0616</v>
      </c>
      <c r="G704" s="210">
        <v>10.866300000000001</v>
      </c>
      <c r="H704" s="210">
        <f t="shared" si="45"/>
        <v>0.19529999999999959</v>
      </c>
      <c r="I704" s="210">
        <f t="shared" si="43"/>
        <v>9.400000000000408E-3</v>
      </c>
      <c r="J704" s="210">
        <f t="shared" si="44"/>
        <v>4.592085979482369</v>
      </c>
      <c r="K704" s="210">
        <v>13</v>
      </c>
      <c r="L704" s="212">
        <v>43164.628472222219</v>
      </c>
      <c r="M704" s="212">
        <v>43164.795138888891</v>
      </c>
      <c r="N704" s="206" t="s">
        <v>2568</v>
      </c>
      <c r="O704" s="210"/>
    </row>
    <row r="705" spans="1:15">
      <c r="A705" s="210">
        <v>195</v>
      </c>
      <c r="B705" s="210" t="s">
        <v>763</v>
      </c>
      <c r="C705" s="210">
        <v>1.2686999999999999</v>
      </c>
      <c r="D705" s="210">
        <v>8.7335999999999991</v>
      </c>
      <c r="E705" s="210">
        <v>0.2026</v>
      </c>
      <c r="F705" s="210">
        <f t="shared" si="42"/>
        <v>8.9361999999999995</v>
      </c>
      <c r="G705" s="210">
        <v>8.7361000000000004</v>
      </c>
      <c r="H705" s="210">
        <f t="shared" si="45"/>
        <v>0.20009999999999906</v>
      </c>
      <c r="I705" s="210">
        <f t="shared" si="43"/>
        <v>2.5000000000009459E-3</v>
      </c>
      <c r="J705" s="210">
        <f t="shared" si="44"/>
        <v>1.2339585389935566</v>
      </c>
      <c r="K705" s="210">
        <v>14</v>
      </c>
      <c r="L705" s="212">
        <v>43164.628472222219</v>
      </c>
      <c r="M705" s="212">
        <v>43164.795138888891</v>
      </c>
      <c r="N705" s="206" t="s">
        <v>2568</v>
      </c>
      <c r="O705" s="210"/>
    </row>
    <row r="706" spans="1:15">
      <c r="A706" s="210">
        <v>195</v>
      </c>
      <c r="B706" s="210" t="s">
        <v>1525</v>
      </c>
      <c r="C706" s="210">
        <v>0.4844</v>
      </c>
      <c r="D706" s="210">
        <v>9.2359000000000009</v>
      </c>
      <c r="E706" s="210">
        <v>0.2001</v>
      </c>
      <c r="F706" s="210">
        <f t="shared" ref="F706:F769" si="46">D706+E706</f>
        <v>9.4360000000000017</v>
      </c>
      <c r="G706" s="210">
        <v>9.2614999999999998</v>
      </c>
      <c r="H706" s="210">
        <f t="shared" si="45"/>
        <v>0.17450000000000188</v>
      </c>
      <c r="I706" s="210">
        <f t="shared" ref="I706:I769" si="47">E706-H706</f>
        <v>2.5599999999998124E-2</v>
      </c>
      <c r="J706" s="210">
        <f t="shared" ref="J706:J769" si="48">(I706/E706)*100</f>
        <v>12.793603198399861</v>
      </c>
      <c r="K706" s="210">
        <v>15</v>
      </c>
      <c r="L706" s="212">
        <v>43164.628472222219</v>
      </c>
      <c r="M706" s="212">
        <v>43164.795138888891</v>
      </c>
      <c r="N706" s="206" t="s">
        <v>2568</v>
      </c>
      <c r="O706" s="210"/>
    </row>
    <row r="707" spans="1:15">
      <c r="A707" s="210">
        <v>195</v>
      </c>
      <c r="B707" s="210" t="s">
        <v>1229</v>
      </c>
      <c r="C707" s="210">
        <v>0.54490000000000005</v>
      </c>
      <c r="D707" s="210">
        <v>11.905200000000001</v>
      </c>
      <c r="E707" s="210">
        <v>0.20069999999999999</v>
      </c>
      <c r="F707" s="210">
        <f t="shared" si="46"/>
        <v>12.1059</v>
      </c>
      <c r="G707" s="210">
        <v>11.935499999999999</v>
      </c>
      <c r="H707" s="210">
        <f t="shared" si="45"/>
        <v>0.17040000000000077</v>
      </c>
      <c r="I707" s="210">
        <f t="shared" si="47"/>
        <v>3.0299999999999216E-2</v>
      </c>
      <c r="J707" s="210">
        <f t="shared" si="48"/>
        <v>15.097159940208879</v>
      </c>
      <c r="K707" s="210">
        <v>16</v>
      </c>
      <c r="L707" s="212">
        <v>43164.628472222219</v>
      </c>
      <c r="M707" s="212">
        <v>43164.795138888891</v>
      </c>
      <c r="N707" s="206" t="s">
        <v>2568</v>
      </c>
      <c r="O707" s="210"/>
    </row>
    <row r="708" spans="1:15">
      <c r="A708" s="206">
        <v>195</v>
      </c>
      <c r="B708" s="206" t="s">
        <v>1116</v>
      </c>
      <c r="C708" s="206">
        <v>1.4236</v>
      </c>
      <c r="D708" s="210">
        <v>11.1591</v>
      </c>
      <c r="E708" s="211">
        <v>0.2039</v>
      </c>
      <c r="F708" s="210">
        <f t="shared" si="46"/>
        <v>11.363000000000001</v>
      </c>
      <c r="G708" s="210">
        <v>11.1755</v>
      </c>
      <c r="H708" s="210">
        <f t="shared" si="45"/>
        <v>0.18750000000000178</v>
      </c>
      <c r="I708" s="210">
        <f t="shared" si="47"/>
        <v>1.6399999999998222E-2</v>
      </c>
      <c r="J708" s="210">
        <f t="shared" si="48"/>
        <v>8.0431584109849048</v>
      </c>
      <c r="K708" s="210">
        <v>40</v>
      </c>
      <c r="L708" s="214">
        <v>43211</v>
      </c>
    </row>
    <row r="709" spans="1:15">
      <c r="A709" s="207">
        <v>196</v>
      </c>
      <c r="B709" s="206" t="s">
        <v>766</v>
      </c>
      <c r="C709" s="206">
        <v>1.1523000000000001</v>
      </c>
      <c r="D709" s="210">
        <v>10.0762</v>
      </c>
      <c r="E709" s="211">
        <v>0.20669999999999999</v>
      </c>
      <c r="F709" s="210">
        <f t="shared" si="46"/>
        <v>10.2829</v>
      </c>
      <c r="G709" s="210">
        <v>10.086600000000001</v>
      </c>
      <c r="H709" s="210">
        <f t="shared" si="45"/>
        <v>0.19629999999999903</v>
      </c>
      <c r="I709" s="210">
        <f t="shared" si="47"/>
        <v>1.0400000000000964E-2</v>
      </c>
      <c r="J709" s="210">
        <f t="shared" si="48"/>
        <v>5.0314465408809701</v>
      </c>
      <c r="K709" s="210">
        <v>4</v>
      </c>
      <c r="L709" s="213">
        <v>43212</v>
      </c>
    </row>
    <row r="710" spans="1:15">
      <c r="A710" s="207">
        <v>196</v>
      </c>
      <c r="B710" s="206" t="s">
        <v>1296</v>
      </c>
      <c r="C710" s="206">
        <v>0.48659999999999998</v>
      </c>
      <c r="D710" s="210">
        <v>11.106199999999999</v>
      </c>
      <c r="E710" s="211">
        <v>0.20669999999999999</v>
      </c>
      <c r="F710" s="210">
        <f t="shared" si="46"/>
        <v>11.312899999999999</v>
      </c>
      <c r="G710" s="210">
        <v>11.1279</v>
      </c>
      <c r="H710" s="210">
        <f t="shared" si="45"/>
        <v>0.18499999999999872</v>
      </c>
      <c r="I710" s="210">
        <f t="shared" si="47"/>
        <v>2.1700000000001274E-2</v>
      </c>
      <c r="J710" s="210">
        <f t="shared" si="48"/>
        <v>10.498306724722434</v>
      </c>
      <c r="K710" s="210">
        <v>41</v>
      </c>
      <c r="L710" s="213">
        <v>43212</v>
      </c>
    </row>
    <row r="711" spans="1:15">
      <c r="A711" s="206">
        <v>196</v>
      </c>
      <c r="B711" s="206" t="s">
        <v>1164</v>
      </c>
      <c r="C711" s="206">
        <v>0.39300000000000002</v>
      </c>
      <c r="D711" s="210">
        <v>9.7210999999999999</v>
      </c>
      <c r="E711" s="211">
        <v>0.20330000000000001</v>
      </c>
      <c r="F711" s="210">
        <f t="shared" si="46"/>
        <v>9.9244000000000003</v>
      </c>
      <c r="G711" s="210">
        <v>9.7446999999999999</v>
      </c>
      <c r="H711" s="210">
        <f t="shared" si="45"/>
        <v>0.17970000000000041</v>
      </c>
      <c r="I711" s="210">
        <f t="shared" si="47"/>
        <v>2.3599999999999594E-2</v>
      </c>
      <c r="J711" s="210">
        <f t="shared" si="48"/>
        <v>11.60846040334461</v>
      </c>
      <c r="K711" s="210">
        <v>10</v>
      </c>
      <c r="L711" s="213">
        <v>43213</v>
      </c>
      <c r="M711" s="213">
        <v>43213</v>
      </c>
    </row>
    <row r="712" spans="1:15">
      <c r="A712" s="207">
        <v>196</v>
      </c>
      <c r="B712" s="206" t="s">
        <v>779</v>
      </c>
      <c r="C712" s="206">
        <v>1.2983</v>
      </c>
      <c r="D712" s="211">
        <v>9.9158000000000008</v>
      </c>
      <c r="E712" s="211">
        <v>0.20319999999999999</v>
      </c>
      <c r="F712" s="210">
        <f t="shared" si="46"/>
        <v>10.119000000000002</v>
      </c>
      <c r="G712" s="210">
        <v>9.9232999999999993</v>
      </c>
      <c r="H712" s="210">
        <f t="shared" si="45"/>
        <v>0.19570000000000221</v>
      </c>
      <c r="I712" s="210">
        <f t="shared" si="47"/>
        <v>7.4999999999977862E-3</v>
      </c>
      <c r="J712" s="210">
        <f t="shared" si="48"/>
        <v>3.690944881888675</v>
      </c>
      <c r="K712" s="210">
        <v>13</v>
      </c>
      <c r="L712" s="213">
        <v>43221</v>
      </c>
      <c r="M712" s="213">
        <v>43221</v>
      </c>
    </row>
    <row r="713" spans="1:15">
      <c r="A713" s="207">
        <v>197</v>
      </c>
      <c r="B713" s="206" t="s">
        <v>1662</v>
      </c>
      <c r="C713" s="206">
        <v>0.50419999999999998</v>
      </c>
      <c r="D713" s="210">
        <v>8.9580000000000002</v>
      </c>
      <c r="E713" s="211">
        <v>0.20349999999999999</v>
      </c>
      <c r="F713" s="210">
        <f t="shared" si="46"/>
        <v>9.1615000000000002</v>
      </c>
      <c r="G713" s="210">
        <v>8.9794999999999998</v>
      </c>
      <c r="H713" s="210">
        <f t="shared" si="45"/>
        <v>0.18200000000000038</v>
      </c>
      <c r="I713" s="210">
        <f t="shared" si="47"/>
        <v>2.1499999999999603E-2</v>
      </c>
      <c r="J713" s="210">
        <f t="shared" si="48"/>
        <v>10.565110565110372</v>
      </c>
      <c r="K713" s="210">
        <v>3</v>
      </c>
      <c r="L713" s="213">
        <v>43213</v>
      </c>
      <c r="M713" s="213">
        <v>43213</v>
      </c>
    </row>
    <row r="714" spans="1:15">
      <c r="A714" s="207">
        <v>197</v>
      </c>
      <c r="B714" s="206" t="s">
        <v>771</v>
      </c>
      <c r="C714" s="206">
        <v>1.2739</v>
      </c>
      <c r="D714" s="211">
        <v>8.0947999999999993</v>
      </c>
      <c r="E714" s="211">
        <v>0.20519999999999999</v>
      </c>
      <c r="F714" s="210">
        <f t="shared" si="46"/>
        <v>8.2999999999999989</v>
      </c>
      <c r="G714" s="210">
        <v>8.1052</v>
      </c>
      <c r="H714" s="210">
        <f t="shared" si="45"/>
        <v>0.19479999999999897</v>
      </c>
      <c r="I714" s="210">
        <f t="shared" si="47"/>
        <v>1.040000000000102E-2</v>
      </c>
      <c r="J714" s="210">
        <f t="shared" si="48"/>
        <v>5.0682261208581973</v>
      </c>
      <c r="K714" s="210">
        <v>22</v>
      </c>
    </row>
    <row r="715" spans="1:15">
      <c r="A715" s="207">
        <v>197</v>
      </c>
      <c r="B715" s="206" t="s">
        <v>1335</v>
      </c>
      <c r="C715" s="206">
        <v>0.49</v>
      </c>
      <c r="D715" s="211">
        <v>11.2583</v>
      </c>
      <c r="E715" s="211">
        <v>0.20200000000000001</v>
      </c>
      <c r="F715" s="210">
        <f t="shared" si="46"/>
        <v>11.4603</v>
      </c>
      <c r="G715" s="210">
        <v>11.283200000000001</v>
      </c>
      <c r="H715" s="210">
        <f t="shared" si="45"/>
        <v>0.17709999999999937</v>
      </c>
      <c r="I715" s="210">
        <f t="shared" si="47"/>
        <v>2.4900000000000644E-2</v>
      </c>
      <c r="J715" s="210">
        <f t="shared" si="48"/>
        <v>12.326732673267644</v>
      </c>
      <c r="K715" s="210">
        <v>10</v>
      </c>
    </row>
    <row r="716" spans="1:15">
      <c r="A716" s="207">
        <v>197</v>
      </c>
      <c r="B716" s="206" t="s">
        <v>922</v>
      </c>
      <c r="C716" s="206">
        <v>1.3661000000000001</v>
      </c>
      <c r="D716" s="206">
        <v>10.510300000000001</v>
      </c>
      <c r="E716" s="211">
        <v>0.20469999999999999</v>
      </c>
      <c r="F716" s="210">
        <f t="shared" si="46"/>
        <v>10.715000000000002</v>
      </c>
      <c r="G716" s="210">
        <v>10.533799999999999</v>
      </c>
      <c r="H716" s="210">
        <f t="shared" si="45"/>
        <v>0.18120000000000225</v>
      </c>
      <c r="I716" s="210">
        <f t="shared" si="47"/>
        <v>2.3499999999997745E-2</v>
      </c>
      <c r="J716" s="210">
        <f t="shared" si="48"/>
        <v>11.480214948704322</v>
      </c>
      <c r="K716" s="210">
        <v>12</v>
      </c>
    </row>
    <row r="717" spans="1:15">
      <c r="A717" s="210">
        <v>198</v>
      </c>
      <c r="B717" s="206" t="s">
        <v>973</v>
      </c>
      <c r="C717" s="210">
        <v>1.3452999999999999</v>
      </c>
      <c r="D717" s="210">
        <v>8.0958000000000006</v>
      </c>
      <c r="E717" s="210">
        <v>0.20519999999999999</v>
      </c>
      <c r="F717" s="210">
        <f t="shared" si="46"/>
        <v>8.3010000000000002</v>
      </c>
      <c r="G717" s="210">
        <v>8.1021999999999998</v>
      </c>
      <c r="H717" s="210">
        <f t="shared" si="45"/>
        <v>0.19880000000000031</v>
      </c>
      <c r="I717" s="210">
        <f t="shared" si="47"/>
        <v>6.3999999999996837E-3</v>
      </c>
      <c r="J717" s="210">
        <f t="shared" si="48"/>
        <v>3.118908382066123</v>
      </c>
      <c r="K717" s="210">
        <v>21</v>
      </c>
      <c r="L717" s="212">
        <v>43164.628472222219</v>
      </c>
      <c r="M717" s="212">
        <v>43164.795138888891</v>
      </c>
      <c r="N717" s="206" t="s">
        <v>2568</v>
      </c>
      <c r="O717" s="210"/>
    </row>
    <row r="718" spans="1:15">
      <c r="A718" s="210">
        <v>198</v>
      </c>
      <c r="B718" s="210" t="s">
        <v>678</v>
      </c>
      <c r="C718" s="210">
        <v>1.319</v>
      </c>
      <c r="D718" s="210">
        <v>7.8014000000000001</v>
      </c>
      <c r="E718" s="210">
        <v>0.20369999999999999</v>
      </c>
      <c r="F718" s="210">
        <f t="shared" si="46"/>
        <v>8.0051000000000005</v>
      </c>
      <c r="G718" s="210">
        <v>7.8170999999999999</v>
      </c>
      <c r="H718" s="210">
        <f t="shared" si="45"/>
        <v>0.18800000000000061</v>
      </c>
      <c r="I718" s="210">
        <f t="shared" si="47"/>
        <v>1.5699999999999381E-2</v>
      </c>
      <c r="J718" s="210">
        <f t="shared" si="48"/>
        <v>7.7074128620517337</v>
      </c>
      <c r="K718" s="210">
        <v>22</v>
      </c>
      <c r="L718" s="212">
        <v>43164.628472222219</v>
      </c>
      <c r="M718" s="212">
        <v>43164.795138888891</v>
      </c>
      <c r="N718" s="206" t="s">
        <v>2568</v>
      </c>
      <c r="O718" s="210"/>
    </row>
    <row r="719" spans="1:15">
      <c r="A719" s="210">
        <v>198</v>
      </c>
      <c r="B719" s="215" t="s">
        <v>1588</v>
      </c>
      <c r="C719" s="210">
        <v>0.52729999999999999</v>
      </c>
      <c r="D719" s="210">
        <v>7.8711000000000002</v>
      </c>
      <c r="E719" s="210">
        <v>0.20219999999999999</v>
      </c>
      <c r="F719" s="210">
        <f t="shared" si="46"/>
        <v>8.0732999999999997</v>
      </c>
      <c r="G719" s="210">
        <v>7.8887999999999998</v>
      </c>
      <c r="H719" s="210">
        <f t="shared" si="45"/>
        <v>0.18449999999999989</v>
      </c>
      <c r="I719" s="210">
        <f t="shared" si="47"/>
        <v>1.7700000000000105E-2</v>
      </c>
      <c r="J719" s="210">
        <f t="shared" si="48"/>
        <v>8.7537091988131088</v>
      </c>
      <c r="K719" s="210">
        <v>23</v>
      </c>
      <c r="L719" s="212">
        <v>43164.628472222219</v>
      </c>
      <c r="M719" s="212">
        <v>43164.795138888891</v>
      </c>
      <c r="N719" s="206" t="s">
        <v>2568</v>
      </c>
      <c r="O719" s="210"/>
    </row>
    <row r="720" spans="1:15">
      <c r="A720" s="210">
        <v>198</v>
      </c>
      <c r="B720" s="215" t="s">
        <v>1265</v>
      </c>
      <c r="C720" s="210">
        <v>0.46010000000000001</v>
      </c>
      <c r="D720" s="210">
        <v>8.2189999999999994</v>
      </c>
      <c r="E720" s="210">
        <v>0.2006</v>
      </c>
      <c r="F720" s="210">
        <f t="shared" si="46"/>
        <v>8.4195999999999991</v>
      </c>
      <c r="G720" s="210">
        <v>8.2378</v>
      </c>
      <c r="H720" s="210">
        <f t="shared" si="45"/>
        <v>0.18179999999999907</v>
      </c>
      <c r="I720" s="210">
        <f t="shared" si="47"/>
        <v>1.8800000000000927E-2</v>
      </c>
      <c r="J720" s="210">
        <f t="shared" si="48"/>
        <v>9.3718843469595843</v>
      </c>
      <c r="K720" s="210">
        <v>24</v>
      </c>
      <c r="L720" s="212">
        <v>43164.628472222219</v>
      </c>
      <c r="M720" s="212">
        <v>43164.795138888891</v>
      </c>
      <c r="N720" s="206" t="s">
        <v>2568</v>
      </c>
      <c r="O720" s="210"/>
    </row>
    <row r="721" spans="1:15">
      <c r="A721" s="210">
        <v>199</v>
      </c>
      <c r="B721" s="206" t="s">
        <v>774</v>
      </c>
      <c r="C721" s="211">
        <v>1.4128000000000001</v>
      </c>
      <c r="D721" s="211">
        <v>10.702299999999999</v>
      </c>
      <c r="E721" s="211">
        <v>0.20180000000000001</v>
      </c>
      <c r="F721" s="210">
        <f t="shared" si="46"/>
        <v>10.9041</v>
      </c>
      <c r="G721" s="210">
        <v>10.708</v>
      </c>
      <c r="H721" s="210">
        <f t="shared" si="45"/>
        <v>0.1960999999999995</v>
      </c>
      <c r="I721" s="210">
        <f t="shared" si="47"/>
        <v>5.7000000000005102E-3</v>
      </c>
      <c r="J721" s="210">
        <f t="shared" si="48"/>
        <v>2.8245787908823141</v>
      </c>
      <c r="K721" s="210">
        <v>1</v>
      </c>
      <c r="N721" s="210"/>
      <c r="O721" s="210" t="s">
        <v>2575</v>
      </c>
    </row>
    <row r="722" spans="1:15">
      <c r="A722" s="210">
        <v>199</v>
      </c>
      <c r="B722" s="206" t="s">
        <v>802</v>
      </c>
      <c r="C722" s="211">
        <v>1.3551</v>
      </c>
      <c r="D722" s="211">
        <v>10.743499999999999</v>
      </c>
      <c r="E722" s="210">
        <v>0.20610000000000001</v>
      </c>
      <c r="F722" s="210">
        <f t="shared" si="46"/>
        <v>10.949599999999998</v>
      </c>
      <c r="G722" s="210">
        <v>10.750999999999999</v>
      </c>
      <c r="H722" s="210">
        <f t="shared" si="45"/>
        <v>0.198599999999999</v>
      </c>
      <c r="I722" s="210">
        <f t="shared" si="47"/>
        <v>7.5000000000010059E-3</v>
      </c>
      <c r="J722" s="210">
        <f t="shared" si="48"/>
        <v>3.6390101892290181</v>
      </c>
      <c r="K722" s="210">
        <v>2</v>
      </c>
      <c r="L722" s="210"/>
      <c r="M722" s="210"/>
      <c r="N722" s="210"/>
      <c r="O722" s="210"/>
    </row>
    <row r="723" spans="1:15">
      <c r="A723" s="210">
        <v>199</v>
      </c>
      <c r="B723" s="206" t="s">
        <v>1338</v>
      </c>
      <c r="C723" s="211">
        <v>0.46410000000000001</v>
      </c>
      <c r="D723" s="211">
        <v>8.1358999999999995</v>
      </c>
      <c r="E723" s="211">
        <v>0.2074</v>
      </c>
      <c r="F723" s="210">
        <f t="shared" si="46"/>
        <v>8.3432999999999993</v>
      </c>
      <c r="G723" s="210">
        <v>8.1542999999999992</v>
      </c>
      <c r="H723" s="210">
        <f t="shared" si="45"/>
        <v>0.18900000000000006</v>
      </c>
      <c r="I723" s="210">
        <f t="shared" si="47"/>
        <v>1.8399999999999944E-2</v>
      </c>
      <c r="J723" s="210">
        <f t="shared" si="48"/>
        <v>8.8717454194792413</v>
      </c>
      <c r="K723" s="210">
        <v>3</v>
      </c>
      <c r="L723" s="210"/>
      <c r="M723" s="210"/>
      <c r="N723" s="210"/>
      <c r="O723" s="210"/>
    </row>
    <row r="724" spans="1:15">
      <c r="A724" s="210">
        <v>199</v>
      </c>
      <c r="B724" s="210" t="s">
        <v>1173</v>
      </c>
      <c r="C724" s="211">
        <v>0.4622</v>
      </c>
      <c r="D724" s="211">
        <v>11.1212</v>
      </c>
      <c r="E724" s="211">
        <v>0.2011</v>
      </c>
      <c r="F724" s="210">
        <f t="shared" si="46"/>
        <v>11.3223</v>
      </c>
      <c r="G724" s="210">
        <v>11.144600000000001</v>
      </c>
      <c r="H724" s="210">
        <f t="shared" si="45"/>
        <v>0.17769999999999975</v>
      </c>
      <c r="I724" s="210">
        <f t="shared" si="47"/>
        <v>2.3400000000000254E-2</v>
      </c>
      <c r="J724" s="210">
        <f t="shared" si="48"/>
        <v>11.636001989060295</v>
      </c>
      <c r="K724" s="210">
        <v>4</v>
      </c>
      <c r="L724" s="210"/>
      <c r="M724" s="210"/>
      <c r="N724" s="210"/>
      <c r="O724" s="210"/>
    </row>
    <row r="725" spans="1:15">
      <c r="A725" s="207">
        <v>200</v>
      </c>
      <c r="B725" s="206" t="s">
        <v>838</v>
      </c>
      <c r="C725" s="206">
        <v>1.363</v>
      </c>
      <c r="D725" s="211">
        <v>11.7463</v>
      </c>
      <c r="E725" s="211">
        <v>0.20039999999999999</v>
      </c>
      <c r="F725" s="210">
        <f t="shared" si="46"/>
        <v>11.9467</v>
      </c>
      <c r="G725" s="210">
        <v>11.7552</v>
      </c>
      <c r="H725" s="210">
        <f t="shared" si="45"/>
        <v>0.19149999999999956</v>
      </c>
      <c r="I725" s="210">
        <f t="shared" si="47"/>
        <v>8.9000000000004353E-3</v>
      </c>
      <c r="J725" s="210">
        <f t="shared" si="48"/>
        <v>4.4411177644712749</v>
      </c>
      <c r="K725" s="210">
        <v>26</v>
      </c>
    </row>
    <row r="726" spans="1:15">
      <c r="A726" s="207">
        <v>200</v>
      </c>
      <c r="B726" s="206" t="s">
        <v>1341</v>
      </c>
      <c r="C726" s="206">
        <v>0.41339999999999999</v>
      </c>
      <c r="D726" s="211">
        <v>9.3222000000000005</v>
      </c>
      <c r="E726" s="211">
        <v>0.20119999999999999</v>
      </c>
      <c r="F726" s="210">
        <f t="shared" si="46"/>
        <v>9.5234000000000005</v>
      </c>
      <c r="G726" s="210">
        <v>9.3420000000000005</v>
      </c>
      <c r="H726" s="210">
        <f t="shared" si="45"/>
        <v>0.18140000000000001</v>
      </c>
      <c r="I726" s="210">
        <f t="shared" si="47"/>
        <v>1.9799999999999984E-2</v>
      </c>
      <c r="J726" s="210">
        <f t="shared" si="48"/>
        <v>9.8409542743538694</v>
      </c>
      <c r="K726" s="210">
        <v>16</v>
      </c>
    </row>
    <row r="727" spans="1:15">
      <c r="A727" s="206">
        <v>200</v>
      </c>
      <c r="B727" s="206" t="s">
        <v>1234</v>
      </c>
      <c r="C727" s="206">
        <v>0.49859999999999999</v>
      </c>
      <c r="D727" s="211">
        <v>11.1541</v>
      </c>
      <c r="E727" s="211">
        <v>0.2029</v>
      </c>
      <c r="F727" s="210">
        <f t="shared" si="46"/>
        <v>11.356999999999999</v>
      </c>
      <c r="G727" s="210">
        <v>11.176600000000001</v>
      </c>
      <c r="H727" s="210">
        <f t="shared" si="45"/>
        <v>0.18039999999999878</v>
      </c>
      <c r="I727" s="210">
        <f t="shared" si="47"/>
        <v>2.2500000000001213E-2</v>
      </c>
      <c r="J727" s="210">
        <f t="shared" si="48"/>
        <v>11.089206505668416</v>
      </c>
      <c r="K727" s="210">
        <v>26</v>
      </c>
    </row>
    <row r="728" spans="1:15">
      <c r="A728" s="207">
        <v>200</v>
      </c>
      <c r="B728" s="206" t="s">
        <v>782</v>
      </c>
      <c r="C728" s="206">
        <v>1.3246</v>
      </c>
      <c r="D728" s="211">
        <v>11.055</v>
      </c>
      <c r="E728" s="211">
        <v>0.20599999999999999</v>
      </c>
      <c r="F728" s="210">
        <f t="shared" si="46"/>
        <v>11.260999999999999</v>
      </c>
      <c r="G728" s="210">
        <v>11.0633</v>
      </c>
      <c r="H728" s="210">
        <f t="shared" si="45"/>
        <v>0.19769999999999932</v>
      </c>
      <c r="I728" s="210">
        <f t="shared" si="47"/>
        <v>8.300000000000668E-3</v>
      </c>
      <c r="J728" s="210">
        <f t="shared" si="48"/>
        <v>4.0291262135925576</v>
      </c>
      <c r="K728" s="210">
        <v>19</v>
      </c>
    </row>
    <row r="729" spans="1:15">
      <c r="A729" s="210">
        <v>201</v>
      </c>
      <c r="B729" s="206" t="s">
        <v>923</v>
      </c>
      <c r="C729" s="206">
        <v>1.4213</v>
      </c>
      <c r="D729" s="210">
        <v>9.8872</v>
      </c>
      <c r="E729" s="211">
        <v>0.20599999999999999</v>
      </c>
      <c r="F729" s="210">
        <f t="shared" si="46"/>
        <v>10.0932</v>
      </c>
      <c r="G729" s="210">
        <v>9.8940000000000001</v>
      </c>
      <c r="H729" s="210">
        <f t="shared" si="45"/>
        <v>0.19919999999999938</v>
      </c>
      <c r="I729" s="210">
        <f t="shared" si="47"/>
        <v>6.8000000000006111E-3</v>
      </c>
      <c r="J729" s="210">
        <f t="shared" si="48"/>
        <v>3.3009708737867043</v>
      </c>
      <c r="K729" s="210">
        <v>37</v>
      </c>
      <c r="L729" s="214">
        <v>43211</v>
      </c>
    </row>
    <row r="730" spans="1:15">
      <c r="A730" s="207">
        <v>201</v>
      </c>
      <c r="B730" s="206" t="s">
        <v>746</v>
      </c>
      <c r="C730" s="206">
        <v>1.3948</v>
      </c>
      <c r="D730" s="210">
        <v>10.5029</v>
      </c>
      <c r="E730" s="211">
        <v>0.20250000000000001</v>
      </c>
      <c r="F730" s="210">
        <f t="shared" si="46"/>
        <v>10.705400000000001</v>
      </c>
      <c r="G730" s="210">
        <v>10.509</v>
      </c>
      <c r="H730" s="210">
        <f t="shared" si="45"/>
        <v>0.19640000000000057</v>
      </c>
      <c r="I730" s="210">
        <f t="shared" si="47"/>
        <v>6.0999999999994392E-3</v>
      </c>
      <c r="J730" s="210">
        <f t="shared" si="48"/>
        <v>3.0123456790120686</v>
      </c>
      <c r="K730" s="210">
        <v>9</v>
      </c>
      <c r="L730" s="213">
        <v>43212</v>
      </c>
    </row>
    <row r="731" spans="1:15">
      <c r="A731" s="207">
        <v>201</v>
      </c>
      <c r="B731" s="206" t="s">
        <v>1343</v>
      </c>
      <c r="C731" s="206">
        <v>0.45</v>
      </c>
      <c r="D731" s="210">
        <v>8.7733000000000008</v>
      </c>
      <c r="E731" s="211">
        <v>0.20749999999999999</v>
      </c>
      <c r="F731" s="210">
        <f t="shared" si="46"/>
        <v>8.9808000000000003</v>
      </c>
      <c r="G731" s="210">
        <v>8.7985000000000007</v>
      </c>
      <c r="H731" s="210">
        <f t="shared" si="45"/>
        <v>0.18229999999999968</v>
      </c>
      <c r="I731" s="210">
        <f t="shared" si="47"/>
        <v>2.5200000000000305E-2</v>
      </c>
      <c r="J731" s="210">
        <f t="shared" si="48"/>
        <v>12.14457831325316</v>
      </c>
      <c r="K731" s="210">
        <v>20</v>
      </c>
      <c r="L731" s="213">
        <v>43213</v>
      </c>
      <c r="M731" s="213">
        <v>43213</v>
      </c>
    </row>
    <row r="732" spans="1:15">
      <c r="A732" s="206">
        <v>201</v>
      </c>
      <c r="B732" s="206" t="s">
        <v>1239</v>
      </c>
      <c r="C732" s="206">
        <v>0.41320000000000001</v>
      </c>
      <c r="D732" s="211">
        <v>9.7257999999999996</v>
      </c>
      <c r="E732" s="211">
        <v>0.20150000000000001</v>
      </c>
      <c r="F732" s="210">
        <f t="shared" si="46"/>
        <v>9.9272999999999989</v>
      </c>
      <c r="G732" s="210">
        <v>9.7493999999999996</v>
      </c>
      <c r="H732" s="210">
        <f t="shared" si="45"/>
        <v>0.17789999999999928</v>
      </c>
      <c r="I732" s="210">
        <f t="shared" si="47"/>
        <v>2.3600000000000732E-2</v>
      </c>
      <c r="J732" s="210">
        <f t="shared" si="48"/>
        <v>11.712158808933365</v>
      </c>
      <c r="K732" s="210">
        <v>21</v>
      </c>
    </row>
    <row r="733" spans="1:15">
      <c r="A733" s="210">
        <v>202</v>
      </c>
      <c r="B733" s="215" t="s">
        <v>959</v>
      </c>
      <c r="C733" s="210">
        <v>1.417</v>
      </c>
      <c r="D733" s="211">
        <v>11.153</v>
      </c>
      <c r="E733" s="211">
        <v>0.2039</v>
      </c>
      <c r="F733" s="210">
        <f t="shared" si="46"/>
        <v>11.356900000000001</v>
      </c>
      <c r="G733" s="210">
        <v>11.161</v>
      </c>
      <c r="H733" s="210">
        <f t="shared" si="45"/>
        <v>0.19590000000000174</v>
      </c>
      <c r="I733" s="210">
        <f t="shared" si="47"/>
        <v>7.9999999999982585E-3</v>
      </c>
      <c r="J733" s="210">
        <f t="shared" si="48"/>
        <v>3.9234919077970858</v>
      </c>
      <c r="K733" s="210">
        <v>18</v>
      </c>
      <c r="L733" s="217">
        <v>43185.385416666664</v>
      </c>
      <c r="M733" s="210"/>
      <c r="N733" s="210" t="s">
        <v>2574</v>
      </c>
      <c r="O733" s="210"/>
    </row>
    <row r="734" spans="1:15">
      <c r="A734" s="210">
        <v>202</v>
      </c>
      <c r="B734" s="215" t="s">
        <v>1006</v>
      </c>
      <c r="C734" s="210">
        <v>1.3778999999999999</v>
      </c>
      <c r="D734" s="211">
        <v>10.6349</v>
      </c>
      <c r="E734" s="211">
        <v>0.2041</v>
      </c>
      <c r="F734" s="210">
        <f t="shared" si="46"/>
        <v>10.839</v>
      </c>
      <c r="G734" s="210">
        <v>10.642899999999999</v>
      </c>
      <c r="H734" s="210">
        <f t="shared" si="45"/>
        <v>0.19610000000000127</v>
      </c>
      <c r="I734" s="210">
        <f t="shared" si="47"/>
        <v>7.9999999999987303E-3</v>
      </c>
      <c r="J734" s="210">
        <f t="shared" si="48"/>
        <v>3.9196472317485203</v>
      </c>
      <c r="K734" s="210">
        <v>19</v>
      </c>
      <c r="L734" s="217">
        <v>43185.385416666664</v>
      </c>
      <c r="M734" s="210"/>
      <c r="N734" s="210" t="s">
        <v>2574</v>
      </c>
      <c r="O734" s="210"/>
    </row>
    <row r="735" spans="1:15">
      <c r="A735" s="210">
        <v>202</v>
      </c>
      <c r="B735" s="215" t="s">
        <v>1280</v>
      </c>
      <c r="C735" s="210">
        <v>0.76239999999999997</v>
      </c>
      <c r="D735" s="211">
        <v>10.675000000000001</v>
      </c>
      <c r="E735" s="211">
        <v>0.20960000000000001</v>
      </c>
      <c r="F735" s="210">
        <f t="shared" si="46"/>
        <v>10.884600000000001</v>
      </c>
      <c r="G735" s="210">
        <v>10.742000000000001</v>
      </c>
      <c r="H735" s="210">
        <f t="shared" si="45"/>
        <v>0.14259999999999984</v>
      </c>
      <c r="I735" s="210">
        <f t="shared" si="47"/>
        <v>6.7000000000000171E-2</v>
      </c>
      <c r="J735" s="210">
        <f t="shared" si="48"/>
        <v>31.965648854961913</v>
      </c>
      <c r="K735" s="210">
        <v>20</v>
      </c>
      <c r="L735" s="217">
        <v>43185.385416666664</v>
      </c>
      <c r="M735" s="210"/>
      <c r="N735" s="210" t="s">
        <v>2574</v>
      </c>
      <c r="O735" s="210"/>
    </row>
    <row r="736" spans="1:15">
      <c r="A736" s="210">
        <v>202</v>
      </c>
      <c r="B736" s="215" t="s">
        <v>1277</v>
      </c>
      <c r="C736" s="210">
        <v>0.61229999999999996</v>
      </c>
      <c r="D736" s="211">
        <v>11.172000000000001</v>
      </c>
      <c r="E736" s="211">
        <v>0.2</v>
      </c>
      <c r="F736" s="210">
        <f t="shared" si="46"/>
        <v>11.372</v>
      </c>
      <c r="G736" s="210">
        <v>11.196400000000001</v>
      </c>
      <c r="H736" s="210">
        <f t="shared" si="45"/>
        <v>0.17559999999999931</v>
      </c>
      <c r="I736" s="210">
        <f t="shared" si="47"/>
        <v>2.4400000000000699E-2</v>
      </c>
      <c r="J736" s="210">
        <f t="shared" si="48"/>
        <v>12.200000000000349</v>
      </c>
      <c r="K736" s="210">
        <v>21</v>
      </c>
      <c r="L736" s="217">
        <v>43185.385416666664</v>
      </c>
      <c r="M736" s="210"/>
      <c r="N736" s="210" t="s">
        <v>2574</v>
      </c>
      <c r="O736" s="210"/>
    </row>
    <row r="737" spans="1:15">
      <c r="A737" s="207">
        <v>203</v>
      </c>
      <c r="B737" s="206" t="s">
        <v>1297</v>
      </c>
      <c r="C737" s="206">
        <v>0.57879999999999998</v>
      </c>
      <c r="D737" s="210">
        <v>10.1075</v>
      </c>
      <c r="E737" s="211">
        <v>0.1993</v>
      </c>
      <c r="F737" s="210">
        <f t="shared" si="46"/>
        <v>10.306799999999999</v>
      </c>
      <c r="G737" s="210">
        <v>10.126300000000001</v>
      </c>
      <c r="H737" s="210">
        <f t="shared" si="45"/>
        <v>0.18049999999999855</v>
      </c>
      <c r="I737" s="210">
        <f t="shared" si="47"/>
        <v>1.8800000000001454E-2</v>
      </c>
      <c r="J737" s="210">
        <f t="shared" si="48"/>
        <v>9.4330155544412708</v>
      </c>
      <c r="K737" s="210">
        <v>12</v>
      </c>
      <c r="L737" s="213">
        <v>43212</v>
      </c>
    </row>
    <row r="738" spans="1:15">
      <c r="A738" s="207">
        <v>203</v>
      </c>
      <c r="B738" s="206" t="s">
        <v>1405</v>
      </c>
      <c r="C738" s="206">
        <v>0.60440000000000005</v>
      </c>
      <c r="D738" s="210">
        <v>10.271599999999999</v>
      </c>
      <c r="E738" s="211">
        <v>0.20330000000000001</v>
      </c>
      <c r="F738" s="210">
        <f t="shared" si="46"/>
        <v>10.4749</v>
      </c>
      <c r="G738" s="210">
        <v>10.2941</v>
      </c>
      <c r="H738" s="210">
        <f t="shared" si="45"/>
        <v>0.18079999999999963</v>
      </c>
      <c r="I738" s="210">
        <f t="shared" si="47"/>
        <v>2.2500000000000381E-2</v>
      </c>
      <c r="J738" s="210">
        <f t="shared" si="48"/>
        <v>11.067388096409434</v>
      </c>
      <c r="K738" s="210">
        <v>14</v>
      </c>
      <c r="L738" s="213">
        <v>43212</v>
      </c>
    </row>
    <row r="739" spans="1:15">
      <c r="A739" s="207">
        <v>203</v>
      </c>
      <c r="B739" s="206" t="s">
        <v>799</v>
      </c>
      <c r="C739" s="210">
        <v>1.3754999999999999</v>
      </c>
      <c r="D739" s="211">
        <v>7.7732999999999999</v>
      </c>
      <c r="E739" s="211">
        <v>0.20039999999999999</v>
      </c>
      <c r="F739" s="210">
        <f t="shared" si="46"/>
        <v>7.9737</v>
      </c>
      <c r="G739" s="210">
        <v>7.7805999999999997</v>
      </c>
      <c r="H739" s="210">
        <f t="shared" si="45"/>
        <v>0.19310000000000027</v>
      </c>
      <c r="I739" s="210">
        <f t="shared" si="47"/>
        <v>7.2999999999997234E-3</v>
      </c>
      <c r="J739" s="210">
        <f t="shared" si="48"/>
        <v>3.642714570858145</v>
      </c>
      <c r="K739" s="210">
        <v>25</v>
      </c>
      <c r="L739" s="213">
        <v>43213</v>
      </c>
      <c r="M739" s="213">
        <v>43213</v>
      </c>
    </row>
    <row r="740" spans="1:15">
      <c r="A740" s="207">
        <v>203</v>
      </c>
      <c r="B740" s="206" t="s">
        <v>769</v>
      </c>
      <c r="C740" s="206">
        <v>1.3894</v>
      </c>
      <c r="D740" s="211">
        <v>9.1971000000000007</v>
      </c>
      <c r="E740" s="211">
        <v>0.20019999999999999</v>
      </c>
      <c r="F740" s="210">
        <f t="shared" si="46"/>
        <v>9.3973000000000013</v>
      </c>
      <c r="G740" s="210">
        <v>9.2055000000000007</v>
      </c>
      <c r="H740" s="210">
        <f t="shared" si="45"/>
        <v>0.19180000000000064</v>
      </c>
      <c r="I740" s="210">
        <f t="shared" si="47"/>
        <v>8.3999999999993524E-3</v>
      </c>
      <c r="J740" s="210">
        <f t="shared" si="48"/>
        <v>4.1958041958038725</v>
      </c>
      <c r="K740" s="210">
        <v>18</v>
      </c>
      <c r="L740" s="213">
        <v>43221</v>
      </c>
      <c r="M740" s="213">
        <v>43221</v>
      </c>
    </row>
    <row r="741" spans="1:15">
      <c r="A741" s="184">
        <v>204</v>
      </c>
      <c r="B741" s="210" t="s">
        <v>807</v>
      </c>
      <c r="C741" s="206">
        <v>1.3375999999999999</v>
      </c>
      <c r="D741" s="206">
        <v>7.0744999999999996</v>
      </c>
      <c r="E741" s="206">
        <v>0.20680000000000001</v>
      </c>
      <c r="F741" s="206">
        <f t="shared" si="46"/>
        <v>7.2812999999999999</v>
      </c>
      <c r="G741" s="206">
        <v>7.0857999999999999</v>
      </c>
      <c r="H741" s="206">
        <f t="shared" si="45"/>
        <v>0.19550000000000001</v>
      </c>
      <c r="I741" s="210">
        <f t="shared" si="47"/>
        <v>1.1300000000000004E-2</v>
      </c>
      <c r="J741" s="210">
        <f t="shared" si="48"/>
        <v>5.4642166344294019</v>
      </c>
      <c r="K741" s="206">
        <v>9</v>
      </c>
      <c r="L741" s="217">
        <v>43160.520833333336</v>
      </c>
      <c r="M741" s="217">
        <v>43160.6875</v>
      </c>
      <c r="N741" s="206" t="s">
        <v>2568</v>
      </c>
    </row>
    <row r="742" spans="1:15">
      <c r="A742" s="207">
        <v>204</v>
      </c>
      <c r="B742" s="206" t="s">
        <v>1410</v>
      </c>
      <c r="C742" s="206">
        <v>0.52149999999999996</v>
      </c>
      <c r="D742" s="210">
        <v>9.0312999999999999</v>
      </c>
      <c r="E742" s="211">
        <v>0.20649999999999999</v>
      </c>
      <c r="F742" s="210">
        <f t="shared" si="46"/>
        <v>9.2378</v>
      </c>
      <c r="G742" s="210">
        <v>9.0551999999999992</v>
      </c>
      <c r="H742" s="210">
        <f t="shared" ref="H742:H805" si="49">(F742-G742)</f>
        <v>0.18260000000000076</v>
      </c>
      <c r="I742" s="210">
        <f t="shared" si="47"/>
        <v>2.3899999999999227E-2</v>
      </c>
      <c r="J742" s="210">
        <f t="shared" si="48"/>
        <v>11.573849878934253</v>
      </c>
      <c r="K742" s="210">
        <v>17</v>
      </c>
      <c r="L742" s="213">
        <v>43212</v>
      </c>
    </row>
    <row r="743" spans="1:15">
      <c r="A743" s="207">
        <v>204</v>
      </c>
      <c r="B743" s="206" t="s">
        <v>1002</v>
      </c>
      <c r="C743" s="206">
        <v>1.4052</v>
      </c>
      <c r="D743" s="210">
        <v>8.0645000000000007</v>
      </c>
      <c r="E743" s="211">
        <v>0.20349999999999999</v>
      </c>
      <c r="F743" s="210">
        <f t="shared" si="46"/>
        <v>8.2680000000000007</v>
      </c>
      <c r="G743" s="210">
        <v>8.0704999999999991</v>
      </c>
      <c r="H743" s="210">
        <f t="shared" si="49"/>
        <v>0.19750000000000156</v>
      </c>
      <c r="I743" s="210">
        <f t="shared" si="47"/>
        <v>5.9999999999984233E-3</v>
      </c>
      <c r="J743" s="210">
        <f t="shared" si="48"/>
        <v>2.9484029484021739</v>
      </c>
      <c r="K743" s="210">
        <v>34</v>
      </c>
      <c r="L743" s="213">
        <v>43212</v>
      </c>
    </row>
    <row r="744" spans="1:15">
      <c r="A744" s="207">
        <v>204</v>
      </c>
      <c r="B744" s="206" t="s">
        <v>1236</v>
      </c>
      <c r="C744" s="206">
        <v>0.49020000000000002</v>
      </c>
      <c r="D744" s="211">
        <v>8.0884</v>
      </c>
      <c r="E744" s="211">
        <v>0.2</v>
      </c>
      <c r="F744" s="210">
        <f t="shared" si="46"/>
        <v>8.2883999999999993</v>
      </c>
      <c r="G744" s="210">
        <v>8.1113999999999997</v>
      </c>
      <c r="H744" s="210">
        <f t="shared" si="49"/>
        <v>0.1769999999999996</v>
      </c>
      <c r="I744" s="210">
        <f t="shared" si="47"/>
        <v>2.3000000000000409E-2</v>
      </c>
      <c r="J744" s="210">
        <f t="shared" si="48"/>
        <v>11.500000000000204</v>
      </c>
      <c r="K744" s="210">
        <v>2</v>
      </c>
    </row>
    <row r="745" spans="1:15">
      <c r="A745" s="210">
        <v>205</v>
      </c>
      <c r="B745" s="210" t="s">
        <v>1049</v>
      </c>
      <c r="C745" s="206">
        <v>1.4713000000000001</v>
      </c>
      <c r="D745" s="206">
        <v>11.2583</v>
      </c>
      <c r="E745" s="206">
        <v>0.2029</v>
      </c>
      <c r="F745" s="206">
        <f t="shared" si="46"/>
        <v>11.4612</v>
      </c>
      <c r="G745" s="206">
        <v>11.267799999999999</v>
      </c>
      <c r="H745" s="206">
        <f t="shared" si="49"/>
        <v>0.19340000000000046</v>
      </c>
      <c r="I745" s="210">
        <f t="shared" si="47"/>
        <v>9.4999999999995366E-3</v>
      </c>
      <c r="J745" s="210">
        <f t="shared" si="48"/>
        <v>4.6821094135039614</v>
      </c>
      <c r="K745" s="206">
        <v>5</v>
      </c>
      <c r="L745" s="217">
        <v>43160.520833333336</v>
      </c>
      <c r="M745" s="217">
        <v>43160.6875</v>
      </c>
      <c r="N745" s="206" t="s">
        <v>2568</v>
      </c>
    </row>
    <row r="746" spans="1:15">
      <c r="A746" s="210">
        <v>205</v>
      </c>
      <c r="B746" s="210" t="s">
        <v>876</v>
      </c>
      <c r="C746" s="206">
        <v>1.4040999999999999</v>
      </c>
      <c r="D746" s="206">
        <v>7.9531999999999998</v>
      </c>
      <c r="E746" s="206">
        <v>0.20480000000000001</v>
      </c>
      <c r="F746" s="206">
        <f t="shared" si="46"/>
        <v>8.1579999999999995</v>
      </c>
      <c r="G746" s="206">
        <v>7.9816000000000003</v>
      </c>
      <c r="H746" s="206">
        <f t="shared" si="49"/>
        <v>0.17639999999999922</v>
      </c>
      <c r="I746" s="210">
        <f t="shared" si="47"/>
        <v>2.8400000000000786E-2</v>
      </c>
      <c r="J746" s="210">
        <f t="shared" si="48"/>
        <v>13.867187500000384</v>
      </c>
      <c r="K746" s="206">
        <v>6</v>
      </c>
      <c r="L746" s="217">
        <v>43160.520833333336</v>
      </c>
      <c r="M746" s="217">
        <v>43160.6875</v>
      </c>
      <c r="N746" s="206" t="s">
        <v>2568</v>
      </c>
    </row>
    <row r="747" spans="1:15">
      <c r="A747" s="210">
        <v>205</v>
      </c>
      <c r="B747" s="210" t="s">
        <v>1382</v>
      </c>
      <c r="C747" s="206">
        <v>0.4955</v>
      </c>
      <c r="D747" s="206">
        <v>8.1356999999999999</v>
      </c>
      <c r="E747" s="206">
        <v>0.2049</v>
      </c>
      <c r="F747" s="206">
        <f t="shared" si="46"/>
        <v>8.3406000000000002</v>
      </c>
      <c r="G747" s="206">
        <v>8.1722000000000001</v>
      </c>
      <c r="H747" s="206">
        <f t="shared" si="49"/>
        <v>0.16840000000000011</v>
      </c>
      <c r="I747" s="210">
        <f t="shared" si="47"/>
        <v>3.6499999999999894E-2</v>
      </c>
      <c r="J747" s="210">
        <f t="shared" si="48"/>
        <v>17.813567593948214</v>
      </c>
      <c r="K747" s="206">
        <v>7</v>
      </c>
      <c r="L747" s="217">
        <v>43160.520833333336</v>
      </c>
      <c r="M747" s="217">
        <v>43160.6875</v>
      </c>
      <c r="N747" s="206" t="s">
        <v>2568</v>
      </c>
    </row>
    <row r="748" spans="1:15">
      <c r="A748" s="210">
        <v>205</v>
      </c>
      <c r="B748" s="210" t="s">
        <v>1429</v>
      </c>
      <c r="C748" s="206">
        <v>0.52459999999999996</v>
      </c>
      <c r="D748" s="206">
        <v>11.0524</v>
      </c>
      <c r="E748" s="206">
        <v>0.20369999999999999</v>
      </c>
      <c r="F748" s="206">
        <f t="shared" si="46"/>
        <v>11.2561</v>
      </c>
      <c r="G748" s="206">
        <v>11.097300000000001</v>
      </c>
      <c r="H748" s="206">
        <f t="shared" si="49"/>
        <v>0.15879999999999939</v>
      </c>
      <c r="I748" s="210">
        <f t="shared" si="47"/>
        <v>4.4900000000000606E-2</v>
      </c>
      <c r="J748" s="210">
        <f t="shared" si="48"/>
        <v>22.042218949435743</v>
      </c>
      <c r="K748" s="206">
        <v>8</v>
      </c>
      <c r="L748" s="217">
        <v>43160.520833333336</v>
      </c>
      <c r="M748" s="217">
        <v>43160.6875</v>
      </c>
      <c r="N748" s="206" t="s">
        <v>2568</v>
      </c>
    </row>
    <row r="749" spans="1:15">
      <c r="A749" s="210">
        <v>206</v>
      </c>
      <c r="B749" s="215" t="s">
        <v>813</v>
      </c>
      <c r="C749" s="210">
        <v>1.3629</v>
      </c>
      <c r="D749" s="210">
        <v>8.0951000000000004</v>
      </c>
      <c r="E749" s="211">
        <v>0.2041</v>
      </c>
      <c r="F749" s="210">
        <f t="shared" si="46"/>
        <v>8.2992000000000008</v>
      </c>
      <c r="G749" s="210">
        <v>8.1071000000000009</v>
      </c>
      <c r="H749" s="210">
        <f t="shared" si="49"/>
        <v>0.19209999999999994</v>
      </c>
      <c r="I749" s="210">
        <f t="shared" si="47"/>
        <v>1.2000000000000066E-2</v>
      </c>
      <c r="J749" s="210">
        <f t="shared" si="48"/>
        <v>5.8794708476237458</v>
      </c>
      <c r="K749" s="210">
        <v>11</v>
      </c>
      <c r="L749" s="214">
        <v>43187</v>
      </c>
      <c r="M749" s="214">
        <v>43187</v>
      </c>
      <c r="N749" s="210"/>
      <c r="O749" s="210"/>
    </row>
    <row r="750" spans="1:15">
      <c r="A750" s="210">
        <v>206</v>
      </c>
      <c r="B750" s="215" t="s">
        <v>907</v>
      </c>
      <c r="C750" s="210">
        <v>1.468</v>
      </c>
      <c r="D750" s="210">
        <v>8.9577000000000009</v>
      </c>
      <c r="E750" s="211">
        <v>0.20619999999999999</v>
      </c>
      <c r="F750" s="210">
        <f t="shared" si="46"/>
        <v>9.1639000000000017</v>
      </c>
      <c r="G750" s="210">
        <v>8.9783000000000008</v>
      </c>
      <c r="H750" s="210">
        <f t="shared" si="49"/>
        <v>0.18560000000000088</v>
      </c>
      <c r="I750" s="210">
        <f t="shared" si="47"/>
        <v>2.0599999999999119E-2</v>
      </c>
      <c r="J750" s="210">
        <f t="shared" si="48"/>
        <v>9.9903006789520461</v>
      </c>
      <c r="K750" s="210">
        <v>12</v>
      </c>
      <c r="L750" s="214">
        <v>43187</v>
      </c>
      <c r="M750" s="214">
        <v>43187</v>
      </c>
      <c r="N750" s="210"/>
      <c r="O750" s="210"/>
    </row>
    <row r="751" spans="1:15">
      <c r="A751" s="210">
        <v>206</v>
      </c>
      <c r="B751" s="215" t="s">
        <v>1159</v>
      </c>
      <c r="C751" s="210">
        <v>0.49709999999999999</v>
      </c>
      <c r="D751" s="210">
        <v>11.7463</v>
      </c>
      <c r="E751" s="211">
        <v>0.20200000000000001</v>
      </c>
      <c r="F751" s="210">
        <f t="shared" si="46"/>
        <v>11.9483</v>
      </c>
      <c r="G751" s="210">
        <v>11.773400000000001</v>
      </c>
      <c r="H751" s="210">
        <f t="shared" si="49"/>
        <v>0.17489999999999917</v>
      </c>
      <c r="I751" s="210">
        <f t="shared" si="47"/>
        <v>2.7100000000000846E-2</v>
      </c>
      <c r="J751" s="210">
        <f t="shared" si="48"/>
        <v>13.415841584158834</v>
      </c>
      <c r="K751" s="210">
        <v>13</v>
      </c>
      <c r="L751" s="214">
        <v>43187</v>
      </c>
      <c r="M751" s="214">
        <v>43187</v>
      </c>
      <c r="N751" s="210"/>
      <c r="O751" s="210"/>
    </row>
    <row r="752" spans="1:15">
      <c r="A752" s="210">
        <v>206</v>
      </c>
      <c r="B752" s="215" t="s">
        <v>1373</v>
      </c>
      <c r="C752" s="210">
        <v>0.61060000000000003</v>
      </c>
      <c r="D752" s="210">
        <v>9.4850999999999992</v>
      </c>
      <c r="E752" s="211">
        <v>0.2019</v>
      </c>
      <c r="F752" s="210">
        <f t="shared" si="46"/>
        <v>9.6869999999999994</v>
      </c>
      <c r="G752" s="210">
        <v>9.5200999999999993</v>
      </c>
      <c r="H752" s="210">
        <f t="shared" si="49"/>
        <v>0.16690000000000005</v>
      </c>
      <c r="I752" s="210">
        <f t="shared" si="47"/>
        <v>3.4999999999999948E-2</v>
      </c>
      <c r="J752" s="210">
        <f t="shared" si="48"/>
        <v>17.335314512134694</v>
      </c>
      <c r="K752" s="210">
        <v>14</v>
      </c>
      <c r="L752" s="214">
        <v>43187</v>
      </c>
      <c r="M752" s="214">
        <v>43187</v>
      </c>
      <c r="N752" s="210"/>
      <c r="O752" s="210"/>
    </row>
    <row r="753" spans="1:15">
      <c r="A753" s="210">
        <v>207</v>
      </c>
      <c r="B753" s="210" t="s">
        <v>992</v>
      </c>
      <c r="C753" s="210">
        <v>1.1487000000000001</v>
      </c>
      <c r="D753" s="211">
        <v>10.565200000000001</v>
      </c>
      <c r="E753" s="211">
        <v>0.20499999999999999</v>
      </c>
      <c r="F753" s="210">
        <f t="shared" si="46"/>
        <v>10.770200000000001</v>
      </c>
      <c r="G753" s="210">
        <v>10.5845</v>
      </c>
      <c r="H753" s="210">
        <f t="shared" si="49"/>
        <v>0.18570000000000064</v>
      </c>
      <c r="I753" s="210">
        <f t="shared" si="47"/>
        <v>1.9299999999999345E-2</v>
      </c>
      <c r="J753" s="210">
        <f t="shared" si="48"/>
        <v>9.4146341463411449</v>
      </c>
      <c r="K753" s="210">
        <v>5</v>
      </c>
      <c r="L753" s="214">
        <v>43197</v>
      </c>
      <c r="M753" s="214">
        <v>43197</v>
      </c>
      <c r="N753" s="210"/>
      <c r="O753" s="210"/>
    </row>
    <row r="754" spans="1:15">
      <c r="A754" s="210">
        <v>207</v>
      </c>
      <c r="B754" s="210" t="s">
        <v>883</v>
      </c>
      <c r="C754" s="210">
        <v>1.3046</v>
      </c>
      <c r="D754" s="211">
        <v>9.1372999999999998</v>
      </c>
      <c r="E754" s="211">
        <v>0.20169999999999999</v>
      </c>
      <c r="F754" s="210">
        <f t="shared" si="46"/>
        <v>9.3390000000000004</v>
      </c>
      <c r="G754" s="210">
        <v>9.1700999999999997</v>
      </c>
      <c r="H754" s="210">
        <f t="shared" si="49"/>
        <v>0.16890000000000072</v>
      </c>
      <c r="I754" s="210">
        <f t="shared" si="47"/>
        <v>3.2799999999999274E-2</v>
      </c>
      <c r="J754" s="210">
        <f t="shared" si="48"/>
        <v>16.261774913237122</v>
      </c>
      <c r="K754" s="210">
        <v>6</v>
      </c>
      <c r="L754" s="214">
        <v>43197</v>
      </c>
      <c r="M754" s="214">
        <v>43197</v>
      </c>
      <c r="N754" s="210"/>
      <c r="O754" s="210"/>
    </row>
    <row r="755" spans="1:15">
      <c r="A755" s="210">
        <v>207</v>
      </c>
      <c r="B755" s="210" t="s">
        <v>1510</v>
      </c>
      <c r="C755" s="210">
        <v>0.51390000000000002</v>
      </c>
      <c r="D755" s="211">
        <v>9.0518999999999998</v>
      </c>
      <c r="E755" s="211">
        <v>0.2</v>
      </c>
      <c r="F755" s="210">
        <f t="shared" si="46"/>
        <v>9.2518999999999991</v>
      </c>
      <c r="G755" s="210">
        <v>9.0950000000000006</v>
      </c>
      <c r="H755" s="210">
        <f t="shared" si="49"/>
        <v>0.15689999999999849</v>
      </c>
      <c r="I755" s="210">
        <f t="shared" si="47"/>
        <v>4.3100000000001526E-2</v>
      </c>
      <c r="J755" s="210">
        <f t="shared" si="48"/>
        <v>21.550000000000765</v>
      </c>
      <c r="K755" s="210">
        <v>7</v>
      </c>
      <c r="L755" s="214">
        <v>43197</v>
      </c>
      <c r="M755" s="214">
        <v>43197</v>
      </c>
      <c r="N755" s="210"/>
      <c r="O755" s="210"/>
    </row>
    <row r="756" spans="1:15">
      <c r="A756" s="210">
        <v>207</v>
      </c>
      <c r="B756" s="210" t="s">
        <v>1476</v>
      </c>
      <c r="C756" s="210">
        <v>0.54110000000000003</v>
      </c>
      <c r="D756" s="211">
        <v>10.6175</v>
      </c>
      <c r="E756" s="211">
        <v>0.2</v>
      </c>
      <c r="F756" s="210">
        <f t="shared" si="46"/>
        <v>10.817499999999999</v>
      </c>
      <c r="G756" s="210">
        <v>10.6647</v>
      </c>
      <c r="H756" s="210">
        <f t="shared" si="49"/>
        <v>0.15279999999999916</v>
      </c>
      <c r="I756" s="210">
        <f t="shared" si="47"/>
        <v>4.7200000000000852E-2</v>
      </c>
      <c r="J756" s="210">
        <f t="shared" si="48"/>
        <v>23.600000000000428</v>
      </c>
      <c r="K756" s="210">
        <v>8</v>
      </c>
      <c r="L756" s="214">
        <v>43197</v>
      </c>
      <c r="M756" s="214">
        <v>43197</v>
      </c>
      <c r="N756" s="210"/>
      <c r="O756" s="210"/>
    </row>
    <row r="757" spans="1:15">
      <c r="A757" s="210">
        <v>208</v>
      </c>
      <c r="B757" s="215" t="s">
        <v>692</v>
      </c>
      <c r="C757" s="210">
        <v>1.3623000000000001</v>
      </c>
      <c r="D757" s="210">
        <v>8.9587000000000003</v>
      </c>
      <c r="E757" s="210">
        <v>0.20549999999999999</v>
      </c>
      <c r="F757" s="210">
        <f t="shared" si="46"/>
        <v>9.164200000000001</v>
      </c>
      <c r="G757" s="210">
        <v>8.9741999999999997</v>
      </c>
      <c r="H757" s="210">
        <f t="shared" si="49"/>
        <v>0.19000000000000128</v>
      </c>
      <c r="I757" s="210">
        <f t="shared" si="47"/>
        <v>1.5499999999998709E-2</v>
      </c>
      <c r="J757" s="210">
        <f t="shared" si="48"/>
        <v>7.5425790754251629</v>
      </c>
      <c r="K757" s="210">
        <v>5</v>
      </c>
      <c r="L757" s="212">
        <v>43171.520833333336</v>
      </c>
      <c r="M757" s="212">
        <v>43171.6875</v>
      </c>
      <c r="N757" s="206" t="s">
        <v>2568</v>
      </c>
      <c r="O757" s="210"/>
    </row>
    <row r="758" spans="1:15">
      <c r="A758" s="210">
        <v>208</v>
      </c>
      <c r="B758" s="215" t="s">
        <v>797</v>
      </c>
      <c r="C758" s="210">
        <v>1.2427999999999999</v>
      </c>
      <c r="D758" s="210">
        <v>7.4835000000000003</v>
      </c>
      <c r="E758" s="210">
        <v>0.20280000000000001</v>
      </c>
      <c r="F758" s="210">
        <f t="shared" si="46"/>
        <v>7.6863000000000001</v>
      </c>
      <c r="G758" s="210">
        <v>7.5007999999999999</v>
      </c>
      <c r="H758" s="210">
        <f t="shared" si="49"/>
        <v>0.18550000000000022</v>
      </c>
      <c r="I758" s="210">
        <f t="shared" si="47"/>
        <v>1.7299999999999788E-2</v>
      </c>
      <c r="J758" s="210">
        <f t="shared" si="48"/>
        <v>8.5305719921103496</v>
      </c>
      <c r="K758" s="210">
        <v>6</v>
      </c>
      <c r="L758" s="212">
        <v>43171.520833333336</v>
      </c>
      <c r="M758" s="212">
        <v>43171.6875</v>
      </c>
      <c r="N758" s="206" t="s">
        <v>2568</v>
      </c>
      <c r="O758" s="210"/>
    </row>
    <row r="759" spans="1:15">
      <c r="A759" s="210">
        <v>208</v>
      </c>
      <c r="B759" s="215" t="s">
        <v>1542</v>
      </c>
      <c r="C759" s="210">
        <v>0.60719999999999996</v>
      </c>
      <c r="D759" s="210">
        <v>7.0932000000000004</v>
      </c>
      <c r="E759" s="210">
        <v>0.20119999999999999</v>
      </c>
      <c r="F759" s="210">
        <f t="shared" si="46"/>
        <v>7.2944000000000004</v>
      </c>
      <c r="G759" s="210">
        <v>7.1178999999999997</v>
      </c>
      <c r="H759" s="210">
        <f t="shared" si="49"/>
        <v>0.17650000000000077</v>
      </c>
      <c r="I759" s="210">
        <f t="shared" si="47"/>
        <v>2.4699999999999223E-2</v>
      </c>
      <c r="J759" s="210">
        <f t="shared" si="48"/>
        <v>12.276341948309753</v>
      </c>
      <c r="K759" s="210">
        <v>7</v>
      </c>
      <c r="L759" s="212">
        <v>43171.520833333336</v>
      </c>
      <c r="M759" s="212">
        <v>43171.6875</v>
      </c>
      <c r="N759" s="206" t="s">
        <v>2568</v>
      </c>
      <c r="O759" s="210"/>
    </row>
    <row r="760" spans="1:15">
      <c r="A760" s="210">
        <v>208</v>
      </c>
      <c r="B760" s="215" t="s">
        <v>1340</v>
      </c>
      <c r="C760" s="210">
        <v>0.63100000000000001</v>
      </c>
      <c r="D760" s="210">
        <v>8.1204000000000001</v>
      </c>
      <c r="E760" s="210">
        <v>0.20069999999999999</v>
      </c>
      <c r="F760" s="210">
        <f t="shared" si="46"/>
        <v>8.3210999999999995</v>
      </c>
      <c r="G760" s="210">
        <v>8.1574000000000009</v>
      </c>
      <c r="H760" s="210">
        <f t="shared" si="49"/>
        <v>0.16369999999999862</v>
      </c>
      <c r="I760" s="210">
        <f t="shared" si="47"/>
        <v>3.7000000000001365E-2</v>
      </c>
      <c r="J760" s="210">
        <f t="shared" si="48"/>
        <v>18.435475834579655</v>
      </c>
      <c r="K760" s="210">
        <v>8</v>
      </c>
      <c r="L760" s="212">
        <v>43171.520833333336</v>
      </c>
      <c r="M760" s="212">
        <v>43171.6875</v>
      </c>
      <c r="N760" s="206" t="s">
        <v>2568</v>
      </c>
      <c r="O760" s="210"/>
    </row>
    <row r="761" spans="1:15">
      <c r="A761" s="210">
        <v>209</v>
      </c>
      <c r="B761" s="210" t="s">
        <v>999</v>
      </c>
      <c r="C761" s="210">
        <v>1.3449</v>
      </c>
      <c r="D761" s="210">
        <v>11.0547</v>
      </c>
      <c r="E761" s="210">
        <v>0.20760000000000001</v>
      </c>
      <c r="F761" s="210">
        <f t="shared" si="46"/>
        <v>11.2623</v>
      </c>
      <c r="G761" s="210">
        <v>11.0677</v>
      </c>
      <c r="H761" s="210">
        <f t="shared" si="49"/>
        <v>0.19459999999999944</v>
      </c>
      <c r="I761" s="210">
        <f t="shared" si="47"/>
        <v>1.3000000000000567E-2</v>
      </c>
      <c r="J761" s="210">
        <f t="shared" si="48"/>
        <v>6.2620423892102917</v>
      </c>
      <c r="K761" s="210">
        <v>1</v>
      </c>
      <c r="L761" s="214">
        <v>43174</v>
      </c>
      <c r="M761" s="214">
        <v>43174</v>
      </c>
      <c r="N761" s="210" t="s">
        <v>2574</v>
      </c>
      <c r="O761" s="210" t="s">
        <v>2573</v>
      </c>
    </row>
    <row r="762" spans="1:15">
      <c r="A762" s="210">
        <v>209</v>
      </c>
      <c r="B762" s="210" t="s">
        <v>870</v>
      </c>
      <c r="C762" s="210">
        <v>1.4764999999999999</v>
      </c>
      <c r="D762" s="210">
        <v>11.862399999999999</v>
      </c>
      <c r="E762" s="210">
        <v>0.20419999999999999</v>
      </c>
      <c r="F762" s="210">
        <f t="shared" si="46"/>
        <v>12.066599999999999</v>
      </c>
      <c r="G762" s="210">
        <v>11.8809</v>
      </c>
      <c r="H762" s="210">
        <f t="shared" si="49"/>
        <v>0.18569999999999887</v>
      </c>
      <c r="I762" s="210">
        <f t="shared" si="47"/>
        <v>1.8500000000001127E-2</v>
      </c>
      <c r="J762" s="210">
        <f t="shared" si="48"/>
        <v>9.0597453476988878</v>
      </c>
      <c r="K762" s="210">
        <v>2</v>
      </c>
      <c r="L762" s="214">
        <v>43174</v>
      </c>
      <c r="M762" s="214">
        <v>43174</v>
      </c>
      <c r="N762" s="210" t="s">
        <v>2574</v>
      </c>
      <c r="O762" s="210" t="s">
        <v>2573</v>
      </c>
    </row>
    <row r="763" spans="1:15">
      <c r="A763" s="210">
        <v>209</v>
      </c>
      <c r="B763" s="210" t="s">
        <v>1413</v>
      </c>
      <c r="C763" s="210">
        <v>0.6653</v>
      </c>
      <c r="D763" s="210">
        <v>7.0747</v>
      </c>
      <c r="E763" s="210">
        <v>0.2049</v>
      </c>
      <c r="F763" s="210">
        <f t="shared" si="46"/>
        <v>7.2796000000000003</v>
      </c>
      <c r="G763" s="210">
        <v>7.1105</v>
      </c>
      <c r="H763" s="210">
        <f t="shared" si="49"/>
        <v>0.16910000000000025</v>
      </c>
      <c r="I763" s="210">
        <f t="shared" si="47"/>
        <v>3.5799999999999749E-2</v>
      </c>
      <c r="J763" s="210">
        <f t="shared" si="48"/>
        <v>17.471937530502561</v>
      </c>
      <c r="K763" s="210">
        <v>3</v>
      </c>
      <c r="L763" s="214">
        <v>43174</v>
      </c>
      <c r="M763" s="214">
        <v>43174</v>
      </c>
      <c r="N763" s="210" t="s">
        <v>2574</v>
      </c>
      <c r="O763" s="210" t="s">
        <v>2569</v>
      </c>
    </row>
    <row r="764" spans="1:15">
      <c r="A764" s="210">
        <v>209</v>
      </c>
      <c r="B764" s="210" t="s">
        <v>1446</v>
      </c>
      <c r="C764" s="210">
        <v>0.55049999999999999</v>
      </c>
      <c r="D764" s="210">
        <v>8.7682000000000002</v>
      </c>
      <c r="E764" s="210">
        <v>0.20119999999999999</v>
      </c>
      <c r="F764" s="210">
        <f t="shared" si="46"/>
        <v>8.9694000000000003</v>
      </c>
      <c r="G764" s="210">
        <v>8.8010999999999999</v>
      </c>
      <c r="H764" s="210">
        <f t="shared" si="49"/>
        <v>0.16830000000000034</v>
      </c>
      <c r="I764" s="210">
        <f t="shared" si="47"/>
        <v>3.2899999999999652E-2</v>
      </c>
      <c r="J764" s="210">
        <f t="shared" si="48"/>
        <v>16.351888667991876</v>
      </c>
      <c r="K764" s="210">
        <v>4</v>
      </c>
      <c r="L764" s="214">
        <v>43174</v>
      </c>
      <c r="M764" s="214">
        <v>43174</v>
      </c>
      <c r="N764" s="210" t="s">
        <v>2574</v>
      </c>
      <c r="O764" s="210" t="s">
        <v>2569</v>
      </c>
    </row>
    <row r="765" spans="1:15">
      <c r="A765" s="206">
        <v>210</v>
      </c>
      <c r="B765" s="206" t="s">
        <v>801</v>
      </c>
      <c r="C765" s="206">
        <v>1.3895</v>
      </c>
      <c r="D765" s="210">
        <v>8.1191999999999993</v>
      </c>
      <c r="E765" s="211">
        <v>0.20680000000000001</v>
      </c>
      <c r="F765" s="210">
        <f t="shared" si="46"/>
        <v>8.3259999999999987</v>
      </c>
      <c r="G765" s="210">
        <v>8.141</v>
      </c>
      <c r="H765" s="210">
        <f t="shared" si="49"/>
        <v>0.18499999999999872</v>
      </c>
      <c r="I765" s="210">
        <f t="shared" si="47"/>
        <v>2.1800000000001291E-2</v>
      </c>
      <c r="J765" s="210">
        <f t="shared" si="48"/>
        <v>10.541586073501591</v>
      </c>
      <c r="K765" s="210">
        <v>42</v>
      </c>
      <c r="L765" s="213">
        <v>43212</v>
      </c>
    </row>
    <row r="766" spans="1:15">
      <c r="A766" s="207">
        <v>210</v>
      </c>
      <c r="B766" s="206" t="s">
        <v>1330</v>
      </c>
      <c r="C766" s="206">
        <v>0.5302</v>
      </c>
      <c r="D766" s="211">
        <v>8.8605</v>
      </c>
      <c r="E766" s="211">
        <v>0.20799999999999999</v>
      </c>
      <c r="F766" s="210">
        <f t="shared" si="46"/>
        <v>9.0685000000000002</v>
      </c>
      <c r="G766" s="210">
        <v>8.8939000000000004</v>
      </c>
      <c r="H766" s="210">
        <f t="shared" si="49"/>
        <v>0.17459999999999987</v>
      </c>
      <c r="I766" s="210">
        <f t="shared" si="47"/>
        <v>3.3400000000000124E-2</v>
      </c>
      <c r="J766" s="210">
        <f t="shared" si="48"/>
        <v>16.057692307692367</v>
      </c>
      <c r="K766" s="210">
        <v>11</v>
      </c>
      <c r="L766" s="213">
        <v>43221</v>
      </c>
      <c r="M766" s="213">
        <v>43221</v>
      </c>
    </row>
    <row r="767" spans="1:15">
      <c r="A767" s="207">
        <v>210</v>
      </c>
      <c r="B767" s="206" t="s">
        <v>1179</v>
      </c>
      <c r="C767" s="206">
        <v>0.60350000000000004</v>
      </c>
      <c r="D767" s="211">
        <v>10.697900000000001</v>
      </c>
      <c r="E767" s="211">
        <v>0.2016</v>
      </c>
      <c r="F767" s="210">
        <f t="shared" si="46"/>
        <v>10.8995</v>
      </c>
      <c r="G767" s="210">
        <v>10.7323</v>
      </c>
      <c r="H767" s="210">
        <f t="shared" si="49"/>
        <v>0.16719999999999935</v>
      </c>
      <c r="I767" s="210">
        <f t="shared" si="47"/>
        <v>3.4400000000000652E-2</v>
      </c>
      <c r="J767" s="210">
        <f t="shared" si="48"/>
        <v>17.063492063492387</v>
      </c>
      <c r="K767" s="210">
        <v>21</v>
      </c>
    </row>
    <row r="768" spans="1:15">
      <c r="A768" s="207">
        <v>210</v>
      </c>
      <c r="B768" s="206" t="s">
        <v>749</v>
      </c>
      <c r="C768" s="206">
        <v>1.4152</v>
      </c>
      <c r="D768" s="211">
        <v>8.1193000000000008</v>
      </c>
      <c r="E768" s="211">
        <v>0.2087</v>
      </c>
      <c r="F768" s="210">
        <f t="shared" si="46"/>
        <v>8.3280000000000012</v>
      </c>
      <c r="G768" s="210">
        <v>8.1370000000000005</v>
      </c>
      <c r="H768" s="210">
        <f t="shared" si="49"/>
        <v>0.19100000000000072</v>
      </c>
      <c r="I768" s="210">
        <f t="shared" si="47"/>
        <v>1.7699999999999272E-2</v>
      </c>
      <c r="J768" s="210">
        <f t="shared" si="48"/>
        <v>8.4810733109723397</v>
      </c>
      <c r="K768" s="210">
        <v>3</v>
      </c>
    </row>
    <row r="769" spans="1:15">
      <c r="A769" s="210">
        <v>211</v>
      </c>
      <c r="B769" s="211" t="s">
        <v>760</v>
      </c>
      <c r="C769" s="210">
        <v>1.2363</v>
      </c>
      <c r="D769" s="210">
        <v>8.0954999999999995</v>
      </c>
      <c r="E769" s="210">
        <v>0.20369999999999999</v>
      </c>
      <c r="F769" s="210">
        <f t="shared" si="46"/>
        <v>8.299199999999999</v>
      </c>
      <c r="G769" s="210">
        <v>8.1160999999999994</v>
      </c>
      <c r="H769" s="210">
        <f t="shared" si="49"/>
        <v>0.1830999999999996</v>
      </c>
      <c r="I769" s="210">
        <f t="shared" si="47"/>
        <v>2.0600000000000396E-2</v>
      </c>
      <c r="J769" s="210">
        <f t="shared" si="48"/>
        <v>10.112911143839174</v>
      </c>
      <c r="K769" s="210">
        <v>13</v>
      </c>
      <c r="L769" s="214">
        <v>43173</v>
      </c>
      <c r="M769" s="214">
        <v>43173</v>
      </c>
      <c r="N769" s="210" t="s">
        <v>2574</v>
      </c>
      <c r="O769" s="210" t="s">
        <v>2573</v>
      </c>
    </row>
    <row r="770" spans="1:15">
      <c r="A770" s="210">
        <v>211</v>
      </c>
      <c r="B770" s="211" t="s">
        <v>1228</v>
      </c>
      <c r="C770" s="210">
        <v>0.62309999999999999</v>
      </c>
      <c r="D770" s="210">
        <v>9.0317000000000007</v>
      </c>
      <c r="E770" s="210">
        <v>0.20119999999999999</v>
      </c>
      <c r="F770" s="210">
        <f t="shared" ref="F770:F825" si="50">D770+E770</f>
        <v>9.2329000000000008</v>
      </c>
      <c r="G770" s="210">
        <v>9.0663999999999998</v>
      </c>
      <c r="H770" s="210">
        <f t="shared" si="49"/>
        <v>0.16650000000000098</v>
      </c>
      <c r="I770" s="210">
        <f t="shared" ref="I770:I825" si="51">E770-H770</f>
        <v>3.4699999999999009E-2</v>
      </c>
      <c r="J770" s="210">
        <f t="shared" ref="J770:J825" si="52">(I770/E770)*100</f>
        <v>17.246520874750999</v>
      </c>
      <c r="K770" s="210">
        <v>14</v>
      </c>
      <c r="L770" s="214">
        <v>43173</v>
      </c>
      <c r="M770" s="214">
        <v>43173</v>
      </c>
      <c r="N770" s="210" t="s">
        <v>2574</v>
      </c>
      <c r="O770" s="210" t="s">
        <v>2573</v>
      </c>
    </row>
    <row r="771" spans="1:15">
      <c r="A771" s="210">
        <v>211</v>
      </c>
      <c r="B771" s="211" t="s">
        <v>1254</v>
      </c>
      <c r="C771" s="210">
        <v>0.66139999999999988</v>
      </c>
      <c r="D771" s="210">
        <v>8.7333999999999996</v>
      </c>
      <c r="E771" s="210">
        <v>0.2026</v>
      </c>
      <c r="F771" s="210">
        <f t="shared" si="50"/>
        <v>8.9359999999999999</v>
      </c>
      <c r="G771" s="210">
        <v>8.8157999999999994</v>
      </c>
      <c r="H771" s="210">
        <f t="shared" si="49"/>
        <v>0.12020000000000053</v>
      </c>
      <c r="I771" s="210">
        <f t="shared" si="51"/>
        <v>8.2399999999999474E-2</v>
      </c>
      <c r="J771" s="210">
        <f t="shared" si="52"/>
        <v>40.67127344521198</v>
      </c>
      <c r="K771" s="210">
        <v>15</v>
      </c>
      <c r="L771" s="214">
        <v>43173</v>
      </c>
      <c r="M771" s="214">
        <v>43173</v>
      </c>
      <c r="N771" s="210" t="s">
        <v>2574</v>
      </c>
      <c r="O771" s="210" t="s">
        <v>2573</v>
      </c>
    </row>
    <row r="772" spans="1:15">
      <c r="A772" s="210">
        <v>211</v>
      </c>
      <c r="B772" s="211" t="s">
        <v>552</v>
      </c>
      <c r="C772" s="210">
        <v>1.3182999999999998</v>
      </c>
      <c r="D772" s="210">
        <v>7.8391999999999999</v>
      </c>
      <c r="E772" s="210">
        <v>0.20230000000000001</v>
      </c>
      <c r="F772" s="210">
        <f t="shared" si="50"/>
        <v>8.0414999999999992</v>
      </c>
      <c r="G772" s="210">
        <v>7.8541999999999996</v>
      </c>
      <c r="H772" s="210">
        <f t="shared" si="49"/>
        <v>0.18729999999999958</v>
      </c>
      <c r="I772" s="210">
        <f t="shared" si="51"/>
        <v>1.500000000000043E-2</v>
      </c>
      <c r="J772" s="210">
        <f t="shared" si="52"/>
        <v>7.414730598121813</v>
      </c>
      <c r="K772" s="210">
        <v>16</v>
      </c>
      <c r="L772" s="214">
        <v>43173</v>
      </c>
      <c r="M772" s="214">
        <v>43173</v>
      </c>
      <c r="N772" s="210" t="s">
        <v>2574</v>
      </c>
      <c r="O772" s="210" t="s">
        <v>2573</v>
      </c>
    </row>
    <row r="773" spans="1:15">
      <c r="A773" s="210">
        <v>212</v>
      </c>
      <c r="B773" s="215" t="s">
        <v>1011</v>
      </c>
      <c r="C773" s="210">
        <v>1.45</v>
      </c>
      <c r="D773" s="210">
        <v>8.0891000000000002</v>
      </c>
      <c r="E773" s="210">
        <v>0.20219999999999999</v>
      </c>
      <c r="F773" s="210">
        <f t="shared" si="50"/>
        <v>8.2912999999999997</v>
      </c>
      <c r="G773" s="210">
        <v>8.1037999999999997</v>
      </c>
      <c r="H773" s="210">
        <f t="shared" si="49"/>
        <v>0.1875</v>
      </c>
      <c r="I773" s="210">
        <f t="shared" si="51"/>
        <v>1.4699999999999991E-2</v>
      </c>
      <c r="J773" s="210">
        <f t="shared" si="52"/>
        <v>7.2700296735904999</v>
      </c>
      <c r="K773" s="210">
        <v>1</v>
      </c>
      <c r="L773" s="212">
        <v>43171.520833333336</v>
      </c>
      <c r="M773" s="212">
        <v>43171.6875</v>
      </c>
      <c r="N773" s="206" t="s">
        <v>2568</v>
      </c>
      <c r="O773" s="210"/>
    </row>
    <row r="774" spans="1:15">
      <c r="A774" s="210">
        <v>212</v>
      </c>
      <c r="B774" s="215" t="s">
        <v>1048</v>
      </c>
      <c r="C774" s="210">
        <v>1.35</v>
      </c>
      <c r="D774" s="210">
        <v>9.1357999999999997</v>
      </c>
      <c r="E774" s="210">
        <v>0.2059</v>
      </c>
      <c r="F774" s="210">
        <f t="shared" si="50"/>
        <v>9.3416999999999994</v>
      </c>
      <c r="G774" s="210">
        <v>9.1507000000000005</v>
      </c>
      <c r="H774" s="210">
        <f t="shared" si="49"/>
        <v>0.19099999999999895</v>
      </c>
      <c r="I774" s="210">
        <f t="shared" si="51"/>
        <v>1.4900000000001051E-2</v>
      </c>
      <c r="J774" s="210">
        <f t="shared" si="52"/>
        <v>7.2365225837790437</v>
      </c>
      <c r="K774" s="210">
        <v>2</v>
      </c>
      <c r="L774" s="212">
        <v>43171.520833333336</v>
      </c>
      <c r="M774" s="212">
        <v>43171.6875</v>
      </c>
      <c r="N774" s="206" t="s">
        <v>2568</v>
      </c>
      <c r="O774" s="210"/>
    </row>
    <row r="775" spans="1:15">
      <c r="A775" s="210">
        <v>212</v>
      </c>
      <c r="B775" s="215" t="s">
        <v>1490</v>
      </c>
      <c r="C775" s="210">
        <v>1.1640999999999999</v>
      </c>
      <c r="D775" s="210">
        <v>8.1172000000000004</v>
      </c>
      <c r="E775" s="210">
        <v>0.20930000000000001</v>
      </c>
      <c r="F775" s="210">
        <f t="shared" si="50"/>
        <v>8.3265000000000011</v>
      </c>
      <c r="G775" s="210">
        <v>8.1989999999999998</v>
      </c>
      <c r="H775" s="210">
        <f t="shared" si="49"/>
        <v>0.12750000000000128</v>
      </c>
      <c r="I775" s="210">
        <f t="shared" si="51"/>
        <v>8.1799999999998735E-2</v>
      </c>
      <c r="J775" s="210">
        <f t="shared" si="52"/>
        <v>39.082656473960213</v>
      </c>
      <c r="K775" s="210">
        <v>3</v>
      </c>
      <c r="L775" s="212">
        <v>43171.520833333336</v>
      </c>
      <c r="M775" s="212">
        <v>43171.6875</v>
      </c>
      <c r="N775" s="206" t="s">
        <v>2568</v>
      </c>
      <c r="O775" s="210"/>
    </row>
    <row r="776" spans="1:15">
      <c r="A776" s="210">
        <v>212</v>
      </c>
      <c r="B776" s="215" t="s">
        <v>1264</v>
      </c>
      <c r="C776" s="210">
        <v>0.64780000000000004</v>
      </c>
      <c r="D776" s="210">
        <v>7.1905999999999999</v>
      </c>
      <c r="E776" s="210">
        <v>0.19969999999999999</v>
      </c>
      <c r="F776" s="210">
        <f t="shared" si="50"/>
        <v>7.3902999999999999</v>
      </c>
      <c r="G776" s="210">
        <v>7.2156000000000002</v>
      </c>
      <c r="H776" s="210">
        <f t="shared" si="49"/>
        <v>0.17469999999999963</v>
      </c>
      <c r="I776" s="210">
        <f t="shared" si="51"/>
        <v>2.5000000000000355E-2</v>
      </c>
      <c r="J776" s="210">
        <f t="shared" si="52"/>
        <v>12.518778167251055</v>
      </c>
      <c r="K776" s="210">
        <v>4</v>
      </c>
      <c r="L776" s="212">
        <v>43171.520833333336</v>
      </c>
      <c r="M776" s="212">
        <v>43171.6875</v>
      </c>
      <c r="N776" s="206" t="s">
        <v>2568</v>
      </c>
      <c r="O776" s="210"/>
    </row>
    <row r="777" spans="1:15">
      <c r="A777" s="210">
        <v>213</v>
      </c>
      <c r="B777" s="210" t="s">
        <v>1030</v>
      </c>
      <c r="C777" s="210">
        <v>1.3273999999999999</v>
      </c>
      <c r="D777" s="210">
        <v>9.5183999999999997</v>
      </c>
      <c r="E777" s="210">
        <v>0.20580000000000001</v>
      </c>
      <c r="F777" s="210">
        <f t="shared" si="50"/>
        <v>9.7241999999999997</v>
      </c>
      <c r="G777" s="210">
        <v>9.5253999999999994</v>
      </c>
      <c r="H777" s="210">
        <f t="shared" si="49"/>
        <v>0.19880000000000031</v>
      </c>
      <c r="I777" s="210">
        <f t="shared" si="51"/>
        <v>6.9999999999997009E-3</v>
      </c>
      <c r="J777" s="210">
        <f t="shared" si="52"/>
        <v>3.4013605442175416</v>
      </c>
      <c r="K777" s="210">
        <v>5</v>
      </c>
      <c r="L777" s="214">
        <v>43188</v>
      </c>
      <c r="M777" s="214">
        <v>43188</v>
      </c>
      <c r="N777" s="210"/>
      <c r="O777" s="210"/>
    </row>
    <row r="778" spans="1:15">
      <c r="A778" s="210">
        <v>213</v>
      </c>
      <c r="B778" s="210" t="s">
        <v>1053</v>
      </c>
      <c r="C778" s="210">
        <v>1.2839</v>
      </c>
      <c r="D778" s="210">
        <v>11.054600000000001</v>
      </c>
      <c r="E778" s="210">
        <v>0.20619999999999999</v>
      </c>
      <c r="F778" s="210">
        <f t="shared" si="50"/>
        <v>11.260800000000001</v>
      </c>
      <c r="G778" s="210">
        <v>11.0619</v>
      </c>
      <c r="H778" s="210">
        <f t="shared" si="49"/>
        <v>0.19890000000000185</v>
      </c>
      <c r="I778" s="210">
        <f t="shared" si="51"/>
        <v>7.2999999999981413E-3</v>
      </c>
      <c r="J778" s="210">
        <f t="shared" si="52"/>
        <v>3.5402521823463347</v>
      </c>
      <c r="K778" s="210">
        <v>6</v>
      </c>
      <c r="L778" s="214">
        <v>43188</v>
      </c>
      <c r="M778" s="214">
        <v>43188</v>
      </c>
      <c r="N778" s="210"/>
      <c r="O778" s="210"/>
    </row>
    <row r="779" spans="1:15">
      <c r="A779" s="210">
        <v>213</v>
      </c>
      <c r="B779" s="210" t="s">
        <v>1334</v>
      </c>
      <c r="C779" s="210">
        <v>0.6149</v>
      </c>
      <c r="D779" s="210">
        <v>10.1242</v>
      </c>
      <c r="E779" s="210">
        <v>0.2026</v>
      </c>
      <c r="F779" s="210">
        <f t="shared" si="50"/>
        <v>10.3268</v>
      </c>
      <c r="G779" s="210">
        <v>10.141</v>
      </c>
      <c r="H779" s="210">
        <f t="shared" si="49"/>
        <v>0.18580000000000041</v>
      </c>
      <c r="I779" s="210">
        <f t="shared" si="51"/>
        <v>1.6799999999999593E-2</v>
      </c>
      <c r="J779" s="210">
        <f t="shared" si="52"/>
        <v>8.2922013820333618</v>
      </c>
      <c r="K779" s="210">
        <v>7</v>
      </c>
      <c r="L779" s="214">
        <v>43188</v>
      </c>
      <c r="M779" s="214">
        <v>43188</v>
      </c>
      <c r="N779" s="210"/>
      <c r="O779" s="210"/>
    </row>
    <row r="780" spans="1:15">
      <c r="A780" s="210">
        <v>213</v>
      </c>
      <c r="B780" s="210" t="s">
        <v>1478</v>
      </c>
      <c r="C780" s="210">
        <v>0.49080000000000001</v>
      </c>
      <c r="D780" s="210">
        <v>9.8213000000000008</v>
      </c>
      <c r="E780" s="210">
        <v>0.2019</v>
      </c>
      <c r="F780" s="210">
        <f t="shared" si="50"/>
        <v>10.023200000000001</v>
      </c>
      <c r="G780" s="210">
        <v>9.8420000000000005</v>
      </c>
      <c r="H780" s="210">
        <f t="shared" si="49"/>
        <v>0.18120000000000047</v>
      </c>
      <c r="I780" s="210">
        <f t="shared" si="51"/>
        <v>2.0699999999999524E-2</v>
      </c>
      <c r="J780" s="210">
        <f t="shared" si="52"/>
        <v>10.252600297176585</v>
      </c>
      <c r="K780" s="210">
        <v>8</v>
      </c>
      <c r="L780" s="214">
        <v>43188</v>
      </c>
      <c r="M780" s="214">
        <v>43188</v>
      </c>
      <c r="N780" s="210"/>
      <c r="O780" s="210"/>
    </row>
    <row r="781" spans="1:15">
      <c r="A781" s="210">
        <v>214</v>
      </c>
      <c r="B781" s="215" t="s">
        <v>729</v>
      </c>
      <c r="C781" s="210">
        <v>1.2703</v>
      </c>
      <c r="D781" s="210">
        <v>8.9997000000000007</v>
      </c>
      <c r="E781" s="210">
        <v>0.2001</v>
      </c>
      <c r="F781" s="210">
        <f t="shared" si="50"/>
        <v>9.1998000000000015</v>
      </c>
      <c r="G781" s="210">
        <v>9.0108999999999995</v>
      </c>
      <c r="H781" s="210">
        <f t="shared" si="49"/>
        <v>0.18890000000000207</v>
      </c>
      <c r="I781" s="210">
        <f t="shared" si="51"/>
        <v>1.1199999999997934E-2</v>
      </c>
      <c r="J781" s="210">
        <f t="shared" si="52"/>
        <v>5.5972013992993173</v>
      </c>
      <c r="K781" s="210">
        <v>5</v>
      </c>
      <c r="L781" s="212">
        <v>43164.628472222219</v>
      </c>
      <c r="M781" s="212">
        <v>43164.795138888891</v>
      </c>
      <c r="N781" s="206" t="s">
        <v>2568</v>
      </c>
      <c r="O781" s="210"/>
    </row>
    <row r="782" spans="1:15">
      <c r="A782" s="116">
        <v>214</v>
      </c>
      <c r="B782" s="116" t="s">
        <v>758</v>
      </c>
      <c r="C782" s="116">
        <v>1.3544</v>
      </c>
      <c r="D782" s="116">
        <v>7.5347</v>
      </c>
      <c r="E782" s="116">
        <v>0.2014</v>
      </c>
      <c r="F782" s="116">
        <f t="shared" si="50"/>
        <v>7.7360999999999995</v>
      </c>
      <c r="G782" s="116">
        <v>7.5335999999999999</v>
      </c>
      <c r="H782" s="116">
        <f t="shared" si="49"/>
        <v>0.20249999999999968</v>
      </c>
      <c r="I782" s="116">
        <f t="shared" si="51"/>
        <v>-1.0999999999996846E-3</v>
      </c>
      <c r="J782" s="116">
        <f t="shared" si="52"/>
        <v>-0.54617676266121384</v>
      </c>
      <c r="K782" s="116">
        <v>6</v>
      </c>
      <c r="L782" s="216">
        <v>43164.628472222219</v>
      </c>
      <c r="M782" s="216">
        <v>43164.795138888891</v>
      </c>
      <c r="N782" s="116" t="s">
        <v>2568</v>
      </c>
      <c r="O782" s="210"/>
    </row>
    <row r="783" spans="1:15">
      <c r="A783" s="210">
        <v>214</v>
      </c>
      <c r="B783" s="215" t="s">
        <v>1469</v>
      </c>
      <c r="C783" s="210">
        <v>0.44280000000000003</v>
      </c>
      <c r="D783" s="210">
        <v>8.8611000000000004</v>
      </c>
      <c r="E783" s="210">
        <v>0.20580000000000001</v>
      </c>
      <c r="F783" s="210">
        <f t="shared" si="50"/>
        <v>9.0669000000000004</v>
      </c>
      <c r="G783" s="210">
        <v>8.8782999999999994</v>
      </c>
      <c r="H783" s="210">
        <f t="shared" si="49"/>
        <v>0.18860000000000099</v>
      </c>
      <c r="I783" s="210">
        <f t="shared" si="51"/>
        <v>1.7199999999999022E-2</v>
      </c>
      <c r="J783" s="210">
        <f t="shared" si="52"/>
        <v>8.3576287657915547</v>
      </c>
      <c r="K783" s="210">
        <v>7</v>
      </c>
      <c r="L783" s="212">
        <v>43164.628472222219</v>
      </c>
      <c r="M783" s="212">
        <v>43164.795138888891</v>
      </c>
      <c r="N783" s="206" t="s">
        <v>2568</v>
      </c>
      <c r="O783" s="210"/>
    </row>
    <row r="784" spans="1:15">
      <c r="A784" s="210">
        <v>214</v>
      </c>
      <c r="B784" s="215" t="s">
        <v>1289</v>
      </c>
      <c r="C784" s="210">
        <v>0.52159999999999995</v>
      </c>
      <c r="D784" s="210">
        <v>9.0526</v>
      </c>
      <c r="E784" s="210">
        <v>0.20019999999999999</v>
      </c>
      <c r="F784" s="210">
        <f t="shared" si="50"/>
        <v>9.2528000000000006</v>
      </c>
      <c r="G784" s="210">
        <v>9.0746000000000002</v>
      </c>
      <c r="H784" s="210">
        <f t="shared" si="49"/>
        <v>0.17820000000000036</v>
      </c>
      <c r="I784" s="210">
        <f t="shared" si="51"/>
        <v>2.1999999999999631E-2</v>
      </c>
      <c r="J784" s="210">
        <f t="shared" si="52"/>
        <v>10.989010989010806</v>
      </c>
      <c r="K784" s="210">
        <v>8</v>
      </c>
      <c r="L784" s="212">
        <v>43164.628472222219</v>
      </c>
      <c r="M784" s="212">
        <v>43164.795138888891</v>
      </c>
      <c r="N784" s="206" t="s">
        <v>2568</v>
      </c>
      <c r="O784" s="210"/>
    </row>
    <row r="785" spans="1:15">
      <c r="A785" s="206">
        <v>215</v>
      </c>
      <c r="B785" s="206" t="s">
        <v>1332</v>
      </c>
      <c r="C785" s="206">
        <v>0.4864</v>
      </c>
      <c r="D785" s="211">
        <v>11.4543</v>
      </c>
      <c r="E785" s="211">
        <v>0.2029</v>
      </c>
      <c r="F785" s="210">
        <f t="shared" si="50"/>
        <v>11.6572</v>
      </c>
      <c r="G785" s="210">
        <v>11.469099999999999</v>
      </c>
      <c r="H785" s="210">
        <f t="shared" si="49"/>
        <v>0.18810000000000038</v>
      </c>
      <c r="I785" s="210">
        <f t="shared" si="51"/>
        <v>1.4799999999999619E-2</v>
      </c>
      <c r="J785" s="210">
        <f t="shared" si="52"/>
        <v>7.2942336126168659</v>
      </c>
      <c r="K785" s="210">
        <v>4</v>
      </c>
      <c r="L785" s="213">
        <v>43221</v>
      </c>
      <c r="M785" s="213">
        <v>43221</v>
      </c>
    </row>
    <row r="786" spans="1:15">
      <c r="A786" s="206">
        <v>215</v>
      </c>
      <c r="B786" s="206" t="s">
        <v>1192</v>
      </c>
      <c r="C786" s="206">
        <v>0.50380000000000003</v>
      </c>
      <c r="D786" s="211">
        <v>9.8874999999999993</v>
      </c>
      <c r="E786" s="211">
        <v>0.20039999999999999</v>
      </c>
      <c r="F786" s="210">
        <f t="shared" si="50"/>
        <v>10.087899999999999</v>
      </c>
      <c r="G786" s="210">
        <v>9.9017999999999997</v>
      </c>
      <c r="H786" s="210">
        <f t="shared" si="49"/>
        <v>0.18609999999999971</v>
      </c>
      <c r="I786" s="210">
        <f t="shared" si="51"/>
        <v>1.4300000000000285E-2</v>
      </c>
      <c r="J786" s="210">
        <f t="shared" si="52"/>
        <v>7.1357285429143147</v>
      </c>
      <c r="K786" s="210">
        <v>24</v>
      </c>
      <c r="L786" s="213">
        <v>43221</v>
      </c>
      <c r="M786" s="213">
        <v>43221</v>
      </c>
    </row>
    <row r="787" spans="1:15">
      <c r="A787" s="206">
        <v>215</v>
      </c>
      <c r="B787" s="206" t="s">
        <v>996</v>
      </c>
      <c r="C787" s="206">
        <v>1.3466</v>
      </c>
      <c r="D787" s="211">
        <v>7.7739000000000003</v>
      </c>
      <c r="E787" s="211">
        <v>0.20599999999999999</v>
      </c>
      <c r="F787" s="210">
        <f t="shared" si="50"/>
        <v>7.9799000000000007</v>
      </c>
      <c r="G787" s="210">
        <v>7.7789000000000001</v>
      </c>
      <c r="H787" s="210">
        <f t="shared" si="49"/>
        <v>0.20100000000000051</v>
      </c>
      <c r="I787" s="210">
        <f t="shared" si="51"/>
        <v>4.9999999999994771E-3</v>
      </c>
      <c r="J787" s="210">
        <f t="shared" si="52"/>
        <v>2.4271844660191637</v>
      </c>
      <c r="K787" s="210">
        <v>11</v>
      </c>
    </row>
    <row r="788" spans="1:15">
      <c r="A788" s="207">
        <v>215</v>
      </c>
      <c r="B788" s="206" t="s">
        <v>707</v>
      </c>
      <c r="C788" s="206">
        <v>1.3608</v>
      </c>
      <c r="D788" s="211">
        <v>11.003299999999999</v>
      </c>
      <c r="E788" s="211">
        <v>0.20480000000000001</v>
      </c>
      <c r="F788" s="210">
        <f t="shared" si="50"/>
        <v>11.2081</v>
      </c>
      <c r="G788" s="210">
        <v>11.0077</v>
      </c>
      <c r="H788" s="210">
        <f t="shared" si="49"/>
        <v>0.20040000000000013</v>
      </c>
      <c r="I788" s="210">
        <f t="shared" si="51"/>
        <v>4.3999999999998762E-3</v>
      </c>
      <c r="J788" s="210">
        <f t="shared" si="52"/>
        <v>2.1484374999999396</v>
      </c>
      <c r="K788" s="210">
        <v>20</v>
      </c>
    </row>
    <row r="789" spans="1:15">
      <c r="A789" s="210">
        <v>216</v>
      </c>
      <c r="B789" s="215" t="s">
        <v>684</v>
      </c>
      <c r="C789" s="210">
        <v>1.3617999999999999</v>
      </c>
      <c r="D789" s="210">
        <v>9.5545000000000009</v>
      </c>
      <c r="E789" s="211">
        <v>0.2094</v>
      </c>
      <c r="F789" s="210">
        <f t="shared" si="50"/>
        <v>9.7639000000000014</v>
      </c>
      <c r="G789" s="210">
        <v>9.5614000000000008</v>
      </c>
      <c r="H789" s="210">
        <f t="shared" si="49"/>
        <v>0.20250000000000057</v>
      </c>
      <c r="I789" s="210">
        <f t="shared" si="51"/>
        <v>6.8999999999994344E-3</v>
      </c>
      <c r="J789" s="210">
        <f t="shared" si="52"/>
        <v>3.2951289398278099</v>
      </c>
      <c r="K789" s="210">
        <v>22</v>
      </c>
      <c r="L789" s="214">
        <v>43211</v>
      </c>
      <c r="O789" s="206" t="s">
        <v>2572</v>
      </c>
    </row>
    <row r="790" spans="1:15">
      <c r="A790" s="210">
        <v>216</v>
      </c>
      <c r="B790" s="215" t="s">
        <v>900</v>
      </c>
      <c r="C790" s="210">
        <v>1.2964</v>
      </c>
      <c r="D790" s="210">
        <v>9.1974999999999998</v>
      </c>
      <c r="E790" s="211">
        <v>0.2026</v>
      </c>
      <c r="F790" s="210">
        <f t="shared" si="50"/>
        <v>9.4001000000000001</v>
      </c>
      <c r="G790" s="210">
        <v>9.2410999999999994</v>
      </c>
      <c r="H790" s="210">
        <f t="shared" si="49"/>
        <v>0.1590000000000007</v>
      </c>
      <c r="I790" s="210">
        <f t="shared" si="51"/>
        <v>4.3599999999999306E-2</v>
      </c>
      <c r="J790" s="210">
        <f t="shared" si="52"/>
        <v>21.520236920039142</v>
      </c>
      <c r="K790" s="210">
        <v>23</v>
      </c>
      <c r="L790" s="214">
        <v>43211</v>
      </c>
    </row>
    <row r="791" spans="1:15">
      <c r="A791" s="210">
        <v>216</v>
      </c>
      <c r="B791" s="215" t="s">
        <v>1437</v>
      </c>
      <c r="C791" s="210">
        <v>0.61939999999999995</v>
      </c>
      <c r="D791" s="210">
        <v>9.2355</v>
      </c>
      <c r="E791" s="211">
        <v>0.20699999999999999</v>
      </c>
      <c r="F791" s="210">
        <f t="shared" si="50"/>
        <v>9.4425000000000008</v>
      </c>
      <c r="G791" s="210">
        <v>9.2507000000000001</v>
      </c>
      <c r="H791" s="210">
        <f t="shared" si="49"/>
        <v>0.19180000000000064</v>
      </c>
      <c r="I791" s="210">
        <f t="shared" si="51"/>
        <v>1.5199999999999353E-2</v>
      </c>
      <c r="J791" s="210">
        <f t="shared" si="52"/>
        <v>7.3429951690818136</v>
      </c>
      <c r="K791" s="210">
        <v>24</v>
      </c>
      <c r="L791" s="214">
        <v>43211</v>
      </c>
    </row>
    <row r="792" spans="1:15">
      <c r="A792" s="210">
        <v>216</v>
      </c>
      <c r="B792" s="215" t="s">
        <v>1295</v>
      </c>
      <c r="C792" s="210">
        <v>0.66800000000000004</v>
      </c>
      <c r="D792" s="210">
        <v>11.023300000000001</v>
      </c>
      <c r="E792" s="211">
        <v>0.2036</v>
      </c>
      <c r="F792" s="210">
        <f t="shared" si="50"/>
        <v>11.226900000000001</v>
      </c>
      <c r="G792" s="210">
        <v>11.0402</v>
      </c>
      <c r="H792" s="210">
        <f t="shared" si="49"/>
        <v>0.18670000000000009</v>
      </c>
      <c r="I792" s="210">
        <f t="shared" si="51"/>
        <v>1.6899999999999915E-2</v>
      </c>
      <c r="J792" s="210">
        <f t="shared" si="52"/>
        <v>8.3005893909626298</v>
      </c>
      <c r="K792" s="210">
        <v>25</v>
      </c>
      <c r="L792" s="214">
        <v>43211</v>
      </c>
    </row>
    <row r="793" spans="1:15">
      <c r="A793" s="210">
        <v>217</v>
      </c>
      <c r="B793" s="210" t="s">
        <v>731</v>
      </c>
      <c r="C793" s="210">
        <v>1.2276</v>
      </c>
      <c r="D793" s="210">
        <v>9.1377000000000006</v>
      </c>
      <c r="E793" s="211">
        <v>0.2034</v>
      </c>
      <c r="F793" s="210">
        <f t="shared" si="50"/>
        <v>9.3411000000000008</v>
      </c>
      <c r="G793" s="210">
        <v>9.1463999999999999</v>
      </c>
      <c r="H793" s="210">
        <f t="shared" si="49"/>
        <v>0.19470000000000098</v>
      </c>
      <c r="I793" s="210">
        <f t="shared" si="51"/>
        <v>8.6999999999990141E-3</v>
      </c>
      <c r="J793" s="210">
        <f t="shared" si="52"/>
        <v>4.277286135692731</v>
      </c>
      <c r="K793" s="210">
        <v>3</v>
      </c>
      <c r="L793" s="214">
        <v>43211</v>
      </c>
      <c r="M793" s="210"/>
      <c r="N793" s="210"/>
      <c r="O793" s="210"/>
    </row>
    <row r="794" spans="1:15">
      <c r="A794" s="210">
        <v>217</v>
      </c>
      <c r="B794" s="210" t="s">
        <v>839</v>
      </c>
      <c r="C794" s="210">
        <v>1.1337999999999999</v>
      </c>
      <c r="D794" s="210">
        <v>9.7261000000000006</v>
      </c>
      <c r="E794" s="211">
        <v>0.2029</v>
      </c>
      <c r="F794" s="210">
        <f t="shared" si="50"/>
        <v>9.9290000000000003</v>
      </c>
      <c r="G794" s="210">
        <v>9.7372999999999994</v>
      </c>
      <c r="H794" s="210">
        <f t="shared" si="49"/>
        <v>0.19170000000000087</v>
      </c>
      <c r="I794" s="210">
        <f t="shared" si="51"/>
        <v>1.1199999999999127E-2</v>
      </c>
      <c r="J794" s="210">
        <f t="shared" si="52"/>
        <v>5.5199605717097722</v>
      </c>
      <c r="K794" s="210">
        <v>4</v>
      </c>
      <c r="L794" s="214">
        <v>43211</v>
      </c>
      <c r="M794" s="210"/>
      <c r="N794" s="210"/>
      <c r="O794" s="210" t="s">
        <v>2571</v>
      </c>
    </row>
    <row r="795" spans="1:15">
      <c r="A795" s="210">
        <v>217</v>
      </c>
      <c r="B795" s="210" t="s">
        <v>1246</v>
      </c>
      <c r="C795" s="210">
        <v>0.4556</v>
      </c>
      <c r="D795" s="210">
        <v>10.617900000000001</v>
      </c>
      <c r="E795" s="211">
        <v>0.20169999999999999</v>
      </c>
      <c r="F795" s="210">
        <f t="shared" si="50"/>
        <v>10.819600000000001</v>
      </c>
      <c r="G795" s="210">
        <v>10.635199999999999</v>
      </c>
      <c r="H795" s="210">
        <f t="shared" si="49"/>
        <v>0.1844000000000019</v>
      </c>
      <c r="I795" s="210">
        <f t="shared" si="51"/>
        <v>1.7299999999998095E-2</v>
      </c>
      <c r="J795" s="210">
        <f t="shared" si="52"/>
        <v>8.5770946950907749</v>
      </c>
      <c r="K795" s="210">
        <v>5</v>
      </c>
      <c r="L795" s="214">
        <v>43211</v>
      </c>
      <c r="M795" s="210"/>
      <c r="N795" s="210"/>
      <c r="O795" s="210" t="s">
        <v>2570</v>
      </c>
    </row>
    <row r="796" spans="1:15">
      <c r="A796" s="210">
        <v>217</v>
      </c>
      <c r="B796" s="210" t="s">
        <v>1255</v>
      </c>
      <c r="C796" s="210">
        <v>0.57120000000000004</v>
      </c>
      <c r="D796" s="210">
        <v>7.9939999999999998</v>
      </c>
      <c r="E796" s="211">
        <v>0.2056</v>
      </c>
      <c r="F796" s="210">
        <f t="shared" si="50"/>
        <v>8.1996000000000002</v>
      </c>
      <c r="G796" s="210">
        <v>8.0124999999999993</v>
      </c>
      <c r="H796" s="210">
        <f t="shared" si="49"/>
        <v>0.18710000000000093</v>
      </c>
      <c r="I796" s="210">
        <f t="shared" si="51"/>
        <v>1.8499999999999073E-2</v>
      </c>
      <c r="J796" s="210">
        <f t="shared" si="52"/>
        <v>8.99805447470772</v>
      </c>
      <c r="K796" s="210">
        <v>6</v>
      </c>
      <c r="L796" s="214">
        <v>43211</v>
      </c>
      <c r="M796" s="210"/>
      <c r="N796" s="210"/>
      <c r="O796" s="210"/>
    </row>
    <row r="797" spans="1:15">
      <c r="A797" s="206">
        <v>218</v>
      </c>
      <c r="B797" s="206" t="s">
        <v>699</v>
      </c>
      <c r="C797" s="206">
        <v>1.1541999999999999</v>
      </c>
      <c r="D797" s="210">
        <v>10.743499999999999</v>
      </c>
      <c r="E797" s="211">
        <v>0.2031</v>
      </c>
      <c r="F797" s="210">
        <f t="shared" si="50"/>
        <v>10.946599999999998</v>
      </c>
      <c r="G797" s="210">
        <v>10.757199999999999</v>
      </c>
      <c r="H797" s="210">
        <f t="shared" si="49"/>
        <v>0.18939999999999912</v>
      </c>
      <c r="I797" s="210">
        <f t="shared" si="51"/>
        <v>1.3700000000000878E-2</v>
      </c>
      <c r="J797" s="210">
        <f t="shared" si="52"/>
        <v>6.7454455933042237</v>
      </c>
      <c r="K797" s="210">
        <v>15</v>
      </c>
      <c r="L797" s="213">
        <v>43212</v>
      </c>
    </row>
    <row r="798" spans="1:15">
      <c r="A798" s="207">
        <v>218</v>
      </c>
      <c r="B798" s="206" t="s">
        <v>1038</v>
      </c>
      <c r="C798" s="206">
        <v>1.2075</v>
      </c>
      <c r="D798" s="210">
        <v>10.698</v>
      </c>
      <c r="E798" s="211">
        <v>0.20280000000000001</v>
      </c>
      <c r="F798" s="210">
        <f t="shared" si="50"/>
        <v>10.9008</v>
      </c>
      <c r="G798" s="210">
        <v>10.7095</v>
      </c>
      <c r="H798" s="210">
        <f t="shared" si="49"/>
        <v>0.19130000000000003</v>
      </c>
      <c r="I798" s="210">
        <f t="shared" si="51"/>
        <v>1.1499999999999982E-2</v>
      </c>
      <c r="J798" s="210">
        <f t="shared" si="52"/>
        <v>5.6706114398422001</v>
      </c>
      <c r="K798" s="210">
        <v>19</v>
      </c>
      <c r="L798" s="213">
        <v>43212</v>
      </c>
    </row>
    <row r="799" spans="1:15">
      <c r="A799" s="207">
        <v>218</v>
      </c>
      <c r="B799" s="206" t="s">
        <v>1799</v>
      </c>
      <c r="C799" s="206">
        <v>0.56159999999999999</v>
      </c>
      <c r="D799" s="211">
        <v>11.032400000000001</v>
      </c>
      <c r="E799" s="211">
        <v>0.20150000000000001</v>
      </c>
      <c r="F799" s="210">
        <f t="shared" si="50"/>
        <v>11.2339</v>
      </c>
      <c r="G799" s="210">
        <v>11.058299999999999</v>
      </c>
      <c r="H799" s="210">
        <f t="shared" si="49"/>
        <v>0.17560000000000109</v>
      </c>
      <c r="I799" s="210">
        <f t="shared" si="51"/>
        <v>2.5899999999998924E-2</v>
      </c>
      <c r="J799" s="210">
        <f t="shared" si="52"/>
        <v>12.853598014887801</v>
      </c>
      <c r="K799" s="210">
        <v>5</v>
      </c>
    </row>
    <row r="800" spans="1:15">
      <c r="A800" s="207">
        <v>218</v>
      </c>
      <c r="B800" s="206" t="s">
        <v>1463</v>
      </c>
      <c r="C800" s="206">
        <v>0.53339999999999999</v>
      </c>
      <c r="D800" s="211">
        <v>11.903499999999999</v>
      </c>
      <c r="E800" s="211">
        <v>0.20280000000000001</v>
      </c>
      <c r="F800" s="210">
        <f t="shared" si="50"/>
        <v>12.106299999999999</v>
      </c>
      <c r="G800" s="210">
        <v>11.93</v>
      </c>
      <c r="H800" s="210">
        <f t="shared" si="49"/>
        <v>0.17629999999999946</v>
      </c>
      <c r="I800" s="210">
        <f t="shared" si="51"/>
        <v>2.6500000000000551E-2</v>
      </c>
      <c r="J800" s="210">
        <f t="shared" si="52"/>
        <v>13.067061143984493</v>
      </c>
      <c r="K800" s="210">
        <v>16</v>
      </c>
    </row>
    <row r="801" spans="1:15">
      <c r="A801" s="210">
        <v>219</v>
      </c>
      <c r="B801" s="210" t="s">
        <v>785</v>
      </c>
      <c r="C801" s="210">
        <v>1.2475000000000001</v>
      </c>
      <c r="D801" s="210">
        <v>9.3215000000000003</v>
      </c>
      <c r="E801" s="210">
        <v>0.2087</v>
      </c>
      <c r="F801" s="210">
        <f t="shared" si="50"/>
        <v>9.5302000000000007</v>
      </c>
      <c r="G801" s="210">
        <v>9.3369999999999997</v>
      </c>
      <c r="H801" s="210">
        <f t="shared" si="49"/>
        <v>0.19320000000000093</v>
      </c>
      <c r="I801" s="210">
        <f t="shared" si="51"/>
        <v>1.549999999999907E-2</v>
      </c>
      <c r="J801" s="210">
        <f t="shared" si="52"/>
        <v>7.426928605653603</v>
      </c>
      <c r="K801" s="210">
        <v>9</v>
      </c>
      <c r="L801" s="212">
        <v>43164.628472222219</v>
      </c>
      <c r="M801" s="212">
        <v>43164.795138888891</v>
      </c>
      <c r="N801" s="206" t="s">
        <v>2568</v>
      </c>
      <c r="O801" s="210"/>
    </row>
    <row r="802" spans="1:15">
      <c r="A802" s="210">
        <v>219</v>
      </c>
      <c r="B802" s="210" t="s">
        <v>965</v>
      </c>
      <c r="C802" s="210">
        <v>1.1993</v>
      </c>
      <c r="D802" s="210">
        <v>7.7163000000000004</v>
      </c>
      <c r="E802" s="210">
        <v>0.20380000000000001</v>
      </c>
      <c r="F802" s="210">
        <f t="shared" si="50"/>
        <v>7.9201000000000006</v>
      </c>
      <c r="G802" s="210">
        <v>7.7293000000000003</v>
      </c>
      <c r="H802" s="210">
        <f t="shared" si="49"/>
        <v>0.1908000000000003</v>
      </c>
      <c r="I802" s="210">
        <f t="shared" si="51"/>
        <v>1.2999999999999706E-2</v>
      </c>
      <c r="J802" s="210">
        <f t="shared" si="52"/>
        <v>6.3788027477918092</v>
      </c>
      <c r="K802" s="210">
        <v>10</v>
      </c>
      <c r="L802" s="212">
        <v>43164.628472222219</v>
      </c>
      <c r="M802" s="212">
        <v>43164.795138888891</v>
      </c>
      <c r="N802" s="206" t="s">
        <v>2568</v>
      </c>
      <c r="O802" s="210"/>
    </row>
    <row r="803" spans="1:15">
      <c r="A803" s="210">
        <v>219</v>
      </c>
      <c r="B803" s="206" t="s">
        <v>1559</v>
      </c>
      <c r="C803" s="210">
        <v>0.4577</v>
      </c>
      <c r="D803" s="210">
        <v>7.8586999999999998</v>
      </c>
      <c r="E803" s="210">
        <v>0.2044</v>
      </c>
      <c r="F803" s="210">
        <f t="shared" si="50"/>
        <v>8.0631000000000004</v>
      </c>
      <c r="G803" s="210">
        <v>7.8825000000000003</v>
      </c>
      <c r="H803" s="210">
        <f t="shared" si="49"/>
        <v>0.18060000000000009</v>
      </c>
      <c r="I803" s="210">
        <f t="shared" si="51"/>
        <v>2.3799999999999905E-2</v>
      </c>
      <c r="J803" s="210">
        <f t="shared" si="52"/>
        <v>11.643835616438309</v>
      </c>
      <c r="K803" s="210">
        <v>11</v>
      </c>
      <c r="L803" s="212">
        <v>43164.628472222219</v>
      </c>
      <c r="M803" s="212">
        <v>43164.795138888891</v>
      </c>
      <c r="N803" s="206" t="s">
        <v>2568</v>
      </c>
      <c r="O803" s="210"/>
    </row>
    <row r="804" spans="1:15">
      <c r="A804" s="210">
        <v>219</v>
      </c>
      <c r="B804" s="210" t="s">
        <v>1323</v>
      </c>
      <c r="C804" s="210">
        <v>0.50029999999999997</v>
      </c>
      <c r="D804" s="210">
        <v>7.3544</v>
      </c>
      <c r="E804" s="210">
        <v>0.19819999999999999</v>
      </c>
      <c r="F804" s="210">
        <f t="shared" si="50"/>
        <v>7.5526</v>
      </c>
      <c r="G804" s="210">
        <v>7.3773999999999997</v>
      </c>
      <c r="H804" s="210">
        <f t="shared" si="49"/>
        <v>0.17520000000000024</v>
      </c>
      <c r="I804" s="210">
        <f t="shared" si="51"/>
        <v>2.2999999999999743E-2</v>
      </c>
      <c r="J804" s="210">
        <f t="shared" si="52"/>
        <v>11.604439959636602</v>
      </c>
      <c r="K804" s="210">
        <v>12</v>
      </c>
      <c r="L804" s="212">
        <v>43164.628472222219</v>
      </c>
      <c r="M804" s="212">
        <v>43164.795138888891</v>
      </c>
      <c r="N804" s="206" t="s">
        <v>2568</v>
      </c>
      <c r="O804" s="210"/>
    </row>
    <row r="805" spans="1:15">
      <c r="A805" s="206">
        <v>220</v>
      </c>
      <c r="B805" s="206" t="s">
        <v>1201</v>
      </c>
      <c r="C805" s="206">
        <v>0.46010000000000001</v>
      </c>
      <c r="D805" s="211">
        <v>7.9047999999999998</v>
      </c>
      <c r="E805" s="211">
        <v>0.20230000000000001</v>
      </c>
      <c r="F805" s="210">
        <f t="shared" si="50"/>
        <v>8.1070999999999991</v>
      </c>
      <c r="G805" s="210">
        <v>7.9282000000000004</v>
      </c>
      <c r="H805" s="210">
        <f t="shared" si="49"/>
        <v>0.17889999999999873</v>
      </c>
      <c r="I805" s="210">
        <f t="shared" si="51"/>
        <v>2.3400000000001281E-2</v>
      </c>
      <c r="J805" s="210">
        <f t="shared" si="52"/>
        <v>11.566979733070331</v>
      </c>
      <c r="K805" s="210">
        <v>17</v>
      </c>
    </row>
    <row r="806" spans="1:15">
      <c r="A806" s="207">
        <v>220</v>
      </c>
      <c r="B806" s="206" t="s">
        <v>822</v>
      </c>
      <c r="C806" s="206">
        <v>1.3140000000000001</v>
      </c>
      <c r="D806" s="211">
        <v>9.0319000000000003</v>
      </c>
      <c r="E806" s="211">
        <v>0.2011</v>
      </c>
      <c r="F806" s="210">
        <f t="shared" si="50"/>
        <v>9.2330000000000005</v>
      </c>
      <c r="G806" s="210">
        <v>9.0419999999999998</v>
      </c>
      <c r="H806" s="210">
        <f t="shared" ref="H806:H825" si="53">(F806-G806)</f>
        <v>0.19100000000000072</v>
      </c>
      <c r="I806" s="210">
        <f t="shared" si="51"/>
        <v>1.0099999999999276E-2</v>
      </c>
      <c r="J806" s="210">
        <f t="shared" si="52"/>
        <v>5.0223769269016794</v>
      </c>
      <c r="K806" s="210">
        <v>20</v>
      </c>
    </row>
    <row r="807" spans="1:15">
      <c r="A807" s="207">
        <v>220</v>
      </c>
      <c r="B807" s="206" t="s">
        <v>1268</v>
      </c>
      <c r="C807" s="206">
        <v>0.46260000000000001</v>
      </c>
      <c r="D807" s="211">
        <v>8.8605999999999998</v>
      </c>
      <c r="E807" s="211">
        <v>0.20369999999999999</v>
      </c>
      <c r="F807" s="210">
        <f t="shared" si="50"/>
        <v>9.0642999999999994</v>
      </c>
      <c r="G807" s="210">
        <v>8.8831000000000007</v>
      </c>
      <c r="H807" s="210">
        <f t="shared" si="53"/>
        <v>0.1811999999999987</v>
      </c>
      <c r="I807" s="210">
        <f t="shared" si="51"/>
        <v>2.2500000000001297E-2</v>
      </c>
      <c r="J807" s="210">
        <f t="shared" si="52"/>
        <v>11.045655375552919</v>
      </c>
      <c r="K807" s="210">
        <v>2</v>
      </c>
    </row>
    <row r="808" spans="1:15">
      <c r="A808" s="207">
        <v>220</v>
      </c>
      <c r="B808" s="206" t="s">
        <v>891</v>
      </c>
      <c r="C808" s="206">
        <v>1.3202</v>
      </c>
      <c r="D808" s="211">
        <v>8.7681000000000004</v>
      </c>
      <c r="E808" s="211">
        <v>0.20599999999999999</v>
      </c>
      <c r="F808" s="210">
        <f t="shared" si="50"/>
        <v>8.9741</v>
      </c>
      <c r="G808" s="210">
        <v>8.7797000000000001</v>
      </c>
      <c r="H808" s="210">
        <f t="shared" si="53"/>
        <v>0.19439999999999991</v>
      </c>
      <c r="I808" s="210">
        <f t="shared" si="51"/>
        <v>1.1600000000000082E-2</v>
      </c>
      <c r="J808" s="210">
        <f t="shared" si="52"/>
        <v>5.6310679611650896</v>
      </c>
      <c r="K808" s="210">
        <v>6</v>
      </c>
    </row>
    <row r="809" spans="1:15">
      <c r="A809" s="210" t="s">
        <v>2533</v>
      </c>
      <c r="B809" s="210" t="s">
        <v>2482</v>
      </c>
      <c r="C809" s="210">
        <v>1.7141999999999999</v>
      </c>
      <c r="D809" s="211">
        <v>10.565200000000001</v>
      </c>
      <c r="E809" s="211">
        <v>0.20119999999999999</v>
      </c>
      <c r="F809" s="210">
        <f t="shared" si="50"/>
        <v>10.766400000000001</v>
      </c>
      <c r="G809" s="210">
        <v>10.575100000000001</v>
      </c>
      <c r="H809" s="210">
        <f t="shared" si="53"/>
        <v>0.19130000000000003</v>
      </c>
      <c r="I809" s="210">
        <f t="shared" si="51"/>
        <v>9.8999999999999644E-3</v>
      </c>
      <c r="J809" s="210">
        <f t="shared" si="52"/>
        <v>4.9204771371769205</v>
      </c>
      <c r="K809" s="210">
        <v>1</v>
      </c>
      <c r="L809" s="212">
        <v>43178.395833333336</v>
      </c>
      <c r="M809" s="212">
        <v>43178.5625</v>
      </c>
      <c r="N809" s="206" t="s">
        <v>2568</v>
      </c>
      <c r="O809" s="210" t="s">
        <v>2569</v>
      </c>
    </row>
    <row r="810" spans="1:15">
      <c r="A810" s="210" t="s">
        <v>2533</v>
      </c>
      <c r="B810" s="210" t="s">
        <v>1969</v>
      </c>
      <c r="C810" s="211">
        <v>1.7512000000000001</v>
      </c>
      <c r="D810" s="211">
        <v>9.6748999999999992</v>
      </c>
      <c r="E810" s="211">
        <v>0.20449999999999999</v>
      </c>
      <c r="F810" s="210">
        <f t="shared" si="50"/>
        <v>9.8793999999999986</v>
      </c>
      <c r="G810" s="210">
        <v>9.6892999999999994</v>
      </c>
      <c r="H810" s="210">
        <f t="shared" si="53"/>
        <v>0.19009999999999927</v>
      </c>
      <c r="I810" s="210">
        <f t="shared" si="51"/>
        <v>1.4400000000000718E-2</v>
      </c>
      <c r="J810" s="210">
        <f t="shared" si="52"/>
        <v>7.0415647921763895</v>
      </c>
      <c r="K810" s="210">
        <v>6</v>
      </c>
      <c r="L810" s="212">
        <v>43178.395833333336</v>
      </c>
      <c r="M810" s="212">
        <v>43178.5625</v>
      </c>
      <c r="N810" s="206" t="s">
        <v>2568</v>
      </c>
      <c r="O810" s="210"/>
    </row>
    <row r="811" spans="1:15">
      <c r="A811" s="210" t="s">
        <v>2533</v>
      </c>
      <c r="B811" s="210" t="s">
        <v>2484</v>
      </c>
      <c r="C811" s="211">
        <v>1.8006</v>
      </c>
      <c r="D811" s="211">
        <v>9.1958000000000002</v>
      </c>
      <c r="E811" s="211">
        <v>0.20749999999999999</v>
      </c>
      <c r="F811" s="210">
        <f t="shared" si="50"/>
        <v>9.4032999999999998</v>
      </c>
      <c r="G811" s="210">
        <v>9.2073</v>
      </c>
      <c r="H811" s="210">
        <f t="shared" si="53"/>
        <v>0.19599999999999973</v>
      </c>
      <c r="I811" s="210">
        <f t="shared" si="51"/>
        <v>1.150000000000026E-2</v>
      </c>
      <c r="J811" s="210">
        <f t="shared" si="52"/>
        <v>5.5421686746989201</v>
      </c>
      <c r="K811" s="210">
        <v>7</v>
      </c>
      <c r="L811" s="212">
        <v>43178.395833333336</v>
      </c>
      <c r="M811" s="212">
        <v>43178.5625</v>
      </c>
      <c r="N811" s="206" t="s">
        <v>2568</v>
      </c>
      <c r="O811" s="210"/>
    </row>
    <row r="812" spans="1:15">
      <c r="A812" s="210" t="s">
        <v>2533</v>
      </c>
      <c r="B812" s="210" t="s">
        <v>1938</v>
      </c>
      <c r="C812" s="210">
        <v>1.7291000000000001</v>
      </c>
      <c r="D812" s="211">
        <v>7.0926999999999998</v>
      </c>
      <c r="E812" s="211">
        <v>0.20349999999999999</v>
      </c>
      <c r="F812" s="210">
        <f t="shared" si="50"/>
        <v>7.2961999999999998</v>
      </c>
      <c r="G812" s="210">
        <v>7.1036000000000001</v>
      </c>
      <c r="H812" s="210">
        <f t="shared" si="53"/>
        <v>0.19259999999999966</v>
      </c>
      <c r="I812" s="210">
        <f t="shared" si="51"/>
        <v>1.0900000000000326E-2</v>
      </c>
      <c r="J812" s="210">
        <f t="shared" si="52"/>
        <v>5.3562653562655171</v>
      </c>
      <c r="K812" s="210">
        <v>8</v>
      </c>
      <c r="L812" s="212">
        <v>43178.395833333336</v>
      </c>
      <c r="M812" s="212">
        <v>43178.5625</v>
      </c>
      <c r="N812" s="206" t="s">
        <v>2568</v>
      </c>
      <c r="O812" s="210"/>
    </row>
    <row r="813" spans="1:15">
      <c r="A813" s="210" t="s">
        <v>2533</v>
      </c>
      <c r="B813" s="210" t="s">
        <v>1977</v>
      </c>
      <c r="C813" s="210">
        <v>1.7074</v>
      </c>
      <c r="D813" s="211">
        <v>8.0459999999999994</v>
      </c>
      <c r="E813" s="211">
        <v>0.20069999999999999</v>
      </c>
      <c r="F813" s="210">
        <f t="shared" si="50"/>
        <v>8.2466999999999988</v>
      </c>
      <c r="G813" s="210">
        <v>8.0563000000000002</v>
      </c>
      <c r="H813" s="210">
        <f t="shared" si="53"/>
        <v>0.19039999999999857</v>
      </c>
      <c r="I813" s="210">
        <f t="shared" si="51"/>
        <v>1.0300000000001419E-2</v>
      </c>
      <c r="J813" s="210">
        <f t="shared" si="52"/>
        <v>5.1320378674645841</v>
      </c>
      <c r="K813" s="210">
        <v>9</v>
      </c>
      <c r="L813" s="212">
        <v>43178.395833333336</v>
      </c>
      <c r="M813" s="212">
        <v>43178.5625</v>
      </c>
      <c r="N813" s="206" t="s">
        <v>2568</v>
      </c>
      <c r="O813" s="210"/>
    </row>
    <row r="814" spans="1:15">
      <c r="A814" s="210" t="s">
        <v>2533</v>
      </c>
      <c r="B814" s="210" t="s">
        <v>477</v>
      </c>
      <c r="C814" s="210">
        <v>1.7670999999999999</v>
      </c>
      <c r="D814" s="211">
        <v>10.502700000000001</v>
      </c>
      <c r="E814" s="211">
        <v>0.20019999999999999</v>
      </c>
      <c r="F814" s="210">
        <f t="shared" si="50"/>
        <v>10.702900000000001</v>
      </c>
      <c r="G814" s="210">
        <v>10.507400000000001</v>
      </c>
      <c r="H814" s="210">
        <f t="shared" si="53"/>
        <v>0.1955000000000009</v>
      </c>
      <c r="I814" s="210">
        <f t="shared" si="51"/>
        <v>4.6999999999990938E-3</v>
      </c>
      <c r="J814" s="210">
        <f t="shared" si="52"/>
        <v>2.3476523476518953</v>
      </c>
      <c r="K814" s="210">
        <v>10</v>
      </c>
      <c r="L814" s="212">
        <v>43178.395833333336</v>
      </c>
      <c r="M814" s="212">
        <v>43178.5625</v>
      </c>
      <c r="N814" s="206" t="s">
        <v>2568</v>
      </c>
      <c r="O814" s="210"/>
    </row>
    <row r="815" spans="1:15">
      <c r="A815" s="210" t="s">
        <v>2533</v>
      </c>
      <c r="B815" s="210" t="s">
        <v>483</v>
      </c>
      <c r="C815" s="210">
        <v>1.8496999999999999</v>
      </c>
      <c r="D815" s="211">
        <v>7.4794999999999998</v>
      </c>
      <c r="E815" s="211">
        <v>0.20230000000000001</v>
      </c>
      <c r="F815" s="210">
        <f t="shared" si="50"/>
        <v>7.6818</v>
      </c>
      <c r="G815" s="210">
        <v>7.4847999999999999</v>
      </c>
      <c r="H815" s="210">
        <f t="shared" si="53"/>
        <v>0.19700000000000006</v>
      </c>
      <c r="I815" s="210">
        <f t="shared" si="51"/>
        <v>5.2999999999999436E-3</v>
      </c>
      <c r="J815" s="210">
        <f t="shared" si="52"/>
        <v>2.619871478002938</v>
      </c>
      <c r="K815" s="210">
        <v>11</v>
      </c>
      <c r="L815" s="212">
        <v>43178.395833333336</v>
      </c>
      <c r="M815" s="212">
        <v>43178.5625</v>
      </c>
      <c r="N815" s="206" t="s">
        <v>2568</v>
      </c>
      <c r="O815" s="210"/>
    </row>
    <row r="816" spans="1:15">
      <c r="A816" s="210" t="s">
        <v>2533</v>
      </c>
      <c r="B816" s="210" t="s">
        <v>439</v>
      </c>
      <c r="C816" s="210">
        <v>1.8443000000000001</v>
      </c>
      <c r="D816" s="211">
        <v>7.3543000000000003</v>
      </c>
      <c r="E816" s="211">
        <v>0.2024</v>
      </c>
      <c r="F816" s="210">
        <f t="shared" si="50"/>
        <v>7.5567000000000002</v>
      </c>
      <c r="G816" s="210">
        <v>7.3581000000000003</v>
      </c>
      <c r="H816" s="210">
        <f t="shared" si="53"/>
        <v>0.19859999999999989</v>
      </c>
      <c r="I816" s="210">
        <f t="shared" si="51"/>
        <v>3.8000000000001088E-3</v>
      </c>
      <c r="J816" s="210">
        <f t="shared" si="52"/>
        <v>1.8774703557312791</v>
      </c>
      <c r="K816" s="210">
        <v>12</v>
      </c>
      <c r="L816" s="212">
        <v>43178.395833333336</v>
      </c>
      <c r="M816" s="212">
        <v>43178.5625</v>
      </c>
      <c r="N816" s="206" t="s">
        <v>2568</v>
      </c>
      <c r="O816" s="210"/>
    </row>
    <row r="817" spans="1:15">
      <c r="A817" s="210" t="s">
        <v>2533</v>
      </c>
      <c r="B817" s="206" t="s">
        <v>2534</v>
      </c>
      <c r="C817" s="206">
        <v>1.7144999999999999</v>
      </c>
      <c r="D817" s="206">
        <v>9.1545000000000005</v>
      </c>
      <c r="E817" s="206">
        <v>0.20910000000000001</v>
      </c>
      <c r="F817" s="210">
        <f t="shared" si="50"/>
        <v>9.3635999999999999</v>
      </c>
      <c r="G817" s="210">
        <v>9.1666000000000007</v>
      </c>
      <c r="H817" s="210">
        <f t="shared" si="53"/>
        <v>0.19699999999999918</v>
      </c>
      <c r="I817" s="210">
        <f t="shared" si="51"/>
        <v>1.2100000000000832E-2</v>
      </c>
      <c r="J817" s="210">
        <f t="shared" si="52"/>
        <v>5.7867049258731855</v>
      </c>
      <c r="K817" s="210">
        <v>22</v>
      </c>
      <c r="O817" s="206" t="s">
        <v>2567</v>
      </c>
    </row>
    <row r="818" spans="1:15">
      <c r="A818" s="206" t="s">
        <v>2533</v>
      </c>
      <c r="B818" s="206" t="s">
        <v>2535</v>
      </c>
      <c r="C818" s="206">
        <v>1.7393000000000001</v>
      </c>
      <c r="D818" s="206">
        <v>10.1534</v>
      </c>
      <c r="E818" s="206">
        <v>0.20530000000000001</v>
      </c>
      <c r="F818" s="210">
        <f t="shared" si="50"/>
        <v>10.358699999999999</v>
      </c>
      <c r="G818" s="210">
        <v>10.1647</v>
      </c>
      <c r="H818" s="210">
        <f t="shared" si="53"/>
        <v>0.19399999999999906</v>
      </c>
      <c r="I818" s="210">
        <f t="shared" si="51"/>
        <v>1.1300000000000948E-2</v>
      </c>
      <c r="J818" s="210">
        <f t="shared" si="52"/>
        <v>5.5041402825138563</v>
      </c>
      <c r="K818" s="210">
        <v>23</v>
      </c>
      <c r="O818" s="206" t="s">
        <v>2566</v>
      </c>
    </row>
    <row r="819" spans="1:15">
      <c r="A819" s="116" t="s">
        <v>2533</v>
      </c>
      <c r="B819" s="116" t="s">
        <v>2536</v>
      </c>
      <c r="C819" s="116">
        <v>1.7766</v>
      </c>
      <c r="D819" s="116">
        <v>9.359</v>
      </c>
      <c r="E819" s="116">
        <v>0.2056</v>
      </c>
      <c r="F819" s="116">
        <f t="shared" si="50"/>
        <v>9.5646000000000004</v>
      </c>
      <c r="G819" s="116">
        <v>11.0436</v>
      </c>
      <c r="H819" s="116">
        <f t="shared" si="53"/>
        <v>-1.4789999999999992</v>
      </c>
      <c r="I819" s="116">
        <f t="shared" si="51"/>
        <v>1.6845999999999992</v>
      </c>
      <c r="J819" s="116">
        <f t="shared" si="52"/>
        <v>819.35797665369614</v>
      </c>
      <c r="K819" s="116">
        <v>24</v>
      </c>
      <c r="O819" s="206" t="s">
        <v>2565</v>
      </c>
    </row>
    <row r="820" spans="1:15">
      <c r="A820" s="210" t="s">
        <v>2533</v>
      </c>
      <c r="B820" s="206" t="s">
        <v>2537</v>
      </c>
      <c r="C820" s="206">
        <v>1.7238</v>
      </c>
      <c r="D820" s="206">
        <v>9.3217999999999996</v>
      </c>
      <c r="E820" s="206">
        <v>0.20369999999999999</v>
      </c>
      <c r="F820" s="210">
        <f t="shared" si="50"/>
        <v>9.5254999999999992</v>
      </c>
      <c r="G820" s="210">
        <v>9.3321000000000005</v>
      </c>
      <c r="H820" s="210">
        <f t="shared" si="53"/>
        <v>0.19339999999999868</v>
      </c>
      <c r="I820" s="210">
        <f t="shared" si="51"/>
        <v>1.0300000000001308E-2</v>
      </c>
      <c r="J820" s="210">
        <f t="shared" si="52"/>
        <v>5.0564555719201323</v>
      </c>
      <c r="K820" s="210">
        <v>25</v>
      </c>
      <c r="O820" s="206" t="s">
        <v>2564</v>
      </c>
    </row>
    <row r="821" spans="1:15">
      <c r="A821" s="210" t="s">
        <v>2533</v>
      </c>
      <c r="B821" s="206" t="s">
        <v>2538</v>
      </c>
      <c r="C821" s="206">
        <v>1.7256</v>
      </c>
      <c r="D821" s="206">
        <v>11.8629</v>
      </c>
      <c r="E821" s="206">
        <v>0.2021</v>
      </c>
      <c r="F821" s="210">
        <f t="shared" si="50"/>
        <v>12.065</v>
      </c>
      <c r="G821" s="210">
        <v>11.8735</v>
      </c>
      <c r="H821" s="210">
        <f t="shared" si="53"/>
        <v>0.19149999999999956</v>
      </c>
      <c r="I821" s="210">
        <f t="shared" si="51"/>
        <v>1.0600000000000442E-2</v>
      </c>
      <c r="J821" s="210">
        <f t="shared" si="52"/>
        <v>5.2449282533401496</v>
      </c>
      <c r="K821" s="210">
        <v>26</v>
      </c>
      <c r="O821" s="206" t="s">
        <v>2563</v>
      </c>
    </row>
    <row r="822" spans="1:15">
      <c r="A822" s="207"/>
      <c r="B822" s="116" t="s">
        <v>1062</v>
      </c>
      <c r="C822" s="206">
        <v>1.1731</v>
      </c>
      <c r="D822" s="211">
        <v>10.738300000000001</v>
      </c>
      <c r="E822" s="211">
        <v>0.20169999999999999</v>
      </c>
      <c r="F822" s="210">
        <f t="shared" si="50"/>
        <v>10.940000000000001</v>
      </c>
      <c r="G822" s="210">
        <v>10.751899999999999</v>
      </c>
      <c r="H822" s="210">
        <f t="shared" si="53"/>
        <v>0.18810000000000215</v>
      </c>
      <c r="I822" s="210">
        <f t="shared" si="51"/>
        <v>1.3599999999997836E-2</v>
      </c>
      <c r="J822" s="210">
        <f t="shared" si="52"/>
        <v>6.7426871591461754</v>
      </c>
      <c r="K822" s="210">
        <v>9</v>
      </c>
    </row>
    <row r="823" spans="1:15">
      <c r="B823" s="116" t="s">
        <v>618</v>
      </c>
      <c r="C823" s="206">
        <v>1.3698999999999999</v>
      </c>
      <c r="D823" s="211">
        <v>11.089399999999999</v>
      </c>
      <c r="E823" s="211">
        <v>0.2064</v>
      </c>
      <c r="F823" s="210">
        <f t="shared" si="50"/>
        <v>11.2958</v>
      </c>
      <c r="G823" s="210">
        <v>11.0945</v>
      </c>
      <c r="H823" s="210">
        <f t="shared" si="53"/>
        <v>0.20129999999999981</v>
      </c>
      <c r="I823" s="210">
        <f t="shared" si="51"/>
        <v>5.1000000000001877E-3</v>
      </c>
      <c r="J823" s="210">
        <f t="shared" si="52"/>
        <v>2.4709302325582305</v>
      </c>
      <c r="K823" s="210">
        <v>4</v>
      </c>
    </row>
    <row r="824" spans="1:15">
      <c r="A824" s="207"/>
      <c r="B824" s="116" t="s">
        <v>1504</v>
      </c>
      <c r="C824" s="206">
        <v>0.67520000000000002</v>
      </c>
      <c r="D824" s="211">
        <v>9.3188999999999993</v>
      </c>
      <c r="E824" s="211">
        <v>0.20599999999999999</v>
      </c>
      <c r="F824" s="210">
        <f t="shared" si="50"/>
        <v>9.5248999999999988</v>
      </c>
      <c r="G824" s="210">
        <v>9.3529999999999998</v>
      </c>
      <c r="H824" s="210">
        <f t="shared" si="53"/>
        <v>0.17189999999999905</v>
      </c>
      <c r="I824" s="210">
        <f t="shared" si="51"/>
        <v>3.4100000000000935E-2</v>
      </c>
      <c r="J824" s="210">
        <f t="shared" si="52"/>
        <v>16.553398058252881</v>
      </c>
      <c r="K824" s="210">
        <v>10</v>
      </c>
    </row>
    <row r="825" spans="1:15">
      <c r="A825" s="207"/>
      <c r="B825" s="206" t="s">
        <v>2539</v>
      </c>
      <c r="C825" s="206">
        <v>1.2074</v>
      </c>
      <c r="D825" s="206">
        <v>9.0214999999999996</v>
      </c>
      <c r="E825" s="211">
        <v>0.2011</v>
      </c>
      <c r="F825" s="210">
        <f t="shared" si="50"/>
        <v>9.2225999999999999</v>
      </c>
      <c r="G825" s="210">
        <v>9.0272000000000006</v>
      </c>
      <c r="H825" s="210">
        <f t="shared" si="53"/>
        <v>0.19539999999999935</v>
      </c>
      <c r="I825" s="210">
        <f t="shared" si="51"/>
        <v>5.700000000000649E-3</v>
      </c>
      <c r="J825" s="210">
        <f t="shared" si="52"/>
        <v>2.8344107409252359</v>
      </c>
      <c r="K825" s="210">
        <v>24</v>
      </c>
    </row>
  </sheetData>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206" customWidth="1"/>
    <col min="2" max="16384" width="11.44140625" style="206"/>
  </cols>
  <sheetData>
    <row r="1" spans="1:9" ht="36.6">
      <c r="A1" s="231" t="s">
        <v>2658</v>
      </c>
    </row>
    <row r="2" spans="1:9">
      <c r="A2" s="229" t="s">
        <v>2657</v>
      </c>
    </row>
    <row r="3" spans="1:9">
      <c r="A3" s="229" t="s">
        <v>2656</v>
      </c>
    </row>
    <row r="4" spans="1:9">
      <c r="A4" s="229" t="s">
        <v>2655</v>
      </c>
    </row>
    <row r="5" spans="1:9">
      <c r="A5" s="229" t="s">
        <v>2654</v>
      </c>
    </row>
    <row r="6" spans="1:9">
      <c r="A6" s="229" t="s">
        <v>2653</v>
      </c>
    </row>
    <row r="7" spans="1:9">
      <c r="A7" s="229" t="s">
        <v>2652</v>
      </c>
    </row>
    <row r="8" spans="1:9">
      <c r="A8" s="229" t="s">
        <v>2651</v>
      </c>
    </row>
    <row r="9" spans="1:9">
      <c r="A9" s="229" t="s">
        <v>2650</v>
      </c>
    </row>
    <row r="10" spans="1:9">
      <c r="A10" s="229" t="s">
        <v>2649</v>
      </c>
    </row>
    <row r="11" spans="1:9">
      <c r="A11" s="229" t="s">
        <v>2648</v>
      </c>
    </row>
    <row r="12" spans="1:9">
      <c r="A12" s="230"/>
    </row>
    <row r="13" spans="1:9" ht="15" thickBot="1">
      <c r="A13" s="229" t="s">
        <v>2647</v>
      </c>
    </row>
    <row r="14" spans="1:9" ht="43.8" thickBot="1">
      <c r="A14" s="228" t="s">
        <v>1144</v>
      </c>
      <c r="B14" s="227" t="s">
        <v>1141</v>
      </c>
      <c r="C14" s="227" t="s">
        <v>2646</v>
      </c>
      <c r="D14" s="227" t="s">
        <v>2645</v>
      </c>
      <c r="E14" s="227" t="s">
        <v>2644</v>
      </c>
    </row>
    <row r="15" spans="1:9" ht="15" thickBot="1">
      <c r="A15" s="226" t="s">
        <v>1742</v>
      </c>
      <c r="B15" s="225">
        <v>43150</v>
      </c>
      <c r="C15" s="224" t="s">
        <v>2643</v>
      </c>
      <c r="D15" s="224" t="s">
        <v>2642</v>
      </c>
      <c r="E15" s="224" t="s">
        <v>2641</v>
      </c>
    </row>
    <row r="16" spans="1:9">
      <c r="A16" s="299" t="s">
        <v>3701</v>
      </c>
      <c r="B16" s="223">
        <v>20</v>
      </c>
      <c r="H16" s="206" t="s">
        <v>2640</v>
      </c>
      <c r="I16" s="206">
        <v>800</v>
      </c>
    </row>
    <row r="17" spans="1:13">
      <c r="B17" s="206" t="s">
        <v>2639</v>
      </c>
      <c r="C17" s="206" t="s">
        <v>2638</v>
      </c>
      <c r="D17" s="206" t="s">
        <v>2637</v>
      </c>
      <c r="F17" s="222" t="s">
        <v>3702</v>
      </c>
      <c r="H17" s="206" t="s">
        <v>2636</v>
      </c>
      <c r="I17" s="206">
        <v>0</v>
      </c>
    </row>
    <row r="18" spans="1:13">
      <c r="A18" s="206" t="s">
        <v>2635</v>
      </c>
      <c r="B18" s="206">
        <f>(5*B16)/60</f>
        <v>1.6666666666666667</v>
      </c>
      <c r="C18" s="206">
        <v>4</v>
      </c>
      <c r="D18" s="206">
        <v>1</v>
      </c>
      <c r="E18" s="206">
        <v>1</v>
      </c>
      <c r="F18" s="222">
        <f>B18+C18+D18+E18</f>
        <v>7.666666666666667</v>
      </c>
      <c r="H18" s="206" t="s">
        <v>2634</v>
      </c>
      <c r="I18" s="206">
        <f>I16-I17</f>
        <v>800</v>
      </c>
      <c r="J18" s="206" t="s">
        <v>2633</v>
      </c>
      <c r="K18" s="206">
        <f>I18/B16</f>
        <v>40</v>
      </c>
      <c r="L18" s="206">
        <v>1</v>
      </c>
      <c r="M18" s="206" t="s">
        <v>2632</v>
      </c>
    </row>
    <row r="19" spans="1:13">
      <c r="H19" s="206" t="s">
        <v>2631</v>
      </c>
      <c r="I19" s="206">
        <f>F18*K18</f>
        <v>306.66666666666669</v>
      </c>
      <c r="J19" s="206" t="s">
        <v>2630</v>
      </c>
    </row>
    <row r="20" spans="1:13">
      <c r="K20" s="222">
        <f>K18</f>
        <v>40</v>
      </c>
      <c r="L20" s="222" t="s">
        <v>2629</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5FA8F-E411-4DA8-A73F-3658B518E215}">
  <dimension ref="A1:O194"/>
  <sheetViews>
    <sheetView workbookViewId="0">
      <selection activeCell="K44" sqref="K44"/>
    </sheetView>
  </sheetViews>
  <sheetFormatPr baseColWidth="10" defaultColWidth="8.88671875" defaultRowHeight="14.4"/>
  <sheetData>
    <row r="1" spans="1:15">
      <c r="A1" t="s">
        <v>2700</v>
      </c>
      <c r="B1" t="s">
        <v>2701</v>
      </c>
      <c r="C1" t="s">
        <v>2702</v>
      </c>
      <c r="D1" t="s">
        <v>2703</v>
      </c>
      <c r="E1" t="s">
        <v>2704</v>
      </c>
      <c r="F1" t="s">
        <v>2705</v>
      </c>
      <c r="G1" t="s">
        <v>2706</v>
      </c>
      <c r="H1" t="s">
        <v>2707</v>
      </c>
      <c r="I1" t="s">
        <v>2708</v>
      </c>
      <c r="J1" t="s">
        <v>2709</v>
      </c>
      <c r="K1" t="s">
        <v>2710</v>
      </c>
      <c r="L1" t="s">
        <v>2711</v>
      </c>
      <c r="M1" t="s">
        <v>2712</v>
      </c>
      <c r="N1" t="s">
        <v>2713</v>
      </c>
      <c r="O1" t="s">
        <v>2699</v>
      </c>
    </row>
    <row r="2" spans="1:15">
      <c r="A2">
        <v>1</v>
      </c>
      <c r="B2" t="s">
        <v>2176</v>
      </c>
      <c r="C2" t="s">
        <v>2177</v>
      </c>
      <c r="D2" t="s">
        <v>2677</v>
      </c>
      <c r="E2" t="s">
        <v>2677</v>
      </c>
      <c r="F2" t="s">
        <v>2178</v>
      </c>
      <c r="G2" t="s">
        <v>2966</v>
      </c>
      <c r="H2" t="s">
        <v>2967</v>
      </c>
      <c r="I2">
        <v>107</v>
      </c>
      <c r="J2">
        <v>811</v>
      </c>
      <c r="K2">
        <v>377</v>
      </c>
      <c r="L2" t="s">
        <v>2968</v>
      </c>
      <c r="M2">
        <v>69</v>
      </c>
      <c r="N2" t="s">
        <v>2717</v>
      </c>
      <c r="O2">
        <v>6.900000125</v>
      </c>
    </row>
    <row r="3" spans="1:15">
      <c r="A3">
        <v>3</v>
      </c>
      <c r="B3" t="s">
        <v>2176</v>
      </c>
      <c r="C3" t="s">
        <v>2184</v>
      </c>
      <c r="D3" t="s">
        <v>2677</v>
      </c>
      <c r="E3" t="s">
        <v>2677</v>
      </c>
      <c r="F3" t="s">
        <v>2178</v>
      </c>
      <c r="G3" t="s">
        <v>2966</v>
      </c>
      <c r="H3" t="s">
        <v>2967</v>
      </c>
      <c r="I3">
        <v>259</v>
      </c>
      <c r="J3">
        <v>742</v>
      </c>
      <c r="K3">
        <v>44</v>
      </c>
      <c r="L3" t="s">
        <v>2969</v>
      </c>
      <c r="M3">
        <v>69</v>
      </c>
      <c r="N3" t="s">
        <v>2717</v>
      </c>
      <c r="O3">
        <v>6.900000125</v>
      </c>
    </row>
    <row r="4" spans="1:15">
      <c r="A4">
        <v>4</v>
      </c>
      <c r="B4" t="s">
        <v>2176</v>
      </c>
      <c r="C4" t="s">
        <v>2186</v>
      </c>
      <c r="D4" t="s">
        <v>2677</v>
      </c>
      <c r="E4" t="s">
        <v>2677</v>
      </c>
      <c r="F4" t="s">
        <v>2178</v>
      </c>
      <c r="G4" t="s">
        <v>2966</v>
      </c>
      <c r="H4" t="s">
        <v>2967</v>
      </c>
      <c r="I4">
        <v>255</v>
      </c>
      <c r="J4">
        <v>661</v>
      </c>
      <c r="K4">
        <v>357</v>
      </c>
      <c r="L4" t="s">
        <v>2970</v>
      </c>
      <c r="M4">
        <v>69</v>
      </c>
      <c r="N4" t="s">
        <v>2717</v>
      </c>
      <c r="O4">
        <v>6.900000125</v>
      </c>
    </row>
    <row r="5" spans="1:15">
      <c r="A5">
        <v>6</v>
      </c>
      <c r="B5" t="s">
        <v>2176</v>
      </c>
      <c r="C5" t="s">
        <v>2190</v>
      </c>
      <c r="D5" t="s">
        <v>2677</v>
      </c>
      <c r="E5" t="s">
        <v>2677</v>
      </c>
      <c r="F5" t="s">
        <v>2178</v>
      </c>
      <c r="G5" t="s">
        <v>2966</v>
      </c>
      <c r="H5" t="s">
        <v>2967</v>
      </c>
      <c r="I5">
        <v>478</v>
      </c>
      <c r="J5">
        <v>688</v>
      </c>
      <c r="K5">
        <v>164</v>
      </c>
      <c r="L5" t="s">
        <v>2971</v>
      </c>
      <c r="M5">
        <v>69</v>
      </c>
      <c r="N5" t="s">
        <v>2717</v>
      </c>
      <c r="O5">
        <v>6.900000125</v>
      </c>
    </row>
    <row r="6" spans="1:15">
      <c r="A6">
        <v>7</v>
      </c>
      <c r="B6" t="s">
        <v>2176</v>
      </c>
      <c r="C6" t="s">
        <v>2191</v>
      </c>
      <c r="D6" t="s">
        <v>2677</v>
      </c>
      <c r="E6" t="s">
        <v>2677</v>
      </c>
      <c r="F6" t="s">
        <v>2178</v>
      </c>
      <c r="G6" t="s">
        <v>2966</v>
      </c>
      <c r="H6" t="s">
        <v>2967</v>
      </c>
      <c r="I6">
        <v>106</v>
      </c>
      <c r="J6">
        <v>762</v>
      </c>
      <c r="K6">
        <v>776</v>
      </c>
      <c r="L6" t="s">
        <v>2972</v>
      </c>
      <c r="M6">
        <v>69</v>
      </c>
      <c r="N6" t="s">
        <v>2717</v>
      </c>
      <c r="O6">
        <v>6.900000125</v>
      </c>
    </row>
    <row r="7" spans="1:15">
      <c r="A7">
        <v>8</v>
      </c>
      <c r="B7" t="s">
        <v>2176</v>
      </c>
      <c r="C7" t="s">
        <v>2192</v>
      </c>
      <c r="D7" t="s">
        <v>2677</v>
      </c>
      <c r="E7" t="s">
        <v>2677</v>
      </c>
      <c r="F7" t="s">
        <v>2178</v>
      </c>
      <c r="G7" t="s">
        <v>2966</v>
      </c>
      <c r="H7" t="s">
        <v>2967</v>
      </c>
      <c r="I7">
        <v>228</v>
      </c>
      <c r="J7">
        <v>727</v>
      </c>
      <c r="K7">
        <v>23</v>
      </c>
      <c r="L7" t="s">
        <v>2973</v>
      </c>
      <c r="M7">
        <v>69</v>
      </c>
      <c r="N7" t="s">
        <v>2717</v>
      </c>
      <c r="O7">
        <v>6.900000125</v>
      </c>
    </row>
    <row r="8" spans="1:15">
      <c r="A8">
        <v>9</v>
      </c>
      <c r="B8" t="s">
        <v>2176</v>
      </c>
      <c r="C8" t="s">
        <v>2193</v>
      </c>
      <c r="D8" t="s">
        <v>2677</v>
      </c>
      <c r="E8" t="s">
        <v>2677</v>
      </c>
      <c r="F8" t="s">
        <v>2194</v>
      </c>
      <c r="G8" t="s">
        <v>2966</v>
      </c>
      <c r="H8" t="s">
        <v>2967</v>
      </c>
      <c r="I8">
        <v>277</v>
      </c>
      <c r="J8">
        <v>785</v>
      </c>
      <c r="K8">
        <v>570</v>
      </c>
      <c r="L8" t="s">
        <v>2974</v>
      </c>
      <c r="M8">
        <v>69</v>
      </c>
      <c r="N8" t="s">
        <v>2725</v>
      </c>
      <c r="O8">
        <v>6.900000125</v>
      </c>
    </row>
    <row r="9" spans="1:15">
      <c r="A9">
        <v>11</v>
      </c>
      <c r="B9" t="s">
        <v>2176</v>
      </c>
      <c r="C9" t="s">
        <v>2197</v>
      </c>
      <c r="D9" t="s">
        <v>2677</v>
      </c>
      <c r="E9" t="s">
        <v>2677</v>
      </c>
      <c r="F9" t="s">
        <v>2194</v>
      </c>
      <c r="G9" t="s">
        <v>2966</v>
      </c>
      <c r="H9" t="s">
        <v>2967</v>
      </c>
      <c r="I9">
        <v>435</v>
      </c>
      <c r="J9">
        <v>748</v>
      </c>
      <c r="K9">
        <v>663</v>
      </c>
      <c r="L9" t="s">
        <v>2975</v>
      </c>
      <c r="M9">
        <v>69</v>
      </c>
      <c r="N9" t="s">
        <v>2725</v>
      </c>
      <c r="O9">
        <v>6.900000125</v>
      </c>
    </row>
    <row r="10" spans="1:15">
      <c r="A10">
        <v>13</v>
      </c>
      <c r="B10" t="s">
        <v>2176</v>
      </c>
      <c r="C10" t="s">
        <v>2199</v>
      </c>
      <c r="D10" t="s">
        <v>2677</v>
      </c>
      <c r="E10" t="s">
        <v>2677</v>
      </c>
      <c r="F10" t="s">
        <v>2194</v>
      </c>
      <c r="G10" t="s">
        <v>2966</v>
      </c>
      <c r="H10" t="s">
        <v>2967</v>
      </c>
      <c r="I10">
        <v>2</v>
      </c>
      <c r="J10">
        <v>784</v>
      </c>
      <c r="K10">
        <v>874</v>
      </c>
      <c r="L10" t="s">
        <v>2976</v>
      </c>
      <c r="M10">
        <v>69</v>
      </c>
      <c r="N10" t="s">
        <v>2725</v>
      </c>
      <c r="O10">
        <v>6.900000125</v>
      </c>
    </row>
    <row r="11" spans="1:15">
      <c r="A11">
        <v>14</v>
      </c>
      <c r="B11" t="s">
        <v>2176</v>
      </c>
      <c r="C11" t="s">
        <v>2201</v>
      </c>
      <c r="D11" t="s">
        <v>2677</v>
      </c>
      <c r="E11" t="s">
        <v>2677</v>
      </c>
      <c r="F11" t="s">
        <v>2194</v>
      </c>
      <c r="G11" t="s">
        <v>2966</v>
      </c>
      <c r="H11" t="s">
        <v>2967</v>
      </c>
      <c r="I11">
        <v>225</v>
      </c>
      <c r="J11">
        <v>838</v>
      </c>
      <c r="K11">
        <v>219</v>
      </c>
      <c r="L11" t="s">
        <v>2977</v>
      </c>
      <c r="M11">
        <v>69</v>
      </c>
      <c r="N11" t="s">
        <v>2725</v>
      </c>
      <c r="O11">
        <v>6.900000125</v>
      </c>
    </row>
    <row r="12" spans="1:15">
      <c r="A12">
        <v>15</v>
      </c>
      <c r="B12" t="s">
        <v>2176</v>
      </c>
      <c r="C12" t="s">
        <v>2202</v>
      </c>
      <c r="D12" t="s">
        <v>2677</v>
      </c>
      <c r="E12" t="s">
        <v>2677</v>
      </c>
      <c r="F12" t="s">
        <v>2194</v>
      </c>
      <c r="G12" t="s">
        <v>2966</v>
      </c>
      <c r="H12" t="s">
        <v>2967</v>
      </c>
      <c r="I12">
        <v>444</v>
      </c>
      <c r="J12">
        <v>793</v>
      </c>
      <c r="K12">
        <v>630</v>
      </c>
      <c r="L12" t="s">
        <v>2978</v>
      </c>
      <c r="M12">
        <v>69</v>
      </c>
      <c r="N12" t="s">
        <v>2725</v>
      </c>
      <c r="O12">
        <v>6.900000125</v>
      </c>
    </row>
    <row r="13" spans="1:15">
      <c r="A13">
        <v>16</v>
      </c>
      <c r="B13" t="s">
        <v>2176</v>
      </c>
      <c r="C13" t="s">
        <v>2205</v>
      </c>
      <c r="D13" t="s">
        <v>2677</v>
      </c>
      <c r="E13" t="s">
        <v>2677</v>
      </c>
      <c r="F13" t="s">
        <v>2194</v>
      </c>
      <c r="G13" t="s">
        <v>2966</v>
      </c>
      <c r="H13" t="s">
        <v>2967</v>
      </c>
      <c r="I13">
        <v>376</v>
      </c>
      <c r="J13">
        <v>755</v>
      </c>
      <c r="K13">
        <v>662</v>
      </c>
      <c r="L13" t="s">
        <v>2979</v>
      </c>
      <c r="M13">
        <v>69</v>
      </c>
      <c r="N13" t="s">
        <v>2725</v>
      </c>
      <c r="O13">
        <v>6.900000125</v>
      </c>
    </row>
    <row r="14" spans="1:15">
      <c r="A14">
        <v>17</v>
      </c>
      <c r="B14" t="s">
        <v>2176</v>
      </c>
      <c r="C14" t="s">
        <v>2207</v>
      </c>
      <c r="D14" t="s">
        <v>2677</v>
      </c>
      <c r="E14" t="s">
        <v>2677</v>
      </c>
      <c r="F14" t="s">
        <v>2208</v>
      </c>
      <c r="G14" t="s">
        <v>2980</v>
      </c>
      <c r="H14" t="s">
        <v>2967</v>
      </c>
      <c r="I14">
        <v>209</v>
      </c>
      <c r="J14">
        <v>826</v>
      </c>
      <c r="K14">
        <v>349</v>
      </c>
      <c r="L14" t="s">
        <v>2981</v>
      </c>
      <c r="M14">
        <v>71</v>
      </c>
      <c r="N14" t="s">
        <v>2734</v>
      </c>
      <c r="O14">
        <v>6.900000125</v>
      </c>
    </row>
    <row r="15" spans="1:15">
      <c r="A15">
        <v>18</v>
      </c>
      <c r="B15" t="s">
        <v>2176</v>
      </c>
      <c r="C15" t="s">
        <v>2210</v>
      </c>
      <c r="D15" t="s">
        <v>2677</v>
      </c>
      <c r="E15" t="s">
        <v>2677</v>
      </c>
      <c r="F15" t="s">
        <v>2208</v>
      </c>
      <c r="G15" t="s">
        <v>2980</v>
      </c>
      <c r="H15" t="s">
        <v>2967</v>
      </c>
      <c r="I15">
        <v>10</v>
      </c>
      <c r="J15">
        <v>732</v>
      </c>
      <c r="K15">
        <v>113</v>
      </c>
      <c r="L15" t="s">
        <v>2982</v>
      </c>
      <c r="M15">
        <v>71</v>
      </c>
      <c r="N15" t="s">
        <v>2734</v>
      </c>
      <c r="O15">
        <v>6.900000125</v>
      </c>
    </row>
    <row r="16" spans="1:15">
      <c r="A16">
        <v>19</v>
      </c>
      <c r="B16" t="s">
        <v>2176</v>
      </c>
      <c r="C16" t="s">
        <v>2211</v>
      </c>
      <c r="D16" t="s">
        <v>2677</v>
      </c>
      <c r="E16" t="s">
        <v>2677</v>
      </c>
      <c r="F16" t="s">
        <v>2208</v>
      </c>
      <c r="G16" t="s">
        <v>2980</v>
      </c>
      <c r="H16" t="s">
        <v>2967</v>
      </c>
      <c r="I16">
        <v>190</v>
      </c>
      <c r="J16">
        <v>749</v>
      </c>
      <c r="K16">
        <v>394</v>
      </c>
      <c r="L16" t="s">
        <v>2983</v>
      </c>
      <c r="M16">
        <v>71</v>
      </c>
      <c r="N16" t="s">
        <v>2734</v>
      </c>
      <c r="O16">
        <v>6.900000125</v>
      </c>
    </row>
    <row r="17" spans="1:15">
      <c r="A17">
        <v>20</v>
      </c>
      <c r="B17" t="s">
        <v>2176</v>
      </c>
      <c r="C17" t="s">
        <v>2212</v>
      </c>
      <c r="D17" t="s">
        <v>2677</v>
      </c>
      <c r="E17" t="s">
        <v>2677</v>
      </c>
      <c r="F17" t="s">
        <v>2208</v>
      </c>
      <c r="G17" t="s">
        <v>2980</v>
      </c>
      <c r="H17" t="s">
        <v>2967</v>
      </c>
      <c r="I17">
        <v>38</v>
      </c>
      <c r="J17">
        <v>632</v>
      </c>
      <c r="K17">
        <v>79</v>
      </c>
      <c r="L17" t="s">
        <v>2984</v>
      </c>
      <c r="M17">
        <v>71</v>
      </c>
      <c r="N17" t="s">
        <v>2734</v>
      </c>
      <c r="O17">
        <v>6.900000125</v>
      </c>
    </row>
    <row r="18" spans="1:15">
      <c r="A18">
        <v>21</v>
      </c>
      <c r="B18" t="s">
        <v>2176</v>
      </c>
      <c r="C18" t="s">
        <v>2213</v>
      </c>
      <c r="D18" t="s">
        <v>2677</v>
      </c>
      <c r="E18" t="s">
        <v>2677</v>
      </c>
      <c r="F18" t="s">
        <v>2208</v>
      </c>
      <c r="G18" t="s">
        <v>2980</v>
      </c>
      <c r="H18" t="s">
        <v>2967</v>
      </c>
      <c r="I18">
        <v>468</v>
      </c>
      <c r="J18">
        <v>630</v>
      </c>
      <c r="K18">
        <v>488</v>
      </c>
      <c r="L18" t="s">
        <v>2985</v>
      </c>
      <c r="M18">
        <v>71</v>
      </c>
      <c r="N18" t="s">
        <v>2734</v>
      </c>
      <c r="O18">
        <v>6.900000125</v>
      </c>
    </row>
    <row r="19" spans="1:15">
      <c r="A19">
        <v>22</v>
      </c>
      <c r="B19" t="s">
        <v>2176</v>
      </c>
      <c r="C19" t="s">
        <v>2214</v>
      </c>
      <c r="D19" t="s">
        <v>2677</v>
      </c>
      <c r="E19" t="s">
        <v>2677</v>
      </c>
      <c r="F19" t="s">
        <v>2208</v>
      </c>
      <c r="G19" t="s">
        <v>2980</v>
      </c>
      <c r="H19" t="s">
        <v>2967</v>
      </c>
      <c r="I19">
        <v>8</v>
      </c>
      <c r="J19">
        <v>723</v>
      </c>
      <c r="K19">
        <v>750</v>
      </c>
      <c r="L19" t="s">
        <v>2986</v>
      </c>
      <c r="M19">
        <v>71</v>
      </c>
      <c r="N19" t="s">
        <v>2734</v>
      </c>
      <c r="O19">
        <v>6.900000125</v>
      </c>
    </row>
    <row r="20" spans="1:15">
      <c r="A20">
        <v>24</v>
      </c>
      <c r="B20" t="s">
        <v>2176</v>
      </c>
      <c r="C20" t="s">
        <v>2216</v>
      </c>
      <c r="D20" t="s">
        <v>2677</v>
      </c>
      <c r="E20" t="s">
        <v>2677</v>
      </c>
      <c r="F20" t="s">
        <v>2208</v>
      </c>
      <c r="G20" t="s">
        <v>2980</v>
      </c>
      <c r="H20" t="s">
        <v>2967</v>
      </c>
      <c r="I20">
        <v>320</v>
      </c>
      <c r="J20">
        <v>225</v>
      </c>
      <c r="K20">
        <v>562</v>
      </c>
      <c r="L20" t="s">
        <v>2987</v>
      </c>
      <c r="M20">
        <v>71</v>
      </c>
      <c r="N20" t="s">
        <v>2734</v>
      </c>
      <c r="O20">
        <v>6.900000125</v>
      </c>
    </row>
    <row r="21" spans="1:15">
      <c r="A21">
        <v>25</v>
      </c>
      <c r="B21" t="s">
        <v>2176</v>
      </c>
      <c r="C21" t="s">
        <v>2217</v>
      </c>
      <c r="D21" t="s">
        <v>2677</v>
      </c>
      <c r="E21" t="s">
        <v>2677</v>
      </c>
      <c r="F21" t="s">
        <v>2218</v>
      </c>
      <c r="G21" t="s">
        <v>2980</v>
      </c>
      <c r="H21" t="s">
        <v>2967</v>
      </c>
      <c r="I21">
        <v>32</v>
      </c>
      <c r="J21">
        <v>43</v>
      </c>
      <c r="K21">
        <v>156</v>
      </c>
      <c r="L21" t="s">
        <v>2988</v>
      </c>
      <c r="M21">
        <v>71</v>
      </c>
      <c r="N21" t="s">
        <v>2742</v>
      </c>
      <c r="O21">
        <v>6.900000125</v>
      </c>
    </row>
    <row r="22" spans="1:15">
      <c r="A22">
        <v>26</v>
      </c>
      <c r="B22" t="s">
        <v>2176</v>
      </c>
      <c r="C22" t="s">
        <v>2219</v>
      </c>
      <c r="D22" t="s">
        <v>2677</v>
      </c>
      <c r="E22" t="s">
        <v>2677</v>
      </c>
      <c r="F22" t="s">
        <v>2218</v>
      </c>
      <c r="G22" t="s">
        <v>2980</v>
      </c>
      <c r="H22" t="s">
        <v>2967</v>
      </c>
      <c r="I22">
        <v>58</v>
      </c>
      <c r="J22">
        <v>602</v>
      </c>
      <c r="K22">
        <v>555</v>
      </c>
      <c r="L22" t="s">
        <v>2989</v>
      </c>
      <c r="M22">
        <v>71</v>
      </c>
      <c r="N22" t="s">
        <v>2742</v>
      </c>
      <c r="O22">
        <v>6.900000125</v>
      </c>
    </row>
    <row r="23" spans="1:15">
      <c r="A23">
        <v>27</v>
      </c>
      <c r="B23" t="s">
        <v>2176</v>
      </c>
      <c r="C23" t="s">
        <v>2220</v>
      </c>
      <c r="D23" t="s">
        <v>2677</v>
      </c>
      <c r="E23" t="s">
        <v>2677</v>
      </c>
      <c r="F23" t="s">
        <v>2218</v>
      </c>
      <c r="G23" t="s">
        <v>2980</v>
      </c>
      <c r="H23" t="s">
        <v>2967</v>
      </c>
      <c r="I23">
        <v>340</v>
      </c>
      <c r="J23">
        <v>666</v>
      </c>
      <c r="K23">
        <v>378</v>
      </c>
      <c r="L23" t="s">
        <v>2990</v>
      </c>
      <c r="M23">
        <v>71</v>
      </c>
      <c r="N23" t="s">
        <v>2742</v>
      </c>
      <c r="O23">
        <v>6.900000125</v>
      </c>
    </row>
    <row r="24" spans="1:15">
      <c r="A24">
        <v>28</v>
      </c>
      <c r="B24" t="s">
        <v>2176</v>
      </c>
      <c r="C24" t="s">
        <v>2221</v>
      </c>
      <c r="D24" t="s">
        <v>2677</v>
      </c>
      <c r="E24" t="s">
        <v>2677</v>
      </c>
      <c r="F24" t="s">
        <v>2218</v>
      </c>
      <c r="G24" t="s">
        <v>2980</v>
      </c>
      <c r="H24" t="s">
        <v>2967</v>
      </c>
      <c r="I24">
        <v>61</v>
      </c>
      <c r="J24">
        <v>705</v>
      </c>
      <c r="K24">
        <v>46</v>
      </c>
      <c r="L24" t="s">
        <v>2991</v>
      </c>
      <c r="M24">
        <v>71</v>
      </c>
      <c r="N24" t="s">
        <v>2742</v>
      </c>
      <c r="O24">
        <v>6.900000125</v>
      </c>
    </row>
    <row r="25" spans="1:15">
      <c r="A25">
        <v>29</v>
      </c>
      <c r="B25" t="s">
        <v>2176</v>
      </c>
      <c r="C25" t="s">
        <v>2222</v>
      </c>
      <c r="D25" t="s">
        <v>2677</v>
      </c>
      <c r="E25" t="s">
        <v>2677</v>
      </c>
      <c r="F25" t="s">
        <v>2218</v>
      </c>
      <c r="G25" t="s">
        <v>2980</v>
      </c>
      <c r="H25" t="s">
        <v>2967</v>
      </c>
      <c r="I25">
        <v>319</v>
      </c>
      <c r="J25">
        <v>305</v>
      </c>
      <c r="K25">
        <v>397</v>
      </c>
      <c r="L25" t="s">
        <v>2992</v>
      </c>
      <c r="M25">
        <v>71</v>
      </c>
      <c r="N25" t="s">
        <v>2742</v>
      </c>
      <c r="O25">
        <v>6.900000125</v>
      </c>
    </row>
    <row r="26" spans="1:15">
      <c r="A26">
        <v>30</v>
      </c>
      <c r="B26" t="s">
        <v>2176</v>
      </c>
      <c r="C26" t="s">
        <v>2223</v>
      </c>
      <c r="D26" t="s">
        <v>2677</v>
      </c>
      <c r="E26" t="s">
        <v>2677</v>
      </c>
      <c r="F26" t="s">
        <v>2218</v>
      </c>
      <c r="G26" t="s">
        <v>2980</v>
      </c>
      <c r="H26" t="s">
        <v>2967</v>
      </c>
      <c r="I26">
        <v>273</v>
      </c>
      <c r="J26">
        <v>667</v>
      </c>
      <c r="K26">
        <v>166</v>
      </c>
      <c r="L26" t="s">
        <v>2993</v>
      </c>
      <c r="M26">
        <v>71</v>
      </c>
      <c r="N26" t="s">
        <v>2742</v>
      </c>
      <c r="O26">
        <v>6.900000125</v>
      </c>
    </row>
    <row r="27" spans="1:15">
      <c r="A27">
        <v>32</v>
      </c>
      <c r="B27" t="s">
        <v>2176</v>
      </c>
      <c r="C27" t="s">
        <v>2225</v>
      </c>
      <c r="D27" t="s">
        <v>2677</v>
      </c>
      <c r="E27" t="s">
        <v>2677</v>
      </c>
      <c r="F27" t="s">
        <v>2218</v>
      </c>
      <c r="G27" t="s">
        <v>2980</v>
      </c>
      <c r="H27" t="s">
        <v>2967</v>
      </c>
      <c r="I27">
        <v>193</v>
      </c>
      <c r="J27">
        <v>743</v>
      </c>
      <c r="K27">
        <v>293</v>
      </c>
      <c r="L27" t="s">
        <v>2994</v>
      </c>
      <c r="M27">
        <v>71</v>
      </c>
      <c r="N27" t="s">
        <v>2742</v>
      </c>
      <c r="O27">
        <v>6.900000125</v>
      </c>
    </row>
    <row r="28" spans="1:15">
      <c r="A28">
        <v>33</v>
      </c>
      <c r="B28" t="s">
        <v>2176</v>
      </c>
      <c r="C28" t="s">
        <v>2226</v>
      </c>
      <c r="D28" t="s">
        <v>2677</v>
      </c>
      <c r="E28" t="s">
        <v>2677</v>
      </c>
      <c r="F28" t="s">
        <v>2227</v>
      </c>
      <c r="G28" t="s">
        <v>2966</v>
      </c>
      <c r="H28" t="s">
        <v>2995</v>
      </c>
      <c r="I28">
        <v>218</v>
      </c>
      <c r="J28">
        <v>769</v>
      </c>
      <c r="K28">
        <v>139</v>
      </c>
      <c r="L28" t="s">
        <v>2996</v>
      </c>
      <c r="M28">
        <v>67</v>
      </c>
      <c r="N28" t="s">
        <v>2753</v>
      </c>
      <c r="O28">
        <v>6.5250000359999998</v>
      </c>
    </row>
    <row r="29" spans="1:15">
      <c r="A29">
        <v>34</v>
      </c>
      <c r="B29" t="s">
        <v>2176</v>
      </c>
      <c r="C29" t="s">
        <v>2229</v>
      </c>
      <c r="D29" t="s">
        <v>2677</v>
      </c>
      <c r="E29" t="s">
        <v>2677</v>
      </c>
      <c r="F29" t="s">
        <v>2227</v>
      </c>
      <c r="G29" t="s">
        <v>2966</v>
      </c>
      <c r="H29" t="s">
        <v>2995</v>
      </c>
      <c r="I29">
        <v>104</v>
      </c>
      <c r="J29">
        <v>753</v>
      </c>
      <c r="K29">
        <v>487</v>
      </c>
      <c r="L29" t="s">
        <v>2997</v>
      </c>
      <c r="M29">
        <v>67</v>
      </c>
      <c r="N29" t="s">
        <v>2753</v>
      </c>
      <c r="O29">
        <v>6.5250000359999998</v>
      </c>
    </row>
    <row r="30" spans="1:15">
      <c r="A30">
        <v>35</v>
      </c>
      <c r="B30" t="s">
        <v>2176</v>
      </c>
      <c r="C30" t="s">
        <v>2232</v>
      </c>
      <c r="D30" t="s">
        <v>2677</v>
      </c>
      <c r="E30" t="s">
        <v>2677</v>
      </c>
      <c r="F30" t="s">
        <v>2227</v>
      </c>
      <c r="G30" t="s">
        <v>2966</v>
      </c>
      <c r="H30" t="s">
        <v>2995</v>
      </c>
      <c r="I30">
        <v>188</v>
      </c>
      <c r="J30">
        <v>776</v>
      </c>
      <c r="K30">
        <v>717</v>
      </c>
      <c r="L30" t="s">
        <v>2998</v>
      </c>
      <c r="M30">
        <v>67</v>
      </c>
      <c r="N30" t="s">
        <v>2753</v>
      </c>
      <c r="O30">
        <v>6.5250000359999998</v>
      </c>
    </row>
    <row r="31" spans="1:15">
      <c r="A31">
        <v>36</v>
      </c>
      <c r="B31" t="s">
        <v>2176</v>
      </c>
      <c r="C31" t="s">
        <v>2233</v>
      </c>
      <c r="D31" t="s">
        <v>2677</v>
      </c>
      <c r="E31" t="s">
        <v>2677</v>
      </c>
      <c r="F31" t="s">
        <v>2227</v>
      </c>
      <c r="G31" t="s">
        <v>2966</v>
      </c>
      <c r="H31" t="s">
        <v>2995</v>
      </c>
      <c r="I31">
        <v>379</v>
      </c>
      <c r="J31">
        <v>799</v>
      </c>
      <c r="K31">
        <v>767</v>
      </c>
      <c r="L31" t="s">
        <v>2999</v>
      </c>
      <c r="M31">
        <v>67</v>
      </c>
      <c r="N31" t="s">
        <v>2753</v>
      </c>
      <c r="O31">
        <v>6.5250000359999998</v>
      </c>
    </row>
    <row r="32" spans="1:15">
      <c r="A32">
        <v>37</v>
      </c>
      <c r="B32" t="s">
        <v>2176</v>
      </c>
      <c r="C32" t="s">
        <v>2235</v>
      </c>
      <c r="D32" t="s">
        <v>2677</v>
      </c>
      <c r="E32" t="s">
        <v>2677</v>
      </c>
      <c r="F32" t="s">
        <v>2227</v>
      </c>
      <c r="G32" t="s">
        <v>2966</v>
      </c>
      <c r="H32" t="s">
        <v>2995</v>
      </c>
      <c r="I32">
        <v>66</v>
      </c>
      <c r="J32">
        <v>722</v>
      </c>
      <c r="K32">
        <v>473</v>
      </c>
      <c r="L32" t="s">
        <v>3000</v>
      </c>
      <c r="M32">
        <v>67</v>
      </c>
      <c r="N32" t="s">
        <v>2753</v>
      </c>
      <c r="O32">
        <v>6.5250000359999998</v>
      </c>
    </row>
    <row r="33" spans="1:15">
      <c r="A33">
        <v>38</v>
      </c>
      <c r="B33" t="s">
        <v>2176</v>
      </c>
      <c r="C33" t="s">
        <v>2237</v>
      </c>
      <c r="D33" t="s">
        <v>2677</v>
      </c>
      <c r="E33" t="s">
        <v>2677</v>
      </c>
      <c r="F33" t="s">
        <v>2227</v>
      </c>
      <c r="G33" t="s">
        <v>2966</v>
      </c>
      <c r="H33" t="s">
        <v>2995</v>
      </c>
      <c r="I33">
        <v>625</v>
      </c>
      <c r="J33">
        <v>796</v>
      </c>
      <c r="K33">
        <v>111</v>
      </c>
      <c r="L33" t="s">
        <v>3001</v>
      </c>
      <c r="M33">
        <v>67</v>
      </c>
      <c r="N33" t="s">
        <v>2753</v>
      </c>
      <c r="O33">
        <v>6.5250000359999998</v>
      </c>
    </row>
    <row r="34" spans="1:15">
      <c r="A34">
        <v>40</v>
      </c>
      <c r="B34" t="s">
        <v>2176</v>
      </c>
      <c r="C34" t="s">
        <v>2241</v>
      </c>
      <c r="D34" t="s">
        <v>2677</v>
      </c>
      <c r="E34" t="s">
        <v>2677</v>
      </c>
      <c r="F34" t="s">
        <v>2227</v>
      </c>
      <c r="G34" t="s">
        <v>2966</v>
      </c>
      <c r="H34" t="s">
        <v>2995</v>
      </c>
      <c r="I34">
        <v>88</v>
      </c>
      <c r="J34">
        <v>782</v>
      </c>
      <c r="K34">
        <v>646</v>
      </c>
      <c r="L34" t="s">
        <v>3002</v>
      </c>
      <c r="M34">
        <v>67</v>
      </c>
      <c r="N34" t="s">
        <v>2753</v>
      </c>
      <c r="O34">
        <v>6.5250000359999998</v>
      </c>
    </row>
    <row r="35" spans="1:15">
      <c r="A35">
        <v>41</v>
      </c>
      <c r="B35" t="s">
        <v>2176</v>
      </c>
      <c r="C35" t="s">
        <v>2243</v>
      </c>
      <c r="D35" t="s">
        <v>2677</v>
      </c>
      <c r="E35" t="s">
        <v>2677</v>
      </c>
      <c r="F35" t="s">
        <v>2244</v>
      </c>
      <c r="G35" t="s">
        <v>2966</v>
      </c>
      <c r="H35" t="s">
        <v>2995</v>
      </c>
      <c r="I35">
        <v>256</v>
      </c>
      <c r="J35">
        <v>820</v>
      </c>
      <c r="K35">
        <v>43</v>
      </c>
      <c r="L35" t="s">
        <v>3003</v>
      </c>
      <c r="M35">
        <v>67</v>
      </c>
      <c r="N35" t="s">
        <v>2762</v>
      </c>
      <c r="O35">
        <v>6.5250000359999998</v>
      </c>
    </row>
    <row r="36" spans="1:15">
      <c r="A36">
        <v>42</v>
      </c>
      <c r="B36" t="s">
        <v>2176</v>
      </c>
      <c r="C36" t="s">
        <v>2245</v>
      </c>
      <c r="D36" t="s">
        <v>2677</v>
      </c>
      <c r="E36" t="s">
        <v>2677</v>
      </c>
      <c r="F36" t="s">
        <v>2244</v>
      </c>
      <c r="G36" t="s">
        <v>2966</v>
      </c>
      <c r="H36" t="s">
        <v>2995</v>
      </c>
      <c r="I36">
        <v>341</v>
      </c>
      <c r="J36">
        <v>806</v>
      </c>
      <c r="K36">
        <v>268</v>
      </c>
      <c r="L36" t="s">
        <v>3004</v>
      </c>
      <c r="M36">
        <v>67</v>
      </c>
      <c r="N36" t="s">
        <v>2762</v>
      </c>
      <c r="O36">
        <v>6.5250000359999998</v>
      </c>
    </row>
    <row r="37" spans="1:15">
      <c r="A37">
        <v>43</v>
      </c>
      <c r="B37" t="s">
        <v>2176</v>
      </c>
      <c r="C37" t="s">
        <v>2247</v>
      </c>
      <c r="D37" t="s">
        <v>2677</v>
      </c>
      <c r="E37" t="s">
        <v>2677</v>
      </c>
      <c r="F37" t="s">
        <v>2244</v>
      </c>
      <c r="G37" t="s">
        <v>2966</v>
      </c>
      <c r="H37" t="s">
        <v>2995</v>
      </c>
      <c r="I37">
        <v>246</v>
      </c>
      <c r="J37">
        <v>758</v>
      </c>
      <c r="K37">
        <v>300</v>
      </c>
      <c r="L37" t="s">
        <v>3005</v>
      </c>
      <c r="M37">
        <v>67</v>
      </c>
      <c r="N37" t="s">
        <v>2762</v>
      </c>
      <c r="O37">
        <v>6.5250000359999998</v>
      </c>
    </row>
    <row r="38" spans="1:15">
      <c r="A38">
        <v>44</v>
      </c>
      <c r="B38" t="s">
        <v>2176</v>
      </c>
      <c r="C38" t="s">
        <v>2248</v>
      </c>
      <c r="D38" t="s">
        <v>2677</v>
      </c>
      <c r="E38" t="s">
        <v>2677</v>
      </c>
      <c r="F38" t="s">
        <v>2244</v>
      </c>
      <c r="G38" t="s">
        <v>2966</v>
      </c>
      <c r="H38" t="s">
        <v>2995</v>
      </c>
      <c r="I38">
        <v>115</v>
      </c>
      <c r="J38">
        <v>783</v>
      </c>
      <c r="K38">
        <v>823</v>
      </c>
      <c r="L38" t="s">
        <v>3006</v>
      </c>
      <c r="M38">
        <v>67</v>
      </c>
      <c r="N38" t="s">
        <v>2762</v>
      </c>
      <c r="O38">
        <v>6.5250000359999998</v>
      </c>
    </row>
    <row r="39" spans="1:15">
      <c r="A39">
        <v>45</v>
      </c>
      <c r="B39" t="s">
        <v>2176</v>
      </c>
      <c r="C39" t="s">
        <v>2249</v>
      </c>
      <c r="D39" t="s">
        <v>2677</v>
      </c>
      <c r="E39" t="s">
        <v>2677</v>
      </c>
      <c r="F39" t="s">
        <v>2244</v>
      </c>
      <c r="G39" t="s">
        <v>2966</v>
      </c>
      <c r="H39" t="s">
        <v>2995</v>
      </c>
      <c r="I39">
        <v>480</v>
      </c>
      <c r="J39">
        <v>827</v>
      </c>
      <c r="K39">
        <v>354</v>
      </c>
      <c r="L39" t="s">
        <v>3007</v>
      </c>
      <c r="M39">
        <v>67</v>
      </c>
      <c r="N39" t="s">
        <v>2762</v>
      </c>
      <c r="O39">
        <v>6.5250000359999998</v>
      </c>
    </row>
    <row r="40" spans="1:15">
      <c r="A40">
        <v>47</v>
      </c>
      <c r="B40" t="s">
        <v>2176</v>
      </c>
      <c r="C40" t="s">
        <v>2252</v>
      </c>
      <c r="D40" t="s">
        <v>2677</v>
      </c>
      <c r="E40" t="s">
        <v>2677</v>
      </c>
      <c r="F40" t="s">
        <v>2244</v>
      </c>
      <c r="G40" t="s">
        <v>2966</v>
      </c>
      <c r="H40" t="s">
        <v>2995</v>
      </c>
      <c r="I40">
        <v>110</v>
      </c>
      <c r="J40">
        <v>831</v>
      </c>
      <c r="K40">
        <v>659</v>
      </c>
      <c r="L40" t="s">
        <v>3008</v>
      </c>
      <c r="M40">
        <v>67</v>
      </c>
      <c r="N40" t="s">
        <v>2762</v>
      </c>
      <c r="O40">
        <v>6.5250000359999998</v>
      </c>
    </row>
    <row r="41" spans="1:15">
      <c r="A41">
        <v>48</v>
      </c>
      <c r="B41" t="s">
        <v>2176</v>
      </c>
      <c r="C41" t="s">
        <v>2254</v>
      </c>
      <c r="D41" t="s">
        <v>2677</v>
      </c>
      <c r="E41" t="s">
        <v>2677</v>
      </c>
      <c r="F41" t="s">
        <v>2244</v>
      </c>
      <c r="G41" t="s">
        <v>2966</v>
      </c>
      <c r="H41" t="s">
        <v>2995</v>
      </c>
      <c r="I41">
        <v>233</v>
      </c>
      <c r="J41">
        <v>828</v>
      </c>
      <c r="K41">
        <v>267</v>
      </c>
      <c r="L41" t="s">
        <v>3009</v>
      </c>
      <c r="M41">
        <v>67</v>
      </c>
      <c r="N41" t="s">
        <v>2762</v>
      </c>
      <c r="O41">
        <v>6.5250000359999998</v>
      </c>
    </row>
    <row r="42" spans="1:15">
      <c r="A42">
        <v>49</v>
      </c>
      <c r="B42" t="s">
        <v>2176</v>
      </c>
      <c r="C42" t="s">
        <v>2255</v>
      </c>
      <c r="D42" t="s">
        <v>2677</v>
      </c>
      <c r="E42" t="s">
        <v>2677</v>
      </c>
      <c r="F42" t="s">
        <v>2256</v>
      </c>
      <c r="G42" t="s">
        <v>2966</v>
      </c>
      <c r="H42" t="s">
        <v>2995</v>
      </c>
      <c r="I42">
        <v>54</v>
      </c>
      <c r="J42">
        <v>805</v>
      </c>
      <c r="K42">
        <v>812</v>
      </c>
      <c r="L42" t="s">
        <v>3010</v>
      </c>
      <c r="M42">
        <v>67</v>
      </c>
      <c r="N42" t="s">
        <v>2771</v>
      </c>
      <c r="O42">
        <v>6.5250000359999998</v>
      </c>
    </row>
    <row r="43" spans="1:15">
      <c r="A43">
        <v>51</v>
      </c>
      <c r="B43" t="s">
        <v>2176</v>
      </c>
      <c r="C43" t="s">
        <v>2258</v>
      </c>
      <c r="D43" t="s">
        <v>2677</v>
      </c>
      <c r="E43" t="s">
        <v>2677</v>
      </c>
      <c r="F43" t="s">
        <v>2256</v>
      </c>
      <c r="G43" t="s">
        <v>2966</v>
      </c>
      <c r="H43" t="s">
        <v>2995</v>
      </c>
      <c r="I43">
        <v>227</v>
      </c>
      <c r="J43">
        <v>798</v>
      </c>
      <c r="K43">
        <v>598</v>
      </c>
      <c r="L43" t="s">
        <v>3011</v>
      </c>
      <c r="M43">
        <v>67</v>
      </c>
      <c r="N43" t="s">
        <v>2771</v>
      </c>
      <c r="O43">
        <v>6.5250000359999998</v>
      </c>
    </row>
    <row r="44" spans="1:15">
      <c r="A44">
        <v>52</v>
      </c>
      <c r="B44" t="s">
        <v>2176</v>
      </c>
      <c r="C44" t="s">
        <v>2259</v>
      </c>
      <c r="D44" t="s">
        <v>2677</v>
      </c>
      <c r="E44" t="s">
        <v>2677</v>
      </c>
      <c r="F44" t="s">
        <v>2256</v>
      </c>
      <c r="G44" t="s">
        <v>2966</v>
      </c>
      <c r="H44" t="s">
        <v>2995</v>
      </c>
      <c r="I44">
        <v>237</v>
      </c>
      <c r="J44">
        <v>833</v>
      </c>
      <c r="K44">
        <v>818</v>
      </c>
      <c r="L44" t="s">
        <v>3012</v>
      </c>
      <c r="M44">
        <v>67</v>
      </c>
      <c r="N44" t="s">
        <v>2771</v>
      </c>
      <c r="O44">
        <v>6.5250000359999998</v>
      </c>
    </row>
    <row r="45" spans="1:15">
      <c r="A45">
        <v>53</v>
      </c>
      <c r="B45" t="s">
        <v>2176</v>
      </c>
      <c r="C45" t="s">
        <v>2260</v>
      </c>
      <c r="D45" t="s">
        <v>2677</v>
      </c>
      <c r="E45" t="s">
        <v>2677</v>
      </c>
      <c r="F45" t="s">
        <v>2256</v>
      </c>
      <c r="G45" t="s">
        <v>2966</v>
      </c>
      <c r="H45" t="s">
        <v>2995</v>
      </c>
      <c r="I45">
        <v>172</v>
      </c>
      <c r="J45">
        <v>734</v>
      </c>
      <c r="K45">
        <v>759</v>
      </c>
      <c r="L45" t="s">
        <v>3013</v>
      </c>
      <c r="M45">
        <v>67</v>
      </c>
      <c r="N45" t="s">
        <v>2771</v>
      </c>
      <c r="O45">
        <v>6.5250000359999998</v>
      </c>
    </row>
    <row r="46" spans="1:15">
      <c r="A46">
        <v>55</v>
      </c>
      <c r="B46" t="s">
        <v>2176</v>
      </c>
      <c r="C46" t="s">
        <v>2262</v>
      </c>
      <c r="D46" t="s">
        <v>2677</v>
      </c>
      <c r="E46" t="s">
        <v>2677</v>
      </c>
      <c r="F46" t="s">
        <v>2256</v>
      </c>
      <c r="G46" t="s">
        <v>2966</v>
      </c>
      <c r="H46" t="s">
        <v>2995</v>
      </c>
      <c r="I46">
        <v>86</v>
      </c>
      <c r="J46">
        <v>839</v>
      </c>
      <c r="K46">
        <v>260</v>
      </c>
      <c r="L46" t="s">
        <v>3014</v>
      </c>
      <c r="M46">
        <v>67</v>
      </c>
      <c r="N46" t="s">
        <v>2771</v>
      </c>
      <c r="O46">
        <v>6.5250000359999998</v>
      </c>
    </row>
    <row r="47" spans="1:15">
      <c r="A47">
        <v>56</v>
      </c>
      <c r="B47" t="s">
        <v>2176</v>
      </c>
      <c r="C47" t="s">
        <v>2263</v>
      </c>
      <c r="D47" t="s">
        <v>2677</v>
      </c>
      <c r="E47" t="s">
        <v>2677</v>
      </c>
      <c r="F47" t="s">
        <v>2256</v>
      </c>
      <c r="G47" t="s">
        <v>2966</v>
      </c>
      <c r="H47" t="s">
        <v>2995</v>
      </c>
      <c r="I47">
        <v>107</v>
      </c>
      <c r="J47">
        <v>760</v>
      </c>
      <c r="K47">
        <v>493</v>
      </c>
      <c r="L47" t="s">
        <v>3015</v>
      </c>
      <c r="M47">
        <v>67</v>
      </c>
      <c r="N47" t="s">
        <v>2771</v>
      </c>
      <c r="O47">
        <v>6.5250000359999998</v>
      </c>
    </row>
    <row r="48" spans="1:15">
      <c r="A48">
        <v>57</v>
      </c>
      <c r="B48" t="s">
        <v>2176</v>
      </c>
      <c r="C48" t="s">
        <v>2264</v>
      </c>
      <c r="D48" t="s">
        <v>2677</v>
      </c>
      <c r="E48" t="s">
        <v>2677</v>
      </c>
      <c r="F48" t="s">
        <v>2265</v>
      </c>
      <c r="G48" t="s">
        <v>2966</v>
      </c>
      <c r="H48" t="s">
        <v>2995</v>
      </c>
      <c r="I48">
        <v>41</v>
      </c>
      <c r="J48">
        <v>830</v>
      </c>
      <c r="K48">
        <v>347</v>
      </c>
      <c r="L48" t="s">
        <v>3016</v>
      </c>
      <c r="M48">
        <v>67</v>
      </c>
      <c r="N48" t="s">
        <v>2779</v>
      </c>
      <c r="O48">
        <v>6.5250000359999998</v>
      </c>
    </row>
    <row r="49" spans="1:15">
      <c r="A49">
        <v>58</v>
      </c>
      <c r="B49" t="s">
        <v>2176</v>
      </c>
      <c r="C49" t="s">
        <v>2267</v>
      </c>
      <c r="D49" t="s">
        <v>2677</v>
      </c>
      <c r="E49" t="s">
        <v>2677</v>
      </c>
      <c r="F49" t="s">
        <v>2265</v>
      </c>
      <c r="G49" t="s">
        <v>2966</v>
      </c>
      <c r="H49" t="s">
        <v>2995</v>
      </c>
      <c r="I49">
        <v>481</v>
      </c>
      <c r="J49">
        <v>725</v>
      </c>
      <c r="K49">
        <v>735</v>
      </c>
      <c r="L49" t="s">
        <v>3017</v>
      </c>
      <c r="M49">
        <v>67</v>
      </c>
      <c r="N49" t="s">
        <v>2779</v>
      </c>
      <c r="O49">
        <v>6.5250000359999998</v>
      </c>
    </row>
    <row r="50" spans="1:15">
      <c r="A50">
        <v>59</v>
      </c>
      <c r="B50" t="s">
        <v>2176</v>
      </c>
      <c r="C50" t="s">
        <v>2268</v>
      </c>
      <c r="D50" t="s">
        <v>2677</v>
      </c>
      <c r="E50" t="s">
        <v>2677</v>
      </c>
      <c r="F50" t="s">
        <v>2265</v>
      </c>
      <c r="G50" t="s">
        <v>2966</v>
      </c>
      <c r="H50" t="s">
        <v>2995</v>
      </c>
      <c r="I50">
        <v>261</v>
      </c>
      <c r="J50">
        <v>721</v>
      </c>
      <c r="K50">
        <v>558</v>
      </c>
      <c r="L50" t="s">
        <v>3018</v>
      </c>
      <c r="M50">
        <v>67</v>
      </c>
      <c r="N50" t="s">
        <v>2779</v>
      </c>
      <c r="O50">
        <v>6.5250000359999998</v>
      </c>
    </row>
    <row r="51" spans="1:15">
      <c r="A51">
        <v>60</v>
      </c>
      <c r="B51" t="s">
        <v>2176</v>
      </c>
      <c r="C51" t="s">
        <v>2269</v>
      </c>
      <c r="D51" t="s">
        <v>2677</v>
      </c>
      <c r="E51" t="s">
        <v>2677</v>
      </c>
      <c r="F51" t="s">
        <v>2265</v>
      </c>
      <c r="G51" t="s">
        <v>2966</v>
      </c>
      <c r="H51" t="s">
        <v>2995</v>
      </c>
      <c r="I51">
        <v>152</v>
      </c>
      <c r="J51">
        <v>763</v>
      </c>
      <c r="K51">
        <v>751</v>
      </c>
      <c r="L51" t="s">
        <v>3019</v>
      </c>
      <c r="M51">
        <v>67</v>
      </c>
      <c r="N51" t="s">
        <v>2779</v>
      </c>
      <c r="O51">
        <v>6.5250000359999998</v>
      </c>
    </row>
    <row r="52" spans="1:15">
      <c r="A52">
        <v>61</v>
      </c>
      <c r="B52" t="s">
        <v>2176</v>
      </c>
      <c r="C52" t="s">
        <v>2271</v>
      </c>
      <c r="D52" t="s">
        <v>2677</v>
      </c>
      <c r="E52" t="s">
        <v>2677</v>
      </c>
      <c r="F52" t="s">
        <v>2265</v>
      </c>
      <c r="G52" t="s">
        <v>2966</v>
      </c>
      <c r="H52" t="s">
        <v>2995</v>
      </c>
      <c r="I52">
        <v>191</v>
      </c>
      <c r="J52">
        <v>775</v>
      </c>
      <c r="K52">
        <v>748</v>
      </c>
      <c r="L52" t="s">
        <v>3020</v>
      </c>
      <c r="M52">
        <v>67</v>
      </c>
      <c r="N52" t="s">
        <v>2779</v>
      </c>
      <c r="O52">
        <v>6.5250000359999998</v>
      </c>
    </row>
    <row r="53" spans="1:15">
      <c r="A53">
        <v>63</v>
      </c>
      <c r="B53" t="s">
        <v>2176</v>
      </c>
      <c r="C53" t="s">
        <v>2274</v>
      </c>
      <c r="D53" t="s">
        <v>2677</v>
      </c>
      <c r="E53" t="s">
        <v>2677</v>
      </c>
      <c r="F53" t="s">
        <v>2265</v>
      </c>
      <c r="G53" t="s">
        <v>2966</v>
      </c>
      <c r="H53" t="s">
        <v>2995</v>
      </c>
      <c r="I53">
        <v>49</v>
      </c>
      <c r="J53">
        <v>733</v>
      </c>
      <c r="K53">
        <v>629</v>
      </c>
      <c r="L53" t="s">
        <v>3021</v>
      </c>
      <c r="M53">
        <v>67</v>
      </c>
      <c r="N53" t="s">
        <v>2779</v>
      </c>
      <c r="O53">
        <v>6.5250000359999998</v>
      </c>
    </row>
    <row r="54" spans="1:15">
      <c r="A54">
        <v>64</v>
      </c>
      <c r="B54" t="s">
        <v>2176</v>
      </c>
      <c r="C54" t="s">
        <v>2275</v>
      </c>
      <c r="D54" t="s">
        <v>2677</v>
      </c>
      <c r="E54" t="s">
        <v>2677</v>
      </c>
      <c r="F54" t="s">
        <v>2265</v>
      </c>
      <c r="G54" t="s">
        <v>2966</v>
      </c>
      <c r="H54" t="s">
        <v>2995</v>
      </c>
      <c r="I54">
        <v>347</v>
      </c>
      <c r="J54">
        <v>765</v>
      </c>
      <c r="K54">
        <v>84</v>
      </c>
      <c r="L54" t="s">
        <v>3022</v>
      </c>
      <c r="M54">
        <v>67</v>
      </c>
      <c r="N54" t="s">
        <v>2779</v>
      </c>
      <c r="O54">
        <v>6.5250000359999998</v>
      </c>
    </row>
    <row r="55" spans="1:15">
      <c r="A55">
        <v>65</v>
      </c>
      <c r="B55" t="s">
        <v>2276</v>
      </c>
      <c r="C55" t="s">
        <v>2277</v>
      </c>
      <c r="D55" t="s">
        <v>2677</v>
      </c>
      <c r="E55" t="s">
        <v>2677</v>
      </c>
      <c r="F55" t="s">
        <v>2278</v>
      </c>
      <c r="G55" t="s">
        <v>3023</v>
      </c>
      <c r="H55" t="s">
        <v>2995</v>
      </c>
      <c r="I55">
        <v>495</v>
      </c>
      <c r="J55">
        <v>731</v>
      </c>
      <c r="K55">
        <v>586</v>
      </c>
      <c r="L55" t="s">
        <v>3024</v>
      </c>
      <c r="M55">
        <v>68</v>
      </c>
      <c r="N55" t="s">
        <v>2788</v>
      </c>
      <c r="O55">
        <v>6.900000125</v>
      </c>
    </row>
    <row r="56" spans="1:15">
      <c r="A56">
        <v>66</v>
      </c>
      <c r="B56" t="s">
        <v>2276</v>
      </c>
      <c r="C56" t="s">
        <v>2279</v>
      </c>
      <c r="D56" t="s">
        <v>2677</v>
      </c>
      <c r="E56" t="s">
        <v>2677</v>
      </c>
      <c r="F56" t="s">
        <v>2278</v>
      </c>
      <c r="G56" t="s">
        <v>3023</v>
      </c>
      <c r="H56" t="s">
        <v>2995</v>
      </c>
      <c r="I56">
        <v>247</v>
      </c>
      <c r="J56">
        <v>816</v>
      </c>
      <c r="K56">
        <v>851</v>
      </c>
      <c r="L56" t="s">
        <v>3025</v>
      </c>
      <c r="M56">
        <v>68</v>
      </c>
      <c r="N56" t="s">
        <v>2788</v>
      </c>
      <c r="O56">
        <v>6.900000125</v>
      </c>
    </row>
    <row r="57" spans="1:15">
      <c r="A57">
        <v>68</v>
      </c>
      <c r="B57" t="s">
        <v>2276</v>
      </c>
      <c r="C57" t="s">
        <v>2281</v>
      </c>
      <c r="D57" t="s">
        <v>2677</v>
      </c>
      <c r="E57" t="s">
        <v>2677</v>
      </c>
      <c r="F57" t="s">
        <v>2278</v>
      </c>
      <c r="G57" t="s">
        <v>3023</v>
      </c>
      <c r="H57" t="s">
        <v>2995</v>
      </c>
      <c r="I57">
        <v>63</v>
      </c>
      <c r="J57">
        <v>815</v>
      </c>
      <c r="K57">
        <v>467</v>
      </c>
      <c r="L57" t="s">
        <v>3026</v>
      </c>
      <c r="M57">
        <v>68</v>
      </c>
      <c r="N57" t="s">
        <v>2788</v>
      </c>
      <c r="O57">
        <v>6.900000125</v>
      </c>
    </row>
    <row r="58" spans="1:15">
      <c r="A58">
        <v>69</v>
      </c>
      <c r="B58" t="s">
        <v>2276</v>
      </c>
      <c r="C58" t="s">
        <v>2282</v>
      </c>
      <c r="D58" t="s">
        <v>2677</v>
      </c>
      <c r="E58" t="s">
        <v>2677</v>
      </c>
      <c r="F58" t="s">
        <v>2278</v>
      </c>
      <c r="G58" t="s">
        <v>3023</v>
      </c>
      <c r="H58" t="s">
        <v>3027</v>
      </c>
      <c r="I58">
        <v>382</v>
      </c>
      <c r="J58">
        <v>741</v>
      </c>
      <c r="K58">
        <v>766</v>
      </c>
      <c r="L58" t="s">
        <v>3028</v>
      </c>
      <c r="M58">
        <v>69</v>
      </c>
      <c r="N58" t="s">
        <v>2788</v>
      </c>
      <c r="O58">
        <v>6.900000125</v>
      </c>
    </row>
    <row r="59" spans="1:15">
      <c r="A59">
        <v>70</v>
      </c>
      <c r="B59" t="s">
        <v>2276</v>
      </c>
      <c r="C59" t="s">
        <v>2283</v>
      </c>
      <c r="D59" t="s">
        <v>2677</v>
      </c>
      <c r="E59" t="s">
        <v>2677</v>
      </c>
      <c r="F59" t="s">
        <v>2278</v>
      </c>
      <c r="G59" t="s">
        <v>3023</v>
      </c>
      <c r="H59" t="s">
        <v>3027</v>
      </c>
      <c r="I59">
        <v>278</v>
      </c>
      <c r="J59">
        <v>294</v>
      </c>
      <c r="K59">
        <v>430</v>
      </c>
      <c r="L59" t="s">
        <v>3029</v>
      </c>
      <c r="M59">
        <v>69</v>
      </c>
      <c r="N59" t="s">
        <v>2788</v>
      </c>
      <c r="O59">
        <v>6.900000125</v>
      </c>
    </row>
    <row r="60" spans="1:15">
      <c r="A60">
        <v>71</v>
      </c>
      <c r="B60" t="s">
        <v>2276</v>
      </c>
      <c r="C60" t="s">
        <v>2284</v>
      </c>
      <c r="D60" t="s">
        <v>2677</v>
      </c>
      <c r="E60" t="s">
        <v>2677</v>
      </c>
      <c r="F60" t="s">
        <v>2278</v>
      </c>
      <c r="G60" t="s">
        <v>3023</v>
      </c>
      <c r="H60" t="s">
        <v>3027</v>
      </c>
      <c r="I60">
        <v>138</v>
      </c>
      <c r="J60">
        <v>761</v>
      </c>
      <c r="K60">
        <v>174</v>
      </c>
      <c r="L60" t="s">
        <v>3030</v>
      </c>
      <c r="M60">
        <v>69</v>
      </c>
      <c r="N60" t="s">
        <v>2788</v>
      </c>
      <c r="O60">
        <v>6.900000125</v>
      </c>
    </row>
    <row r="61" spans="1:15">
      <c r="A61">
        <v>72</v>
      </c>
      <c r="B61" t="s">
        <v>2276</v>
      </c>
      <c r="C61" t="s">
        <v>2285</v>
      </c>
      <c r="D61" t="s">
        <v>2677</v>
      </c>
      <c r="E61" t="s">
        <v>2677</v>
      </c>
      <c r="F61" t="s">
        <v>2278</v>
      </c>
      <c r="G61" t="s">
        <v>3023</v>
      </c>
      <c r="H61" t="s">
        <v>3027</v>
      </c>
      <c r="I61">
        <v>431</v>
      </c>
      <c r="J61">
        <v>780</v>
      </c>
      <c r="K61">
        <v>714</v>
      </c>
      <c r="L61" t="s">
        <v>3031</v>
      </c>
      <c r="M61">
        <v>69</v>
      </c>
      <c r="N61" t="s">
        <v>2788</v>
      </c>
      <c r="O61">
        <v>6.900000125</v>
      </c>
    </row>
    <row r="62" spans="1:15">
      <c r="A62">
        <v>73</v>
      </c>
      <c r="B62" t="s">
        <v>2276</v>
      </c>
      <c r="C62" t="s">
        <v>2286</v>
      </c>
      <c r="D62" t="s">
        <v>2677</v>
      </c>
      <c r="E62" t="s">
        <v>2677</v>
      </c>
      <c r="F62" t="s">
        <v>2287</v>
      </c>
      <c r="G62" t="s">
        <v>3023</v>
      </c>
      <c r="H62" t="s">
        <v>3027</v>
      </c>
      <c r="I62">
        <v>321</v>
      </c>
      <c r="J62">
        <v>730</v>
      </c>
      <c r="K62">
        <v>726</v>
      </c>
      <c r="L62" t="s">
        <v>3032</v>
      </c>
      <c r="M62">
        <v>69</v>
      </c>
      <c r="N62" t="s">
        <v>2797</v>
      </c>
      <c r="O62">
        <v>6.900000125</v>
      </c>
    </row>
    <row r="63" spans="1:15">
      <c r="A63">
        <v>74</v>
      </c>
      <c r="B63" t="s">
        <v>2276</v>
      </c>
      <c r="C63" t="s">
        <v>2288</v>
      </c>
      <c r="D63" t="s">
        <v>2677</v>
      </c>
      <c r="E63" t="s">
        <v>2677</v>
      </c>
      <c r="F63" t="s">
        <v>2287</v>
      </c>
      <c r="G63" t="s">
        <v>3023</v>
      </c>
      <c r="H63" t="s">
        <v>3027</v>
      </c>
      <c r="I63">
        <v>329</v>
      </c>
      <c r="J63">
        <v>825</v>
      </c>
      <c r="K63">
        <v>866</v>
      </c>
      <c r="L63" t="s">
        <v>3033</v>
      </c>
      <c r="M63">
        <v>69</v>
      </c>
      <c r="N63" t="s">
        <v>2797</v>
      </c>
      <c r="O63">
        <v>6.900000125</v>
      </c>
    </row>
    <row r="64" spans="1:15">
      <c r="A64">
        <v>75</v>
      </c>
      <c r="B64" t="s">
        <v>2276</v>
      </c>
      <c r="C64" t="s">
        <v>2289</v>
      </c>
      <c r="D64" t="s">
        <v>2677</v>
      </c>
      <c r="E64" t="s">
        <v>2677</v>
      </c>
      <c r="F64" t="s">
        <v>2287</v>
      </c>
      <c r="G64" t="s">
        <v>3023</v>
      </c>
      <c r="H64" t="s">
        <v>3027</v>
      </c>
      <c r="I64">
        <v>215</v>
      </c>
      <c r="J64">
        <v>840</v>
      </c>
      <c r="K64">
        <v>705</v>
      </c>
      <c r="L64" t="s">
        <v>3034</v>
      </c>
      <c r="M64">
        <v>69</v>
      </c>
      <c r="N64" t="s">
        <v>2797</v>
      </c>
      <c r="O64">
        <v>6.900000125</v>
      </c>
    </row>
    <row r="65" spans="1:15">
      <c r="A65">
        <v>76</v>
      </c>
      <c r="B65" t="s">
        <v>2276</v>
      </c>
      <c r="C65" t="s">
        <v>2290</v>
      </c>
      <c r="D65" t="s">
        <v>2677</v>
      </c>
      <c r="E65" t="s">
        <v>2677</v>
      </c>
      <c r="F65" t="s">
        <v>2287</v>
      </c>
      <c r="G65" t="s">
        <v>3023</v>
      </c>
      <c r="H65" t="s">
        <v>3027</v>
      </c>
      <c r="I65">
        <v>60</v>
      </c>
      <c r="J65">
        <v>770</v>
      </c>
      <c r="K65">
        <v>601</v>
      </c>
      <c r="L65" t="s">
        <v>3035</v>
      </c>
      <c r="M65">
        <v>69</v>
      </c>
      <c r="N65" t="s">
        <v>2797</v>
      </c>
      <c r="O65">
        <v>6.900000125</v>
      </c>
    </row>
    <row r="66" spans="1:15">
      <c r="A66">
        <v>78</v>
      </c>
      <c r="B66" t="s">
        <v>2276</v>
      </c>
      <c r="C66" t="s">
        <v>2292</v>
      </c>
      <c r="D66" t="s">
        <v>2677</v>
      </c>
      <c r="E66" t="s">
        <v>2677</v>
      </c>
      <c r="F66" t="s">
        <v>2287</v>
      </c>
      <c r="G66" t="s">
        <v>3023</v>
      </c>
      <c r="H66" t="s">
        <v>3027</v>
      </c>
      <c r="I66">
        <v>97</v>
      </c>
      <c r="J66">
        <v>696</v>
      </c>
      <c r="K66">
        <v>157</v>
      </c>
      <c r="L66" t="s">
        <v>3036</v>
      </c>
      <c r="M66">
        <v>69</v>
      </c>
      <c r="N66" t="s">
        <v>2797</v>
      </c>
      <c r="O66">
        <v>6.900000125</v>
      </c>
    </row>
    <row r="67" spans="1:15">
      <c r="A67">
        <v>79</v>
      </c>
      <c r="B67" t="s">
        <v>2276</v>
      </c>
      <c r="C67" t="s">
        <v>2293</v>
      </c>
      <c r="D67" t="s">
        <v>2677</v>
      </c>
      <c r="E67" t="s">
        <v>2677</v>
      </c>
      <c r="F67" t="s">
        <v>2287</v>
      </c>
      <c r="G67" t="s">
        <v>3023</v>
      </c>
      <c r="H67" t="s">
        <v>3027</v>
      </c>
      <c r="I67">
        <v>120</v>
      </c>
      <c r="J67">
        <v>270</v>
      </c>
      <c r="K67">
        <v>226</v>
      </c>
      <c r="L67" t="s">
        <v>3037</v>
      </c>
      <c r="M67">
        <v>69</v>
      </c>
      <c r="N67" t="s">
        <v>2797</v>
      </c>
      <c r="O67">
        <v>6.900000125</v>
      </c>
    </row>
    <row r="68" spans="1:15">
      <c r="A68">
        <v>80</v>
      </c>
      <c r="B68" t="s">
        <v>2276</v>
      </c>
      <c r="C68" t="s">
        <v>2294</v>
      </c>
      <c r="D68" t="s">
        <v>2677</v>
      </c>
      <c r="E68" t="s">
        <v>2677</v>
      </c>
      <c r="F68" t="s">
        <v>2287</v>
      </c>
      <c r="G68" t="s">
        <v>3023</v>
      </c>
      <c r="H68" t="s">
        <v>3027</v>
      </c>
      <c r="I68">
        <v>24</v>
      </c>
      <c r="J68">
        <v>726</v>
      </c>
      <c r="K68">
        <v>855</v>
      </c>
      <c r="L68" t="s">
        <v>3038</v>
      </c>
      <c r="M68">
        <v>69</v>
      </c>
      <c r="N68" t="s">
        <v>2797</v>
      </c>
      <c r="O68">
        <v>6.900000125</v>
      </c>
    </row>
    <row r="69" spans="1:15">
      <c r="A69">
        <v>81</v>
      </c>
      <c r="B69" t="s">
        <v>2276</v>
      </c>
      <c r="C69" t="s">
        <v>2295</v>
      </c>
      <c r="D69" t="s">
        <v>2677</v>
      </c>
      <c r="E69" t="s">
        <v>2677</v>
      </c>
      <c r="F69" t="s">
        <v>2296</v>
      </c>
      <c r="G69" t="s">
        <v>3023</v>
      </c>
      <c r="H69" t="s">
        <v>3027</v>
      </c>
      <c r="I69">
        <v>312</v>
      </c>
      <c r="J69">
        <v>739</v>
      </c>
      <c r="K69">
        <v>413</v>
      </c>
      <c r="L69" t="s">
        <v>3039</v>
      </c>
      <c r="M69">
        <v>69</v>
      </c>
      <c r="N69" t="s">
        <v>2806</v>
      </c>
      <c r="O69">
        <v>12.563016860999999</v>
      </c>
    </row>
    <row r="70" spans="1:15">
      <c r="A70">
        <v>82</v>
      </c>
      <c r="B70" t="s">
        <v>2276</v>
      </c>
      <c r="C70" t="s">
        <v>2298</v>
      </c>
      <c r="D70" t="s">
        <v>2677</v>
      </c>
      <c r="E70" t="s">
        <v>2677</v>
      </c>
      <c r="F70" t="s">
        <v>2296</v>
      </c>
      <c r="G70" t="s">
        <v>3023</v>
      </c>
      <c r="H70" t="s">
        <v>3027</v>
      </c>
      <c r="I70">
        <v>356</v>
      </c>
      <c r="J70">
        <v>800</v>
      </c>
      <c r="K70">
        <v>370</v>
      </c>
      <c r="L70" t="s">
        <v>3040</v>
      </c>
      <c r="M70">
        <v>69</v>
      </c>
      <c r="N70" t="s">
        <v>2806</v>
      </c>
      <c r="O70">
        <v>12.563016860999999</v>
      </c>
    </row>
    <row r="71" spans="1:15">
      <c r="A71">
        <v>83</v>
      </c>
      <c r="B71" t="s">
        <v>2276</v>
      </c>
      <c r="C71" t="s">
        <v>2299</v>
      </c>
      <c r="D71" t="s">
        <v>2677</v>
      </c>
      <c r="E71" t="s">
        <v>2677</v>
      </c>
      <c r="F71" t="s">
        <v>2296</v>
      </c>
      <c r="G71" t="s">
        <v>3023</v>
      </c>
      <c r="H71" t="s">
        <v>3027</v>
      </c>
      <c r="I71">
        <v>331</v>
      </c>
      <c r="J71">
        <v>764</v>
      </c>
      <c r="K71">
        <v>879</v>
      </c>
      <c r="L71" t="s">
        <v>3041</v>
      </c>
      <c r="M71">
        <v>69</v>
      </c>
      <c r="N71" t="s">
        <v>2806</v>
      </c>
      <c r="O71">
        <v>12.563016860999999</v>
      </c>
    </row>
    <row r="72" spans="1:15">
      <c r="A72">
        <v>84</v>
      </c>
      <c r="B72" t="s">
        <v>2276</v>
      </c>
      <c r="C72" t="s">
        <v>2300</v>
      </c>
      <c r="D72" t="s">
        <v>2677</v>
      </c>
      <c r="E72" t="s">
        <v>2677</v>
      </c>
      <c r="F72" t="s">
        <v>2296</v>
      </c>
      <c r="G72" t="s">
        <v>3023</v>
      </c>
      <c r="H72" t="s">
        <v>3027</v>
      </c>
      <c r="I72">
        <v>101</v>
      </c>
      <c r="J72">
        <v>778</v>
      </c>
      <c r="K72">
        <v>854</v>
      </c>
      <c r="L72" t="s">
        <v>3042</v>
      </c>
      <c r="M72">
        <v>69</v>
      </c>
      <c r="N72" t="s">
        <v>2806</v>
      </c>
      <c r="O72">
        <v>12.563016860999999</v>
      </c>
    </row>
    <row r="73" spans="1:15">
      <c r="A73">
        <v>86</v>
      </c>
      <c r="B73" t="s">
        <v>2276</v>
      </c>
      <c r="C73" t="s">
        <v>2302</v>
      </c>
      <c r="D73" t="s">
        <v>2677</v>
      </c>
      <c r="E73" t="s">
        <v>2677</v>
      </c>
      <c r="F73" t="s">
        <v>2296</v>
      </c>
      <c r="G73" t="s">
        <v>3023</v>
      </c>
      <c r="H73" t="s">
        <v>3027</v>
      </c>
      <c r="I73">
        <v>31</v>
      </c>
      <c r="J73">
        <v>738</v>
      </c>
      <c r="K73">
        <v>788</v>
      </c>
      <c r="L73" t="s">
        <v>3043</v>
      </c>
      <c r="M73">
        <v>69</v>
      </c>
      <c r="N73" t="s">
        <v>2806</v>
      </c>
      <c r="O73">
        <v>12.563016860999999</v>
      </c>
    </row>
    <row r="74" spans="1:15">
      <c r="A74">
        <v>87</v>
      </c>
      <c r="B74" t="s">
        <v>2276</v>
      </c>
      <c r="C74" t="s">
        <v>2303</v>
      </c>
      <c r="D74" t="s">
        <v>2677</v>
      </c>
      <c r="E74" t="s">
        <v>2677</v>
      </c>
      <c r="F74" t="s">
        <v>2296</v>
      </c>
      <c r="G74" t="s">
        <v>3023</v>
      </c>
      <c r="H74" t="s">
        <v>3027</v>
      </c>
      <c r="I74">
        <v>220</v>
      </c>
      <c r="J74">
        <v>394</v>
      </c>
      <c r="K74">
        <v>91</v>
      </c>
      <c r="L74" t="s">
        <v>3044</v>
      </c>
      <c r="M74">
        <v>69</v>
      </c>
      <c r="N74" t="s">
        <v>2806</v>
      </c>
      <c r="O74">
        <v>12.563016860999999</v>
      </c>
    </row>
    <row r="75" spans="1:15">
      <c r="A75">
        <v>88</v>
      </c>
      <c r="B75" t="s">
        <v>2276</v>
      </c>
      <c r="C75" t="s">
        <v>2304</v>
      </c>
      <c r="D75" t="s">
        <v>2677</v>
      </c>
      <c r="E75" t="s">
        <v>2677</v>
      </c>
      <c r="F75" t="s">
        <v>2296</v>
      </c>
      <c r="G75" t="s">
        <v>3023</v>
      </c>
      <c r="H75" t="s">
        <v>3027</v>
      </c>
      <c r="I75">
        <v>531</v>
      </c>
      <c r="J75">
        <v>819</v>
      </c>
      <c r="K75">
        <v>364</v>
      </c>
      <c r="L75" t="s">
        <v>3045</v>
      </c>
      <c r="M75">
        <v>69</v>
      </c>
      <c r="N75" t="s">
        <v>2806</v>
      </c>
      <c r="O75">
        <v>12.563016860999999</v>
      </c>
    </row>
    <row r="76" spans="1:15">
      <c r="A76">
        <v>89</v>
      </c>
      <c r="B76" t="s">
        <v>2276</v>
      </c>
      <c r="C76" t="s">
        <v>2305</v>
      </c>
      <c r="D76" t="s">
        <v>2677</v>
      </c>
      <c r="E76" t="s">
        <v>2677</v>
      </c>
      <c r="F76" t="s">
        <v>2306</v>
      </c>
      <c r="G76" t="s">
        <v>3023</v>
      </c>
      <c r="H76" t="s">
        <v>3027</v>
      </c>
      <c r="I76">
        <v>35</v>
      </c>
      <c r="J76">
        <v>818</v>
      </c>
      <c r="K76">
        <v>862</v>
      </c>
      <c r="L76" t="s">
        <v>3046</v>
      </c>
      <c r="M76">
        <v>69</v>
      </c>
      <c r="N76" t="s">
        <v>2815</v>
      </c>
      <c r="O76">
        <v>12.563016860999999</v>
      </c>
    </row>
    <row r="77" spans="1:15">
      <c r="A77">
        <v>90</v>
      </c>
      <c r="B77" t="s">
        <v>2276</v>
      </c>
      <c r="C77" t="s">
        <v>2307</v>
      </c>
      <c r="D77" t="s">
        <v>2677</v>
      </c>
      <c r="E77" t="s">
        <v>2677</v>
      </c>
      <c r="F77" t="s">
        <v>2306</v>
      </c>
      <c r="G77" t="s">
        <v>3023</v>
      </c>
      <c r="H77" t="s">
        <v>3027</v>
      </c>
      <c r="I77">
        <v>264</v>
      </c>
      <c r="J77">
        <v>767</v>
      </c>
      <c r="K77">
        <v>330</v>
      </c>
      <c r="L77" t="s">
        <v>3047</v>
      </c>
      <c r="M77">
        <v>69</v>
      </c>
      <c r="N77" t="s">
        <v>2815</v>
      </c>
      <c r="O77">
        <v>12.563016860999999</v>
      </c>
    </row>
    <row r="78" spans="1:15">
      <c r="A78">
        <v>91</v>
      </c>
      <c r="B78" t="s">
        <v>2276</v>
      </c>
      <c r="C78" t="s">
        <v>2308</v>
      </c>
      <c r="D78" t="s">
        <v>2677</v>
      </c>
      <c r="E78" t="s">
        <v>2677</v>
      </c>
      <c r="F78" t="s">
        <v>2306</v>
      </c>
      <c r="G78" t="s">
        <v>3023</v>
      </c>
      <c r="H78" t="s">
        <v>3027</v>
      </c>
      <c r="I78">
        <v>13</v>
      </c>
      <c r="J78">
        <v>787</v>
      </c>
      <c r="K78">
        <v>596</v>
      </c>
      <c r="L78" t="s">
        <v>3048</v>
      </c>
      <c r="M78">
        <v>69</v>
      </c>
      <c r="N78" t="s">
        <v>2815</v>
      </c>
      <c r="O78">
        <v>12.563016860999999</v>
      </c>
    </row>
    <row r="79" spans="1:15">
      <c r="A79">
        <v>92</v>
      </c>
      <c r="B79" t="s">
        <v>2276</v>
      </c>
      <c r="C79" t="s">
        <v>2309</v>
      </c>
      <c r="D79" t="s">
        <v>2677</v>
      </c>
      <c r="E79" t="s">
        <v>2677</v>
      </c>
      <c r="F79" t="s">
        <v>2306</v>
      </c>
      <c r="G79" t="s">
        <v>3023</v>
      </c>
      <c r="H79" t="s">
        <v>3027</v>
      </c>
      <c r="I79">
        <v>324</v>
      </c>
      <c r="J79">
        <v>812</v>
      </c>
      <c r="K79">
        <v>380</v>
      </c>
      <c r="L79" t="s">
        <v>3049</v>
      </c>
      <c r="M79">
        <v>69</v>
      </c>
      <c r="N79" t="s">
        <v>2815</v>
      </c>
      <c r="O79">
        <v>12.563016860999999</v>
      </c>
    </row>
    <row r="80" spans="1:15">
      <c r="A80">
        <v>93</v>
      </c>
      <c r="B80" t="s">
        <v>2276</v>
      </c>
      <c r="C80" t="s">
        <v>2310</v>
      </c>
      <c r="D80" t="s">
        <v>2677</v>
      </c>
      <c r="E80" t="s">
        <v>2677</v>
      </c>
      <c r="F80" t="s">
        <v>2306</v>
      </c>
      <c r="G80" t="s">
        <v>3023</v>
      </c>
      <c r="H80" t="s">
        <v>3027</v>
      </c>
      <c r="I80">
        <v>99</v>
      </c>
      <c r="J80">
        <v>675</v>
      </c>
      <c r="K80">
        <v>872</v>
      </c>
      <c r="L80" t="s">
        <v>3050</v>
      </c>
      <c r="M80">
        <v>69</v>
      </c>
      <c r="N80" t="s">
        <v>2815</v>
      </c>
      <c r="O80">
        <v>12.563016860999999</v>
      </c>
    </row>
    <row r="81" spans="1:15">
      <c r="A81">
        <v>95</v>
      </c>
      <c r="B81" t="s">
        <v>2276</v>
      </c>
      <c r="C81" t="s">
        <v>2312</v>
      </c>
      <c r="D81" t="s">
        <v>2677</v>
      </c>
      <c r="E81" t="s">
        <v>2677</v>
      </c>
      <c r="F81" t="s">
        <v>2306</v>
      </c>
      <c r="G81" t="s">
        <v>3023</v>
      </c>
      <c r="H81" t="s">
        <v>3027</v>
      </c>
      <c r="I81">
        <v>126</v>
      </c>
      <c r="J81">
        <v>794</v>
      </c>
      <c r="K81">
        <v>844</v>
      </c>
      <c r="L81" t="s">
        <v>3051</v>
      </c>
      <c r="M81">
        <v>69</v>
      </c>
      <c r="N81" t="s">
        <v>2815</v>
      </c>
      <c r="O81">
        <v>12.563016860999999</v>
      </c>
    </row>
    <row r="82" spans="1:15">
      <c r="A82">
        <v>96</v>
      </c>
      <c r="B82" t="s">
        <v>2276</v>
      </c>
      <c r="C82" t="s">
        <v>2313</v>
      </c>
      <c r="D82" t="s">
        <v>2677</v>
      </c>
      <c r="E82" t="s">
        <v>2677</v>
      </c>
      <c r="F82" t="s">
        <v>2306</v>
      </c>
      <c r="G82" t="s">
        <v>3023</v>
      </c>
      <c r="H82" t="s">
        <v>3027</v>
      </c>
      <c r="I82">
        <v>244</v>
      </c>
      <c r="J82">
        <v>737</v>
      </c>
      <c r="K82">
        <v>372</v>
      </c>
      <c r="L82" t="s">
        <v>3052</v>
      </c>
      <c r="M82">
        <v>69</v>
      </c>
      <c r="N82" t="s">
        <v>2815</v>
      </c>
      <c r="O82">
        <v>12.563016860999999</v>
      </c>
    </row>
    <row r="83" spans="1:15">
      <c r="A83">
        <v>97</v>
      </c>
      <c r="B83" t="s">
        <v>2684</v>
      </c>
      <c r="C83" t="s">
        <v>2315</v>
      </c>
      <c r="D83" t="s">
        <v>2460</v>
      </c>
      <c r="E83" t="s">
        <v>2677</v>
      </c>
      <c r="F83" t="s">
        <v>2178</v>
      </c>
      <c r="G83" t="s">
        <v>3053</v>
      </c>
      <c r="H83" t="s">
        <v>3054</v>
      </c>
      <c r="I83">
        <v>432</v>
      </c>
      <c r="J83">
        <v>801</v>
      </c>
      <c r="K83">
        <v>3</v>
      </c>
      <c r="L83" t="s">
        <v>3055</v>
      </c>
      <c r="M83">
        <v>71</v>
      </c>
      <c r="N83" t="s">
        <v>2825</v>
      </c>
      <c r="O83">
        <v>137.19979645800001</v>
      </c>
    </row>
    <row r="84" spans="1:15">
      <c r="A84">
        <v>98</v>
      </c>
      <c r="B84" t="s">
        <v>2684</v>
      </c>
      <c r="C84" t="s">
        <v>2316</v>
      </c>
      <c r="D84" t="s">
        <v>2460</v>
      </c>
      <c r="E84" t="s">
        <v>2677</v>
      </c>
      <c r="F84" t="s">
        <v>2178</v>
      </c>
      <c r="G84" t="s">
        <v>3053</v>
      </c>
      <c r="H84" t="s">
        <v>3054</v>
      </c>
      <c r="I84">
        <v>184</v>
      </c>
      <c r="J84">
        <v>808</v>
      </c>
      <c r="K84">
        <v>25</v>
      </c>
      <c r="L84" t="s">
        <v>3056</v>
      </c>
      <c r="M84">
        <v>71</v>
      </c>
      <c r="N84" t="s">
        <v>2825</v>
      </c>
      <c r="O84">
        <v>137.19979645800001</v>
      </c>
    </row>
    <row r="85" spans="1:15">
      <c r="A85">
        <v>100</v>
      </c>
      <c r="B85" t="s">
        <v>2684</v>
      </c>
      <c r="C85" t="s">
        <v>2318</v>
      </c>
      <c r="D85" t="s">
        <v>2460</v>
      </c>
      <c r="E85" t="s">
        <v>2677</v>
      </c>
      <c r="F85" t="s">
        <v>2178</v>
      </c>
      <c r="G85" t="s">
        <v>3053</v>
      </c>
      <c r="H85" t="s">
        <v>3054</v>
      </c>
      <c r="I85">
        <v>176</v>
      </c>
      <c r="J85">
        <v>276</v>
      </c>
      <c r="K85">
        <v>187</v>
      </c>
      <c r="L85" t="s">
        <v>3057</v>
      </c>
      <c r="M85">
        <v>71</v>
      </c>
      <c r="N85" t="s">
        <v>2825</v>
      </c>
      <c r="O85">
        <v>137.19979645800001</v>
      </c>
    </row>
    <row r="86" spans="1:15">
      <c r="A86">
        <v>101</v>
      </c>
      <c r="B86" t="s">
        <v>2684</v>
      </c>
      <c r="C86" t="s">
        <v>2320</v>
      </c>
      <c r="D86" t="s">
        <v>2460</v>
      </c>
      <c r="E86" t="s">
        <v>2677</v>
      </c>
      <c r="F86" t="s">
        <v>2178</v>
      </c>
      <c r="G86" t="s">
        <v>3053</v>
      </c>
      <c r="H86" t="s">
        <v>3054</v>
      </c>
      <c r="I86">
        <v>11</v>
      </c>
      <c r="J86">
        <v>624</v>
      </c>
      <c r="K86">
        <v>398</v>
      </c>
      <c r="L86" t="s">
        <v>3058</v>
      </c>
      <c r="M86">
        <v>71</v>
      </c>
      <c r="N86" t="s">
        <v>2825</v>
      </c>
      <c r="O86">
        <v>137.19979645800001</v>
      </c>
    </row>
    <row r="87" spans="1:15">
      <c r="A87">
        <v>102</v>
      </c>
      <c r="B87" t="s">
        <v>2684</v>
      </c>
      <c r="C87" t="s">
        <v>2321</v>
      </c>
      <c r="D87" t="s">
        <v>2460</v>
      </c>
      <c r="E87" t="s">
        <v>2677</v>
      </c>
      <c r="F87" t="s">
        <v>2178</v>
      </c>
      <c r="G87" t="s">
        <v>3053</v>
      </c>
      <c r="H87" t="s">
        <v>3054</v>
      </c>
      <c r="I87">
        <v>284</v>
      </c>
      <c r="J87">
        <v>781</v>
      </c>
      <c r="K87">
        <v>120</v>
      </c>
      <c r="L87" t="s">
        <v>3059</v>
      </c>
      <c r="M87">
        <v>71</v>
      </c>
      <c r="N87" t="s">
        <v>2825</v>
      </c>
      <c r="O87">
        <v>137.19979645800001</v>
      </c>
    </row>
    <row r="88" spans="1:15">
      <c r="A88">
        <v>103</v>
      </c>
      <c r="B88" t="s">
        <v>2684</v>
      </c>
      <c r="C88" t="s">
        <v>2322</v>
      </c>
      <c r="D88" t="s">
        <v>2460</v>
      </c>
      <c r="E88" t="s">
        <v>2677</v>
      </c>
      <c r="F88" t="s">
        <v>2178</v>
      </c>
      <c r="G88" t="s">
        <v>3053</v>
      </c>
      <c r="H88" t="s">
        <v>3054</v>
      </c>
      <c r="I88">
        <v>326</v>
      </c>
      <c r="J88">
        <v>772</v>
      </c>
      <c r="K88">
        <v>145</v>
      </c>
      <c r="L88" t="s">
        <v>3060</v>
      </c>
      <c r="M88">
        <v>71</v>
      </c>
      <c r="N88" t="s">
        <v>2825</v>
      </c>
      <c r="O88">
        <v>137.19979645800001</v>
      </c>
    </row>
    <row r="89" spans="1:15">
      <c r="A89">
        <v>104</v>
      </c>
      <c r="B89" t="s">
        <v>2684</v>
      </c>
      <c r="C89" t="s">
        <v>2323</v>
      </c>
      <c r="D89" t="s">
        <v>2460</v>
      </c>
      <c r="E89" t="s">
        <v>2677</v>
      </c>
      <c r="F89" t="s">
        <v>2178</v>
      </c>
      <c r="G89" t="s">
        <v>3053</v>
      </c>
      <c r="H89" t="s">
        <v>3054</v>
      </c>
      <c r="I89">
        <v>162</v>
      </c>
      <c r="J89">
        <v>744</v>
      </c>
      <c r="K89">
        <v>76</v>
      </c>
      <c r="L89" t="s">
        <v>3061</v>
      </c>
      <c r="M89">
        <v>71</v>
      </c>
      <c r="N89" t="s">
        <v>2825</v>
      </c>
      <c r="O89">
        <v>137.19979645800001</v>
      </c>
    </row>
    <row r="90" spans="1:15">
      <c r="A90">
        <v>105</v>
      </c>
      <c r="B90" t="s">
        <v>2684</v>
      </c>
      <c r="C90" t="s">
        <v>2324</v>
      </c>
      <c r="D90" t="s">
        <v>2460</v>
      </c>
      <c r="E90" t="s">
        <v>2677</v>
      </c>
      <c r="F90" t="s">
        <v>2194</v>
      </c>
      <c r="G90" t="s">
        <v>3053</v>
      </c>
      <c r="H90" t="s">
        <v>3054</v>
      </c>
      <c r="I90">
        <v>6</v>
      </c>
      <c r="J90">
        <v>824</v>
      </c>
      <c r="K90">
        <v>57</v>
      </c>
      <c r="L90" t="s">
        <v>3062</v>
      </c>
      <c r="M90">
        <v>71</v>
      </c>
      <c r="N90" t="s">
        <v>2834</v>
      </c>
      <c r="O90">
        <v>137.19979645800001</v>
      </c>
    </row>
    <row r="91" spans="1:15">
      <c r="A91">
        <v>106</v>
      </c>
      <c r="B91" t="s">
        <v>2684</v>
      </c>
      <c r="C91" t="s">
        <v>2325</v>
      </c>
      <c r="D91" t="s">
        <v>2460</v>
      </c>
      <c r="E91" t="s">
        <v>2677</v>
      </c>
      <c r="F91" t="s">
        <v>2194</v>
      </c>
      <c r="G91" t="s">
        <v>3053</v>
      </c>
      <c r="H91" t="s">
        <v>3054</v>
      </c>
      <c r="I91">
        <v>20</v>
      </c>
      <c r="J91">
        <v>790</v>
      </c>
      <c r="K91">
        <v>167</v>
      </c>
      <c r="L91" t="s">
        <v>3063</v>
      </c>
      <c r="M91">
        <v>71</v>
      </c>
      <c r="N91" t="s">
        <v>2834</v>
      </c>
      <c r="O91">
        <v>137.19979645800001</v>
      </c>
    </row>
    <row r="92" spans="1:15">
      <c r="A92">
        <v>107</v>
      </c>
      <c r="B92" t="s">
        <v>2684</v>
      </c>
      <c r="C92" t="s">
        <v>2326</v>
      </c>
      <c r="D92" t="s">
        <v>2460</v>
      </c>
      <c r="E92" t="s">
        <v>2677</v>
      </c>
      <c r="F92" t="s">
        <v>2194</v>
      </c>
      <c r="G92" t="s">
        <v>3053</v>
      </c>
      <c r="H92" t="s">
        <v>3054</v>
      </c>
      <c r="I92">
        <v>129</v>
      </c>
      <c r="J92">
        <v>809</v>
      </c>
      <c r="K92">
        <v>208</v>
      </c>
      <c r="L92" t="s">
        <v>3064</v>
      </c>
      <c r="M92">
        <v>71</v>
      </c>
      <c r="N92" t="s">
        <v>2834</v>
      </c>
      <c r="O92">
        <v>137.19979645800001</v>
      </c>
    </row>
    <row r="93" spans="1:15">
      <c r="A93">
        <v>108</v>
      </c>
      <c r="B93" t="s">
        <v>2684</v>
      </c>
      <c r="C93" t="s">
        <v>2327</v>
      </c>
      <c r="D93" t="s">
        <v>2460</v>
      </c>
      <c r="E93" t="s">
        <v>2677</v>
      </c>
      <c r="F93" t="s">
        <v>2194</v>
      </c>
      <c r="G93" t="s">
        <v>3053</v>
      </c>
      <c r="H93" t="s">
        <v>3054</v>
      </c>
      <c r="I93">
        <v>258</v>
      </c>
      <c r="J93">
        <v>777</v>
      </c>
      <c r="K93">
        <v>62</v>
      </c>
      <c r="L93" t="s">
        <v>3065</v>
      </c>
      <c r="M93">
        <v>71</v>
      </c>
      <c r="N93" t="s">
        <v>2834</v>
      </c>
      <c r="O93">
        <v>137.19979645800001</v>
      </c>
    </row>
    <row r="94" spans="1:15">
      <c r="A94">
        <v>109</v>
      </c>
      <c r="B94" t="s">
        <v>2684</v>
      </c>
      <c r="C94" t="s">
        <v>2329</v>
      </c>
      <c r="D94" t="s">
        <v>2460</v>
      </c>
      <c r="E94" t="s">
        <v>2677</v>
      </c>
      <c r="F94" t="s">
        <v>2194</v>
      </c>
      <c r="G94" t="s">
        <v>3053</v>
      </c>
      <c r="H94" t="s">
        <v>3054</v>
      </c>
      <c r="I94">
        <v>294</v>
      </c>
      <c r="J94">
        <v>804</v>
      </c>
      <c r="K94">
        <v>102</v>
      </c>
      <c r="L94" t="s">
        <v>3066</v>
      </c>
      <c r="M94">
        <v>71</v>
      </c>
      <c r="N94" t="s">
        <v>2834</v>
      </c>
      <c r="O94">
        <v>137.19979645800001</v>
      </c>
    </row>
    <row r="95" spans="1:15">
      <c r="A95">
        <v>110</v>
      </c>
      <c r="B95" t="s">
        <v>2684</v>
      </c>
      <c r="C95" t="s">
        <v>2330</v>
      </c>
      <c r="D95" t="s">
        <v>2460</v>
      </c>
      <c r="E95" t="s">
        <v>2677</v>
      </c>
      <c r="F95" t="s">
        <v>2194</v>
      </c>
      <c r="G95" t="s">
        <v>3053</v>
      </c>
      <c r="H95" t="s">
        <v>3054</v>
      </c>
      <c r="I95">
        <v>350</v>
      </c>
      <c r="J95">
        <v>786</v>
      </c>
      <c r="K95">
        <v>265</v>
      </c>
      <c r="L95" t="s">
        <v>3067</v>
      </c>
      <c r="M95">
        <v>71</v>
      </c>
      <c r="N95" t="s">
        <v>2834</v>
      </c>
      <c r="O95">
        <v>137.19979645800001</v>
      </c>
    </row>
    <row r="96" spans="1:15">
      <c r="A96">
        <v>111</v>
      </c>
      <c r="B96" t="s">
        <v>2684</v>
      </c>
      <c r="C96" t="s">
        <v>2331</v>
      </c>
      <c r="D96" t="s">
        <v>2460</v>
      </c>
      <c r="E96" t="s">
        <v>2677</v>
      </c>
      <c r="F96" t="s">
        <v>2194</v>
      </c>
      <c r="G96" t="s">
        <v>3053</v>
      </c>
      <c r="H96" t="s">
        <v>3054</v>
      </c>
      <c r="I96">
        <v>274</v>
      </c>
      <c r="J96">
        <v>835</v>
      </c>
      <c r="K96">
        <v>455</v>
      </c>
      <c r="L96" t="s">
        <v>3068</v>
      </c>
      <c r="M96">
        <v>71</v>
      </c>
      <c r="N96" t="s">
        <v>2834</v>
      </c>
      <c r="O96">
        <v>137.19979645800001</v>
      </c>
    </row>
    <row r="97" spans="1:15">
      <c r="A97">
        <v>113</v>
      </c>
      <c r="B97" t="s">
        <v>2684</v>
      </c>
      <c r="C97" t="s">
        <v>2333</v>
      </c>
      <c r="D97" t="s">
        <v>2460</v>
      </c>
      <c r="E97" t="s">
        <v>2677</v>
      </c>
      <c r="F97" t="s">
        <v>2208</v>
      </c>
      <c r="G97" t="s">
        <v>3053</v>
      </c>
      <c r="H97" t="s">
        <v>3069</v>
      </c>
      <c r="I97">
        <v>314</v>
      </c>
      <c r="J97">
        <v>807</v>
      </c>
      <c r="K97">
        <v>490</v>
      </c>
      <c r="L97" t="s">
        <v>3070</v>
      </c>
      <c r="M97">
        <v>69</v>
      </c>
      <c r="N97" t="s">
        <v>2842</v>
      </c>
      <c r="O97">
        <v>136.27214243</v>
      </c>
    </row>
    <row r="98" spans="1:15">
      <c r="A98">
        <v>114</v>
      </c>
      <c r="B98" t="s">
        <v>2684</v>
      </c>
      <c r="C98" t="s">
        <v>2334</v>
      </c>
      <c r="D98" t="s">
        <v>2460</v>
      </c>
      <c r="E98" t="s">
        <v>2677</v>
      </c>
      <c r="F98" t="s">
        <v>2208</v>
      </c>
      <c r="G98" t="s">
        <v>3053</v>
      </c>
      <c r="H98" t="s">
        <v>3069</v>
      </c>
      <c r="I98">
        <v>263</v>
      </c>
      <c r="J98">
        <v>829</v>
      </c>
      <c r="K98">
        <v>650</v>
      </c>
      <c r="L98" t="s">
        <v>3071</v>
      </c>
      <c r="M98">
        <v>69</v>
      </c>
      <c r="N98" t="s">
        <v>2842</v>
      </c>
      <c r="O98">
        <v>136.27214243</v>
      </c>
    </row>
    <row r="99" spans="1:15">
      <c r="A99">
        <v>115</v>
      </c>
      <c r="B99" t="s">
        <v>2684</v>
      </c>
      <c r="C99" t="s">
        <v>2335</v>
      </c>
      <c r="D99" t="s">
        <v>2460</v>
      </c>
      <c r="E99" t="s">
        <v>2677</v>
      </c>
      <c r="F99" t="s">
        <v>2208</v>
      </c>
      <c r="G99" t="s">
        <v>3053</v>
      </c>
      <c r="H99" t="s">
        <v>3069</v>
      </c>
      <c r="I99">
        <v>125</v>
      </c>
      <c r="J99">
        <v>766</v>
      </c>
      <c r="K99">
        <v>873</v>
      </c>
      <c r="L99" t="s">
        <v>3072</v>
      </c>
      <c r="M99">
        <v>69</v>
      </c>
      <c r="N99" t="s">
        <v>2842</v>
      </c>
      <c r="O99">
        <v>136.27214243</v>
      </c>
    </row>
    <row r="100" spans="1:15">
      <c r="A100">
        <v>116</v>
      </c>
      <c r="B100" t="s">
        <v>2684</v>
      </c>
      <c r="C100" t="s">
        <v>2336</v>
      </c>
      <c r="D100" t="s">
        <v>2460</v>
      </c>
      <c r="E100" t="s">
        <v>2677</v>
      </c>
      <c r="F100" t="s">
        <v>2208</v>
      </c>
      <c r="G100" t="s">
        <v>3053</v>
      </c>
      <c r="H100" t="s">
        <v>3069</v>
      </c>
      <c r="I100">
        <v>189</v>
      </c>
      <c r="J100">
        <v>757</v>
      </c>
      <c r="K100">
        <v>206</v>
      </c>
      <c r="L100" t="s">
        <v>3073</v>
      </c>
      <c r="M100">
        <v>69</v>
      </c>
      <c r="N100" t="s">
        <v>2842</v>
      </c>
      <c r="O100">
        <v>136.27214243</v>
      </c>
    </row>
    <row r="101" spans="1:15">
      <c r="A101">
        <v>117</v>
      </c>
      <c r="B101" t="s">
        <v>2684</v>
      </c>
      <c r="C101" t="s">
        <v>2337</v>
      </c>
      <c r="D101" t="s">
        <v>2460</v>
      </c>
      <c r="E101" t="s">
        <v>2677</v>
      </c>
      <c r="F101" t="s">
        <v>2208</v>
      </c>
      <c r="G101" t="s">
        <v>3053</v>
      </c>
      <c r="H101" t="s">
        <v>3069</v>
      </c>
      <c r="I101">
        <v>533</v>
      </c>
      <c r="J101">
        <v>745</v>
      </c>
      <c r="K101">
        <v>163</v>
      </c>
      <c r="L101" t="s">
        <v>3074</v>
      </c>
      <c r="M101">
        <v>69</v>
      </c>
      <c r="N101" t="s">
        <v>2842</v>
      </c>
      <c r="O101">
        <v>136.27214243</v>
      </c>
    </row>
    <row r="102" spans="1:15">
      <c r="A102">
        <v>118</v>
      </c>
      <c r="B102" t="s">
        <v>2684</v>
      </c>
      <c r="C102" t="s">
        <v>2338</v>
      </c>
      <c r="D102" t="s">
        <v>2460</v>
      </c>
      <c r="E102" t="s">
        <v>2677</v>
      </c>
      <c r="F102" t="s">
        <v>2208</v>
      </c>
      <c r="G102" t="s">
        <v>3053</v>
      </c>
      <c r="H102" t="s">
        <v>3069</v>
      </c>
      <c r="I102">
        <v>200</v>
      </c>
      <c r="J102">
        <v>791</v>
      </c>
      <c r="K102">
        <v>83</v>
      </c>
      <c r="L102" t="s">
        <v>3075</v>
      </c>
      <c r="M102">
        <v>69</v>
      </c>
      <c r="N102" t="s">
        <v>2842</v>
      </c>
      <c r="O102">
        <v>136.27214243</v>
      </c>
    </row>
    <row r="103" spans="1:15">
      <c r="A103">
        <v>119</v>
      </c>
      <c r="B103" t="s">
        <v>2684</v>
      </c>
      <c r="C103" t="s">
        <v>2339</v>
      </c>
      <c r="D103" t="s">
        <v>2460</v>
      </c>
      <c r="E103" t="s">
        <v>2677</v>
      </c>
      <c r="F103" t="s">
        <v>2208</v>
      </c>
      <c r="G103" t="s">
        <v>3053</v>
      </c>
      <c r="H103" t="s">
        <v>3069</v>
      </c>
      <c r="I103">
        <v>236</v>
      </c>
      <c r="J103">
        <v>802</v>
      </c>
      <c r="K103">
        <v>159</v>
      </c>
      <c r="L103" t="s">
        <v>3076</v>
      </c>
      <c r="M103">
        <v>69</v>
      </c>
      <c r="N103" t="s">
        <v>2842</v>
      </c>
      <c r="O103">
        <v>136.27214243</v>
      </c>
    </row>
    <row r="104" spans="1:15">
      <c r="A104">
        <v>121</v>
      </c>
      <c r="B104" t="s">
        <v>2684</v>
      </c>
      <c r="C104" t="s">
        <v>2341</v>
      </c>
      <c r="D104" t="s">
        <v>2460</v>
      </c>
      <c r="E104" t="s">
        <v>2677</v>
      </c>
      <c r="F104" t="s">
        <v>2218</v>
      </c>
      <c r="G104" t="s">
        <v>3053</v>
      </c>
      <c r="H104" t="s">
        <v>3069</v>
      </c>
      <c r="I104">
        <v>280</v>
      </c>
      <c r="J104">
        <v>822</v>
      </c>
      <c r="K104">
        <v>16</v>
      </c>
      <c r="L104" t="s">
        <v>3077</v>
      </c>
      <c r="M104">
        <v>69</v>
      </c>
      <c r="N104" t="s">
        <v>2851</v>
      </c>
      <c r="O104">
        <v>136.27214243</v>
      </c>
    </row>
    <row r="105" spans="1:15">
      <c r="A105">
        <v>122</v>
      </c>
      <c r="B105" t="s">
        <v>2684</v>
      </c>
      <c r="C105" t="s">
        <v>2342</v>
      </c>
      <c r="D105" t="s">
        <v>2460</v>
      </c>
      <c r="E105" t="s">
        <v>2677</v>
      </c>
      <c r="F105" t="s">
        <v>2218</v>
      </c>
      <c r="G105" t="s">
        <v>3053</v>
      </c>
      <c r="H105" t="s">
        <v>3069</v>
      </c>
      <c r="I105">
        <v>231</v>
      </c>
      <c r="J105">
        <v>792</v>
      </c>
      <c r="K105">
        <v>109</v>
      </c>
      <c r="L105" t="s">
        <v>3078</v>
      </c>
      <c r="M105">
        <v>69</v>
      </c>
      <c r="N105" t="s">
        <v>2851</v>
      </c>
      <c r="O105">
        <v>136.27214243</v>
      </c>
    </row>
    <row r="106" spans="1:15">
      <c r="A106">
        <v>123</v>
      </c>
      <c r="B106" t="s">
        <v>2684</v>
      </c>
      <c r="C106" t="s">
        <v>2343</v>
      </c>
      <c r="D106" t="s">
        <v>2460</v>
      </c>
      <c r="E106" t="s">
        <v>2677</v>
      </c>
      <c r="F106" t="s">
        <v>2218</v>
      </c>
      <c r="G106" t="s">
        <v>3053</v>
      </c>
      <c r="H106" t="s">
        <v>3069</v>
      </c>
      <c r="I106">
        <v>292</v>
      </c>
      <c r="J106">
        <v>740</v>
      </c>
      <c r="K106">
        <v>344</v>
      </c>
      <c r="L106" t="s">
        <v>3079</v>
      </c>
      <c r="M106">
        <v>69</v>
      </c>
      <c r="N106" t="s">
        <v>2851</v>
      </c>
      <c r="O106">
        <v>136.27214243</v>
      </c>
    </row>
    <row r="107" spans="1:15">
      <c r="A107">
        <v>124</v>
      </c>
      <c r="B107" t="s">
        <v>2684</v>
      </c>
      <c r="C107" t="s">
        <v>2345</v>
      </c>
      <c r="D107" t="s">
        <v>2460</v>
      </c>
      <c r="E107" t="s">
        <v>2677</v>
      </c>
      <c r="F107" t="s">
        <v>2218</v>
      </c>
      <c r="G107" t="s">
        <v>3053</v>
      </c>
      <c r="H107" t="s">
        <v>3069</v>
      </c>
      <c r="I107">
        <v>116</v>
      </c>
      <c r="J107">
        <v>797</v>
      </c>
      <c r="K107">
        <v>221</v>
      </c>
      <c r="L107" t="s">
        <v>3080</v>
      </c>
      <c r="M107">
        <v>69</v>
      </c>
      <c r="N107" t="s">
        <v>2851</v>
      </c>
      <c r="O107">
        <v>136.27214243</v>
      </c>
    </row>
    <row r="108" spans="1:15">
      <c r="A108">
        <v>125</v>
      </c>
      <c r="B108" t="s">
        <v>2684</v>
      </c>
      <c r="C108" t="s">
        <v>2346</v>
      </c>
      <c r="D108" t="s">
        <v>2460</v>
      </c>
      <c r="E108" t="s">
        <v>2677</v>
      </c>
      <c r="F108" t="s">
        <v>2218</v>
      </c>
      <c r="G108" t="s">
        <v>3053</v>
      </c>
      <c r="H108" t="s">
        <v>3069</v>
      </c>
      <c r="I108">
        <v>50</v>
      </c>
      <c r="J108">
        <v>795</v>
      </c>
      <c r="K108">
        <v>757</v>
      </c>
      <c r="L108" t="s">
        <v>2927</v>
      </c>
      <c r="M108">
        <v>69</v>
      </c>
      <c r="N108" t="s">
        <v>2851</v>
      </c>
      <c r="O108">
        <v>136.27214243</v>
      </c>
    </row>
    <row r="109" spans="1:15">
      <c r="A109">
        <v>127</v>
      </c>
      <c r="B109" t="s">
        <v>2684</v>
      </c>
      <c r="C109" t="s">
        <v>2348</v>
      </c>
      <c r="D109" t="s">
        <v>2460</v>
      </c>
      <c r="E109" t="s">
        <v>2677</v>
      </c>
      <c r="F109" t="s">
        <v>2218</v>
      </c>
      <c r="G109" t="s">
        <v>3053</v>
      </c>
      <c r="H109" t="s">
        <v>3069</v>
      </c>
      <c r="I109">
        <v>318</v>
      </c>
      <c r="J109">
        <v>751</v>
      </c>
      <c r="K109">
        <v>96</v>
      </c>
      <c r="L109" t="s">
        <v>3081</v>
      </c>
      <c r="M109">
        <v>69</v>
      </c>
      <c r="N109" t="s">
        <v>2851</v>
      </c>
      <c r="O109">
        <v>136.27214243</v>
      </c>
    </row>
    <row r="110" spans="1:15">
      <c r="A110">
        <v>128</v>
      </c>
      <c r="B110" t="s">
        <v>2684</v>
      </c>
      <c r="C110" t="s">
        <v>2349</v>
      </c>
      <c r="D110" t="s">
        <v>2460</v>
      </c>
      <c r="E110" t="s">
        <v>2677</v>
      </c>
      <c r="F110" t="s">
        <v>2218</v>
      </c>
      <c r="G110" t="s">
        <v>3053</v>
      </c>
      <c r="H110" t="s">
        <v>3069</v>
      </c>
      <c r="I110">
        <v>34</v>
      </c>
      <c r="J110">
        <v>819</v>
      </c>
      <c r="K110">
        <v>134</v>
      </c>
      <c r="L110" t="s">
        <v>3082</v>
      </c>
      <c r="M110">
        <v>69</v>
      </c>
      <c r="N110" t="s">
        <v>2851</v>
      </c>
      <c r="O110">
        <v>136.27214243</v>
      </c>
    </row>
    <row r="111" spans="1:15">
      <c r="A111">
        <v>129</v>
      </c>
      <c r="B111" t="s">
        <v>2684</v>
      </c>
      <c r="C111" t="s">
        <v>2350</v>
      </c>
      <c r="D111" t="s">
        <v>2460</v>
      </c>
      <c r="E111" t="s">
        <v>2677</v>
      </c>
      <c r="F111" t="s">
        <v>2227</v>
      </c>
      <c r="G111" t="s">
        <v>3053</v>
      </c>
      <c r="H111" t="s">
        <v>3069</v>
      </c>
      <c r="I111">
        <v>80</v>
      </c>
      <c r="J111">
        <v>768</v>
      </c>
      <c r="K111">
        <v>671</v>
      </c>
      <c r="L111" t="s">
        <v>3083</v>
      </c>
      <c r="M111">
        <v>69</v>
      </c>
      <c r="N111" t="s">
        <v>2860</v>
      </c>
      <c r="O111">
        <v>136.27214243</v>
      </c>
    </row>
    <row r="112" spans="1:15">
      <c r="A112">
        <v>130</v>
      </c>
      <c r="B112" t="s">
        <v>2684</v>
      </c>
      <c r="C112" t="s">
        <v>2351</v>
      </c>
      <c r="D112" t="s">
        <v>2460</v>
      </c>
      <c r="E112" t="s">
        <v>2677</v>
      </c>
      <c r="F112" t="s">
        <v>2227</v>
      </c>
      <c r="G112" t="s">
        <v>3053</v>
      </c>
      <c r="H112" t="s">
        <v>3069</v>
      </c>
      <c r="I112">
        <v>64</v>
      </c>
      <c r="J112">
        <v>789</v>
      </c>
      <c r="K112">
        <v>400</v>
      </c>
      <c r="L112" t="s">
        <v>3084</v>
      </c>
      <c r="M112">
        <v>69</v>
      </c>
      <c r="N112" t="s">
        <v>2860</v>
      </c>
      <c r="O112">
        <v>136.27214243</v>
      </c>
    </row>
    <row r="113" spans="1:15">
      <c r="A113">
        <v>131</v>
      </c>
      <c r="B113" t="s">
        <v>2684</v>
      </c>
      <c r="C113" t="s">
        <v>2352</v>
      </c>
      <c r="D113" t="s">
        <v>2460</v>
      </c>
      <c r="E113" t="s">
        <v>2677</v>
      </c>
      <c r="F113" t="s">
        <v>2227</v>
      </c>
      <c r="G113" t="s">
        <v>3053</v>
      </c>
      <c r="H113" t="s">
        <v>3069</v>
      </c>
      <c r="I113">
        <v>118</v>
      </c>
      <c r="J113">
        <v>586</v>
      </c>
      <c r="K113">
        <v>48</v>
      </c>
      <c r="L113" t="s">
        <v>3085</v>
      </c>
      <c r="M113">
        <v>69</v>
      </c>
      <c r="N113" t="s">
        <v>2860</v>
      </c>
      <c r="O113">
        <v>136.27214243</v>
      </c>
    </row>
    <row r="114" spans="1:15">
      <c r="A114">
        <v>133</v>
      </c>
      <c r="B114" t="s">
        <v>2684</v>
      </c>
      <c r="C114" t="s">
        <v>2354</v>
      </c>
      <c r="D114" t="s">
        <v>2460</v>
      </c>
      <c r="E114" t="s">
        <v>2677</v>
      </c>
      <c r="F114" t="s">
        <v>2227</v>
      </c>
      <c r="G114" t="s">
        <v>3053</v>
      </c>
      <c r="H114" t="s">
        <v>3069</v>
      </c>
      <c r="I114">
        <v>270</v>
      </c>
      <c r="J114">
        <v>817</v>
      </c>
      <c r="K114">
        <v>210</v>
      </c>
      <c r="L114" t="s">
        <v>3086</v>
      </c>
      <c r="M114">
        <v>69</v>
      </c>
      <c r="N114" t="s">
        <v>2860</v>
      </c>
      <c r="O114">
        <v>136.27214243</v>
      </c>
    </row>
    <row r="115" spans="1:15">
      <c r="A115">
        <v>134</v>
      </c>
      <c r="B115" t="s">
        <v>2684</v>
      </c>
      <c r="C115" t="s">
        <v>2355</v>
      </c>
      <c r="D115" t="s">
        <v>2460</v>
      </c>
      <c r="E115" t="s">
        <v>2677</v>
      </c>
      <c r="F115" t="s">
        <v>2227</v>
      </c>
      <c r="G115" t="s">
        <v>3053</v>
      </c>
      <c r="H115" t="s">
        <v>3069</v>
      </c>
      <c r="I115">
        <v>316</v>
      </c>
      <c r="J115">
        <v>837</v>
      </c>
      <c r="K115">
        <v>40</v>
      </c>
      <c r="L115" t="s">
        <v>3087</v>
      </c>
      <c r="M115">
        <v>69</v>
      </c>
      <c r="N115" t="s">
        <v>2860</v>
      </c>
      <c r="O115">
        <v>136.27214243</v>
      </c>
    </row>
    <row r="116" spans="1:15">
      <c r="A116">
        <v>135</v>
      </c>
      <c r="B116" t="s">
        <v>2684</v>
      </c>
      <c r="C116" t="s">
        <v>2356</v>
      </c>
      <c r="D116" t="s">
        <v>2460</v>
      </c>
      <c r="E116" t="s">
        <v>2677</v>
      </c>
      <c r="F116" t="s">
        <v>2227</v>
      </c>
      <c r="G116" t="s">
        <v>3053</v>
      </c>
      <c r="H116" t="s">
        <v>3069</v>
      </c>
      <c r="I116">
        <v>77</v>
      </c>
      <c r="J116">
        <v>756</v>
      </c>
      <c r="K116">
        <v>517</v>
      </c>
      <c r="L116" t="s">
        <v>2929</v>
      </c>
      <c r="M116">
        <v>69</v>
      </c>
      <c r="N116" t="s">
        <v>2860</v>
      </c>
      <c r="O116">
        <v>136.27214243</v>
      </c>
    </row>
    <row r="117" spans="1:15">
      <c r="A117">
        <v>136</v>
      </c>
      <c r="B117" t="s">
        <v>2684</v>
      </c>
      <c r="C117" t="s">
        <v>2357</v>
      </c>
      <c r="D117" t="s">
        <v>2460</v>
      </c>
      <c r="E117" t="s">
        <v>2677</v>
      </c>
      <c r="F117" t="s">
        <v>2227</v>
      </c>
      <c r="G117" t="s">
        <v>3053</v>
      </c>
      <c r="H117" t="s">
        <v>3069</v>
      </c>
      <c r="I117">
        <v>332</v>
      </c>
      <c r="J117">
        <v>184</v>
      </c>
      <c r="K117">
        <v>67</v>
      </c>
      <c r="L117" t="s">
        <v>3088</v>
      </c>
      <c r="M117">
        <v>69</v>
      </c>
      <c r="N117" t="s">
        <v>2860</v>
      </c>
      <c r="O117">
        <v>136.27214243</v>
      </c>
    </row>
    <row r="118" spans="1:15">
      <c r="A118">
        <v>137</v>
      </c>
      <c r="B118" t="s">
        <v>2684</v>
      </c>
      <c r="C118" t="s">
        <v>2358</v>
      </c>
      <c r="D118" t="s">
        <v>2460</v>
      </c>
      <c r="E118" t="s">
        <v>2677</v>
      </c>
      <c r="F118" t="s">
        <v>2244</v>
      </c>
      <c r="G118" t="s">
        <v>3053</v>
      </c>
      <c r="H118" t="s">
        <v>3069</v>
      </c>
      <c r="I118">
        <v>30</v>
      </c>
      <c r="J118">
        <v>746</v>
      </c>
      <c r="K118">
        <v>335</v>
      </c>
      <c r="L118" t="s">
        <v>3089</v>
      </c>
      <c r="M118">
        <v>69</v>
      </c>
      <c r="N118" t="s">
        <v>2869</v>
      </c>
      <c r="O118">
        <v>136.27214243</v>
      </c>
    </row>
    <row r="119" spans="1:15">
      <c r="A119">
        <v>138</v>
      </c>
      <c r="B119" t="s">
        <v>2684</v>
      </c>
      <c r="C119" t="s">
        <v>2359</v>
      </c>
      <c r="D119" t="s">
        <v>2460</v>
      </c>
      <c r="E119" t="s">
        <v>2677</v>
      </c>
      <c r="F119" t="s">
        <v>2244</v>
      </c>
      <c r="G119" t="s">
        <v>3053</v>
      </c>
      <c r="H119" t="s">
        <v>3069</v>
      </c>
      <c r="I119">
        <v>213</v>
      </c>
      <c r="J119">
        <v>821</v>
      </c>
      <c r="K119">
        <v>484</v>
      </c>
      <c r="L119" t="s">
        <v>3090</v>
      </c>
      <c r="M119">
        <v>69</v>
      </c>
      <c r="N119" t="s">
        <v>2869</v>
      </c>
      <c r="O119">
        <v>136.27214243</v>
      </c>
    </row>
    <row r="120" spans="1:15">
      <c r="A120">
        <v>139</v>
      </c>
      <c r="B120" t="s">
        <v>2684</v>
      </c>
      <c r="C120" t="s">
        <v>2360</v>
      </c>
      <c r="D120" t="s">
        <v>2460</v>
      </c>
      <c r="E120" t="s">
        <v>2677</v>
      </c>
      <c r="F120" t="s">
        <v>2244</v>
      </c>
      <c r="G120" t="s">
        <v>3053</v>
      </c>
      <c r="H120" t="s">
        <v>3069</v>
      </c>
      <c r="I120">
        <v>250</v>
      </c>
      <c r="J120">
        <v>813</v>
      </c>
      <c r="K120">
        <v>868</v>
      </c>
      <c r="L120" t="s">
        <v>3091</v>
      </c>
      <c r="M120">
        <v>69</v>
      </c>
      <c r="N120" t="s">
        <v>2869</v>
      </c>
      <c r="O120">
        <v>136.27214243</v>
      </c>
    </row>
    <row r="121" spans="1:15">
      <c r="A121">
        <v>140</v>
      </c>
      <c r="B121" t="s">
        <v>2684</v>
      </c>
      <c r="C121" t="s">
        <v>2362</v>
      </c>
      <c r="D121" t="s">
        <v>2460</v>
      </c>
      <c r="E121" t="s">
        <v>2677</v>
      </c>
      <c r="F121" t="s">
        <v>2244</v>
      </c>
      <c r="G121" t="s">
        <v>3053</v>
      </c>
      <c r="H121" t="s">
        <v>3069</v>
      </c>
      <c r="I121">
        <v>401</v>
      </c>
      <c r="J121">
        <v>729</v>
      </c>
      <c r="K121">
        <v>792</v>
      </c>
      <c r="L121" t="s">
        <v>3092</v>
      </c>
      <c r="M121">
        <v>69</v>
      </c>
      <c r="N121" t="s">
        <v>2869</v>
      </c>
      <c r="O121">
        <v>136.27214243</v>
      </c>
    </row>
    <row r="122" spans="1:15">
      <c r="A122">
        <v>142</v>
      </c>
      <c r="B122" t="s">
        <v>2684</v>
      </c>
      <c r="C122" t="s">
        <v>2364</v>
      </c>
      <c r="D122" t="s">
        <v>2460</v>
      </c>
      <c r="E122" t="s">
        <v>2677</v>
      </c>
      <c r="F122" t="s">
        <v>2244</v>
      </c>
      <c r="G122" t="s">
        <v>3053</v>
      </c>
      <c r="H122" t="s">
        <v>3069</v>
      </c>
      <c r="I122">
        <v>87</v>
      </c>
      <c r="J122">
        <v>834</v>
      </c>
      <c r="K122">
        <v>711</v>
      </c>
      <c r="L122" t="s">
        <v>3093</v>
      </c>
      <c r="M122">
        <v>69</v>
      </c>
      <c r="N122" t="s">
        <v>2869</v>
      </c>
      <c r="O122">
        <v>136.27214243</v>
      </c>
    </row>
    <row r="123" spans="1:15">
      <c r="A123">
        <v>143</v>
      </c>
      <c r="B123" t="s">
        <v>2684</v>
      </c>
      <c r="C123" t="s">
        <v>2365</v>
      </c>
      <c r="D123" t="s">
        <v>2460</v>
      </c>
      <c r="E123" t="s">
        <v>2677</v>
      </c>
      <c r="F123" t="s">
        <v>2244</v>
      </c>
      <c r="G123" t="s">
        <v>3053</v>
      </c>
      <c r="H123" t="s">
        <v>3069</v>
      </c>
      <c r="I123">
        <v>501</v>
      </c>
      <c r="J123">
        <v>774</v>
      </c>
      <c r="K123">
        <v>205</v>
      </c>
      <c r="L123" t="s">
        <v>3094</v>
      </c>
      <c r="M123">
        <v>69</v>
      </c>
      <c r="N123" t="s">
        <v>2869</v>
      </c>
      <c r="O123">
        <v>136.27214243</v>
      </c>
    </row>
    <row r="124" spans="1:15">
      <c r="A124">
        <v>144</v>
      </c>
      <c r="B124" t="s">
        <v>2684</v>
      </c>
      <c r="C124" t="s">
        <v>2366</v>
      </c>
      <c r="D124" t="s">
        <v>2460</v>
      </c>
      <c r="E124" t="s">
        <v>2677</v>
      </c>
      <c r="F124" t="s">
        <v>2244</v>
      </c>
      <c r="G124" t="s">
        <v>3053</v>
      </c>
      <c r="H124" t="s">
        <v>3069</v>
      </c>
      <c r="I124">
        <v>141</v>
      </c>
      <c r="J124">
        <v>779</v>
      </c>
      <c r="K124">
        <v>384</v>
      </c>
      <c r="L124" t="s">
        <v>3095</v>
      </c>
      <c r="M124">
        <v>69</v>
      </c>
      <c r="N124" t="s">
        <v>2869</v>
      </c>
      <c r="O124">
        <v>136.27214243</v>
      </c>
    </row>
    <row r="125" spans="1:15">
      <c r="A125">
        <v>145</v>
      </c>
      <c r="B125" t="s">
        <v>2684</v>
      </c>
      <c r="C125" t="s">
        <v>2367</v>
      </c>
      <c r="D125" t="s">
        <v>2460</v>
      </c>
      <c r="E125" t="s">
        <v>2677</v>
      </c>
      <c r="F125" t="s">
        <v>2256</v>
      </c>
      <c r="G125" t="s">
        <v>3053</v>
      </c>
      <c r="H125" t="s">
        <v>3054</v>
      </c>
      <c r="I125">
        <v>131</v>
      </c>
      <c r="J125">
        <v>728</v>
      </c>
      <c r="K125">
        <v>72</v>
      </c>
      <c r="L125" t="s">
        <v>3096</v>
      </c>
      <c r="M125">
        <v>71</v>
      </c>
      <c r="N125" t="s">
        <v>2879</v>
      </c>
      <c r="O125">
        <v>137.19979645800001</v>
      </c>
    </row>
    <row r="126" spans="1:15">
      <c r="A126">
        <v>146</v>
      </c>
      <c r="B126" t="s">
        <v>2684</v>
      </c>
      <c r="C126" t="s">
        <v>2368</v>
      </c>
      <c r="D126" t="s">
        <v>2460</v>
      </c>
      <c r="E126" t="s">
        <v>2677</v>
      </c>
      <c r="F126" t="s">
        <v>2256</v>
      </c>
      <c r="G126" t="s">
        <v>3053</v>
      </c>
      <c r="H126" t="s">
        <v>3054</v>
      </c>
      <c r="I126">
        <v>465</v>
      </c>
      <c r="J126">
        <v>13</v>
      </c>
      <c r="K126">
        <v>336</v>
      </c>
      <c r="L126" t="s">
        <v>3097</v>
      </c>
      <c r="M126">
        <v>71</v>
      </c>
      <c r="N126" t="s">
        <v>2879</v>
      </c>
      <c r="O126">
        <v>137.19979645800001</v>
      </c>
    </row>
    <row r="127" spans="1:15">
      <c r="A127">
        <v>147</v>
      </c>
      <c r="B127" t="s">
        <v>2684</v>
      </c>
      <c r="C127" t="s">
        <v>2369</v>
      </c>
      <c r="D127" t="s">
        <v>2460</v>
      </c>
      <c r="E127" t="s">
        <v>2677</v>
      </c>
      <c r="F127" t="s">
        <v>2256</v>
      </c>
      <c r="G127" t="s">
        <v>3053</v>
      </c>
      <c r="H127" t="s">
        <v>3054</v>
      </c>
      <c r="I127">
        <v>15</v>
      </c>
      <c r="J127">
        <v>832</v>
      </c>
      <c r="K127">
        <v>303</v>
      </c>
      <c r="L127" t="s">
        <v>3098</v>
      </c>
      <c r="M127">
        <v>71</v>
      </c>
      <c r="N127" t="s">
        <v>2879</v>
      </c>
      <c r="O127">
        <v>137.19979645800001</v>
      </c>
    </row>
    <row r="128" spans="1:15">
      <c r="A128">
        <v>148</v>
      </c>
      <c r="B128" t="s">
        <v>2684</v>
      </c>
      <c r="C128" t="s">
        <v>2370</v>
      </c>
      <c r="D128" t="s">
        <v>2460</v>
      </c>
      <c r="E128" t="s">
        <v>2677</v>
      </c>
      <c r="F128" t="s">
        <v>2256</v>
      </c>
      <c r="G128" t="s">
        <v>3053</v>
      </c>
      <c r="H128" t="s">
        <v>3054</v>
      </c>
      <c r="I128">
        <v>290</v>
      </c>
      <c r="J128">
        <v>823</v>
      </c>
      <c r="K128">
        <v>161</v>
      </c>
      <c r="L128" t="s">
        <v>3099</v>
      </c>
      <c r="M128">
        <v>71</v>
      </c>
      <c r="N128" t="s">
        <v>2879</v>
      </c>
      <c r="O128">
        <v>137.19979645800001</v>
      </c>
    </row>
    <row r="129" spans="1:15">
      <c r="A129">
        <v>149</v>
      </c>
      <c r="B129" t="s">
        <v>2684</v>
      </c>
      <c r="C129" t="s">
        <v>2371</v>
      </c>
      <c r="D129" t="s">
        <v>2460</v>
      </c>
      <c r="E129" t="s">
        <v>2677</v>
      </c>
      <c r="F129" t="s">
        <v>2256</v>
      </c>
      <c r="G129" t="s">
        <v>3053</v>
      </c>
      <c r="H129" t="s">
        <v>3054</v>
      </c>
      <c r="I129">
        <v>194</v>
      </c>
      <c r="J129">
        <v>703</v>
      </c>
      <c r="K129">
        <v>464</v>
      </c>
      <c r="L129" t="s">
        <v>3100</v>
      </c>
      <c r="M129">
        <v>71</v>
      </c>
      <c r="N129" t="s">
        <v>2879</v>
      </c>
      <c r="O129">
        <v>137.19979645800001</v>
      </c>
    </row>
    <row r="130" spans="1:15">
      <c r="A130">
        <v>150</v>
      </c>
      <c r="B130" t="s">
        <v>2684</v>
      </c>
      <c r="C130" t="s">
        <v>2372</v>
      </c>
      <c r="D130" t="s">
        <v>2460</v>
      </c>
      <c r="E130" t="s">
        <v>2677</v>
      </c>
      <c r="F130" t="s">
        <v>2256</v>
      </c>
      <c r="G130" t="s">
        <v>3053</v>
      </c>
      <c r="H130" t="s">
        <v>3054</v>
      </c>
      <c r="I130">
        <v>272</v>
      </c>
      <c r="J130">
        <v>668</v>
      </c>
      <c r="K130">
        <v>843</v>
      </c>
      <c r="L130" t="s">
        <v>3101</v>
      </c>
      <c r="M130">
        <v>71</v>
      </c>
      <c r="N130" t="s">
        <v>2879</v>
      </c>
      <c r="O130">
        <v>137.19979645800001</v>
      </c>
    </row>
    <row r="131" spans="1:15">
      <c r="A131">
        <v>152</v>
      </c>
      <c r="B131" t="s">
        <v>2684</v>
      </c>
      <c r="C131" t="s">
        <v>2374</v>
      </c>
      <c r="D131" t="s">
        <v>2460</v>
      </c>
      <c r="E131" t="s">
        <v>2677</v>
      </c>
      <c r="F131" t="s">
        <v>2256</v>
      </c>
      <c r="G131" t="s">
        <v>3053</v>
      </c>
      <c r="H131" t="s">
        <v>3054</v>
      </c>
      <c r="I131">
        <v>198</v>
      </c>
      <c r="J131">
        <v>788</v>
      </c>
      <c r="K131">
        <v>617</v>
      </c>
      <c r="L131" t="s">
        <v>3102</v>
      </c>
      <c r="M131">
        <v>71</v>
      </c>
      <c r="N131" t="s">
        <v>2879</v>
      </c>
      <c r="O131">
        <v>137.19979645800001</v>
      </c>
    </row>
    <row r="132" spans="1:15">
      <c r="A132">
        <v>153</v>
      </c>
      <c r="B132" t="s">
        <v>2684</v>
      </c>
      <c r="C132" t="s">
        <v>2376</v>
      </c>
      <c r="D132" t="s">
        <v>2460</v>
      </c>
      <c r="E132" t="s">
        <v>2677</v>
      </c>
      <c r="F132" t="s">
        <v>2265</v>
      </c>
      <c r="G132" t="s">
        <v>3053</v>
      </c>
      <c r="H132" t="s">
        <v>3054</v>
      </c>
      <c r="I132">
        <v>197</v>
      </c>
      <c r="J132">
        <v>735</v>
      </c>
      <c r="K132">
        <v>19</v>
      </c>
      <c r="L132" t="s">
        <v>3103</v>
      </c>
      <c r="M132">
        <v>71</v>
      </c>
      <c r="N132" t="s">
        <v>2888</v>
      </c>
      <c r="O132">
        <v>137.19979645800001</v>
      </c>
    </row>
    <row r="133" spans="1:15">
      <c r="A133">
        <v>154</v>
      </c>
      <c r="B133" t="s">
        <v>2684</v>
      </c>
      <c r="C133" t="s">
        <v>2377</v>
      </c>
      <c r="D133" t="s">
        <v>2460</v>
      </c>
      <c r="E133" t="s">
        <v>2677</v>
      </c>
      <c r="F133" t="s">
        <v>2265</v>
      </c>
      <c r="G133" t="s">
        <v>3053</v>
      </c>
      <c r="H133" t="s">
        <v>3054</v>
      </c>
      <c r="I133">
        <v>127</v>
      </c>
      <c r="J133">
        <v>836</v>
      </c>
      <c r="K133">
        <v>275</v>
      </c>
      <c r="L133" t="s">
        <v>3104</v>
      </c>
      <c r="M133">
        <v>71</v>
      </c>
      <c r="N133" t="s">
        <v>2888</v>
      </c>
      <c r="O133">
        <v>137.19979645800001</v>
      </c>
    </row>
    <row r="134" spans="1:15">
      <c r="A134">
        <v>155</v>
      </c>
      <c r="B134" t="s">
        <v>2684</v>
      </c>
      <c r="C134" t="s">
        <v>2378</v>
      </c>
      <c r="D134" t="s">
        <v>2460</v>
      </c>
      <c r="E134" t="s">
        <v>2677</v>
      </c>
      <c r="F134" t="s">
        <v>2265</v>
      </c>
      <c r="G134" t="s">
        <v>3053</v>
      </c>
      <c r="H134" t="s">
        <v>3054</v>
      </c>
      <c r="I134">
        <v>253</v>
      </c>
      <c r="J134">
        <v>337</v>
      </c>
      <c r="K134">
        <v>289</v>
      </c>
      <c r="L134" t="s">
        <v>3105</v>
      </c>
      <c r="M134">
        <v>71</v>
      </c>
      <c r="N134" t="s">
        <v>2888</v>
      </c>
      <c r="O134">
        <v>137.19979645800001</v>
      </c>
    </row>
    <row r="135" spans="1:15">
      <c r="A135">
        <v>156</v>
      </c>
      <c r="B135" t="s">
        <v>2684</v>
      </c>
      <c r="C135" t="s">
        <v>2379</v>
      </c>
      <c r="D135" t="s">
        <v>2460</v>
      </c>
      <c r="E135" t="s">
        <v>2677</v>
      </c>
      <c r="F135" t="s">
        <v>2265</v>
      </c>
      <c r="G135" t="s">
        <v>3053</v>
      </c>
      <c r="H135" t="s">
        <v>3054</v>
      </c>
      <c r="I135">
        <v>47</v>
      </c>
      <c r="J135">
        <v>118</v>
      </c>
      <c r="K135">
        <v>65</v>
      </c>
      <c r="L135" t="s">
        <v>3106</v>
      </c>
      <c r="M135">
        <v>71</v>
      </c>
      <c r="N135" t="s">
        <v>2888</v>
      </c>
      <c r="O135">
        <v>137.19979645800001</v>
      </c>
    </row>
    <row r="136" spans="1:15">
      <c r="A136">
        <v>157</v>
      </c>
      <c r="B136" t="s">
        <v>2684</v>
      </c>
      <c r="C136" t="s">
        <v>2381</v>
      </c>
      <c r="D136" t="s">
        <v>2460</v>
      </c>
      <c r="E136" t="s">
        <v>2677</v>
      </c>
      <c r="F136" t="s">
        <v>2265</v>
      </c>
      <c r="G136" t="s">
        <v>3053</v>
      </c>
      <c r="H136" t="s">
        <v>3054</v>
      </c>
      <c r="I136">
        <v>328</v>
      </c>
      <c r="J136">
        <v>478</v>
      </c>
      <c r="K136">
        <v>33</v>
      </c>
      <c r="L136" t="s">
        <v>3107</v>
      </c>
      <c r="M136">
        <v>71</v>
      </c>
      <c r="N136" t="s">
        <v>2888</v>
      </c>
      <c r="O136">
        <v>137.19979645800001</v>
      </c>
    </row>
    <row r="137" spans="1:15">
      <c r="A137">
        <v>158</v>
      </c>
      <c r="B137" t="s">
        <v>2684</v>
      </c>
      <c r="C137" t="s">
        <v>2382</v>
      </c>
      <c r="D137" t="s">
        <v>2460</v>
      </c>
      <c r="E137" t="s">
        <v>2677</v>
      </c>
      <c r="F137" t="s">
        <v>2265</v>
      </c>
      <c r="G137" t="s">
        <v>3053</v>
      </c>
      <c r="H137" t="s">
        <v>3054</v>
      </c>
      <c r="I137">
        <v>21</v>
      </c>
      <c r="J137">
        <v>773</v>
      </c>
      <c r="K137">
        <v>153</v>
      </c>
      <c r="L137" t="s">
        <v>3108</v>
      </c>
      <c r="M137">
        <v>71</v>
      </c>
      <c r="N137" t="s">
        <v>2888</v>
      </c>
      <c r="O137">
        <v>137.19979645800001</v>
      </c>
    </row>
    <row r="138" spans="1:15">
      <c r="A138">
        <v>160</v>
      </c>
      <c r="B138" t="s">
        <v>2684</v>
      </c>
      <c r="C138" t="s">
        <v>2384</v>
      </c>
      <c r="D138" t="s">
        <v>2460</v>
      </c>
      <c r="E138" t="s">
        <v>2677</v>
      </c>
      <c r="F138" t="s">
        <v>2265</v>
      </c>
      <c r="G138" t="s">
        <v>3053</v>
      </c>
      <c r="H138" t="s">
        <v>3054</v>
      </c>
      <c r="I138">
        <v>482</v>
      </c>
      <c r="J138">
        <v>401</v>
      </c>
      <c r="K138">
        <v>175</v>
      </c>
      <c r="L138" t="s">
        <v>3109</v>
      </c>
      <c r="M138">
        <v>71</v>
      </c>
      <c r="N138" t="s">
        <v>2888</v>
      </c>
      <c r="O138">
        <v>137.19979645800001</v>
      </c>
    </row>
    <row r="139" spans="1:15">
      <c r="A139">
        <v>161</v>
      </c>
      <c r="B139" t="s">
        <v>2385</v>
      </c>
      <c r="C139" t="s">
        <v>2386</v>
      </c>
      <c r="D139" t="s">
        <v>2460</v>
      </c>
      <c r="E139" t="s">
        <v>2677</v>
      </c>
      <c r="F139" t="s">
        <v>2278</v>
      </c>
      <c r="G139" t="s">
        <v>3110</v>
      </c>
      <c r="H139" t="s">
        <v>3111</v>
      </c>
      <c r="I139">
        <v>51</v>
      </c>
      <c r="J139">
        <v>673</v>
      </c>
      <c r="K139">
        <v>207</v>
      </c>
      <c r="L139" t="s">
        <v>3112</v>
      </c>
      <c r="M139">
        <v>69</v>
      </c>
      <c r="N139" t="s">
        <v>2899</v>
      </c>
      <c r="O139">
        <v>162.634207253</v>
      </c>
    </row>
    <row r="140" spans="1:15">
      <c r="A140">
        <v>162</v>
      </c>
      <c r="B140" t="s">
        <v>2385</v>
      </c>
      <c r="C140" t="s">
        <v>2387</v>
      </c>
      <c r="D140" t="s">
        <v>2460</v>
      </c>
      <c r="E140" t="s">
        <v>2677</v>
      </c>
      <c r="F140" t="s">
        <v>2278</v>
      </c>
      <c r="G140" t="s">
        <v>3110</v>
      </c>
      <c r="H140" t="s">
        <v>3111</v>
      </c>
      <c r="I140">
        <v>238</v>
      </c>
      <c r="J140">
        <v>814</v>
      </c>
      <c r="K140">
        <v>580</v>
      </c>
      <c r="L140" t="s">
        <v>3113</v>
      </c>
      <c r="M140">
        <v>69</v>
      </c>
      <c r="N140" t="s">
        <v>2899</v>
      </c>
      <c r="O140">
        <v>162.634207253</v>
      </c>
    </row>
    <row r="141" spans="1:15">
      <c r="A141">
        <v>163</v>
      </c>
      <c r="B141" t="s">
        <v>2385</v>
      </c>
      <c r="C141" t="s">
        <v>2388</v>
      </c>
      <c r="D141" t="s">
        <v>2460</v>
      </c>
      <c r="E141" t="s">
        <v>2677</v>
      </c>
      <c r="F141" t="s">
        <v>2278</v>
      </c>
      <c r="G141" t="s">
        <v>3110</v>
      </c>
      <c r="H141" t="s">
        <v>3111</v>
      </c>
      <c r="I141">
        <v>59</v>
      </c>
      <c r="J141">
        <v>615</v>
      </c>
      <c r="K141">
        <v>722</v>
      </c>
      <c r="L141" t="s">
        <v>3114</v>
      </c>
      <c r="M141">
        <v>69</v>
      </c>
      <c r="N141" t="s">
        <v>2899</v>
      </c>
      <c r="O141">
        <v>162.634207253</v>
      </c>
    </row>
    <row r="142" spans="1:15">
      <c r="A142">
        <v>164</v>
      </c>
      <c r="B142" t="s">
        <v>2385</v>
      </c>
      <c r="C142" t="s">
        <v>2389</v>
      </c>
      <c r="D142" t="s">
        <v>2460</v>
      </c>
      <c r="E142" t="s">
        <v>2677</v>
      </c>
      <c r="F142" t="s">
        <v>2278</v>
      </c>
      <c r="G142" t="s">
        <v>3110</v>
      </c>
      <c r="H142" t="s">
        <v>3111</v>
      </c>
      <c r="I142">
        <v>7</v>
      </c>
      <c r="J142">
        <v>514</v>
      </c>
      <c r="K142">
        <v>239</v>
      </c>
      <c r="L142" t="s">
        <v>3115</v>
      </c>
      <c r="M142">
        <v>69</v>
      </c>
      <c r="N142" t="s">
        <v>2899</v>
      </c>
      <c r="O142">
        <v>162.634207253</v>
      </c>
    </row>
    <row r="143" spans="1:15">
      <c r="A143">
        <v>165</v>
      </c>
      <c r="B143" t="s">
        <v>2385</v>
      </c>
      <c r="C143" t="s">
        <v>2390</v>
      </c>
      <c r="D143" t="s">
        <v>2460</v>
      </c>
      <c r="E143" t="s">
        <v>2677</v>
      </c>
      <c r="F143" t="s">
        <v>2278</v>
      </c>
      <c r="G143" t="s">
        <v>3110</v>
      </c>
      <c r="H143" t="s">
        <v>3111</v>
      </c>
      <c r="I143">
        <v>85</v>
      </c>
      <c r="J143">
        <v>127</v>
      </c>
      <c r="K143">
        <v>343</v>
      </c>
      <c r="L143" t="s">
        <v>3116</v>
      </c>
      <c r="M143">
        <v>69</v>
      </c>
      <c r="N143" t="s">
        <v>2899</v>
      </c>
      <c r="O143">
        <v>162.634207253</v>
      </c>
    </row>
    <row r="144" spans="1:15">
      <c r="A144">
        <v>166</v>
      </c>
      <c r="B144" t="s">
        <v>2385</v>
      </c>
      <c r="C144" t="s">
        <v>2391</v>
      </c>
      <c r="D144" t="s">
        <v>2460</v>
      </c>
      <c r="E144" t="s">
        <v>2677</v>
      </c>
      <c r="F144" t="s">
        <v>2278</v>
      </c>
      <c r="G144" t="s">
        <v>3110</v>
      </c>
      <c r="H144" t="s">
        <v>3111</v>
      </c>
      <c r="I144">
        <v>1</v>
      </c>
      <c r="J144">
        <v>752</v>
      </c>
      <c r="K144">
        <v>409</v>
      </c>
      <c r="L144" t="s">
        <v>2943</v>
      </c>
      <c r="M144">
        <v>69</v>
      </c>
      <c r="N144" t="s">
        <v>2899</v>
      </c>
      <c r="O144">
        <v>162.634207253</v>
      </c>
    </row>
    <row r="145" spans="1:15">
      <c r="A145">
        <v>168</v>
      </c>
      <c r="B145" t="s">
        <v>2385</v>
      </c>
      <c r="C145" t="s">
        <v>2394</v>
      </c>
      <c r="D145" t="s">
        <v>2460</v>
      </c>
      <c r="E145" t="s">
        <v>2677</v>
      </c>
      <c r="F145" t="s">
        <v>2278</v>
      </c>
      <c r="G145" t="s">
        <v>3110</v>
      </c>
      <c r="H145" t="s">
        <v>3111</v>
      </c>
      <c r="I145">
        <v>70</v>
      </c>
      <c r="J145">
        <v>690</v>
      </c>
      <c r="K145">
        <v>304</v>
      </c>
      <c r="L145" t="s">
        <v>3117</v>
      </c>
      <c r="M145">
        <v>69</v>
      </c>
      <c r="N145" t="s">
        <v>2899</v>
      </c>
      <c r="O145">
        <v>162.634207253</v>
      </c>
    </row>
    <row r="146" spans="1:15">
      <c r="A146">
        <v>169</v>
      </c>
      <c r="B146" t="s">
        <v>2385</v>
      </c>
      <c r="C146" t="s">
        <v>2395</v>
      </c>
      <c r="D146" t="s">
        <v>2460</v>
      </c>
      <c r="E146" t="s">
        <v>2677</v>
      </c>
      <c r="F146" t="s">
        <v>2287</v>
      </c>
      <c r="G146" t="s">
        <v>3110</v>
      </c>
      <c r="H146" t="s">
        <v>3111</v>
      </c>
      <c r="I146">
        <v>250</v>
      </c>
      <c r="J146">
        <v>684</v>
      </c>
      <c r="K146">
        <v>135</v>
      </c>
      <c r="L146" t="s">
        <v>3118</v>
      </c>
      <c r="M146">
        <v>69</v>
      </c>
      <c r="N146" t="s">
        <v>2908</v>
      </c>
      <c r="O146">
        <v>162.634207253</v>
      </c>
    </row>
    <row r="147" spans="1:15">
      <c r="A147">
        <v>170</v>
      </c>
      <c r="B147" t="s">
        <v>2385</v>
      </c>
      <c r="C147" t="s">
        <v>2396</v>
      </c>
      <c r="D147" t="s">
        <v>2460</v>
      </c>
      <c r="E147" t="s">
        <v>2677</v>
      </c>
      <c r="F147" t="s">
        <v>2287</v>
      </c>
      <c r="G147" t="s">
        <v>3110</v>
      </c>
      <c r="H147" t="s">
        <v>3111</v>
      </c>
      <c r="I147">
        <v>624</v>
      </c>
      <c r="J147">
        <v>694</v>
      </c>
      <c r="K147">
        <v>515</v>
      </c>
      <c r="L147" t="s">
        <v>3119</v>
      </c>
      <c r="M147">
        <v>69</v>
      </c>
      <c r="N147" t="s">
        <v>2908</v>
      </c>
      <c r="O147">
        <v>162.634207253</v>
      </c>
    </row>
    <row r="148" spans="1:15">
      <c r="A148">
        <v>171</v>
      </c>
      <c r="B148" t="s">
        <v>2385</v>
      </c>
      <c r="C148" t="s">
        <v>2397</v>
      </c>
      <c r="D148" t="s">
        <v>2460</v>
      </c>
      <c r="E148" t="s">
        <v>2677</v>
      </c>
      <c r="F148" t="s">
        <v>2287</v>
      </c>
      <c r="G148" t="s">
        <v>3110</v>
      </c>
      <c r="H148" t="s">
        <v>3111</v>
      </c>
      <c r="I148">
        <v>149</v>
      </c>
      <c r="J148">
        <v>655</v>
      </c>
      <c r="K148">
        <v>348</v>
      </c>
      <c r="L148" t="s">
        <v>3120</v>
      </c>
      <c r="M148">
        <v>69</v>
      </c>
      <c r="N148" t="s">
        <v>2908</v>
      </c>
      <c r="O148">
        <v>162.634207253</v>
      </c>
    </row>
    <row r="149" spans="1:15">
      <c r="A149">
        <v>173</v>
      </c>
      <c r="B149" t="s">
        <v>2385</v>
      </c>
      <c r="C149" t="s">
        <v>2399</v>
      </c>
      <c r="D149" t="s">
        <v>2460</v>
      </c>
      <c r="E149" t="s">
        <v>2677</v>
      </c>
      <c r="F149" t="s">
        <v>2287</v>
      </c>
      <c r="G149" t="s">
        <v>3110</v>
      </c>
      <c r="H149" t="s">
        <v>3111</v>
      </c>
      <c r="I149">
        <v>597</v>
      </c>
      <c r="J149">
        <v>405</v>
      </c>
      <c r="K149">
        <v>307</v>
      </c>
      <c r="L149" t="s">
        <v>3121</v>
      </c>
      <c r="M149">
        <v>69</v>
      </c>
      <c r="N149" t="s">
        <v>2908</v>
      </c>
      <c r="O149">
        <v>162.634207253</v>
      </c>
    </row>
    <row r="150" spans="1:15">
      <c r="A150">
        <v>174</v>
      </c>
      <c r="B150" t="s">
        <v>2385</v>
      </c>
      <c r="C150" t="s">
        <v>2400</v>
      </c>
      <c r="D150" t="s">
        <v>2460</v>
      </c>
      <c r="E150" t="s">
        <v>2677</v>
      </c>
      <c r="F150" t="s">
        <v>2287</v>
      </c>
      <c r="G150" t="s">
        <v>3110</v>
      </c>
      <c r="H150" t="s">
        <v>3111</v>
      </c>
      <c r="I150">
        <v>396</v>
      </c>
      <c r="J150">
        <v>736</v>
      </c>
      <c r="K150">
        <v>155</v>
      </c>
      <c r="L150" t="s">
        <v>3122</v>
      </c>
      <c r="M150">
        <v>69</v>
      </c>
      <c r="N150" t="s">
        <v>2908</v>
      </c>
      <c r="O150">
        <v>162.634207253</v>
      </c>
    </row>
    <row r="151" spans="1:15">
      <c r="A151">
        <v>175</v>
      </c>
      <c r="B151" t="s">
        <v>2385</v>
      </c>
      <c r="C151" t="s">
        <v>2401</v>
      </c>
      <c r="D151" t="s">
        <v>2460</v>
      </c>
      <c r="E151" t="s">
        <v>2677</v>
      </c>
      <c r="F151" t="s">
        <v>2287</v>
      </c>
      <c r="G151" t="s">
        <v>3110</v>
      </c>
      <c r="H151" t="s">
        <v>3111</v>
      </c>
      <c r="I151">
        <v>612</v>
      </c>
      <c r="J151">
        <v>338</v>
      </c>
      <c r="K151">
        <v>719</v>
      </c>
      <c r="L151" t="s">
        <v>3123</v>
      </c>
      <c r="M151">
        <v>69</v>
      </c>
      <c r="N151" t="s">
        <v>2908</v>
      </c>
      <c r="O151">
        <v>162.634207253</v>
      </c>
    </row>
    <row r="152" spans="1:15">
      <c r="A152">
        <v>176</v>
      </c>
      <c r="B152" t="s">
        <v>2385</v>
      </c>
      <c r="C152" t="s">
        <v>2402</v>
      </c>
      <c r="D152" t="s">
        <v>2460</v>
      </c>
      <c r="E152" t="s">
        <v>2677</v>
      </c>
      <c r="F152" t="s">
        <v>2287</v>
      </c>
      <c r="G152" t="s">
        <v>3110</v>
      </c>
      <c r="H152" t="s">
        <v>3111</v>
      </c>
      <c r="I152">
        <v>183</v>
      </c>
      <c r="J152">
        <v>52</v>
      </c>
      <c r="K152">
        <v>323</v>
      </c>
      <c r="L152" t="s">
        <v>3124</v>
      </c>
      <c r="M152">
        <v>69</v>
      </c>
      <c r="N152" t="s">
        <v>2908</v>
      </c>
      <c r="O152">
        <v>162.634207253</v>
      </c>
    </row>
    <row r="153" spans="1:15">
      <c r="A153">
        <v>177</v>
      </c>
      <c r="B153" t="s">
        <v>2385</v>
      </c>
      <c r="C153" t="s">
        <v>2403</v>
      </c>
      <c r="D153" t="s">
        <v>2460</v>
      </c>
      <c r="E153" t="s">
        <v>2677</v>
      </c>
      <c r="F153" t="s">
        <v>2296</v>
      </c>
      <c r="G153" t="s">
        <v>3110</v>
      </c>
      <c r="H153" t="s">
        <v>3111</v>
      </c>
      <c r="I153">
        <v>98</v>
      </c>
      <c r="J153">
        <v>750</v>
      </c>
      <c r="K153">
        <v>14</v>
      </c>
      <c r="L153" t="s">
        <v>3125</v>
      </c>
      <c r="M153">
        <v>69</v>
      </c>
      <c r="N153" t="s">
        <v>2917</v>
      </c>
      <c r="O153">
        <v>162.634207253</v>
      </c>
    </row>
    <row r="154" spans="1:15">
      <c r="A154">
        <v>178</v>
      </c>
      <c r="B154" t="s">
        <v>2385</v>
      </c>
      <c r="C154" t="s">
        <v>2404</v>
      </c>
      <c r="D154" t="s">
        <v>2460</v>
      </c>
      <c r="E154" t="s">
        <v>2677</v>
      </c>
      <c r="F154" t="s">
        <v>2296</v>
      </c>
      <c r="G154" t="s">
        <v>3110</v>
      </c>
      <c r="H154" t="s">
        <v>3111</v>
      </c>
      <c r="I154">
        <v>353</v>
      </c>
      <c r="J154">
        <v>612</v>
      </c>
      <c r="K154">
        <v>410</v>
      </c>
      <c r="L154" t="s">
        <v>3126</v>
      </c>
      <c r="M154">
        <v>69</v>
      </c>
      <c r="N154" t="s">
        <v>2917</v>
      </c>
      <c r="O154">
        <v>162.634207253</v>
      </c>
    </row>
    <row r="155" spans="1:15">
      <c r="A155">
        <v>179</v>
      </c>
      <c r="B155" t="s">
        <v>2385</v>
      </c>
      <c r="C155" t="s">
        <v>2405</v>
      </c>
      <c r="D155" t="s">
        <v>2460</v>
      </c>
      <c r="E155" t="s">
        <v>2677</v>
      </c>
      <c r="F155" t="s">
        <v>2296</v>
      </c>
      <c r="G155" t="s">
        <v>3110</v>
      </c>
      <c r="H155" t="s">
        <v>3111</v>
      </c>
      <c r="I155">
        <v>42</v>
      </c>
      <c r="J155">
        <v>491</v>
      </c>
      <c r="K155">
        <v>78</v>
      </c>
      <c r="L155" t="s">
        <v>3127</v>
      </c>
      <c r="M155">
        <v>69</v>
      </c>
      <c r="N155" t="s">
        <v>2917</v>
      </c>
      <c r="O155">
        <v>162.634207253</v>
      </c>
    </row>
    <row r="156" spans="1:15">
      <c r="A156">
        <v>180</v>
      </c>
      <c r="B156" t="s">
        <v>2385</v>
      </c>
      <c r="C156" t="s">
        <v>2406</v>
      </c>
      <c r="D156" t="s">
        <v>2460</v>
      </c>
      <c r="E156" t="s">
        <v>2677</v>
      </c>
      <c r="F156" t="s">
        <v>2296</v>
      </c>
      <c r="G156" t="s">
        <v>3110</v>
      </c>
      <c r="H156" t="s">
        <v>3111</v>
      </c>
      <c r="I156">
        <v>245</v>
      </c>
      <c r="J156">
        <v>325</v>
      </c>
      <c r="K156">
        <v>422</v>
      </c>
      <c r="L156" t="s">
        <v>3128</v>
      </c>
      <c r="M156">
        <v>69</v>
      </c>
      <c r="N156" t="s">
        <v>2917</v>
      </c>
      <c r="O156">
        <v>162.634207253</v>
      </c>
    </row>
    <row r="157" spans="1:15">
      <c r="A157">
        <v>181</v>
      </c>
      <c r="B157" t="s">
        <v>2385</v>
      </c>
      <c r="C157" t="s">
        <v>2407</v>
      </c>
      <c r="D157" t="s">
        <v>2460</v>
      </c>
      <c r="E157" t="s">
        <v>2677</v>
      </c>
      <c r="F157" t="s">
        <v>2296</v>
      </c>
      <c r="G157" t="s">
        <v>3110</v>
      </c>
      <c r="H157" t="s">
        <v>3111</v>
      </c>
      <c r="I157">
        <v>411</v>
      </c>
      <c r="J157">
        <v>116</v>
      </c>
      <c r="K157">
        <v>870</v>
      </c>
      <c r="L157" t="s">
        <v>3129</v>
      </c>
      <c r="M157">
        <v>69</v>
      </c>
      <c r="N157" t="s">
        <v>2917</v>
      </c>
      <c r="O157">
        <v>162.634207253</v>
      </c>
    </row>
    <row r="158" spans="1:15">
      <c r="A158">
        <v>182</v>
      </c>
      <c r="B158" t="s">
        <v>2385</v>
      </c>
      <c r="C158" t="s">
        <v>2408</v>
      </c>
      <c r="D158" t="s">
        <v>2460</v>
      </c>
      <c r="E158" t="s">
        <v>2677</v>
      </c>
      <c r="F158" t="s">
        <v>2296</v>
      </c>
      <c r="G158" t="s">
        <v>3110</v>
      </c>
      <c r="H158" t="s">
        <v>3111</v>
      </c>
      <c r="I158">
        <v>309</v>
      </c>
      <c r="J158">
        <v>613</v>
      </c>
      <c r="K158">
        <v>136</v>
      </c>
      <c r="L158" t="s">
        <v>3130</v>
      </c>
      <c r="M158">
        <v>69</v>
      </c>
      <c r="N158" t="s">
        <v>2917</v>
      </c>
      <c r="O158">
        <v>162.634207253</v>
      </c>
    </row>
    <row r="159" spans="1:15">
      <c r="A159">
        <v>184</v>
      </c>
      <c r="B159" t="s">
        <v>2385</v>
      </c>
      <c r="C159" t="s">
        <v>2410</v>
      </c>
      <c r="D159" t="s">
        <v>2460</v>
      </c>
      <c r="E159" t="s">
        <v>2677</v>
      </c>
      <c r="F159" t="s">
        <v>2296</v>
      </c>
      <c r="G159" t="s">
        <v>3110</v>
      </c>
      <c r="H159" t="s">
        <v>3111</v>
      </c>
      <c r="I159">
        <v>235</v>
      </c>
      <c r="J159">
        <v>179</v>
      </c>
      <c r="K159">
        <v>266</v>
      </c>
      <c r="L159" t="s">
        <v>3131</v>
      </c>
      <c r="M159">
        <v>69</v>
      </c>
      <c r="N159" t="s">
        <v>2917</v>
      </c>
      <c r="O159">
        <v>162.634207253</v>
      </c>
    </row>
    <row r="160" spans="1:15">
      <c r="A160">
        <v>185</v>
      </c>
      <c r="B160" t="s">
        <v>2385</v>
      </c>
      <c r="C160" t="s">
        <v>2412</v>
      </c>
      <c r="D160" t="s">
        <v>2460</v>
      </c>
      <c r="E160" t="s">
        <v>2677</v>
      </c>
      <c r="F160" t="s">
        <v>2306</v>
      </c>
      <c r="G160" t="s">
        <v>3110</v>
      </c>
      <c r="H160" t="s">
        <v>3111</v>
      </c>
      <c r="I160">
        <v>369</v>
      </c>
      <c r="J160">
        <v>300</v>
      </c>
      <c r="K160">
        <v>165</v>
      </c>
      <c r="L160" t="s">
        <v>3132</v>
      </c>
      <c r="M160">
        <v>69</v>
      </c>
      <c r="N160" t="s">
        <v>2926</v>
      </c>
      <c r="O160">
        <v>162.634207253</v>
      </c>
    </row>
    <row r="161" spans="1:15">
      <c r="A161">
        <v>186</v>
      </c>
      <c r="B161" t="s">
        <v>2385</v>
      </c>
      <c r="C161" t="s">
        <v>2413</v>
      </c>
      <c r="D161" t="s">
        <v>2460</v>
      </c>
      <c r="E161" t="s">
        <v>2677</v>
      </c>
      <c r="F161" t="s">
        <v>2306</v>
      </c>
      <c r="G161" t="s">
        <v>3110</v>
      </c>
      <c r="H161" t="s">
        <v>3111</v>
      </c>
      <c r="I161">
        <v>295</v>
      </c>
      <c r="J161">
        <v>717</v>
      </c>
      <c r="K161">
        <v>22</v>
      </c>
      <c r="L161" t="s">
        <v>3133</v>
      </c>
      <c r="M161">
        <v>69</v>
      </c>
      <c r="N161" t="s">
        <v>2926</v>
      </c>
      <c r="O161">
        <v>162.634207253</v>
      </c>
    </row>
    <row r="162" spans="1:15">
      <c r="A162">
        <v>187</v>
      </c>
      <c r="B162" t="s">
        <v>2385</v>
      </c>
      <c r="C162" t="s">
        <v>2414</v>
      </c>
      <c r="D162" t="s">
        <v>2460</v>
      </c>
      <c r="E162" t="s">
        <v>2677</v>
      </c>
      <c r="F162" t="s">
        <v>2306</v>
      </c>
      <c r="G162" t="s">
        <v>3110</v>
      </c>
      <c r="H162" t="s">
        <v>3111</v>
      </c>
      <c r="I162">
        <v>242</v>
      </c>
      <c r="J162">
        <v>759</v>
      </c>
      <c r="K162">
        <v>371</v>
      </c>
      <c r="L162" t="s">
        <v>3134</v>
      </c>
      <c r="M162">
        <v>69</v>
      </c>
      <c r="N162" t="s">
        <v>2926</v>
      </c>
      <c r="O162">
        <v>162.634207253</v>
      </c>
    </row>
    <row r="163" spans="1:15">
      <c r="A163">
        <v>188</v>
      </c>
      <c r="B163" t="s">
        <v>2385</v>
      </c>
      <c r="C163" t="s">
        <v>2415</v>
      </c>
      <c r="D163" t="s">
        <v>2460</v>
      </c>
      <c r="E163" t="s">
        <v>2677</v>
      </c>
      <c r="F163" t="s">
        <v>2306</v>
      </c>
      <c r="G163" t="s">
        <v>3110</v>
      </c>
      <c r="H163" t="s">
        <v>3111</v>
      </c>
      <c r="I163">
        <v>146</v>
      </c>
      <c r="J163">
        <v>357</v>
      </c>
      <c r="K163">
        <v>185</v>
      </c>
      <c r="L163" t="s">
        <v>3135</v>
      </c>
      <c r="M163">
        <v>69</v>
      </c>
      <c r="N163" t="s">
        <v>2926</v>
      </c>
      <c r="O163">
        <v>162.634207253</v>
      </c>
    </row>
    <row r="164" spans="1:15">
      <c r="A164">
        <v>189</v>
      </c>
      <c r="B164" t="s">
        <v>2385</v>
      </c>
      <c r="C164" t="s">
        <v>2417</v>
      </c>
      <c r="D164" t="s">
        <v>2460</v>
      </c>
      <c r="E164" t="s">
        <v>2677</v>
      </c>
      <c r="F164" t="s">
        <v>2306</v>
      </c>
      <c r="G164" t="s">
        <v>3110</v>
      </c>
      <c r="H164" t="s">
        <v>3111</v>
      </c>
      <c r="I164">
        <v>144</v>
      </c>
      <c r="J164">
        <v>18</v>
      </c>
      <c r="K164">
        <v>301</v>
      </c>
      <c r="L164" t="s">
        <v>3136</v>
      </c>
      <c r="M164">
        <v>69</v>
      </c>
      <c r="N164" t="s">
        <v>2926</v>
      </c>
      <c r="O164">
        <v>162.634207253</v>
      </c>
    </row>
    <row r="165" spans="1:15">
      <c r="A165">
        <v>190</v>
      </c>
      <c r="B165" t="s">
        <v>2385</v>
      </c>
      <c r="C165" t="s">
        <v>2418</v>
      </c>
      <c r="D165" t="s">
        <v>2460</v>
      </c>
      <c r="E165" t="s">
        <v>2677</v>
      </c>
      <c r="F165" t="s">
        <v>2306</v>
      </c>
      <c r="G165" t="s">
        <v>3110</v>
      </c>
      <c r="H165" t="s">
        <v>3111</v>
      </c>
      <c r="I165">
        <v>171</v>
      </c>
      <c r="J165">
        <v>397</v>
      </c>
      <c r="K165">
        <v>466</v>
      </c>
      <c r="L165" t="s">
        <v>3137</v>
      </c>
      <c r="M165">
        <v>69</v>
      </c>
      <c r="N165" t="s">
        <v>2926</v>
      </c>
      <c r="O165">
        <v>162.634207253</v>
      </c>
    </row>
    <row r="166" spans="1:15">
      <c r="A166">
        <v>191</v>
      </c>
      <c r="B166" t="s">
        <v>2385</v>
      </c>
      <c r="C166" t="s">
        <v>2419</v>
      </c>
      <c r="D166" t="s">
        <v>2460</v>
      </c>
      <c r="E166" t="s">
        <v>2677</v>
      </c>
      <c r="F166" t="s">
        <v>2306</v>
      </c>
      <c r="G166" t="s">
        <v>3110</v>
      </c>
      <c r="H166" t="s">
        <v>3111</v>
      </c>
      <c r="I166">
        <v>232</v>
      </c>
      <c r="J166">
        <v>715</v>
      </c>
      <c r="K166">
        <v>32</v>
      </c>
      <c r="L166" t="s">
        <v>3138</v>
      </c>
      <c r="M166">
        <v>69</v>
      </c>
      <c r="N166" t="s">
        <v>2926</v>
      </c>
      <c r="O166">
        <v>162.634207253</v>
      </c>
    </row>
    <row r="167" spans="1:15">
      <c r="A167">
        <v>193</v>
      </c>
      <c r="B167" t="s">
        <v>2428</v>
      </c>
      <c r="C167" t="s">
        <v>2445</v>
      </c>
      <c r="D167" t="s">
        <v>2677</v>
      </c>
      <c r="E167" t="s">
        <v>2677</v>
      </c>
      <c r="F167" t="s">
        <v>2505</v>
      </c>
      <c r="G167" t="s">
        <v>3139</v>
      </c>
      <c r="H167" t="s">
        <v>3140</v>
      </c>
      <c r="I167">
        <v>257</v>
      </c>
      <c r="J167">
        <v>695</v>
      </c>
      <c r="K167">
        <v>45</v>
      </c>
      <c r="L167" t="s">
        <v>3141</v>
      </c>
      <c r="M167">
        <v>62</v>
      </c>
      <c r="N167" t="s">
        <v>2937</v>
      </c>
      <c r="O167">
        <v>171.84818423999999</v>
      </c>
    </row>
    <row r="168" spans="1:15">
      <c r="A168">
        <v>194</v>
      </c>
      <c r="B168" t="s">
        <v>2428</v>
      </c>
      <c r="C168" t="s">
        <v>2438</v>
      </c>
      <c r="D168" t="s">
        <v>2677</v>
      </c>
      <c r="E168" t="s">
        <v>2677</v>
      </c>
      <c r="F168" t="s">
        <v>2505</v>
      </c>
      <c r="G168" t="s">
        <v>3139</v>
      </c>
      <c r="H168" t="s">
        <v>3140</v>
      </c>
      <c r="I168">
        <v>148</v>
      </c>
      <c r="J168">
        <v>653</v>
      </c>
      <c r="K168">
        <v>90</v>
      </c>
      <c r="L168" t="s">
        <v>3142</v>
      </c>
      <c r="M168">
        <v>62</v>
      </c>
      <c r="N168" t="s">
        <v>2937</v>
      </c>
      <c r="O168">
        <v>171.84818423999999</v>
      </c>
    </row>
    <row r="169" spans="1:15">
      <c r="A169">
        <v>195</v>
      </c>
      <c r="B169" t="s">
        <v>2428</v>
      </c>
      <c r="C169" t="s">
        <v>2430</v>
      </c>
      <c r="D169" t="s">
        <v>2677</v>
      </c>
      <c r="E169" t="s">
        <v>2677</v>
      </c>
      <c r="F169" t="s">
        <v>2505</v>
      </c>
      <c r="G169" t="s">
        <v>3139</v>
      </c>
      <c r="H169" t="s">
        <v>3140</v>
      </c>
      <c r="I169">
        <v>105</v>
      </c>
      <c r="J169">
        <v>389</v>
      </c>
      <c r="K169">
        <v>338</v>
      </c>
      <c r="L169" t="s">
        <v>3143</v>
      </c>
      <c r="M169">
        <v>62</v>
      </c>
      <c r="N169" t="s">
        <v>2937</v>
      </c>
      <c r="O169">
        <v>171.84818423999999</v>
      </c>
    </row>
    <row r="170" spans="1:15">
      <c r="A170">
        <v>196</v>
      </c>
      <c r="B170" t="s">
        <v>2428</v>
      </c>
      <c r="C170" t="s">
        <v>2421</v>
      </c>
      <c r="D170" t="s">
        <v>2677</v>
      </c>
      <c r="E170" t="s">
        <v>2677</v>
      </c>
      <c r="F170" t="s">
        <v>2505</v>
      </c>
      <c r="G170" t="s">
        <v>3139</v>
      </c>
      <c r="H170" t="s">
        <v>3140</v>
      </c>
      <c r="I170">
        <v>12</v>
      </c>
      <c r="J170">
        <v>455</v>
      </c>
      <c r="K170">
        <v>243</v>
      </c>
      <c r="L170" t="s">
        <v>3144</v>
      </c>
      <c r="M170">
        <v>62</v>
      </c>
      <c r="N170" t="s">
        <v>2937</v>
      </c>
      <c r="O170">
        <v>171.84818423999999</v>
      </c>
    </row>
    <row r="171" spans="1:15">
      <c r="A171">
        <v>197</v>
      </c>
      <c r="B171" t="s">
        <v>2428</v>
      </c>
      <c r="C171" t="s">
        <v>2431</v>
      </c>
      <c r="D171" t="s">
        <v>2677</v>
      </c>
      <c r="E171" t="s">
        <v>2677</v>
      </c>
      <c r="F171" t="s">
        <v>2505</v>
      </c>
      <c r="G171" t="s">
        <v>3139</v>
      </c>
      <c r="H171" t="s">
        <v>3140</v>
      </c>
      <c r="I171">
        <v>399</v>
      </c>
      <c r="J171">
        <v>692</v>
      </c>
      <c r="K171">
        <v>254</v>
      </c>
      <c r="L171" t="s">
        <v>3145</v>
      </c>
      <c r="M171">
        <v>62</v>
      </c>
      <c r="N171" t="s">
        <v>2937</v>
      </c>
      <c r="O171">
        <v>171.84818423999999</v>
      </c>
    </row>
    <row r="172" spans="1:15">
      <c r="A172">
        <v>198</v>
      </c>
      <c r="B172" t="s">
        <v>2428</v>
      </c>
      <c r="C172" t="s">
        <v>2439</v>
      </c>
      <c r="D172" t="s">
        <v>2677</v>
      </c>
      <c r="E172" t="s">
        <v>2677</v>
      </c>
      <c r="F172" t="s">
        <v>2505</v>
      </c>
      <c r="G172" t="s">
        <v>3139</v>
      </c>
      <c r="H172" t="s">
        <v>3140</v>
      </c>
      <c r="I172">
        <v>27</v>
      </c>
      <c r="J172">
        <v>352</v>
      </c>
      <c r="K172">
        <v>780</v>
      </c>
      <c r="L172" t="s">
        <v>3146</v>
      </c>
      <c r="M172">
        <v>62</v>
      </c>
      <c r="N172" t="s">
        <v>2937</v>
      </c>
      <c r="O172">
        <v>171.84818423999999</v>
      </c>
    </row>
    <row r="173" spans="1:15">
      <c r="A173">
        <v>199</v>
      </c>
      <c r="B173" t="s">
        <v>2428</v>
      </c>
      <c r="C173" t="s">
        <v>2423</v>
      </c>
      <c r="D173" t="s">
        <v>2677</v>
      </c>
      <c r="E173" t="s">
        <v>2677</v>
      </c>
      <c r="F173" t="s">
        <v>2505</v>
      </c>
      <c r="G173" t="s">
        <v>3139</v>
      </c>
      <c r="H173" t="s">
        <v>3140</v>
      </c>
      <c r="I173">
        <v>224</v>
      </c>
      <c r="J173">
        <v>327</v>
      </c>
      <c r="K173">
        <v>182</v>
      </c>
      <c r="L173" t="s">
        <v>3147</v>
      </c>
      <c r="M173">
        <v>62</v>
      </c>
      <c r="N173" t="s">
        <v>2937</v>
      </c>
      <c r="O173">
        <v>171.84818423999999</v>
      </c>
    </row>
    <row r="174" spans="1:15">
      <c r="A174">
        <v>200</v>
      </c>
      <c r="B174" t="s">
        <v>2428</v>
      </c>
      <c r="C174" t="s">
        <v>2446</v>
      </c>
      <c r="D174" t="s">
        <v>2677</v>
      </c>
      <c r="E174" t="s">
        <v>2677</v>
      </c>
      <c r="F174" t="s">
        <v>2505</v>
      </c>
      <c r="G174" t="s">
        <v>3139</v>
      </c>
      <c r="H174" t="s">
        <v>3140</v>
      </c>
      <c r="I174">
        <v>158</v>
      </c>
      <c r="J174">
        <v>75</v>
      </c>
      <c r="K174">
        <v>186</v>
      </c>
      <c r="L174" t="s">
        <v>3148</v>
      </c>
      <c r="M174">
        <v>62</v>
      </c>
      <c r="N174" t="s">
        <v>2937</v>
      </c>
      <c r="O174">
        <v>171.84818423999999</v>
      </c>
    </row>
    <row r="175" spans="1:15">
      <c r="A175">
        <v>201</v>
      </c>
      <c r="B175" t="s">
        <v>2428</v>
      </c>
      <c r="C175" t="s">
        <v>2447</v>
      </c>
      <c r="D175" t="s">
        <v>2677</v>
      </c>
      <c r="E175" t="s">
        <v>2677</v>
      </c>
      <c r="F175" t="s">
        <v>2505</v>
      </c>
      <c r="G175" t="s">
        <v>3139</v>
      </c>
      <c r="H175" t="s">
        <v>3140</v>
      </c>
      <c r="I175">
        <v>211</v>
      </c>
      <c r="J175">
        <v>36</v>
      </c>
      <c r="K175">
        <v>315</v>
      </c>
      <c r="L175" t="s">
        <v>3149</v>
      </c>
      <c r="M175">
        <v>62</v>
      </c>
      <c r="N175" t="s">
        <v>2937</v>
      </c>
      <c r="O175">
        <v>171.84818423999999</v>
      </c>
    </row>
    <row r="176" spans="1:15">
      <c r="A176">
        <v>202</v>
      </c>
      <c r="B176" t="s">
        <v>2428</v>
      </c>
      <c r="C176" t="s">
        <v>2424</v>
      </c>
      <c r="D176" t="s">
        <v>2677</v>
      </c>
      <c r="E176" t="s">
        <v>2677</v>
      </c>
      <c r="F176" t="s">
        <v>2505</v>
      </c>
      <c r="G176" t="s">
        <v>3139</v>
      </c>
      <c r="H176" t="s">
        <v>3140</v>
      </c>
      <c r="I176">
        <v>181</v>
      </c>
      <c r="J176">
        <v>676</v>
      </c>
      <c r="K176">
        <v>147</v>
      </c>
      <c r="L176" t="s">
        <v>3150</v>
      </c>
      <c r="M176">
        <v>62</v>
      </c>
      <c r="N176" t="s">
        <v>2937</v>
      </c>
      <c r="O176">
        <v>171.84818423999999</v>
      </c>
    </row>
    <row r="177" spans="1:15">
      <c r="A177">
        <v>203</v>
      </c>
      <c r="B177" t="s">
        <v>2428</v>
      </c>
      <c r="C177" t="s">
        <v>2433</v>
      </c>
      <c r="D177" t="s">
        <v>2677</v>
      </c>
      <c r="E177" t="s">
        <v>2677</v>
      </c>
      <c r="F177" t="s">
        <v>2505</v>
      </c>
      <c r="G177" t="s">
        <v>3139</v>
      </c>
      <c r="H177" t="s">
        <v>3140</v>
      </c>
      <c r="I177">
        <v>179</v>
      </c>
      <c r="J177">
        <v>685</v>
      </c>
      <c r="K177">
        <v>168</v>
      </c>
      <c r="L177" t="s">
        <v>3151</v>
      </c>
      <c r="M177">
        <v>62</v>
      </c>
      <c r="N177" t="s">
        <v>2937</v>
      </c>
      <c r="O177">
        <v>171.84818423999999</v>
      </c>
    </row>
    <row r="178" spans="1:15">
      <c r="A178">
        <v>204</v>
      </c>
      <c r="B178" t="s">
        <v>2428</v>
      </c>
      <c r="C178" t="s">
        <v>2440</v>
      </c>
      <c r="D178" t="s">
        <v>2677</v>
      </c>
      <c r="E178" t="s">
        <v>2677</v>
      </c>
      <c r="F178" t="s">
        <v>2505</v>
      </c>
      <c r="G178" t="s">
        <v>3139</v>
      </c>
      <c r="H178" t="s">
        <v>3140</v>
      </c>
      <c r="I178">
        <v>248</v>
      </c>
      <c r="J178">
        <v>254</v>
      </c>
      <c r="K178">
        <v>672</v>
      </c>
      <c r="L178" t="s">
        <v>3119</v>
      </c>
      <c r="M178">
        <v>62</v>
      </c>
      <c r="N178" t="s">
        <v>2937</v>
      </c>
      <c r="O178">
        <v>171.84818423999999</v>
      </c>
    </row>
    <row r="179" spans="1:15">
      <c r="A179">
        <v>205</v>
      </c>
      <c r="B179" t="s">
        <v>2428</v>
      </c>
      <c r="C179" t="s">
        <v>2434</v>
      </c>
      <c r="D179" t="s">
        <v>2460</v>
      </c>
      <c r="E179" t="s">
        <v>2677</v>
      </c>
      <c r="F179" t="s">
        <v>2505</v>
      </c>
      <c r="G179" t="s">
        <v>3139</v>
      </c>
      <c r="H179" t="s">
        <v>3140</v>
      </c>
      <c r="I179">
        <v>55</v>
      </c>
      <c r="J179">
        <v>348</v>
      </c>
      <c r="K179">
        <v>173</v>
      </c>
      <c r="L179" t="s">
        <v>3152</v>
      </c>
      <c r="M179">
        <v>62</v>
      </c>
      <c r="N179" t="s">
        <v>2937</v>
      </c>
      <c r="O179">
        <v>171.84818423999999</v>
      </c>
    </row>
    <row r="180" spans="1:15">
      <c r="A180">
        <v>206</v>
      </c>
      <c r="B180" t="s">
        <v>2428</v>
      </c>
      <c r="C180" t="s">
        <v>2425</v>
      </c>
      <c r="D180" t="s">
        <v>2460</v>
      </c>
      <c r="E180" t="s">
        <v>2677</v>
      </c>
      <c r="F180" t="s">
        <v>2505</v>
      </c>
      <c r="G180" t="s">
        <v>3139</v>
      </c>
      <c r="H180" t="s">
        <v>3140</v>
      </c>
      <c r="I180">
        <v>124</v>
      </c>
      <c r="J180">
        <v>686</v>
      </c>
      <c r="K180">
        <v>262</v>
      </c>
      <c r="L180" t="s">
        <v>3153</v>
      </c>
      <c r="M180">
        <v>62</v>
      </c>
      <c r="N180" t="s">
        <v>2937</v>
      </c>
      <c r="O180">
        <v>171.84818423999999</v>
      </c>
    </row>
    <row r="181" spans="1:15">
      <c r="A181">
        <v>207</v>
      </c>
      <c r="B181" t="s">
        <v>2428</v>
      </c>
      <c r="C181" t="s">
        <v>2448</v>
      </c>
      <c r="D181" t="s">
        <v>2460</v>
      </c>
      <c r="E181" t="s">
        <v>2677</v>
      </c>
      <c r="F181" t="s">
        <v>2505</v>
      </c>
      <c r="G181" t="s">
        <v>3139</v>
      </c>
      <c r="H181" t="s">
        <v>3140</v>
      </c>
      <c r="I181">
        <v>234</v>
      </c>
      <c r="J181">
        <v>551</v>
      </c>
      <c r="K181">
        <v>230</v>
      </c>
      <c r="L181" t="s">
        <v>3154</v>
      </c>
      <c r="M181">
        <v>62</v>
      </c>
      <c r="N181" t="s">
        <v>2937</v>
      </c>
      <c r="O181">
        <v>171.84818423999999</v>
      </c>
    </row>
    <row r="182" spans="1:15">
      <c r="A182">
        <v>208</v>
      </c>
      <c r="B182" t="s">
        <v>2428</v>
      </c>
      <c r="C182" t="s">
        <v>2441</v>
      </c>
      <c r="D182" t="s">
        <v>2460</v>
      </c>
      <c r="E182" t="s">
        <v>2677</v>
      </c>
      <c r="F182" t="s">
        <v>2505</v>
      </c>
      <c r="G182" t="s">
        <v>3139</v>
      </c>
      <c r="H182" t="s">
        <v>3140</v>
      </c>
      <c r="I182">
        <v>412</v>
      </c>
      <c r="J182">
        <v>516</v>
      </c>
      <c r="K182">
        <v>140</v>
      </c>
      <c r="L182" t="s">
        <v>3155</v>
      </c>
      <c r="M182">
        <v>62</v>
      </c>
      <c r="N182" t="s">
        <v>2937</v>
      </c>
      <c r="O182">
        <v>171.84818423999999</v>
      </c>
    </row>
    <row r="183" spans="1:15">
      <c r="A183">
        <v>209</v>
      </c>
      <c r="B183" t="s">
        <v>2428</v>
      </c>
      <c r="C183" t="s">
        <v>2435</v>
      </c>
      <c r="D183" t="s">
        <v>2460</v>
      </c>
      <c r="E183" t="s">
        <v>2677</v>
      </c>
      <c r="F183" t="s">
        <v>2505</v>
      </c>
      <c r="G183" t="s">
        <v>3139</v>
      </c>
      <c r="H183" t="s">
        <v>3140</v>
      </c>
      <c r="I183">
        <v>94</v>
      </c>
      <c r="J183">
        <v>678</v>
      </c>
      <c r="K183">
        <v>92</v>
      </c>
      <c r="L183" t="s">
        <v>3156</v>
      </c>
      <c r="M183">
        <v>62</v>
      </c>
      <c r="N183" t="s">
        <v>2937</v>
      </c>
      <c r="O183">
        <v>171.84818423999999</v>
      </c>
    </row>
    <row r="184" spans="1:15">
      <c r="A184">
        <v>210</v>
      </c>
      <c r="B184" t="s">
        <v>2428</v>
      </c>
      <c r="C184" t="s">
        <v>2449</v>
      </c>
      <c r="D184" t="s">
        <v>2460</v>
      </c>
      <c r="E184" t="s">
        <v>2677</v>
      </c>
      <c r="F184" t="s">
        <v>2505</v>
      </c>
      <c r="G184" t="s">
        <v>3139</v>
      </c>
      <c r="H184" t="s">
        <v>3140</v>
      </c>
      <c r="I184">
        <v>93</v>
      </c>
      <c r="J184">
        <v>335</v>
      </c>
      <c r="K184">
        <v>36</v>
      </c>
      <c r="L184" t="s">
        <v>3157</v>
      </c>
      <c r="M184">
        <v>62</v>
      </c>
      <c r="N184" t="s">
        <v>2937</v>
      </c>
      <c r="O184">
        <v>171.84818423999999</v>
      </c>
    </row>
    <row r="185" spans="1:15">
      <c r="A185">
        <v>211</v>
      </c>
      <c r="B185" t="s">
        <v>2428</v>
      </c>
      <c r="C185" t="s">
        <v>2426</v>
      </c>
      <c r="D185" t="s">
        <v>2460</v>
      </c>
      <c r="E185" t="s">
        <v>2677</v>
      </c>
      <c r="F185" t="s">
        <v>2505</v>
      </c>
      <c r="G185" t="s">
        <v>3139</v>
      </c>
      <c r="H185" t="s">
        <v>3140</v>
      </c>
      <c r="I185">
        <v>26</v>
      </c>
      <c r="J185">
        <v>249</v>
      </c>
      <c r="K185">
        <v>434</v>
      </c>
      <c r="L185" t="s">
        <v>3158</v>
      </c>
      <c r="M185">
        <v>62</v>
      </c>
      <c r="N185" t="s">
        <v>2937</v>
      </c>
      <c r="O185">
        <v>171.84818423999999</v>
      </c>
    </row>
    <row r="186" spans="1:15">
      <c r="A186">
        <v>211</v>
      </c>
      <c r="B186" t="s">
        <v>2428</v>
      </c>
      <c r="C186" t="s">
        <v>2426</v>
      </c>
      <c r="D186" t="s">
        <v>2460</v>
      </c>
      <c r="E186" t="s">
        <v>2677</v>
      </c>
      <c r="F186" t="s">
        <v>2505</v>
      </c>
      <c r="G186" t="s">
        <v>3139</v>
      </c>
      <c r="H186" t="s">
        <v>3140</v>
      </c>
      <c r="I186">
        <v>169</v>
      </c>
      <c r="J186">
        <v>627</v>
      </c>
      <c r="K186">
        <v>56</v>
      </c>
      <c r="L186" t="s">
        <v>3159</v>
      </c>
      <c r="M186">
        <v>62</v>
      </c>
      <c r="N186" t="s">
        <v>2937</v>
      </c>
      <c r="O186">
        <v>171.84818423999999</v>
      </c>
    </row>
    <row r="187" spans="1:15">
      <c r="A187">
        <v>212</v>
      </c>
      <c r="B187" t="s">
        <v>2428</v>
      </c>
      <c r="C187" t="s">
        <v>2442</v>
      </c>
      <c r="D187" t="s">
        <v>2460</v>
      </c>
      <c r="E187" t="s">
        <v>2677</v>
      </c>
      <c r="F187" t="s">
        <v>2505</v>
      </c>
      <c r="G187" t="s">
        <v>3139</v>
      </c>
      <c r="H187" t="s">
        <v>3140</v>
      </c>
      <c r="I187">
        <v>68</v>
      </c>
      <c r="J187">
        <v>803</v>
      </c>
      <c r="K187">
        <v>365</v>
      </c>
      <c r="L187" t="s">
        <v>3160</v>
      </c>
      <c r="M187">
        <v>62</v>
      </c>
      <c r="N187" t="s">
        <v>2937</v>
      </c>
      <c r="O187">
        <v>171.84818423999999</v>
      </c>
    </row>
    <row r="188" spans="1:15">
      <c r="A188">
        <v>213</v>
      </c>
      <c r="B188" t="s">
        <v>2428</v>
      </c>
      <c r="C188" t="s">
        <v>2450</v>
      </c>
      <c r="D188" t="s">
        <v>2460</v>
      </c>
      <c r="E188" t="s">
        <v>2677</v>
      </c>
      <c r="F188" t="s">
        <v>2505</v>
      </c>
      <c r="G188" t="s">
        <v>3139</v>
      </c>
      <c r="H188" t="s">
        <v>3140</v>
      </c>
      <c r="I188">
        <v>143</v>
      </c>
      <c r="J188">
        <v>321</v>
      </c>
      <c r="K188">
        <v>5</v>
      </c>
      <c r="L188" t="s">
        <v>3161</v>
      </c>
      <c r="M188">
        <v>62</v>
      </c>
      <c r="N188" t="s">
        <v>2937</v>
      </c>
      <c r="O188">
        <v>171.84818423999999</v>
      </c>
    </row>
    <row r="189" spans="1:15">
      <c r="A189">
        <v>214</v>
      </c>
      <c r="B189" t="s">
        <v>2428</v>
      </c>
      <c r="C189" t="s">
        <v>2443</v>
      </c>
      <c r="D189" t="s">
        <v>2460</v>
      </c>
      <c r="E189" t="s">
        <v>2677</v>
      </c>
      <c r="F189" t="s">
        <v>2505</v>
      </c>
      <c r="G189" t="s">
        <v>3139</v>
      </c>
      <c r="H189" t="s">
        <v>3140</v>
      </c>
      <c r="I189">
        <v>128</v>
      </c>
      <c r="J189">
        <v>771</v>
      </c>
      <c r="K189">
        <v>677</v>
      </c>
      <c r="L189" t="s">
        <v>3162</v>
      </c>
      <c r="M189">
        <v>62</v>
      </c>
      <c r="N189" t="s">
        <v>2937</v>
      </c>
      <c r="O189">
        <v>171.84818423999999</v>
      </c>
    </row>
    <row r="190" spans="1:15">
      <c r="A190">
        <v>216</v>
      </c>
      <c r="B190" t="s">
        <v>2428</v>
      </c>
      <c r="C190" t="s">
        <v>2436</v>
      </c>
      <c r="D190" t="s">
        <v>2460</v>
      </c>
      <c r="E190" t="s">
        <v>2677</v>
      </c>
      <c r="F190" t="s">
        <v>2505</v>
      </c>
      <c r="G190" t="s">
        <v>3139</v>
      </c>
      <c r="H190" t="s">
        <v>3140</v>
      </c>
      <c r="I190">
        <v>95</v>
      </c>
      <c r="J190">
        <v>379</v>
      </c>
      <c r="K190">
        <v>361</v>
      </c>
      <c r="L190" t="s">
        <v>3163</v>
      </c>
      <c r="M190">
        <v>62</v>
      </c>
      <c r="N190" t="s">
        <v>2937</v>
      </c>
      <c r="O190">
        <v>171.84818423999999</v>
      </c>
    </row>
    <row r="191" spans="1:15">
      <c r="A191">
        <v>217</v>
      </c>
      <c r="B191" t="s">
        <v>2428</v>
      </c>
      <c r="C191" t="s">
        <v>2429</v>
      </c>
      <c r="D191" t="s">
        <v>2961</v>
      </c>
      <c r="E191" t="s">
        <v>2677</v>
      </c>
      <c r="F191" t="s">
        <v>2505</v>
      </c>
      <c r="G191" t="s">
        <v>3139</v>
      </c>
      <c r="H191" t="s">
        <v>3140</v>
      </c>
      <c r="I191">
        <v>313</v>
      </c>
      <c r="J191">
        <v>771</v>
      </c>
      <c r="K191">
        <v>204</v>
      </c>
      <c r="L191" t="s">
        <v>3164</v>
      </c>
      <c r="M191">
        <v>62</v>
      </c>
      <c r="N191" t="s">
        <v>2937</v>
      </c>
      <c r="O191">
        <v>171.84818423999999</v>
      </c>
    </row>
    <row r="192" spans="1:15">
      <c r="A192">
        <v>218</v>
      </c>
      <c r="B192" t="s">
        <v>2428</v>
      </c>
      <c r="C192" t="s">
        <v>2437</v>
      </c>
      <c r="D192" t="s">
        <v>2961</v>
      </c>
      <c r="E192" t="s">
        <v>2677</v>
      </c>
      <c r="F192" t="s">
        <v>2505</v>
      </c>
      <c r="G192" t="s">
        <v>3139</v>
      </c>
      <c r="H192" t="s">
        <v>3140</v>
      </c>
      <c r="I192">
        <v>485</v>
      </c>
      <c r="J192">
        <v>680</v>
      </c>
      <c r="K192">
        <v>170</v>
      </c>
      <c r="L192" t="s">
        <v>3165</v>
      </c>
      <c r="M192">
        <v>62</v>
      </c>
      <c r="N192" t="s">
        <v>2937</v>
      </c>
      <c r="O192">
        <v>171.84818423999999</v>
      </c>
    </row>
    <row r="193" spans="1:15">
      <c r="A193">
        <v>219</v>
      </c>
      <c r="B193" t="s">
        <v>2428</v>
      </c>
      <c r="C193" t="s">
        <v>2444</v>
      </c>
      <c r="D193" t="s">
        <v>2961</v>
      </c>
      <c r="E193" t="s">
        <v>2677</v>
      </c>
      <c r="F193" t="s">
        <v>2505</v>
      </c>
      <c r="G193" t="s">
        <v>3139</v>
      </c>
      <c r="H193" t="s">
        <v>3140</v>
      </c>
      <c r="I193">
        <v>196</v>
      </c>
      <c r="J193">
        <v>178</v>
      </c>
      <c r="K193">
        <v>123</v>
      </c>
      <c r="L193" t="s">
        <v>3166</v>
      </c>
      <c r="M193">
        <v>62</v>
      </c>
      <c r="N193" t="s">
        <v>2937</v>
      </c>
      <c r="O193">
        <v>171.84818423999999</v>
      </c>
    </row>
    <row r="194" spans="1:15">
      <c r="A194">
        <v>220</v>
      </c>
      <c r="B194" t="s">
        <v>2428</v>
      </c>
      <c r="C194" t="s">
        <v>2451</v>
      </c>
      <c r="D194" t="s">
        <v>2961</v>
      </c>
      <c r="E194" t="s">
        <v>2677</v>
      </c>
      <c r="F194" t="s">
        <v>2505</v>
      </c>
      <c r="G194" t="s">
        <v>3139</v>
      </c>
      <c r="H194" t="s">
        <v>3140</v>
      </c>
      <c r="I194">
        <v>39</v>
      </c>
      <c r="J194">
        <v>194</v>
      </c>
      <c r="K194">
        <v>53</v>
      </c>
      <c r="L194" t="s">
        <v>3167</v>
      </c>
      <c r="M194">
        <v>62</v>
      </c>
      <c r="N194" t="s">
        <v>2937</v>
      </c>
      <c r="O194">
        <v>171.84818423999999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918" zoomScale="115" zoomScaleNormal="115" workbookViewId="0">
      <selection activeCell="F990" sqref="F990"/>
    </sheetView>
  </sheetViews>
  <sheetFormatPr baseColWidth="10" defaultColWidth="11.5546875" defaultRowHeight="14.4"/>
  <cols>
    <col min="1" max="16384" width="11.5546875" style="113"/>
  </cols>
  <sheetData>
    <row r="1" spans="1:20">
      <c r="A1" s="311" t="s">
        <v>1146</v>
      </c>
      <c r="B1" s="311"/>
      <c r="C1" s="311"/>
      <c r="D1" s="311"/>
      <c r="E1" s="311"/>
      <c r="F1" s="311"/>
      <c r="G1" s="311"/>
      <c r="H1" s="311"/>
      <c r="I1" s="113" t="s">
        <v>1145</v>
      </c>
      <c r="M1" s="311"/>
      <c r="N1" s="311"/>
      <c r="O1" s="311"/>
      <c r="P1" s="311"/>
      <c r="Q1" s="311"/>
      <c r="R1" s="311"/>
      <c r="S1" s="311"/>
      <c r="T1" s="311"/>
    </row>
    <row r="2" spans="1:20">
      <c r="A2" s="311"/>
      <c r="B2" s="311"/>
      <c r="C2" s="311"/>
      <c r="D2" s="311"/>
      <c r="E2" s="311"/>
      <c r="F2" s="311"/>
      <c r="G2" s="311"/>
      <c r="H2" s="311"/>
      <c r="M2" s="311"/>
      <c r="N2" s="311"/>
      <c r="O2" s="311"/>
      <c r="P2" s="311"/>
      <c r="Q2" s="311"/>
      <c r="R2" s="311"/>
      <c r="S2" s="311"/>
      <c r="T2" s="311"/>
    </row>
    <row r="3" spans="1:20">
      <c r="A3" s="311"/>
      <c r="B3" s="311"/>
      <c r="C3" s="311"/>
      <c r="D3" s="311"/>
      <c r="E3" s="311"/>
      <c r="F3" s="311"/>
      <c r="G3" s="311"/>
      <c r="H3" s="311"/>
      <c r="M3" s="311"/>
      <c r="N3" s="311"/>
      <c r="O3" s="311"/>
      <c r="P3" s="311"/>
      <c r="Q3" s="311"/>
      <c r="R3" s="311"/>
      <c r="S3" s="311"/>
      <c r="T3" s="311"/>
    </row>
    <row r="4" spans="1:20">
      <c r="A4" s="114" t="s">
        <v>1144</v>
      </c>
      <c r="B4" s="114" t="s">
        <v>1143</v>
      </c>
      <c r="C4" s="114" t="s">
        <v>1142</v>
      </c>
      <c r="D4" s="114" t="s">
        <v>1141</v>
      </c>
      <c r="G4" s="170"/>
      <c r="M4" s="114"/>
      <c r="N4" s="114"/>
      <c r="O4" s="114"/>
      <c r="P4" s="114"/>
    </row>
    <row r="5" spans="1:20">
      <c r="A5" s="113" t="s">
        <v>2049</v>
      </c>
      <c r="B5" s="113" t="s">
        <v>1147</v>
      </c>
      <c r="C5" s="113">
        <v>1.9870000000000001</v>
      </c>
      <c r="D5" s="115">
        <v>42749</v>
      </c>
    </row>
    <row r="6" spans="1:20">
      <c r="A6" s="113" t="s">
        <v>2048</v>
      </c>
      <c r="B6" s="113" t="s">
        <v>1147</v>
      </c>
      <c r="C6" s="113">
        <v>2</v>
      </c>
      <c r="D6" s="115">
        <v>42749</v>
      </c>
    </row>
    <row r="7" spans="1:20">
      <c r="A7" s="113" t="s">
        <v>2047</v>
      </c>
      <c r="B7" s="113" t="s">
        <v>1147</v>
      </c>
      <c r="C7" s="113">
        <v>2.0470000000000002</v>
      </c>
      <c r="D7" s="115">
        <v>42749</v>
      </c>
    </row>
    <row r="8" spans="1:20">
      <c r="A8" s="113" t="s">
        <v>2046</v>
      </c>
      <c r="B8" s="113" t="s">
        <v>1147</v>
      </c>
      <c r="C8" s="113">
        <v>1.998</v>
      </c>
      <c r="D8" s="115">
        <v>42749</v>
      </c>
    </row>
    <row r="9" spans="1:20">
      <c r="A9" s="113" t="s">
        <v>2045</v>
      </c>
      <c r="B9" s="113" t="s">
        <v>1147</v>
      </c>
      <c r="C9" s="113">
        <v>2.0139999999999998</v>
      </c>
      <c r="D9" s="115">
        <v>42749</v>
      </c>
    </row>
    <row r="10" spans="1:20">
      <c r="A10" s="113" t="s">
        <v>2044</v>
      </c>
      <c r="B10" s="113" t="s">
        <v>1147</v>
      </c>
      <c r="C10" s="113">
        <v>2.016</v>
      </c>
      <c r="D10" s="115">
        <v>42749</v>
      </c>
    </row>
    <row r="11" spans="1:20">
      <c r="A11" s="113" t="s">
        <v>2043</v>
      </c>
      <c r="B11" s="113" t="s">
        <v>1147</v>
      </c>
      <c r="C11" s="113">
        <v>1.974</v>
      </c>
      <c r="D11" s="115">
        <v>42749</v>
      </c>
    </row>
    <row r="12" spans="1:20">
      <c r="A12" s="113" t="s">
        <v>2042</v>
      </c>
      <c r="B12" s="113" t="s">
        <v>1147</v>
      </c>
      <c r="C12" s="113">
        <v>2.0209999999999999</v>
      </c>
      <c r="D12" s="115">
        <v>42749</v>
      </c>
    </row>
    <row r="13" spans="1:20">
      <c r="A13" s="113" t="s">
        <v>2041</v>
      </c>
      <c r="B13" s="113" t="s">
        <v>1147</v>
      </c>
      <c r="C13" s="113">
        <v>2.0409999999999999</v>
      </c>
      <c r="D13" s="115">
        <v>42749</v>
      </c>
    </row>
    <row r="14" spans="1:20">
      <c r="A14" s="113" t="s">
        <v>2040</v>
      </c>
      <c r="B14" s="113" t="s">
        <v>1147</v>
      </c>
      <c r="C14" s="113">
        <v>1.9710000000000001</v>
      </c>
      <c r="D14" s="115">
        <v>42749</v>
      </c>
    </row>
    <row r="15" spans="1:20">
      <c r="A15" s="113" t="s">
        <v>2039</v>
      </c>
      <c r="B15" s="113" t="s">
        <v>1147</v>
      </c>
      <c r="C15" s="113">
        <v>1.839</v>
      </c>
      <c r="D15" s="115">
        <v>42749</v>
      </c>
    </row>
    <row r="16" spans="1:20">
      <c r="A16" s="113" t="s">
        <v>2038</v>
      </c>
      <c r="B16" s="113" t="s">
        <v>1147</v>
      </c>
      <c r="C16" s="113">
        <v>1.9870000000000001</v>
      </c>
      <c r="D16" s="115">
        <v>42749</v>
      </c>
    </row>
    <row r="17" spans="1:4">
      <c r="A17" s="113" t="s">
        <v>2037</v>
      </c>
      <c r="B17" s="113" t="s">
        <v>1147</v>
      </c>
      <c r="C17" s="113">
        <v>2.085</v>
      </c>
      <c r="D17" s="115">
        <v>42749</v>
      </c>
    </row>
    <row r="18" spans="1:4">
      <c r="A18" s="113" t="s">
        <v>2036</v>
      </c>
      <c r="B18" s="113" t="s">
        <v>1147</v>
      </c>
      <c r="C18" s="113">
        <v>2.0750000000000002</v>
      </c>
      <c r="D18" s="115">
        <v>42749</v>
      </c>
    </row>
    <row r="19" spans="1:4">
      <c r="A19" s="113" t="s">
        <v>2035</v>
      </c>
      <c r="B19" s="113" t="s">
        <v>1147</v>
      </c>
      <c r="C19" s="113">
        <v>2.0510000000000002</v>
      </c>
      <c r="D19" s="115">
        <v>42749</v>
      </c>
    </row>
    <row r="20" spans="1:4">
      <c r="A20" s="113" t="s">
        <v>2034</v>
      </c>
      <c r="B20" s="113" t="s">
        <v>1147</v>
      </c>
      <c r="C20" s="113">
        <v>1.9410000000000001</v>
      </c>
      <c r="D20" s="115">
        <v>42749</v>
      </c>
    </row>
    <row r="21" spans="1:4">
      <c r="A21" s="113" t="s">
        <v>2033</v>
      </c>
      <c r="B21" s="113" t="s">
        <v>1147</v>
      </c>
      <c r="C21" s="113">
        <v>1.9870000000000001</v>
      </c>
      <c r="D21" s="115">
        <v>42749</v>
      </c>
    </row>
    <row r="22" spans="1:4">
      <c r="A22" s="113" t="s">
        <v>2032</v>
      </c>
      <c r="B22" s="113" t="s">
        <v>1147</v>
      </c>
      <c r="C22" s="113">
        <v>2.0230000000000001</v>
      </c>
      <c r="D22" s="115">
        <v>42749</v>
      </c>
    </row>
    <row r="23" spans="1:4">
      <c r="A23" s="113" t="s">
        <v>2031</v>
      </c>
      <c r="B23" s="113" t="s">
        <v>1147</v>
      </c>
      <c r="C23" s="113">
        <v>2.0659999999999998</v>
      </c>
      <c r="D23" s="115">
        <v>42749</v>
      </c>
    </row>
    <row r="24" spans="1:4">
      <c r="A24" s="113" t="s">
        <v>2030</v>
      </c>
      <c r="B24" s="113" t="s">
        <v>1147</v>
      </c>
      <c r="C24" s="113">
        <v>2.032</v>
      </c>
      <c r="D24" s="115">
        <v>42749</v>
      </c>
    </row>
    <row r="25" spans="1:4">
      <c r="A25" s="113" t="s">
        <v>2029</v>
      </c>
      <c r="B25" s="113" t="s">
        <v>1147</v>
      </c>
      <c r="C25" s="113">
        <v>2.04</v>
      </c>
      <c r="D25" s="115">
        <v>42749</v>
      </c>
    </row>
    <row r="26" spans="1:4">
      <c r="A26" s="113" t="s">
        <v>2028</v>
      </c>
      <c r="B26" s="113" t="s">
        <v>1147</v>
      </c>
      <c r="C26" s="113">
        <v>2.1</v>
      </c>
      <c r="D26" s="115">
        <v>42749</v>
      </c>
    </row>
    <row r="27" spans="1:4">
      <c r="A27" s="113" t="s">
        <v>2027</v>
      </c>
      <c r="B27" s="113" t="s">
        <v>1147</v>
      </c>
      <c r="C27" s="113">
        <v>2.0750000000000002</v>
      </c>
      <c r="D27" s="115">
        <v>42749</v>
      </c>
    </row>
    <row r="28" spans="1:4">
      <c r="A28" s="113" t="s">
        <v>2026</v>
      </c>
      <c r="B28" s="113" t="s">
        <v>1147</v>
      </c>
      <c r="C28" s="113">
        <v>2.09</v>
      </c>
      <c r="D28" s="115">
        <v>42749</v>
      </c>
    </row>
    <row r="29" spans="1:4">
      <c r="A29" s="113" t="s">
        <v>2025</v>
      </c>
      <c r="B29" s="113" t="s">
        <v>1147</v>
      </c>
      <c r="C29" s="113">
        <v>2.0230000000000001</v>
      </c>
      <c r="D29" s="115">
        <v>42749</v>
      </c>
    </row>
    <row r="30" spans="1:4">
      <c r="A30" s="113" t="s">
        <v>2024</v>
      </c>
      <c r="B30" s="113" t="s">
        <v>1147</v>
      </c>
      <c r="C30" s="113">
        <v>2.1059999999999999</v>
      </c>
      <c r="D30" s="115">
        <v>42749</v>
      </c>
    </row>
    <row r="31" spans="1:4">
      <c r="A31" s="113" t="s">
        <v>2023</v>
      </c>
      <c r="B31" s="113" t="s">
        <v>1147</v>
      </c>
      <c r="C31" s="113">
        <v>1.966</v>
      </c>
      <c r="D31" s="115">
        <v>42749</v>
      </c>
    </row>
    <row r="32" spans="1:4">
      <c r="A32" s="113" t="s">
        <v>2022</v>
      </c>
      <c r="B32" s="113" t="s">
        <v>1147</v>
      </c>
      <c r="C32" s="113">
        <v>2.0499999999999998</v>
      </c>
      <c r="D32" s="115">
        <v>42749</v>
      </c>
    </row>
    <row r="33" spans="1:4">
      <c r="A33" s="113" t="s">
        <v>2021</v>
      </c>
      <c r="B33" s="113" t="s">
        <v>1147</v>
      </c>
      <c r="C33" s="113">
        <v>2.1179999999999999</v>
      </c>
      <c r="D33" s="115">
        <v>42749</v>
      </c>
    </row>
    <row r="34" spans="1:4">
      <c r="A34" s="113" t="s">
        <v>2020</v>
      </c>
      <c r="B34" s="113" t="s">
        <v>1147</v>
      </c>
      <c r="C34" s="113">
        <v>2.0680000000000001</v>
      </c>
      <c r="D34" s="115">
        <v>42749</v>
      </c>
    </row>
    <row r="35" spans="1:4">
      <c r="A35" s="113" t="s">
        <v>2019</v>
      </c>
      <c r="B35" s="113" t="s">
        <v>1147</v>
      </c>
      <c r="C35" s="113">
        <v>1.9390000000000001</v>
      </c>
      <c r="D35" s="115">
        <v>42749</v>
      </c>
    </row>
    <row r="36" spans="1:4">
      <c r="A36" s="113" t="s">
        <v>2018</v>
      </c>
      <c r="B36" s="113" t="s">
        <v>1147</v>
      </c>
      <c r="C36" s="113">
        <v>2.0510000000000002</v>
      </c>
      <c r="D36" s="115">
        <v>42749</v>
      </c>
    </row>
    <row r="37" spans="1:4">
      <c r="A37" s="113" t="s">
        <v>2017</v>
      </c>
      <c r="B37" s="113" t="s">
        <v>1147</v>
      </c>
      <c r="C37" s="113">
        <v>2.0579999999999998</v>
      </c>
      <c r="D37" s="115">
        <v>42749</v>
      </c>
    </row>
    <row r="38" spans="1:4">
      <c r="A38" s="113" t="s">
        <v>2016</v>
      </c>
      <c r="B38" s="113" t="s">
        <v>1147</v>
      </c>
      <c r="C38" s="113">
        <v>2.133</v>
      </c>
      <c r="D38" s="115">
        <v>42749</v>
      </c>
    </row>
    <row r="39" spans="1:4">
      <c r="A39" s="113" t="s">
        <v>2015</v>
      </c>
      <c r="B39" s="113" t="s">
        <v>1147</v>
      </c>
      <c r="C39" s="113">
        <v>2.0299999999999998</v>
      </c>
      <c r="D39" s="115">
        <v>42749</v>
      </c>
    </row>
    <row r="40" spans="1:4">
      <c r="A40" s="113" t="s">
        <v>2014</v>
      </c>
      <c r="B40" s="113" t="s">
        <v>1147</v>
      </c>
      <c r="C40" s="113">
        <v>2.1429999999999998</v>
      </c>
      <c r="D40" s="115">
        <v>42749</v>
      </c>
    </row>
    <row r="41" spans="1:4">
      <c r="A41" s="113" t="s">
        <v>2013</v>
      </c>
      <c r="B41" s="113" t="s">
        <v>1147</v>
      </c>
      <c r="C41" s="113">
        <v>2.077</v>
      </c>
      <c r="D41" s="115">
        <v>42749</v>
      </c>
    </row>
    <row r="42" spans="1:4">
      <c r="A42" s="113" t="s">
        <v>2012</v>
      </c>
      <c r="B42" s="113" t="s">
        <v>1147</v>
      </c>
      <c r="C42" s="113">
        <v>1.93</v>
      </c>
      <c r="D42" s="115">
        <v>42749</v>
      </c>
    </row>
    <row r="43" spans="1:4">
      <c r="A43" s="113" t="s">
        <v>2011</v>
      </c>
      <c r="B43" s="113" t="s">
        <v>1147</v>
      </c>
      <c r="C43" s="113">
        <v>2.0670000000000002</v>
      </c>
      <c r="D43" s="115">
        <v>42749</v>
      </c>
    </row>
    <row r="44" spans="1:4">
      <c r="A44" s="113" t="s">
        <v>2010</v>
      </c>
      <c r="B44" s="113" t="s">
        <v>1147</v>
      </c>
      <c r="C44" s="113">
        <v>2.0369999999999999</v>
      </c>
      <c r="D44" s="115">
        <v>42749</v>
      </c>
    </row>
    <row r="45" spans="1:4">
      <c r="A45" s="113" t="s">
        <v>2009</v>
      </c>
      <c r="B45" s="113" t="s">
        <v>1147</v>
      </c>
      <c r="C45" s="113">
        <v>1.9850000000000001</v>
      </c>
      <c r="D45" s="115">
        <v>42749</v>
      </c>
    </row>
    <row r="46" spans="1:4">
      <c r="A46" s="113" t="s">
        <v>2008</v>
      </c>
      <c r="B46" s="113" t="s">
        <v>1147</v>
      </c>
      <c r="C46" s="113">
        <v>1.9530000000000001</v>
      </c>
      <c r="D46" s="115">
        <v>42749</v>
      </c>
    </row>
    <row r="47" spans="1:4">
      <c r="A47" s="113" t="s">
        <v>2007</v>
      </c>
      <c r="B47" s="113" t="s">
        <v>1147</v>
      </c>
      <c r="C47" s="113">
        <v>1.9650000000000001</v>
      </c>
      <c r="D47" s="115">
        <v>42749</v>
      </c>
    </row>
    <row r="48" spans="1:4">
      <c r="A48" s="113" t="s">
        <v>2006</v>
      </c>
      <c r="B48" s="113" t="s">
        <v>1147</v>
      </c>
      <c r="C48" s="113">
        <v>2.0680000000000001</v>
      </c>
      <c r="D48" s="115">
        <v>42749</v>
      </c>
    </row>
    <row r="49" spans="1:4">
      <c r="A49" s="113" t="s">
        <v>2005</v>
      </c>
      <c r="B49" s="113" t="s">
        <v>1147</v>
      </c>
      <c r="C49" s="113">
        <v>2.0779999999999998</v>
      </c>
      <c r="D49" s="115">
        <v>42749</v>
      </c>
    </row>
    <row r="50" spans="1:4">
      <c r="A50" s="113" t="s">
        <v>2004</v>
      </c>
      <c r="B50" s="113" t="s">
        <v>1147</v>
      </c>
      <c r="C50" s="113">
        <v>1.895</v>
      </c>
      <c r="D50" s="115">
        <v>42749</v>
      </c>
    </row>
    <row r="51" spans="1:4">
      <c r="A51" s="113" t="s">
        <v>2003</v>
      </c>
      <c r="B51" s="113" t="s">
        <v>1147</v>
      </c>
      <c r="C51" s="113">
        <v>2.0840000000000001</v>
      </c>
      <c r="D51" s="115">
        <v>42749</v>
      </c>
    </row>
    <row r="52" spans="1:4">
      <c r="A52" s="113" t="s">
        <v>2002</v>
      </c>
      <c r="B52" s="113" t="s">
        <v>1147</v>
      </c>
      <c r="C52" s="113">
        <v>2.0590000000000002</v>
      </c>
      <c r="D52" s="115">
        <v>42749</v>
      </c>
    </row>
    <row r="53" spans="1:4">
      <c r="A53" s="113" t="s">
        <v>2001</v>
      </c>
      <c r="B53" s="113" t="s">
        <v>1147</v>
      </c>
      <c r="C53" s="113">
        <v>2.0859999999999999</v>
      </c>
      <c r="D53" s="115">
        <v>42749</v>
      </c>
    </row>
    <row r="54" spans="1:4">
      <c r="A54" s="113" t="s">
        <v>2000</v>
      </c>
      <c r="B54" s="113" t="s">
        <v>1147</v>
      </c>
      <c r="C54" s="113">
        <v>1.954</v>
      </c>
      <c r="D54" s="115">
        <v>42749</v>
      </c>
    </row>
    <row r="55" spans="1:4">
      <c r="A55" s="113" t="s">
        <v>1999</v>
      </c>
      <c r="B55" s="113" t="s">
        <v>1147</v>
      </c>
      <c r="C55" s="113">
        <v>2.0259999999999998</v>
      </c>
      <c r="D55" s="115">
        <v>42749</v>
      </c>
    </row>
    <row r="56" spans="1:4">
      <c r="A56" s="113" t="s">
        <v>1998</v>
      </c>
      <c r="B56" s="113" t="s">
        <v>1147</v>
      </c>
      <c r="C56" s="113">
        <v>2.0920000000000001</v>
      </c>
      <c r="D56" s="115">
        <v>42749</v>
      </c>
    </row>
    <row r="57" spans="1:4">
      <c r="A57" s="113" t="s">
        <v>1997</v>
      </c>
      <c r="B57" s="113" t="s">
        <v>1147</v>
      </c>
      <c r="C57" s="113">
        <v>1.907</v>
      </c>
      <c r="D57" s="115">
        <v>42749</v>
      </c>
    </row>
    <row r="58" spans="1:4">
      <c r="A58" s="113" t="s">
        <v>1996</v>
      </c>
      <c r="B58" s="113" t="s">
        <v>1147</v>
      </c>
      <c r="C58" s="113">
        <v>2.0539999999999998</v>
      </c>
      <c r="D58" s="115">
        <v>42749</v>
      </c>
    </row>
    <row r="59" spans="1:4">
      <c r="A59" s="113" t="s">
        <v>1995</v>
      </c>
      <c r="B59" s="113" t="s">
        <v>1147</v>
      </c>
      <c r="C59" s="113">
        <v>2.024</v>
      </c>
      <c r="D59" s="115">
        <v>42749</v>
      </c>
    </row>
    <row r="60" spans="1:4">
      <c r="A60" s="113" t="s">
        <v>1994</v>
      </c>
      <c r="B60" s="113" t="s">
        <v>1147</v>
      </c>
      <c r="C60" s="113">
        <v>2.02</v>
      </c>
      <c r="D60" s="115">
        <v>42749</v>
      </c>
    </row>
    <row r="61" spans="1:4">
      <c r="A61" s="113" t="s">
        <v>1993</v>
      </c>
      <c r="B61" s="113" t="s">
        <v>1147</v>
      </c>
      <c r="C61" s="113">
        <v>2.077</v>
      </c>
      <c r="D61" s="115">
        <v>42749</v>
      </c>
    </row>
    <row r="62" spans="1:4">
      <c r="A62" s="113" t="s">
        <v>1992</v>
      </c>
      <c r="B62" s="113" t="s">
        <v>1147</v>
      </c>
      <c r="C62" s="113">
        <v>1.9370000000000001</v>
      </c>
      <c r="D62" s="115">
        <v>42749</v>
      </c>
    </row>
    <row r="63" spans="1:4">
      <c r="A63" s="113" t="s">
        <v>1991</v>
      </c>
      <c r="B63" s="113" t="s">
        <v>1147</v>
      </c>
      <c r="C63" s="113">
        <v>1.929</v>
      </c>
      <c r="D63" s="115">
        <v>42749</v>
      </c>
    </row>
    <row r="64" spans="1:4">
      <c r="A64" s="113" t="s">
        <v>1990</v>
      </c>
      <c r="B64" s="113" t="s">
        <v>1147</v>
      </c>
      <c r="C64" s="113">
        <v>2.1230000000000002</v>
      </c>
      <c r="D64" s="115">
        <v>42749</v>
      </c>
    </row>
    <row r="65" spans="1:5">
      <c r="A65" s="113" t="s">
        <v>1989</v>
      </c>
      <c r="B65" s="113" t="s">
        <v>1147</v>
      </c>
      <c r="C65" s="113">
        <v>1.88</v>
      </c>
      <c r="D65" s="115">
        <v>42749</v>
      </c>
    </row>
    <row r="66" spans="1:5">
      <c r="A66" s="113" t="s">
        <v>1988</v>
      </c>
      <c r="B66" s="113" t="s">
        <v>1147</v>
      </c>
      <c r="C66" s="113">
        <v>2.0819999999999999</v>
      </c>
      <c r="D66" s="115">
        <v>42749</v>
      </c>
    </row>
    <row r="67" spans="1:5">
      <c r="A67" s="113" t="s">
        <v>1987</v>
      </c>
      <c r="B67" s="113" t="s">
        <v>1147</v>
      </c>
      <c r="C67" s="113">
        <v>2</v>
      </c>
      <c r="D67" s="115">
        <v>42749</v>
      </c>
    </row>
    <row r="68" spans="1:5">
      <c r="A68" s="113" t="s">
        <v>1986</v>
      </c>
      <c r="B68" s="113" t="s">
        <v>1147</v>
      </c>
      <c r="C68" s="113">
        <v>2.0840000000000001</v>
      </c>
      <c r="D68" s="115">
        <v>42749</v>
      </c>
    </row>
    <row r="69" spans="1:5">
      <c r="A69" s="113" t="s">
        <v>1985</v>
      </c>
      <c r="B69" s="113" t="s">
        <v>1147</v>
      </c>
      <c r="C69" s="113">
        <v>2.0750000000000002</v>
      </c>
      <c r="D69" s="115">
        <v>42749</v>
      </c>
    </row>
    <row r="70" spans="1:5">
      <c r="A70" s="113" t="s">
        <v>1984</v>
      </c>
      <c r="B70" s="113" t="s">
        <v>1147</v>
      </c>
      <c r="C70" s="113">
        <v>1.9490000000000001</v>
      </c>
      <c r="D70" s="115">
        <v>42749</v>
      </c>
    </row>
    <row r="71" spans="1:5">
      <c r="A71" s="113" t="s">
        <v>1983</v>
      </c>
      <c r="B71" s="113" t="s">
        <v>1147</v>
      </c>
      <c r="C71" s="113">
        <v>1.984</v>
      </c>
      <c r="D71" s="115">
        <v>42749</v>
      </c>
    </row>
    <row r="72" spans="1:5">
      <c r="A72" s="113" t="s">
        <v>1982</v>
      </c>
      <c r="B72" s="113" t="s">
        <v>1147</v>
      </c>
      <c r="C72" s="113">
        <v>1.921</v>
      </c>
      <c r="D72" s="115">
        <v>42749</v>
      </c>
    </row>
    <row r="73" spans="1:5">
      <c r="A73" s="113" t="s">
        <v>1981</v>
      </c>
      <c r="B73" s="113" t="s">
        <v>1147</v>
      </c>
      <c r="C73" s="113">
        <v>2.0670000000000002</v>
      </c>
      <c r="D73" s="115">
        <v>42749</v>
      </c>
    </row>
    <row r="74" spans="1:5">
      <c r="A74" s="113" t="s">
        <v>1980</v>
      </c>
      <c r="B74" s="113" t="s">
        <v>1147</v>
      </c>
      <c r="C74" s="113">
        <v>2.0939999999999999</v>
      </c>
      <c r="D74" s="115">
        <v>42749</v>
      </c>
    </row>
    <row r="75" spans="1:5">
      <c r="A75" s="113" t="s">
        <v>1979</v>
      </c>
      <c r="B75" s="113" t="s">
        <v>1147</v>
      </c>
      <c r="C75" s="113">
        <v>2.0409999999999999</v>
      </c>
      <c r="D75" s="115">
        <v>42749</v>
      </c>
    </row>
    <row r="76" spans="1:5">
      <c r="A76" s="113" t="s">
        <v>1978</v>
      </c>
      <c r="B76" s="113" t="s">
        <v>1147</v>
      </c>
      <c r="C76" s="113">
        <v>2.0190000000000001</v>
      </c>
      <c r="D76" s="115">
        <v>42749</v>
      </c>
    </row>
    <row r="77" spans="1:5">
      <c r="A77" s="179" t="s">
        <v>1977</v>
      </c>
      <c r="B77" s="179" t="s">
        <v>1147</v>
      </c>
      <c r="C77" s="179">
        <v>2.1190000000000002</v>
      </c>
      <c r="D77" s="180">
        <v>42749</v>
      </c>
      <c r="E77" s="179" t="s">
        <v>2479</v>
      </c>
    </row>
    <row r="78" spans="1:5">
      <c r="A78" s="113" t="s">
        <v>1976</v>
      </c>
      <c r="B78" s="113" t="s">
        <v>1147</v>
      </c>
      <c r="C78" s="113">
        <v>2.0049999999999999</v>
      </c>
      <c r="D78" s="115">
        <v>42749</v>
      </c>
    </row>
    <row r="79" spans="1:5">
      <c r="A79" s="113" t="s">
        <v>1975</v>
      </c>
      <c r="B79" s="113" t="s">
        <v>1147</v>
      </c>
      <c r="C79" s="113">
        <v>2.028</v>
      </c>
      <c r="D79" s="115">
        <v>42749</v>
      </c>
    </row>
    <row r="80" spans="1:5">
      <c r="A80" s="113" t="s">
        <v>1974</v>
      </c>
      <c r="B80" s="113" t="s">
        <v>1147</v>
      </c>
      <c r="C80" s="113">
        <v>2.0129999999999999</v>
      </c>
      <c r="D80" s="115">
        <v>42749</v>
      </c>
    </row>
    <row r="81" spans="1:5">
      <c r="A81" s="113" t="s">
        <v>1973</v>
      </c>
      <c r="B81" s="113" t="s">
        <v>1147</v>
      </c>
      <c r="C81" s="113">
        <v>2.0190000000000001</v>
      </c>
      <c r="D81" s="115">
        <v>42749</v>
      </c>
    </row>
    <row r="82" spans="1:5">
      <c r="A82" s="113" t="s">
        <v>1972</v>
      </c>
      <c r="B82" s="113" t="s">
        <v>1147</v>
      </c>
      <c r="C82" s="113">
        <v>2.0379999999999998</v>
      </c>
      <c r="D82" s="115">
        <v>42749</v>
      </c>
    </row>
    <row r="83" spans="1:5">
      <c r="A83" s="113" t="s">
        <v>1971</v>
      </c>
      <c r="B83" s="113" t="s">
        <v>1147</v>
      </c>
      <c r="C83" s="113">
        <v>2.1120000000000001</v>
      </c>
      <c r="D83" s="115">
        <v>42749</v>
      </c>
    </row>
    <row r="84" spans="1:5">
      <c r="A84" s="113" t="s">
        <v>1970</v>
      </c>
      <c r="B84" s="113" t="s">
        <v>1147</v>
      </c>
      <c r="C84" s="113">
        <v>2.0259999999999998</v>
      </c>
      <c r="D84" s="115">
        <v>42749</v>
      </c>
    </row>
    <row r="85" spans="1:5">
      <c r="A85" s="179" t="s">
        <v>1969</v>
      </c>
      <c r="B85" s="179" t="s">
        <v>1147</v>
      </c>
      <c r="C85" s="179">
        <v>2.097</v>
      </c>
      <c r="D85" s="180">
        <v>42750</v>
      </c>
      <c r="E85" s="179" t="s">
        <v>2479</v>
      </c>
    </row>
    <row r="86" spans="1:5">
      <c r="A86" s="113" t="s">
        <v>1968</v>
      </c>
      <c r="B86" s="113" t="s">
        <v>1147</v>
      </c>
      <c r="C86" s="113">
        <v>2.0270000000000001</v>
      </c>
      <c r="D86" s="115">
        <v>42750</v>
      </c>
    </row>
    <row r="87" spans="1:5">
      <c r="A87" s="113" t="s">
        <v>1967</v>
      </c>
      <c r="B87" s="113" t="s">
        <v>1147</v>
      </c>
      <c r="C87" s="113">
        <v>2.0209999999999999</v>
      </c>
      <c r="D87" s="115">
        <v>42750</v>
      </c>
    </row>
    <row r="88" spans="1:5">
      <c r="A88" s="113" t="s">
        <v>1966</v>
      </c>
      <c r="B88" s="113" t="s">
        <v>1147</v>
      </c>
      <c r="C88" s="113">
        <v>2.1259999999999999</v>
      </c>
      <c r="D88" s="115">
        <v>42750</v>
      </c>
    </row>
    <row r="89" spans="1:5">
      <c r="A89" s="113" t="s">
        <v>1965</v>
      </c>
      <c r="B89" s="113" t="s">
        <v>1147</v>
      </c>
      <c r="C89" s="113">
        <v>2.1360000000000001</v>
      </c>
      <c r="D89" s="115">
        <v>42750</v>
      </c>
    </row>
    <row r="90" spans="1:5">
      <c r="A90" s="113" t="s">
        <v>1964</v>
      </c>
      <c r="B90" s="113" t="s">
        <v>1147</v>
      </c>
      <c r="C90" s="113">
        <v>2.1030000000000002</v>
      </c>
      <c r="D90" s="115">
        <v>42750</v>
      </c>
    </row>
    <row r="91" spans="1:5">
      <c r="A91" s="113" t="s">
        <v>1963</v>
      </c>
      <c r="B91" s="113" t="s">
        <v>1147</v>
      </c>
      <c r="C91" s="113">
        <v>1.9870000000000001</v>
      </c>
      <c r="D91" s="115">
        <v>42750</v>
      </c>
    </row>
    <row r="92" spans="1:5">
      <c r="A92" s="113" t="s">
        <v>1962</v>
      </c>
      <c r="B92" s="113" t="s">
        <v>1147</v>
      </c>
      <c r="C92" s="113">
        <v>2.1549999999999998</v>
      </c>
      <c r="D92" s="115">
        <v>42750</v>
      </c>
    </row>
    <row r="93" spans="1:5">
      <c r="A93" s="113" t="s">
        <v>1961</v>
      </c>
      <c r="B93" s="113" t="s">
        <v>1147</v>
      </c>
      <c r="C93" s="113">
        <v>1.9590000000000001</v>
      </c>
      <c r="D93" s="115">
        <v>42750</v>
      </c>
    </row>
    <row r="94" spans="1:5">
      <c r="A94" s="113" t="s">
        <v>1960</v>
      </c>
      <c r="B94" s="113" t="s">
        <v>1147</v>
      </c>
      <c r="C94" s="113">
        <v>2.0409999999999999</v>
      </c>
      <c r="D94" s="115">
        <v>42750</v>
      </c>
    </row>
    <row r="95" spans="1:5">
      <c r="A95" s="113" t="s">
        <v>1959</v>
      </c>
      <c r="B95" s="113" t="s">
        <v>1147</v>
      </c>
      <c r="C95" s="113">
        <v>2.044</v>
      </c>
      <c r="D95" s="115">
        <v>42750</v>
      </c>
    </row>
    <row r="96" spans="1:5">
      <c r="A96" s="113" t="s">
        <v>1958</v>
      </c>
      <c r="B96" s="113" t="s">
        <v>1147</v>
      </c>
      <c r="C96" s="113">
        <v>2.1930000000000001</v>
      </c>
      <c r="D96" s="115">
        <v>42750</v>
      </c>
    </row>
    <row r="97" spans="1:4">
      <c r="A97" s="113" t="s">
        <v>1957</v>
      </c>
      <c r="B97" s="113" t="s">
        <v>1147</v>
      </c>
      <c r="C97" s="113">
        <v>2.1230000000000002</v>
      </c>
      <c r="D97" s="115">
        <v>42750</v>
      </c>
    </row>
    <row r="98" spans="1:4">
      <c r="A98" s="113" t="s">
        <v>1956</v>
      </c>
      <c r="B98" s="113" t="s">
        <v>1147</v>
      </c>
      <c r="C98" s="113">
        <v>2.0630000000000002</v>
      </c>
      <c r="D98" s="115">
        <v>42750</v>
      </c>
    </row>
    <row r="99" spans="1:4">
      <c r="A99" s="113" t="s">
        <v>1955</v>
      </c>
      <c r="B99" s="113" t="s">
        <v>1147</v>
      </c>
      <c r="C99" s="113">
        <v>2.1110000000000002</v>
      </c>
      <c r="D99" s="115">
        <v>42750</v>
      </c>
    </row>
    <row r="100" spans="1:4">
      <c r="A100" s="113" t="s">
        <v>1954</v>
      </c>
      <c r="B100" s="113" t="s">
        <v>1147</v>
      </c>
      <c r="C100" s="113">
        <v>2.2349999999999999</v>
      </c>
      <c r="D100" s="115">
        <v>42750</v>
      </c>
    </row>
    <row r="101" spans="1:4">
      <c r="A101" s="113" t="s">
        <v>1953</v>
      </c>
      <c r="B101" s="113" t="s">
        <v>1147</v>
      </c>
      <c r="C101" s="113">
        <v>2.0960000000000001</v>
      </c>
      <c r="D101" s="115">
        <v>42750</v>
      </c>
    </row>
    <row r="102" spans="1:4">
      <c r="A102" s="113" t="s">
        <v>1952</v>
      </c>
      <c r="B102" s="113" t="s">
        <v>1147</v>
      </c>
      <c r="C102" s="113">
        <v>2.0979999999999999</v>
      </c>
      <c r="D102" s="115">
        <v>42750</v>
      </c>
    </row>
    <row r="103" spans="1:4">
      <c r="A103" s="113" t="s">
        <v>1951</v>
      </c>
      <c r="B103" s="113" t="s">
        <v>1147</v>
      </c>
      <c r="C103" s="113">
        <v>2.097</v>
      </c>
      <c r="D103" s="115">
        <v>42750</v>
      </c>
    </row>
    <row r="104" spans="1:4">
      <c r="A104" s="113" t="s">
        <v>1950</v>
      </c>
      <c r="B104" s="113" t="s">
        <v>1147</v>
      </c>
      <c r="C104" s="113">
        <v>2.0840000000000001</v>
      </c>
      <c r="D104" s="115">
        <v>42750</v>
      </c>
    </row>
    <row r="105" spans="1:4">
      <c r="A105" s="113" t="s">
        <v>1949</v>
      </c>
      <c r="B105" s="113" t="s">
        <v>1147</v>
      </c>
      <c r="C105" s="113">
        <v>2.173</v>
      </c>
      <c r="D105" s="115">
        <v>42750</v>
      </c>
    </row>
    <row r="106" spans="1:4">
      <c r="A106" s="113" t="s">
        <v>1948</v>
      </c>
      <c r="B106" s="113" t="s">
        <v>1147</v>
      </c>
      <c r="C106" s="113">
        <v>2.0920000000000001</v>
      </c>
      <c r="D106" s="115">
        <v>42750</v>
      </c>
    </row>
    <row r="107" spans="1:4">
      <c r="A107" s="113" t="s">
        <v>1947</v>
      </c>
      <c r="B107" s="113" t="s">
        <v>1147</v>
      </c>
      <c r="C107" s="113">
        <v>2.06</v>
      </c>
      <c r="D107" s="115">
        <v>42750</v>
      </c>
    </row>
    <row r="108" spans="1:4">
      <c r="A108" s="113" t="s">
        <v>1946</v>
      </c>
      <c r="B108" s="113" t="s">
        <v>1147</v>
      </c>
      <c r="C108" s="113">
        <v>2.0259999999999998</v>
      </c>
      <c r="D108" s="115">
        <v>42750</v>
      </c>
    </row>
    <row r="109" spans="1:4">
      <c r="A109" s="113" t="s">
        <v>1945</v>
      </c>
      <c r="B109" s="113" t="s">
        <v>1147</v>
      </c>
      <c r="C109" s="113">
        <v>2.1440000000000001</v>
      </c>
      <c r="D109" s="115">
        <v>42750</v>
      </c>
    </row>
    <row r="110" spans="1:4">
      <c r="A110" s="113" t="s">
        <v>1944</v>
      </c>
      <c r="B110" s="113" t="s">
        <v>1147</v>
      </c>
      <c r="C110" s="113">
        <v>2.1230000000000002</v>
      </c>
      <c r="D110" s="115">
        <v>42750</v>
      </c>
    </row>
    <row r="111" spans="1:4">
      <c r="A111" s="113" t="s">
        <v>1943</v>
      </c>
      <c r="B111" s="113" t="s">
        <v>1147</v>
      </c>
      <c r="C111" s="113">
        <v>2.1749999999999998</v>
      </c>
      <c r="D111" s="115">
        <v>42750</v>
      </c>
    </row>
    <row r="112" spans="1:4">
      <c r="A112" s="113" t="s">
        <v>1942</v>
      </c>
      <c r="B112" s="113" t="s">
        <v>1147</v>
      </c>
      <c r="C112" s="113">
        <v>2.032</v>
      </c>
      <c r="D112" s="115">
        <v>42750</v>
      </c>
    </row>
    <row r="113" spans="1:5">
      <c r="A113" s="113" t="s">
        <v>1941</v>
      </c>
      <c r="B113" s="113" t="s">
        <v>1147</v>
      </c>
      <c r="C113" s="113">
        <v>1.992</v>
      </c>
      <c r="D113" s="115">
        <v>42750</v>
      </c>
    </row>
    <row r="114" spans="1:5">
      <c r="A114" s="113" t="s">
        <v>1940</v>
      </c>
      <c r="B114" s="113" t="s">
        <v>1147</v>
      </c>
      <c r="C114" s="113">
        <v>2.093</v>
      </c>
      <c r="D114" s="115">
        <v>42750</v>
      </c>
    </row>
    <row r="115" spans="1:5">
      <c r="A115" s="113" t="s">
        <v>1939</v>
      </c>
      <c r="B115" s="113" t="s">
        <v>1147</v>
      </c>
      <c r="C115" s="113">
        <v>2.0750000000000002</v>
      </c>
      <c r="D115" s="115">
        <v>42750</v>
      </c>
    </row>
    <row r="116" spans="1:5">
      <c r="A116" s="179" t="s">
        <v>1938</v>
      </c>
      <c r="B116" s="179" t="s">
        <v>1147</v>
      </c>
      <c r="C116" s="179">
        <v>2.0859999999999999</v>
      </c>
      <c r="D116" s="180">
        <v>42750</v>
      </c>
      <c r="E116" s="179" t="s">
        <v>2479</v>
      </c>
    </row>
    <row r="117" spans="1:5">
      <c r="A117" s="113" t="s">
        <v>1937</v>
      </c>
      <c r="B117" s="113" t="s">
        <v>1147</v>
      </c>
      <c r="C117" s="113">
        <v>2.0539999999999998</v>
      </c>
      <c r="D117" s="115">
        <v>42750</v>
      </c>
    </row>
    <row r="118" spans="1:5">
      <c r="A118" s="113" t="s">
        <v>1936</v>
      </c>
      <c r="B118" s="113" t="s">
        <v>1147</v>
      </c>
      <c r="C118" s="113">
        <v>2.0249999999999999</v>
      </c>
      <c r="D118" s="115">
        <v>42750</v>
      </c>
    </row>
    <row r="119" spans="1:5">
      <c r="A119" s="113" t="s">
        <v>1935</v>
      </c>
      <c r="B119" s="113" t="s">
        <v>1147</v>
      </c>
      <c r="C119" s="113">
        <v>2.048</v>
      </c>
      <c r="D119" s="115">
        <v>42750</v>
      </c>
    </row>
    <row r="120" spans="1:5">
      <c r="A120" s="113" t="s">
        <v>1934</v>
      </c>
      <c r="B120" s="113" t="s">
        <v>1147</v>
      </c>
      <c r="C120" s="113">
        <v>1.925</v>
      </c>
      <c r="D120" s="115">
        <v>42750</v>
      </c>
    </row>
    <row r="121" spans="1:5">
      <c r="A121" s="113" t="s">
        <v>1933</v>
      </c>
      <c r="B121" s="113" t="s">
        <v>1147</v>
      </c>
      <c r="C121" s="113">
        <v>2.0990000000000002</v>
      </c>
      <c r="D121" s="115">
        <v>42750</v>
      </c>
    </row>
    <row r="122" spans="1:5">
      <c r="A122" s="113" t="s">
        <v>1932</v>
      </c>
      <c r="B122" s="113" t="s">
        <v>1147</v>
      </c>
      <c r="C122" s="113">
        <v>2.0870000000000002</v>
      </c>
      <c r="D122" s="115">
        <v>42750</v>
      </c>
    </row>
    <row r="123" spans="1:5">
      <c r="A123" s="113" t="s">
        <v>1931</v>
      </c>
      <c r="B123" s="113" t="s">
        <v>1147</v>
      </c>
      <c r="C123" s="113">
        <v>2.032</v>
      </c>
      <c r="D123" s="115">
        <v>42750</v>
      </c>
    </row>
    <row r="124" spans="1:5">
      <c r="A124" s="113" t="s">
        <v>1930</v>
      </c>
      <c r="B124" s="113" t="s">
        <v>1147</v>
      </c>
      <c r="C124" s="113">
        <v>2.0449999999999999</v>
      </c>
      <c r="D124" s="115">
        <v>42750</v>
      </c>
    </row>
    <row r="125" spans="1:5">
      <c r="A125" s="113" t="s">
        <v>1929</v>
      </c>
      <c r="B125" s="113" t="s">
        <v>1147</v>
      </c>
      <c r="C125" s="113">
        <v>2.024</v>
      </c>
      <c r="D125" s="115">
        <v>42750</v>
      </c>
    </row>
    <row r="126" spans="1:5">
      <c r="A126" s="113" t="s">
        <v>1928</v>
      </c>
      <c r="B126" s="113" t="s">
        <v>1147</v>
      </c>
      <c r="C126" s="113">
        <v>1.95</v>
      </c>
      <c r="D126" s="115">
        <v>42750</v>
      </c>
    </row>
    <row r="127" spans="1:5">
      <c r="A127" s="113" t="s">
        <v>1927</v>
      </c>
      <c r="B127" s="113" t="s">
        <v>1147</v>
      </c>
      <c r="C127" s="113">
        <v>2.133</v>
      </c>
      <c r="D127" s="115">
        <v>42750</v>
      </c>
    </row>
    <row r="128" spans="1:5">
      <c r="A128" s="113" t="s">
        <v>1926</v>
      </c>
      <c r="B128" s="113" t="s">
        <v>1147</v>
      </c>
      <c r="C128" s="113">
        <v>1.9390000000000001</v>
      </c>
      <c r="D128" s="115">
        <v>42750</v>
      </c>
    </row>
    <row r="129" spans="1:4">
      <c r="A129" s="113" t="s">
        <v>1925</v>
      </c>
      <c r="B129" s="113" t="s">
        <v>1147</v>
      </c>
      <c r="C129" s="113">
        <v>2.0979999999999999</v>
      </c>
      <c r="D129" s="115">
        <v>42750</v>
      </c>
    </row>
    <row r="130" spans="1:4">
      <c r="A130" s="113" t="s">
        <v>1924</v>
      </c>
      <c r="B130" s="113" t="s">
        <v>1147</v>
      </c>
      <c r="C130" s="113">
        <v>2.093</v>
      </c>
      <c r="D130" s="115">
        <v>42750</v>
      </c>
    </row>
    <row r="131" spans="1:4">
      <c r="A131" s="113" t="s">
        <v>1923</v>
      </c>
      <c r="B131" s="113" t="s">
        <v>1147</v>
      </c>
      <c r="C131" s="113">
        <v>1.9490000000000001</v>
      </c>
      <c r="D131" s="115">
        <v>42750</v>
      </c>
    </row>
    <row r="132" spans="1:4">
      <c r="A132" s="113" t="s">
        <v>1922</v>
      </c>
      <c r="B132" s="113" t="s">
        <v>1147</v>
      </c>
      <c r="C132" s="113">
        <v>2.0219999999999998</v>
      </c>
      <c r="D132" s="115">
        <v>42750</v>
      </c>
    </row>
    <row r="133" spans="1:4">
      <c r="A133" s="113" t="s">
        <v>1921</v>
      </c>
      <c r="B133" s="113" t="s">
        <v>1147</v>
      </c>
      <c r="C133" s="113">
        <v>1.9630000000000001</v>
      </c>
      <c r="D133" s="115">
        <v>42750</v>
      </c>
    </row>
    <row r="134" spans="1:4">
      <c r="A134" s="113" t="s">
        <v>1920</v>
      </c>
      <c r="B134" s="113" t="s">
        <v>1147</v>
      </c>
      <c r="C134" s="113">
        <v>1.976</v>
      </c>
      <c r="D134" s="115">
        <v>42750</v>
      </c>
    </row>
    <row r="135" spans="1:4">
      <c r="A135" s="113" t="s">
        <v>1919</v>
      </c>
      <c r="B135" s="113" t="s">
        <v>1147</v>
      </c>
      <c r="C135" s="113">
        <v>1.9670000000000001</v>
      </c>
      <c r="D135" s="115">
        <v>42750</v>
      </c>
    </row>
    <row r="136" spans="1:4">
      <c r="A136" s="113" t="s">
        <v>1918</v>
      </c>
      <c r="B136" s="113" t="s">
        <v>1147</v>
      </c>
      <c r="C136" s="113">
        <v>2.0590000000000002</v>
      </c>
      <c r="D136" s="115">
        <v>42750</v>
      </c>
    </row>
    <row r="137" spans="1:4">
      <c r="A137" s="113" t="s">
        <v>1917</v>
      </c>
      <c r="B137" s="113" t="s">
        <v>1147</v>
      </c>
      <c r="C137" s="113">
        <v>1.8580000000000001</v>
      </c>
      <c r="D137" s="115">
        <v>42750</v>
      </c>
    </row>
    <row r="138" spans="1:4">
      <c r="A138" s="113" t="s">
        <v>1916</v>
      </c>
      <c r="B138" s="113" t="s">
        <v>1147</v>
      </c>
      <c r="C138" s="113">
        <v>2.0089999999999999</v>
      </c>
      <c r="D138" s="115">
        <v>42750</v>
      </c>
    </row>
    <row r="139" spans="1:4">
      <c r="A139" s="113" t="s">
        <v>1915</v>
      </c>
      <c r="B139" s="113" t="s">
        <v>1147</v>
      </c>
      <c r="C139" s="113">
        <v>2.0049999999999999</v>
      </c>
      <c r="D139" s="115">
        <v>42750</v>
      </c>
    </row>
    <row r="140" spans="1:4">
      <c r="A140" s="113" t="s">
        <v>1914</v>
      </c>
      <c r="B140" s="113" t="s">
        <v>1147</v>
      </c>
      <c r="C140" s="113">
        <v>1.9430000000000001</v>
      </c>
      <c r="D140" s="115">
        <v>42750</v>
      </c>
    </row>
    <row r="141" spans="1:4">
      <c r="A141" s="113" t="s">
        <v>1913</v>
      </c>
      <c r="B141" s="113" t="s">
        <v>1147</v>
      </c>
      <c r="C141" s="113">
        <v>1.9690000000000001</v>
      </c>
      <c r="D141" s="115">
        <v>42750</v>
      </c>
    </row>
    <row r="142" spans="1:4">
      <c r="A142" s="113" t="s">
        <v>1912</v>
      </c>
      <c r="B142" s="113" t="s">
        <v>1147</v>
      </c>
      <c r="C142" s="113">
        <v>1.956</v>
      </c>
      <c r="D142" s="115">
        <v>42750</v>
      </c>
    </row>
    <row r="143" spans="1:4">
      <c r="A143" s="113" t="s">
        <v>1911</v>
      </c>
      <c r="B143" s="113" t="s">
        <v>1147</v>
      </c>
      <c r="C143" s="113">
        <v>2.0059999999999998</v>
      </c>
      <c r="D143" s="115">
        <v>42750</v>
      </c>
    </row>
    <row r="144" spans="1:4">
      <c r="A144" s="113" t="s">
        <v>1910</v>
      </c>
      <c r="B144" s="113" t="s">
        <v>1147</v>
      </c>
      <c r="C144" s="113">
        <v>2.0590000000000002</v>
      </c>
      <c r="D144" s="115">
        <v>42750</v>
      </c>
    </row>
    <row r="145" spans="1:4">
      <c r="A145" s="113" t="s">
        <v>1909</v>
      </c>
      <c r="B145" s="113" t="s">
        <v>1147</v>
      </c>
      <c r="C145" s="113">
        <v>2.0310000000000001</v>
      </c>
      <c r="D145" s="115">
        <v>42750</v>
      </c>
    </row>
    <row r="146" spans="1:4">
      <c r="A146" s="113" t="s">
        <v>1908</v>
      </c>
      <c r="B146" s="113" t="s">
        <v>1147</v>
      </c>
      <c r="C146" s="113">
        <v>2.0590000000000002</v>
      </c>
      <c r="D146" s="115">
        <v>42750</v>
      </c>
    </row>
    <row r="147" spans="1:4">
      <c r="A147" s="113" t="s">
        <v>1907</v>
      </c>
      <c r="B147" s="113" t="s">
        <v>1147</v>
      </c>
      <c r="C147" s="113">
        <v>1.9450000000000001</v>
      </c>
      <c r="D147" s="115">
        <v>42750</v>
      </c>
    </row>
    <row r="148" spans="1:4">
      <c r="A148" s="113" t="s">
        <v>1906</v>
      </c>
      <c r="B148" s="113" t="s">
        <v>1147</v>
      </c>
      <c r="C148" s="113">
        <v>2.0230000000000001</v>
      </c>
      <c r="D148" s="115">
        <v>42750</v>
      </c>
    </row>
    <row r="149" spans="1:4">
      <c r="A149" s="113" t="s">
        <v>1905</v>
      </c>
      <c r="B149" s="113" t="s">
        <v>1147</v>
      </c>
      <c r="C149" s="113">
        <v>2.044</v>
      </c>
      <c r="D149" s="115">
        <v>42750</v>
      </c>
    </row>
    <row r="150" spans="1:4">
      <c r="A150" s="113" t="s">
        <v>1904</v>
      </c>
      <c r="B150" s="113" t="s">
        <v>1147</v>
      </c>
      <c r="C150" s="113">
        <v>2.0529999999999999</v>
      </c>
      <c r="D150" s="115">
        <v>42750</v>
      </c>
    </row>
    <row r="151" spans="1:4">
      <c r="A151" s="113" t="s">
        <v>1903</v>
      </c>
      <c r="B151" s="113" t="s">
        <v>1147</v>
      </c>
      <c r="C151" s="113">
        <v>2.0369999999999999</v>
      </c>
      <c r="D151" s="115">
        <v>42750</v>
      </c>
    </row>
    <row r="152" spans="1:4">
      <c r="A152" s="113" t="s">
        <v>1902</v>
      </c>
      <c r="B152" s="113" t="s">
        <v>1147</v>
      </c>
      <c r="C152" s="113">
        <v>2.0710000000000002</v>
      </c>
      <c r="D152" s="115">
        <v>42750</v>
      </c>
    </row>
    <row r="153" spans="1:4">
      <c r="A153" s="113" t="s">
        <v>1901</v>
      </c>
      <c r="B153" s="113" t="s">
        <v>1147</v>
      </c>
      <c r="C153" s="113">
        <v>2.1789999999999998</v>
      </c>
      <c r="D153" s="115">
        <v>42750</v>
      </c>
    </row>
    <row r="154" spans="1:4">
      <c r="A154" s="113" t="s">
        <v>1900</v>
      </c>
      <c r="B154" s="113" t="s">
        <v>1147</v>
      </c>
      <c r="C154" s="113">
        <v>2.0009999999999999</v>
      </c>
      <c r="D154" s="115">
        <v>42750</v>
      </c>
    </row>
    <row r="155" spans="1:4">
      <c r="A155" s="113" t="s">
        <v>1899</v>
      </c>
      <c r="B155" s="113" t="s">
        <v>1147</v>
      </c>
      <c r="C155" s="113">
        <v>1.9159999999999999</v>
      </c>
      <c r="D155" s="115">
        <v>42750</v>
      </c>
    </row>
    <row r="156" spans="1:4">
      <c r="A156" s="113" t="s">
        <v>1898</v>
      </c>
      <c r="B156" s="113" t="s">
        <v>1147</v>
      </c>
      <c r="C156" s="113">
        <v>2.0489999999999999</v>
      </c>
      <c r="D156" s="115">
        <v>42750</v>
      </c>
    </row>
    <row r="157" spans="1:4">
      <c r="A157" s="113" t="s">
        <v>1897</v>
      </c>
      <c r="B157" s="113" t="s">
        <v>1147</v>
      </c>
      <c r="C157" s="113">
        <v>2.0529999999999999</v>
      </c>
      <c r="D157" s="115">
        <v>42750</v>
      </c>
    </row>
    <row r="158" spans="1:4">
      <c r="A158" s="113" t="s">
        <v>1896</v>
      </c>
      <c r="B158" s="113" t="s">
        <v>1147</v>
      </c>
      <c r="C158" s="113">
        <v>1.9970000000000001</v>
      </c>
      <c r="D158" s="115">
        <v>42750</v>
      </c>
    </row>
    <row r="159" spans="1:4">
      <c r="A159" s="113" t="s">
        <v>1895</v>
      </c>
      <c r="B159" s="113" t="s">
        <v>1147</v>
      </c>
      <c r="C159" s="113">
        <v>2.0379999999999998</v>
      </c>
      <c r="D159" s="115">
        <v>42750</v>
      </c>
    </row>
    <row r="160" spans="1:4">
      <c r="A160" s="113" t="s">
        <v>1894</v>
      </c>
      <c r="B160" s="113" t="s">
        <v>1147</v>
      </c>
      <c r="C160" s="113">
        <v>1.944</v>
      </c>
      <c r="D160" s="115">
        <v>42750</v>
      </c>
    </row>
    <row r="161" spans="1:4">
      <c r="A161" s="113" t="s">
        <v>1893</v>
      </c>
      <c r="B161" s="113" t="s">
        <v>1147</v>
      </c>
      <c r="C161" s="113">
        <v>1.994</v>
      </c>
      <c r="D161" s="115">
        <v>42750</v>
      </c>
    </row>
    <row r="162" spans="1:4">
      <c r="A162" s="113" t="s">
        <v>1892</v>
      </c>
      <c r="B162" s="113" t="s">
        <v>1147</v>
      </c>
      <c r="C162" s="113">
        <v>2.0609999999999999</v>
      </c>
      <c r="D162" s="115">
        <v>42750</v>
      </c>
    </row>
    <row r="163" spans="1:4">
      <c r="A163" s="113" t="s">
        <v>1891</v>
      </c>
      <c r="B163" s="113" t="s">
        <v>1147</v>
      </c>
      <c r="C163" s="113">
        <v>2.1419999999999999</v>
      </c>
      <c r="D163" s="115">
        <v>42750</v>
      </c>
    </row>
    <row r="164" spans="1:4">
      <c r="A164" s="113" t="s">
        <v>1890</v>
      </c>
      <c r="B164" s="113" t="s">
        <v>1147</v>
      </c>
      <c r="C164" s="113">
        <v>2.081</v>
      </c>
      <c r="D164" s="115">
        <v>42750</v>
      </c>
    </row>
    <row r="165" spans="1:4">
      <c r="A165" s="113" t="s">
        <v>1889</v>
      </c>
      <c r="B165" s="113" t="s">
        <v>1147</v>
      </c>
      <c r="C165" s="113">
        <v>2.0979999999999999</v>
      </c>
      <c r="D165" s="115">
        <v>42750</v>
      </c>
    </row>
    <row r="166" spans="1:4">
      <c r="A166" s="113" t="s">
        <v>1888</v>
      </c>
      <c r="B166" s="113" t="s">
        <v>1147</v>
      </c>
      <c r="C166" s="113">
        <v>2.0390000000000001</v>
      </c>
      <c r="D166" s="115">
        <v>42750</v>
      </c>
    </row>
    <row r="167" spans="1:4">
      <c r="A167" s="113" t="s">
        <v>1887</v>
      </c>
      <c r="B167" s="113" t="s">
        <v>1147</v>
      </c>
      <c r="C167" s="113">
        <v>2.04</v>
      </c>
      <c r="D167" s="115">
        <v>42750</v>
      </c>
    </row>
    <row r="168" spans="1:4">
      <c r="A168" s="113" t="s">
        <v>1886</v>
      </c>
      <c r="B168" s="113" t="s">
        <v>1147</v>
      </c>
      <c r="C168" s="113">
        <v>1.994</v>
      </c>
      <c r="D168" s="115">
        <v>42750</v>
      </c>
    </row>
    <row r="169" spans="1:4">
      <c r="A169" s="113" t="s">
        <v>1885</v>
      </c>
      <c r="B169" s="113" t="s">
        <v>1147</v>
      </c>
      <c r="C169" s="113">
        <v>2.0089999999999999</v>
      </c>
      <c r="D169" s="115">
        <v>42750</v>
      </c>
    </row>
    <row r="170" spans="1:4">
      <c r="A170" s="113" t="s">
        <v>1884</v>
      </c>
      <c r="B170" s="113" t="s">
        <v>1147</v>
      </c>
      <c r="C170" s="113">
        <v>2.032</v>
      </c>
      <c r="D170" s="115">
        <v>42750</v>
      </c>
    </row>
    <row r="171" spans="1:4">
      <c r="A171" s="113" t="s">
        <v>1883</v>
      </c>
      <c r="B171" s="113" t="s">
        <v>1147</v>
      </c>
      <c r="C171" s="113">
        <v>1.996</v>
      </c>
      <c r="D171" s="115">
        <v>42750</v>
      </c>
    </row>
    <row r="172" spans="1:4">
      <c r="A172" s="113" t="s">
        <v>1882</v>
      </c>
      <c r="B172" s="113" t="s">
        <v>1147</v>
      </c>
      <c r="C172" s="113">
        <v>2.0499999999999998</v>
      </c>
      <c r="D172" s="115">
        <v>42750</v>
      </c>
    </row>
    <row r="173" spans="1:4">
      <c r="A173" s="113" t="s">
        <v>1881</v>
      </c>
      <c r="B173" s="113" t="s">
        <v>1147</v>
      </c>
      <c r="C173" s="113">
        <v>2.0649999999999999</v>
      </c>
      <c r="D173" s="115">
        <v>42750</v>
      </c>
    </row>
    <row r="174" spans="1:4">
      <c r="A174" s="113" t="s">
        <v>1880</v>
      </c>
      <c r="B174" s="113" t="s">
        <v>1147</v>
      </c>
      <c r="C174" s="113">
        <v>2.0390000000000001</v>
      </c>
      <c r="D174" s="115">
        <v>42750</v>
      </c>
    </row>
    <row r="175" spans="1:4">
      <c r="A175" s="113" t="s">
        <v>1879</v>
      </c>
      <c r="B175" s="113" t="s">
        <v>1147</v>
      </c>
      <c r="C175" s="113">
        <v>1.9239999999999999</v>
      </c>
      <c r="D175" s="115">
        <v>42750</v>
      </c>
    </row>
    <row r="176" spans="1:4">
      <c r="A176" s="113" t="s">
        <v>1878</v>
      </c>
      <c r="B176" s="113" t="s">
        <v>1147</v>
      </c>
      <c r="C176" s="113">
        <v>1.9870000000000001</v>
      </c>
      <c r="D176" s="115">
        <v>42750</v>
      </c>
    </row>
    <row r="177" spans="1:4">
      <c r="A177" s="113" t="s">
        <v>1877</v>
      </c>
      <c r="B177" s="113" t="s">
        <v>1147</v>
      </c>
      <c r="C177" s="113">
        <v>2.1419999999999999</v>
      </c>
      <c r="D177" s="115">
        <v>42750</v>
      </c>
    </row>
    <row r="178" spans="1:4">
      <c r="A178" s="113" t="s">
        <v>1876</v>
      </c>
      <c r="B178" s="113" t="s">
        <v>1147</v>
      </c>
      <c r="C178" s="113">
        <v>2.0649999999999999</v>
      </c>
      <c r="D178" s="115">
        <v>42750</v>
      </c>
    </row>
    <row r="179" spans="1:4">
      <c r="A179" s="113" t="s">
        <v>1875</v>
      </c>
      <c r="B179" s="113" t="s">
        <v>1147</v>
      </c>
      <c r="C179" s="113">
        <v>1.9930000000000001</v>
      </c>
      <c r="D179" s="115">
        <v>42750</v>
      </c>
    </row>
    <row r="180" spans="1:4">
      <c r="A180" s="113" t="s">
        <v>1874</v>
      </c>
      <c r="B180" s="113" t="s">
        <v>1147</v>
      </c>
      <c r="C180" s="113">
        <v>2.0590000000000002</v>
      </c>
      <c r="D180" s="115">
        <v>42750</v>
      </c>
    </row>
    <row r="181" spans="1:4">
      <c r="A181" s="113" t="s">
        <v>1873</v>
      </c>
      <c r="B181" s="113" t="s">
        <v>1147</v>
      </c>
      <c r="C181" s="113">
        <v>2.0190000000000001</v>
      </c>
      <c r="D181" s="115">
        <v>42750</v>
      </c>
    </row>
    <row r="182" spans="1:4">
      <c r="A182" s="113" t="s">
        <v>1872</v>
      </c>
      <c r="B182" s="113" t="s">
        <v>1147</v>
      </c>
      <c r="C182" s="113">
        <v>2.1360000000000001</v>
      </c>
      <c r="D182" s="115">
        <v>42750</v>
      </c>
    </row>
    <row r="183" spans="1:4">
      <c r="A183" s="113" t="s">
        <v>1871</v>
      </c>
      <c r="B183" s="113" t="s">
        <v>1147</v>
      </c>
      <c r="C183" s="113">
        <v>1.9750000000000001</v>
      </c>
      <c r="D183" s="115">
        <v>42750</v>
      </c>
    </row>
    <row r="184" spans="1:4">
      <c r="A184" s="113" t="s">
        <v>1870</v>
      </c>
      <c r="B184" s="113" t="s">
        <v>1147</v>
      </c>
      <c r="C184" s="113">
        <v>1.9810000000000001</v>
      </c>
      <c r="D184" s="115">
        <v>42750</v>
      </c>
    </row>
    <row r="185" spans="1:4">
      <c r="A185" s="113" t="s">
        <v>1869</v>
      </c>
      <c r="B185" s="113" t="s">
        <v>1147</v>
      </c>
      <c r="C185" s="113">
        <v>1.7629999999999999</v>
      </c>
      <c r="D185" s="115">
        <v>42750</v>
      </c>
    </row>
    <row r="186" spans="1:4">
      <c r="A186" s="113" t="s">
        <v>1868</v>
      </c>
      <c r="B186" s="113" t="s">
        <v>1147</v>
      </c>
      <c r="C186" s="113">
        <v>1.8919999999999999</v>
      </c>
      <c r="D186" s="115">
        <v>42750</v>
      </c>
    </row>
    <row r="187" spans="1:4">
      <c r="A187" s="113" t="s">
        <v>1867</v>
      </c>
      <c r="B187" s="113" t="s">
        <v>1147</v>
      </c>
      <c r="C187" s="113">
        <v>1.897</v>
      </c>
      <c r="D187" s="115">
        <v>42750</v>
      </c>
    </row>
    <row r="188" spans="1:4">
      <c r="A188" s="113" t="s">
        <v>1866</v>
      </c>
      <c r="B188" s="113" t="s">
        <v>1147</v>
      </c>
      <c r="C188" s="113">
        <v>1.925</v>
      </c>
      <c r="D188" s="115">
        <v>42750</v>
      </c>
    </row>
    <row r="189" spans="1:4">
      <c r="A189" s="113" t="s">
        <v>1865</v>
      </c>
      <c r="B189" s="113" t="s">
        <v>1147</v>
      </c>
      <c r="C189" s="113">
        <v>2.13</v>
      </c>
      <c r="D189" s="115">
        <v>42750</v>
      </c>
    </row>
    <row r="190" spans="1:4">
      <c r="A190" s="113" t="s">
        <v>1864</v>
      </c>
      <c r="B190" s="113" t="s">
        <v>1147</v>
      </c>
      <c r="C190" s="113">
        <v>2.0419999999999998</v>
      </c>
      <c r="D190" s="115">
        <v>42750</v>
      </c>
    </row>
    <row r="191" spans="1:4">
      <c r="A191" s="113" t="s">
        <v>1863</v>
      </c>
      <c r="B191" s="113" t="s">
        <v>1147</v>
      </c>
      <c r="C191" s="113">
        <v>1.996</v>
      </c>
      <c r="D191" s="115">
        <v>42750</v>
      </c>
    </row>
    <row r="192" spans="1:4">
      <c r="A192" s="113" t="s">
        <v>1862</v>
      </c>
      <c r="B192" s="113" t="s">
        <v>1147</v>
      </c>
      <c r="C192" s="113">
        <v>1.952</v>
      </c>
      <c r="D192" s="115">
        <v>42750</v>
      </c>
    </row>
    <row r="193" spans="1:4">
      <c r="A193" s="113" t="s">
        <v>1861</v>
      </c>
      <c r="B193" s="113" t="s">
        <v>1147</v>
      </c>
      <c r="C193" s="113">
        <v>2.0059999999999998</v>
      </c>
      <c r="D193" s="115">
        <v>42750</v>
      </c>
    </row>
    <row r="194" spans="1:4">
      <c r="A194" s="113" t="s">
        <v>1860</v>
      </c>
      <c r="B194" s="113" t="s">
        <v>1147</v>
      </c>
      <c r="C194" s="113">
        <v>1.909</v>
      </c>
      <c r="D194" s="115">
        <v>42750</v>
      </c>
    </row>
    <row r="195" spans="1:4">
      <c r="A195" s="113" t="s">
        <v>1859</v>
      </c>
      <c r="B195" s="113" t="s">
        <v>1147</v>
      </c>
      <c r="C195" s="113">
        <v>2.0590000000000002</v>
      </c>
      <c r="D195" s="115">
        <v>42750</v>
      </c>
    </row>
    <row r="196" spans="1:4">
      <c r="A196" s="113" t="s">
        <v>1858</v>
      </c>
      <c r="B196" s="113" t="s">
        <v>1147</v>
      </c>
      <c r="C196" s="113">
        <v>2.008</v>
      </c>
      <c r="D196" s="115">
        <v>42750</v>
      </c>
    </row>
    <row r="197" spans="1:4">
      <c r="A197" s="113" t="s">
        <v>1857</v>
      </c>
      <c r="B197" s="113" t="s">
        <v>1147</v>
      </c>
      <c r="C197" s="113">
        <v>2.177</v>
      </c>
      <c r="D197" s="115">
        <v>42750</v>
      </c>
    </row>
    <row r="198" spans="1:4">
      <c r="A198" s="113" t="s">
        <v>1856</v>
      </c>
      <c r="B198" s="113" t="s">
        <v>1147</v>
      </c>
      <c r="C198" s="113">
        <v>2.032</v>
      </c>
      <c r="D198" s="115">
        <v>42750</v>
      </c>
    </row>
    <row r="199" spans="1:4">
      <c r="A199" s="113" t="s">
        <v>1855</v>
      </c>
      <c r="B199" s="113" t="s">
        <v>1147</v>
      </c>
      <c r="C199" s="113">
        <v>2.0619999999999998</v>
      </c>
      <c r="D199" s="115">
        <v>42750</v>
      </c>
    </row>
    <row r="200" spans="1:4">
      <c r="A200" s="113" t="s">
        <v>1854</v>
      </c>
      <c r="B200" s="113" t="s">
        <v>1147</v>
      </c>
      <c r="C200" s="113">
        <v>2.028</v>
      </c>
      <c r="D200" s="115">
        <v>42750</v>
      </c>
    </row>
    <row r="201" spans="1:4">
      <c r="A201" s="113" t="s">
        <v>1853</v>
      </c>
      <c r="B201" s="113" t="s">
        <v>1147</v>
      </c>
      <c r="C201" s="113">
        <v>2.1120000000000001</v>
      </c>
      <c r="D201" s="115">
        <v>42750</v>
      </c>
    </row>
    <row r="202" spans="1:4">
      <c r="A202" s="113" t="s">
        <v>1852</v>
      </c>
      <c r="B202" s="113" t="s">
        <v>1147</v>
      </c>
      <c r="C202" s="113">
        <v>1.931</v>
      </c>
      <c r="D202" s="115">
        <v>42750</v>
      </c>
    </row>
    <row r="203" spans="1:4">
      <c r="A203" s="113" t="s">
        <v>1851</v>
      </c>
      <c r="B203" s="113" t="s">
        <v>1147</v>
      </c>
      <c r="C203" s="113">
        <v>1.9930000000000001</v>
      </c>
      <c r="D203" s="115">
        <v>42750</v>
      </c>
    </row>
    <row r="204" spans="1:4">
      <c r="A204" s="113" t="s">
        <v>1850</v>
      </c>
      <c r="B204" s="113" t="s">
        <v>1147</v>
      </c>
      <c r="C204" s="113">
        <v>2.0150000000000001</v>
      </c>
      <c r="D204" s="115">
        <v>42750</v>
      </c>
    </row>
    <row r="205" spans="1:4">
      <c r="A205" s="113" t="s">
        <v>1849</v>
      </c>
      <c r="B205" s="113" t="s">
        <v>1147</v>
      </c>
      <c r="C205" s="113">
        <v>2.2370000000000001</v>
      </c>
      <c r="D205" s="115">
        <v>42750</v>
      </c>
    </row>
    <row r="206" spans="1:4">
      <c r="A206" s="113" t="s">
        <v>1848</v>
      </c>
      <c r="B206" s="113" t="s">
        <v>1147</v>
      </c>
      <c r="C206" s="113">
        <v>1.986</v>
      </c>
      <c r="D206" s="115">
        <v>42750</v>
      </c>
    </row>
    <row r="207" spans="1:4">
      <c r="A207" s="113" t="s">
        <v>1847</v>
      </c>
      <c r="B207" s="113" t="s">
        <v>1147</v>
      </c>
      <c r="C207" s="113">
        <v>2.9689999999999999</v>
      </c>
      <c r="D207" s="115">
        <v>42750</v>
      </c>
    </row>
    <row r="208" spans="1:4">
      <c r="A208" s="113" t="s">
        <v>1846</v>
      </c>
      <c r="B208" s="113" t="s">
        <v>1147</v>
      </c>
      <c r="C208" s="113">
        <v>2.1970000000000001</v>
      </c>
      <c r="D208" s="115">
        <v>42750</v>
      </c>
    </row>
    <row r="209" spans="1:4">
      <c r="A209" s="113" t="s">
        <v>1845</v>
      </c>
      <c r="B209" s="113" t="s">
        <v>1147</v>
      </c>
      <c r="C209" s="113">
        <v>2.1240000000000001</v>
      </c>
      <c r="D209" s="115">
        <v>42750</v>
      </c>
    </row>
    <row r="210" spans="1:4">
      <c r="A210" s="113" t="s">
        <v>1844</v>
      </c>
      <c r="B210" s="113" t="s">
        <v>1147</v>
      </c>
      <c r="C210" s="113">
        <v>2.0249999999999999</v>
      </c>
      <c r="D210" s="115">
        <v>42750</v>
      </c>
    </row>
    <row r="211" spans="1:4">
      <c r="A211" s="113" t="s">
        <v>1843</v>
      </c>
      <c r="B211" s="113" t="s">
        <v>1147</v>
      </c>
      <c r="C211" s="113">
        <v>2.1539999999999999</v>
      </c>
      <c r="D211" s="115">
        <v>42750</v>
      </c>
    </row>
    <row r="212" spans="1:4">
      <c r="A212" s="113" t="s">
        <v>1842</v>
      </c>
      <c r="B212" s="113" t="s">
        <v>1147</v>
      </c>
      <c r="C212" s="113">
        <v>2.0019999999999998</v>
      </c>
      <c r="D212" s="115">
        <v>42750</v>
      </c>
    </row>
    <row r="213" spans="1:4">
      <c r="A213" s="113" t="s">
        <v>1841</v>
      </c>
      <c r="B213" s="113" t="s">
        <v>1147</v>
      </c>
      <c r="C213" s="113">
        <v>2.1160000000000001</v>
      </c>
      <c r="D213" s="115">
        <v>42750</v>
      </c>
    </row>
    <row r="214" spans="1:4">
      <c r="A214" s="113" t="s">
        <v>1840</v>
      </c>
      <c r="B214" s="113" t="s">
        <v>1147</v>
      </c>
      <c r="C214" s="113">
        <v>1.923</v>
      </c>
      <c r="D214" s="115">
        <v>42750</v>
      </c>
    </row>
    <row r="215" spans="1:4">
      <c r="A215" s="113" t="s">
        <v>1839</v>
      </c>
      <c r="B215" s="113" t="s">
        <v>1147</v>
      </c>
      <c r="C215" s="113">
        <v>2.06</v>
      </c>
      <c r="D215" s="115">
        <v>42750</v>
      </c>
    </row>
    <row r="216" spans="1:4">
      <c r="A216" s="113" t="s">
        <v>1838</v>
      </c>
      <c r="B216" s="113" t="s">
        <v>1147</v>
      </c>
      <c r="C216" s="113">
        <v>1.9570000000000001</v>
      </c>
      <c r="D216" s="115">
        <v>42750</v>
      </c>
    </row>
    <row r="217" spans="1:4">
      <c r="A217" s="113" t="s">
        <v>1837</v>
      </c>
      <c r="B217" s="113" t="s">
        <v>1147</v>
      </c>
      <c r="C217" s="113">
        <v>2.0670000000000002</v>
      </c>
      <c r="D217" s="115">
        <v>42750</v>
      </c>
    </row>
    <row r="218" spans="1:4">
      <c r="A218" s="113" t="s">
        <v>1836</v>
      </c>
      <c r="B218" s="113" t="s">
        <v>1147</v>
      </c>
      <c r="C218" s="113">
        <v>1.9850000000000001</v>
      </c>
      <c r="D218" s="115">
        <v>42750</v>
      </c>
    </row>
    <row r="219" spans="1:4">
      <c r="A219" s="113" t="s">
        <v>1835</v>
      </c>
      <c r="B219" s="113" t="s">
        <v>1147</v>
      </c>
      <c r="C219" s="113">
        <v>2.0579999999999998</v>
      </c>
      <c r="D219" s="115">
        <v>42750</v>
      </c>
    </row>
    <row r="220" spans="1:4">
      <c r="A220" s="113" t="s">
        <v>1834</v>
      </c>
      <c r="B220" s="113" t="s">
        <v>1147</v>
      </c>
      <c r="C220" s="113">
        <v>2.1150000000000002</v>
      </c>
      <c r="D220" s="115">
        <v>42750</v>
      </c>
    </row>
    <row r="221" spans="1:4">
      <c r="A221" s="113" t="s">
        <v>1833</v>
      </c>
      <c r="B221" s="113" t="s">
        <v>1147</v>
      </c>
      <c r="C221" s="113">
        <v>1.944</v>
      </c>
      <c r="D221" s="115">
        <v>42750</v>
      </c>
    </row>
    <row r="222" spans="1:4">
      <c r="A222" s="113" t="s">
        <v>1832</v>
      </c>
      <c r="B222" s="113" t="s">
        <v>1147</v>
      </c>
      <c r="C222" s="113">
        <v>1.96</v>
      </c>
      <c r="D222" s="115">
        <v>42750</v>
      </c>
    </row>
    <row r="223" spans="1:4">
      <c r="A223" s="113" t="s">
        <v>1831</v>
      </c>
      <c r="B223" s="113" t="s">
        <v>1147</v>
      </c>
      <c r="C223" s="113">
        <v>2.0110000000000001</v>
      </c>
      <c r="D223" s="115">
        <v>42750</v>
      </c>
    </row>
    <row r="224" spans="1:4">
      <c r="A224" s="113" t="s">
        <v>1830</v>
      </c>
      <c r="B224" s="113" t="s">
        <v>1147</v>
      </c>
      <c r="C224" s="113">
        <v>2.1179999999999999</v>
      </c>
      <c r="D224" s="115">
        <v>42750</v>
      </c>
    </row>
    <row r="225" spans="1:4">
      <c r="A225" s="113" t="s">
        <v>1829</v>
      </c>
      <c r="B225" s="113" t="s">
        <v>1147</v>
      </c>
      <c r="C225" s="113">
        <v>2.004</v>
      </c>
      <c r="D225" s="115">
        <v>42750</v>
      </c>
    </row>
    <row r="226" spans="1:4">
      <c r="A226" s="113" t="s">
        <v>1828</v>
      </c>
      <c r="B226" s="113" t="s">
        <v>1147</v>
      </c>
      <c r="C226" s="113">
        <v>1.889</v>
      </c>
      <c r="D226" s="115">
        <v>42750</v>
      </c>
    </row>
    <row r="227" spans="1:4">
      <c r="A227" s="113" t="s">
        <v>1827</v>
      </c>
      <c r="B227" s="113" t="s">
        <v>1147</v>
      </c>
      <c r="C227" s="113">
        <v>1.9630000000000001</v>
      </c>
      <c r="D227" s="115">
        <v>42750</v>
      </c>
    </row>
    <row r="228" spans="1:4">
      <c r="A228" s="113" t="s">
        <v>1826</v>
      </c>
      <c r="B228" s="113" t="s">
        <v>1147</v>
      </c>
      <c r="C228" s="113">
        <v>2.0259999999999998</v>
      </c>
      <c r="D228" s="115">
        <v>42750</v>
      </c>
    </row>
    <row r="229" spans="1:4">
      <c r="A229" s="113" t="s">
        <v>1825</v>
      </c>
      <c r="B229" s="113" t="s">
        <v>1147</v>
      </c>
      <c r="C229" s="113">
        <v>2.117</v>
      </c>
      <c r="D229" s="115">
        <v>42750</v>
      </c>
    </row>
    <row r="230" spans="1:4">
      <c r="A230" s="113" t="s">
        <v>1824</v>
      </c>
      <c r="B230" s="113" t="s">
        <v>1147</v>
      </c>
      <c r="C230" s="113">
        <v>1.929</v>
      </c>
      <c r="D230" s="115">
        <v>42750</v>
      </c>
    </row>
    <row r="231" spans="1:4">
      <c r="A231" s="113" t="s">
        <v>1823</v>
      </c>
      <c r="B231" s="113" t="s">
        <v>1147</v>
      </c>
      <c r="C231" s="113">
        <v>1.986</v>
      </c>
      <c r="D231" s="115">
        <v>42750</v>
      </c>
    </row>
    <row r="232" spans="1:4">
      <c r="A232" s="113" t="s">
        <v>1822</v>
      </c>
      <c r="B232" s="113" t="s">
        <v>1147</v>
      </c>
      <c r="C232" s="113">
        <v>1.976</v>
      </c>
      <c r="D232" s="115">
        <v>42750</v>
      </c>
    </row>
    <row r="233" spans="1:4">
      <c r="A233" s="113" t="s">
        <v>1821</v>
      </c>
      <c r="B233" s="113" t="s">
        <v>1147</v>
      </c>
      <c r="C233" s="113">
        <v>2.0699999999999998</v>
      </c>
      <c r="D233" s="115">
        <v>42750</v>
      </c>
    </row>
    <row r="234" spans="1:4">
      <c r="A234" s="113" t="s">
        <v>1820</v>
      </c>
      <c r="B234" s="113" t="s">
        <v>1147</v>
      </c>
      <c r="C234" s="113">
        <v>2.0030000000000001</v>
      </c>
      <c r="D234" s="115">
        <v>42750</v>
      </c>
    </row>
    <row r="235" spans="1:4">
      <c r="A235" s="113" t="s">
        <v>1819</v>
      </c>
      <c r="B235" s="113" t="s">
        <v>1147</v>
      </c>
      <c r="C235" s="113">
        <v>2.085</v>
      </c>
      <c r="D235" s="115">
        <v>42750</v>
      </c>
    </row>
    <row r="236" spans="1:4">
      <c r="A236" s="113" t="s">
        <v>1818</v>
      </c>
      <c r="B236" s="113" t="s">
        <v>1147</v>
      </c>
      <c r="C236" s="113">
        <v>2.04</v>
      </c>
      <c r="D236" s="115">
        <v>42750</v>
      </c>
    </row>
    <row r="237" spans="1:4">
      <c r="A237" s="113" t="s">
        <v>1817</v>
      </c>
      <c r="B237" s="113" t="s">
        <v>1147</v>
      </c>
      <c r="C237" s="113">
        <v>1.9490000000000001</v>
      </c>
      <c r="D237" s="115">
        <v>42750</v>
      </c>
    </row>
    <row r="238" spans="1:4">
      <c r="A238" s="113" t="s">
        <v>1816</v>
      </c>
      <c r="B238" s="113" t="s">
        <v>1147</v>
      </c>
      <c r="C238" s="113">
        <v>2.13</v>
      </c>
      <c r="D238" s="115">
        <v>42750</v>
      </c>
    </row>
    <row r="239" spans="1:4">
      <c r="A239" s="113" t="s">
        <v>1815</v>
      </c>
      <c r="B239" s="113" t="s">
        <v>1147</v>
      </c>
      <c r="C239" s="113">
        <v>1.9259999999999999</v>
      </c>
      <c r="D239" s="115">
        <v>42750</v>
      </c>
    </row>
    <row r="240" spans="1:4">
      <c r="A240" s="113" t="s">
        <v>1814</v>
      </c>
      <c r="B240" s="113" t="s">
        <v>1147</v>
      </c>
      <c r="C240" s="113">
        <v>2.0529999999999999</v>
      </c>
      <c r="D240" s="115">
        <v>42750</v>
      </c>
    </row>
    <row r="241" spans="1:4">
      <c r="A241" s="113" t="s">
        <v>1813</v>
      </c>
      <c r="B241" s="113" t="s">
        <v>1147</v>
      </c>
      <c r="C241" s="113">
        <v>1.988</v>
      </c>
      <c r="D241" s="115">
        <v>42750</v>
      </c>
    </row>
    <row r="242" spans="1:4">
      <c r="A242" s="113" t="s">
        <v>1812</v>
      </c>
      <c r="B242" s="113" t="s">
        <v>1147</v>
      </c>
      <c r="C242" s="113">
        <v>2.1160000000000001</v>
      </c>
      <c r="D242" s="115">
        <v>42750</v>
      </c>
    </row>
    <row r="243" spans="1:4">
      <c r="A243" s="113" t="s">
        <v>1811</v>
      </c>
      <c r="B243" s="113" t="s">
        <v>1147</v>
      </c>
      <c r="C243" s="113">
        <v>2.1019999999999999</v>
      </c>
      <c r="D243" s="115">
        <v>42750</v>
      </c>
    </row>
    <row r="244" spans="1:4">
      <c r="A244" s="113" t="s">
        <v>1810</v>
      </c>
      <c r="B244" s="113" t="s">
        <v>1147</v>
      </c>
      <c r="C244" s="113">
        <v>2.117</v>
      </c>
      <c r="D244" s="115">
        <v>42750</v>
      </c>
    </row>
    <row r="245" spans="1:4">
      <c r="A245" s="113" t="s">
        <v>1809</v>
      </c>
      <c r="B245" s="113" t="s">
        <v>1147</v>
      </c>
      <c r="C245" s="113">
        <v>2.0179999999999998</v>
      </c>
      <c r="D245" s="115">
        <v>42751</v>
      </c>
    </row>
    <row r="246" spans="1:4">
      <c r="A246" s="113" t="s">
        <v>1808</v>
      </c>
      <c r="B246" s="113" t="s">
        <v>1147</v>
      </c>
      <c r="C246" s="113">
        <v>1.9470000000000001</v>
      </c>
      <c r="D246" s="115">
        <v>42751</v>
      </c>
    </row>
    <row r="247" spans="1:4">
      <c r="A247" s="113" t="s">
        <v>1807</v>
      </c>
      <c r="B247" s="113" t="s">
        <v>1147</v>
      </c>
      <c r="C247" s="113">
        <v>2.13</v>
      </c>
      <c r="D247" s="115">
        <v>42751</v>
      </c>
    </row>
    <row r="248" spans="1:4">
      <c r="A248" s="113" t="s">
        <v>1806</v>
      </c>
      <c r="B248" s="113" t="s">
        <v>1147</v>
      </c>
      <c r="C248" s="113">
        <v>2.04</v>
      </c>
      <c r="D248" s="115">
        <v>42751</v>
      </c>
    </row>
    <row r="249" spans="1:4">
      <c r="A249" s="113" t="s">
        <v>1805</v>
      </c>
      <c r="B249" s="113" t="s">
        <v>1147</v>
      </c>
      <c r="C249" s="113">
        <v>2.0150000000000001</v>
      </c>
      <c r="D249" s="115">
        <v>42751</v>
      </c>
    </row>
    <row r="250" spans="1:4">
      <c r="A250" s="113" t="s">
        <v>1804</v>
      </c>
      <c r="B250" s="113" t="s">
        <v>1147</v>
      </c>
      <c r="C250" s="113">
        <v>2.1829999999999998</v>
      </c>
      <c r="D250" s="115">
        <v>42751</v>
      </c>
    </row>
    <row r="251" spans="1:4">
      <c r="A251" s="113" t="s">
        <v>1803</v>
      </c>
      <c r="B251" s="113" t="s">
        <v>1147</v>
      </c>
      <c r="C251" s="113">
        <v>2.13</v>
      </c>
      <c r="D251" s="115">
        <v>42751</v>
      </c>
    </row>
    <row r="252" spans="1:4">
      <c r="A252" s="113" t="s">
        <v>1802</v>
      </c>
      <c r="B252" s="113" t="s">
        <v>1147</v>
      </c>
      <c r="C252" s="113">
        <v>1.9950000000000001</v>
      </c>
      <c r="D252" s="115">
        <v>42751</v>
      </c>
    </row>
    <row r="253" spans="1:4">
      <c r="A253" s="113" t="s">
        <v>1801</v>
      </c>
      <c r="B253" s="113" t="s">
        <v>1147</v>
      </c>
      <c r="C253" s="113">
        <v>2.0219999999999998</v>
      </c>
      <c r="D253" s="115">
        <v>42751</v>
      </c>
    </row>
    <row r="254" spans="1:4">
      <c r="A254" s="113" t="s">
        <v>1800</v>
      </c>
      <c r="B254" s="113" t="s">
        <v>1147</v>
      </c>
      <c r="C254" s="113">
        <v>2.0139999999999998</v>
      </c>
      <c r="D254" s="115">
        <v>42751</v>
      </c>
    </row>
    <row r="255" spans="1:4">
      <c r="A255" s="113" t="s">
        <v>1799</v>
      </c>
      <c r="B255" s="113" t="s">
        <v>1147</v>
      </c>
      <c r="C255" s="113">
        <v>2.0539999999999998</v>
      </c>
      <c r="D255" s="115">
        <v>42751</v>
      </c>
    </row>
    <row r="256" spans="1:4">
      <c r="A256" s="113" t="s">
        <v>1798</v>
      </c>
      <c r="B256" s="113" t="s">
        <v>1147</v>
      </c>
      <c r="C256" s="113">
        <v>2.0190000000000001</v>
      </c>
      <c r="D256" s="115">
        <v>42751</v>
      </c>
    </row>
    <row r="257" spans="1:4">
      <c r="A257" s="113" t="s">
        <v>1797</v>
      </c>
      <c r="B257" s="113" t="s">
        <v>1147</v>
      </c>
      <c r="C257" s="113">
        <v>2.0169999999999999</v>
      </c>
      <c r="D257" s="115">
        <v>42751</v>
      </c>
    </row>
    <row r="258" spans="1:4">
      <c r="A258" s="113" t="s">
        <v>1796</v>
      </c>
      <c r="B258" s="113" t="s">
        <v>1147</v>
      </c>
      <c r="C258" s="113">
        <v>1.917</v>
      </c>
      <c r="D258" s="115">
        <v>42751</v>
      </c>
    </row>
    <row r="259" spans="1:4">
      <c r="A259" s="113" t="s">
        <v>1795</v>
      </c>
      <c r="B259" s="113" t="s">
        <v>1147</v>
      </c>
      <c r="C259" s="113">
        <v>2.0310000000000001</v>
      </c>
      <c r="D259" s="115">
        <v>42751</v>
      </c>
    </row>
    <row r="260" spans="1:4">
      <c r="A260" s="113" t="s">
        <v>1794</v>
      </c>
      <c r="B260" s="113" t="s">
        <v>1147</v>
      </c>
      <c r="C260" s="113">
        <v>2.11</v>
      </c>
      <c r="D260" s="115">
        <v>42751</v>
      </c>
    </row>
    <row r="261" spans="1:4">
      <c r="A261" s="113" t="s">
        <v>1793</v>
      </c>
      <c r="B261" s="113" t="s">
        <v>1147</v>
      </c>
      <c r="C261" s="113">
        <v>1.9319999999999999</v>
      </c>
      <c r="D261" s="115">
        <v>42751</v>
      </c>
    </row>
    <row r="262" spans="1:4">
      <c r="A262" s="113" t="s">
        <v>1792</v>
      </c>
      <c r="B262" s="113" t="s">
        <v>1147</v>
      </c>
      <c r="C262" s="113">
        <v>2.1280000000000001</v>
      </c>
      <c r="D262" s="115">
        <v>42751</v>
      </c>
    </row>
    <row r="263" spans="1:4">
      <c r="A263" s="113" t="s">
        <v>1791</v>
      </c>
      <c r="B263" s="113" t="s">
        <v>1147</v>
      </c>
      <c r="C263" s="113">
        <v>1.913</v>
      </c>
      <c r="D263" s="115">
        <v>42751</v>
      </c>
    </row>
    <row r="264" spans="1:4">
      <c r="A264" s="113" t="s">
        <v>1790</v>
      </c>
      <c r="B264" s="113" t="s">
        <v>1147</v>
      </c>
      <c r="C264" s="113">
        <v>2.1560000000000001</v>
      </c>
      <c r="D264" s="115">
        <v>42751</v>
      </c>
    </row>
    <row r="265" spans="1:4">
      <c r="A265" s="113" t="s">
        <v>1789</v>
      </c>
      <c r="B265" s="113" t="s">
        <v>1147</v>
      </c>
      <c r="C265" s="113">
        <v>1.9850000000000001</v>
      </c>
      <c r="D265" s="115">
        <v>42751</v>
      </c>
    </row>
    <row r="266" spans="1:4">
      <c r="A266" s="113" t="s">
        <v>1788</v>
      </c>
      <c r="B266" s="113" t="s">
        <v>1147</v>
      </c>
      <c r="C266" s="113">
        <v>2.012</v>
      </c>
      <c r="D266" s="115">
        <v>42751</v>
      </c>
    </row>
    <row r="267" spans="1:4">
      <c r="A267" s="113" t="s">
        <v>1787</v>
      </c>
      <c r="B267" s="113" t="s">
        <v>1147</v>
      </c>
      <c r="C267" s="113">
        <v>2.0960000000000001</v>
      </c>
      <c r="D267" s="115">
        <v>42751</v>
      </c>
    </row>
    <row r="268" spans="1:4">
      <c r="A268" s="113" t="s">
        <v>1786</v>
      </c>
      <c r="B268" s="113" t="s">
        <v>1147</v>
      </c>
      <c r="C268" s="113">
        <v>2.1070000000000002</v>
      </c>
      <c r="D268" s="115">
        <v>42751</v>
      </c>
    </row>
    <row r="269" spans="1:4">
      <c r="A269" s="113" t="s">
        <v>1785</v>
      </c>
      <c r="B269" s="113" t="s">
        <v>1147</v>
      </c>
      <c r="C269" s="113">
        <v>1.9790000000000001</v>
      </c>
      <c r="D269" s="115">
        <v>42751</v>
      </c>
    </row>
    <row r="270" spans="1:4">
      <c r="A270" s="113" t="s">
        <v>1784</v>
      </c>
      <c r="B270" s="113" t="s">
        <v>1147</v>
      </c>
      <c r="C270" s="113">
        <v>1.9570000000000001</v>
      </c>
      <c r="D270" s="115">
        <v>42751</v>
      </c>
    </row>
    <row r="271" spans="1:4">
      <c r="A271" s="113" t="s">
        <v>1783</v>
      </c>
      <c r="B271" s="113" t="s">
        <v>1147</v>
      </c>
      <c r="C271" s="113">
        <v>2.069</v>
      </c>
      <c r="D271" s="115">
        <v>42751</v>
      </c>
    </row>
    <row r="272" spans="1:4">
      <c r="A272" s="113" t="s">
        <v>1782</v>
      </c>
      <c r="B272" s="113" t="s">
        <v>1147</v>
      </c>
      <c r="C272" s="113">
        <v>2.1389999999999998</v>
      </c>
      <c r="D272" s="115">
        <v>42751</v>
      </c>
    </row>
    <row r="273" spans="1:4">
      <c r="A273" s="113" t="s">
        <v>1781</v>
      </c>
      <c r="B273" s="113" t="s">
        <v>1147</v>
      </c>
      <c r="C273" s="113">
        <v>2.0419999999999998</v>
      </c>
      <c r="D273" s="115">
        <v>42751</v>
      </c>
    </row>
    <row r="274" spans="1:4">
      <c r="A274" s="113" t="s">
        <v>1780</v>
      </c>
      <c r="B274" s="113" t="s">
        <v>1147</v>
      </c>
      <c r="C274" s="113">
        <v>2.0139999999999998</v>
      </c>
      <c r="D274" s="115">
        <v>42751</v>
      </c>
    </row>
    <row r="275" spans="1:4">
      <c r="A275" s="113" t="s">
        <v>1779</v>
      </c>
      <c r="B275" s="113" t="s">
        <v>1147</v>
      </c>
      <c r="C275" s="113">
        <v>2.0950000000000002</v>
      </c>
      <c r="D275" s="115">
        <v>42751</v>
      </c>
    </row>
    <row r="276" spans="1:4">
      <c r="A276" s="113" t="s">
        <v>1778</v>
      </c>
      <c r="B276" s="113" t="s">
        <v>1147</v>
      </c>
      <c r="C276" s="113">
        <v>2.0649999999999999</v>
      </c>
      <c r="D276" s="115">
        <v>42751</v>
      </c>
    </row>
    <row r="277" spans="1:4">
      <c r="A277" s="113" t="s">
        <v>1777</v>
      </c>
      <c r="B277" s="113" t="s">
        <v>1147</v>
      </c>
      <c r="C277" s="113">
        <v>2.073</v>
      </c>
      <c r="D277" s="115">
        <v>42751</v>
      </c>
    </row>
    <row r="278" spans="1:4">
      <c r="A278" s="113" t="s">
        <v>1776</v>
      </c>
      <c r="B278" s="113" t="s">
        <v>1147</v>
      </c>
      <c r="C278" s="113">
        <v>2.12</v>
      </c>
      <c r="D278" s="115">
        <v>42751</v>
      </c>
    </row>
    <row r="279" spans="1:4">
      <c r="A279" s="113" t="s">
        <v>1775</v>
      </c>
      <c r="B279" s="113" t="s">
        <v>1147</v>
      </c>
      <c r="C279" s="113">
        <v>2.097</v>
      </c>
      <c r="D279" s="115">
        <v>42751</v>
      </c>
    </row>
    <row r="280" spans="1:4">
      <c r="A280" s="113" t="s">
        <v>1774</v>
      </c>
      <c r="B280" s="113" t="s">
        <v>1147</v>
      </c>
      <c r="C280" s="113">
        <v>1.966</v>
      </c>
      <c r="D280" s="115">
        <v>42751</v>
      </c>
    </row>
    <row r="281" spans="1:4">
      <c r="A281" s="113" t="s">
        <v>1773</v>
      </c>
      <c r="B281" s="113" t="s">
        <v>1147</v>
      </c>
      <c r="C281" s="113">
        <v>1.93</v>
      </c>
      <c r="D281" s="115">
        <v>42751</v>
      </c>
    </row>
    <row r="282" spans="1:4">
      <c r="A282" s="113" t="s">
        <v>1772</v>
      </c>
      <c r="B282" s="113" t="s">
        <v>1147</v>
      </c>
      <c r="C282" s="113">
        <v>2.0049999999999999</v>
      </c>
      <c r="D282" s="115">
        <v>42751</v>
      </c>
    </row>
    <row r="283" spans="1:4">
      <c r="A283" s="113" t="s">
        <v>1771</v>
      </c>
      <c r="B283" s="113" t="s">
        <v>1147</v>
      </c>
      <c r="C283" s="113">
        <v>2.0369999999999999</v>
      </c>
      <c r="D283" s="115">
        <v>42751</v>
      </c>
    </row>
    <row r="284" spans="1:4">
      <c r="A284" s="113" t="s">
        <v>1770</v>
      </c>
      <c r="B284" s="113" t="s">
        <v>1147</v>
      </c>
      <c r="C284" s="113">
        <v>1.9450000000000001</v>
      </c>
      <c r="D284" s="115">
        <v>42751</v>
      </c>
    </row>
    <row r="285" spans="1:4">
      <c r="A285" s="113" t="s">
        <v>1769</v>
      </c>
      <c r="B285" s="113" t="s">
        <v>1147</v>
      </c>
      <c r="C285" s="113">
        <v>2.0419999999999998</v>
      </c>
      <c r="D285" s="115">
        <v>42751</v>
      </c>
    </row>
    <row r="286" spans="1:4">
      <c r="A286" s="113" t="s">
        <v>1768</v>
      </c>
      <c r="B286" s="113" t="s">
        <v>1147</v>
      </c>
      <c r="C286" s="113">
        <v>1.9730000000000001</v>
      </c>
      <c r="D286" s="115">
        <v>42751</v>
      </c>
    </row>
    <row r="287" spans="1:4">
      <c r="A287" s="113" t="s">
        <v>1767</v>
      </c>
      <c r="B287" s="113" t="s">
        <v>1147</v>
      </c>
      <c r="C287" s="113">
        <v>1.8660000000000001</v>
      </c>
      <c r="D287" s="115">
        <v>42751</v>
      </c>
    </row>
    <row r="288" spans="1:4">
      <c r="A288" s="113" t="s">
        <v>1766</v>
      </c>
      <c r="B288" s="113" t="s">
        <v>1147</v>
      </c>
      <c r="C288" s="113">
        <v>2.0760000000000001</v>
      </c>
      <c r="D288" s="115">
        <v>42751</v>
      </c>
    </row>
    <row r="289" spans="1:4">
      <c r="A289" s="113" t="s">
        <v>1765</v>
      </c>
      <c r="B289" s="113" t="s">
        <v>1147</v>
      </c>
      <c r="C289" s="113">
        <v>2.1240000000000001</v>
      </c>
      <c r="D289" s="115">
        <v>42751</v>
      </c>
    </row>
    <row r="290" spans="1:4">
      <c r="A290" s="113" t="s">
        <v>1764</v>
      </c>
      <c r="B290" s="113" t="s">
        <v>1147</v>
      </c>
      <c r="C290" s="113">
        <v>2.0710000000000002</v>
      </c>
      <c r="D290" s="115">
        <v>42751</v>
      </c>
    </row>
    <row r="291" spans="1:4">
      <c r="A291" s="113" t="s">
        <v>1763</v>
      </c>
      <c r="B291" s="113" t="s">
        <v>1147</v>
      </c>
      <c r="C291" s="113">
        <v>1.9970000000000001</v>
      </c>
      <c r="D291" s="115">
        <v>42751</v>
      </c>
    </row>
    <row r="292" spans="1:4">
      <c r="A292" s="113" t="s">
        <v>1762</v>
      </c>
      <c r="B292" s="113" t="s">
        <v>1147</v>
      </c>
      <c r="C292" s="113">
        <v>1.9830000000000001</v>
      </c>
      <c r="D292" s="115">
        <v>42751</v>
      </c>
    </row>
    <row r="293" spans="1:4">
      <c r="A293" s="113" t="s">
        <v>1761</v>
      </c>
      <c r="B293" s="113" t="s">
        <v>1147</v>
      </c>
      <c r="C293" s="113">
        <v>2.093</v>
      </c>
      <c r="D293" s="115">
        <v>42751</v>
      </c>
    </row>
    <row r="294" spans="1:4">
      <c r="A294" s="113" t="s">
        <v>1760</v>
      </c>
      <c r="B294" s="113" t="s">
        <v>1147</v>
      </c>
      <c r="C294" s="113">
        <v>2.0539999999999998</v>
      </c>
      <c r="D294" s="115">
        <v>42751</v>
      </c>
    </row>
    <row r="295" spans="1:4">
      <c r="A295" s="113" t="s">
        <v>1759</v>
      </c>
      <c r="B295" s="113" t="s">
        <v>1147</v>
      </c>
      <c r="C295" s="113">
        <v>2.0880000000000001</v>
      </c>
      <c r="D295" s="115">
        <v>42751</v>
      </c>
    </row>
    <row r="296" spans="1:4">
      <c r="A296" s="113" t="s">
        <v>1758</v>
      </c>
      <c r="B296" s="113" t="s">
        <v>1147</v>
      </c>
      <c r="C296" s="113">
        <v>2.0289999999999999</v>
      </c>
      <c r="D296" s="115">
        <v>42751</v>
      </c>
    </row>
    <row r="297" spans="1:4">
      <c r="A297" s="113" t="s">
        <v>1757</v>
      </c>
      <c r="B297" s="113" t="s">
        <v>1147</v>
      </c>
      <c r="C297" s="113">
        <v>2.0699999999999998</v>
      </c>
      <c r="D297" s="115">
        <v>42751</v>
      </c>
    </row>
    <row r="298" spans="1:4">
      <c r="A298" s="113" t="s">
        <v>1756</v>
      </c>
      <c r="B298" s="113" t="s">
        <v>1147</v>
      </c>
      <c r="C298" s="113">
        <v>1.994</v>
      </c>
      <c r="D298" s="115">
        <v>42751</v>
      </c>
    </row>
    <row r="299" spans="1:4">
      <c r="A299" s="113" t="s">
        <v>1755</v>
      </c>
      <c r="B299" s="113" t="s">
        <v>1147</v>
      </c>
      <c r="C299" s="113">
        <v>2.0379999999999998</v>
      </c>
      <c r="D299" s="115">
        <v>42751</v>
      </c>
    </row>
    <row r="300" spans="1:4">
      <c r="A300" s="113" t="s">
        <v>1754</v>
      </c>
      <c r="B300" s="113" t="s">
        <v>1147</v>
      </c>
      <c r="C300" s="113">
        <v>2.0539999999999998</v>
      </c>
      <c r="D300" s="115">
        <v>42751</v>
      </c>
    </row>
    <row r="301" spans="1:4">
      <c r="A301" s="113" t="s">
        <v>1753</v>
      </c>
      <c r="B301" s="113" t="s">
        <v>1147</v>
      </c>
      <c r="C301" s="113">
        <v>1.9419999999999999</v>
      </c>
      <c r="D301" s="115">
        <v>42751</v>
      </c>
    </row>
    <row r="302" spans="1:4">
      <c r="A302" s="113" t="s">
        <v>1752</v>
      </c>
      <c r="B302" s="113" t="s">
        <v>1147</v>
      </c>
      <c r="C302" s="113">
        <v>2.0550000000000002</v>
      </c>
      <c r="D302" s="115">
        <v>42751</v>
      </c>
    </row>
    <row r="303" spans="1:4">
      <c r="A303" s="113" t="s">
        <v>1751</v>
      </c>
      <c r="B303" s="113" t="s">
        <v>1147</v>
      </c>
      <c r="C303" s="113">
        <v>2.0110000000000001</v>
      </c>
      <c r="D303" s="115">
        <v>42751</v>
      </c>
    </row>
    <row r="304" spans="1:4">
      <c r="A304" s="113" t="s">
        <v>1750</v>
      </c>
      <c r="B304" s="113" t="s">
        <v>1147</v>
      </c>
      <c r="C304" s="113">
        <v>2.052</v>
      </c>
      <c r="D304" s="115">
        <v>42751</v>
      </c>
    </row>
    <row r="305" spans="1:4">
      <c r="A305" s="113" t="s">
        <v>1749</v>
      </c>
      <c r="B305" s="113" t="s">
        <v>1147</v>
      </c>
      <c r="C305" s="113">
        <v>1.9379999999999999</v>
      </c>
      <c r="D305" s="115">
        <v>42751</v>
      </c>
    </row>
    <row r="306" spans="1:4">
      <c r="A306" s="113" t="s">
        <v>1748</v>
      </c>
      <c r="B306" s="113" t="s">
        <v>1147</v>
      </c>
      <c r="C306" s="113">
        <v>0.93100000000000005</v>
      </c>
      <c r="D306" s="115">
        <v>42751</v>
      </c>
    </row>
    <row r="307" spans="1:4">
      <c r="A307" s="113" t="s">
        <v>1747</v>
      </c>
      <c r="B307" s="113" t="s">
        <v>1147</v>
      </c>
      <c r="C307" s="113">
        <v>1.9850000000000001</v>
      </c>
      <c r="D307" s="115">
        <v>42751</v>
      </c>
    </row>
    <row r="308" spans="1:4">
      <c r="A308" s="113" t="s">
        <v>1746</v>
      </c>
      <c r="B308" s="113" t="s">
        <v>1147</v>
      </c>
      <c r="C308" s="113">
        <v>1.9490000000000001</v>
      </c>
      <c r="D308" s="115">
        <v>42751</v>
      </c>
    </row>
    <row r="309" spans="1:4">
      <c r="A309" s="113" t="s">
        <v>1745</v>
      </c>
      <c r="B309" s="113" t="s">
        <v>1147</v>
      </c>
      <c r="C309" s="113">
        <v>2.0960000000000001</v>
      </c>
      <c r="D309" s="115">
        <v>42751</v>
      </c>
    </row>
    <row r="310" spans="1:4">
      <c r="A310" s="113" t="s">
        <v>1744</v>
      </c>
      <c r="B310" s="113" t="s">
        <v>1147</v>
      </c>
      <c r="C310" s="113">
        <v>2.048</v>
      </c>
      <c r="D310" s="115">
        <v>42751</v>
      </c>
    </row>
    <row r="311" spans="1:4">
      <c r="A311" s="113" t="s">
        <v>1743</v>
      </c>
      <c r="B311" s="113" t="s">
        <v>1147</v>
      </c>
      <c r="C311" s="113">
        <v>1.9810000000000001</v>
      </c>
      <c r="D311" s="115">
        <v>42751</v>
      </c>
    </row>
    <row r="312" spans="1:4">
      <c r="A312" s="113" t="s">
        <v>1742</v>
      </c>
      <c r="B312" s="113" t="s">
        <v>1147</v>
      </c>
      <c r="C312" s="113">
        <v>1.982</v>
      </c>
      <c r="D312" s="115">
        <v>42751</v>
      </c>
    </row>
    <row r="313" spans="1:4">
      <c r="A313" s="113" t="s">
        <v>1741</v>
      </c>
      <c r="B313" s="113" t="s">
        <v>1147</v>
      </c>
      <c r="C313" s="113">
        <v>2.0579999999999998</v>
      </c>
      <c r="D313" s="115">
        <v>42751</v>
      </c>
    </row>
    <row r="314" spans="1:4">
      <c r="A314" s="113" t="s">
        <v>1740</v>
      </c>
      <c r="B314" s="113" t="s">
        <v>1147</v>
      </c>
      <c r="C314" s="113">
        <v>2.0459999999999998</v>
      </c>
      <c r="D314" s="115">
        <v>42751</v>
      </c>
    </row>
    <row r="315" spans="1:4">
      <c r="A315" s="113" t="s">
        <v>1739</v>
      </c>
      <c r="B315" s="113" t="s">
        <v>1147</v>
      </c>
      <c r="C315" s="113">
        <v>1.98</v>
      </c>
      <c r="D315" s="115">
        <v>42751</v>
      </c>
    </row>
    <row r="316" spans="1:4">
      <c r="A316" s="113" t="s">
        <v>1738</v>
      </c>
      <c r="B316" s="113" t="s">
        <v>1147</v>
      </c>
      <c r="C316" s="113">
        <v>2.0179999999999998</v>
      </c>
      <c r="D316" s="115">
        <v>42751</v>
      </c>
    </row>
    <row r="317" spans="1:4">
      <c r="A317" s="113" t="s">
        <v>1737</v>
      </c>
      <c r="B317" s="113" t="s">
        <v>1147</v>
      </c>
      <c r="C317" s="113">
        <v>1.923</v>
      </c>
      <c r="D317" s="115">
        <v>42751</v>
      </c>
    </row>
    <row r="318" spans="1:4">
      <c r="A318" s="113" t="s">
        <v>1736</v>
      </c>
      <c r="B318" s="113" t="s">
        <v>1147</v>
      </c>
      <c r="C318" s="113">
        <v>2.0430000000000001</v>
      </c>
      <c r="D318" s="115">
        <v>42751</v>
      </c>
    </row>
    <row r="319" spans="1:4">
      <c r="A319" s="113" t="s">
        <v>1735</v>
      </c>
      <c r="B319" s="113" t="s">
        <v>1147</v>
      </c>
      <c r="C319" s="113">
        <v>2.0960000000000001</v>
      </c>
      <c r="D319" s="115">
        <v>42751</v>
      </c>
    </row>
    <row r="320" spans="1:4">
      <c r="A320" s="113" t="s">
        <v>1734</v>
      </c>
      <c r="B320" s="113" t="s">
        <v>1147</v>
      </c>
      <c r="C320" s="113">
        <v>2.0579999999999998</v>
      </c>
      <c r="D320" s="115">
        <v>42751</v>
      </c>
    </row>
    <row r="321" spans="1:4">
      <c r="A321" s="113" t="s">
        <v>1733</v>
      </c>
      <c r="B321" s="113" t="s">
        <v>1147</v>
      </c>
      <c r="C321" s="113">
        <v>2.073</v>
      </c>
      <c r="D321" s="115">
        <v>42751</v>
      </c>
    </row>
    <row r="322" spans="1:4">
      <c r="A322" s="113" t="s">
        <v>1732</v>
      </c>
      <c r="B322" s="113" t="s">
        <v>1147</v>
      </c>
      <c r="C322" s="113">
        <v>1.929</v>
      </c>
      <c r="D322" s="115">
        <v>42751</v>
      </c>
    </row>
    <row r="323" spans="1:4">
      <c r="A323" s="113" t="s">
        <v>1731</v>
      </c>
      <c r="B323" s="113" t="s">
        <v>1147</v>
      </c>
      <c r="C323" s="113">
        <v>2.012</v>
      </c>
      <c r="D323" s="115">
        <v>42751</v>
      </c>
    </row>
    <row r="324" spans="1:4">
      <c r="A324" s="113" t="s">
        <v>1730</v>
      </c>
      <c r="B324" s="113" t="s">
        <v>1147</v>
      </c>
      <c r="C324" s="113">
        <v>2.044</v>
      </c>
      <c r="D324" s="115">
        <v>42751</v>
      </c>
    </row>
    <row r="325" spans="1:4">
      <c r="A325" s="113" t="s">
        <v>1729</v>
      </c>
      <c r="B325" s="113" t="s">
        <v>1147</v>
      </c>
      <c r="C325" s="113">
        <v>1.9179999999999999</v>
      </c>
      <c r="D325" s="115">
        <v>42751</v>
      </c>
    </row>
    <row r="326" spans="1:4">
      <c r="A326" s="113" t="s">
        <v>1728</v>
      </c>
      <c r="B326" s="113" t="s">
        <v>1147</v>
      </c>
      <c r="C326" s="113">
        <v>2.0169999999999999</v>
      </c>
      <c r="D326" s="115">
        <v>42751</v>
      </c>
    </row>
    <row r="327" spans="1:4">
      <c r="A327" s="113" t="s">
        <v>1727</v>
      </c>
      <c r="B327" s="113" t="s">
        <v>1147</v>
      </c>
      <c r="C327" s="113">
        <v>1.97</v>
      </c>
      <c r="D327" s="115">
        <v>42751</v>
      </c>
    </row>
    <row r="328" spans="1:4">
      <c r="A328" s="113" t="s">
        <v>1726</v>
      </c>
      <c r="B328" s="113" t="s">
        <v>1147</v>
      </c>
      <c r="C328" s="113">
        <v>2.0430000000000001</v>
      </c>
      <c r="D328" s="115">
        <v>42751</v>
      </c>
    </row>
    <row r="329" spans="1:4">
      <c r="A329" s="113" t="s">
        <v>1725</v>
      </c>
      <c r="B329" s="113" t="s">
        <v>1147</v>
      </c>
      <c r="C329" s="113">
        <v>1.8959999999999999</v>
      </c>
      <c r="D329" s="115">
        <v>42751</v>
      </c>
    </row>
    <row r="330" spans="1:4">
      <c r="A330" s="113" t="s">
        <v>1724</v>
      </c>
      <c r="B330" s="113" t="s">
        <v>1147</v>
      </c>
      <c r="C330" s="113">
        <v>2.04</v>
      </c>
      <c r="D330" s="115">
        <v>42751</v>
      </c>
    </row>
    <row r="331" spans="1:4">
      <c r="A331" s="113" t="s">
        <v>1723</v>
      </c>
      <c r="B331" s="113" t="s">
        <v>1147</v>
      </c>
      <c r="C331" s="113">
        <v>2.105</v>
      </c>
      <c r="D331" s="115">
        <v>42751</v>
      </c>
    </row>
    <row r="332" spans="1:4">
      <c r="A332" s="113" t="s">
        <v>1722</v>
      </c>
      <c r="B332" s="113" t="s">
        <v>1147</v>
      </c>
      <c r="C332" s="113">
        <v>2.1309999999999998</v>
      </c>
      <c r="D332" s="115">
        <v>42751</v>
      </c>
    </row>
    <row r="333" spans="1:4">
      <c r="A333" s="113" t="s">
        <v>1721</v>
      </c>
      <c r="B333" s="113" t="s">
        <v>1147</v>
      </c>
      <c r="C333" s="113">
        <v>1.9550000000000001</v>
      </c>
      <c r="D333" s="115">
        <v>42751</v>
      </c>
    </row>
    <row r="334" spans="1:4">
      <c r="A334" s="113" t="s">
        <v>1720</v>
      </c>
      <c r="B334" s="113" t="s">
        <v>1147</v>
      </c>
      <c r="C334" s="113">
        <v>2.1379999999999999</v>
      </c>
      <c r="D334" s="115">
        <v>42751</v>
      </c>
    </row>
    <row r="335" spans="1:4">
      <c r="A335" s="113" t="s">
        <v>1719</v>
      </c>
      <c r="B335" s="113" t="s">
        <v>1147</v>
      </c>
      <c r="C335" s="113">
        <v>2.0550000000000002</v>
      </c>
      <c r="D335" s="115">
        <v>42751</v>
      </c>
    </row>
    <row r="336" spans="1:4">
      <c r="A336" s="113" t="s">
        <v>1718</v>
      </c>
      <c r="B336" s="113" t="s">
        <v>1147</v>
      </c>
      <c r="C336" s="113">
        <v>2.121</v>
      </c>
      <c r="D336" s="115">
        <v>42751</v>
      </c>
    </row>
    <row r="337" spans="1:4">
      <c r="A337" s="113" t="s">
        <v>1717</v>
      </c>
      <c r="B337" s="113" t="s">
        <v>1147</v>
      </c>
      <c r="C337" s="113">
        <v>2.0990000000000002</v>
      </c>
      <c r="D337" s="115">
        <v>42751</v>
      </c>
    </row>
    <row r="338" spans="1:4">
      <c r="A338" s="113" t="s">
        <v>1716</v>
      </c>
      <c r="B338" s="113" t="s">
        <v>1147</v>
      </c>
      <c r="C338" s="113">
        <v>2.0710000000000002</v>
      </c>
      <c r="D338" s="115">
        <v>42751</v>
      </c>
    </row>
    <row r="339" spans="1:4">
      <c r="A339" s="113" t="s">
        <v>1715</v>
      </c>
      <c r="B339" s="113" t="s">
        <v>1147</v>
      </c>
      <c r="C339" s="113">
        <v>1.956</v>
      </c>
      <c r="D339" s="115">
        <v>42751</v>
      </c>
    </row>
    <row r="340" spans="1:4">
      <c r="A340" s="113" t="s">
        <v>1714</v>
      </c>
      <c r="B340" s="113" t="s">
        <v>1147</v>
      </c>
      <c r="C340" s="113">
        <v>1.9950000000000001</v>
      </c>
      <c r="D340" s="115">
        <v>42751</v>
      </c>
    </row>
    <row r="341" spans="1:4">
      <c r="A341" s="113" t="s">
        <v>1713</v>
      </c>
      <c r="B341" s="113" t="s">
        <v>1147</v>
      </c>
      <c r="C341" s="113">
        <v>1.8680000000000001</v>
      </c>
      <c r="D341" s="115">
        <v>42751</v>
      </c>
    </row>
    <row r="342" spans="1:4">
      <c r="A342" s="113" t="s">
        <v>1712</v>
      </c>
      <c r="B342" s="113" t="s">
        <v>1147</v>
      </c>
      <c r="C342" s="113">
        <v>1.946</v>
      </c>
      <c r="D342" s="115">
        <v>42751</v>
      </c>
    </row>
    <row r="343" spans="1:4">
      <c r="A343" s="113" t="s">
        <v>1711</v>
      </c>
      <c r="B343" s="113" t="s">
        <v>1147</v>
      </c>
      <c r="C343" s="113">
        <v>2.0219999999999998</v>
      </c>
      <c r="D343" s="115">
        <v>42751</v>
      </c>
    </row>
    <row r="344" spans="1:4">
      <c r="A344" s="113" t="s">
        <v>1710</v>
      </c>
      <c r="B344" s="113" t="s">
        <v>1147</v>
      </c>
      <c r="C344" s="113">
        <v>2.0150000000000001</v>
      </c>
      <c r="D344" s="115">
        <v>42751</v>
      </c>
    </row>
    <row r="345" spans="1:4">
      <c r="A345" s="113" t="s">
        <v>1709</v>
      </c>
      <c r="B345" s="113" t="s">
        <v>1147</v>
      </c>
      <c r="C345" s="113">
        <v>1.954</v>
      </c>
      <c r="D345" s="115">
        <v>42751</v>
      </c>
    </row>
    <row r="346" spans="1:4">
      <c r="A346" s="113" t="s">
        <v>1708</v>
      </c>
      <c r="B346" s="113" t="s">
        <v>1147</v>
      </c>
      <c r="C346" s="113">
        <v>1.9039999999999999</v>
      </c>
      <c r="D346" s="115">
        <v>42751</v>
      </c>
    </row>
    <row r="347" spans="1:4">
      <c r="A347" s="113" t="s">
        <v>1707</v>
      </c>
      <c r="B347" s="113" t="s">
        <v>1147</v>
      </c>
      <c r="C347" s="113">
        <v>1.8340000000000001</v>
      </c>
      <c r="D347" s="115">
        <v>42751</v>
      </c>
    </row>
    <row r="348" spans="1:4">
      <c r="A348" s="113" t="s">
        <v>1706</v>
      </c>
      <c r="B348" s="113" t="s">
        <v>1147</v>
      </c>
      <c r="C348" s="113">
        <v>1.93</v>
      </c>
      <c r="D348" s="115">
        <v>42751</v>
      </c>
    </row>
    <row r="349" spans="1:4">
      <c r="A349" s="113" t="s">
        <v>1705</v>
      </c>
      <c r="B349" s="113" t="s">
        <v>1147</v>
      </c>
      <c r="C349" s="113">
        <v>2.012</v>
      </c>
      <c r="D349" s="115">
        <v>42751</v>
      </c>
    </row>
    <row r="350" spans="1:4">
      <c r="A350" s="113" t="s">
        <v>1704</v>
      </c>
      <c r="B350" s="113" t="s">
        <v>1147</v>
      </c>
      <c r="C350" s="113">
        <v>2.012</v>
      </c>
      <c r="D350" s="115">
        <v>42751</v>
      </c>
    </row>
    <row r="351" spans="1:4">
      <c r="A351" s="113" t="s">
        <v>1703</v>
      </c>
      <c r="B351" s="113" t="s">
        <v>1147</v>
      </c>
      <c r="C351" s="113">
        <v>1.8919999999999999</v>
      </c>
      <c r="D351" s="115">
        <v>42751</v>
      </c>
    </row>
    <row r="352" spans="1:4">
      <c r="A352" s="113" t="s">
        <v>1702</v>
      </c>
      <c r="B352" s="113" t="s">
        <v>1147</v>
      </c>
      <c r="C352" s="113">
        <v>2.0139999999999998</v>
      </c>
      <c r="D352" s="115">
        <v>42751</v>
      </c>
    </row>
    <row r="353" spans="1:4">
      <c r="A353" s="113" t="s">
        <v>1701</v>
      </c>
      <c r="B353" s="113" t="s">
        <v>1147</v>
      </c>
      <c r="C353" s="113">
        <v>1.9450000000000001</v>
      </c>
      <c r="D353" s="115">
        <v>42751</v>
      </c>
    </row>
    <row r="354" spans="1:4">
      <c r="A354" s="113" t="s">
        <v>1700</v>
      </c>
      <c r="B354" s="113" t="s">
        <v>1147</v>
      </c>
      <c r="C354" s="113">
        <v>2.0640000000000001</v>
      </c>
      <c r="D354" s="115">
        <v>42751</v>
      </c>
    </row>
    <row r="355" spans="1:4">
      <c r="A355" s="113" t="s">
        <v>1699</v>
      </c>
      <c r="B355" s="113" t="s">
        <v>1147</v>
      </c>
      <c r="C355" s="113">
        <v>1.909</v>
      </c>
      <c r="D355" s="115">
        <v>42751</v>
      </c>
    </row>
    <row r="356" spans="1:4">
      <c r="A356" s="113" t="s">
        <v>1698</v>
      </c>
      <c r="B356" s="113" t="s">
        <v>1147</v>
      </c>
      <c r="C356" s="113">
        <v>1.9490000000000001</v>
      </c>
      <c r="D356" s="115">
        <v>42751</v>
      </c>
    </row>
    <row r="357" spans="1:4">
      <c r="A357" s="113" t="s">
        <v>1697</v>
      </c>
      <c r="B357" s="113" t="s">
        <v>1147</v>
      </c>
      <c r="C357" s="113">
        <v>1.988</v>
      </c>
      <c r="D357" s="115">
        <v>42751</v>
      </c>
    </row>
    <row r="358" spans="1:4">
      <c r="A358" s="113" t="s">
        <v>1696</v>
      </c>
      <c r="B358" s="113" t="s">
        <v>1147</v>
      </c>
      <c r="C358" s="113">
        <v>1.835</v>
      </c>
      <c r="D358" s="115">
        <v>42751</v>
      </c>
    </row>
    <row r="359" spans="1:4">
      <c r="A359" s="113" t="s">
        <v>1695</v>
      </c>
      <c r="B359" s="113" t="s">
        <v>1147</v>
      </c>
      <c r="C359" s="113">
        <v>2.0489999999999999</v>
      </c>
      <c r="D359" s="115">
        <v>42751</v>
      </c>
    </row>
    <row r="360" spans="1:4">
      <c r="A360" s="113" t="s">
        <v>1694</v>
      </c>
      <c r="B360" s="113" t="s">
        <v>1147</v>
      </c>
      <c r="C360" s="113">
        <v>1.9870000000000001</v>
      </c>
      <c r="D360" s="115">
        <v>42751</v>
      </c>
    </row>
    <row r="361" spans="1:4">
      <c r="A361" s="113" t="s">
        <v>1693</v>
      </c>
      <c r="B361" s="113" t="s">
        <v>1147</v>
      </c>
      <c r="C361" s="113">
        <v>1.996</v>
      </c>
      <c r="D361" s="115">
        <v>42751</v>
      </c>
    </row>
    <row r="362" spans="1:4">
      <c r="A362" s="113" t="s">
        <v>1692</v>
      </c>
      <c r="B362" s="113" t="s">
        <v>1147</v>
      </c>
      <c r="C362" s="113">
        <v>2.016</v>
      </c>
      <c r="D362" s="115">
        <v>42751</v>
      </c>
    </row>
    <row r="363" spans="1:4">
      <c r="A363" s="113" t="s">
        <v>1691</v>
      </c>
      <c r="B363" s="113" t="s">
        <v>1147</v>
      </c>
      <c r="C363" s="113">
        <v>1.9790000000000001</v>
      </c>
      <c r="D363" s="115">
        <v>42751</v>
      </c>
    </row>
    <row r="364" spans="1:4">
      <c r="A364" s="113" t="s">
        <v>1690</v>
      </c>
      <c r="B364" s="113" t="s">
        <v>1147</v>
      </c>
      <c r="C364" s="113">
        <v>2.0099999999999998</v>
      </c>
      <c r="D364" s="115">
        <v>42751</v>
      </c>
    </row>
    <row r="365" spans="1:4">
      <c r="A365" s="113" t="s">
        <v>1689</v>
      </c>
      <c r="B365" s="113" t="s">
        <v>1147</v>
      </c>
      <c r="C365" s="113">
        <v>2.0590000000000002</v>
      </c>
      <c r="D365" s="115">
        <v>42751</v>
      </c>
    </row>
    <row r="366" spans="1:4">
      <c r="A366" s="113" t="s">
        <v>1688</v>
      </c>
      <c r="B366" s="113" t="s">
        <v>1147</v>
      </c>
      <c r="C366" s="113">
        <v>2.0659999999999998</v>
      </c>
      <c r="D366" s="115">
        <v>42751</v>
      </c>
    </row>
    <row r="367" spans="1:4">
      <c r="A367" s="113" t="s">
        <v>1687</v>
      </c>
      <c r="B367" s="113" t="s">
        <v>1147</v>
      </c>
      <c r="C367" s="113">
        <v>2.02</v>
      </c>
      <c r="D367" s="115">
        <v>42751</v>
      </c>
    </row>
    <row r="368" spans="1:4">
      <c r="A368" s="113" t="s">
        <v>1686</v>
      </c>
      <c r="B368" s="113" t="s">
        <v>1147</v>
      </c>
      <c r="C368" s="113">
        <v>2.0569999999999999</v>
      </c>
      <c r="D368" s="115">
        <v>42751</v>
      </c>
    </row>
    <row r="369" spans="1:4">
      <c r="A369" s="113" t="s">
        <v>1685</v>
      </c>
      <c r="B369" s="113" t="s">
        <v>1147</v>
      </c>
      <c r="C369" s="113">
        <v>1.954</v>
      </c>
      <c r="D369" s="115">
        <v>42751</v>
      </c>
    </row>
    <row r="370" spans="1:4">
      <c r="A370" s="113" t="s">
        <v>1684</v>
      </c>
      <c r="B370" s="113" t="s">
        <v>1147</v>
      </c>
      <c r="C370" s="113">
        <v>2.1070000000000002</v>
      </c>
      <c r="D370" s="115">
        <v>42751</v>
      </c>
    </row>
    <row r="371" spans="1:4">
      <c r="A371" s="113" t="s">
        <v>1683</v>
      </c>
      <c r="B371" s="113" t="s">
        <v>1147</v>
      </c>
      <c r="C371" s="113">
        <v>2.0990000000000002</v>
      </c>
      <c r="D371" s="115">
        <v>42751</v>
      </c>
    </row>
    <row r="372" spans="1:4">
      <c r="A372" s="113" t="s">
        <v>1682</v>
      </c>
      <c r="B372" s="113" t="s">
        <v>1147</v>
      </c>
      <c r="C372" s="113">
        <v>2.1709999999999998</v>
      </c>
      <c r="D372" s="115">
        <v>42751</v>
      </c>
    </row>
    <row r="373" spans="1:4">
      <c r="A373" s="113" t="s">
        <v>1681</v>
      </c>
      <c r="B373" s="113" t="s">
        <v>1147</v>
      </c>
      <c r="C373" s="113">
        <v>2.1219999999999999</v>
      </c>
      <c r="D373" s="115">
        <v>42751</v>
      </c>
    </row>
    <row r="374" spans="1:4">
      <c r="A374" s="113" t="s">
        <v>1680</v>
      </c>
      <c r="B374" s="113" t="s">
        <v>1147</v>
      </c>
      <c r="C374" s="113">
        <v>2.0619999999999998</v>
      </c>
      <c r="D374" s="115">
        <v>42751</v>
      </c>
    </row>
    <row r="375" spans="1:4">
      <c r="A375" s="113" t="s">
        <v>1679</v>
      </c>
      <c r="B375" s="113" t="s">
        <v>1147</v>
      </c>
      <c r="C375" s="113">
        <v>2.06</v>
      </c>
      <c r="D375" s="115">
        <v>42751</v>
      </c>
    </row>
    <row r="376" spans="1:4">
      <c r="A376" s="113" t="s">
        <v>1678</v>
      </c>
      <c r="B376" s="113" t="s">
        <v>1147</v>
      </c>
      <c r="C376" s="113">
        <v>2.1539999999999999</v>
      </c>
      <c r="D376" s="115">
        <v>42751</v>
      </c>
    </row>
    <row r="377" spans="1:4">
      <c r="A377" s="113" t="s">
        <v>1677</v>
      </c>
      <c r="B377" s="113" t="s">
        <v>1147</v>
      </c>
      <c r="C377" s="113">
        <v>2.1</v>
      </c>
      <c r="D377" s="115">
        <v>42751</v>
      </c>
    </row>
    <row r="378" spans="1:4">
      <c r="A378" s="113" t="s">
        <v>1676</v>
      </c>
      <c r="B378" s="113" t="s">
        <v>1147</v>
      </c>
      <c r="C378" s="113">
        <v>2.024</v>
      </c>
      <c r="D378" s="115">
        <v>42751</v>
      </c>
    </row>
    <row r="379" spans="1:4">
      <c r="A379" s="113" t="s">
        <v>1675</v>
      </c>
      <c r="B379" s="113" t="s">
        <v>1147</v>
      </c>
      <c r="C379" s="113">
        <v>1.9810000000000001</v>
      </c>
      <c r="D379" s="115">
        <v>42751</v>
      </c>
    </row>
    <row r="380" spans="1:4">
      <c r="A380" s="113" t="s">
        <v>1674</v>
      </c>
      <c r="B380" s="113" t="s">
        <v>1147</v>
      </c>
      <c r="C380" s="113">
        <v>2.0329999999999999</v>
      </c>
      <c r="D380" s="115">
        <v>42751</v>
      </c>
    </row>
    <row r="381" spans="1:4">
      <c r="A381" s="113" t="s">
        <v>1673</v>
      </c>
      <c r="B381" s="113" t="s">
        <v>1147</v>
      </c>
      <c r="C381" s="113">
        <v>2.1030000000000002</v>
      </c>
      <c r="D381" s="115">
        <v>42751</v>
      </c>
    </row>
    <row r="382" spans="1:4">
      <c r="A382" s="113" t="s">
        <v>1672</v>
      </c>
      <c r="B382" s="113" t="s">
        <v>1147</v>
      </c>
      <c r="C382" s="113">
        <v>2.0830000000000002</v>
      </c>
      <c r="D382" s="115">
        <v>42751</v>
      </c>
    </row>
    <row r="383" spans="1:4">
      <c r="A383" s="113" t="s">
        <v>1671</v>
      </c>
      <c r="B383" s="113" t="s">
        <v>1147</v>
      </c>
      <c r="C383" s="113">
        <v>2.052</v>
      </c>
      <c r="D383" s="115">
        <v>42751</v>
      </c>
    </row>
    <row r="384" spans="1:4">
      <c r="A384" s="113" t="s">
        <v>1670</v>
      </c>
      <c r="B384" s="113" t="s">
        <v>1147</v>
      </c>
      <c r="C384" s="113">
        <v>2.0619999999999998</v>
      </c>
      <c r="D384" s="115">
        <v>42751</v>
      </c>
    </row>
    <row r="385" spans="1:4">
      <c r="A385" s="113" t="s">
        <v>1669</v>
      </c>
      <c r="B385" s="113" t="s">
        <v>1147</v>
      </c>
      <c r="C385" s="113">
        <v>1.8919999999999999</v>
      </c>
      <c r="D385" s="115">
        <v>42751</v>
      </c>
    </row>
    <row r="386" spans="1:4">
      <c r="A386" s="113" t="s">
        <v>1668</v>
      </c>
      <c r="B386" s="113" t="s">
        <v>1147</v>
      </c>
      <c r="C386" s="113">
        <v>2.0960000000000001</v>
      </c>
      <c r="D386" s="115">
        <v>42751</v>
      </c>
    </row>
    <row r="387" spans="1:4">
      <c r="A387" s="113" t="s">
        <v>1667</v>
      </c>
      <c r="B387" s="113" t="s">
        <v>1147</v>
      </c>
      <c r="C387" s="113">
        <v>1.956</v>
      </c>
      <c r="D387" s="115">
        <v>42751</v>
      </c>
    </row>
    <row r="388" spans="1:4">
      <c r="A388" s="113" t="s">
        <v>1666</v>
      </c>
      <c r="B388" s="113" t="s">
        <v>1147</v>
      </c>
      <c r="C388" s="113">
        <v>2.0499999999999998</v>
      </c>
      <c r="D388" s="115">
        <v>42751</v>
      </c>
    </row>
    <row r="389" spans="1:4">
      <c r="A389" s="113" t="s">
        <v>1665</v>
      </c>
      <c r="B389" s="113" t="s">
        <v>1147</v>
      </c>
      <c r="C389" s="113">
        <v>1.962</v>
      </c>
      <c r="D389" s="115">
        <v>42751</v>
      </c>
    </row>
    <row r="390" spans="1:4">
      <c r="A390" s="113" t="s">
        <v>1664</v>
      </c>
      <c r="B390" s="113" t="s">
        <v>1147</v>
      </c>
      <c r="C390" s="113">
        <v>1.897</v>
      </c>
      <c r="D390" s="115">
        <v>42751</v>
      </c>
    </row>
    <row r="391" spans="1:4">
      <c r="A391" s="113" t="s">
        <v>1663</v>
      </c>
      <c r="B391" s="113" t="s">
        <v>1147</v>
      </c>
      <c r="C391" s="113">
        <v>2.0139999999999998</v>
      </c>
      <c r="D391" s="115">
        <v>42751</v>
      </c>
    </row>
    <row r="392" spans="1:4">
      <c r="A392" s="113" t="s">
        <v>1662</v>
      </c>
      <c r="B392" s="113" t="s">
        <v>1147</v>
      </c>
      <c r="C392" s="113">
        <v>2.024</v>
      </c>
      <c r="D392" s="115">
        <v>42751</v>
      </c>
    </row>
    <row r="393" spans="1:4">
      <c r="A393" s="113" t="s">
        <v>1661</v>
      </c>
      <c r="B393" s="113" t="s">
        <v>1147</v>
      </c>
      <c r="C393" s="113">
        <v>1.9710000000000001</v>
      </c>
      <c r="D393" s="115">
        <v>42751</v>
      </c>
    </row>
    <row r="394" spans="1:4">
      <c r="A394" s="113" t="s">
        <v>1660</v>
      </c>
      <c r="B394" s="113" t="s">
        <v>1147</v>
      </c>
      <c r="C394" s="113">
        <v>2.0630000000000002</v>
      </c>
      <c r="D394" s="115">
        <v>42751</v>
      </c>
    </row>
    <row r="395" spans="1:4">
      <c r="A395" s="113" t="s">
        <v>1659</v>
      </c>
      <c r="B395" s="113" t="s">
        <v>1147</v>
      </c>
      <c r="C395" s="113">
        <v>1.9419999999999999</v>
      </c>
      <c r="D395" s="115">
        <v>42751</v>
      </c>
    </row>
    <row r="396" spans="1:4">
      <c r="A396" s="113" t="s">
        <v>1658</v>
      </c>
      <c r="B396" s="113" t="s">
        <v>1147</v>
      </c>
      <c r="C396" s="113">
        <v>2.008</v>
      </c>
      <c r="D396" s="115">
        <v>42751</v>
      </c>
    </row>
    <row r="397" spans="1:4">
      <c r="A397" s="113" t="s">
        <v>1657</v>
      </c>
      <c r="B397" s="113" t="s">
        <v>1147</v>
      </c>
      <c r="C397" s="113">
        <v>2.0089999999999999</v>
      </c>
      <c r="D397" s="115">
        <v>42751</v>
      </c>
    </row>
    <row r="398" spans="1:4">
      <c r="A398" s="113" t="s">
        <v>1656</v>
      </c>
      <c r="B398" s="113" t="s">
        <v>1147</v>
      </c>
      <c r="C398" s="113">
        <v>2.056</v>
      </c>
      <c r="D398" s="115">
        <v>42751</v>
      </c>
    </row>
    <row r="399" spans="1:4">
      <c r="A399" s="113" t="s">
        <v>1655</v>
      </c>
      <c r="B399" s="113" t="s">
        <v>1147</v>
      </c>
      <c r="C399" s="113">
        <v>1.93</v>
      </c>
      <c r="D399" s="115">
        <v>42751</v>
      </c>
    </row>
    <row r="400" spans="1:4">
      <c r="A400" s="113" t="s">
        <v>1654</v>
      </c>
      <c r="B400" s="113" t="s">
        <v>1147</v>
      </c>
      <c r="C400" s="113">
        <v>2.0070000000000001</v>
      </c>
      <c r="D400" s="115">
        <v>42751</v>
      </c>
    </row>
    <row r="401" spans="1:4">
      <c r="A401" s="113" t="s">
        <v>1653</v>
      </c>
      <c r="B401" s="113" t="s">
        <v>1147</v>
      </c>
      <c r="C401" s="113">
        <v>1.968</v>
      </c>
      <c r="D401" s="115">
        <v>42751</v>
      </c>
    </row>
    <row r="402" spans="1:4">
      <c r="A402" s="113" t="s">
        <v>1652</v>
      </c>
      <c r="B402" s="113" t="s">
        <v>1147</v>
      </c>
      <c r="C402" s="113">
        <v>1.9870000000000001</v>
      </c>
      <c r="D402" s="115">
        <v>42751</v>
      </c>
    </row>
    <row r="403" spans="1:4">
      <c r="A403" s="113" t="s">
        <v>1651</v>
      </c>
      <c r="B403" s="113" t="s">
        <v>1147</v>
      </c>
      <c r="C403" s="113">
        <v>2.0070000000000001</v>
      </c>
      <c r="D403" s="115">
        <v>42751</v>
      </c>
    </row>
    <row r="404" spans="1:4">
      <c r="A404" s="113" t="s">
        <v>1650</v>
      </c>
      <c r="B404" s="113" t="s">
        <v>1147</v>
      </c>
      <c r="C404" s="113">
        <v>2.0089999999999999</v>
      </c>
      <c r="D404" s="115">
        <v>42751</v>
      </c>
    </row>
    <row r="405" spans="1:4">
      <c r="A405" s="113" t="s">
        <v>1649</v>
      </c>
      <c r="B405" s="113" t="s">
        <v>1147</v>
      </c>
      <c r="C405" s="113">
        <v>1.9390000000000001</v>
      </c>
      <c r="D405" s="115">
        <v>42751</v>
      </c>
    </row>
    <row r="406" spans="1:4">
      <c r="A406" s="113" t="s">
        <v>1648</v>
      </c>
      <c r="B406" s="113" t="s">
        <v>1147</v>
      </c>
      <c r="C406" s="113">
        <v>2.1389999999999998</v>
      </c>
      <c r="D406" s="115">
        <v>42751</v>
      </c>
    </row>
    <row r="407" spans="1:4">
      <c r="A407" s="113" t="s">
        <v>1647</v>
      </c>
      <c r="B407" s="113" t="s">
        <v>1147</v>
      </c>
      <c r="C407" s="113">
        <v>2.06</v>
      </c>
      <c r="D407" s="115">
        <v>42751</v>
      </c>
    </row>
    <row r="408" spans="1:4">
      <c r="A408" s="113" t="s">
        <v>1646</v>
      </c>
      <c r="B408" s="113" t="s">
        <v>1147</v>
      </c>
      <c r="C408" s="113">
        <v>2.113</v>
      </c>
      <c r="D408" s="115">
        <v>42751</v>
      </c>
    </row>
    <row r="409" spans="1:4">
      <c r="A409" s="113" t="s">
        <v>1645</v>
      </c>
      <c r="B409" s="113" t="s">
        <v>1147</v>
      </c>
      <c r="C409" s="113">
        <v>2.056</v>
      </c>
      <c r="D409" s="115">
        <v>42751</v>
      </c>
    </row>
    <row r="410" spans="1:4">
      <c r="A410" s="113" t="s">
        <v>1644</v>
      </c>
      <c r="B410" s="113" t="s">
        <v>1147</v>
      </c>
      <c r="C410" s="113">
        <v>2.0910000000000002</v>
      </c>
      <c r="D410" s="115">
        <v>42751</v>
      </c>
    </row>
    <row r="411" spans="1:4">
      <c r="A411" s="113" t="s">
        <v>1643</v>
      </c>
      <c r="B411" s="113" t="s">
        <v>1147</v>
      </c>
      <c r="C411" s="113">
        <v>1.966</v>
      </c>
      <c r="D411" s="115">
        <v>42751</v>
      </c>
    </row>
    <row r="412" spans="1:4">
      <c r="A412" s="113" t="s">
        <v>1642</v>
      </c>
      <c r="B412" s="113" t="s">
        <v>1147</v>
      </c>
      <c r="C412" s="113">
        <v>2.044</v>
      </c>
      <c r="D412" s="115">
        <v>42751</v>
      </c>
    </row>
    <row r="413" spans="1:4">
      <c r="A413" s="113" t="s">
        <v>1641</v>
      </c>
      <c r="B413" s="113" t="s">
        <v>1147</v>
      </c>
      <c r="C413" s="113">
        <v>1.968</v>
      </c>
      <c r="D413" s="115">
        <v>42751</v>
      </c>
    </row>
    <row r="414" spans="1:4">
      <c r="A414" s="113" t="s">
        <v>1640</v>
      </c>
      <c r="B414" s="113" t="s">
        <v>1147</v>
      </c>
      <c r="C414" s="113">
        <v>2.1110000000000002</v>
      </c>
      <c r="D414" s="115">
        <v>42751</v>
      </c>
    </row>
    <row r="415" spans="1:4">
      <c r="A415" s="113" t="s">
        <v>1639</v>
      </c>
      <c r="B415" s="113" t="s">
        <v>1147</v>
      </c>
      <c r="C415" s="113">
        <v>2.1120000000000001</v>
      </c>
      <c r="D415" s="115">
        <v>42751</v>
      </c>
    </row>
    <row r="416" spans="1:4">
      <c r="A416" s="113" t="s">
        <v>1638</v>
      </c>
      <c r="B416" s="113" t="s">
        <v>1147</v>
      </c>
      <c r="C416" s="113">
        <v>2.0049999999999999</v>
      </c>
      <c r="D416" s="115">
        <v>42751</v>
      </c>
    </row>
    <row r="417" spans="1:4">
      <c r="A417" s="113" t="s">
        <v>1637</v>
      </c>
      <c r="B417" s="113" t="s">
        <v>1147</v>
      </c>
      <c r="C417" s="113">
        <v>2.1589999999999998</v>
      </c>
      <c r="D417" s="115">
        <v>42751</v>
      </c>
    </row>
    <row r="418" spans="1:4">
      <c r="A418" s="113" t="s">
        <v>1636</v>
      </c>
      <c r="B418" s="113" t="s">
        <v>1147</v>
      </c>
      <c r="C418" s="113">
        <v>2.0590000000000002</v>
      </c>
      <c r="D418" s="115">
        <v>42751</v>
      </c>
    </row>
    <row r="419" spans="1:4">
      <c r="A419" s="113" t="s">
        <v>1635</v>
      </c>
      <c r="B419" s="113" t="s">
        <v>1147</v>
      </c>
      <c r="C419" s="113">
        <v>2.0249999999999999</v>
      </c>
      <c r="D419" s="115">
        <v>42751</v>
      </c>
    </row>
    <row r="420" spans="1:4">
      <c r="A420" s="113" t="s">
        <v>1634</v>
      </c>
      <c r="B420" s="113" t="s">
        <v>1147</v>
      </c>
      <c r="C420" s="113">
        <v>2.1819999999999999</v>
      </c>
      <c r="D420" s="115">
        <v>42751</v>
      </c>
    </row>
    <row r="421" spans="1:4">
      <c r="A421" s="113" t="s">
        <v>1633</v>
      </c>
      <c r="B421" s="113" t="s">
        <v>1147</v>
      </c>
      <c r="C421" s="113">
        <v>2.0209999999999999</v>
      </c>
      <c r="D421" s="115">
        <v>42751</v>
      </c>
    </row>
    <row r="422" spans="1:4">
      <c r="A422" s="113" t="s">
        <v>1632</v>
      </c>
      <c r="B422" s="113" t="s">
        <v>1147</v>
      </c>
      <c r="C422" s="113">
        <v>2.016</v>
      </c>
      <c r="D422" s="115">
        <v>42751</v>
      </c>
    </row>
    <row r="423" spans="1:4">
      <c r="A423" s="113" t="s">
        <v>1631</v>
      </c>
      <c r="B423" s="113" t="s">
        <v>1147</v>
      </c>
      <c r="C423" s="113">
        <v>2.0779999999999998</v>
      </c>
      <c r="D423" s="115">
        <v>42751</v>
      </c>
    </row>
    <row r="424" spans="1:4">
      <c r="A424" s="113" t="s">
        <v>1630</v>
      </c>
      <c r="B424" s="113" t="s">
        <v>1147</v>
      </c>
      <c r="C424" s="113">
        <v>2.0390000000000001</v>
      </c>
      <c r="D424" s="115">
        <v>42751</v>
      </c>
    </row>
    <row r="425" spans="1:4">
      <c r="A425" s="113" t="s">
        <v>1629</v>
      </c>
      <c r="B425" s="113" t="s">
        <v>1147</v>
      </c>
      <c r="C425" s="113">
        <v>2.052</v>
      </c>
      <c r="D425" s="115">
        <v>42751</v>
      </c>
    </row>
    <row r="426" spans="1:4">
      <c r="A426" s="113" t="s">
        <v>1628</v>
      </c>
      <c r="B426" s="113" t="s">
        <v>1147</v>
      </c>
      <c r="C426" s="113">
        <v>2.0049999999999999</v>
      </c>
      <c r="D426" s="115">
        <v>42751</v>
      </c>
    </row>
    <row r="427" spans="1:4">
      <c r="A427" s="113" t="s">
        <v>1627</v>
      </c>
      <c r="B427" s="113" t="s">
        <v>1147</v>
      </c>
      <c r="C427" s="113">
        <v>2.0649999999999999</v>
      </c>
      <c r="D427" s="115">
        <v>42751</v>
      </c>
    </row>
    <row r="428" spans="1:4">
      <c r="A428" s="113" t="s">
        <v>1626</v>
      </c>
      <c r="B428" s="113" t="s">
        <v>1147</v>
      </c>
      <c r="C428" s="113">
        <v>1.9590000000000001</v>
      </c>
      <c r="D428" s="115">
        <v>42751</v>
      </c>
    </row>
    <row r="429" spans="1:4">
      <c r="A429" s="113" t="s">
        <v>1625</v>
      </c>
      <c r="B429" s="113" t="s">
        <v>1147</v>
      </c>
      <c r="C429" s="113">
        <v>1.9750000000000001</v>
      </c>
      <c r="D429" s="115">
        <v>42751</v>
      </c>
    </row>
    <row r="430" spans="1:4">
      <c r="A430" s="113" t="s">
        <v>1624</v>
      </c>
      <c r="B430" s="113" t="s">
        <v>1147</v>
      </c>
      <c r="C430" s="113">
        <v>2.0230000000000001</v>
      </c>
      <c r="D430" s="115">
        <v>42751</v>
      </c>
    </row>
    <row r="431" spans="1:4">
      <c r="A431" s="113" t="s">
        <v>1623</v>
      </c>
      <c r="B431" s="113" t="s">
        <v>1147</v>
      </c>
      <c r="C431" s="113">
        <v>1.8959999999999999</v>
      </c>
      <c r="D431" s="115">
        <v>42751</v>
      </c>
    </row>
    <row r="432" spans="1:4">
      <c r="A432" s="113" t="s">
        <v>1622</v>
      </c>
      <c r="B432" s="113" t="s">
        <v>1147</v>
      </c>
      <c r="C432" s="113">
        <v>2.0870000000000002</v>
      </c>
      <c r="D432" s="115">
        <v>42751</v>
      </c>
    </row>
    <row r="433" spans="1:4">
      <c r="A433" s="113" t="s">
        <v>1621</v>
      </c>
      <c r="B433" s="113" t="s">
        <v>1147</v>
      </c>
      <c r="C433" s="113">
        <v>1.9319999999999999</v>
      </c>
      <c r="D433" s="115">
        <v>42751</v>
      </c>
    </row>
    <row r="434" spans="1:4">
      <c r="A434" s="113" t="s">
        <v>1620</v>
      </c>
      <c r="B434" s="113" t="s">
        <v>1147</v>
      </c>
      <c r="C434" s="113">
        <v>2.09</v>
      </c>
      <c r="D434" s="115">
        <v>42751</v>
      </c>
    </row>
    <row r="435" spans="1:4">
      <c r="A435" s="113" t="s">
        <v>1619</v>
      </c>
      <c r="B435" s="113" t="s">
        <v>1147</v>
      </c>
      <c r="C435" s="113">
        <v>2.08</v>
      </c>
      <c r="D435" s="115">
        <v>42751</v>
      </c>
    </row>
    <row r="436" spans="1:4">
      <c r="A436" s="113" t="s">
        <v>1618</v>
      </c>
      <c r="B436" s="113" t="s">
        <v>1147</v>
      </c>
      <c r="C436" s="113">
        <v>2.0659999999999998</v>
      </c>
      <c r="D436" s="115">
        <v>42751</v>
      </c>
    </row>
    <row r="437" spans="1:4">
      <c r="A437" s="113" t="s">
        <v>1617</v>
      </c>
      <c r="B437" s="113" t="s">
        <v>1147</v>
      </c>
      <c r="C437" s="113">
        <v>2.06</v>
      </c>
      <c r="D437" s="115">
        <v>42751</v>
      </c>
    </row>
    <row r="438" spans="1:4">
      <c r="A438" s="113" t="s">
        <v>1616</v>
      </c>
      <c r="B438" s="113" t="s">
        <v>1147</v>
      </c>
      <c r="C438" s="113">
        <v>2.0339999999999998</v>
      </c>
      <c r="D438" s="115">
        <v>42751</v>
      </c>
    </row>
    <row r="439" spans="1:4">
      <c r="A439" s="113" t="s">
        <v>1615</v>
      </c>
      <c r="B439" s="113" t="s">
        <v>1147</v>
      </c>
      <c r="C439" s="113">
        <v>2.0009999999999999</v>
      </c>
      <c r="D439" s="115">
        <v>42751</v>
      </c>
    </row>
    <row r="440" spans="1:4">
      <c r="A440" s="113" t="s">
        <v>1614</v>
      </c>
      <c r="B440" s="113" t="s">
        <v>1147</v>
      </c>
      <c r="C440" s="113">
        <v>2.0329999999999999</v>
      </c>
      <c r="D440" s="115">
        <v>42751</v>
      </c>
    </row>
    <row r="441" spans="1:4">
      <c r="A441" s="113" t="s">
        <v>1613</v>
      </c>
      <c r="B441" s="113" t="s">
        <v>1147</v>
      </c>
      <c r="C441" s="113">
        <v>2.1230000000000002</v>
      </c>
      <c r="D441" s="115">
        <v>42751</v>
      </c>
    </row>
    <row r="442" spans="1:4">
      <c r="A442" s="113" t="s">
        <v>1612</v>
      </c>
      <c r="B442" s="113" t="s">
        <v>1147</v>
      </c>
      <c r="C442" s="113">
        <v>2.0470000000000002</v>
      </c>
      <c r="D442" s="115">
        <v>42751</v>
      </c>
    </row>
    <row r="443" spans="1:4">
      <c r="A443" s="113" t="s">
        <v>1611</v>
      </c>
      <c r="B443" s="113" t="s">
        <v>1147</v>
      </c>
      <c r="C443" s="113">
        <v>2.069</v>
      </c>
      <c r="D443" s="115">
        <v>42751</v>
      </c>
    </row>
    <row r="444" spans="1:4">
      <c r="A444" s="113" t="s">
        <v>1610</v>
      </c>
      <c r="B444" s="113" t="s">
        <v>1147</v>
      </c>
      <c r="C444" s="113">
        <v>2.1070000000000002</v>
      </c>
      <c r="D444" s="115">
        <v>42751</v>
      </c>
    </row>
    <row r="445" spans="1:4">
      <c r="A445" s="113" t="s">
        <v>1609</v>
      </c>
      <c r="B445" s="113" t="s">
        <v>1147</v>
      </c>
      <c r="C445" s="113">
        <v>2.1040000000000001</v>
      </c>
      <c r="D445" s="115">
        <v>42751</v>
      </c>
    </row>
    <row r="446" spans="1:4">
      <c r="A446" s="113" t="s">
        <v>1608</v>
      </c>
      <c r="B446" s="113" t="s">
        <v>1147</v>
      </c>
      <c r="C446" s="113">
        <v>2.056</v>
      </c>
      <c r="D446" s="115">
        <v>42751</v>
      </c>
    </row>
    <row r="447" spans="1:4">
      <c r="A447" s="113" t="s">
        <v>1607</v>
      </c>
      <c r="B447" s="113" t="s">
        <v>1147</v>
      </c>
      <c r="C447" s="113">
        <v>2.0310000000000001</v>
      </c>
      <c r="D447" s="115">
        <v>42751</v>
      </c>
    </row>
    <row r="448" spans="1:4">
      <c r="A448" s="113" t="s">
        <v>1606</v>
      </c>
      <c r="B448" s="113" t="s">
        <v>1147</v>
      </c>
      <c r="C448" s="113">
        <v>2.0259999999999998</v>
      </c>
      <c r="D448" s="115">
        <v>42751</v>
      </c>
    </row>
    <row r="449" spans="1:4">
      <c r="A449" s="113" t="s">
        <v>1605</v>
      </c>
      <c r="B449" s="113" t="s">
        <v>1147</v>
      </c>
      <c r="C449" s="113">
        <v>2.1150000000000002</v>
      </c>
      <c r="D449" s="115">
        <v>42751</v>
      </c>
    </row>
    <row r="450" spans="1:4">
      <c r="A450" s="113" t="s">
        <v>1604</v>
      </c>
      <c r="B450" s="113" t="s">
        <v>1147</v>
      </c>
      <c r="C450" s="113">
        <v>1.9319999999999999</v>
      </c>
      <c r="D450" s="115">
        <v>42751</v>
      </c>
    </row>
    <row r="451" spans="1:4">
      <c r="A451" s="113" t="s">
        <v>1603</v>
      </c>
      <c r="B451" s="113" t="s">
        <v>1147</v>
      </c>
      <c r="C451" s="113">
        <v>2.0579999999999998</v>
      </c>
      <c r="D451" s="115">
        <v>42751</v>
      </c>
    </row>
    <row r="452" spans="1:4">
      <c r="A452" s="113" t="s">
        <v>1602</v>
      </c>
      <c r="B452" s="113" t="s">
        <v>1147</v>
      </c>
      <c r="C452" s="113">
        <v>2.0179999999999998</v>
      </c>
      <c r="D452" s="115">
        <v>42751</v>
      </c>
    </row>
    <row r="453" spans="1:4">
      <c r="A453" s="113" t="s">
        <v>1601</v>
      </c>
      <c r="B453" s="113" t="s">
        <v>1147</v>
      </c>
      <c r="C453" s="113">
        <v>2.1749999999999998</v>
      </c>
      <c r="D453" s="115">
        <v>42751</v>
      </c>
    </row>
    <row r="454" spans="1:4">
      <c r="A454" s="113" t="s">
        <v>1600</v>
      </c>
      <c r="B454" s="113" t="s">
        <v>1147</v>
      </c>
      <c r="C454" s="113">
        <v>2.1629999999999998</v>
      </c>
      <c r="D454" s="115">
        <v>42751</v>
      </c>
    </row>
    <row r="455" spans="1:4">
      <c r="A455" s="113" t="s">
        <v>1599</v>
      </c>
      <c r="B455" s="113" t="s">
        <v>1147</v>
      </c>
      <c r="C455" s="113">
        <v>2.1139999999999999</v>
      </c>
      <c r="D455" s="115">
        <v>42751</v>
      </c>
    </row>
    <row r="456" spans="1:4">
      <c r="A456" s="113" t="s">
        <v>1598</v>
      </c>
      <c r="B456" s="113" t="s">
        <v>1147</v>
      </c>
      <c r="C456" s="113">
        <v>2.0550000000000002</v>
      </c>
      <c r="D456" s="115">
        <v>42751</v>
      </c>
    </row>
    <row r="457" spans="1:4">
      <c r="A457" s="113" t="s">
        <v>1597</v>
      </c>
      <c r="B457" s="113" t="s">
        <v>1147</v>
      </c>
      <c r="C457" s="113">
        <v>2.0790000000000002</v>
      </c>
      <c r="D457" s="115">
        <v>42751</v>
      </c>
    </row>
    <row r="458" spans="1:4">
      <c r="A458" s="113" t="s">
        <v>1596</v>
      </c>
      <c r="B458" s="113" t="s">
        <v>1147</v>
      </c>
      <c r="C458" s="113">
        <v>2.0920000000000001</v>
      </c>
      <c r="D458" s="115">
        <v>42751</v>
      </c>
    </row>
    <row r="459" spans="1:4">
      <c r="A459" s="113" t="s">
        <v>1595</v>
      </c>
      <c r="B459" s="113" t="s">
        <v>1147</v>
      </c>
      <c r="C459" s="113">
        <v>2.0299999999999998</v>
      </c>
      <c r="D459" s="115">
        <v>42751</v>
      </c>
    </row>
    <row r="460" spans="1:4">
      <c r="A460" s="113" t="s">
        <v>1594</v>
      </c>
      <c r="B460" s="113" t="s">
        <v>1147</v>
      </c>
      <c r="C460" s="113">
        <v>2.117</v>
      </c>
      <c r="D460" s="115">
        <v>42751</v>
      </c>
    </row>
    <row r="461" spans="1:4">
      <c r="A461" s="113" t="s">
        <v>1593</v>
      </c>
      <c r="B461" s="113" t="s">
        <v>1147</v>
      </c>
      <c r="C461" s="113">
        <v>2.1579999999999999</v>
      </c>
      <c r="D461" s="115">
        <v>42751</v>
      </c>
    </row>
    <row r="462" spans="1:4">
      <c r="A462" s="113" t="s">
        <v>1592</v>
      </c>
      <c r="B462" s="113" t="s">
        <v>1147</v>
      </c>
      <c r="C462" s="113">
        <v>1.9770000000000001</v>
      </c>
      <c r="D462" s="115">
        <v>42751</v>
      </c>
    </row>
    <row r="463" spans="1:4">
      <c r="A463" s="113" t="s">
        <v>1591</v>
      </c>
      <c r="B463" s="113" t="s">
        <v>1147</v>
      </c>
      <c r="C463" s="113">
        <v>2.0449999999999999</v>
      </c>
      <c r="D463" s="115">
        <v>42751</v>
      </c>
    </row>
    <row r="464" spans="1:4">
      <c r="A464" s="113" t="s">
        <v>1590</v>
      </c>
      <c r="B464" s="113" t="s">
        <v>1147</v>
      </c>
      <c r="C464" s="113">
        <v>2.1560000000000001</v>
      </c>
      <c r="D464" s="115">
        <v>42751</v>
      </c>
    </row>
    <row r="465" spans="1:4">
      <c r="A465" s="113" t="s">
        <v>1589</v>
      </c>
      <c r="B465" s="113" t="s">
        <v>1147</v>
      </c>
      <c r="C465" s="113">
        <v>2.1030000000000002</v>
      </c>
      <c r="D465" s="115">
        <v>42751</v>
      </c>
    </row>
    <row r="466" spans="1:4">
      <c r="A466" s="113" t="s">
        <v>1588</v>
      </c>
      <c r="B466" s="113" t="s">
        <v>1147</v>
      </c>
      <c r="C466" s="113">
        <v>2.169</v>
      </c>
      <c r="D466" s="115">
        <v>42751</v>
      </c>
    </row>
    <row r="467" spans="1:4">
      <c r="A467" s="113" t="s">
        <v>1587</v>
      </c>
      <c r="B467" s="113" t="s">
        <v>1147</v>
      </c>
      <c r="C467" s="113">
        <v>1.9810000000000001</v>
      </c>
      <c r="D467" s="115">
        <v>42751</v>
      </c>
    </row>
    <row r="468" spans="1:4">
      <c r="A468" s="113" t="s">
        <v>1586</v>
      </c>
      <c r="B468" s="113" t="s">
        <v>1147</v>
      </c>
      <c r="C468" s="113">
        <v>1.964</v>
      </c>
      <c r="D468" s="115">
        <v>42751</v>
      </c>
    </row>
    <row r="469" spans="1:4">
      <c r="A469" s="113" t="s">
        <v>1585</v>
      </c>
      <c r="B469" s="113" t="s">
        <v>1147</v>
      </c>
      <c r="C469" s="113">
        <v>2.004</v>
      </c>
      <c r="D469" s="115">
        <v>42751</v>
      </c>
    </row>
    <row r="470" spans="1:4">
      <c r="A470" s="113" t="s">
        <v>1584</v>
      </c>
      <c r="B470" s="113" t="s">
        <v>1147</v>
      </c>
      <c r="C470" s="113">
        <v>1.9319999999999999</v>
      </c>
      <c r="D470" s="115">
        <v>42751</v>
      </c>
    </row>
    <row r="471" spans="1:4">
      <c r="A471" s="113" t="s">
        <v>1583</v>
      </c>
      <c r="B471" s="113" t="s">
        <v>1147</v>
      </c>
      <c r="C471" s="113">
        <v>2.0259999999999998</v>
      </c>
      <c r="D471" s="115">
        <v>42751</v>
      </c>
    </row>
    <row r="472" spans="1:4">
      <c r="A472" s="113" t="s">
        <v>1582</v>
      </c>
      <c r="B472" s="113" t="s">
        <v>1147</v>
      </c>
      <c r="C472" s="113">
        <v>2.1309999999999998</v>
      </c>
      <c r="D472" s="115">
        <v>42751</v>
      </c>
    </row>
    <row r="473" spans="1:4">
      <c r="A473" s="113" t="s">
        <v>1581</v>
      </c>
      <c r="B473" s="113" t="s">
        <v>1147</v>
      </c>
      <c r="C473" s="113">
        <v>1.9630000000000001</v>
      </c>
      <c r="D473" s="115">
        <v>42751</v>
      </c>
    </row>
    <row r="474" spans="1:4">
      <c r="A474" s="113" t="s">
        <v>1580</v>
      </c>
      <c r="B474" s="113" t="s">
        <v>1147</v>
      </c>
      <c r="C474" s="113">
        <v>1.9970000000000001</v>
      </c>
      <c r="D474" s="115">
        <v>42751</v>
      </c>
    </row>
    <row r="475" spans="1:4">
      <c r="A475" s="113" t="s">
        <v>1579</v>
      </c>
      <c r="B475" s="113" t="s">
        <v>1147</v>
      </c>
      <c r="C475" s="113">
        <v>1.9910000000000001</v>
      </c>
      <c r="D475" s="115">
        <v>42751</v>
      </c>
    </row>
    <row r="476" spans="1:4">
      <c r="A476" s="113" t="s">
        <v>1578</v>
      </c>
      <c r="B476" s="113" t="s">
        <v>1147</v>
      </c>
      <c r="C476" s="113">
        <v>1.9710000000000001</v>
      </c>
      <c r="D476" s="115">
        <v>42751</v>
      </c>
    </row>
    <row r="477" spans="1:4">
      <c r="A477" s="113" t="s">
        <v>1577</v>
      </c>
      <c r="B477" s="113" t="s">
        <v>1147</v>
      </c>
      <c r="C477" s="113">
        <v>2.077</v>
      </c>
      <c r="D477" s="115">
        <v>42751</v>
      </c>
    </row>
    <row r="478" spans="1:4">
      <c r="A478" s="113" t="s">
        <v>1576</v>
      </c>
      <c r="B478" s="113" t="s">
        <v>1147</v>
      </c>
      <c r="C478" s="113">
        <v>2.1930000000000001</v>
      </c>
      <c r="D478" s="115">
        <v>42751</v>
      </c>
    </row>
    <row r="479" spans="1:4">
      <c r="A479" s="113" t="s">
        <v>1575</v>
      </c>
      <c r="B479" s="113" t="s">
        <v>1147</v>
      </c>
      <c r="C479" s="113">
        <v>2.0110000000000001</v>
      </c>
      <c r="D479" s="115">
        <v>42751</v>
      </c>
    </row>
    <row r="480" spans="1:4">
      <c r="A480" s="113" t="s">
        <v>1574</v>
      </c>
      <c r="B480" s="113" t="s">
        <v>1147</v>
      </c>
      <c r="C480" s="113">
        <v>2.121</v>
      </c>
      <c r="D480" s="115">
        <v>42751</v>
      </c>
    </row>
    <row r="481" spans="1:4">
      <c r="A481" s="113" t="s">
        <v>1573</v>
      </c>
      <c r="B481" s="113" t="s">
        <v>1147</v>
      </c>
      <c r="C481" s="113">
        <v>2.073</v>
      </c>
      <c r="D481" s="115">
        <v>42751</v>
      </c>
    </row>
    <row r="482" spans="1:4">
      <c r="A482" s="113" t="s">
        <v>1572</v>
      </c>
      <c r="B482" s="113" t="s">
        <v>1147</v>
      </c>
      <c r="C482" s="113">
        <v>2.056</v>
      </c>
      <c r="D482" s="115">
        <v>42751</v>
      </c>
    </row>
    <row r="483" spans="1:4">
      <c r="A483" s="113" t="s">
        <v>1571</v>
      </c>
      <c r="B483" s="113" t="s">
        <v>1147</v>
      </c>
      <c r="C483" s="113">
        <v>1.982</v>
      </c>
      <c r="D483" s="115">
        <v>42751</v>
      </c>
    </row>
    <row r="484" spans="1:4">
      <c r="A484" s="113" t="s">
        <v>1570</v>
      </c>
      <c r="B484" s="113" t="s">
        <v>1147</v>
      </c>
      <c r="C484" s="113">
        <v>1.9850000000000001</v>
      </c>
      <c r="D484" s="115">
        <v>42751</v>
      </c>
    </row>
    <row r="485" spans="1:4">
      <c r="A485" s="113" t="s">
        <v>1569</v>
      </c>
      <c r="B485" s="113" t="s">
        <v>1147</v>
      </c>
      <c r="C485" s="113">
        <v>2.0529999999999999</v>
      </c>
      <c r="D485" s="115">
        <v>42751</v>
      </c>
    </row>
    <row r="486" spans="1:4">
      <c r="A486" s="113" t="s">
        <v>1568</v>
      </c>
      <c r="B486" s="113" t="s">
        <v>1147</v>
      </c>
      <c r="C486" s="113">
        <v>2.056</v>
      </c>
      <c r="D486" s="115">
        <v>42751</v>
      </c>
    </row>
    <row r="487" spans="1:4">
      <c r="A487" s="113" t="s">
        <v>1567</v>
      </c>
      <c r="B487" s="113" t="s">
        <v>1147</v>
      </c>
      <c r="C487" s="113">
        <v>1.9750000000000001</v>
      </c>
      <c r="D487" s="115">
        <v>42751</v>
      </c>
    </row>
    <row r="488" spans="1:4">
      <c r="A488" s="113" t="s">
        <v>1566</v>
      </c>
      <c r="B488" s="113" t="s">
        <v>1147</v>
      </c>
      <c r="C488" s="113">
        <v>2.0009999999999999</v>
      </c>
      <c r="D488" s="115">
        <v>42751</v>
      </c>
    </row>
    <row r="489" spans="1:4">
      <c r="A489" s="113" t="s">
        <v>1565</v>
      </c>
      <c r="B489" s="113" t="s">
        <v>1147</v>
      </c>
      <c r="C489" s="113">
        <v>1.9890000000000001</v>
      </c>
      <c r="D489" s="115">
        <v>42751</v>
      </c>
    </row>
    <row r="490" spans="1:4">
      <c r="A490" s="113" t="s">
        <v>1564</v>
      </c>
      <c r="B490" s="113" t="s">
        <v>1147</v>
      </c>
      <c r="C490" s="113">
        <v>2.0049999999999999</v>
      </c>
      <c r="D490" s="115">
        <v>42751</v>
      </c>
    </row>
    <row r="491" spans="1:4">
      <c r="A491" s="113" t="s">
        <v>1563</v>
      </c>
      <c r="B491" s="113" t="s">
        <v>1147</v>
      </c>
      <c r="C491" s="113">
        <v>1.9259999999999999</v>
      </c>
      <c r="D491" s="115">
        <v>42751</v>
      </c>
    </row>
    <row r="492" spans="1:4">
      <c r="A492" s="113" t="s">
        <v>1562</v>
      </c>
      <c r="B492" s="113" t="s">
        <v>1147</v>
      </c>
      <c r="C492" s="113">
        <v>1.9910000000000001</v>
      </c>
      <c r="D492" s="115">
        <v>42751</v>
      </c>
    </row>
    <row r="493" spans="1:4">
      <c r="A493" s="113" t="s">
        <v>1561</v>
      </c>
      <c r="B493" s="113" t="s">
        <v>1147</v>
      </c>
      <c r="C493" s="113">
        <v>1.9</v>
      </c>
      <c r="D493" s="115">
        <v>42751</v>
      </c>
    </row>
    <row r="494" spans="1:4">
      <c r="A494" s="113" t="s">
        <v>1560</v>
      </c>
      <c r="B494" s="113" t="s">
        <v>1147</v>
      </c>
      <c r="C494" s="113">
        <v>1.881</v>
      </c>
      <c r="D494" s="115">
        <v>42751</v>
      </c>
    </row>
    <row r="495" spans="1:4">
      <c r="A495" s="113" t="s">
        <v>1559</v>
      </c>
      <c r="B495" s="113" t="s">
        <v>1147</v>
      </c>
      <c r="C495" s="113">
        <v>2.0249999999999999</v>
      </c>
      <c r="D495" s="115">
        <v>42751</v>
      </c>
    </row>
    <row r="496" spans="1:4">
      <c r="A496" s="113" t="s">
        <v>1558</v>
      </c>
      <c r="B496" s="113" t="s">
        <v>1147</v>
      </c>
      <c r="C496" s="113">
        <v>1.948</v>
      </c>
      <c r="D496" s="115">
        <v>42751</v>
      </c>
    </row>
    <row r="497" spans="1:4">
      <c r="A497" s="113" t="s">
        <v>1557</v>
      </c>
      <c r="B497" s="113" t="s">
        <v>1147</v>
      </c>
      <c r="C497" s="113">
        <v>2.0510000000000002</v>
      </c>
      <c r="D497" s="115">
        <v>42751</v>
      </c>
    </row>
    <row r="498" spans="1:4">
      <c r="A498" s="113" t="s">
        <v>1556</v>
      </c>
      <c r="B498" s="113" t="s">
        <v>1147</v>
      </c>
      <c r="C498" s="113">
        <v>1.903</v>
      </c>
      <c r="D498" s="115">
        <v>42751</v>
      </c>
    </row>
    <row r="499" spans="1:4">
      <c r="A499" s="113" t="s">
        <v>1555</v>
      </c>
      <c r="B499" s="113" t="s">
        <v>1147</v>
      </c>
      <c r="C499" s="113">
        <v>2.0390000000000001</v>
      </c>
      <c r="D499" s="115">
        <v>42751</v>
      </c>
    </row>
    <row r="500" spans="1:4">
      <c r="A500" s="113" t="s">
        <v>1554</v>
      </c>
      <c r="B500" s="113" t="s">
        <v>1147</v>
      </c>
      <c r="C500" s="113">
        <v>1.8480000000000001</v>
      </c>
      <c r="D500" s="115">
        <v>42751</v>
      </c>
    </row>
    <row r="501" spans="1:4">
      <c r="A501" s="113" t="s">
        <v>1553</v>
      </c>
      <c r="B501" s="113" t="s">
        <v>1147</v>
      </c>
      <c r="C501" s="113">
        <v>2.0019999999999998</v>
      </c>
      <c r="D501" s="115">
        <v>42751</v>
      </c>
    </row>
    <row r="502" spans="1:4">
      <c r="A502" s="113" t="s">
        <v>1552</v>
      </c>
      <c r="B502" s="113" t="s">
        <v>1147</v>
      </c>
      <c r="C502" s="113">
        <v>1.744</v>
      </c>
      <c r="D502" s="115">
        <v>42751</v>
      </c>
    </row>
    <row r="503" spans="1:4">
      <c r="A503" s="113" t="s">
        <v>1551</v>
      </c>
      <c r="B503" s="113" t="s">
        <v>1147</v>
      </c>
      <c r="C503" s="113">
        <v>1.9419999999999999</v>
      </c>
      <c r="D503" s="115">
        <v>42751</v>
      </c>
    </row>
    <row r="504" spans="1:4">
      <c r="A504" s="113" t="s">
        <v>1550</v>
      </c>
      <c r="B504" s="113" t="s">
        <v>1147</v>
      </c>
      <c r="C504" s="113">
        <v>2.0830000000000002</v>
      </c>
      <c r="D504" s="115">
        <v>42751</v>
      </c>
    </row>
    <row r="505" spans="1:4">
      <c r="A505" s="113" t="s">
        <v>1549</v>
      </c>
      <c r="B505" s="113" t="s">
        <v>1147</v>
      </c>
      <c r="C505" s="113">
        <v>1.917</v>
      </c>
      <c r="D505" s="115">
        <v>42751</v>
      </c>
    </row>
    <row r="506" spans="1:4">
      <c r="A506" s="113" t="s">
        <v>1548</v>
      </c>
      <c r="B506" s="113" t="s">
        <v>1147</v>
      </c>
      <c r="C506" s="113">
        <v>1.929</v>
      </c>
      <c r="D506" s="115">
        <v>42751</v>
      </c>
    </row>
    <row r="507" spans="1:4">
      <c r="A507" s="113" t="s">
        <v>1547</v>
      </c>
      <c r="B507" s="113" t="s">
        <v>1147</v>
      </c>
      <c r="C507" s="113">
        <v>1.9810000000000001</v>
      </c>
      <c r="D507" s="115">
        <v>42751</v>
      </c>
    </row>
    <row r="508" spans="1:4">
      <c r="A508" s="113" t="s">
        <v>1546</v>
      </c>
      <c r="B508" s="113" t="s">
        <v>1147</v>
      </c>
      <c r="C508" s="113">
        <v>2.0009999999999999</v>
      </c>
      <c r="D508" s="115">
        <v>42751</v>
      </c>
    </row>
    <row r="509" spans="1:4">
      <c r="A509" s="113" t="s">
        <v>1545</v>
      </c>
      <c r="B509" s="113" t="s">
        <v>1147</v>
      </c>
      <c r="C509" s="113">
        <v>2.0510000000000002</v>
      </c>
      <c r="D509" s="115">
        <v>42751</v>
      </c>
    </row>
    <row r="510" spans="1:4">
      <c r="A510" s="113" t="s">
        <v>1544</v>
      </c>
      <c r="B510" s="113" t="s">
        <v>1147</v>
      </c>
      <c r="C510" s="113">
        <v>1.9079999999999999</v>
      </c>
      <c r="D510" s="115">
        <v>42751</v>
      </c>
    </row>
    <row r="511" spans="1:4">
      <c r="A511" s="113" t="s">
        <v>1543</v>
      </c>
      <c r="B511" s="113" t="s">
        <v>1147</v>
      </c>
      <c r="C511" s="113">
        <v>1.99</v>
      </c>
      <c r="D511" s="115">
        <v>42751</v>
      </c>
    </row>
    <row r="512" spans="1:4">
      <c r="A512" s="113" t="s">
        <v>1542</v>
      </c>
      <c r="B512" s="113" t="s">
        <v>1147</v>
      </c>
      <c r="C512" s="113">
        <v>1.9910000000000001</v>
      </c>
      <c r="D512" s="115">
        <v>42751</v>
      </c>
    </row>
    <row r="513" spans="1:4">
      <c r="A513" s="113" t="s">
        <v>1541</v>
      </c>
      <c r="B513" s="113" t="s">
        <v>1147</v>
      </c>
      <c r="C513" s="113">
        <v>2.048</v>
      </c>
      <c r="D513" s="115">
        <v>42751</v>
      </c>
    </row>
    <row r="514" spans="1:4">
      <c r="A514" s="113" t="s">
        <v>1540</v>
      </c>
      <c r="B514" s="113" t="s">
        <v>1147</v>
      </c>
      <c r="C514" s="113">
        <v>1.91</v>
      </c>
      <c r="D514" s="115">
        <v>42751</v>
      </c>
    </row>
    <row r="515" spans="1:4">
      <c r="A515" s="113" t="s">
        <v>1539</v>
      </c>
      <c r="B515" s="113" t="s">
        <v>1147</v>
      </c>
      <c r="C515" s="113">
        <v>1.9930000000000001</v>
      </c>
      <c r="D515" s="115">
        <v>42751</v>
      </c>
    </row>
    <row r="516" spans="1:4">
      <c r="A516" s="113" t="s">
        <v>1538</v>
      </c>
      <c r="B516" s="113" t="s">
        <v>1147</v>
      </c>
      <c r="C516" s="113">
        <v>2.0939999999999999</v>
      </c>
      <c r="D516" s="115">
        <v>42751</v>
      </c>
    </row>
    <row r="517" spans="1:4">
      <c r="A517" s="113" t="s">
        <v>1537</v>
      </c>
      <c r="B517" s="113" t="s">
        <v>1147</v>
      </c>
      <c r="C517" s="113">
        <v>2.0179999999999998</v>
      </c>
      <c r="D517" s="115">
        <v>42751</v>
      </c>
    </row>
    <row r="518" spans="1:4">
      <c r="A518" s="113" t="s">
        <v>1536</v>
      </c>
      <c r="B518" s="113" t="s">
        <v>1147</v>
      </c>
      <c r="C518" s="113">
        <v>1.9350000000000001</v>
      </c>
      <c r="D518" s="115">
        <v>42751</v>
      </c>
    </row>
    <row r="519" spans="1:4">
      <c r="A519" s="113" t="s">
        <v>1535</v>
      </c>
      <c r="B519" s="113" t="s">
        <v>1147</v>
      </c>
      <c r="C519" s="113">
        <v>1.9890000000000001</v>
      </c>
      <c r="D519" s="115">
        <v>42751</v>
      </c>
    </row>
    <row r="520" spans="1:4">
      <c r="A520" s="113" t="s">
        <v>1534</v>
      </c>
      <c r="B520" s="113" t="s">
        <v>1147</v>
      </c>
      <c r="C520" s="113">
        <v>2.1160000000000001</v>
      </c>
      <c r="D520" s="115">
        <v>42751</v>
      </c>
    </row>
    <row r="521" spans="1:4">
      <c r="A521" s="113" t="s">
        <v>1533</v>
      </c>
      <c r="B521" s="113" t="s">
        <v>1147</v>
      </c>
      <c r="C521" s="113">
        <v>2.069</v>
      </c>
      <c r="D521" s="115">
        <v>42751</v>
      </c>
    </row>
    <row r="522" spans="1:4">
      <c r="A522" s="113" t="s">
        <v>1532</v>
      </c>
      <c r="B522" s="113" t="s">
        <v>1147</v>
      </c>
      <c r="C522" s="113">
        <v>1.9950000000000001</v>
      </c>
      <c r="D522" s="115">
        <v>42751</v>
      </c>
    </row>
    <row r="523" spans="1:4">
      <c r="A523" s="113" t="s">
        <v>1531</v>
      </c>
      <c r="B523" s="113" t="s">
        <v>1147</v>
      </c>
      <c r="C523" s="113">
        <v>2.1429999999999998</v>
      </c>
      <c r="D523" s="115">
        <v>42751</v>
      </c>
    </row>
    <row r="524" spans="1:4">
      <c r="A524" s="113" t="s">
        <v>1530</v>
      </c>
      <c r="B524" s="113" t="s">
        <v>1147</v>
      </c>
      <c r="C524" s="113">
        <v>1.929</v>
      </c>
      <c r="D524" s="115">
        <v>42751</v>
      </c>
    </row>
    <row r="525" spans="1:4">
      <c r="A525" s="113" t="s">
        <v>1529</v>
      </c>
      <c r="B525" s="113" t="s">
        <v>1147</v>
      </c>
      <c r="C525" s="113">
        <v>2.1709999999999998</v>
      </c>
      <c r="D525" s="115">
        <v>42751</v>
      </c>
    </row>
    <row r="526" spans="1:4">
      <c r="A526" s="113" t="s">
        <v>1528</v>
      </c>
      <c r="B526" s="113" t="s">
        <v>1147</v>
      </c>
      <c r="C526" s="113">
        <v>1.821</v>
      </c>
      <c r="D526" s="115">
        <v>42751</v>
      </c>
    </row>
    <row r="527" spans="1:4">
      <c r="A527" s="113" t="s">
        <v>1527</v>
      </c>
      <c r="B527" s="113" t="s">
        <v>1147</v>
      </c>
      <c r="C527" s="113">
        <v>2.1419999999999999</v>
      </c>
      <c r="D527" s="115">
        <v>42751</v>
      </c>
    </row>
    <row r="528" spans="1:4">
      <c r="A528" s="113" t="s">
        <v>1526</v>
      </c>
      <c r="B528" s="113" t="s">
        <v>1147</v>
      </c>
      <c r="C528" s="113">
        <v>1.962</v>
      </c>
      <c r="D528" s="115">
        <v>42751</v>
      </c>
    </row>
    <row r="529" spans="1:4">
      <c r="A529" s="113" t="s">
        <v>1525</v>
      </c>
      <c r="B529" s="113" t="s">
        <v>1147</v>
      </c>
      <c r="C529" s="113">
        <v>2.0790000000000002</v>
      </c>
      <c r="D529" s="115">
        <v>42751</v>
      </c>
    </row>
    <row r="530" spans="1:4">
      <c r="A530" s="113" t="s">
        <v>1524</v>
      </c>
      <c r="B530" s="113" t="s">
        <v>1147</v>
      </c>
      <c r="C530" s="113">
        <v>2.0760000000000001</v>
      </c>
      <c r="D530" s="115">
        <v>42751</v>
      </c>
    </row>
    <row r="531" spans="1:4">
      <c r="A531" s="113" t="s">
        <v>1523</v>
      </c>
      <c r="B531" s="113" t="s">
        <v>1147</v>
      </c>
      <c r="C531" s="113">
        <v>1.913</v>
      </c>
      <c r="D531" s="115">
        <v>42751</v>
      </c>
    </row>
    <row r="532" spans="1:4">
      <c r="A532" s="113" t="s">
        <v>1522</v>
      </c>
      <c r="B532" s="113" t="s">
        <v>1147</v>
      </c>
      <c r="C532" s="113">
        <v>2.14</v>
      </c>
      <c r="D532" s="115">
        <v>42751</v>
      </c>
    </row>
    <row r="533" spans="1:4">
      <c r="A533" s="113" t="s">
        <v>1521</v>
      </c>
      <c r="B533" s="113" t="s">
        <v>1147</v>
      </c>
      <c r="C533" s="113">
        <v>2.089</v>
      </c>
      <c r="D533" s="115">
        <v>42751</v>
      </c>
    </row>
    <row r="534" spans="1:4">
      <c r="A534" s="113" t="s">
        <v>1520</v>
      </c>
      <c r="B534" s="113" t="s">
        <v>1147</v>
      </c>
      <c r="C534" s="113">
        <v>2.089</v>
      </c>
      <c r="D534" s="115">
        <v>42751</v>
      </c>
    </row>
    <row r="535" spans="1:4">
      <c r="A535" s="113" t="s">
        <v>1519</v>
      </c>
      <c r="B535" s="113" t="s">
        <v>1147</v>
      </c>
      <c r="C535" s="113">
        <v>2.0110000000000001</v>
      </c>
      <c r="D535" s="115">
        <v>42751</v>
      </c>
    </row>
    <row r="536" spans="1:4">
      <c r="A536" s="113" t="s">
        <v>1518</v>
      </c>
      <c r="B536" s="113" t="s">
        <v>1147</v>
      </c>
      <c r="C536" s="113">
        <v>2.036</v>
      </c>
      <c r="D536" s="115">
        <v>42751</v>
      </c>
    </row>
    <row r="537" spans="1:4">
      <c r="A537" s="113" t="s">
        <v>1517</v>
      </c>
      <c r="B537" s="113" t="s">
        <v>1147</v>
      </c>
      <c r="C537" s="113">
        <v>2.1070000000000002</v>
      </c>
      <c r="D537" s="115">
        <v>42751</v>
      </c>
    </row>
    <row r="538" spans="1:4">
      <c r="A538" s="113" t="s">
        <v>1516</v>
      </c>
      <c r="B538" s="113" t="s">
        <v>1147</v>
      </c>
      <c r="C538" s="113">
        <v>2.169</v>
      </c>
      <c r="D538" s="115">
        <v>42751</v>
      </c>
    </row>
    <row r="539" spans="1:4">
      <c r="A539" s="113" t="s">
        <v>1515</v>
      </c>
      <c r="B539" s="113" t="s">
        <v>1147</v>
      </c>
      <c r="C539" s="113">
        <v>2.0920000000000001</v>
      </c>
      <c r="D539" s="115">
        <v>42751</v>
      </c>
    </row>
    <row r="540" spans="1:4">
      <c r="A540" s="113" t="s">
        <v>1514</v>
      </c>
      <c r="B540" s="113" t="s">
        <v>1147</v>
      </c>
      <c r="C540" s="113">
        <v>2.0510000000000002</v>
      </c>
      <c r="D540" s="115">
        <v>42751</v>
      </c>
    </row>
    <row r="541" spans="1:4">
      <c r="A541" s="113" t="s">
        <v>1513</v>
      </c>
      <c r="B541" s="113" t="s">
        <v>1147</v>
      </c>
      <c r="C541" s="113">
        <v>1.9630000000000001</v>
      </c>
      <c r="D541" s="115">
        <v>42751</v>
      </c>
    </row>
    <row r="542" spans="1:4">
      <c r="A542" s="113" t="s">
        <v>1512</v>
      </c>
      <c r="B542" s="113" t="s">
        <v>1147</v>
      </c>
      <c r="C542" s="113">
        <v>2.1760000000000002</v>
      </c>
      <c r="D542" s="115">
        <v>42751</v>
      </c>
    </row>
    <row r="543" spans="1:4">
      <c r="A543" s="113" t="s">
        <v>1511</v>
      </c>
      <c r="B543" s="113" t="s">
        <v>1147</v>
      </c>
      <c r="C543" s="113">
        <v>2.1219999999999999</v>
      </c>
      <c r="D543" s="115">
        <v>42751</v>
      </c>
    </row>
    <row r="544" spans="1:4">
      <c r="A544" s="113" t="s">
        <v>1510</v>
      </c>
      <c r="B544" s="113" t="s">
        <v>1147</v>
      </c>
      <c r="C544" s="113">
        <v>2.0830000000000002</v>
      </c>
      <c r="D544" s="115">
        <v>42751</v>
      </c>
    </row>
    <row r="545" spans="1:4">
      <c r="A545" s="113" t="s">
        <v>1509</v>
      </c>
      <c r="B545" s="113" t="s">
        <v>1147</v>
      </c>
      <c r="C545" s="113">
        <v>1.978</v>
      </c>
      <c r="D545" s="115">
        <v>42751</v>
      </c>
    </row>
    <row r="546" spans="1:4">
      <c r="A546" s="113" t="s">
        <v>1508</v>
      </c>
      <c r="B546" s="113" t="s">
        <v>1147</v>
      </c>
      <c r="C546" s="113">
        <v>2.0779999999999998</v>
      </c>
      <c r="D546" s="115">
        <v>42751</v>
      </c>
    </row>
    <row r="547" spans="1:4">
      <c r="A547" s="113" t="s">
        <v>1507</v>
      </c>
      <c r="B547" s="113" t="s">
        <v>1147</v>
      </c>
      <c r="C547" s="113">
        <v>2.0920000000000001</v>
      </c>
      <c r="D547" s="115">
        <v>42751</v>
      </c>
    </row>
    <row r="548" spans="1:4">
      <c r="A548" s="113" t="s">
        <v>1506</v>
      </c>
      <c r="B548" s="113" t="s">
        <v>1147</v>
      </c>
      <c r="C548" s="113">
        <v>2.0830000000000002</v>
      </c>
      <c r="D548" s="115">
        <v>42751</v>
      </c>
    </row>
    <row r="549" spans="1:4">
      <c r="A549" s="113" t="s">
        <v>1505</v>
      </c>
      <c r="B549" s="113" t="s">
        <v>1147</v>
      </c>
      <c r="C549" s="113">
        <v>2.0720000000000001</v>
      </c>
      <c r="D549" s="115">
        <v>42751</v>
      </c>
    </row>
    <row r="550" spans="1:4">
      <c r="A550" s="113" t="s">
        <v>1504</v>
      </c>
      <c r="B550" s="113" t="s">
        <v>1147</v>
      </c>
      <c r="C550" s="113">
        <v>2.1429999999999998</v>
      </c>
      <c r="D550" s="115">
        <v>42751</v>
      </c>
    </row>
    <row r="551" spans="1:4">
      <c r="A551" s="113" t="s">
        <v>1503</v>
      </c>
      <c r="B551" s="113" t="s">
        <v>1147</v>
      </c>
      <c r="C551" s="113">
        <v>2.121</v>
      </c>
      <c r="D551" s="115">
        <v>42751</v>
      </c>
    </row>
    <row r="552" spans="1:4">
      <c r="A552" s="113" t="s">
        <v>1502</v>
      </c>
      <c r="B552" s="113" t="s">
        <v>1147</v>
      </c>
      <c r="C552" s="113">
        <v>2.169</v>
      </c>
      <c r="D552" s="115">
        <v>42751</v>
      </c>
    </row>
    <row r="553" spans="1:4">
      <c r="A553" s="113" t="s">
        <v>1501</v>
      </c>
      <c r="B553" s="113" t="s">
        <v>1147</v>
      </c>
      <c r="C553" s="113">
        <v>2.016</v>
      </c>
      <c r="D553" s="115">
        <v>42751</v>
      </c>
    </row>
    <row r="554" spans="1:4">
      <c r="A554" s="113" t="s">
        <v>1500</v>
      </c>
      <c r="B554" s="113" t="s">
        <v>1147</v>
      </c>
      <c r="C554" s="113">
        <v>2.097</v>
      </c>
      <c r="D554" s="115">
        <v>42751</v>
      </c>
    </row>
    <row r="555" spans="1:4">
      <c r="A555" s="113" t="s">
        <v>1499</v>
      </c>
      <c r="B555" s="113" t="s">
        <v>1147</v>
      </c>
      <c r="C555" s="113">
        <v>2.1160000000000001</v>
      </c>
      <c r="D555" s="115">
        <v>42751</v>
      </c>
    </row>
    <row r="556" spans="1:4">
      <c r="A556" s="113" t="s">
        <v>1498</v>
      </c>
      <c r="B556" s="113" t="s">
        <v>1147</v>
      </c>
      <c r="C556" s="113">
        <v>2.1110000000000002</v>
      </c>
      <c r="D556" s="115">
        <v>42751</v>
      </c>
    </row>
    <row r="557" spans="1:4">
      <c r="A557" s="113" t="s">
        <v>1497</v>
      </c>
      <c r="B557" s="113" t="s">
        <v>1147</v>
      </c>
      <c r="C557" s="113">
        <v>2.1139999999999999</v>
      </c>
      <c r="D557" s="115">
        <v>42751</v>
      </c>
    </row>
    <row r="558" spans="1:4">
      <c r="A558" s="113" t="s">
        <v>1496</v>
      </c>
      <c r="B558" s="113" t="s">
        <v>1147</v>
      </c>
      <c r="C558" s="113">
        <v>2.0840000000000001</v>
      </c>
      <c r="D558" s="115">
        <v>42751</v>
      </c>
    </row>
    <row r="559" spans="1:4">
      <c r="A559" s="113" t="s">
        <v>1495</v>
      </c>
      <c r="B559" s="113" t="s">
        <v>1147</v>
      </c>
      <c r="C559" s="113">
        <v>2.1469999999999998</v>
      </c>
      <c r="D559" s="115">
        <v>42751</v>
      </c>
    </row>
    <row r="560" spans="1:4">
      <c r="A560" s="113" t="s">
        <v>1494</v>
      </c>
      <c r="B560" s="113" t="s">
        <v>1147</v>
      </c>
      <c r="C560" s="113">
        <v>2.0329999999999999</v>
      </c>
      <c r="D560" s="115">
        <v>42751</v>
      </c>
    </row>
    <row r="561" spans="1:5">
      <c r="A561" s="113" t="s">
        <v>1493</v>
      </c>
      <c r="B561" s="113" t="s">
        <v>1147</v>
      </c>
      <c r="C561" s="113">
        <v>2.12</v>
      </c>
      <c r="D561" s="115">
        <v>42751</v>
      </c>
    </row>
    <row r="562" spans="1:5">
      <c r="A562" s="113" t="s">
        <v>1492</v>
      </c>
      <c r="B562" s="113" t="s">
        <v>1147</v>
      </c>
      <c r="C562" s="113">
        <v>2.1789999999999998</v>
      </c>
      <c r="D562" s="115">
        <v>42751</v>
      </c>
    </row>
    <row r="563" spans="1:5">
      <c r="A563" s="113" t="s">
        <v>1491</v>
      </c>
      <c r="B563" s="113" t="s">
        <v>1147</v>
      </c>
      <c r="C563" s="113">
        <v>2.085</v>
      </c>
      <c r="D563" s="115">
        <v>42751</v>
      </c>
    </row>
    <row r="564" spans="1:5">
      <c r="A564" s="113" t="s">
        <v>1490</v>
      </c>
      <c r="B564" s="113" t="s">
        <v>1147</v>
      </c>
      <c r="C564" s="113">
        <v>2.1219999999999999</v>
      </c>
      <c r="D564" s="115">
        <v>42751</v>
      </c>
    </row>
    <row r="565" spans="1:5">
      <c r="A565" s="113" t="s">
        <v>1489</v>
      </c>
      <c r="B565" s="113" t="s">
        <v>1147</v>
      </c>
      <c r="C565" s="113">
        <v>2.1259999999999999</v>
      </c>
      <c r="D565" s="115">
        <v>42751</v>
      </c>
    </row>
    <row r="566" spans="1:5">
      <c r="A566" s="113" t="s">
        <v>1488</v>
      </c>
      <c r="B566" s="113" t="s">
        <v>1147</v>
      </c>
      <c r="C566" s="113">
        <v>2.1419999999999999</v>
      </c>
      <c r="D566" s="115">
        <v>42751</v>
      </c>
    </row>
    <row r="567" spans="1:5">
      <c r="A567" s="113" t="s">
        <v>1487</v>
      </c>
      <c r="B567" s="113" t="s">
        <v>1147</v>
      </c>
      <c r="C567" s="113">
        <v>1.9390000000000001</v>
      </c>
      <c r="D567" s="115">
        <v>42751</v>
      </c>
    </row>
    <row r="568" spans="1:5">
      <c r="A568" s="113" t="s">
        <v>1486</v>
      </c>
      <c r="B568" s="113" t="s">
        <v>1147</v>
      </c>
      <c r="C568" s="113">
        <v>1.95</v>
      </c>
      <c r="D568" s="115">
        <v>42751</v>
      </c>
    </row>
    <row r="569" spans="1:5">
      <c r="A569" s="113" t="s">
        <v>1485</v>
      </c>
      <c r="B569" s="113" t="s">
        <v>1147</v>
      </c>
      <c r="C569" s="113">
        <v>2.109</v>
      </c>
      <c r="D569" s="115">
        <v>42751</v>
      </c>
    </row>
    <row r="570" spans="1:5">
      <c r="A570" s="113" t="s">
        <v>1484</v>
      </c>
      <c r="B570" s="113" t="s">
        <v>1147</v>
      </c>
      <c r="C570" s="113">
        <v>2.0449999999999999</v>
      </c>
      <c r="D570" s="115">
        <v>42751</v>
      </c>
    </row>
    <row r="571" spans="1:5">
      <c r="A571" s="113" t="s">
        <v>1483</v>
      </c>
      <c r="B571" s="113" t="s">
        <v>1147</v>
      </c>
      <c r="C571" s="113">
        <v>2.0569999999999999</v>
      </c>
      <c r="D571" s="115">
        <v>42751</v>
      </c>
    </row>
    <row r="572" spans="1:5">
      <c r="A572" s="113" t="s">
        <v>1482</v>
      </c>
      <c r="B572" s="113" t="s">
        <v>1147</v>
      </c>
      <c r="C572" s="113">
        <v>2.0059999999999998</v>
      </c>
      <c r="D572" s="115">
        <v>42751</v>
      </c>
    </row>
    <row r="573" spans="1:5">
      <c r="A573" s="179" t="s">
        <v>1481</v>
      </c>
      <c r="B573" s="179" t="s">
        <v>1147</v>
      </c>
      <c r="C573" s="179">
        <v>1.9950000000000001</v>
      </c>
      <c r="D573" s="180">
        <v>42751</v>
      </c>
      <c r="E573" s="179" t="s">
        <v>2480</v>
      </c>
    </row>
    <row r="574" spans="1:5">
      <c r="A574" s="113" t="s">
        <v>1480</v>
      </c>
      <c r="B574" s="113" t="s">
        <v>1147</v>
      </c>
      <c r="C574" s="113">
        <v>2.1040000000000001</v>
      </c>
      <c r="D574" s="115">
        <v>42751</v>
      </c>
    </row>
    <row r="575" spans="1:5">
      <c r="A575" s="113" t="s">
        <v>1479</v>
      </c>
      <c r="B575" s="113" t="s">
        <v>1147</v>
      </c>
      <c r="C575" s="113">
        <v>2.0489999999999999</v>
      </c>
      <c r="D575" s="115">
        <v>42751</v>
      </c>
    </row>
    <row r="576" spans="1:5">
      <c r="A576" s="113" t="s">
        <v>1478</v>
      </c>
      <c r="B576" s="113" t="s">
        <v>1147</v>
      </c>
      <c r="C576" s="113">
        <v>1.972</v>
      </c>
      <c r="D576" s="115">
        <v>42751</v>
      </c>
    </row>
    <row r="577" spans="1:4">
      <c r="A577" s="113" t="s">
        <v>1477</v>
      </c>
      <c r="B577" s="113" t="s">
        <v>1147</v>
      </c>
      <c r="C577" s="113">
        <v>2.0019999999999998</v>
      </c>
      <c r="D577" s="115">
        <v>42751</v>
      </c>
    </row>
    <row r="578" spans="1:4">
      <c r="A578" s="113" t="s">
        <v>1476</v>
      </c>
      <c r="B578" s="113" t="s">
        <v>1147</v>
      </c>
      <c r="C578" s="113">
        <v>1.984</v>
      </c>
      <c r="D578" s="115">
        <v>42751</v>
      </c>
    </row>
    <row r="579" spans="1:4">
      <c r="A579" s="113" t="s">
        <v>1475</v>
      </c>
      <c r="B579" s="113" t="s">
        <v>1147</v>
      </c>
      <c r="C579" s="113">
        <v>1.9970000000000001</v>
      </c>
      <c r="D579" s="115">
        <v>42751</v>
      </c>
    </row>
    <row r="580" spans="1:4">
      <c r="A580" s="113" t="s">
        <v>1474</v>
      </c>
      <c r="B580" s="113" t="s">
        <v>1147</v>
      </c>
      <c r="C580" s="113">
        <v>2.056</v>
      </c>
      <c r="D580" s="115">
        <v>42751</v>
      </c>
    </row>
    <row r="581" spans="1:4">
      <c r="A581" s="113" t="s">
        <v>1473</v>
      </c>
      <c r="B581" s="113" t="s">
        <v>1147</v>
      </c>
      <c r="C581" s="113">
        <v>1.9830000000000001</v>
      </c>
      <c r="D581" s="115">
        <v>42751</v>
      </c>
    </row>
    <row r="582" spans="1:4">
      <c r="A582" s="113" t="s">
        <v>1472</v>
      </c>
      <c r="B582" s="113" t="s">
        <v>1147</v>
      </c>
      <c r="C582" s="113">
        <v>1.998</v>
      </c>
      <c r="D582" s="115">
        <v>42751</v>
      </c>
    </row>
    <row r="583" spans="1:4">
      <c r="A583" s="113" t="s">
        <v>1471</v>
      </c>
      <c r="B583" s="113" t="s">
        <v>1147</v>
      </c>
      <c r="C583" s="113">
        <v>2.012</v>
      </c>
      <c r="D583" s="115">
        <v>42751</v>
      </c>
    </row>
    <row r="584" spans="1:4">
      <c r="A584" s="113" t="s">
        <v>1470</v>
      </c>
      <c r="B584" s="113" t="s">
        <v>1147</v>
      </c>
      <c r="C584" s="113">
        <v>2.1440000000000001</v>
      </c>
      <c r="D584" s="115">
        <v>42751</v>
      </c>
    </row>
    <row r="585" spans="1:4">
      <c r="A585" s="113" t="s">
        <v>1469</v>
      </c>
      <c r="B585" s="113" t="s">
        <v>1147</v>
      </c>
      <c r="C585" s="113">
        <v>2.0070000000000001</v>
      </c>
      <c r="D585" s="115">
        <v>42751</v>
      </c>
    </row>
    <row r="586" spans="1:4">
      <c r="A586" s="113" t="s">
        <v>1468</v>
      </c>
      <c r="B586" s="113" t="s">
        <v>1147</v>
      </c>
      <c r="C586" s="113">
        <v>2.0219999999999998</v>
      </c>
      <c r="D586" s="115">
        <v>42751</v>
      </c>
    </row>
    <row r="587" spans="1:4">
      <c r="A587" s="113" t="s">
        <v>1467</v>
      </c>
      <c r="B587" s="113" t="s">
        <v>1147</v>
      </c>
      <c r="C587" s="113">
        <v>2.1829999999999998</v>
      </c>
      <c r="D587" s="115">
        <v>42751</v>
      </c>
    </row>
    <row r="588" spans="1:4">
      <c r="A588" s="113" t="s">
        <v>1466</v>
      </c>
      <c r="B588" s="113" t="s">
        <v>1147</v>
      </c>
      <c r="C588" s="113">
        <v>2.1960000000000002</v>
      </c>
      <c r="D588" s="115">
        <v>42751</v>
      </c>
    </row>
    <row r="589" spans="1:4">
      <c r="A589" s="113" t="s">
        <v>1465</v>
      </c>
      <c r="B589" s="113" t="s">
        <v>1147</v>
      </c>
      <c r="C589" s="113">
        <v>2.1669999999999998</v>
      </c>
      <c r="D589" s="115">
        <v>42751</v>
      </c>
    </row>
    <row r="590" spans="1:4">
      <c r="A590" s="113" t="s">
        <v>1464</v>
      </c>
      <c r="B590" s="113" t="s">
        <v>1147</v>
      </c>
      <c r="C590" s="113">
        <v>1.9590000000000001</v>
      </c>
      <c r="D590" s="115">
        <v>42751</v>
      </c>
    </row>
    <row r="591" spans="1:4">
      <c r="A591" s="113" t="s">
        <v>1463</v>
      </c>
      <c r="B591" s="113" t="s">
        <v>1147</v>
      </c>
      <c r="C591" s="113">
        <v>2.0640000000000001</v>
      </c>
      <c r="D591" s="115">
        <v>42751</v>
      </c>
    </row>
    <row r="592" spans="1:4">
      <c r="A592" s="113" t="s">
        <v>1462</v>
      </c>
      <c r="B592" s="113" t="s">
        <v>1147</v>
      </c>
      <c r="C592" s="113">
        <v>2.14</v>
      </c>
      <c r="D592" s="115">
        <v>42751</v>
      </c>
    </row>
    <row r="593" spans="1:4">
      <c r="A593" s="113" t="s">
        <v>1461</v>
      </c>
      <c r="B593" s="113" t="s">
        <v>1147</v>
      </c>
      <c r="C593" s="113">
        <v>2.0419999999999998</v>
      </c>
      <c r="D593" s="115">
        <v>42751</v>
      </c>
    </row>
    <row r="594" spans="1:4">
      <c r="A594" s="113" t="s">
        <v>1460</v>
      </c>
      <c r="B594" s="113" t="s">
        <v>1147</v>
      </c>
      <c r="C594" s="113">
        <v>2.0830000000000002</v>
      </c>
      <c r="D594" s="115">
        <v>42751</v>
      </c>
    </row>
    <row r="595" spans="1:4">
      <c r="A595" s="113" t="s">
        <v>1459</v>
      </c>
      <c r="B595" s="113" t="s">
        <v>1147</v>
      </c>
      <c r="C595" s="113">
        <v>2.0920000000000001</v>
      </c>
      <c r="D595" s="115">
        <v>42751</v>
      </c>
    </row>
    <row r="596" spans="1:4">
      <c r="A596" s="113" t="s">
        <v>1458</v>
      </c>
      <c r="B596" s="113" t="s">
        <v>1147</v>
      </c>
      <c r="C596" s="113">
        <v>2.0699999999999998</v>
      </c>
      <c r="D596" s="115">
        <v>42751</v>
      </c>
    </row>
    <row r="597" spans="1:4">
      <c r="A597" s="113" t="s">
        <v>1457</v>
      </c>
      <c r="B597" s="113" t="s">
        <v>1147</v>
      </c>
      <c r="C597" s="113">
        <v>2.093</v>
      </c>
      <c r="D597" s="115">
        <v>42751</v>
      </c>
    </row>
    <row r="598" spans="1:4">
      <c r="A598" s="113" t="s">
        <v>1456</v>
      </c>
      <c r="B598" s="113" t="s">
        <v>1147</v>
      </c>
      <c r="C598" s="113">
        <v>2.0680000000000001</v>
      </c>
      <c r="D598" s="115">
        <v>42751</v>
      </c>
    </row>
    <row r="599" spans="1:4">
      <c r="A599" s="113" t="s">
        <v>1455</v>
      </c>
      <c r="B599" s="113" t="s">
        <v>1147</v>
      </c>
      <c r="C599" s="113">
        <v>2.1160000000000001</v>
      </c>
      <c r="D599" s="115">
        <v>42751</v>
      </c>
    </row>
    <row r="600" spans="1:4">
      <c r="A600" s="113" t="s">
        <v>1454</v>
      </c>
      <c r="B600" s="113" t="s">
        <v>1147</v>
      </c>
      <c r="C600" s="113">
        <v>2.0179999999999998</v>
      </c>
      <c r="D600" s="115">
        <v>42751</v>
      </c>
    </row>
    <row r="601" spans="1:4">
      <c r="A601" s="113" t="s">
        <v>1453</v>
      </c>
      <c r="B601" s="113" t="s">
        <v>1147</v>
      </c>
      <c r="C601" s="113">
        <v>1.948</v>
      </c>
      <c r="D601" s="115">
        <v>42751</v>
      </c>
    </row>
    <row r="602" spans="1:4">
      <c r="A602" s="113" t="s">
        <v>1452</v>
      </c>
      <c r="B602" s="113" t="s">
        <v>1147</v>
      </c>
      <c r="C602" s="113">
        <v>2.1680000000000001</v>
      </c>
      <c r="D602" s="115">
        <v>42751</v>
      </c>
    </row>
    <row r="603" spans="1:4">
      <c r="A603" s="113" t="s">
        <v>1451</v>
      </c>
      <c r="B603" s="113" t="s">
        <v>1147</v>
      </c>
      <c r="C603" s="113">
        <v>2.0760000000000001</v>
      </c>
      <c r="D603" s="115">
        <v>42751</v>
      </c>
    </row>
    <row r="604" spans="1:4">
      <c r="A604" s="113" t="s">
        <v>1450</v>
      </c>
      <c r="B604" s="113" t="s">
        <v>1147</v>
      </c>
      <c r="C604" s="113">
        <v>2.0049999999999999</v>
      </c>
      <c r="D604" s="115">
        <v>42751</v>
      </c>
    </row>
    <row r="605" spans="1:4">
      <c r="A605" s="113" t="s">
        <v>1449</v>
      </c>
      <c r="B605" s="113" t="s">
        <v>1147</v>
      </c>
      <c r="C605" s="113">
        <v>2.0099999999999998</v>
      </c>
      <c r="D605" s="115">
        <v>42752</v>
      </c>
    </row>
    <row r="606" spans="1:4">
      <c r="A606" s="113" t="s">
        <v>1448</v>
      </c>
      <c r="B606" s="113" t="s">
        <v>1147</v>
      </c>
      <c r="C606" s="113">
        <v>2.1030000000000002</v>
      </c>
      <c r="D606" s="115">
        <v>42752</v>
      </c>
    </row>
    <row r="607" spans="1:4">
      <c r="A607" s="113" t="s">
        <v>1447</v>
      </c>
      <c r="B607" s="113" t="s">
        <v>1147</v>
      </c>
      <c r="C607" s="113">
        <v>2.0430000000000001</v>
      </c>
      <c r="D607" s="115">
        <v>42752</v>
      </c>
    </row>
    <row r="608" spans="1:4">
      <c r="A608" s="113" t="s">
        <v>1446</v>
      </c>
      <c r="B608" s="113" t="s">
        <v>1147</v>
      </c>
      <c r="C608" s="113">
        <v>2.0390000000000001</v>
      </c>
      <c r="D608" s="115">
        <v>42752</v>
      </c>
    </row>
    <row r="609" spans="1:5">
      <c r="A609" s="113" t="s">
        <v>1445</v>
      </c>
      <c r="B609" s="113" t="s">
        <v>1147</v>
      </c>
      <c r="C609" s="113">
        <v>2.0459999999999998</v>
      </c>
      <c r="D609" s="115">
        <v>42752</v>
      </c>
    </row>
    <row r="610" spans="1:5">
      <c r="A610" s="113" t="s">
        <v>1444</v>
      </c>
      <c r="B610" s="113" t="s">
        <v>1147</v>
      </c>
      <c r="C610" s="113">
        <v>1.921</v>
      </c>
      <c r="D610" s="115">
        <v>42752</v>
      </c>
    </row>
    <row r="611" spans="1:5">
      <c r="A611" s="113" t="s">
        <v>1443</v>
      </c>
      <c r="B611" s="113" t="s">
        <v>1147</v>
      </c>
      <c r="C611" s="113">
        <v>1.9450000000000001</v>
      </c>
      <c r="D611" s="115">
        <v>42752</v>
      </c>
    </row>
    <row r="612" spans="1:5">
      <c r="A612" s="113" t="s">
        <v>1442</v>
      </c>
      <c r="B612" s="113" t="s">
        <v>1147</v>
      </c>
      <c r="C612" s="113">
        <v>2.0259999999999998</v>
      </c>
      <c r="D612" s="115">
        <v>42752</v>
      </c>
    </row>
    <row r="613" spans="1:5">
      <c r="A613" s="113" t="s">
        <v>1441</v>
      </c>
      <c r="B613" s="113" t="s">
        <v>1147</v>
      </c>
      <c r="C613" s="113">
        <v>2.089</v>
      </c>
      <c r="D613" s="115">
        <v>42752</v>
      </c>
    </row>
    <row r="614" spans="1:5">
      <c r="A614" s="113" t="s">
        <v>1440</v>
      </c>
      <c r="B614" s="113" t="s">
        <v>1147</v>
      </c>
      <c r="C614" s="113">
        <v>2.0379999999999998</v>
      </c>
      <c r="D614" s="115">
        <v>42752</v>
      </c>
    </row>
    <row r="615" spans="1:5">
      <c r="A615" s="179" t="s">
        <v>1439</v>
      </c>
      <c r="B615" s="179" t="s">
        <v>1147</v>
      </c>
      <c r="C615" s="179">
        <v>1.99</v>
      </c>
      <c r="D615" s="180">
        <v>42752</v>
      </c>
      <c r="E615" s="179" t="s">
        <v>2480</v>
      </c>
    </row>
    <row r="616" spans="1:5">
      <c r="A616" s="113" t="s">
        <v>1438</v>
      </c>
      <c r="B616" s="113" t="s">
        <v>1147</v>
      </c>
      <c r="C616" s="113">
        <v>2.004</v>
      </c>
      <c r="D616" s="115">
        <v>42752</v>
      </c>
    </row>
    <row r="617" spans="1:5">
      <c r="A617" s="113" t="s">
        <v>1437</v>
      </c>
      <c r="B617" s="113" t="s">
        <v>1147</v>
      </c>
      <c r="C617" s="113">
        <v>2.0339999999999998</v>
      </c>
      <c r="D617" s="115">
        <v>42752</v>
      </c>
    </row>
    <row r="618" spans="1:5">
      <c r="A618" s="113" t="s">
        <v>1436</v>
      </c>
      <c r="B618" s="113" t="s">
        <v>1147</v>
      </c>
      <c r="C618" s="113">
        <v>2.1709999999999998</v>
      </c>
      <c r="D618" s="115">
        <v>42752</v>
      </c>
    </row>
    <row r="619" spans="1:5">
      <c r="A619" s="113" t="s">
        <v>1435</v>
      </c>
      <c r="B619" s="113" t="s">
        <v>1147</v>
      </c>
      <c r="C619" s="113">
        <v>1.9630000000000001</v>
      </c>
      <c r="D619" s="115">
        <v>42752</v>
      </c>
    </row>
    <row r="620" spans="1:5">
      <c r="A620" s="113" t="s">
        <v>1434</v>
      </c>
      <c r="B620" s="113" t="s">
        <v>1147</v>
      </c>
      <c r="C620" s="113">
        <v>1.978</v>
      </c>
      <c r="D620" s="115">
        <v>42752</v>
      </c>
    </row>
    <row r="621" spans="1:5">
      <c r="A621" s="113" t="s">
        <v>1433</v>
      </c>
      <c r="B621" s="113" t="s">
        <v>1147</v>
      </c>
      <c r="C621" s="113">
        <v>2.0880000000000001</v>
      </c>
      <c r="D621" s="115">
        <v>42752</v>
      </c>
    </row>
    <row r="622" spans="1:5">
      <c r="A622" s="113" t="s">
        <v>1432</v>
      </c>
      <c r="B622" s="113" t="s">
        <v>1147</v>
      </c>
      <c r="C622" s="113">
        <v>2.0449999999999999</v>
      </c>
      <c r="D622" s="115">
        <v>42752</v>
      </c>
    </row>
    <row r="623" spans="1:5">
      <c r="A623" s="113" t="s">
        <v>1431</v>
      </c>
      <c r="B623" s="113" t="s">
        <v>1147</v>
      </c>
      <c r="C623" s="113">
        <v>2.036</v>
      </c>
      <c r="D623" s="115">
        <v>42752</v>
      </c>
    </row>
    <row r="624" spans="1:5">
      <c r="A624" s="113" t="s">
        <v>1430</v>
      </c>
      <c r="B624" s="113" t="s">
        <v>1147</v>
      </c>
      <c r="C624" s="113">
        <v>2.0019999999999998</v>
      </c>
      <c r="D624" s="115">
        <v>42752</v>
      </c>
    </row>
    <row r="625" spans="1:4">
      <c r="A625" s="113" t="s">
        <v>1429</v>
      </c>
      <c r="B625" s="113" t="s">
        <v>1147</v>
      </c>
      <c r="C625" s="113">
        <v>1.925</v>
      </c>
      <c r="D625" s="115">
        <v>42752</v>
      </c>
    </row>
    <row r="626" spans="1:4">
      <c r="A626" s="113" t="s">
        <v>1428</v>
      </c>
      <c r="B626" s="113" t="s">
        <v>1147</v>
      </c>
      <c r="C626" s="113">
        <v>1.978</v>
      </c>
      <c r="D626" s="115">
        <v>42752</v>
      </c>
    </row>
    <row r="627" spans="1:4">
      <c r="A627" s="113" t="s">
        <v>1427</v>
      </c>
      <c r="B627" s="113" t="s">
        <v>1147</v>
      </c>
      <c r="C627" s="113">
        <v>2.1040000000000001</v>
      </c>
      <c r="D627" s="115">
        <v>42752</v>
      </c>
    </row>
    <row r="628" spans="1:4">
      <c r="A628" s="113" t="s">
        <v>1426</v>
      </c>
      <c r="B628" s="113" t="s">
        <v>1147</v>
      </c>
      <c r="C628" s="113">
        <v>2.024</v>
      </c>
      <c r="D628" s="115">
        <v>42752</v>
      </c>
    </row>
    <row r="629" spans="1:4">
      <c r="A629" s="113" t="s">
        <v>1425</v>
      </c>
      <c r="B629" s="113" t="s">
        <v>1147</v>
      </c>
      <c r="C629" s="113">
        <v>1.9650000000000001</v>
      </c>
      <c r="D629" s="115">
        <v>42752</v>
      </c>
    </row>
    <row r="630" spans="1:4">
      <c r="A630" s="113" t="s">
        <v>1424</v>
      </c>
      <c r="B630" s="113" t="s">
        <v>1147</v>
      </c>
      <c r="C630" s="113">
        <v>2.1179999999999999</v>
      </c>
      <c r="D630" s="115">
        <v>42752</v>
      </c>
    </row>
    <row r="631" spans="1:4">
      <c r="A631" s="113" t="s">
        <v>1423</v>
      </c>
      <c r="B631" s="113" t="s">
        <v>1147</v>
      </c>
      <c r="C631" s="113">
        <v>2.153</v>
      </c>
      <c r="D631" s="115">
        <v>42752</v>
      </c>
    </row>
    <row r="632" spans="1:4">
      <c r="A632" s="113" t="s">
        <v>1422</v>
      </c>
      <c r="B632" s="113" t="s">
        <v>1147</v>
      </c>
      <c r="C632" s="113">
        <v>2.0739999999999998</v>
      </c>
      <c r="D632" s="115">
        <v>42752</v>
      </c>
    </row>
    <row r="633" spans="1:4">
      <c r="A633" s="113" t="s">
        <v>1421</v>
      </c>
      <c r="B633" s="113" t="s">
        <v>1147</v>
      </c>
      <c r="C633" s="113">
        <v>1.978</v>
      </c>
      <c r="D633" s="115">
        <v>42752</v>
      </c>
    </row>
    <row r="634" spans="1:4">
      <c r="A634" s="113" t="s">
        <v>1420</v>
      </c>
      <c r="B634" s="113" t="s">
        <v>1147</v>
      </c>
      <c r="C634" s="113">
        <v>2.12</v>
      </c>
      <c r="D634" s="115">
        <v>42752</v>
      </c>
    </row>
    <row r="635" spans="1:4">
      <c r="A635" s="113" t="s">
        <v>1419</v>
      </c>
      <c r="B635" s="113" t="s">
        <v>1147</v>
      </c>
      <c r="C635" s="113">
        <v>1.99</v>
      </c>
      <c r="D635" s="115">
        <v>42752</v>
      </c>
    </row>
    <row r="636" spans="1:4">
      <c r="A636" s="113" t="s">
        <v>1418</v>
      </c>
      <c r="B636" s="113" t="s">
        <v>1147</v>
      </c>
      <c r="C636" s="113">
        <v>2.0779999999999998</v>
      </c>
      <c r="D636" s="115">
        <v>42752</v>
      </c>
    </row>
    <row r="637" spans="1:4">
      <c r="A637" s="113" t="s">
        <v>1417</v>
      </c>
      <c r="B637" s="113" t="s">
        <v>1147</v>
      </c>
      <c r="C637" s="113">
        <v>2.0630000000000002</v>
      </c>
      <c r="D637" s="115">
        <v>42752</v>
      </c>
    </row>
    <row r="638" spans="1:4">
      <c r="A638" s="113" t="s">
        <v>1416</v>
      </c>
      <c r="B638" s="113" t="s">
        <v>1147</v>
      </c>
      <c r="C638" s="113">
        <v>2.02</v>
      </c>
      <c r="D638" s="115">
        <v>42752</v>
      </c>
    </row>
    <row r="639" spans="1:4">
      <c r="A639" s="113" t="s">
        <v>1415</v>
      </c>
      <c r="B639" s="113" t="s">
        <v>1147</v>
      </c>
      <c r="C639" s="113">
        <v>2.073</v>
      </c>
      <c r="D639" s="115">
        <v>42752</v>
      </c>
    </row>
    <row r="640" spans="1:4">
      <c r="A640" s="113" t="s">
        <v>1414</v>
      </c>
      <c r="B640" s="113" t="s">
        <v>1147</v>
      </c>
      <c r="C640" s="113">
        <v>2.133</v>
      </c>
      <c r="D640" s="115">
        <v>42752</v>
      </c>
    </row>
    <row r="641" spans="1:4">
      <c r="A641" s="113" t="s">
        <v>1413</v>
      </c>
      <c r="B641" s="113" t="s">
        <v>1147</v>
      </c>
      <c r="C641" s="113">
        <v>2.1110000000000002</v>
      </c>
      <c r="D641" s="115">
        <v>42752</v>
      </c>
    </row>
    <row r="642" spans="1:4">
      <c r="A642" s="113" t="s">
        <v>1412</v>
      </c>
      <c r="B642" s="113" t="s">
        <v>1147</v>
      </c>
      <c r="C642" s="113">
        <v>2.0409999999999999</v>
      </c>
      <c r="D642" s="115">
        <v>42752</v>
      </c>
    </row>
    <row r="643" spans="1:4">
      <c r="A643" s="113" t="s">
        <v>1411</v>
      </c>
      <c r="B643" s="113" t="s">
        <v>1147</v>
      </c>
      <c r="C643" s="113">
        <v>2.1909999999999998</v>
      </c>
      <c r="D643" s="115">
        <v>42752</v>
      </c>
    </row>
    <row r="644" spans="1:4">
      <c r="A644" s="113" t="s">
        <v>1410</v>
      </c>
      <c r="B644" s="113" t="s">
        <v>1147</v>
      </c>
      <c r="C644" s="113">
        <v>2.0640000000000001</v>
      </c>
      <c r="D644" s="115">
        <v>42752</v>
      </c>
    </row>
    <row r="645" spans="1:4">
      <c r="A645" s="113" t="s">
        <v>1409</v>
      </c>
      <c r="B645" s="113" t="s">
        <v>1147</v>
      </c>
      <c r="C645" s="113">
        <v>2.14</v>
      </c>
      <c r="D645" s="115">
        <v>42752</v>
      </c>
    </row>
    <row r="646" spans="1:4">
      <c r="A646" s="113" t="s">
        <v>1408</v>
      </c>
      <c r="B646" s="113" t="s">
        <v>1147</v>
      </c>
      <c r="C646" s="113">
        <v>2.1269999999999998</v>
      </c>
      <c r="D646" s="115">
        <v>42752</v>
      </c>
    </row>
    <row r="647" spans="1:4">
      <c r="A647" s="113" t="s">
        <v>1407</v>
      </c>
      <c r="B647" s="113" t="s">
        <v>1147</v>
      </c>
      <c r="C647" s="113">
        <v>2.0510000000000002</v>
      </c>
      <c r="D647" s="115">
        <v>42752</v>
      </c>
    </row>
    <row r="648" spans="1:4">
      <c r="A648" s="113" t="s">
        <v>1406</v>
      </c>
      <c r="B648" s="113" t="s">
        <v>1147</v>
      </c>
      <c r="C648" s="113">
        <v>2.157</v>
      </c>
      <c r="D648" s="115">
        <v>42752</v>
      </c>
    </row>
    <row r="649" spans="1:4">
      <c r="A649" s="113" t="s">
        <v>1405</v>
      </c>
      <c r="B649" s="113" t="s">
        <v>1147</v>
      </c>
      <c r="C649" s="113">
        <v>2.238</v>
      </c>
      <c r="D649" s="115">
        <v>42752</v>
      </c>
    </row>
    <row r="650" spans="1:4">
      <c r="A650" s="113" t="s">
        <v>1404</v>
      </c>
      <c r="B650" s="113" t="s">
        <v>1147</v>
      </c>
      <c r="C650" s="113">
        <v>2.1629999999999998</v>
      </c>
      <c r="D650" s="115">
        <v>42752</v>
      </c>
    </row>
    <row r="651" spans="1:4">
      <c r="A651" s="113" t="s">
        <v>1403</v>
      </c>
      <c r="B651" s="113" t="s">
        <v>1147</v>
      </c>
      <c r="C651" s="113">
        <v>2.1240000000000001</v>
      </c>
      <c r="D651" s="115">
        <v>42752</v>
      </c>
    </row>
    <row r="652" spans="1:4">
      <c r="A652" s="113" t="s">
        <v>1402</v>
      </c>
      <c r="B652" s="113" t="s">
        <v>1147</v>
      </c>
      <c r="C652" s="113">
        <v>2.0249999999999999</v>
      </c>
      <c r="D652" s="115">
        <v>42752</v>
      </c>
    </row>
    <row r="653" spans="1:4">
      <c r="A653" s="113" t="s">
        <v>1401</v>
      </c>
      <c r="B653" s="113" t="s">
        <v>1147</v>
      </c>
      <c r="C653" s="113">
        <v>2.1379999999999999</v>
      </c>
      <c r="D653" s="115">
        <v>42752</v>
      </c>
    </row>
    <row r="654" spans="1:4">
      <c r="A654" s="113" t="s">
        <v>1400</v>
      </c>
      <c r="B654" s="113" t="s">
        <v>1147</v>
      </c>
      <c r="C654" s="113">
        <v>2.0270000000000001</v>
      </c>
      <c r="D654" s="115">
        <v>42752</v>
      </c>
    </row>
    <row r="655" spans="1:4">
      <c r="A655" s="113" t="s">
        <v>1399</v>
      </c>
      <c r="B655" s="113" t="s">
        <v>1147</v>
      </c>
      <c r="C655" s="113">
        <v>1.97</v>
      </c>
      <c r="D655" s="115">
        <v>42752</v>
      </c>
    </row>
    <row r="656" spans="1:4">
      <c r="A656" s="113" t="s">
        <v>1398</v>
      </c>
      <c r="B656" s="113" t="s">
        <v>1147</v>
      </c>
      <c r="C656" s="113">
        <v>2.024</v>
      </c>
      <c r="D656" s="115">
        <v>42752</v>
      </c>
    </row>
    <row r="657" spans="1:4">
      <c r="A657" s="113" t="s">
        <v>1397</v>
      </c>
      <c r="B657" s="113" t="s">
        <v>1147</v>
      </c>
      <c r="C657" s="113">
        <v>2.089</v>
      </c>
      <c r="D657" s="115">
        <v>42752</v>
      </c>
    </row>
    <row r="658" spans="1:4">
      <c r="A658" s="113" t="s">
        <v>1396</v>
      </c>
      <c r="B658" s="113" t="s">
        <v>1147</v>
      </c>
      <c r="C658" s="113">
        <v>2.0169999999999999</v>
      </c>
      <c r="D658" s="115">
        <v>42752</v>
      </c>
    </row>
    <row r="659" spans="1:4">
      <c r="A659" s="113" t="s">
        <v>1395</v>
      </c>
      <c r="B659" s="113" t="s">
        <v>1147</v>
      </c>
      <c r="C659" s="113">
        <v>2.0009999999999999</v>
      </c>
      <c r="D659" s="115">
        <v>42752</v>
      </c>
    </row>
    <row r="660" spans="1:4">
      <c r="A660" s="113" t="s">
        <v>1394</v>
      </c>
      <c r="B660" s="113" t="s">
        <v>1147</v>
      </c>
      <c r="C660" s="113">
        <v>2.1320000000000001</v>
      </c>
      <c r="D660" s="115">
        <v>42752</v>
      </c>
    </row>
    <row r="661" spans="1:4">
      <c r="A661" s="113" t="s">
        <v>1393</v>
      </c>
      <c r="B661" s="113" t="s">
        <v>1147</v>
      </c>
      <c r="C661" s="113">
        <v>1.9910000000000001</v>
      </c>
      <c r="D661" s="115">
        <v>42752</v>
      </c>
    </row>
    <row r="662" spans="1:4">
      <c r="A662" s="113" t="s">
        <v>1392</v>
      </c>
      <c r="B662" s="113" t="s">
        <v>1147</v>
      </c>
      <c r="C662" s="113">
        <v>2.129</v>
      </c>
      <c r="D662" s="115">
        <v>42752</v>
      </c>
    </row>
    <row r="663" spans="1:4">
      <c r="A663" s="113" t="s">
        <v>1391</v>
      </c>
      <c r="B663" s="113" t="s">
        <v>1147</v>
      </c>
      <c r="C663" s="113">
        <v>2.0529999999999999</v>
      </c>
      <c r="D663" s="115">
        <v>42752</v>
      </c>
    </row>
    <row r="664" spans="1:4">
      <c r="A664" s="113" t="s">
        <v>1390</v>
      </c>
      <c r="B664" s="113" t="s">
        <v>1147</v>
      </c>
      <c r="C664" s="113">
        <v>2.0339999999999998</v>
      </c>
      <c r="D664" s="115">
        <v>42752</v>
      </c>
    </row>
    <row r="665" spans="1:4">
      <c r="A665" s="113" t="s">
        <v>1389</v>
      </c>
      <c r="B665" s="113" t="s">
        <v>1147</v>
      </c>
      <c r="C665" s="113">
        <v>2.0630000000000002</v>
      </c>
      <c r="D665" s="115">
        <v>42752</v>
      </c>
    </row>
    <row r="666" spans="1:4">
      <c r="A666" s="113" t="s">
        <v>1388</v>
      </c>
      <c r="B666" s="113" t="s">
        <v>1147</v>
      </c>
      <c r="C666" s="113">
        <v>2.1349999999999998</v>
      </c>
      <c r="D666" s="115">
        <v>42752</v>
      </c>
    </row>
    <row r="667" spans="1:4">
      <c r="A667" s="113" t="s">
        <v>1387</v>
      </c>
      <c r="B667" s="113" t="s">
        <v>1147</v>
      </c>
      <c r="C667" s="113">
        <v>2.0760000000000001</v>
      </c>
      <c r="D667" s="115">
        <v>42752</v>
      </c>
    </row>
    <row r="668" spans="1:4">
      <c r="A668" s="113" t="s">
        <v>1386</v>
      </c>
      <c r="B668" s="113" t="s">
        <v>1147</v>
      </c>
      <c r="C668" s="113">
        <v>2.0510000000000002</v>
      </c>
      <c r="D668" s="115">
        <v>42752</v>
      </c>
    </row>
    <row r="669" spans="1:4">
      <c r="A669" s="113" t="s">
        <v>1385</v>
      </c>
      <c r="B669" s="113" t="s">
        <v>1147</v>
      </c>
      <c r="C669" s="113">
        <v>2.09</v>
      </c>
      <c r="D669" s="115">
        <v>42752</v>
      </c>
    </row>
    <row r="670" spans="1:4">
      <c r="A670" s="113" t="s">
        <v>1384</v>
      </c>
      <c r="B670" s="113" t="s">
        <v>1147</v>
      </c>
      <c r="C670" s="113">
        <v>2.0819999999999999</v>
      </c>
      <c r="D670" s="115">
        <v>42752</v>
      </c>
    </row>
    <row r="671" spans="1:4">
      <c r="A671" s="113" t="s">
        <v>1383</v>
      </c>
      <c r="B671" s="113" t="s">
        <v>1147</v>
      </c>
      <c r="C671" s="113">
        <v>2.048</v>
      </c>
      <c r="D671" s="115">
        <v>42752</v>
      </c>
    </row>
    <row r="672" spans="1:4">
      <c r="A672" s="113" t="s">
        <v>1382</v>
      </c>
      <c r="B672" s="113" t="s">
        <v>1147</v>
      </c>
      <c r="C672" s="113">
        <v>2.0299999999999998</v>
      </c>
      <c r="D672" s="115">
        <v>42752</v>
      </c>
    </row>
    <row r="673" spans="1:4">
      <c r="A673" s="113" t="s">
        <v>1381</v>
      </c>
      <c r="B673" s="113" t="s">
        <v>1147</v>
      </c>
      <c r="C673" s="113">
        <v>1.9359999999999999</v>
      </c>
      <c r="D673" s="115">
        <v>42752</v>
      </c>
    </row>
    <row r="674" spans="1:4">
      <c r="A674" s="113" t="s">
        <v>1380</v>
      </c>
      <c r="B674" s="113" t="s">
        <v>1147</v>
      </c>
      <c r="C674" s="113">
        <v>2.0950000000000002</v>
      </c>
      <c r="D674" s="115">
        <v>42752</v>
      </c>
    </row>
    <row r="675" spans="1:4">
      <c r="A675" s="113" t="s">
        <v>1379</v>
      </c>
      <c r="B675" s="113" t="s">
        <v>1147</v>
      </c>
      <c r="C675" s="113">
        <v>2.0510000000000002</v>
      </c>
      <c r="D675" s="115">
        <v>42752</v>
      </c>
    </row>
    <row r="676" spans="1:4">
      <c r="A676" s="113" t="s">
        <v>1378</v>
      </c>
      <c r="B676" s="113" t="s">
        <v>1147</v>
      </c>
      <c r="C676" s="113">
        <v>2.0350000000000001</v>
      </c>
      <c r="D676" s="115">
        <v>42752</v>
      </c>
    </row>
    <row r="677" spans="1:4">
      <c r="A677" s="113" t="s">
        <v>1377</v>
      </c>
      <c r="B677" s="113" t="s">
        <v>1147</v>
      </c>
      <c r="C677" s="113">
        <v>2.1160000000000001</v>
      </c>
      <c r="D677" s="115">
        <v>42752</v>
      </c>
    </row>
    <row r="678" spans="1:4">
      <c r="A678" s="113" t="s">
        <v>1376</v>
      </c>
      <c r="B678" s="113" t="s">
        <v>1147</v>
      </c>
      <c r="C678" s="113">
        <v>1.9950000000000001</v>
      </c>
      <c r="D678" s="115">
        <v>42752</v>
      </c>
    </row>
    <row r="679" spans="1:4">
      <c r="A679" s="113" t="s">
        <v>1375</v>
      </c>
      <c r="B679" s="113" t="s">
        <v>1147</v>
      </c>
      <c r="C679" s="113">
        <v>1.9950000000000001</v>
      </c>
      <c r="D679" s="115">
        <v>42752</v>
      </c>
    </row>
    <row r="680" spans="1:4">
      <c r="A680" s="113" t="s">
        <v>1374</v>
      </c>
      <c r="B680" s="113" t="s">
        <v>1147</v>
      </c>
      <c r="C680" s="113">
        <v>2.048</v>
      </c>
      <c r="D680" s="115">
        <v>42752</v>
      </c>
    </row>
    <row r="681" spans="1:4">
      <c r="A681" s="113" t="s">
        <v>1373</v>
      </c>
      <c r="B681" s="113" t="s">
        <v>1147</v>
      </c>
      <c r="C681" s="113">
        <v>2.1269999999999998</v>
      </c>
      <c r="D681" s="115">
        <v>42752</v>
      </c>
    </row>
    <row r="682" spans="1:4">
      <c r="A682" s="113" t="s">
        <v>1372</v>
      </c>
      <c r="B682" s="113" t="s">
        <v>1147</v>
      </c>
      <c r="C682" s="113">
        <v>2.012</v>
      </c>
      <c r="D682" s="115">
        <v>42752</v>
      </c>
    </row>
    <row r="683" spans="1:4">
      <c r="A683" s="113" t="s">
        <v>1371</v>
      </c>
      <c r="B683" s="113" t="s">
        <v>1147</v>
      </c>
      <c r="C683" s="113">
        <v>2.052</v>
      </c>
      <c r="D683" s="115">
        <v>42752</v>
      </c>
    </row>
    <row r="684" spans="1:4">
      <c r="A684" s="113" t="s">
        <v>1370</v>
      </c>
      <c r="B684" s="113" t="s">
        <v>1147</v>
      </c>
      <c r="C684" s="113">
        <v>2.0049999999999999</v>
      </c>
      <c r="D684" s="115">
        <v>42752</v>
      </c>
    </row>
    <row r="685" spans="1:4">
      <c r="A685" s="113" t="s">
        <v>1369</v>
      </c>
      <c r="B685" s="113" t="s">
        <v>1147</v>
      </c>
      <c r="C685" s="113">
        <v>2.0790000000000002</v>
      </c>
      <c r="D685" s="115">
        <v>42752</v>
      </c>
    </row>
    <row r="686" spans="1:4">
      <c r="A686" s="113" t="s">
        <v>1368</v>
      </c>
      <c r="B686" s="113" t="s">
        <v>1147</v>
      </c>
      <c r="C686" s="113">
        <v>2.0230000000000001</v>
      </c>
      <c r="D686" s="115">
        <v>42752</v>
      </c>
    </row>
    <row r="687" spans="1:4">
      <c r="A687" s="113" t="s">
        <v>1367</v>
      </c>
      <c r="B687" s="113" t="s">
        <v>1147</v>
      </c>
      <c r="C687" s="113">
        <v>2.1179999999999999</v>
      </c>
      <c r="D687" s="115">
        <v>42752</v>
      </c>
    </row>
    <row r="688" spans="1:4">
      <c r="A688" s="113" t="s">
        <v>1366</v>
      </c>
      <c r="B688" s="113" t="s">
        <v>1147</v>
      </c>
      <c r="C688" s="113">
        <v>2.0819999999999999</v>
      </c>
      <c r="D688" s="115">
        <v>42752</v>
      </c>
    </row>
    <row r="689" spans="1:4">
      <c r="A689" s="113" t="s">
        <v>1365</v>
      </c>
      <c r="B689" s="113" t="s">
        <v>1147</v>
      </c>
      <c r="C689" s="113">
        <v>1.9810000000000001</v>
      </c>
      <c r="D689" s="115">
        <v>42752</v>
      </c>
    </row>
    <row r="690" spans="1:4">
      <c r="A690" s="113" t="s">
        <v>1364</v>
      </c>
      <c r="B690" s="113" t="s">
        <v>1147</v>
      </c>
      <c r="C690" s="113">
        <v>1.9510000000000001</v>
      </c>
      <c r="D690" s="115">
        <v>42752</v>
      </c>
    </row>
    <row r="691" spans="1:4">
      <c r="A691" s="113" t="s">
        <v>1363</v>
      </c>
      <c r="B691" s="113" t="s">
        <v>1147</v>
      </c>
      <c r="C691" s="113">
        <v>2.0649999999999999</v>
      </c>
      <c r="D691" s="115">
        <v>42752</v>
      </c>
    </row>
    <row r="692" spans="1:4">
      <c r="A692" s="113" t="s">
        <v>1362</v>
      </c>
      <c r="B692" s="113" t="s">
        <v>1147</v>
      </c>
      <c r="C692" s="113">
        <v>2.125</v>
      </c>
      <c r="D692" s="115">
        <v>42752</v>
      </c>
    </row>
    <row r="693" spans="1:4">
      <c r="A693" s="113" t="s">
        <v>1361</v>
      </c>
      <c r="B693" s="113" t="s">
        <v>1147</v>
      </c>
      <c r="C693" s="113">
        <v>2.0339999999999998</v>
      </c>
      <c r="D693" s="115">
        <v>42752</v>
      </c>
    </row>
    <row r="694" spans="1:4">
      <c r="A694" s="113" t="s">
        <v>1360</v>
      </c>
      <c r="B694" s="113" t="s">
        <v>1147</v>
      </c>
      <c r="C694" s="113">
        <v>2.0739999999999998</v>
      </c>
      <c r="D694" s="115">
        <v>42752</v>
      </c>
    </row>
    <row r="695" spans="1:4">
      <c r="A695" s="113" t="s">
        <v>1359</v>
      </c>
      <c r="B695" s="113" t="s">
        <v>1147</v>
      </c>
      <c r="C695" s="113">
        <v>2.0950000000000002</v>
      </c>
      <c r="D695" s="115">
        <v>42752</v>
      </c>
    </row>
    <row r="696" spans="1:4">
      <c r="A696" s="113" t="s">
        <v>1358</v>
      </c>
      <c r="B696" s="113" t="s">
        <v>1147</v>
      </c>
      <c r="C696" s="113">
        <v>2.028</v>
      </c>
      <c r="D696" s="115">
        <v>42752</v>
      </c>
    </row>
    <row r="697" spans="1:4">
      <c r="A697" s="113" t="s">
        <v>1357</v>
      </c>
      <c r="B697" s="113" t="s">
        <v>1147</v>
      </c>
      <c r="C697" s="113">
        <v>2.0710000000000002</v>
      </c>
      <c r="D697" s="115">
        <v>42752</v>
      </c>
    </row>
    <row r="698" spans="1:4">
      <c r="A698" s="113" t="s">
        <v>1356</v>
      </c>
      <c r="B698" s="113" t="s">
        <v>1147</v>
      </c>
      <c r="C698" s="113">
        <v>1.992</v>
      </c>
      <c r="D698" s="115">
        <v>42752</v>
      </c>
    </row>
    <row r="699" spans="1:4">
      <c r="A699" s="113" t="s">
        <v>1355</v>
      </c>
      <c r="B699" s="113" t="s">
        <v>1147</v>
      </c>
      <c r="C699" s="113">
        <v>2.0190000000000001</v>
      </c>
      <c r="D699" s="115">
        <v>42752</v>
      </c>
    </row>
    <row r="700" spans="1:4">
      <c r="A700" s="113" t="s">
        <v>1354</v>
      </c>
      <c r="B700" s="113" t="s">
        <v>1147</v>
      </c>
      <c r="C700" s="113">
        <v>2.036</v>
      </c>
      <c r="D700" s="115">
        <v>42752</v>
      </c>
    </row>
    <row r="701" spans="1:4">
      <c r="A701" s="113" t="s">
        <v>1353</v>
      </c>
      <c r="B701" s="113" t="s">
        <v>1147</v>
      </c>
      <c r="C701" s="113">
        <v>2.1110000000000002</v>
      </c>
      <c r="D701" s="115">
        <v>42752</v>
      </c>
    </row>
    <row r="702" spans="1:4">
      <c r="A702" s="113" t="s">
        <v>1352</v>
      </c>
      <c r="B702" s="113" t="s">
        <v>1147</v>
      </c>
      <c r="C702" s="113">
        <v>2.085</v>
      </c>
      <c r="D702" s="115">
        <v>42752</v>
      </c>
    </row>
    <row r="703" spans="1:4">
      <c r="A703" s="113" t="s">
        <v>1351</v>
      </c>
      <c r="B703" s="113" t="s">
        <v>1147</v>
      </c>
      <c r="C703" s="113">
        <v>1.984</v>
      </c>
      <c r="D703" s="115">
        <v>42752</v>
      </c>
    </row>
    <row r="704" spans="1:4">
      <c r="A704" s="113" t="s">
        <v>1350</v>
      </c>
      <c r="B704" s="113" t="s">
        <v>1147</v>
      </c>
      <c r="C704" s="113">
        <v>2.0190000000000001</v>
      </c>
      <c r="D704" s="115">
        <v>42752</v>
      </c>
    </row>
    <row r="705" spans="1:4">
      <c r="A705" s="113" t="s">
        <v>1349</v>
      </c>
      <c r="B705" s="113" t="s">
        <v>1147</v>
      </c>
      <c r="C705" s="113">
        <v>1.9159999999999999</v>
      </c>
      <c r="D705" s="115">
        <v>42752</v>
      </c>
    </row>
    <row r="706" spans="1:4">
      <c r="A706" s="113" t="s">
        <v>1348</v>
      </c>
      <c r="B706" s="113" t="s">
        <v>1147</v>
      </c>
      <c r="C706" s="113">
        <v>2.109</v>
      </c>
      <c r="D706" s="115">
        <v>42752</v>
      </c>
    </row>
    <row r="707" spans="1:4">
      <c r="A707" s="113" t="s">
        <v>1347</v>
      </c>
      <c r="B707" s="113" t="s">
        <v>1147</v>
      </c>
      <c r="C707" s="113">
        <v>1.9159999999999999</v>
      </c>
      <c r="D707" s="115">
        <v>42752</v>
      </c>
    </row>
    <row r="708" spans="1:4">
      <c r="A708" s="113" t="s">
        <v>1346</v>
      </c>
      <c r="B708" s="113" t="s">
        <v>1147</v>
      </c>
      <c r="C708" s="113">
        <v>2.0219999999999998</v>
      </c>
      <c r="D708" s="115">
        <v>42752</v>
      </c>
    </row>
    <row r="709" spans="1:4">
      <c r="A709" s="113" t="s">
        <v>1345</v>
      </c>
      <c r="B709" s="113" t="s">
        <v>1147</v>
      </c>
      <c r="C709" s="113">
        <v>1.9830000000000001</v>
      </c>
      <c r="D709" s="115">
        <v>42752</v>
      </c>
    </row>
    <row r="710" spans="1:4">
      <c r="A710" s="113" t="s">
        <v>1344</v>
      </c>
      <c r="B710" s="113" t="s">
        <v>1147</v>
      </c>
      <c r="C710" s="113">
        <v>1.9450000000000001</v>
      </c>
      <c r="D710" s="115">
        <v>42752</v>
      </c>
    </row>
    <row r="711" spans="1:4">
      <c r="A711" s="113" t="s">
        <v>1343</v>
      </c>
      <c r="B711" s="113" t="s">
        <v>1147</v>
      </c>
      <c r="C711" s="113">
        <v>2.008</v>
      </c>
      <c r="D711" s="115">
        <v>42752</v>
      </c>
    </row>
    <row r="712" spans="1:4">
      <c r="A712" s="113" t="s">
        <v>1342</v>
      </c>
      <c r="B712" s="113" t="s">
        <v>1147</v>
      </c>
      <c r="C712" s="113">
        <v>2.0030000000000001</v>
      </c>
      <c r="D712" s="115">
        <v>42752</v>
      </c>
    </row>
    <row r="713" spans="1:4">
      <c r="A713" s="113" t="s">
        <v>1341</v>
      </c>
      <c r="B713" s="113" t="s">
        <v>1147</v>
      </c>
      <c r="C713" s="113">
        <v>1.9670000000000001</v>
      </c>
      <c r="D713" s="115">
        <v>42752</v>
      </c>
    </row>
    <row r="714" spans="1:4">
      <c r="A714" s="113" t="s">
        <v>1340</v>
      </c>
      <c r="B714" s="113" t="s">
        <v>1147</v>
      </c>
      <c r="C714" s="113">
        <v>2.0270000000000001</v>
      </c>
      <c r="D714" s="115">
        <v>42752</v>
      </c>
    </row>
    <row r="715" spans="1:4">
      <c r="A715" s="113" t="s">
        <v>1339</v>
      </c>
      <c r="B715" s="113" t="s">
        <v>1147</v>
      </c>
      <c r="C715" s="113">
        <v>2.1070000000000002</v>
      </c>
      <c r="D715" s="115">
        <v>42752</v>
      </c>
    </row>
    <row r="716" spans="1:4">
      <c r="A716" s="113" t="s">
        <v>1338</v>
      </c>
      <c r="B716" s="113" t="s">
        <v>1147</v>
      </c>
      <c r="C716" s="113">
        <v>2.0630000000000002</v>
      </c>
      <c r="D716" s="115">
        <v>42752</v>
      </c>
    </row>
    <row r="717" spans="1:4">
      <c r="A717" s="113" t="s">
        <v>1337</v>
      </c>
      <c r="B717" s="113" t="s">
        <v>1147</v>
      </c>
      <c r="C717" s="113">
        <v>2.1779999999999999</v>
      </c>
      <c r="D717" s="115">
        <v>42752</v>
      </c>
    </row>
    <row r="718" spans="1:4">
      <c r="A718" s="113" t="s">
        <v>1336</v>
      </c>
      <c r="B718" s="113" t="s">
        <v>1147</v>
      </c>
      <c r="C718" s="113">
        <v>2.0459999999999998</v>
      </c>
      <c r="D718" s="115">
        <v>42752</v>
      </c>
    </row>
    <row r="719" spans="1:4">
      <c r="A719" s="113" t="s">
        <v>1335</v>
      </c>
      <c r="B719" s="113" t="s">
        <v>1147</v>
      </c>
      <c r="C719" s="113">
        <v>2.0179999999999998</v>
      </c>
      <c r="D719" s="115">
        <v>42752</v>
      </c>
    </row>
    <row r="720" spans="1:4">
      <c r="A720" s="113" t="s">
        <v>1334</v>
      </c>
      <c r="B720" s="113" t="s">
        <v>1147</v>
      </c>
      <c r="C720" s="113">
        <v>2.117</v>
      </c>
      <c r="D720" s="115">
        <v>42752</v>
      </c>
    </row>
    <row r="721" spans="1:4">
      <c r="A721" s="113" t="s">
        <v>1333</v>
      </c>
      <c r="B721" s="113" t="s">
        <v>1147</v>
      </c>
      <c r="C721" s="113">
        <v>1.944</v>
      </c>
      <c r="D721" s="115">
        <v>42752</v>
      </c>
    </row>
    <row r="722" spans="1:4">
      <c r="A722" s="113" t="s">
        <v>1332</v>
      </c>
      <c r="B722" s="113" t="s">
        <v>1147</v>
      </c>
      <c r="C722" s="113">
        <v>2.0369999999999999</v>
      </c>
      <c r="D722" s="115">
        <v>42752</v>
      </c>
    </row>
    <row r="723" spans="1:4">
      <c r="A723" s="113" t="s">
        <v>1331</v>
      </c>
      <c r="B723" s="113" t="s">
        <v>1147</v>
      </c>
      <c r="C723" s="113">
        <v>2.02</v>
      </c>
      <c r="D723" s="115">
        <v>42752</v>
      </c>
    </row>
    <row r="724" spans="1:4">
      <c r="A724" s="113" t="s">
        <v>1330</v>
      </c>
      <c r="B724" s="113" t="s">
        <v>1147</v>
      </c>
      <c r="C724" s="113">
        <v>2.0350000000000001</v>
      </c>
      <c r="D724" s="115">
        <v>42752</v>
      </c>
    </row>
    <row r="725" spans="1:4">
      <c r="A725" s="113" t="s">
        <v>1329</v>
      </c>
      <c r="B725" s="113" t="s">
        <v>1147</v>
      </c>
      <c r="C725" s="113">
        <v>1.9910000000000001</v>
      </c>
      <c r="D725" s="115">
        <v>42752</v>
      </c>
    </row>
    <row r="726" spans="1:4">
      <c r="A726" s="113" t="s">
        <v>1328</v>
      </c>
      <c r="B726" s="113" t="s">
        <v>1147</v>
      </c>
      <c r="C726" s="113">
        <v>2.0790000000000002</v>
      </c>
      <c r="D726" s="115">
        <v>42752</v>
      </c>
    </row>
    <row r="727" spans="1:4">
      <c r="A727" s="113" t="s">
        <v>1327</v>
      </c>
      <c r="B727" s="113" t="s">
        <v>1147</v>
      </c>
      <c r="C727" s="113">
        <v>2.0129999999999999</v>
      </c>
      <c r="D727" s="115">
        <v>42752</v>
      </c>
    </row>
    <row r="728" spans="1:4">
      <c r="A728" s="113" t="s">
        <v>1326</v>
      </c>
      <c r="B728" s="113" t="s">
        <v>1147</v>
      </c>
      <c r="C728" s="113">
        <v>2.0289999999999999</v>
      </c>
      <c r="D728" s="115">
        <v>42752</v>
      </c>
    </row>
    <row r="729" spans="1:4">
      <c r="A729" s="113" t="s">
        <v>1325</v>
      </c>
      <c r="B729" s="113" t="s">
        <v>1147</v>
      </c>
      <c r="C729" s="113">
        <v>2.0270000000000001</v>
      </c>
      <c r="D729" s="115">
        <v>42752</v>
      </c>
    </row>
    <row r="730" spans="1:4">
      <c r="A730" s="113" t="s">
        <v>1324</v>
      </c>
      <c r="B730" s="113" t="s">
        <v>1147</v>
      </c>
      <c r="C730" s="113">
        <v>1.9950000000000001</v>
      </c>
      <c r="D730" s="115">
        <v>42752</v>
      </c>
    </row>
    <row r="731" spans="1:4">
      <c r="A731" s="113" t="s">
        <v>1323</v>
      </c>
      <c r="B731" s="113" t="s">
        <v>1147</v>
      </c>
      <c r="C731" s="113">
        <v>2.0270000000000001</v>
      </c>
      <c r="D731" s="115">
        <v>42752</v>
      </c>
    </row>
    <row r="732" spans="1:4">
      <c r="A732" s="113" t="s">
        <v>1322</v>
      </c>
      <c r="B732" s="113" t="s">
        <v>1147</v>
      </c>
      <c r="C732" s="113">
        <v>1.962</v>
      </c>
      <c r="D732" s="115">
        <v>42752</v>
      </c>
    </row>
    <row r="733" spans="1:4">
      <c r="A733" s="113" t="s">
        <v>1321</v>
      </c>
      <c r="B733" s="113" t="s">
        <v>1147</v>
      </c>
      <c r="C733" s="113">
        <v>1.984</v>
      </c>
      <c r="D733" s="115">
        <v>42752</v>
      </c>
    </row>
    <row r="734" spans="1:4">
      <c r="A734" s="113" t="s">
        <v>1320</v>
      </c>
      <c r="B734" s="113" t="s">
        <v>1147</v>
      </c>
      <c r="C734" s="113">
        <v>2.048</v>
      </c>
      <c r="D734" s="115">
        <v>42752</v>
      </c>
    </row>
    <row r="735" spans="1:4">
      <c r="A735" s="113" t="s">
        <v>1319</v>
      </c>
      <c r="B735" s="113" t="s">
        <v>1147</v>
      </c>
      <c r="C735" s="113">
        <v>2.14</v>
      </c>
      <c r="D735" s="115">
        <v>42752</v>
      </c>
    </row>
    <row r="736" spans="1:4">
      <c r="A736" s="113" t="s">
        <v>1318</v>
      </c>
      <c r="B736" s="113" t="s">
        <v>1147</v>
      </c>
      <c r="C736" s="113">
        <v>2.0880000000000001</v>
      </c>
      <c r="D736" s="115">
        <v>42752</v>
      </c>
    </row>
    <row r="737" spans="1:4">
      <c r="A737" s="113" t="s">
        <v>1317</v>
      </c>
      <c r="B737" s="113" t="s">
        <v>1147</v>
      </c>
      <c r="C737" s="113">
        <v>1.8280000000000001</v>
      </c>
      <c r="D737" s="115">
        <v>42752</v>
      </c>
    </row>
    <row r="738" spans="1:4">
      <c r="A738" s="113" t="s">
        <v>1316</v>
      </c>
      <c r="B738" s="113" t="s">
        <v>1147</v>
      </c>
      <c r="C738" s="113">
        <v>1.9870000000000001</v>
      </c>
      <c r="D738" s="115">
        <v>42752</v>
      </c>
    </row>
    <row r="739" spans="1:4">
      <c r="A739" s="113" t="s">
        <v>1315</v>
      </c>
      <c r="B739" s="113" t="s">
        <v>1147</v>
      </c>
      <c r="C739" s="113">
        <v>2.0950000000000002</v>
      </c>
      <c r="D739" s="115">
        <v>42752</v>
      </c>
    </row>
    <row r="740" spans="1:4">
      <c r="A740" s="113" t="s">
        <v>1314</v>
      </c>
      <c r="B740" s="113" t="s">
        <v>1147</v>
      </c>
      <c r="C740" s="113">
        <v>2.0760000000000001</v>
      </c>
      <c r="D740" s="115">
        <v>42752</v>
      </c>
    </row>
    <row r="741" spans="1:4">
      <c r="A741" s="113" t="s">
        <v>1313</v>
      </c>
      <c r="B741" s="113" t="s">
        <v>1147</v>
      </c>
      <c r="C741" s="113">
        <v>1.841</v>
      </c>
      <c r="D741" s="115">
        <v>42752</v>
      </c>
    </row>
    <row r="742" spans="1:4">
      <c r="A742" s="113" t="s">
        <v>1312</v>
      </c>
      <c r="B742" s="113" t="s">
        <v>1147</v>
      </c>
      <c r="C742" s="113">
        <v>2.0089999999999999</v>
      </c>
      <c r="D742" s="115">
        <v>42752</v>
      </c>
    </row>
    <row r="743" spans="1:4">
      <c r="A743" s="113" t="s">
        <v>1311</v>
      </c>
      <c r="B743" s="113" t="s">
        <v>1147</v>
      </c>
      <c r="C743" s="113">
        <v>2.0499999999999998</v>
      </c>
      <c r="D743" s="115">
        <v>42752</v>
      </c>
    </row>
    <row r="744" spans="1:4">
      <c r="A744" s="113" t="s">
        <v>1310</v>
      </c>
      <c r="B744" s="113" t="s">
        <v>1147</v>
      </c>
      <c r="C744" s="113">
        <v>1.915</v>
      </c>
      <c r="D744" s="115">
        <v>42752</v>
      </c>
    </row>
    <row r="745" spans="1:4">
      <c r="A745" s="113" t="s">
        <v>1309</v>
      </c>
      <c r="B745" s="113" t="s">
        <v>1147</v>
      </c>
      <c r="C745" s="113">
        <v>2.1019999999999999</v>
      </c>
      <c r="D745" s="115">
        <v>42752</v>
      </c>
    </row>
    <row r="746" spans="1:4">
      <c r="A746" s="113" t="s">
        <v>1308</v>
      </c>
      <c r="B746" s="113" t="s">
        <v>1147</v>
      </c>
      <c r="C746" s="113">
        <v>2.0510000000000002</v>
      </c>
      <c r="D746" s="115">
        <v>42752</v>
      </c>
    </row>
    <row r="747" spans="1:4">
      <c r="A747" s="113" t="s">
        <v>1307</v>
      </c>
      <c r="B747" s="113" t="s">
        <v>1147</v>
      </c>
      <c r="C747" s="113">
        <v>2.0339999999999998</v>
      </c>
      <c r="D747" s="115">
        <v>42752</v>
      </c>
    </row>
    <row r="748" spans="1:4">
      <c r="A748" s="113" t="s">
        <v>1306</v>
      </c>
      <c r="B748" s="113" t="s">
        <v>1147</v>
      </c>
      <c r="C748" s="113">
        <v>2.085</v>
      </c>
      <c r="D748" s="115">
        <v>42752</v>
      </c>
    </row>
    <row r="749" spans="1:4">
      <c r="A749" s="113" t="s">
        <v>1305</v>
      </c>
      <c r="B749" s="113" t="s">
        <v>1147</v>
      </c>
      <c r="C749" s="113">
        <v>1.9570000000000001</v>
      </c>
      <c r="D749" s="115">
        <v>42752</v>
      </c>
    </row>
    <row r="750" spans="1:4">
      <c r="A750" s="113" t="s">
        <v>1304</v>
      </c>
      <c r="B750" s="113" t="s">
        <v>1147</v>
      </c>
      <c r="C750" s="113">
        <v>2.198</v>
      </c>
      <c r="D750" s="115">
        <v>42752</v>
      </c>
    </row>
    <row r="751" spans="1:4">
      <c r="A751" s="113" t="s">
        <v>1303</v>
      </c>
      <c r="B751" s="113" t="s">
        <v>1147</v>
      </c>
      <c r="C751" s="113">
        <v>2.044</v>
      </c>
      <c r="D751" s="115">
        <v>42752</v>
      </c>
    </row>
    <row r="752" spans="1:4">
      <c r="A752" s="113" t="s">
        <v>1302</v>
      </c>
      <c r="B752" s="113" t="s">
        <v>1147</v>
      </c>
      <c r="C752" s="113">
        <v>2.081</v>
      </c>
      <c r="D752" s="115">
        <v>42752</v>
      </c>
    </row>
    <row r="753" spans="1:4">
      <c r="A753" s="113" t="s">
        <v>1301</v>
      </c>
      <c r="B753" s="113" t="s">
        <v>1147</v>
      </c>
      <c r="C753" s="113">
        <v>2.0179999999999998</v>
      </c>
      <c r="D753" s="115">
        <v>42752</v>
      </c>
    </row>
    <row r="754" spans="1:4">
      <c r="A754" s="113" t="s">
        <v>1300</v>
      </c>
      <c r="B754" s="113" t="s">
        <v>1147</v>
      </c>
      <c r="C754" s="113">
        <v>1.966</v>
      </c>
      <c r="D754" s="115">
        <v>42752</v>
      </c>
    </row>
    <row r="755" spans="1:4">
      <c r="A755" s="113" t="s">
        <v>1299</v>
      </c>
      <c r="B755" s="113" t="s">
        <v>1147</v>
      </c>
      <c r="C755" s="113">
        <v>2.0750000000000002</v>
      </c>
      <c r="D755" s="115">
        <v>42752</v>
      </c>
    </row>
    <row r="756" spans="1:4">
      <c r="A756" s="113" t="s">
        <v>1298</v>
      </c>
      <c r="B756" s="113" t="s">
        <v>1147</v>
      </c>
      <c r="C756" s="113">
        <v>2.15</v>
      </c>
      <c r="D756" s="115">
        <v>42752</v>
      </c>
    </row>
    <row r="757" spans="1:4">
      <c r="A757" s="113" t="s">
        <v>1297</v>
      </c>
      <c r="B757" s="113" t="s">
        <v>1147</v>
      </c>
      <c r="C757" s="113">
        <v>2.0649999999999999</v>
      </c>
      <c r="D757" s="115">
        <v>42752</v>
      </c>
    </row>
    <row r="758" spans="1:4">
      <c r="A758" s="113" t="s">
        <v>1296</v>
      </c>
      <c r="B758" s="113" t="s">
        <v>1147</v>
      </c>
      <c r="C758" s="113">
        <v>2.0609999999999999</v>
      </c>
      <c r="D758" s="115">
        <v>42752</v>
      </c>
    </row>
    <row r="759" spans="1:4">
      <c r="A759" s="113" t="s">
        <v>1295</v>
      </c>
      <c r="B759" s="113" t="s">
        <v>1147</v>
      </c>
      <c r="C759" s="113">
        <v>2.0190000000000001</v>
      </c>
      <c r="D759" s="115">
        <v>42752</v>
      </c>
    </row>
    <row r="760" spans="1:4">
      <c r="A760" s="113" t="s">
        <v>1294</v>
      </c>
      <c r="B760" s="113" t="s">
        <v>1147</v>
      </c>
      <c r="C760" s="113">
        <v>2.1459999999999999</v>
      </c>
      <c r="D760" s="115">
        <v>42752</v>
      </c>
    </row>
    <row r="761" spans="1:4">
      <c r="A761" s="113" t="s">
        <v>1293</v>
      </c>
      <c r="B761" s="113" t="s">
        <v>1147</v>
      </c>
      <c r="C761" s="113">
        <v>2.0670000000000002</v>
      </c>
      <c r="D761" s="115">
        <v>42752</v>
      </c>
    </row>
    <row r="762" spans="1:4">
      <c r="A762" s="113" t="s">
        <v>1292</v>
      </c>
      <c r="B762" s="113" t="s">
        <v>1147</v>
      </c>
      <c r="C762" s="113">
        <v>2.0310000000000001</v>
      </c>
      <c r="D762" s="115">
        <v>42752</v>
      </c>
    </row>
    <row r="763" spans="1:4">
      <c r="A763" s="113" t="s">
        <v>1291</v>
      </c>
      <c r="B763" s="113" t="s">
        <v>1147</v>
      </c>
      <c r="C763" s="113">
        <v>2.0539999999999998</v>
      </c>
      <c r="D763" s="115">
        <v>42752</v>
      </c>
    </row>
    <row r="764" spans="1:4">
      <c r="A764" s="113" t="s">
        <v>1290</v>
      </c>
      <c r="B764" s="113" t="s">
        <v>1147</v>
      </c>
      <c r="C764" s="113">
        <v>1.948</v>
      </c>
      <c r="D764" s="115">
        <v>42752</v>
      </c>
    </row>
    <row r="765" spans="1:4">
      <c r="A765" s="113" t="s">
        <v>1289</v>
      </c>
      <c r="B765" s="113" t="s">
        <v>1147</v>
      </c>
      <c r="C765" s="113">
        <v>2.0110000000000001</v>
      </c>
      <c r="D765" s="115">
        <v>42752</v>
      </c>
    </row>
    <row r="766" spans="1:4">
      <c r="A766" s="113" t="s">
        <v>1288</v>
      </c>
      <c r="B766" s="113" t="s">
        <v>1147</v>
      </c>
      <c r="C766" s="113">
        <v>2.016</v>
      </c>
      <c r="D766" s="115">
        <v>42752</v>
      </c>
    </row>
    <row r="767" spans="1:4">
      <c r="A767" s="113" t="s">
        <v>1287</v>
      </c>
      <c r="B767" s="113" t="s">
        <v>1147</v>
      </c>
      <c r="C767" s="113">
        <v>2.0590000000000002</v>
      </c>
      <c r="D767" s="115">
        <v>42752</v>
      </c>
    </row>
    <row r="768" spans="1:4">
      <c r="A768" s="113" t="s">
        <v>1286</v>
      </c>
      <c r="B768" s="113" t="s">
        <v>1147</v>
      </c>
      <c r="C768" s="113">
        <v>1.9510000000000001</v>
      </c>
      <c r="D768" s="115">
        <v>42752</v>
      </c>
    </row>
    <row r="769" spans="1:4">
      <c r="A769" s="113" t="s">
        <v>1285</v>
      </c>
      <c r="B769" s="113" t="s">
        <v>1147</v>
      </c>
      <c r="C769" s="113">
        <v>2.08</v>
      </c>
      <c r="D769" s="115">
        <v>42752</v>
      </c>
    </row>
    <row r="770" spans="1:4">
      <c r="A770" s="113" t="s">
        <v>1284</v>
      </c>
      <c r="B770" s="113" t="s">
        <v>1147</v>
      </c>
      <c r="C770" s="113">
        <v>2.0409999999999999</v>
      </c>
      <c r="D770" s="115">
        <v>42752</v>
      </c>
    </row>
    <row r="771" spans="1:4">
      <c r="A771" s="113" t="s">
        <v>1283</v>
      </c>
      <c r="B771" s="113" t="s">
        <v>1147</v>
      </c>
      <c r="C771" s="113">
        <v>1.8879999999999999</v>
      </c>
      <c r="D771" s="115">
        <v>42752</v>
      </c>
    </row>
    <row r="772" spans="1:4">
      <c r="A772" s="113" t="s">
        <v>1282</v>
      </c>
      <c r="B772" s="113" t="s">
        <v>1147</v>
      </c>
      <c r="C772" s="113">
        <v>2.0089999999999999</v>
      </c>
      <c r="D772" s="115">
        <v>42752</v>
      </c>
    </row>
    <row r="773" spans="1:4">
      <c r="A773" s="113" t="s">
        <v>1281</v>
      </c>
      <c r="B773" s="113" t="s">
        <v>1147</v>
      </c>
      <c r="C773" s="113">
        <v>2.0550000000000002</v>
      </c>
      <c r="D773" s="115">
        <v>42752</v>
      </c>
    </row>
    <row r="774" spans="1:4">
      <c r="A774" s="113" t="s">
        <v>1280</v>
      </c>
      <c r="B774" s="113" t="s">
        <v>1147</v>
      </c>
      <c r="C774" s="113">
        <v>1.958</v>
      </c>
      <c r="D774" s="115">
        <v>42752</v>
      </c>
    </row>
    <row r="775" spans="1:4">
      <c r="A775" s="113" t="s">
        <v>1279</v>
      </c>
      <c r="B775" s="113" t="s">
        <v>1147</v>
      </c>
      <c r="C775" s="113">
        <v>1.9910000000000001</v>
      </c>
      <c r="D775" s="115">
        <v>42752</v>
      </c>
    </row>
    <row r="776" spans="1:4">
      <c r="A776" s="113" t="s">
        <v>1278</v>
      </c>
      <c r="B776" s="113" t="s">
        <v>1147</v>
      </c>
      <c r="C776" s="113">
        <v>2.0419999999999998</v>
      </c>
      <c r="D776" s="115">
        <v>42752</v>
      </c>
    </row>
    <row r="777" spans="1:4">
      <c r="A777" s="113" t="s">
        <v>1277</v>
      </c>
      <c r="B777" s="113" t="s">
        <v>1147</v>
      </c>
      <c r="C777" s="113">
        <v>1.718</v>
      </c>
      <c r="D777" s="115">
        <v>42752</v>
      </c>
    </row>
    <row r="778" spans="1:4">
      <c r="A778" s="113" t="s">
        <v>1276</v>
      </c>
      <c r="B778" s="113" t="s">
        <v>1147</v>
      </c>
      <c r="C778" s="113">
        <v>2.0049999999999999</v>
      </c>
      <c r="D778" s="115">
        <v>42752</v>
      </c>
    </row>
    <row r="779" spans="1:4">
      <c r="A779" s="113" t="s">
        <v>1275</v>
      </c>
      <c r="B779" s="113" t="s">
        <v>1147</v>
      </c>
      <c r="C779" s="113">
        <v>2.1389999999999998</v>
      </c>
      <c r="D779" s="115">
        <v>42752</v>
      </c>
    </row>
    <row r="780" spans="1:4">
      <c r="A780" s="113" t="s">
        <v>1274</v>
      </c>
      <c r="B780" s="113" t="s">
        <v>1147</v>
      </c>
      <c r="C780" s="113">
        <v>1.9790000000000001</v>
      </c>
      <c r="D780" s="115">
        <v>42752</v>
      </c>
    </row>
    <row r="781" spans="1:4">
      <c r="A781" s="113" t="s">
        <v>1273</v>
      </c>
      <c r="B781" s="113" t="s">
        <v>1147</v>
      </c>
      <c r="C781" s="113">
        <v>2.0470000000000002</v>
      </c>
      <c r="D781" s="115">
        <v>42752</v>
      </c>
    </row>
    <row r="782" spans="1:4">
      <c r="A782" s="113" t="s">
        <v>1272</v>
      </c>
      <c r="B782" s="113" t="s">
        <v>1147</v>
      </c>
      <c r="C782" s="113">
        <v>1.992</v>
      </c>
      <c r="D782" s="115">
        <v>42752</v>
      </c>
    </row>
    <row r="783" spans="1:4">
      <c r="A783" s="113" t="s">
        <v>1271</v>
      </c>
      <c r="B783" s="113" t="s">
        <v>1147</v>
      </c>
      <c r="C783" s="113">
        <v>2.0110000000000001</v>
      </c>
      <c r="D783" s="115">
        <v>42752</v>
      </c>
    </row>
    <row r="784" spans="1:4">
      <c r="A784" s="113" t="s">
        <v>1270</v>
      </c>
      <c r="B784" s="113" t="s">
        <v>1147</v>
      </c>
      <c r="C784" s="113">
        <v>1.962</v>
      </c>
      <c r="D784" s="115">
        <v>42752</v>
      </c>
    </row>
    <row r="785" spans="1:4">
      <c r="A785" s="113" t="s">
        <v>1269</v>
      </c>
      <c r="B785" s="113" t="s">
        <v>1147</v>
      </c>
      <c r="C785" s="113">
        <v>2.0920000000000001</v>
      </c>
      <c r="D785" s="115">
        <v>42752</v>
      </c>
    </row>
    <row r="786" spans="1:4">
      <c r="A786" s="113" t="s">
        <v>1268</v>
      </c>
      <c r="B786" s="113" t="s">
        <v>1147</v>
      </c>
      <c r="C786" s="113">
        <v>1.9510000000000001</v>
      </c>
      <c r="D786" s="115">
        <v>42752</v>
      </c>
    </row>
    <row r="787" spans="1:4">
      <c r="A787" s="113" t="s">
        <v>1267</v>
      </c>
      <c r="B787" s="113" t="s">
        <v>1147</v>
      </c>
      <c r="C787" s="113">
        <v>1.976</v>
      </c>
      <c r="D787" s="115">
        <v>42752</v>
      </c>
    </row>
    <row r="788" spans="1:4">
      <c r="A788" s="113" t="s">
        <v>1266</v>
      </c>
      <c r="B788" s="113" t="s">
        <v>1147</v>
      </c>
      <c r="C788" s="113">
        <v>2.1070000000000002</v>
      </c>
      <c r="D788" s="115">
        <v>42752</v>
      </c>
    </row>
    <row r="789" spans="1:4">
      <c r="A789" s="113" t="s">
        <v>1265</v>
      </c>
      <c r="B789" s="113" t="s">
        <v>1147</v>
      </c>
      <c r="C789" s="113">
        <v>2.008</v>
      </c>
      <c r="D789" s="115">
        <v>42752</v>
      </c>
    </row>
    <row r="790" spans="1:4">
      <c r="A790" s="113" t="s">
        <v>1264</v>
      </c>
      <c r="B790" s="113" t="s">
        <v>1147</v>
      </c>
      <c r="C790" s="113">
        <v>2.097</v>
      </c>
      <c r="D790" s="115">
        <v>42752</v>
      </c>
    </row>
    <row r="791" spans="1:4">
      <c r="A791" s="113" t="s">
        <v>1263</v>
      </c>
      <c r="B791" s="113" t="s">
        <v>1147</v>
      </c>
      <c r="C791" s="113">
        <v>2.11</v>
      </c>
      <c r="D791" s="115">
        <v>42752</v>
      </c>
    </row>
    <row r="792" spans="1:4">
      <c r="A792" s="113" t="s">
        <v>1262</v>
      </c>
      <c r="B792" s="113" t="s">
        <v>1147</v>
      </c>
      <c r="C792" s="113">
        <v>2.0699999999999998</v>
      </c>
      <c r="D792" s="115">
        <v>42752</v>
      </c>
    </row>
    <row r="793" spans="1:4">
      <c r="A793" s="113" t="s">
        <v>1261</v>
      </c>
      <c r="B793" s="113" t="s">
        <v>1147</v>
      </c>
      <c r="C793" s="113">
        <v>2.109</v>
      </c>
      <c r="D793" s="115">
        <v>42752</v>
      </c>
    </row>
    <row r="794" spans="1:4">
      <c r="A794" s="113" t="s">
        <v>1260</v>
      </c>
      <c r="B794" s="113" t="s">
        <v>1147</v>
      </c>
      <c r="C794" s="113">
        <v>2.0720000000000001</v>
      </c>
      <c r="D794" s="115">
        <v>42752</v>
      </c>
    </row>
    <row r="795" spans="1:4">
      <c r="A795" s="113" t="s">
        <v>1259</v>
      </c>
      <c r="B795" s="113" t="s">
        <v>1147</v>
      </c>
      <c r="C795" s="113">
        <v>2.0680000000000001</v>
      </c>
      <c r="D795" s="115">
        <v>42752</v>
      </c>
    </row>
    <row r="796" spans="1:4">
      <c r="A796" s="113" t="s">
        <v>1258</v>
      </c>
      <c r="B796" s="113" t="s">
        <v>1147</v>
      </c>
      <c r="C796" s="113">
        <v>2.0550000000000002</v>
      </c>
      <c r="D796" s="115">
        <v>42752</v>
      </c>
    </row>
    <row r="797" spans="1:4">
      <c r="A797" s="113" t="s">
        <v>1257</v>
      </c>
      <c r="B797" s="113" t="s">
        <v>1147</v>
      </c>
      <c r="C797" s="113">
        <v>2.0459999999999998</v>
      </c>
      <c r="D797" s="115">
        <v>42752</v>
      </c>
    </row>
    <row r="798" spans="1:4">
      <c r="A798" s="113" t="s">
        <v>1256</v>
      </c>
      <c r="B798" s="113" t="s">
        <v>1147</v>
      </c>
      <c r="C798" s="113">
        <v>2.0169999999999999</v>
      </c>
      <c r="D798" s="115">
        <v>42752</v>
      </c>
    </row>
    <row r="799" spans="1:4">
      <c r="A799" s="113" t="s">
        <v>1255</v>
      </c>
      <c r="B799" s="113" t="s">
        <v>1147</v>
      </c>
      <c r="C799" s="113">
        <v>1.9530000000000001</v>
      </c>
      <c r="D799" s="115">
        <v>42752</v>
      </c>
    </row>
    <row r="800" spans="1:4">
      <c r="A800" s="113" t="s">
        <v>1254</v>
      </c>
      <c r="B800" s="113" t="s">
        <v>1147</v>
      </c>
      <c r="C800" s="113">
        <v>2.1070000000000002</v>
      </c>
      <c r="D800" s="115">
        <v>42752</v>
      </c>
    </row>
    <row r="801" spans="1:4">
      <c r="A801" s="113" t="s">
        <v>1253</v>
      </c>
      <c r="B801" s="113" t="s">
        <v>1147</v>
      </c>
      <c r="C801" s="113">
        <v>2.0990000000000002</v>
      </c>
      <c r="D801" s="115">
        <v>42752</v>
      </c>
    </row>
    <row r="802" spans="1:4">
      <c r="A802" s="113" t="s">
        <v>1252</v>
      </c>
      <c r="B802" s="113" t="s">
        <v>1147</v>
      </c>
      <c r="C802" s="113">
        <v>2.089</v>
      </c>
      <c r="D802" s="115">
        <v>42752</v>
      </c>
    </row>
    <row r="803" spans="1:4">
      <c r="A803" s="113" t="s">
        <v>1251</v>
      </c>
      <c r="B803" s="113" t="s">
        <v>1147</v>
      </c>
      <c r="C803" s="113">
        <v>2.093</v>
      </c>
      <c r="D803" s="115">
        <v>42752</v>
      </c>
    </row>
    <row r="804" spans="1:4">
      <c r="A804" s="113" t="s">
        <v>1250</v>
      </c>
      <c r="B804" s="113" t="s">
        <v>1147</v>
      </c>
      <c r="C804" s="113">
        <v>2.1179999999999999</v>
      </c>
      <c r="D804" s="115">
        <v>42752</v>
      </c>
    </row>
    <row r="805" spans="1:4">
      <c r="A805" s="113" t="s">
        <v>1249</v>
      </c>
      <c r="B805" s="113" t="s">
        <v>1147</v>
      </c>
      <c r="C805" s="113">
        <v>2.0720000000000001</v>
      </c>
      <c r="D805" s="115">
        <v>42752</v>
      </c>
    </row>
    <row r="806" spans="1:4">
      <c r="A806" s="113" t="s">
        <v>1248</v>
      </c>
      <c r="B806" s="113" t="s">
        <v>1147</v>
      </c>
      <c r="C806" s="113">
        <v>2.194</v>
      </c>
      <c r="D806" s="115">
        <v>42752</v>
      </c>
    </row>
    <row r="807" spans="1:4">
      <c r="A807" s="113" t="s">
        <v>1247</v>
      </c>
      <c r="B807" s="113" t="s">
        <v>1147</v>
      </c>
      <c r="C807" s="113">
        <v>2.0590000000000002</v>
      </c>
      <c r="D807" s="115">
        <v>42752</v>
      </c>
    </row>
    <row r="808" spans="1:4">
      <c r="A808" s="113" t="s">
        <v>1246</v>
      </c>
      <c r="B808" s="113" t="s">
        <v>1147</v>
      </c>
      <c r="C808" s="113">
        <v>2.028</v>
      </c>
      <c r="D808" s="115">
        <v>42752</v>
      </c>
    </row>
    <row r="809" spans="1:4">
      <c r="A809" s="113" t="s">
        <v>1245</v>
      </c>
      <c r="B809" s="113" t="s">
        <v>1147</v>
      </c>
      <c r="C809" s="113">
        <v>1.9810000000000001</v>
      </c>
      <c r="D809" s="115">
        <v>42752</v>
      </c>
    </row>
    <row r="810" spans="1:4">
      <c r="A810" s="113" t="s">
        <v>1244</v>
      </c>
      <c r="B810" s="113" t="s">
        <v>1147</v>
      </c>
      <c r="C810" s="113">
        <v>2.0419999999999998</v>
      </c>
      <c r="D810" s="115">
        <v>42752</v>
      </c>
    </row>
    <row r="811" spans="1:4">
      <c r="A811" s="113" t="s">
        <v>1243</v>
      </c>
      <c r="B811" s="113" t="s">
        <v>1147</v>
      </c>
      <c r="C811" s="113">
        <v>2.0310000000000001</v>
      </c>
      <c r="D811" s="115">
        <v>42752</v>
      </c>
    </row>
    <row r="812" spans="1:4">
      <c r="A812" s="113" t="s">
        <v>1242</v>
      </c>
      <c r="B812" s="113" t="s">
        <v>1147</v>
      </c>
      <c r="C812" s="113">
        <v>1.86</v>
      </c>
      <c r="D812" s="115">
        <v>42752</v>
      </c>
    </row>
    <row r="813" spans="1:4">
      <c r="A813" s="113" t="s">
        <v>1241</v>
      </c>
      <c r="B813" s="113" t="s">
        <v>1147</v>
      </c>
      <c r="C813" s="113">
        <v>1.9279999999999999</v>
      </c>
      <c r="D813" s="115">
        <v>42752</v>
      </c>
    </row>
    <row r="814" spans="1:4">
      <c r="A814" s="113" t="s">
        <v>1240</v>
      </c>
      <c r="B814" s="113" t="s">
        <v>1147</v>
      </c>
      <c r="C814" s="113">
        <v>1.946</v>
      </c>
      <c r="D814" s="115">
        <v>42752</v>
      </c>
    </row>
    <row r="815" spans="1:4">
      <c r="A815" s="113" t="s">
        <v>1239</v>
      </c>
      <c r="B815" s="113" t="s">
        <v>1147</v>
      </c>
      <c r="C815" s="113">
        <v>1.9930000000000001</v>
      </c>
      <c r="D815" s="115">
        <v>42752</v>
      </c>
    </row>
    <row r="816" spans="1:4">
      <c r="A816" s="113" t="s">
        <v>1238</v>
      </c>
      <c r="B816" s="113" t="s">
        <v>1147</v>
      </c>
      <c r="C816" s="113">
        <v>2.0169999999999999</v>
      </c>
      <c r="D816" s="115">
        <v>42752</v>
      </c>
    </row>
    <row r="817" spans="1:4">
      <c r="A817" s="113" t="s">
        <v>1237</v>
      </c>
      <c r="B817" s="113" t="s">
        <v>1147</v>
      </c>
      <c r="C817" s="113">
        <v>1.9550000000000001</v>
      </c>
      <c r="D817" s="115">
        <v>42752</v>
      </c>
    </row>
    <row r="818" spans="1:4">
      <c r="A818" s="113" t="s">
        <v>1236</v>
      </c>
      <c r="B818" s="113" t="s">
        <v>1147</v>
      </c>
      <c r="C818" s="113">
        <v>2.1480000000000001</v>
      </c>
      <c r="D818" s="115">
        <v>42752</v>
      </c>
    </row>
    <row r="819" spans="1:4">
      <c r="A819" s="113" t="s">
        <v>1235</v>
      </c>
      <c r="B819" s="113" t="s">
        <v>1147</v>
      </c>
      <c r="C819" s="113">
        <v>1.998</v>
      </c>
      <c r="D819" s="115">
        <v>42752</v>
      </c>
    </row>
    <row r="820" spans="1:4">
      <c r="A820" s="113" t="s">
        <v>1234</v>
      </c>
      <c r="B820" s="113" t="s">
        <v>1147</v>
      </c>
      <c r="C820" s="113">
        <v>2.0139999999999998</v>
      </c>
      <c r="D820" s="115">
        <v>42752</v>
      </c>
    </row>
    <row r="821" spans="1:4">
      <c r="A821" s="113" t="s">
        <v>1233</v>
      </c>
      <c r="B821" s="113" t="s">
        <v>1147</v>
      </c>
      <c r="C821" s="113">
        <v>1.9770000000000001</v>
      </c>
      <c r="D821" s="115">
        <v>42752</v>
      </c>
    </row>
    <row r="822" spans="1:4">
      <c r="A822" s="113" t="s">
        <v>1232</v>
      </c>
      <c r="B822" s="113" t="s">
        <v>1147</v>
      </c>
      <c r="C822" s="113">
        <v>2.0099999999999998</v>
      </c>
      <c r="D822" s="115">
        <v>42752</v>
      </c>
    </row>
    <row r="823" spans="1:4">
      <c r="A823" s="113" t="s">
        <v>1231</v>
      </c>
      <c r="B823" s="113" t="s">
        <v>1147</v>
      </c>
      <c r="C823" s="113">
        <v>1.9770000000000001</v>
      </c>
      <c r="D823" s="115">
        <v>42752</v>
      </c>
    </row>
    <row r="824" spans="1:4">
      <c r="A824" s="113" t="s">
        <v>1230</v>
      </c>
      <c r="B824" s="113" t="s">
        <v>1147</v>
      </c>
      <c r="C824" s="113">
        <v>1.927</v>
      </c>
      <c r="D824" s="115">
        <v>42752</v>
      </c>
    </row>
    <row r="825" spans="1:4">
      <c r="A825" s="113" t="s">
        <v>1229</v>
      </c>
      <c r="B825" s="113" t="s">
        <v>1147</v>
      </c>
      <c r="C825" s="113">
        <v>1.9990000000000001</v>
      </c>
      <c r="D825" s="115">
        <v>42752</v>
      </c>
    </row>
    <row r="826" spans="1:4">
      <c r="A826" s="113" t="s">
        <v>1228</v>
      </c>
      <c r="B826" s="113" t="s">
        <v>1147</v>
      </c>
      <c r="C826" s="113">
        <v>2.02</v>
      </c>
      <c r="D826" s="115">
        <v>42752</v>
      </c>
    </row>
    <row r="827" spans="1:4">
      <c r="A827" s="113" t="s">
        <v>1227</v>
      </c>
      <c r="B827" s="113" t="s">
        <v>1147</v>
      </c>
      <c r="C827" s="113">
        <v>1.9630000000000001</v>
      </c>
      <c r="D827" s="115">
        <v>42752</v>
      </c>
    </row>
    <row r="828" spans="1:4">
      <c r="A828" s="113" t="s">
        <v>1226</v>
      </c>
      <c r="B828" s="113" t="s">
        <v>1147</v>
      </c>
      <c r="C828" s="113">
        <v>1.931</v>
      </c>
      <c r="D828" s="115">
        <v>42752</v>
      </c>
    </row>
    <row r="829" spans="1:4">
      <c r="A829" s="113" t="s">
        <v>1225</v>
      </c>
      <c r="B829" s="113" t="s">
        <v>1147</v>
      </c>
      <c r="C829" s="113">
        <v>2.1240000000000001</v>
      </c>
      <c r="D829" s="115">
        <v>42752</v>
      </c>
    </row>
    <row r="830" spans="1:4">
      <c r="A830" s="113" t="s">
        <v>1224</v>
      </c>
      <c r="B830" s="113" t="s">
        <v>1147</v>
      </c>
      <c r="C830" s="113">
        <v>2.15</v>
      </c>
      <c r="D830" s="115">
        <v>42752</v>
      </c>
    </row>
    <row r="831" spans="1:4">
      <c r="A831" s="113" t="s">
        <v>1223</v>
      </c>
      <c r="B831" s="113" t="s">
        <v>1147</v>
      </c>
      <c r="C831" s="113">
        <v>1.883</v>
      </c>
      <c r="D831" s="115">
        <v>42752</v>
      </c>
    </row>
    <row r="832" spans="1:4">
      <c r="A832" s="113" t="s">
        <v>1222</v>
      </c>
      <c r="B832" s="113" t="s">
        <v>1147</v>
      </c>
      <c r="C832" s="113">
        <v>1.986</v>
      </c>
      <c r="D832" s="115">
        <v>42752</v>
      </c>
    </row>
    <row r="833" spans="1:4">
      <c r="A833" s="113" t="s">
        <v>1221</v>
      </c>
      <c r="B833" s="113" t="s">
        <v>1147</v>
      </c>
      <c r="C833" s="113">
        <v>1.9610000000000001</v>
      </c>
      <c r="D833" s="115">
        <v>42752</v>
      </c>
    </row>
    <row r="834" spans="1:4">
      <c r="A834" s="113" t="s">
        <v>1220</v>
      </c>
      <c r="B834" s="113" t="s">
        <v>1147</v>
      </c>
      <c r="C834" s="113">
        <v>1.8939999999999999</v>
      </c>
      <c r="D834" s="115">
        <v>42752</v>
      </c>
    </row>
    <row r="835" spans="1:4">
      <c r="A835" s="113" t="s">
        <v>1219</v>
      </c>
      <c r="B835" s="113" t="s">
        <v>1147</v>
      </c>
      <c r="C835" s="113">
        <v>2.1190000000000002</v>
      </c>
      <c r="D835" s="115">
        <v>42752</v>
      </c>
    </row>
    <row r="836" spans="1:4">
      <c r="A836" s="113" t="s">
        <v>1218</v>
      </c>
      <c r="B836" s="113" t="s">
        <v>1147</v>
      </c>
      <c r="C836" s="113">
        <v>2.0470000000000002</v>
      </c>
      <c r="D836" s="115">
        <v>42752</v>
      </c>
    </row>
    <row r="837" spans="1:4">
      <c r="A837" s="113" t="s">
        <v>1217</v>
      </c>
      <c r="B837" s="113" t="s">
        <v>1147</v>
      </c>
      <c r="C837" s="113">
        <v>1.964</v>
      </c>
      <c r="D837" s="115">
        <v>42752</v>
      </c>
    </row>
    <row r="838" spans="1:4">
      <c r="A838" s="113" t="s">
        <v>1216</v>
      </c>
      <c r="B838" s="113" t="s">
        <v>1147</v>
      </c>
      <c r="C838" s="113">
        <v>1.956</v>
      </c>
      <c r="D838" s="115">
        <v>42752</v>
      </c>
    </row>
    <row r="839" spans="1:4">
      <c r="A839" s="113" t="s">
        <v>1215</v>
      </c>
      <c r="B839" s="113" t="s">
        <v>1147</v>
      </c>
      <c r="C839" s="113">
        <v>1.819</v>
      </c>
      <c r="D839" s="115">
        <v>42752</v>
      </c>
    </row>
    <row r="840" spans="1:4">
      <c r="A840" s="113" t="s">
        <v>1214</v>
      </c>
      <c r="B840" s="113" t="s">
        <v>1147</v>
      </c>
      <c r="C840" s="113">
        <v>2.0419999999999998</v>
      </c>
      <c r="D840" s="115">
        <v>42752</v>
      </c>
    </row>
    <row r="841" spans="1:4">
      <c r="A841" s="113" t="s">
        <v>1213</v>
      </c>
      <c r="B841" s="113" t="s">
        <v>1147</v>
      </c>
      <c r="C841" s="113">
        <v>1.1910000000000001</v>
      </c>
      <c r="D841" s="115">
        <v>42752</v>
      </c>
    </row>
    <row r="842" spans="1:4">
      <c r="A842" s="113" t="s">
        <v>1212</v>
      </c>
      <c r="B842" s="113" t="s">
        <v>1147</v>
      </c>
      <c r="C842" s="113">
        <v>2.0369999999999999</v>
      </c>
      <c r="D842" s="115">
        <v>42752</v>
      </c>
    </row>
    <row r="843" spans="1:4">
      <c r="A843" s="113" t="s">
        <v>1211</v>
      </c>
      <c r="B843" s="113" t="s">
        <v>1147</v>
      </c>
      <c r="C843" s="113">
        <v>2.0230000000000001</v>
      </c>
      <c r="D843" s="115">
        <v>42752</v>
      </c>
    </row>
    <row r="844" spans="1:4">
      <c r="A844" s="113" t="s">
        <v>1210</v>
      </c>
      <c r="B844" s="113" t="s">
        <v>1147</v>
      </c>
      <c r="C844" s="113">
        <v>2.056</v>
      </c>
      <c r="D844" s="115">
        <v>42752</v>
      </c>
    </row>
    <row r="845" spans="1:4">
      <c r="A845" s="113" t="s">
        <v>1209</v>
      </c>
      <c r="B845" s="113" t="s">
        <v>1147</v>
      </c>
      <c r="C845" s="113">
        <v>1.96</v>
      </c>
      <c r="D845" s="115">
        <v>42752</v>
      </c>
    </row>
    <row r="846" spans="1:4">
      <c r="A846" s="113" t="s">
        <v>1208</v>
      </c>
      <c r="B846" s="113" t="s">
        <v>1147</v>
      </c>
      <c r="C846" s="113">
        <v>1.9670000000000001</v>
      </c>
      <c r="D846" s="115">
        <v>42752</v>
      </c>
    </row>
    <row r="847" spans="1:4">
      <c r="A847" s="113" t="s">
        <v>1207</v>
      </c>
      <c r="B847" s="113" t="s">
        <v>1147</v>
      </c>
      <c r="C847" s="113">
        <v>1.964</v>
      </c>
      <c r="D847" s="115">
        <v>42752</v>
      </c>
    </row>
    <row r="848" spans="1:4">
      <c r="A848" s="113" t="s">
        <v>1206</v>
      </c>
      <c r="B848" s="113" t="s">
        <v>1147</v>
      </c>
      <c r="C848" s="113">
        <v>1.95</v>
      </c>
      <c r="D848" s="115">
        <v>42752</v>
      </c>
    </row>
    <row r="849" spans="1:4">
      <c r="A849" s="113" t="s">
        <v>1205</v>
      </c>
      <c r="B849" s="113" t="s">
        <v>1147</v>
      </c>
      <c r="C849" s="113">
        <v>2.0459999999999998</v>
      </c>
      <c r="D849" s="115">
        <v>42752</v>
      </c>
    </row>
    <row r="850" spans="1:4">
      <c r="A850" s="113" t="s">
        <v>1204</v>
      </c>
      <c r="B850" s="113" t="s">
        <v>1147</v>
      </c>
      <c r="C850" s="113">
        <v>2.0350000000000001</v>
      </c>
      <c r="D850" s="115">
        <v>42752</v>
      </c>
    </row>
    <row r="851" spans="1:4">
      <c r="A851" s="113" t="s">
        <v>1203</v>
      </c>
      <c r="B851" s="113" t="s">
        <v>1147</v>
      </c>
      <c r="C851" s="113">
        <v>2.1019999999999999</v>
      </c>
      <c r="D851" s="115">
        <v>42752</v>
      </c>
    </row>
    <row r="852" spans="1:4">
      <c r="A852" s="113" t="s">
        <v>1202</v>
      </c>
      <c r="B852" s="113" t="s">
        <v>1147</v>
      </c>
      <c r="C852" s="113">
        <v>2.0110000000000001</v>
      </c>
      <c r="D852" s="115">
        <v>42752</v>
      </c>
    </row>
    <row r="853" spans="1:4">
      <c r="A853" s="113" t="s">
        <v>1201</v>
      </c>
      <c r="B853" s="113" t="s">
        <v>1147</v>
      </c>
      <c r="C853" s="113">
        <v>2.1070000000000002</v>
      </c>
      <c r="D853" s="115">
        <v>42752</v>
      </c>
    </row>
    <row r="854" spans="1:4">
      <c r="A854" s="113" t="s">
        <v>1200</v>
      </c>
      <c r="B854" s="113" t="s">
        <v>1147</v>
      </c>
      <c r="C854" s="113">
        <v>2.0379999999999998</v>
      </c>
      <c r="D854" s="115">
        <v>42752</v>
      </c>
    </row>
    <row r="855" spans="1:4">
      <c r="A855" s="113" t="s">
        <v>1199</v>
      </c>
      <c r="B855" s="113" t="s">
        <v>1147</v>
      </c>
      <c r="C855" s="113">
        <v>1.9930000000000001</v>
      </c>
      <c r="D855" s="115">
        <v>42752</v>
      </c>
    </row>
    <row r="856" spans="1:4">
      <c r="A856" s="113" t="s">
        <v>1198</v>
      </c>
      <c r="B856" s="113" t="s">
        <v>1147</v>
      </c>
      <c r="C856" s="113">
        <v>2.0630000000000002</v>
      </c>
      <c r="D856" s="115">
        <v>42752</v>
      </c>
    </row>
    <row r="857" spans="1:4">
      <c r="A857" s="113" t="s">
        <v>1197</v>
      </c>
      <c r="B857" s="113" t="s">
        <v>1147</v>
      </c>
      <c r="C857" s="113">
        <v>1.972</v>
      </c>
      <c r="D857" s="115">
        <v>42752</v>
      </c>
    </row>
    <row r="858" spans="1:4">
      <c r="A858" s="113" t="s">
        <v>1196</v>
      </c>
      <c r="B858" s="113" t="s">
        <v>1147</v>
      </c>
      <c r="C858" s="113">
        <v>1.998</v>
      </c>
      <c r="D858" s="115">
        <v>42752</v>
      </c>
    </row>
    <row r="859" spans="1:4">
      <c r="A859" s="113" t="s">
        <v>1195</v>
      </c>
      <c r="B859" s="113" t="s">
        <v>1147</v>
      </c>
      <c r="C859" s="113">
        <v>1.9570000000000001</v>
      </c>
      <c r="D859" s="115">
        <v>42752</v>
      </c>
    </row>
    <row r="860" spans="1:4">
      <c r="A860" s="113" t="s">
        <v>1194</v>
      </c>
      <c r="B860" s="113" t="s">
        <v>1147</v>
      </c>
      <c r="C860" s="113">
        <v>1.9370000000000001</v>
      </c>
      <c r="D860" s="115">
        <v>42752</v>
      </c>
    </row>
    <row r="861" spans="1:4">
      <c r="A861" s="113" t="s">
        <v>1193</v>
      </c>
      <c r="B861" s="113" t="s">
        <v>1147</v>
      </c>
      <c r="C861" s="113">
        <v>1.927</v>
      </c>
      <c r="D861" s="115">
        <v>42752</v>
      </c>
    </row>
    <row r="862" spans="1:4">
      <c r="A862" s="113" t="s">
        <v>1192</v>
      </c>
      <c r="B862" s="113" t="s">
        <v>1147</v>
      </c>
      <c r="C862" s="113">
        <v>2.1040000000000001</v>
      </c>
      <c r="D862" s="115">
        <v>42752</v>
      </c>
    </row>
    <row r="863" spans="1:4">
      <c r="A863" s="113" t="s">
        <v>1191</v>
      </c>
      <c r="B863" s="113" t="s">
        <v>1147</v>
      </c>
      <c r="C863" s="113">
        <v>2</v>
      </c>
      <c r="D863" s="115">
        <v>42752</v>
      </c>
    </row>
    <row r="864" spans="1:4">
      <c r="A864" s="113" t="s">
        <v>1190</v>
      </c>
      <c r="B864" s="113" t="s">
        <v>1147</v>
      </c>
      <c r="C864" s="113">
        <v>1.9570000000000001</v>
      </c>
      <c r="D864" s="115">
        <v>42752</v>
      </c>
    </row>
    <row r="865" spans="1:4">
      <c r="A865" s="113" t="s">
        <v>1189</v>
      </c>
      <c r="B865" s="113" t="s">
        <v>1147</v>
      </c>
      <c r="C865" s="113">
        <v>1.9339999999999999</v>
      </c>
      <c r="D865" s="115">
        <v>42752</v>
      </c>
    </row>
    <row r="866" spans="1:4">
      <c r="A866" s="113" t="s">
        <v>1188</v>
      </c>
      <c r="B866" s="113" t="s">
        <v>1147</v>
      </c>
      <c r="C866" s="113">
        <v>1.996</v>
      </c>
      <c r="D866" s="115">
        <v>42752</v>
      </c>
    </row>
    <row r="867" spans="1:4">
      <c r="A867" s="113" t="s">
        <v>1187</v>
      </c>
      <c r="B867" s="113" t="s">
        <v>1147</v>
      </c>
      <c r="C867" s="113">
        <v>2.0230000000000001</v>
      </c>
      <c r="D867" s="115">
        <v>42752</v>
      </c>
    </row>
    <row r="868" spans="1:4">
      <c r="A868" s="113" t="s">
        <v>1186</v>
      </c>
      <c r="B868" s="113" t="s">
        <v>1147</v>
      </c>
      <c r="C868" s="113">
        <v>2.0310000000000001</v>
      </c>
      <c r="D868" s="115">
        <v>42752</v>
      </c>
    </row>
    <row r="869" spans="1:4">
      <c r="A869" s="113" t="s">
        <v>1185</v>
      </c>
      <c r="B869" s="113" t="s">
        <v>1147</v>
      </c>
      <c r="C869" s="113">
        <v>2.036</v>
      </c>
      <c r="D869" s="115">
        <v>42752</v>
      </c>
    </row>
    <row r="870" spans="1:4">
      <c r="A870" s="113" t="s">
        <v>1184</v>
      </c>
      <c r="B870" s="113" t="s">
        <v>1147</v>
      </c>
      <c r="C870" s="113">
        <v>2.0310000000000001</v>
      </c>
      <c r="D870" s="115">
        <v>42752</v>
      </c>
    </row>
    <row r="871" spans="1:4">
      <c r="A871" s="113" t="s">
        <v>1183</v>
      </c>
      <c r="B871" s="113" t="s">
        <v>1147</v>
      </c>
      <c r="C871" s="113">
        <v>1.907</v>
      </c>
      <c r="D871" s="115">
        <v>42752</v>
      </c>
    </row>
    <row r="872" spans="1:4">
      <c r="A872" s="113" t="s">
        <v>1182</v>
      </c>
      <c r="B872" s="113" t="s">
        <v>1147</v>
      </c>
      <c r="C872" s="113">
        <v>1.95</v>
      </c>
      <c r="D872" s="115">
        <v>42752</v>
      </c>
    </row>
    <row r="873" spans="1:4">
      <c r="A873" s="113" t="s">
        <v>1181</v>
      </c>
      <c r="B873" s="113" t="s">
        <v>1147</v>
      </c>
      <c r="C873" s="113">
        <v>2.0489999999999999</v>
      </c>
      <c r="D873" s="115">
        <v>42752</v>
      </c>
    </row>
    <row r="874" spans="1:4">
      <c r="A874" s="113" t="s">
        <v>1180</v>
      </c>
      <c r="B874" s="113" t="s">
        <v>1147</v>
      </c>
      <c r="C874" s="113">
        <v>1.972</v>
      </c>
      <c r="D874" s="115">
        <v>42752</v>
      </c>
    </row>
    <row r="875" spans="1:4">
      <c r="A875" s="113" t="s">
        <v>1179</v>
      </c>
      <c r="B875" s="113" t="s">
        <v>1147</v>
      </c>
      <c r="C875" s="113">
        <v>2.0680000000000001</v>
      </c>
      <c r="D875" s="115">
        <v>42752</v>
      </c>
    </row>
    <row r="876" spans="1:4">
      <c r="A876" s="113" t="s">
        <v>1178</v>
      </c>
      <c r="B876" s="113" t="s">
        <v>1147</v>
      </c>
      <c r="C876" s="113">
        <v>2.008</v>
      </c>
      <c r="D876" s="115">
        <v>42752</v>
      </c>
    </row>
    <row r="877" spans="1:4">
      <c r="A877" s="113" t="s">
        <v>1177</v>
      </c>
      <c r="B877" s="113" t="s">
        <v>1147</v>
      </c>
      <c r="C877" s="113">
        <v>2.0089999999999999</v>
      </c>
      <c r="D877" s="115">
        <v>42752</v>
      </c>
    </row>
    <row r="878" spans="1:4">
      <c r="A878" s="113" t="s">
        <v>1176</v>
      </c>
      <c r="B878" s="113" t="s">
        <v>1147</v>
      </c>
      <c r="C878" s="113">
        <v>2.032</v>
      </c>
      <c r="D878" s="115">
        <v>42752</v>
      </c>
    </row>
    <row r="879" spans="1:4">
      <c r="A879" s="113" t="s">
        <v>1175</v>
      </c>
      <c r="B879" s="113" t="s">
        <v>1147</v>
      </c>
      <c r="C879" s="113">
        <v>2.0880000000000001</v>
      </c>
      <c r="D879" s="115">
        <v>42752</v>
      </c>
    </row>
    <row r="880" spans="1:4">
      <c r="A880" s="113" t="s">
        <v>1174</v>
      </c>
      <c r="B880" s="113" t="s">
        <v>1147</v>
      </c>
      <c r="C880" s="113">
        <v>1.9550000000000001</v>
      </c>
      <c r="D880" s="115">
        <v>42752</v>
      </c>
    </row>
    <row r="881" spans="1:4">
      <c r="A881" s="113" t="s">
        <v>1173</v>
      </c>
      <c r="B881" s="113" t="s">
        <v>1147</v>
      </c>
      <c r="C881" s="113">
        <v>2.0649999999999999</v>
      </c>
      <c r="D881" s="115">
        <v>42752</v>
      </c>
    </row>
    <row r="882" spans="1:4">
      <c r="A882" s="113" t="s">
        <v>1172</v>
      </c>
      <c r="B882" s="113" t="s">
        <v>1147</v>
      </c>
      <c r="C882" s="113">
        <v>2.0939999999999999</v>
      </c>
      <c r="D882" s="115">
        <v>42752</v>
      </c>
    </row>
    <row r="883" spans="1:4">
      <c r="A883" s="113" t="s">
        <v>1171</v>
      </c>
      <c r="B883" s="113" t="s">
        <v>1147</v>
      </c>
      <c r="C883" s="113">
        <v>2.09</v>
      </c>
      <c r="D883" s="115">
        <v>42752</v>
      </c>
    </row>
    <row r="884" spans="1:4">
      <c r="A884" s="113" t="s">
        <v>1170</v>
      </c>
      <c r="B884" s="113" t="s">
        <v>1147</v>
      </c>
      <c r="C884" s="113">
        <v>2.1030000000000002</v>
      </c>
      <c r="D884" s="115">
        <v>42752</v>
      </c>
    </row>
    <row r="885" spans="1:4">
      <c r="A885" s="113" t="s">
        <v>1169</v>
      </c>
      <c r="B885" s="113" t="s">
        <v>1147</v>
      </c>
      <c r="C885" s="113">
        <v>1.9570000000000001</v>
      </c>
      <c r="D885" s="115">
        <v>42752</v>
      </c>
    </row>
    <row r="886" spans="1:4">
      <c r="A886" s="113" t="s">
        <v>1168</v>
      </c>
      <c r="B886" s="113" t="s">
        <v>1147</v>
      </c>
      <c r="C886" s="113">
        <v>2.0979999999999999</v>
      </c>
      <c r="D886" s="115">
        <v>42752</v>
      </c>
    </row>
    <row r="887" spans="1:4">
      <c r="A887" s="113" t="s">
        <v>1167</v>
      </c>
      <c r="B887" s="113" t="s">
        <v>1147</v>
      </c>
      <c r="C887" s="113">
        <v>2.073</v>
      </c>
      <c r="D887" s="115">
        <v>42752</v>
      </c>
    </row>
    <row r="888" spans="1:4">
      <c r="A888" s="113" t="s">
        <v>1166</v>
      </c>
      <c r="B888" s="113" t="s">
        <v>1147</v>
      </c>
      <c r="C888" s="113">
        <v>2.0710000000000002</v>
      </c>
      <c r="D888" s="115">
        <v>42752</v>
      </c>
    </row>
    <row r="889" spans="1:4">
      <c r="A889" s="113" t="s">
        <v>1165</v>
      </c>
      <c r="B889" s="113" t="s">
        <v>1147</v>
      </c>
      <c r="C889" s="113">
        <v>1.8939999999999999</v>
      </c>
      <c r="D889" s="115">
        <v>42752</v>
      </c>
    </row>
    <row r="890" spans="1:4">
      <c r="A890" s="113" t="s">
        <v>1164</v>
      </c>
      <c r="B890" s="113" t="s">
        <v>1147</v>
      </c>
      <c r="C890" s="113">
        <v>1.9590000000000001</v>
      </c>
      <c r="D890" s="115">
        <v>42752</v>
      </c>
    </row>
    <row r="891" spans="1:4">
      <c r="A891" s="113" t="s">
        <v>1163</v>
      </c>
      <c r="B891" s="113" t="s">
        <v>1147</v>
      </c>
      <c r="C891" s="113">
        <v>1.998</v>
      </c>
      <c r="D891" s="115">
        <v>42752</v>
      </c>
    </row>
    <row r="892" spans="1:4">
      <c r="A892" s="113" t="s">
        <v>1162</v>
      </c>
      <c r="B892" s="113" t="s">
        <v>1147</v>
      </c>
      <c r="C892" s="113">
        <v>2.089</v>
      </c>
      <c r="D892" s="115">
        <v>42752</v>
      </c>
    </row>
    <row r="893" spans="1:4">
      <c r="A893" s="113" t="s">
        <v>1161</v>
      </c>
      <c r="B893" s="113" t="s">
        <v>1147</v>
      </c>
      <c r="C893" s="113">
        <v>1.9830000000000001</v>
      </c>
      <c r="D893" s="115">
        <v>42752</v>
      </c>
    </row>
    <row r="894" spans="1:4">
      <c r="A894" s="113" t="s">
        <v>1160</v>
      </c>
      <c r="B894" s="113" t="s">
        <v>1147</v>
      </c>
      <c r="C894" s="113">
        <v>1.9930000000000001</v>
      </c>
      <c r="D894" s="115">
        <v>42752</v>
      </c>
    </row>
    <row r="895" spans="1:4">
      <c r="A895" s="113" t="s">
        <v>1159</v>
      </c>
      <c r="B895" s="113" t="s">
        <v>1147</v>
      </c>
      <c r="C895" s="113">
        <v>2.0169999999999999</v>
      </c>
      <c r="D895" s="115">
        <v>42752</v>
      </c>
    </row>
    <row r="896" spans="1:4">
      <c r="A896" s="113" t="s">
        <v>1158</v>
      </c>
      <c r="B896" s="113" t="s">
        <v>1147</v>
      </c>
      <c r="C896" s="113">
        <v>1.9510000000000001</v>
      </c>
      <c r="D896" s="115">
        <v>42752</v>
      </c>
    </row>
    <row r="897" spans="1:5">
      <c r="A897" s="113" t="s">
        <v>1157</v>
      </c>
      <c r="B897" s="113" t="s">
        <v>1147</v>
      </c>
      <c r="C897" s="113">
        <v>2.036</v>
      </c>
      <c r="D897" s="115">
        <v>42752</v>
      </c>
    </row>
    <row r="898" spans="1:5">
      <c r="A898" s="113" t="s">
        <v>1156</v>
      </c>
      <c r="B898" s="113" t="s">
        <v>1147</v>
      </c>
      <c r="C898" s="113">
        <v>1.9630000000000001</v>
      </c>
      <c r="D898" s="115">
        <v>42752</v>
      </c>
    </row>
    <row r="899" spans="1:5">
      <c r="A899" s="113" t="s">
        <v>1155</v>
      </c>
      <c r="B899" s="113" t="s">
        <v>1147</v>
      </c>
      <c r="C899" s="113">
        <v>1.9259999999999999</v>
      </c>
      <c r="D899" s="115">
        <v>42752</v>
      </c>
    </row>
    <row r="900" spans="1:5">
      <c r="A900" s="113" t="s">
        <v>1154</v>
      </c>
      <c r="B900" s="113" t="s">
        <v>1147</v>
      </c>
      <c r="C900" s="113">
        <v>1.982</v>
      </c>
      <c r="D900" s="115">
        <v>42752</v>
      </c>
    </row>
    <row r="901" spans="1:5">
      <c r="A901" s="113" t="s">
        <v>1153</v>
      </c>
      <c r="B901" s="113" t="s">
        <v>1147</v>
      </c>
      <c r="C901" s="113">
        <v>2.0299999999999998</v>
      </c>
      <c r="D901" s="115">
        <v>42752</v>
      </c>
    </row>
    <row r="902" spans="1:5">
      <c r="A902" s="113" t="s">
        <v>1152</v>
      </c>
      <c r="B902" s="113" t="s">
        <v>1147</v>
      </c>
      <c r="C902" s="113">
        <v>1.893</v>
      </c>
      <c r="D902" s="115">
        <v>42752</v>
      </c>
    </row>
    <row r="903" spans="1:5">
      <c r="A903" s="113" t="s">
        <v>1151</v>
      </c>
      <c r="B903" s="113" t="s">
        <v>1147</v>
      </c>
      <c r="C903" s="113">
        <v>2.0129999999999999</v>
      </c>
      <c r="D903" s="115">
        <v>42752</v>
      </c>
    </row>
    <row r="904" spans="1:5">
      <c r="A904" s="113" t="s">
        <v>1150</v>
      </c>
      <c r="B904" s="113" t="s">
        <v>1147</v>
      </c>
      <c r="C904" s="113">
        <v>2.0910000000000002</v>
      </c>
      <c r="D904" s="115">
        <v>42752</v>
      </c>
    </row>
    <row r="905" spans="1:5">
      <c r="A905" s="113" t="s">
        <v>1149</v>
      </c>
      <c r="B905" s="113" t="s">
        <v>1147</v>
      </c>
      <c r="C905" s="113">
        <v>2.0270000000000001</v>
      </c>
      <c r="D905" s="115">
        <v>42752</v>
      </c>
    </row>
    <row r="906" spans="1:5">
      <c r="A906" s="113" t="s">
        <v>1148</v>
      </c>
      <c r="B906" s="113" t="s">
        <v>1147</v>
      </c>
      <c r="C906" s="113">
        <v>2.0750000000000002</v>
      </c>
      <c r="D906" s="115">
        <v>42752</v>
      </c>
    </row>
    <row r="907" spans="1:5">
      <c r="A907" s="179" t="s">
        <v>2482</v>
      </c>
      <c r="B907" s="179" t="s">
        <v>1147</v>
      </c>
      <c r="C907" s="179">
        <v>2.0253999999999999</v>
      </c>
      <c r="D907" s="180">
        <v>43150</v>
      </c>
      <c r="E907" s="179" t="s">
        <v>2483</v>
      </c>
    </row>
    <row r="908" spans="1:5">
      <c r="A908" s="179" t="s">
        <v>2484</v>
      </c>
      <c r="B908" s="179" t="s">
        <v>1147</v>
      </c>
      <c r="C908" s="179">
        <v>2.125</v>
      </c>
      <c r="D908" s="180">
        <v>43150</v>
      </c>
      <c r="E908" s="179" t="s">
        <v>2483</v>
      </c>
    </row>
    <row r="909" spans="1:5">
      <c r="A909" s="113" t="s">
        <v>1140</v>
      </c>
      <c r="B909" s="113" t="s">
        <v>298</v>
      </c>
      <c r="C909" s="113">
        <v>2.2109999999999999</v>
      </c>
      <c r="D909" s="115">
        <v>42745</v>
      </c>
    </row>
    <row r="910" spans="1:5">
      <c r="A910" s="113" t="s">
        <v>1139</v>
      </c>
      <c r="B910" s="113" t="s">
        <v>298</v>
      </c>
      <c r="C910" s="113">
        <v>2.2679999999999998</v>
      </c>
      <c r="D910" s="115">
        <v>42745</v>
      </c>
    </row>
    <row r="911" spans="1:5">
      <c r="A911" s="113" t="s">
        <v>1138</v>
      </c>
      <c r="B911" s="113" t="s">
        <v>298</v>
      </c>
      <c r="C911" s="113">
        <v>2.242</v>
      </c>
      <c r="D911" s="115">
        <v>42745</v>
      </c>
    </row>
    <row r="912" spans="1:5">
      <c r="A912" s="113" t="s">
        <v>1137</v>
      </c>
      <c r="B912" s="113" t="s">
        <v>298</v>
      </c>
      <c r="C912" s="113">
        <v>2.1549999999999998</v>
      </c>
      <c r="D912" s="115">
        <v>42745</v>
      </c>
    </row>
    <row r="913" spans="1:5">
      <c r="A913" s="179" t="s">
        <v>1136</v>
      </c>
      <c r="B913" s="179" t="s">
        <v>298</v>
      </c>
      <c r="C913" s="179">
        <v>2.1800000000000002</v>
      </c>
      <c r="D913" s="180">
        <v>42745</v>
      </c>
      <c r="E913" s="179" t="s">
        <v>2480</v>
      </c>
    </row>
    <row r="914" spans="1:5">
      <c r="A914" s="113" t="s">
        <v>1135</v>
      </c>
      <c r="B914" s="113" t="s">
        <v>298</v>
      </c>
      <c r="C914" s="113">
        <v>2.226</v>
      </c>
      <c r="D914" s="115">
        <v>42745</v>
      </c>
    </row>
    <row r="915" spans="1:5">
      <c r="A915" s="113" t="s">
        <v>1134</v>
      </c>
      <c r="B915" s="113" t="s">
        <v>298</v>
      </c>
      <c r="C915" s="113">
        <v>2.2090000000000001</v>
      </c>
      <c r="D915" s="115">
        <v>42745</v>
      </c>
    </row>
    <row r="916" spans="1:5">
      <c r="A916" s="113" t="s">
        <v>1133</v>
      </c>
      <c r="B916" s="113" t="s">
        <v>298</v>
      </c>
      <c r="C916" s="113">
        <v>2.23</v>
      </c>
      <c r="D916" s="115">
        <v>42745</v>
      </c>
    </row>
    <row r="917" spans="1:5">
      <c r="A917" s="113" t="s">
        <v>1132</v>
      </c>
      <c r="B917" s="113" t="s">
        <v>298</v>
      </c>
      <c r="C917" s="113">
        <v>2.2679999999999998</v>
      </c>
      <c r="D917" s="115">
        <v>42745</v>
      </c>
    </row>
    <row r="918" spans="1:5">
      <c r="A918" s="113" t="s">
        <v>1131</v>
      </c>
      <c r="B918" s="113" t="s">
        <v>298</v>
      </c>
      <c r="C918" s="113">
        <v>2.29</v>
      </c>
      <c r="D918" s="115">
        <v>42745</v>
      </c>
    </row>
    <row r="919" spans="1:5">
      <c r="A919" s="113" t="s">
        <v>1130</v>
      </c>
      <c r="B919" s="113" t="s">
        <v>298</v>
      </c>
      <c r="C919" s="113">
        <v>2.2160000000000002</v>
      </c>
      <c r="D919" s="115">
        <v>42745</v>
      </c>
    </row>
    <row r="920" spans="1:5">
      <c r="A920" s="113" t="s">
        <v>1129</v>
      </c>
      <c r="B920" s="113" t="s">
        <v>298</v>
      </c>
      <c r="C920" s="113">
        <v>2.1709999999999998</v>
      </c>
      <c r="D920" s="115">
        <v>42745</v>
      </c>
    </row>
    <row r="921" spans="1:5">
      <c r="A921" s="113" t="s">
        <v>1128</v>
      </c>
      <c r="B921" s="113" t="s">
        <v>298</v>
      </c>
      <c r="C921" s="113">
        <v>2.2490000000000001</v>
      </c>
      <c r="D921" s="115">
        <v>42745</v>
      </c>
    </row>
    <row r="922" spans="1:5">
      <c r="A922" s="113" t="s">
        <v>1127</v>
      </c>
      <c r="B922" s="113" t="s">
        <v>298</v>
      </c>
      <c r="C922" s="113">
        <v>2.181</v>
      </c>
      <c r="D922" s="115">
        <v>42745</v>
      </c>
    </row>
    <row r="923" spans="1:5">
      <c r="A923" s="113" t="s">
        <v>1126</v>
      </c>
      <c r="B923" s="113" t="s">
        <v>298</v>
      </c>
      <c r="C923" s="113">
        <v>2.2269999999999999</v>
      </c>
      <c r="D923" s="115">
        <v>42745</v>
      </c>
    </row>
    <row r="924" spans="1:5">
      <c r="A924" s="113" t="s">
        <v>1125</v>
      </c>
      <c r="B924" s="113" t="s">
        <v>298</v>
      </c>
      <c r="C924" s="113">
        <v>2.2629999999999999</v>
      </c>
      <c r="D924" s="115">
        <v>42745</v>
      </c>
    </row>
    <row r="925" spans="1:5">
      <c r="A925" s="113" t="s">
        <v>1124</v>
      </c>
      <c r="B925" s="113" t="s">
        <v>298</v>
      </c>
      <c r="C925" s="113">
        <v>2.169</v>
      </c>
      <c r="D925" s="115">
        <v>42745</v>
      </c>
    </row>
    <row r="926" spans="1:5">
      <c r="A926" s="113" t="s">
        <v>1123</v>
      </c>
      <c r="B926" s="113" t="s">
        <v>298</v>
      </c>
      <c r="C926" s="113">
        <v>2.2519999999999998</v>
      </c>
      <c r="D926" s="115">
        <v>42745</v>
      </c>
    </row>
    <row r="927" spans="1:5">
      <c r="A927" s="113" t="s">
        <v>1122</v>
      </c>
      <c r="B927" s="113" t="s">
        <v>298</v>
      </c>
      <c r="C927" s="113">
        <v>2.2589999999999999</v>
      </c>
      <c r="D927" s="115">
        <v>42745</v>
      </c>
    </row>
    <row r="928" spans="1:5">
      <c r="A928" s="113" t="s">
        <v>1121</v>
      </c>
      <c r="B928" s="113" t="s">
        <v>298</v>
      </c>
      <c r="C928" s="113">
        <v>2.2400000000000002</v>
      </c>
      <c r="D928" s="115">
        <v>42745</v>
      </c>
    </row>
    <row r="929" spans="1:4">
      <c r="A929" s="113" t="s">
        <v>1120</v>
      </c>
      <c r="B929" s="113" t="s">
        <v>298</v>
      </c>
      <c r="C929" s="113">
        <v>2.0249999999999999</v>
      </c>
      <c r="D929" s="115">
        <v>42745</v>
      </c>
    </row>
    <row r="930" spans="1:4">
      <c r="A930" s="113" t="s">
        <v>1119</v>
      </c>
      <c r="B930" s="113" t="s">
        <v>298</v>
      </c>
      <c r="C930" s="113">
        <v>2.0590000000000002</v>
      </c>
      <c r="D930" s="115">
        <v>42745</v>
      </c>
    </row>
    <row r="931" spans="1:4">
      <c r="A931" s="113" t="s">
        <v>1118</v>
      </c>
      <c r="B931" s="113" t="s">
        <v>298</v>
      </c>
      <c r="C931" s="113">
        <v>2.2770000000000001</v>
      </c>
      <c r="D931" s="115">
        <v>42745</v>
      </c>
    </row>
    <row r="932" spans="1:4">
      <c r="A932" s="113" t="s">
        <v>1117</v>
      </c>
      <c r="B932" s="113" t="s">
        <v>298</v>
      </c>
      <c r="C932" s="113">
        <v>2.14</v>
      </c>
      <c r="D932" s="115">
        <v>42745</v>
      </c>
    </row>
    <row r="933" spans="1:4">
      <c r="A933" s="113" t="s">
        <v>1116</v>
      </c>
      <c r="B933" s="113" t="s">
        <v>298</v>
      </c>
      <c r="C933" s="113">
        <v>2.16</v>
      </c>
      <c r="D933" s="115">
        <v>42745</v>
      </c>
    </row>
    <row r="934" spans="1:4">
      <c r="A934" s="113" t="s">
        <v>1115</v>
      </c>
      <c r="B934" s="113" t="s">
        <v>298</v>
      </c>
      <c r="C934" s="113">
        <v>2.2559999999999998</v>
      </c>
      <c r="D934" s="115">
        <v>42745</v>
      </c>
    </row>
    <row r="935" spans="1:4">
      <c r="A935" s="113" t="s">
        <v>1114</v>
      </c>
      <c r="B935" s="113" t="s">
        <v>298</v>
      </c>
      <c r="C935" s="113">
        <v>2.0550000000000002</v>
      </c>
      <c r="D935" s="115">
        <v>42745</v>
      </c>
    </row>
    <row r="936" spans="1:4">
      <c r="A936" s="113" t="s">
        <v>1113</v>
      </c>
      <c r="B936" s="113" t="s">
        <v>298</v>
      </c>
      <c r="C936" s="113">
        <v>2.1030000000000002</v>
      </c>
      <c r="D936" s="115">
        <v>42745</v>
      </c>
    </row>
    <row r="937" spans="1:4">
      <c r="A937" s="113" t="s">
        <v>1112</v>
      </c>
      <c r="B937" s="113" t="s">
        <v>298</v>
      </c>
      <c r="C937" s="113">
        <v>2.2400000000000002</v>
      </c>
      <c r="D937" s="115">
        <v>42745</v>
      </c>
    </row>
    <row r="938" spans="1:4">
      <c r="A938" s="113" t="s">
        <v>1111</v>
      </c>
      <c r="B938" s="113" t="s">
        <v>298</v>
      </c>
      <c r="C938" s="113">
        <v>2.177</v>
      </c>
      <c r="D938" s="115">
        <v>42745</v>
      </c>
    </row>
    <row r="939" spans="1:4">
      <c r="A939" s="113" t="s">
        <v>1110</v>
      </c>
      <c r="B939" s="113" t="s">
        <v>298</v>
      </c>
      <c r="C939" s="113">
        <v>2.1589999999999998</v>
      </c>
      <c r="D939" s="115">
        <v>42745</v>
      </c>
    </row>
    <row r="940" spans="1:4">
      <c r="A940" s="113" t="s">
        <v>1109</v>
      </c>
      <c r="B940" s="113" t="s">
        <v>298</v>
      </c>
      <c r="C940" s="113">
        <v>2.2290000000000001</v>
      </c>
      <c r="D940" s="115">
        <v>42745</v>
      </c>
    </row>
    <row r="941" spans="1:4">
      <c r="A941" s="113" t="s">
        <v>1108</v>
      </c>
      <c r="B941" s="113" t="s">
        <v>298</v>
      </c>
      <c r="C941" s="113">
        <v>2.1989999999999998</v>
      </c>
      <c r="D941" s="115">
        <v>42745</v>
      </c>
    </row>
    <row r="942" spans="1:4">
      <c r="A942" s="113" t="s">
        <v>1107</v>
      </c>
      <c r="B942" s="113" t="s">
        <v>298</v>
      </c>
      <c r="C942" s="113">
        <v>2.1349999999999998</v>
      </c>
      <c r="D942" s="115">
        <v>42745</v>
      </c>
    </row>
    <row r="943" spans="1:4">
      <c r="A943" s="113" t="s">
        <v>1106</v>
      </c>
      <c r="B943" s="113" t="s">
        <v>298</v>
      </c>
      <c r="C943" s="113">
        <v>2.0630000000000002</v>
      </c>
      <c r="D943" s="115">
        <v>42745</v>
      </c>
    </row>
    <row r="944" spans="1:4">
      <c r="A944" s="113" t="s">
        <v>1105</v>
      </c>
      <c r="B944" s="113" t="s">
        <v>298</v>
      </c>
      <c r="C944" s="113">
        <v>2.298</v>
      </c>
      <c r="D944" s="115">
        <v>42745</v>
      </c>
    </row>
    <row r="945" spans="1:4">
      <c r="A945" s="113" t="s">
        <v>1104</v>
      </c>
      <c r="B945" s="113" t="s">
        <v>298</v>
      </c>
      <c r="C945" s="113">
        <v>2.0979999999999999</v>
      </c>
      <c r="D945" s="115">
        <v>42745</v>
      </c>
    </row>
    <row r="946" spans="1:4">
      <c r="A946" s="113" t="s">
        <v>1103</v>
      </c>
      <c r="B946" s="113" t="s">
        <v>298</v>
      </c>
      <c r="C946" s="113">
        <v>2.12</v>
      </c>
      <c r="D946" s="115">
        <v>42745</v>
      </c>
    </row>
    <row r="947" spans="1:4">
      <c r="A947" s="113" t="s">
        <v>1102</v>
      </c>
      <c r="B947" s="113" t="s">
        <v>298</v>
      </c>
      <c r="C947" s="113">
        <v>2.1429999999999998</v>
      </c>
      <c r="D947" s="115">
        <v>42745</v>
      </c>
    </row>
    <row r="948" spans="1:4">
      <c r="A948" s="113" t="s">
        <v>1101</v>
      </c>
      <c r="B948" s="113" t="s">
        <v>298</v>
      </c>
      <c r="C948" s="113">
        <v>2.121</v>
      </c>
      <c r="D948" s="115">
        <v>42745</v>
      </c>
    </row>
    <row r="949" spans="1:4">
      <c r="A949" s="113" t="s">
        <v>1100</v>
      </c>
      <c r="B949" s="113" t="s">
        <v>298</v>
      </c>
      <c r="C949" s="113">
        <v>2.2010000000000001</v>
      </c>
      <c r="D949" s="115">
        <v>42746</v>
      </c>
    </row>
    <row r="950" spans="1:4">
      <c r="A950" s="113" t="s">
        <v>1099</v>
      </c>
      <c r="B950" s="113" t="s">
        <v>298</v>
      </c>
      <c r="C950" s="113">
        <v>2.2389999999999999</v>
      </c>
      <c r="D950" s="115">
        <v>42746</v>
      </c>
    </row>
    <row r="951" spans="1:4">
      <c r="A951" s="113" t="s">
        <v>1098</v>
      </c>
      <c r="B951" s="113" t="s">
        <v>298</v>
      </c>
      <c r="C951" s="113">
        <v>2.2759999999999998</v>
      </c>
      <c r="D951" s="115">
        <v>42746</v>
      </c>
    </row>
    <row r="952" spans="1:4">
      <c r="A952" s="113" t="s">
        <v>1097</v>
      </c>
      <c r="B952" s="113" t="s">
        <v>298</v>
      </c>
      <c r="C952" s="113">
        <v>2.2480000000000002</v>
      </c>
      <c r="D952" s="115">
        <v>42746</v>
      </c>
    </row>
    <row r="953" spans="1:4">
      <c r="A953" s="113" t="s">
        <v>1096</v>
      </c>
      <c r="B953" s="113" t="s">
        <v>298</v>
      </c>
      <c r="C953" s="113">
        <v>2.1989999999999998</v>
      </c>
      <c r="D953" s="115">
        <v>42746</v>
      </c>
    </row>
    <row r="954" spans="1:4">
      <c r="A954" s="113" t="s">
        <v>1095</v>
      </c>
      <c r="B954" s="113" t="s">
        <v>298</v>
      </c>
      <c r="C954" s="113">
        <v>2.2890000000000001</v>
      </c>
      <c r="D954" s="115">
        <v>42746</v>
      </c>
    </row>
    <row r="955" spans="1:4">
      <c r="A955" s="113" t="s">
        <v>1094</v>
      </c>
      <c r="B955" s="113" t="s">
        <v>298</v>
      </c>
      <c r="C955" s="113">
        <v>2.1850000000000001</v>
      </c>
      <c r="D955" s="115">
        <v>42746</v>
      </c>
    </row>
    <row r="956" spans="1:4">
      <c r="A956" s="113" t="s">
        <v>1093</v>
      </c>
      <c r="B956" s="113" t="s">
        <v>298</v>
      </c>
      <c r="C956" s="113">
        <v>2.2149999999999999</v>
      </c>
      <c r="D956" s="115">
        <v>42746</v>
      </c>
    </row>
    <row r="957" spans="1:4">
      <c r="A957" s="113" t="s">
        <v>1092</v>
      </c>
      <c r="B957" s="113" t="s">
        <v>298</v>
      </c>
      <c r="C957" s="113">
        <v>2.2999999999999998</v>
      </c>
      <c r="D957" s="115">
        <v>42746</v>
      </c>
    </row>
    <row r="958" spans="1:4">
      <c r="A958" s="113" t="s">
        <v>1091</v>
      </c>
      <c r="B958" s="113" t="s">
        <v>298</v>
      </c>
      <c r="C958" s="113">
        <v>2.2490000000000001</v>
      </c>
      <c r="D958" s="115">
        <v>42746</v>
      </c>
    </row>
    <row r="959" spans="1:4">
      <c r="A959" s="113" t="s">
        <v>1090</v>
      </c>
      <c r="B959" s="113" t="s">
        <v>298</v>
      </c>
      <c r="C959" s="113">
        <v>2.3149999999999999</v>
      </c>
      <c r="D959" s="115">
        <v>42746</v>
      </c>
    </row>
    <row r="960" spans="1:4">
      <c r="A960" s="113" t="s">
        <v>1089</v>
      </c>
      <c r="B960" s="113" t="s">
        <v>298</v>
      </c>
      <c r="C960" s="113">
        <v>2.1629999999999998</v>
      </c>
      <c r="D960" s="115">
        <v>42746</v>
      </c>
    </row>
    <row r="961" spans="1:4">
      <c r="A961" s="113" t="s">
        <v>1088</v>
      </c>
      <c r="B961" s="113" t="s">
        <v>298</v>
      </c>
      <c r="C961" s="113">
        <v>2.2829999999999999</v>
      </c>
      <c r="D961" s="115">
        <v>42746</v>
      </c>
    </row>
    <row r="962" spans="1:4">
      <c r="A962" s="113" t="s">
        <v>1087</v>
      </c>
      <c r="B962" s="113" t="s">
        <v>298</v>
      </c>
      <c r="C962" s="113">
        <v>2.2069999999999999</v>
      </c>
      <c r="D962" s="115">
        <v>42746</v>
      </c>
    </row>
    <row r="963" spans="1:4">
      <c r="A963" s="113" t="s">
        <v>1086</v>
      </c>
      <c r="B963" s="113" t="s">
        <v>298</v>
      </c>
      <c r="C963" s="113">
        <v>2.2010000000000001</v>
      </c>
      <c r="D963" s="115">
        <v>42746</v>
      </c>
    </row>
    <row r="964" spans="1:4">
      <c r="A964" s="113" t="s">
        <v>1085</v>
      </c>
      <c r="B964" s="113" t="s">
        <v>298</v>
      </c>
      <c r="C964" s="113">
        <v>2.1829999999999998</v>
      </c>
      <c r="D964" s="115">
        <v>42746</v>
      </c>
    </row>
    <row r="965" spans="1:4">
      <c r="A965" s="113" t="s">
        <v>1084</v>
      </c>
      <c r="B965" s="113" t="s">
        <v>298</v>
      </c>
      <c r="C965" s="113">
        <v>2.1890000000000001</v>
      </c>
      <c r="D965" s="115">
        <v>42746</v>
      </c>
    </row>
    <row r="966" spans="1:4">
      <c r="A966" s="113" t="s">
        <v>1083</v>
      </c>
      <c r="B966" s="113" t="s">
        <v>298</v>
      </c>
      <c r="C966" s="113">
        <v>2.1760000000000002</v>
      </c>
      <c r="D966" s="115">
        <v>42746</v>
      </c>
    </row>
    <row r="967" spans="1:4">
      <c r="A967" s="113" t="s">
        <v>1082</v>
      </c>
      <c r="B967" s="113" t="s">
        <v>298</v>
      </c>
      <c r="C967" s="113">
        <v>2.2029999999999998</v>
      </c>
      <c r="D967" s="115">
        <v>42746</v>
      </c>
    </row>
    <row r="968" spans="1:4">
      <c r="A968" s="113" t="s">
        <v>1081</v>
      </c>
      <c r="B968" s="113" t="s">
        <v>298</v>
      </c>
      <c r="C968" s="113">
        <v>2.3220000000000001</v>
      </c>
      <c r="D968" s="115">
        <v>42746</v>
      </c>
    </row>
    <row r="969" spans="1:4">
      <c r="A969" s="113" t="s">
        <v>1080</v>
      </c>
      <c r="B969" s="113" t="s">
        <v>298</v>
      </c>
      <c r="C969" s="113">
        <v>2.2450000000000001</v>
      </c>
      <c r="D969" s="115">
        <v>42746</v>
      </c>
    </row>
    <row r="970" spans="1:4">
      <c r="A970" s="113" t="s">
        <v>1079</v>
      </c>
      <c r="B970" s="113" t="s">
        <v>298</v>
      </c>
      <c r="C970" s="113">
        <v>2.3660000000000001</v>
      </c>
      <c r="D970" s="115">
        <v>42746</v>
      </c>
    </row>
    <row r="971" spans="1:4">
      <c r="A971" s="113" t="s">
        <v>1078</v>
      </c>
      <c r="B971" s="113" t="s">
        <v>298</v>
      </c>
      <c r="C971" s="113">
        <v>2.1749999999999998</v>
      </c>
      <c r="D971" s="115">
        <v>42746</v>
      </c>
    </row>
    <row r="972" spans="1:4">
      <c r="A972" s="113" t="s">
        <v>1077</v>
      </c>
      <c r="B972" s="113" t="s">
        <v>298</v>
      </c>
      <c r="C972" s="113">
        <v>2.2879999999999998</v>
      </c>
      <c r="D972" s="115">
        <v>42746</v>
      </c>
    </row>
    <row r="973" spans="1:4">
      <c r="A973" s="113" t="s">
        <v>1076</v>
      </c>
      <c r="B973" s="113" t="s">
        <v>298</v>
      </c>
      <c r="C973" s="113">
        <v>2.2559999999999998</v>
      </c>
      <c r="D973" s="115">
        <v>42746</v>
      </c>
    </row>
    <row r="974" spans="1:4">
      <c r="A974" s="113" t="s">
        <v>1075</v>
      </c>
      <c r="B974" s="113" t="s">
        <v>298</v>
      </c>
      <c r="C974" s="113">
        <v>2.1120000000000001</v>
      </c>
      <c r="D974" s="115">
        <v>42746</v>
      </c>
    </row>
    <row r="975" spans="1:4">
      <c r="A975" s="113" t="s">
        <v>1074</v>
      </c>
      <c r="B975" s="113" t="s">
        <v>298</v>
      </c>
      <c r="C975" s="113">
        <v>2.1859999999999999</v>
      </c>
      <c r="D975" s="115">
        <v>42746</v>
      </c>
    </row>
    <row r="976" spans="1:4">
      <c r="A976" s="113" t="s">
        <v>1073</v>
      </c>
      <c r="B976" s="113" t="s">
        <v>298</v>
      </c>
      <c r="C976" s="113">
        <v>2.2370000000000001</v>
      </c>
      <c r="D976" s="115">
        <v>42746</v>
      </c>
    </row>
    <row r="977" spans="1:4">
      <c r="A977" s="113" t="s">
        <v>1072</v>
      </c>
      <c r="B977" s="113" t="s">
        <v>298</v>
      </c>
      <c r="C977" s="113">
        <v>2.2149999999999999</v>
      </c>
      <c r="D977" s="115">
        <v>42746</v>
      </c>
    </row>
    <row r="978" spans="1:4">
      <c r="A978" s="113" t="s">
        <v>1071</v>
      </c>
      <c r="B978" s="113" t="s">
        <v>298</v>
      </c>
      <c r="C978" s="113">
        <v>2.23</v>
      </c>
      <c r="D978" s="115">
        <v>42746</v>
      </c>
    </row>
    <row r="979" spans="1:4">
      <c r="A979" s="113" t="s">
        <v>1070</v>
      </c>
      <c r="B979" s="113" t="s">
        <v>298</v>
      </c>
      <c r="C979" s="113">
        <v>2.2440000000000002</v>
      </c>
      <c r="D979" s="115">
        <v>42746</v>
      </c>
    </row>
    <row r="980" spans="1:4">
      <c r="A980" s="113" t="s">
        <v>1069</v>
      </c>
      <c r="B980" s="113" t="s">
        <v>298</v>
      </c>
      <c r="C980" s="113">
        <v>2.2349999999999999</v>
      </c>
      <c r="D980" s="115">
        <v>42746</v>
      </c>
    </row>
    <row r="981" spans="1:4">
      <c r="A981" s="113" t="s">
        <v>1068</v>
      </c>
      <c r="B981" s="113" t="s">
        <v>298</v>
      </c>
      <c r="C981" s="113">
        <v>2.1459999999999999</v>
      </c>
      <c r="D981" s="115">
        <v>42746</v>
      </c>
    </row>
    <row r="982" spans="1:4">
      <c r="A982" s="113" t="s">
        <v>1067</v>
      </c>
      <c r="B982" s="113" t="s">
        <v>298</v>
      </c>
      <c r="C982" s="113">
        <v>2.3340000000000001</v>
      </c>
      <c r="D982" s="115">
        <v>42746</v>
      </c>
    </row>
    <row r="983" spans="1:4">
      <c r="A983" s="113" t="s">
        <v>1066</v>
      </c>
      <c r="B983" s="113" t="s">
        <v>298</v>
      </c>
      <c r="C983" s="113">
        <v>2.1819999999999999</v>
      </c>
      <c r="D983" s="115">
        <v>42746</v>
      </c>
    </row>
    <row r="984" spans="1:4">
      <c r="A984" s="113" t="s">
        <v>1065</v>
      </c>
      <c r="B984" s="113" t="s">
        <v>298</v>
      </c>
      <c r="C984" s="113">
        <v>2.2970000000000002</v>
      </c>
      <c r="D984" s="115">
        <v>42746</v>
      </c>
    </row>
    <row r="985" spans="1:4">
      <c r="A985" s="113" t="s">
        <v>1064</v>
      </c>
      <c r="B985" s="113" t="s">
        <v>298</v>
      </c>
      <c r="C985" s="113">
        <v>2.1749999999999998</v>
      </c>
      <c r="D985" s="115">
        <v>42746</v>
      </c>
    </row>
    <row r="986" spans="1:4">
      <c r="A986" s="113" t="s">
        <v>1063</v>
      </c>
      <c r="B986" s="113" t="s">
        <v>298</v>
      </c>
      <c r="C986" s="113">
        <v>2.2200000000000002</v>
      </c>
      <c r="D986" s="115">
        <v>42746</v>
      </c>
    </row>
    <row r="987" spans="1:4">
      <c r="A987" s="113" t="s">
        <v>1062</v>
      </c>
      <c r="B987" s="113" t="s">
        <v>298</v>
      </c>
      <c r="C987" s="113">
        <v>2.1890000000000001</v>
      </c>
      <c r="D987" s="115">
        <v>42746</v>
      </c>
    </row>
    <row r="988" spans="1:4">
      <c r="A988" s="113" t="s">
        <v>1061</v>
      </c>
      <c r="B988" s="113" t="s">
        <v>298</v>
      </c>
      <c r="C988" s="113">
        <v>2.177</v>
      </c>
      <c r="D988" s="115">
        <v>42746</v>
      </c>
    </row>
    <row r="989" spans="1:4">
      <c r="A989" s="113" t="s">
        <v>1060</v>
      </c>
      <c r="B989" s="113" t="s">
        <v>298</v>
      </c>
      <c r="C989" s="113">
        <v>2.004</v>
      </c>
      <c r="D989" s="115">
        <v>42746</v>
      </c>
    </row>
    <row r="990" spans="1:4">
      <c r="A990" s="113" t="s">
        <v>1059</v>
      </c>
      <c r="B990" s="113" t="s">
        <v>298</v>
      </c>
      <c r="C990" s="113">
        <v>2.2490000000000001</v>
      </c>
      <c r="D990" s="115">
        <v>42746</v>
      </c>
    </row>
    <row r="991" spans="1:4">
      <c r="A991" s="113" t="s">
        <v>1058</v>
      </c>
      <c r="B991" s="113" t="s">
        <v>298</v>
      </c>
      <c r="C991" s="113">
        <v>2.0390000000000001</v>
      </c>
      <c r="D991" s="115">
        <v>42746</v>
      </c>
    </row>
    <row r="992" spans="1:4">
      <c r="A992" s="113" t="s">
        <v>1057</v>
      </c>
      <c r="B992" s="113" t="s">
        <v>298</v>
      </c>
      <c r="C992" s="113">
        <v>2.1629999999999998</v>
      </c>
      <c r="D992" s="115">
        <v>42746</v>
      </c>
    </row>
    <row r="993" spans="1:4">
      <c r="A993" s="113" t="s">
        <v>1056</v>
      </c>
      <c r="B993" s="113" t="s">
        <v>298</v>
      </c>
      <c r="C993" s="113">
        <v>2.1930000000000001</v>
      </c>
      <c r="D993" s="115">
        <v>42746</v>
      </c>
    </row>
    <row r="994" spans="1:4">
      <c r="A994" s="113" t="s">
        <v>1055</v>
      </c>
      <c r="B994" s="113" t="s">
        <v>298</v>
      </c>
      <c r="C994" s="113">
        <v>2.242</v>
      </c>
      <c r="D994" s="115">
        <v>42746</v>
      </c>
    </row>
    <row r="995" spans="1:4">
      <c r="A995" s="113" t="s">
        <v>1054</v>
      </c>
      <c r="B995" s="113" t="s">
        <v>298</v>
      </c>
      <c r="C995" s="113">
        <v>2.2930000000000001</v>
      </c>
      <c r="D995" s="115">
        <v>42746</v>
      </c>
    </row>
    <row r="996" spans="1:4">
      <c r="A996" s="113" t="s">
        <v>1053</v>
      </c>
      <c r="B996" s="113" t="s">
        <v>298</v>
      </c>
      <c r="C996" s="113">
        <v>2.1520000000000001</v>
      </c>
      <c r="D996" s="115">
        <v>42746</v>
      </c>
    </row>
    <row r="997" spans="1:4">
      <c r="A997" s="113" t="s">
        <v>1052</v>
      </c>
      <c r="B997" s="113" t="s">
        <v>298</v>
      </c>
      <c r="C997" s="113">
        <v>2.1949999999999998</v>
      </c>
      <c r="D997" s="115">
        <v>42746</v>
      </c>
    </row>
    <row r="998" spans="1:4">
      <c r="A998" s="113" t="s">
        <v>1051</v>
      </c>
      <c r="B998" s="113" t="s">
        <v>298</v>
      </c>
      <c r="C998" s="113">
        <v>2.206</v>
      </c>
      <c r="D998" s="115">
        <v>42746</v>
      </c>
    </row>
    <row r="999" spans="1:4">
      <c r="A999" s="113" t="s">
        <v>1050</v>
      </c>
      <c r="B999" s="113" t="s">
        <v>298</v>
      </c>
      <c r="C999" s="113">
        <v>2.133</v>
      </c>
      <c r="D999" s="115">
        <v>42746</v>
      </c>
    </row>
    <row r="1000" spans="1:4">
      <c r="A1000" s="113" t="s">
        <v>1049</v>
      </c>
      <c r="B1000" s="113" t="s">
        <v>298</v>
      </c>
      <c r="C1000" s="113">
        <v>2.246</v>
      </c>
      <c r="D1000" s="115">
        <v>42746</v>
      </c>
    </row>
    <row r="1001" spans="1:4">
      <c r="A1001" s="113" t="s">
        <v>1048</v>
      </c>
      <c r="B1001" s="113" t="s">
        <v>298</v>
      </c>
      <c r="C1001" s="113">
        <v>2.1709999999999998</v>
      </c>
      <c r="D1001" s="115">
        <v>42746</v>
      </c>
    </row>
    <row r="1002" spans="1:4">
      <c r="A1002" s="113" t="s">
        <v>1047</v>
      </c>
      <c r="B1002" s="113" t="s">
        <v>298</v>
      </c>
      <c r="C1002" s="113">
        <v>2.2770000000000001</v>
      </c>
      <c r="D1002" s="115">
        <v>42746</v>
      </c>
    </row>
    <row r="1003" spans="1:4">
      <c r="A1003" s="113" t="s">
        <v>1046</v>
      </c>
      <c r="B1003" s="113" t="s">
        <v>298</v>
      </c>
      <c r="C1003" s="113">
        <v>2.2160000000000002</v>
      </c>
      <c r="D1003" s="115">
        <v>42746</v>
      </c>
    </row>
    <row r="1004" spans="1:4">
      <c r="A1004" s="113" t="s">
        <v>1045</v>
      </c>
      <c r="B1004" s="113" t="s">
        <v>298</v>
      </c>
      <c r="C1004" s="113">
        <v>2.2309999999999999</v>
      </c>
      <c r="D1004" s="115">
        <v>42746</v>
      </c>
    </row>
    <row r="1005" spans="1:4">
      <c r="A1005" s="113" t="s">
        <v>1044</v>
      </c>
      <c r="B1005" s="113" t="s">
        <v>298</v>
      </c>
      <c r="C1005" s="113">
        <v>2.2959999999999998</v>
      </c>
      <c r="D1005" s="115">
        <v>42746</v>
      </c>
    </row>
    <row r="1006" spans="1:4">
      <c r="A1006" s="113" t="s">
        <v>1043</v>
      </c>
      <c r="B1006" s="113" t="s">
        <v>298</v>
      </c>
      <c r="C1006" s="113">
        <v>2.1960000000000002</v>
      </c>
      <c r="D1006" s="115">
        <v>42746</v>
      </c>
    </row>
    <row r="1007" spans="1:4">
      <c r="A1007" s="113" t="s">
        <v>1042</v>
      </c>
      <c r="B1007" s="113" t="s">
        <v>298</v>
      </c>
      <c r="C1007" s="113">
        <v>2.1920000000000002</v>
      </c>
      <c r="D1007" s="115">
        <v>42746</v>
      </c>
    </row>
    <row r="1008" spans="1:4">
      <c r="A1008" s="113" t="s">
        <v>1041</v>
      </c>
      <c r="B1008" s="113" t="s">
        <v>298</v>
      </c>
      <c r="C1008" s="113">
        <v>2.2549999999999999</v>
      </c>
      <c r="D1008" s="115">
        <v>42746</v>
      </c>
    </row>
    <row r="1009" spans="1:4">
      <c r="A1009" s="113" t="s">
        <v>1040</v>
      </c>
      <c r="B1009" s="113" t="s">
        <v>298</v>
      </c>
      <c r="C1009" s="113">
        <v>2.3039999999999998</v>
      </c>
      <c r="D1009" s="115">
        <v>42746</v>
      </c>
    </row>
    <row r="1010" spans="1:4">
      <c r="A1010" s="113" t="s">
        <v>1039</v>
      </c>
      <c r="B1010" s="113" t="s">
        <v>298</v>
      </c>
      <c r="C1010" s="113">
        <v>2.2469999999999999</v>
      </c>
      <c r="D1010" s="115">
        <v>42746</v>
      </c>
    </row>
    <row r="1011" spans="1:4">
      <c r="A1011" s="113" t="s">
        <v>1038</v>
      </c>
      <c r="B1011" s="113" t="s">
        <v>298</v>
      </c>
      <c r="C1011" s="113">
        <v>2.246</v>
      </c>
      <c r="D1011" s="115">
        <v>42746</v>
      </c>
    </row>
    <row r="1012" spans="1:4">
      <c r="A1012" s="113" t="s">
        <v>1037</v>
      </c>
      <c r="B1012" s="113" t="s">
        <v>298</v>
      </c>
      <c r="C1012" s="113">
        <v>2.2109999999999999</v>
      </c>
      <c r="D1012" s="115">
        <v>42746</v>
      </c>
    </row>
    <row r="1013" spans="1:4">
      <c r="A1013" s="113" t="s">
        <v>1036</v>
      </c>
      <c r="B1013" s="113" t="s">
        <v>298</v>
      </c>
      <c r="C1013" s="113">
        <v>2.254</v>
      </c>
      <c r="D1013" s="115">
        <v>42746</v>
      </c>
    </row>
    <row r="1014" spans="1:4">
      <c r="A1014" s="113" t="s">
        <v>1035</v>
      </c>
      <c r="B1014" s="113" t="s">
        <v>298</v>
      </c>
      <c r="C1014" s="113">
        <v>2.2330000000000001</v>
      </c>
      <c r="D1014" s="115">
        <v>42746</v>
      </c>
    </row>
    <row r="1015" spans="1:4">
      <c r="A1015" s="113" t="s">
        <v>1034</v>
      </c>
      <c r="B1015" s="113" t="s">
        <v>298</v>
      </c>
      <c r="C1015" s="113">
        <v>2.19</v>
      </c>
      <c r="D1015" s="115">
        <v>42746</v>
      </c>
    </row>
    <row r="1016" spans="1:4">
      <c r="A1016" s="113" t="s">
        <v>1033</v>
      </c>
      <c r="B1016" s="113" t="s">
        <v>298</v>
      </c>
      <c r="C1016" s="113">
        <v>2.1680000000000001</v>
      </c>
      <c r="D1016" s="115">
        <v>42746</v>
      </c>
    </row>
    <row r="1017" spans="1:4">
      <c r="A1017" s="113" t="s">
        <v>1032</v>
      </c>
      <c r="B1017" s="113" t="s">
        <v>298</v>
      </c>
      <c r="C1017" s="113">
        <v>2.2090000000000001</v>
      </c>
      <c r="D1017" s="115">
        <v>42746</v>
      </c>
    </row>
    <row r="1018" spans="1:4">
      <c r="A1018" s="113" t="s">
        <v>1031</v>
      </c>
      <c r="B1018" s="113" t="s">
        <v>298</v>
      </c>
      <c r="C1018" s="113">
        <v>2.2530000000000001</v>
      </c>
      <c r="D1018" s="115">
        <v>42746</v>
      </c>
    </row>
    <row r="1019" spans="1:4">
      <c r="A1019" s="113" t="s">
        <v>1030</v>
      </c>
      <c r="B1019" s="113" t="s">
        <v>298</v>
      </c>
      <c r="C1019" s="113">
        <v>2.3170000000000002</v>
      </c>
      <c r="D1019" s="115">
        <v>42746</v>
      </c>
    </row>
    <row r="1020" spans="1:4">
      <c r="A1020" s="113" t="s">
        <v>1029</v>
      </c>
      <c r="B1020" s="113" t="s">
        <v>298</v>
      </c>
      <c r="C1020" s="113">
        <v>2.2610000000000001</v>
      </c>
      <c r="D1020" s="115">
        <v>42746</v>
      </c>
    </row>
    <row r="1021" spans="1:4">
      <c r="A1021" s="113" t="s">
        <v>1028</v>
      </c>
      <c r="B1021" s="113" t="s">
        <v>298</v>
      </c>
      <c r="C1021" s="113">
        <v>2.202</v>
      </c>
      <c r="D1021" s="115">
        <v>42746</v>
      </c>
    </row>
    <row r="1022" spans="1:4">
      <c r="A1022" s="113" t="s">
        <v>1027</v>
      </c>
      <c r="B1022" s="113" t="s">
        <v>298</v>
      </c>
      <c r="C1022" s="113">
        <v>2.2450000000000001</v>
      </c>
      <c r="D1022" s="115">
        <v>42746</v>
      </c>
    </row>
    <row r="1023" spans="1:4">
      <c r="A1023" s="113" t="s">
        <v>1026</v>
      </c>
      <c r="B1023" s="113" t="s">
        <v>298</v>
      </c>
      <c r="C1023" s="113">
        <v>2.3119999999999998</v>
      </c>
      <c r="D1023" s="115">
        <v>42746</v>
      </c>
    </row>
    <row r="1024" spans="1:4">
      <c r="A1024" s="113" t="s">
        <v>1025</v>
      </c>
      <c r="B1024" s="113" t="s">
        <v>298</v>
      </c>
      <c r="C1024" s="113">
        <v>2.2909999999999999</v>
      </c>
      <c r="D1024" s="115">
        <v>42746</v>
      </c>
    </row>
    <row r="1025" spans="1:4">
      <c r="A1025" s="113" t="s">
        <v>1024</v>
      </c>
      <c r="B1025" s="113" t="s">
        <v>298</v>
      </c>
      <c r="C1025" s="113">
        <v>2.2029999999999998</v>
      </c>
      <c r="D1025" s="115">
        <v>42746</v>
      </c>
    </row>
    <row r="1026" spans="1:4">
      <c r="A1026" s="113" t="s">
        <v>1023</v>
      </c>
      <c r="B1026" s="113" t="s">
        <v>298</v>
      </c>
      <c r="C1026" s="113">
        <v>2.3330000000000002</v>
      </c>
      <c r="D1026" s="115">
        <v>42746</v>
      </c>
    </row>
    <row r="1027" spans="1:4">
      <c r="A1027" s="113" t="s">
        <v>1022</v>
      </c>
      <c r="B1027" s="113" t="s">
        <v>298</v>
      </c>
      <c r="C1027" s="113">
        <v>2.1589999999999998</v>
      </c>
      <c r="D1027" s="115">
        <v>42746</v>
      </c>
    </row>
    <row r="1028" spans="1:4">
      <c r="A1028" s="113" t="s">
        <v>1021</v>
      </c>
      <c r="B1028" s="113" t="s">
        <v>298</v>
      </c>
      <c r="C1028" s="113">
        <v>2.2450000000000001</v>
      </c>
      <c r="D1028" s="115">
        <v>42746</v>
      </c>
    </row>
    <row r="1029" spans="1:4">
      <c r="A1029" s="113" t="s">
        <v>1020</v>
      </c>
      <c r="B1029" s="113" t="s">
        <v>298</v>
      </c>
      <c r="C1029" s="113">
        <v>2.165</v>
      </c>
      <c r="D1029" s="115">
        <v>42747</v>
      </c>
    </row>
    <row r="1030" spans="1:4">
      <c r="A1030" s="113" t="s">
        <v>1019</v>
      </c>
      <c r="B1030" s="113" t="s">
        <v>298</v>
      </c>
      <c r="C1030" s="113">
        <v>2.2189999999999999</v>
      </c>
      <c r="D1030" s="115">
        <v>42747</v>
      </c>
    </row>
    <row r="1031" spans="1:4">
      <c r="A1031" s="113" t="s">
        <v>1018</v>
      </c>
      <c r="B1031" s="113" t="s">
        <v>298</v>
      </c>
      <c r="C1031" s="113">
        <v>2.2610000000000001</v>
      </c>
      <c r="D1031" s="115">
        <v>42747</v>
      </c>
    </row>
    <row r="1032" spans="1:4">
      <c r="A1032" s="113" t="s">
        <v>1017</v>
      </c>
      <c r="B1032" s="113" t="s">
        <v>298</v>
      </c>
      <c r="C1032" s="113">
        <v>2.2120000000000002</v>
      </c>
      <c r="D1032" s="115">
        <v>42747</v>
      </c>
    </row>
    <row r="1033" spans="1:4">
      <c r="A1033" s="113" t="s">
        <v>1016</v>
      </c>
      <c r="B1033" s="113" t="s">
        <v>298</v>
      </c>
      <c r="C1033" s="113">
        <v>2.2040000000000002</v>
      </c>
      <c r="D1033" s="115">
        <v>42747</v>
      </c>
    </row>
    <row r="1034" spans="1:4">
      <c r="A1034" s="113" t="s">
        <v>1015</v>
      </c>
      <c r="B1034" s="113" t="s">
        <v>298</v>
      </c>
      <c r="C1034" s="113">
        <v>2.2400000000000002</v>
      </c>
      <c r="D1034" s="115">
        <v>42747</v>
      </c>
    </row>
    <row r="1035" spans="1:4">
      <c r="A1035" s="113" t="s">
        <v>1014</v>
      </c>
      <c r="B1035" s="113" t="s">
        <v>298</v>
      </c>
      <c r="C1035" s="113">
        <v>2.1869999999999998</v>
      </c>
      <c r="D1035" s="115">
        <v>42747</v>
      </c>
    </row>
    <row r="1036" spans="1:4">
      <c r="A1036" s="170" t="s">
        <v>1013</v>
      </c>
      <c r="B1036" s="113" t="s">
        <v>298</v>
      </c>
      <c r="C1036" s="113">
        <v>2.2370000000000001</v>
      </c>
      <c r="D1036" s="115">
        <v>42747</v>
      </c>
    </row>
    <row r="1037" spans="1:4">
      <c r="A1037" s="113" t="s">
        <v>1012</v>
      </c>
      <c r="B1037" s="113" t="s">
        <v>298</v>
      </c>
      <c r="C1037" s="113">
        <v>2.2829999999999999</v>
      </c>
      <c r="D1037" s="115">
        <v>42747</v>
      </c>
    </row>
    <row r="1038" spans="1:4">
      <c r="A1038" s="113" t="s">
        <v>1011</v>
      </c>
      <c r="B1038" s="113" t="s">
        <v>298</v>
      </c>
      <c r="C1038" s="113">
        <v>2.2410000000000001</v>
      </c>
      <c r="D1038" s="115">
        <v>42747</v>
      </c>
    </row>
    <row r="1039" spans="1:4">
      <c r="A1039" s="113" t="s">
        <v>1010</v>
      </c>
      <c r="B1039" s="113" t="s">
        <v>298</v>
      </c>
      <c r="C1039" s="113">
        <v>2.1560000000000001</v>
      </c>
      <c r="D1039" s="115">
        <v>42747</v>
      </c>
    </row>
    <row r="1040" spans="1:4">
      <c r="A1040" s="113" t="s">
        <v>1009</v>
      </c>
      <c r="B1040" s="113" t="s">
        <v>298</v>
      </c>
      <c r="C1040" s="113">
        <v>2.133</v>
      </c>
      <c r="D1040" s="115">
        <v>42747</v>
      </c>
    </row>
    <row r="1041" spans="1:4">
      <c r="A1041" s="113" t="s">
        <v>1008</v>
      </c>
      <c r="B1041" s="113" t="s">
        <v>298</v>
      </c>
      <c r="C1041" s="113">
        <v>2.1760000000000002</v>
      </c>
      <c r="D1041" s="115">
        <v>42747</v>
      </c>
    </row>
    <row r="1042" spans="1:4">
      <c r="A1042" s="113" t="s">
        <v>1007</v>
      </c>
      <c r="B1042" s="113" t="s">
        <v>298</v>
      </c>
      <c r="C1042" s="113">
        <v>2.21</v>
      </c>
      <c r="D1042" s="115">
        <v>42747</v>
      </c>
    </row>
    <row r="1043" spans="1:4">
      <c r="A1043" s="113" t="s">
        <v>1006</v>
      </c>
      <c r="B1043" s="113" t="s">
        <v>298</v>
      </c>
      <c r="C1043" s="113">
        <v>2.286</v>
      </c>
      <c r="D1043" s="115">
        <v>42747</v>
      </c>
    </row>
    <row r="1044" spans="1:4">
      <c r="A1044" s="113" t="s">
        <v>1005</v>
      </c>
      <c r="B1044" s="113" t="s">
        <v>298</v>
      </c>
      <c r="C1044" s="113">
        <v>2.21</v>
      </c>
      <c r="D1044" s="115">
        <v>42747</v>
      </c>
    </row>
    <row r="1045" spans="1:4">
      <c r="A1045" s="113" t="s">
        <v>1004</v>
      </c>
      <c r="B1045" s="113" t="s">
        <v>298</v>
      </c>
      <c r="C1045" s="113">
        <v>2.198</v>
      </c>
      <c r="D1045" s="115">
        <v>42747</v>
      </c>
    </row>
    <row r="1046" spans="1:4">
      <c r="A1046" s="113" t="s">
        <v>1003</v>
      </c>
      <c r="B1046" s="113" t="s">
        <v>298</v>
      </c>
      <c r="C1046" s="113">
        <v>2.3140000000000001</v>
      </c>
      <c r="D1046" s="115">
        <v>42747</v>
      </c>
    </row>
    <row r="1047" spans="1:4">
      <c r="A1047" s="113" t="s">
        <v>1002</v>
      </c>
      <c r="B1047" s="113" t="s">
        <v>298</v>
      </c>
      <c r="C1047" s="113">
        <v>2.2829999999999999</v>
      </c>
      <c r="D1047" s="115">
        <v>42747</v>
      </c>
    </row>
    <row r="1048" spans="1:4">
      <c r="A1048" s="113" t="s">
        <v>1001</v>
      </c>
      <c r="B1048" s="113" t="s">
        <v>298</v>
      </c>
      <c r="C1048" s="113">
        <v>2.1930000000000001</v>
      </c>
      <c r="D1048" s="115">
        <v>42747</v>
      </c>
    </row>
    <row r="1049" spans="1:4">
      <c r="A1049" s="113" t="s">
        <v>1000</v>
      </c>
      <c r="B1049" s="113" t="s">
        <v>298</v>
      </c>
      <c r="C1049" s="113">
        <v>2.2029999999999998</v>
      </c>
      <c r="D1049" s="115">
        <v>42747</v>
      </c>
    </row>
    <row r="1050" spans="1:4">
      <c r="A1050" s="113" t="s">
        <v>999</v>
      </c>
      <c r="B1050" s="113" t="s">
        <v>298</v>
      </c>
      <c r="C1050" s="113">
        <v>2.0870000000000002</v>
      </c>
      <c r="D1050" s="115">
        <v>42747</v>
      </c>
    </row>
    <row r="1051" spans="1:4">
      <c r="A1051" s="113" t="s">
        <v>998</v>
      </c>
      <c r="B1051" s="113" t="s">
        <v>298</v>
      </c>
      <c r="C1051" s="113">
        <v>2.1560000000000001</v>
      </c>
      <c r="D1051" s="115">
        <v>42747</v>
      </c>
    </row>
    <row r="1052" spans="1:4">
      <c r="A1052" s="113" t="s">
        <v>997</v>
      </c>
      <c r="B1052" s="113" t="s">
        <v>298</v>
      </c>
      <c r="C1052" s="113">
        <v>2.1429999999999998</v>
      </c>
      <c r="D1052" s="115">
        <v>42747</v>
      </c>
    </row>
    <row r="1053" spans="1:4">
      <c r="A1053" s="113" t="s">
        <v>996</v>
      </c>
      <c r="B1053" s="113" t="s">
        <v>298</v>
      </c>
      <c r="C1053" s="113">
        <v>2.2719999999999998</v>
      </c>
      <c r="D1053" s="115">
        <v>42747</v>
      </c>
    </row>
    <row r="1054" spans="1:4">
      <c r="A1054" s="113" t="s">
        <v>995</v>
      </c>
      <c r="B1054" s="113" t="s">
        <v>298</v>
      </c>
      <c r="C1054" s="113">
        <v>2.2010000000000001</v>
      </c>
      <c r="D1054" s="115">
        <v>42747</v>
      </c>
    </row>
    <row r="1055" spans="1:4">
      <c r="A1055" s="113" t="s">
        <v>994</v>
      </c>
      <c r="B1055" s="113" t="s">
        <v>298</v>
      </c>
      <c r="C1055" s="113">
        <v>2.1960000000000002</v>
      </c>
      <c r="D1055" s="115">
        <v>42747</v>
      </c>
    </row>
    <row r="1056" spans="1:4">
      <c r="A1056" s="113" t="s">
        <v>993</v>
      </c>
      <c r="B1056" s="113" t="s">
        <v>298</v>
      </c>
      <c r="C1056" s="113">
        <v>2.149</v>
      </c>
      <c r="D1056" s="115">
        <v>42747</v>
      </c>
    </row>
    <row r="1057" spans="1:4">
      <c r="A1057" s="113" t="s">
        <v>992</v>
      </c>
      <c r="B1057" s="113" t="s">
        <v>298</v>
      </c>
      <c r="C1057" s="113">
        <v>2.2400000000000002</v>
      </c>
      <c r="D1057" s="115">
        <v>42747</v>
      </c>
    </row>
    <row r="1058" spans="1:4">
      <c r="A1058" s="113" t="s">
        <v>991</v>
      </c>
      <c r="B1058" s="113" t="s">
        <v>298</v>
      </c>
      <c r="C1058" s="113">
        <v>2.1469999999999998</v>
      </c>
      <c r="D1058" s="115">
        <v>42747</v>
      </c>
    </row>
    <row r="1059" spans="1:4">
      <c r="A1059" s="113" t="s">
        <v>990</v>
      </c>
      <c r="B1059" s="113" t="s">
        <v>298</v>
      </c>
      <c r="C1059" s="113">
        <v>2.1920000000000002</v>
      </c>
      <c r="D1059" s="115">
        <v>42747</v>
      </c>
    </row>
    <row r="1060" spans="1:4">
      <c r="A1060" s="113" t="s">
        <v>989</v>
      </c>
      <c r="B1060" s="113" t="s">
        <v>298</v>
      </c>
      <c r="C1060" s="113">
        <v>2.1800000000000002</v>
      </c>
      <c r="D1060" s="115">
        <v>42747</v>
      </c>
    </row>
    <row r="1061" spans="1:4">
      <c r="A1061" s="113" t="s">
        <v>988</v>
      </c>
      <c r="B1061" s="113" t="s">
        <v>298</v>
      </c>
      <c r="C1061" s="113">
        <v>2.2200000000000002</v>
      </c>
      <c r="D1061" s="115">
        <v>42747</v>
      </c>
    </row>
    <row r="1062" spans="1:4">
      <c r="A1062" s="113" t="s">
        <v>987</v>
      </c>
      <c r="B1062" s="113" t="s">
        <v>298</v>
      </c>
      <c r="C1062" s="113">
        <v>2.2010000000000001</v>
      </c>
      <c r="D1062" s="115">
        <v>42747</v>
      </c>
    </row>
    <row r="1063" spans="1:4">
      <c r="A1063" s="113" t="s">
        <v>986</v>
      </c>
      <c r="B1063" s="113" t="s">
        <v>298</v>
      </c>
      <c r="C1063" s="113">
        <v>2.206</v>
      </c>
      <c r="D1063" s="115">
        <v>42747</v>
      </c>
    </row>
    <row r="1064" spans="1:4">
      <c r="A1064" s="113" t="s">
        <v>985</v>
      </c>
      <c r="B1064" s="113" t="s">
        <v>298</v>
      </c>
      <c r="C1064" s="113">
        <v>2.246</v>
      </c>
      <c r="D1064" s="115">
        <v>42747</v>
      </c>
    </row>
    <row r="1065" spans="1:4">
      <c r="A1065" s="113" t="s">
        <v>984</v>
      </c>
      <c r="B1065" s="113" t="s">
        <v>298</v>
      </c>
      <c r="C1065" s="113">
        <v>2.1819999999999999</v>
      </c>
      <c r="D1065" s="115">
        <v>42747</v>
      </c>
    </row>
    <row r="1066" spans="1:4">
      <c r="A1066" s="113" t="s">
        <v>983</v>
      </c>
      <c r="B1066" s="113" t="s">
        <v>298</v>
      </c>
      <c r="C1066" s="113">
        <v>2.2959999999999998</v>
      </c>
      <c r="D1066" s="115">
        <v>42747</v>
      </c>
    </row>
    <row r="1067" spans="1:4">
      <c r="A1067" s="113" t="s">
        <v>982</v>
      </c>
      <c r="B1067" s="113" t="s">
        <v>298</v>
      </c>
      <c r="C1067" s="113">
        <v>2.2930000000000001</v>
      </c>
      <c r="D1067" s="115">
        <v>42747</v>
      </c>
    </row>
    <row r="1068" spans="1:4">
      <c r="A1068" s="113" t="s">
        <v>981</v>
      </c>
      <c r="B1068" s="113" t="s">
        <v>298</v>
      </c>
      <c r="C1068" s="113">
        <v>2.1880000000000002</v>
      </c>
      <c r="D1068" s="115">
        <v>42747</v>
      </c>
    </row>
    <row r="1069" spans="1:4">
      <c r="A1069" s="113" t="s">
        <v>980</v>
      </c>
      <c r="B1069" s="113" t="s">
        <v>298</v>
      </c>
      <c r="C1069" s="113">
        <v>2.1829999999999998</v>
      </c>
      <c r="D1069" s="115">
        <v>42747</v>
      </c>
    </row>
    <row r="1070" spans="1:4">
      <c r="A1070" s="113" t="s">
        <v>979</v>
      </c>
      <c r="B1070" s="113" t="s">
        <v>298</v>
      </c>
      <c r="C1070" s="113">
        <v>2.242</v>
      </c>
      <c r="D1070" s="115">
        <v>42747</v>
      </c>
    </row>
    <row r="1071" spans="1:4">
      <c r="A1071" s="113" t="s">
        <v>978</v>
      </c>
      <c r="B1071" s="113" t="s">
        <v>298</v>
      </c>
      <c r="C1071" s="113">
        <v>2.23</v>
      </c>
      <c r="D1071" s="115">
        <v>42747</v>
      </c>
    </row>
    <row r="1072" spans="1:4">
      <c r="A1072" s="113" t="s">
        <v>977</v>
      </c>
      <c r="B1072" s="113" t="s">
        <v>298</v>
      </c>
      <c r="C1072" s="113">
        <v>2.2040000000000002</v>
      </c>
      <c r="D1072" s="115">
        <v>42747</v>
      </c>
    </row>
    <row r="1073" spans="1:4">
      <c r="A1073" s="113" t="s">
        <v>976</v>
      </c>
      <c r="B1073" s="113" t="s">
        <v>298</v>
      </c>
      <c r="C1073" s="113">
        <v>2.169</v>
      </c>
      <c r="D1073" s="115">
        <v>42747</v>
      </c>
    </row>
    <row r="1074" spans="1:4">
      <c r="A1074" s="113" t="s">
        <v>975</v>
      </c>
      <c r="B1074" s="113" t="s">
        <v>298</v>
      </c>
      <c r="C1074" s="113">
        <v>2.222</v>
      </c>
      <c r="D1074" s="115">
        <v>42747</v>
      </c>
    </row>
    <row r="1075" spans="1:4">
      <c r="A1075" s="113" t="s">
        <v>974</v>
      </c>
      <c r="B1075" s="113" t="s">
        <v>298</v>
      </c>
      <c r="C1075" s="113">
        <v>2.177</v>
      </c>
      <c r="D1075" s="115">
        <v>42747</v>
      </c>
    </row>
    <row r="1076" spans="1:4">
      <c r="A1076" s="113" t="s">
        <v>973</v>
      </c>
      <c r="B1076" s="113" t="s">
        <v>298</v>
      </c>
      <c r="C1076" s="113">
        <v>2.1459999999999999</v>
      </c>
      <c r="D1076" s="115">
        <v>42747</v>
      </c>
    </row>
    <row r="1077" spans="1:4">
      <c r="A1077" s="113" t="s">
        <v>972</v>
      </c>
      <c r="B1077" s="113" t="s">
        <v>298</v>
      </c>
      <c r="C1077" s="113">
        <v>2.2010000000000001</v>
      </c>
      <c r="D1077" s="115">
        <v>42747</v>
      </c>
    </row>
    <row r="1078" spans="1:4">
      <c r="A1078" s="113" t="s">
        <v>971</v>
      </c>
      <c r="B1078" s="113" t="s">
        <v>298</v>
      </c>
      <c r="C1078" s="113">
        <v>2.1120000000000001</v>
      </c>
      <c r="D1078" s="115">
        <v>42747</v>
      </c>
    </row>
    <row r="1079" spans="1:4">
      <c r="A1079" s="113" t="s">
        <v>970</v>
      </c>
      <c r="B1079" s="113" t="s">
        <v>298</v>
      </c>
      <c r="C1079" s="113">
        <v>2.1160000000000001</v>
      </c>
      <c r="D1079" s="115">
        <v>42747</v>
      </c>
    </row>
    <row r="1080" spans="1:4">
      <c r="A1080" s="113" t="s">
        <v>969</v>
      </c>
      <c r="B1080" s="113" t="s">
        <v>298</v>
      </c>
      <c r="C1080" s="113">
        <v>2.1520000000000001</v>
      </c>
      <c r="D1080" s="115">
        <v>42747</v>
      </c>
    </row>
    <row r="1081" spans="1:4">
      <c r="A1081" s="113" t="s">
        <v>968</v>
      </c>
      <c r="B1081" s="113" t="s">
        <v>298</v>
      </c>
      <c r="C1081" s="113">
        <v>2.2040000000000002</v>
      </c>
      <c r="D1081" s="115">
        <v>42747</v>
      </c>
    </row>
    <row r="1082" spans="1:4">
      <c r="A1082" s="113" t="s">
        <v>967</v>
      </c>
      <c r="B1082" s="113" t="s">
        <v>298</v>
      </c>
      <c r="C1082" s="113">
        <v>2.2410000000000001</v>
      </c>
      <c r="D1082" s="115">
        <v>42747</v>
      </c>
    </row>
    <row r="1083" spans="1:4">
      <c r="A1083" s="113" t="s">
        <v>966</v>
      </c>
      <c r="B1083" s="113" t="s">
        <v>298</v>
      </c>
      <c r="C1083" s="113">
        <v>2.2330000000000001</v>
      </c>
      <c r="D1083" s="115">
        <v>42747</v>
      </c>
    </row>
    <row r="1084" spans="1:4">
      <c r="A1084" s="113" t="s">
        <v>965</v>
      </c>
      <c r="B1084" s="113" t="s">
        <v>298</v>
      </c>
      <c r="C1084" s="113">
        <v>2.2160000000000002</v>
      </c>
      <c r="D1084" s="115">
        <v>42747</v>
      </c>
    </row>
    <row r="1085" spans="1:4">
      <c r="A1085" s="113" t="s">
        <v>964</v>
      </c>
      <c r="B1085" s="113" t="s">
        <v>298</v>
      </c>
      <c r="C1085" s="113">
        <v>2.153</v>
      </c>
      <c r="D1085" s="115">
        <v>42747</v>
      </c>
    </row>
    <row r="1086" spans="1:4">
      <c r="A1086" s="113" t="s">
        <v>963</v>
      </c>
      <c r="B1086" s="113" t="s">
        <v>298</v>
      </c>
      <c r="C1086" s="113">
        <v>2.222</v>
      </c>
      <c r="D1086" s="115">
        <v>42747</v>
      </c>
    </row>
    <row r="1087" spans="1:4">
      <c r="A1087" s="113" t="s">
        <v>962</v>
      </c>
      <c r="B1087" s="113" t="s">
        <v>298</v>
      </c>
      <c r="C1087" s="113">
        <v>2.177</v>
      </c>
      <c r="D1087" s="115">
        <v>42747</v>
      </c>
    </row>
    <row r="1088" spans="1:4">
      <c r="A1088" s="113" t="s">
        <v>961</v>
      </c>
      <c r="B1088" s="113" t="s">
        <v>298</v>
      </c>
      <c r="C1088" s="113">
        <v>2.2010000000000001</v>
      </c>
      <c r="D1088" s="115">
        <v>42747</v>
      </c>
    </row>
    <row r="1089" spans="1:4">
      <c r="A1089" s="113" t="s">
        <v>960</v>
      </c>
      <c r="B1089" s="113" t="s">
        <v>298</v>
      </c>
      <c r="C1089" s="113">
        <v>2.1749999999999998</v>
      </c>
      <c r="D1089" s="115">
        <v>42747</v>
      </c>
    </row>
    <row r="1090" spans="1:4">
      <c r="A1090" s="113" t="s">
        <v>959</v>
      </c>
      <c r="B1090" s="113" t="s">
        <v>298</v>
      </c>
      <c r="C1090" s="113">
        <v>2.161</v>
      </c>
      <c r="D1090" s="115">
        <v>42747</v>
      </c>
    </row>
    <row r="1091" spans="1:4">
      <c r="A1091" s="113" t="s">
        <v>958</v>
      </c>
      <c r="B1091" s="113" t="s">
        <v>298</v>
      </c>
      <c r="C1091" s="113">
        <v>2.262</v>
      </c>
      <c r="D1091" s="115">
        <v>42747</v>
      </c>
    </row>
    <row r="1092" spans="1:4">
      <c r="A1092" s="113" t="s">
        <v>957</v>
      </c>
      <c r="B1092" s="113" t="s">
        <v>298</v>
      </c>
      <c r="C1092" s="113">
        <v>2.202</v>
      </c>
      <c r="D1092" s="115">
        <v>42747</v>
      </c>
    </row>
    <row r="1093" spans="1:4">
      <c r="A1093" s="113" t="s">
        <v>956</v>
      </c>
      <c r="B1093" s="113" t="s">
        <v>298</v>
      </c>
      <c r="C1093" s="113">
        <v>2.2909999999999999</v>
      </c>
      <c r="D1093" s="115">
        <v>42747</v>
      </c>
    </row>
    <row r="1094" spans="1:4">
      <c r="A1094" s="113" t="s">
        <v>955</v>
      </c>
      <c r="B1094" s="113" t="s">
        <v>298</v>
      </c>
      <c r="C1094" s="113">
        <v>2.2530000000000001</v>
      </c>
      <c r="D1094" s="115">
        <v>42747</v>
      </c>
    </row>
    <row r="1095" spans="1:4">
      <c r="A1095" s="113" t="s">
        <v>954</v>
      </c>
      <c r="B1095" s="113" t="s">
        <v>298</v>
      </c>
      <c r="C1095" s="113">
        <v>2.2210000000000001</v>
      </c>
      <c r="D1095" s="115">
        <v>42747</v>
      </c>
    </row>
    <row r="1096" spans="1:4">
      <c r="A1096" s="113" t="s">
        <v>953</v>
      </c>
      <c r="B1096" s="113" t="s">
        <v>298</v>
      </c>
      <c r="C1096" s="113">
        <v>2.2440000000000002</v>
      </c>
      <c r="D1096" s="115">
        <v>42747</v>
      </c>
    </row>
    <row r="1097" spans="1:4">
      <c r="A1097" s="113" t="s">
        <v>952</v>
      </c>
      <c r="B1097" s="113" t="s">
        <v>298</v>
      </c>
      <c r="C1097" s="113">
        <v>2.274</v>
      </c>
      <c r="D1097" s="115">
        <v>42747</v>
      </c>
    </row>
    <row r="1098" spans="1:4">
      <c r="A1098" s="113" t="s">
        <v>951</v>
      </c>
      <c r="B1098" s="113" t="s">
        <v>298</v>
      </c>
      <c r="C1098" s="113">
        <v>2.2240000000000002</v>
      </c>
      <c r="D1098" s="115">
        <v>42747</v>
      </c>
    </row>
    <row r="1099" spans="1:4">
      <c r="A1099" s="113" t="s">
        <v>950</v>
      </c>
      <c r="B1099" s="113" t="s">
        <v>298</v>
      </c>
      <c r="C1099" s="113">
        <v>2.1789999999999998</v>
      </c>
      <c r="D1099" s="115">
        <v>42747</v>
      </c>
    </row>
    <row r="1100" spans="1:4">
      <c r="A1100" s="113" t="s">
        <v>949</v>
      </c>
      <c r="B1100" s="113" t="s">
        <v>298</v>
      </c>
      <c r="C1100" s="113">
        <v>2.1970000000000001</v>
      </c>
      <c r="D1100" s="115">
        <v>42747</v>
      </c>
    </row>
    <row r="1101" spans="1:4">
      <c r="A1101" s="113" t="s">
        <v>948</v>
      </c>
      <c r="B1101" s="113" t="s">
        <v>298</v>
      </c>
      <c r="C1101" s="113">
        <v>2.198</v>
      </c>
      <c r="D1101" s="115">
        <v>42747</v>
      </c>
    </row>
    <row r="1102" spans="1:4">
      <c r="A1102" s="113" t="s">
        <v>947</v>
      </c>
      <c r="B1102" s="113" t="s">
        <v>298</v>
      </c>
      <c r="C1102" s="113">
        <v>2.149</v>
      </c>
      <c r="D1102" s="115">
        <v>42747</v>
      </c>
    </row>
    <row r="1103" spans="1:4">
      <c r="A1103" s="113" t="s">
        <v>946</v>
      </c>
      <c r="B1103" s="113" t="s">
        <v>298</v>
      </c>
      <c r="C1103" s="113">
        <v>2.1640000000000001</v>
      </c>
      <c r="D1103" s="115">
        <v>42747</v>
      </c>
    </row>
    <row r="1104" spans="1:4">
      <c r="A1104" s="113" t="s">
        <v>945</v>
      </c>
      <c r="B1104" s="113" t="s">
        <v>298</v>
      </c>
      <c r="C1104" s="113">
        <v>2.242</v>
      </c>
      <c r="D1104" s="115">
        <v>42747</v>
      </c>
    </row>
    <row r="1105" spans="1:4">
      <c r="A1105" s="113" t="s">
        <v>944</v>
      </c>
      <c r="B1105" s="113" t="s">
        <v>298</v>
      </c>
      <c r="C1105" s="113">
        <v>2.2330000000000001</v>
      </c>
      <c r="D1105" s="115">
        <v>42747</v>
      </c>
    </row>
    <row r="1106" spans="1:4">
      <c r="A1106" s="113" t="s">
        <v>943</v>
      </c>
      <c r="B1106" s="113" t="s">
        <v>298</v>
      </c>
      <c r="C1106" s="113">
        <v>2.1970000000000001</v>
      </c>
      <c r="D1106" s="115">
        <v>42747</v>
      </c>
    </row>
    <row r="1107" spans="1:4">
      <c r="A1107" s="113" t="s">
        <v>942</v>
      </c>
      <c r="B1107" s="113" t="s">
        <v>298</v>
      </c>
      <c r="C1107" s="113">
        <v>2.1850000000000001</v>
      </c>
      <c r="D1107" s="115">
        <v>42747</v>
      </c>
    </row>
    <row r="1108" spans="1:4">
      <c r="A1108" s="113" t="s">
        <v>941</v>
      </c>
      <c r="B1108" s="113" t="s">
        <v>298</v>
      </c>
      <c r="C1108" s="113">
        <v>2.242</v>
      </c>
      <c r="D1108" s="115">
        <v>42747</v>
      </c>
    </row>
    <row r="1109" spans="1:4">
      <c r="A1109" s="113" t="s">
        <v>940</v>
      </c>
      <c r="B1109" s="113" t="s">
        <v>298</v>
      </c>
      <c r="C1109" s="113">
        <v>2.2349999999999999</v>
      </c>
      <c r="D1109" s="115">
        <v>42747</v>
      </c>
    </row>
    <row r="1110" spans="1:4">
      <c r="A1110" s="113" t="s">
        <v>939</v>
      </c>
      <c r="B1110" s="113" t="s">
        <v>298</v>
      </c>
      <c r="C1110" s="113">
        <v>2.298</v>
      </c>
      <c r="D1110" s="115">
        <v>42747</v>
      </c>
    </row>
    <row r="1111" spans="1:4">
      <c r="A1111" s="113" t="s">
        <v>938</v>
      </c>
      <c r="B1111" s="113" t="s">
        <v>298</v>
      </c>
      <c r="C1111" s="113">
        <v>2.2839999999999998</v>
      </c>
      <c r="D1111" s="115">
        <v>42747</v>
      </c>
    </row>
    <row r="1112" spans="1:4">
      <c r="A1112" s="113" t="s">
        <v>937</v>
      </c>
      <c r="B1112" s="113" t="s">
        <v>298</v>
      </c>
      <c r="C1112" s="113">
        <v>2.2290000000000001</v>
      </c>
      <c r="D1112" s="115">
        <v>42747</v>
      </c>
    </row>
    <row r="1113" spans="1:4">
      <c r="A1113" s="113" t="s">
        <v>936</v>
      </c>
      <c r="B1113" s="113" t="s">
        <v>298</v>
      </c>
      <c r="C1113" s="113">
        <v>2.181</v>
      </c>
      <c r="D1113" s="115">
        <v>42747</v>
      </c>
    </row>
    <row r="1114" spans="1:4">
      <c r="A1114" s="113" t="s">
        <v>935</v>
      </c>
      <c r="B1114" s="113" t="s">
        <v>298</v>
      </c>
      <c r="C1114" s="113">
        <v>2.2549999999999999</v>
      </c>
      <c r="D1114" s="115">
        <v>42747</v>
      </c>
    </row>
    <row r="1115" spans="1:4">
      <c r="A1115" s="113" t="s">
        <v>934</v>
      </c>
      <c r="B1115" s="113" t="s">
        <v>298</v>
      </c>
      <c r="C1115" s="113">
        <v>2.1800000000000002</v>
      </c>
      <c r="D1115" s="115">
        <v>42747</v>
      </c>
    </row>
    <row r="1116" spans="1:4">
      <c r="A1116" s="113" t="s">
        <v>933</v>
      </c>
      <c r="B1116" s="113" t="s">
        <v>298</v>
      </c>
      <c r="C1116" s="113">
        <v>2.2250000000000001</v>
      </c>
      <c r="D1116" s="115">
        <v>42747</v>
      </c>
    </row>
    <row r="1117" spans="1:4">
      <c r="A1117" s="113" t="s">
        <v>932</v>
      </c>
      <c r="B1117" s="113" t="s">
        <v>298</v>
      </c>
      <c r="C1117" s="113">
        <v>2.2069999999999999</v>
      </c>
      <c r="D1117" s="115">
        <v>42747</v>
      </c>
    </row>
    <row r="1118" spans="1:4">
      <c r="A1118" s="113" t="s">
        <v>931</v>
      </c>
      <c r="B1118" s="113" t="s">
        <v>298</v>
      </c>
      <c r="C1118" s="113">
        <v>2.2429999999999999</v>
      </c>
      <c r="D1118" s="115">
        <v>42747</v>
      </c>
    </row>
    <row r="1119" spans="1:4">
      <c r="A1119" s="113" t="s">
        <v>930</v>
      </c>
      <c r="B1119" s="113" t="s">
        <v>298</v>
      </c>
      <c r="C1119" s="113">
        <v>2.2389999999999999</v>
      </c>
      <c r="D1119" s="115">
        <v>42747</v>
      </c>
    </row>
    <row r="1120" spans="1:4">
      <c r="A1120" s="113" t="s">
        <v>929</v>
      </c>
      <c r="B1120" s="113" t="s">
        <v>298</v>
      </c>
      <c r="C1120" s="113">
        <v>2.2519999999999998</v>
      </c>
      <c r="D1120" s="115">
        <v>42747</v>
      </c>
    </row>
    <row r="1121" spans="1:4">
      <c r="A1121" s="113" t="s">
        <v>928</v>
      </c>
      <c r="B1121" s="113" t="s">
        <v>298</v>
      </c>
      <c r="C1121" s="113">
        <v>2.254</v>
      </c>
      <c r="D1121" s="115">
        <v>42747</v>
      </c>
    </row>
    <row r="1122" spans="1:4">
      <c r="A1122" s="113" t="s">
        <v>927</v>
      </c>
      <c r="B1122" s="113" t="s">
        <v>298</v>
      </c>
      <c r="C1122" s="113">
        <v>2.1960000000000002</v>
      </c>
      <c r="D1122" s="115">
        <v>42747</v>
      </c>
    </row>
    <row r="1123" spans="1:4">
      <c r="A1123" s="113" t="s">
        <v>926</v>
      </c>
      <c r="B1123" s="113" t="s">
        <v>298</v>
      </c>
      <c r="C1123" s="113">
        <v>2.1949999999999998</v>
      </c>
      <c r="D1123" s="115">
        <v>42747</v>
      </c>
    </row>
    <row r="1124" spans="1:4">
      <c r="A1124" s="113" t="s">
        <v>925</v>
      </c>
      <c r="B1124" s="113" t="s">
        <v>298</v>
      </c>
      <c r="C1124" s="113">
        <v>2.1880000000000002</v>
      </c>
      <c r="D1124" s="115">
        <v>42747</v>
      </c>
    </row>
    <row r="1125" spans="1:4">
      <c r="A1125" s="113" t="s">
        <v>924</v>
      </c>
      <c r="B1125" s="113" t="s">
        <v>298</v>
      </c>
      <c r="C1125" s="113">
        <v>2.2109999999999999</v>
      </c>
      <c r="D1125" s="115">
        <v>42747</v>
      </c>
    </row>
    <row r="1126" spans="1:4">
      <c r="A1126" s="113" t="s">
        <v>923</v>
      </c>
      <c r="B1126" s="113" t="s">
        <v>298</v>
      </c>
      <c r="C1126" s="113">
        <v>2.2309999999999999</v>
      </c>
      <c r="D1126" s="115">
        <v>42747</v>
      </c>
    </row>
    <row r="1127" spans="1:4">
      <c r="A1127" s="113" t="s">
        <v>922</v>
      </c>
      <c r="B1127" s="113" t="s">
        <v>298</v>
      </c>
      <c r="C1127" s="113">
        <v>2.2160000000000002</v>
      </c>
      <c r="D1127" s="115">
        <v>42747</v>
      </c>
    </row>
    <row r="1128" spans="1:4">
      <c r="A1128" s="113" t="s">
        <v>921</v>
      </c>
      <c r="B1128" s="113" t="s">
        <v>298</v>
      </c>
      <c r="C1128" s="113">
        <v>2.2269999999999999</v>
      </c>
      <c r="D1128" s="115">
        <v>42747</v>
      </c>
    </row>
    <row r="1129" spans="1:4">
      <c r="A1129" s="113" t="s">
        <v>920</v>
      </c>
      <c r="B1129" s="113" t="s">
        <v>298</v>
      </c>
      <c r="C1129" s="113">
        <v>2.2210000000000001</v>
      </c>
      <c r="D1129" s="115">
        <v>42747</v>
      </c>
    </row>
    <row r="1130" spans="1:4">
      <c r="A1130" s="113" t="s">
        <v>919</v>
      </c>
      <c r="B1130" s="113" t="s">
        <v>298</v>
      </c>
      <c r="C1130" s="113">
        <v>2.194</v>
      </c>
      <c r="D1130" s="115">
        <v>42747</v>
      </c>
    </row>
    <row r="1131" spans="1:4">
      <c r="A1131" s="113" t="s">
        <v>918</v>
      </c>
      <c r="B1131" s="113" t="s">
        <v>298</v>
      </c>
      <c r="C1131" s="113">
        <v>2.2170000000000001</v>
      </c>
      <c r="D1131" s="115">
        <v>42747</v>
      </c>
    </row>
    <row r="1132" spans="1:4">
      <c r="A1132" s="113" t="s">
        <v>917</v>
      </c>
      <c r="B1132" s="113" t="s">
        <v>298</v>
      </c>
      <c r="C1132" s="113">
        <v>2.298</v>
      </c>
      <c r="D1132" s="115">
        <v>42747</v>
      </c>
    </row>
    <row r="1133" spans="1:4">
      <c r="A1133" s="113" t="s">
        <v>916</v>
      </c>
      <c r="B1133" s="113" t="s">
        <v>298</v>
      </c>
      <c r="C1133" s="113">
        <v>2.214</v>
      </c>
      <c r="D1133" s="115">
        <v>42747</v>
      </c>
    </row>
    <row r="1134" spans="1:4">
      <c r="A1134" s="113" t="s">
        <v>915</v>
      </c>
      <c r="B1134" s="113" t="s">
        <v>298</v>
      </c>
      <c r="C1134" s="113">
        <v>2.2410000000000001</v>
      </c>
      <c r="D1134" s="115">
        <v>42747</v>
      </c>
    </row>
    <row r="1135" spans="1:4">
      <c r="A1135" s="113" t="s">
        <v>914</v>
      </c>
      <c r="B1135" s="113" t="s">
        <v>298</v>
      </c>
      <c r="C1135" s="113">
        <v>2.254</v>
      </c>
      <c r="D1135" s="115">
        <v>42747</v>
      </c>
    </row>
    <row r="1136" spans="1:4">
      <c r="A1136" s="113" t="s">
        <v>913</v>
      </c>
      <c r="B1136" s="113" t="s">
        <v>298</v>
      </c>
      <c r="C1136" s="113">
        <v>2.2040000000000002</v>
      </c>
      <c r="D1136" s="115">
        <v>42747</v>
      </c>
    </row>
    <row r="1137" spans="1:4">
      <c r="A1137" s="113" t="s">
        <v>912</v>
      </c>
      <c r="B1137" s="113" t="s">
        <v>298</v>
      </c>
      <c r="C1137" s="113">
        <v>2.2530000000000001</v>
      </c>
      <c r="D1137" s="115">
        <v>42747</v>
      </c>
    </row>
    <row r="1138" spans="1:4">
      <c r="A1138" s="113" t="s">
        <v>911</v>
      </c>
      <c r="B1138" s="113" t="s">
        <v>298</v>
      </c>
      <c r="C1138" s="113">
        <v>2.2589999999999999</v>
      </c>
      <c r="D1138" s="115">
        <v>42747</v>
      </c>
    </row>
    <row r="1139" spans="1:4">
      <c r="A1139" s="113" t="s">
        <v>910</v>
      </c>
      <c r="B1139" s="113" t="s">
        <v>298</v>
      </c>
      <c r="C1139" s="113">
        <v>2.1230000000000002</v>
      </c>
      <c r="D1139" s="115">
        <v>42747</v>
      </c>
    </row>
    <row r="1140" spans="1:4">
      <c r="A1140" s="113" t="s">
        <v>909</v>
      </c>
      <c r="B1140" s="113" t="s">
        <v>298</v>
      </c>
      <c r="C1140" s="113">
        <v>2.2440000000000002</v>
      </c>
      <c r="D1140" s="115">
        <v>42747</v>
      </c>
    </row>
    <row r="1141" spans="1:4">
      <c r="A1141" s="113" t="s">
        <v>908</v>
      </c>
      <c r="B1141" s="113" t="s">
        <v>298</v>
      </c>
      <c r="C1141" s="113">
        <v>2.1749999999999998</v>
      </c>
      <c r="D1141" s="115">
        <v>42747</v>
      </c>
    </row>
    <row r="1142" spans="1:4">
      <c r="A1142" s="113" t="s">
        <v>907</v>
      </c>
      <c r="B1142" s="113" t="s">
        <v>298</v>
      </c>
      <c r="C1142" s="113">
        <v>2.194</v>
      </c>
      <c r="D1142" s="115">
        <v>42747</v>
      </c>
    </row>
    <row r="1143" spans="1:4">
      <c r="A1143" s="113" t="s">
        <v>906</v>
      </c>
      <c r="B1143" s="113" t="s">
        <v>298</v>
      </c>
      <c r="C1143" s="113">
        <v>2.169</v>
      </c>
      <c r="D1143" s="115">
        <v>42747</v>
      </c>
    </row>
    <row r="1144" spans="1:4">
      <c r="A1144" s="113" t="s">
        <v>905</v>
      </c>
      <c r="B1144" s="113" t="s">
        <v>298</v>
      </c>
      <c r="C1144" s="113">
        <v>2.2440000000000002</v>
      </c>
      <c r="D1144" s="115">
        <v>42747</v>
      </c>
    </row>
    <row r="1145" spans="1:4">
      <c r="A1145" s="113" t="s">
        <v>904</v>
      </c>
      <c r="B1145" s="113" t="s">
        <v>298</v>
      </c>
      <c r="C1145" s="113">
        <v>2.1989999999999998</v>
      </c>
      <c r="D1145" s="115">
        <v>42747</v>
      </c>
    </row>
    <row r="1146" spans="1:4">
      <c r="A1146" s="113" t="s">
        <v>903</v>
      </c>
      <c r="B1146" s="113" t="s">
        <v>298</v>
      </c>
      <c r="C1146" s="113">
        <v>2.2389999999999999</v>
      </c>
      <c r="D1146" s="115">
        <v>42747</v>
      </c>
    </row>
    <row r="1147" spans="1:4">
      <c r="A1147" s="113" t="s">
        <v>902</v>
      </c>
      <c r="B1147" s="113" t="s">
        <v>298</v>
      </c>
      <c r="C1147" s="113">
        <v>2.2189999999999999</v>
      </c>
      <c r="D1147" s="115">
        <v>42747</v>
      </c>
    </row>
    <row r="1148" spans="1:4">
      <c r="A1148" s="113" t="s">
        <v>901</v>
      </c>
      <c r="B1148" s="113" t="s">
        <v>298</v>
      </c>
      <c r="C1148" s="113">
        <v>2.1800000000000002</v>
      </c>
      <c r="D1148" s="115">
        <v>42747</v>
      </c>
    </row>
    <row r="1149" spans="1:4">
      <c r="A1149" s="113" t="s">
        <v>900</v>
      </c>
      <c r="B1149" s="113" t="s">
        <v>298</v>
      </c>
      <c r="C1149" s="113">
        <v>2.1680000000000001</v>
      </c>
      <c r="D1149" s="115">
        <v>42747</v>
      </c>
    </row>
    <row r="1150" spans="1:4">
      <c r="A1150" s="113" t="s">
        <v>899</v>
      </c>
      <c r="B1150" s="113" t="s">
        <v>298</v>
      </c>
      <c r="C1150" s="113">
        <v>2.194</v>
      </c>
      <c r="D1150" s="115">
        <v>42747</v>
      </c>
    </row>
    <row r="1151" spans="1:4">
      <c r="A1151" s="113" t="s">
        <v>898</v>
      </c>
      <c r="B1151" s="113" t="s">
        <v>298</v>
      </c>
      <c r="C1151" s="113">
        <v>2.1680000000000001</v>
      </c>
      <c r="D1151" s="115">
        <v>42747</v>
      </c>
    </row>
    <row r="1152" spans="1:4">
      <c r="A1152" s="113" t="s">
        <v>897</v>
      </c>
      <c r="B1152" s="113" t="s">
        <v>298</v>
      </c>
      <c r="C1152" s="113">
        <v>2.2490000000000001</v>
      </c>
      <c r="D1152" s="115">
        <v>42747</v>
      </c>
    </row>
    <row r="1153" spans="1:4">
      <c r="A1153" s="113" t="s">
        <v>896</v>
      </c>
      <c r="B1153" s="113" t="s">
        <v>298</v>
      </c>
      <c r="C1153" s="113">
        <v>2.258</v>
      </c>
      <c r="D1153" s="115">
        <v>42747</v>
      </c>
    </row>
    <row r="1154" spans="1:4">
      <c r="A1154" s="113" t="s">
        <v>895</v>
      </c>
      <c r="B1154" s="113" t="s">
        <v>298</v>
      </c>
      <c r="C1154" s="113">
        <v>2.2170000000000001</v>
      </c>
      <c r="D1154" s="115">
        <v>42747</v>
      </c>
    </row>
    <row r="1155" spans="1:4">
      <c r="A1155" s="113" t="s">
        <v>894</v>
      </c>
      <c r="B1155" s="113" t="s">
        <v>298</v>
      </c>
      <c r="C1155" s="113">
        <v>2.2330000000000001</v>
      </c>
      <c r="D1155" s="115">
        <v>42747</v>
      </c>
    </row>
    <row r="1156" spans="1:4">
      <c r="A1156" s="113" t="s">
        <v>893</v>
      </c>
      <c r="B1156" s="113" t="s">
        <v>298</v>
      </c>
      <c r="C1156" s="113">
        <v>2.1829999999999998</v>
      </c>
      <c r="D1156" s="115">
        <v>42747</v>
      </c>
    </row>
    <row r="1157" spans="1:4">
      <c r="A1157" s="113" t="s">
        <v>892</v>
      </c>
      <c r="B1157" s="113" t="s">
        <v>298</v>
      </c>
      <c r="C1157" s="113">
        <v>2.294</v>
      </c>
      <c r="D1157" s="115">
        <v>42747</v>
      </c>
    </row>
    <row r="1158" spans="1:4">
      <c r="A1158" s="113" t="s">
        <v>891</v>
      </c>
      <c r="B1158" s="113" t="s">
        <v>298</v>
      </c>
      <c r="C1158" s="113">
        <v>2.2639999999999998</v>
      </c>
      <c r="D1158" s="115">
        <v>42747</v>
      </c>
    </row>
    <row r="1159" spans="1:4">
      <c r="A1159" s="113" t="s">
        <v>890</v>
      </c>
      <c r="B1159" s="113" t="s">
        <v>298</v>
      </c>
      <c r="C1159" s="113">
        <v>2.266</v>
      </c>
      <c r="D1159" s="115">
        <v>42747</v>
      </c>
    </row>
    <row r="1160" spans="1:4">
      <c r="A1160" s="113" t="s">
        <v>889</v>
      </c>
      <c r="B1160" s="113" t="s">
        <v>298</v>
      </c>
      <c r="C1160" s="113">
        <v>2.2069999999999999</v>
      </c>
      <c r="D1160" s="115">
        <v>42747</v>
      </c>
    </row>
    <row r="1161" spans="1:4">
      <c r="A1161" s="113" t="s">
        <v>888</v>
      </c>
      <c r="B1161" s="113" t="s">
        <v>298</v>
      </c>
      <c r="C1161" s="113">
        <v>2.2130000000000001</v>
      </c>
      <c r="D1161" s="115">
        <v>42747</v>
      </c>
    </row>
    <row r="1162" spans="1:4">
      <c r="A1162" s="113" t="s">
        <v>887</v>
      </c>
      <c r="B1162" s="113" t="s">
        <v>298</v>
      </c>
      <c r="C1162" s="113">
        <v>2.266</v>
      </c>
      <c r="D1162" s="115">
        <v>42747</v>
      </c>
    </row>
    <row r="1163" spans="1:4">
      <c r="A1163" s="113" t="s">
        <v>886</v>
      </c>
      <c r="B1163" s="113" t="s">
        <v>298</v>
      </c>
      <c r="C1163" s="113">
        <v>2.1859999999999999</v>
      </c>
      <c r="D1163" s="115">
        <v>42747</v>
      </c>
    </row>
    <row r="1164" spans="1:4">
      <c r="A1164" s="113" t="s">
        <v>885</v>
      </c>
      <c r="B1164" s="113" t="s">
        <v>298</v>
      </c>
      <c r="C1164" s="113">
        <v>2.2000000000000002</v>
      </c>
      <c r="D1164" s="115">
        <v>42747</v>
      </c>
    </row>
    <row r="1165" spans="1:4">
      <c r="A1165" s="113" t="s">
        <v>884</v>
      </c>
      <c r="B1165" s="113" t="s">
        <v>298</v>
      </c>
      <c r="C1165" s="113">
        <v>2.222</v>
      </c>
      <c r="D1165" s="115">
        <v>42747</v>
      </c>
    </row>
    <row r="1166" spans="1:4">
      <c r="A1166" s="113" t="s">
        <v>883</v>
      </c>
      <c r="B1166" s="113" t="s">
        <v>298</v>
      </c>
      <c r="C1166" s="113">
        <v>2.17</v>
      </c>
      <c r="D1166" s="115">
        <v>42747</v>
      </c>
    </row>
    <row r="1167" spans="1:4">
      <c r="A1167" s="113" t="s">
        <v>882</v>
      </c>
      <c r="B1167" s="113" t="s">
        <v>298</v>
      </c>
      <c r="C1167" s="113">
        <v>2.218</v>
      </c>
      <c r="D1167" s="115">
        <v>42747</v>
      </c>
    </row>
    <row r="1168" spans="1:4">
      <c r="A1168" s="113" t="s">
        <v>881</v>
      </c>
      <c r="B1168" s="113" t="s">
        <v>298</v>
      </c>
      <c r="C1168" s="113">
        <v>2.1779999999999999</v>
      </c>
      <c r="D1168" s="115">
        <v>42747</v>
      </c>
    </row>
    <row r="1169" spans="1:4">
      <c r="A1169" s="113" t="s">
        <v>880</v>
      </c>
      <c r="B1169" s="113" t="s">
        <v>298</v>
      </c>
      <c r="C1169" s="113">
        <v>2.2080000000000002</v>
      </c>
      <c r="D1169" s="115">
        <v>42747</v>
      </c>
    </row>
    <row r="1170" spans="1:4">
      <c r="A1170" s="113" t="s">
        <v>879</v>
      </c>
      <c r="B1170" s="113" t="s">
        <v>298</v>
      </c>
      <c r="C1170" s="113">
        <v>2.1949999999999998</v>
      </c>
      <c r="D1170" s="115">
        <v>42747</v>
      </c>
    </row>
    <row r="1171" spans="1:4">
      <c r="A1171" s="113" t="s">
        <v>878</v>
      </c>
      <c r="B1171" s="113" t="s">
        <v>298</v>
      </c>
      <c r="C1171" s="113">
        <v>2.1850000000000001</v>
      </c>
      <c r="D1171" s="115">
        <v>42747</v>
      </c>
    </row>
    <row r="1172" spans="1:4">
      <c r="A1172" s="113" t="s">
        <v>877</v>
      </c>
      <c r="B1172" s="113" t="s">
        <v>298</v>
      </c>
      <c r="C1172" s="113">
        <v>2.2250000000000001</v>
      </c>
      <c r="D1172" s="115">
        <v>42747</v>
      </c>
    </row>
    <row r="1173" spans="1:4">
      <c r="A1173" s="113" t="s">
        <v>876</v>
      </c>
      <c r="B1173" s="113" t="s">
        <v>298</v>
      </c>
      <c r="C1173" s="113">
        <v>2.2210000000000001</v>
      </c>
      <c r="D1173" s="115">
        <v>42747</v>
      </c>
    </row>
    <row r="1174" spans="1:4">
      <c r="A1174" s="113" t="s">
        <v>875</v>
      </c>
      <c r="B1174" s="113" t="s">
        <v>298</v>
      </c>
      <c r="C1174" s="113">
        <v>2.1720000000000002</v>
      </c>
      <c r="D1174" s="115">
        <v>42747</v>
      </c>
    </row>
    <row r="1175" spans="1:4">
      <c r="A1175" s="113" t="s">
        <v>874</v>
      </c>
      <c r="B1175" s="113" t="s">
        <v>298</v>
      </c>
      <c r="C1175" s="113">
        <v>2.1930000000000001</v>
      </c>
      <c r="D1175" s="115">
        <v>42747</v>
      </c>
    </row>
    <row r="1176" spans="1:4">
      <c r="A1176" s="113" t="s">
        <v>873</v>
      </c>
      <c r="B1176" s="113" t="s">
        <v>298</v>
      </c>
      <c r="C1176" s="113">
        <v>2.1709999999999998</v>
      </c>
      <c r="D1176" s="115">
        <v>42747</v>
      </c>
    </row>
    <row r="1177" spans="1:4">
      <c r="A1177" s="113" t="s">
        <v>872</v>
      </c>
      <c r="B1177" s="113" t="s">
        <v>298</v>
      </c>
      <c r="C1177" s="113">
        <v>2.278</v>
      </c>
      <c r="D1177" s="115">
        <v>42747</v>
      </c>
    </row>
    <row r="1178" spans="1:4">
      <c r="A1178" s="113" t="s">
        <v>871</v>
      </c>
      <c r="B1178" s="113" t="s">
        <v>298</v>
      </c>
      <c r="C1178" s="113">
        <v>2.2170000000000001</v>
      </c>
      <c r="D1178" s="115">
        <v>42747</v>
      </c>
    </row>
    <row r="1179" spans="1:4">
      <c r="A1179" s="113" t="s">
        <v>870</v>
      </c>
      <c r="B1179" s="113" t="s">
        <v>298</v>
      </c>
      <c r="C1179" s="113">
        <v>2.2829999999999999</v>
      </c>
      <c r="D1179" s="115">
        <v>42747</v>
      </c>
    </row>
    <row r="1180" spans="1:4">
      <c r="A1180" s="113" t="s">
        <v>869</v>
      </c>
      <c r="B1180" s="113" t="s">
        <v>298</v>
      </c>
      <c r="C1180" s="113">
        <v>2.2999999999999998</v>
      </c>
      <c r="D1180" s="115">
        <v>42747</v>
      </c>
    </row>
    <row r="1181" spans="1:4">
      <c r="A1181" s="113" t="s">
        <v>868</v>
      </c>
      <c r="B1181" s="113" t="s">
        <v>298</v>
      </c>
      <c r="C1181" s="113">
        <v>2.2090000000000001</v>
      </c>
      <c r="D1181" s="115">
        <v>42747</v>
      </c>
    </row>
    <row r="1182" spans="1:4">
      <c r="A1182" s="113" t="s">
        <v>867</v>
      </c>
      <c r="B1182" s="113" t="s">
        <v>298</v>
      </c>
      <c r="C1182" s="113">
        <v>2.1880000000000002</v>
      </c>
      <c r="D1182" s="115">
        <v>42747</v>
      </c>
    </row>
    <row r="1183" spans="1:4">
      <c r="A1183" s="113" t="s">
        <v>866</v>
      </c>
      <c r="B1183" s="113" t="s">
        <v>298</v>
      </c>
      <c r="C1183" s="113">
        <v>0.22900000000000001</v>
      </c>
      <c r="D1183" s="115">
        <v>42747</v>
      </c>
    </row>
    <row r="1184" spans="1:4">
      <c r="A1184" s="113" t="s">
        <v>865</v>
      </c>
      <c r="B1184" s="113" t="s">
        <v>298</v>
      </c>
      <c r="C1184" s="113">
        <v>2.1930000000000001</v>
      </c>
      <c r="D1184" s="115">
        <v>42747</v>
      </c>
    </row>
    <row r="1185" spans="1:5">
      <c r="A1185" s="113" t="s">
        <v>864</v>
      </c>
      <c r="B1185" s="113" t="s">
        <v>298</v>
      </c>
      <c r="C1185" s="113">
        <v>2.1949999999999998</v>
      </c>
      <c r="D1185" s="115">
        <v>42747</v>
      </c>
    </row>
    <row r="1186" spans="1:5">
      <c r="A1186" s="113" t="s">
        <v>863</v>
      </c>
      <c r="B1186" s="113" t="s">
        <v>298</v>
      </c>
      <c r="C1186" s="113">
        <v>2.198</v>
      </c>
      <c r="D1186" s="115">
        <v>42747</v>
      </c>
    </row>
    <row r="1187" spans="1:5">
      <c r="A1187" s="113" t="s">
        <v>862</v>
      </c>
      <c r="B1187" s="113" t="s">
        <v>298</v>
      </c>
      <c r="C1187" s="113">
        <v>2.161</v>
      </c>
      <c r="D1187" s="115">
        <v>42747</v>
      </c>
    </row>
    <row r="1188" spans="1:5">
      <c r="A1188" s="113" t="s">
        <v>861</v>
      </c>
      <c r="B1188" s="113" t="s">
        <v>298</v>
      </c>
      <c r="C1188" s="113">
        <v>2.11</v>
      </c>
      <c r="D1188" s="115">
        <v>42747</v>
      </c>
    </row>
    <row r="1189" spans="1:5">
      <c r="A1189" s="113" t="s">
        <v>860</v>
      </c>
      <c r="B1189" s="113" t="s">
        <v>298</v>
      </c>
      <c r="C1189" s="113">
        <v>2.17</v>
      </c>
      <c r="D1189" s="115">
        <v>42748</v>
      </c>
    </row>
    <row r="1190" spans="1:5">
      <c r="A1190" s="113" t="s">
        <v>859</v>
      </c>
      <c r="B1190" s="113" t="s">
        <v>298</v>
      </c>
      <c r="C1190" s="113">
        <v>2.1829999999999998</v>
      </c>
      <c r="D1190" s="115">
        <v>42748</v>
      </c>
    </row>
    <row r="1191" spans="1:5">
      <c r="A1191" s="113" t="s">
        <v>858</v>
      </c>
      <c r="B1191" s="113" t="s">
        <v>298</v>
      </c>
      <c r="C1191" s="113">
        <v>2.21</v>
      </c>
      <c r="D1191" s="115">
        <v>42748</v>
      </c>
    </row>
    <row r="1192" spans="1:5">
      <c r="A1192" s="113" t="s">
        <v>857</v>
      </c>
      <c r="B1192" s="113" t="s">
        <v>298</v>
      </c>
      <c r="C1192" s="113">
        <v>2.2480000000000002</v>
      </c>
      <c r="D1192" s="115">
        <v>42748</v>
      </c>
    </row>
    <row r="1193" spans="1:5">
      <c r="A1193" s="113" t="s">
        <v>856</v>
      </c>
      <c r="B1193" s="113" t="s">
        <v>298</v>
      </c>
      <c r="C1193" s="113">
        <v>2.2400000000000002</v>
      </c>
      <c r="D1193" s="115">
        <v>42748</v>
      </c>
    </row>
    <row r="1194" spans="1:5">
      <c r="A1194" s="113" t="s">
        <v>855</v>
      </c>
      <c r="B1194" s="113" t="s">
        <v>298</v>
      </c>
      <c r="C1194" s="113">
        <v>2.2160000000000002</v>
      </c>
      <c r="D1194" s="115">
        <v>42748</v>
      </c>
    </row>
    <row r="1195" spans="1:5">
      <c r="A1195" s="113" t="s">
        <v>854</v>
      </c>
      <c r="B1195" s="113" t="s">
        <v>298</v>
      </c>
      <c r="C1195" s="113">
        <v>2.1960000000000002</v>
      </c>
      <c r="D1195" s="115">
        <v>42748</v>
      </c>
    </row>
    <row r="1196" spans="1:5">
      <c r="A1196" s="179" t="s">
        <v>853</v>
      </c>
      <c r="B1196" s="179" t="s">
        <v>298</v>
      </c>
      <c r="C1196" s="179">
        <v>2.2450000000000001</v>
      </c>
      <c r="D1196" s="180">
        <v>42748</v>
      </c>
      <c r="E1196" s="179" t="s">
        <v>2480</v>
      </c>
    </row>
    <row r="1197" spans="1:5">
      <c r="A1197" s="113" t="s">
        <v>852</v>
      </c>
      <c r="B1197" s="113" t="s">
        <v>298</v>
      </c>
      <c r="C1197" s="113">
        <v>2.2160000000000002</v>
      </c>
      <c r="D1197" s="115">
        <v>42748</v>
      </c>
    </row>
    <row r="1198" spans="1:5">
      <c r="A1198" s="113" t="s">
        <v>851</v>
      </c>
      <c r="B1198" s="113" t="s">
        <v>298</v>
      </c>
      <c r="C1198" s="113">
        <v>2.153</v>
      </c>
      <c r="D1198" s="115">
        <v>42748</v>
      </c>
    </row>
    <row r="1199" spans="1:5">
      <c r="A1199" s="113" t="s">
        <v>850</v>
      </c>
      <c r="B1199" s="113" t="s">
        <v>298</v>
      </c>
      <c r="C1199" s="113">
        <v>2.2320000000000002</v>
      </c>
      <c r="D1199" s="115">
        <v>42748</v>
      </c>
    </row>
    <row r="1200" spans="1:5">
      <c r="A1200" s="113" t="s">
        <v>849</v>
      </c>
      <c r="B1200" s="113" t="s">
        <v>298</v>
      </c>
      <c r="C1200" s="113">
        <v>2.2370000000000001</v>
      </c>
      <c r="D1200" s="115">
        <v>42748</v>
      </c>
    </row>
    <row r="1201" spans="1:4">
      <c r="A1201" s="113" t="s">
        <v>848</v>
      </c>
      <c r="B1201" s="113" t="s">
        <v>298</v>
      </c>
      <c r="C1201" s="113">
        <v>2.165</v>
      </c>
      <c r="D1201" s="115">
        <v>42748</v>
      </c>
    </row>
    <row r="1202" spans="1:4">
      <c r="A1202" s="113" t="s">
        <v>847</v>
      </c>
      <c r="B1202" s="113" t="s">
        <v>298</v>
      </c>
      <c r="C1202" s="113">
        <v>2.226</v>
      </c>
      <c r="D1202" s="115">
        <v>42748</v>
      </c>
    </row>
    <row r="1203" spans="1:4">
      <c r="A1203" s="113" t="s">
        <v>846</v>
      </c>
      <c r="B1203" s="113" t="s">
        <v>298</v>
      </c>
      <c r="C1203" s="113">
        <v>2.194</v>
      </c>
      <c r="D1203" s="115">
        <v>42748</v>
      </c>
    </row>
    <row r="1204" spans="1:4">
      <c r="A1204" s="113" t="s">
        <v>845</v>
      </c>
      <c r="B1204" s="113" t="s">
        <v>298</v>
      </c>
      <c r="C1204" s="113">
        <v>2.226</v>
      </c>
      <c r="D1204" s="115">
        <v>42748</v>
      </c>
    </row>
    <row r="1205" spans="1:4">
      <c r="A1205" s="113" t="s">
        <v>844</v>
      </c>
      <c r="B1205" s="113" t="s">
        <v>298</v>
      </c>
      <c r="C1205" s="113">
        <v>2.1800000000000002</v>
      </c>
      <c r="D1205" s="115">
        <v>42748</v>
      </c>
    </row>
    <row r="1206" spans="1:4">
      <c r="A1206" s="113" t="s">
        <v>843</v>
      </c>
      <c r="B1206" s="113" t="s">
        <v>298</v>
      </c>
      <c r="C1206" s="113">
        <v>2.2229999999999999</v>
      </c>
      <c r="D1206" s="115">
        <v>42748</v>
      </c>
    </row>
    <row r="1207" spans="1:4">
      <c r="A1207" s="113" t="s">
        <v>842</v>
      </c>
      <c r="B1207" s="113" t="s">
        <v>298</v>
      </c>
      <c r="C1207" s="113">
        <v>2.2919999999999998</v>
      </c>
      <c r="D1207" s="115">
        <v>42748</v>
      </c>
    </row>
    <row r="1208" spans="1:4">
      <c r="A1208" s="113" t="s">
        <v>841</v>
      </c>
      <c r="B1208" s="113" t="s">
        <v>298</v>
      </c>
      <c r="C1208" s="113">
        <v>2.2330000000000001</v>
      </c>
      <c r="D1208" s="115">
        <v>42748</v>
      </c>
    </row>
    <row r="1209" spans="1:4">
      <c r="A1209" s="113" t="s">
        <v>840</v>
      </c>
      <c r="B1209" s="113" t="s">
        <v>298</v>
      </c>
      <c r="C1209" s="113">
        <v>2.2530000000000001</v>
      </c>
      <c r="D1209" s="115">
        <v>42748</v>
      </c>
    </row>
    <row r="1210" spans="1:4">
      <c r="A1210" s="113" t="s">
        <v>839</v>
      </c>
      <c r="B1210" s="113" t="s">
        <v>298</v>
      </c>
      <c r="C1210" s="113">
        <v>2.19</v>
      </c>
      <c r="D1210" s="115">
        <v>42748</v>
      </c>
    </row>
    <row r="1211" spans="1:4">
      <c r="A1211" s="113" t="s">
        <v>838</v>
      </c>
      <c r="B1211" s="113" t="s">
        <v>298</v>
      </c>
      <c r="C1211" s="113">
        <v>2.2490000000000001</v>
      </c>
      <c r="D1211" s="115">
        <v>42748</v>
      </c>
    </row>
    <row r="1212" spans="1:4">
      <c r="A1212" s="113" t="s">
        <v>837</v>
      </c>
      <c r="B1212" s="113" t="s">
        <v>298</v>
      </c>
      <c r="C1212" s="113">
        <v>2.1930000000000001</v>
      </c>
      <c r="D1212" s="115">
        <v>42748</v>
      </c>
    </row>
    <row r="1213" spans="1:4">
      <c r="A1213" s="113" t="s">
        <v>836</v>
      </c>
      <c r="B1213" s="113" t="s">
        <v>298</v>
      </c>
      <c r="C1213" s="113">
        <v>2.2829999999999999</v>
      </c>
      <c r="D1213" s="115">
        <v>42748</v>
      </c>
    </row>
    <row r="1214" spans="1:4">
      <c r="A1214" s="113" t="s">
        <v>835</v>
      </c>
      <c r="B1214" s="113" t="s">
        <v>298</v>
      </c>
      <c r="C1214" s="113">
        <v>2.2440000000000002</v>
      </c>
      <c r="D1214" s="115">
        <v>42748</v>
      </c>
    </row>
    <row r="1215" spans="1:4">
      <c r="A1215" s="113" t="s">
        <v>834</v>
      </c>
      <c r="B1215" s="113" t="s">
        <v>298</v>
      </c>
      <c r="C1215" s="113">
        <v>2.2010000000000001</v>
      </c>
      <c r="D1215" s="115">
        <v>42748</v>
      </c>
    </row>
    <row r="1216" spans="1:4">
      <c r="A1216" s="113" t="s">
        <v>833</v>
      </c>
      <c r="B1216" s="113" t="s">
        <v>298</v>
      </c>
      <c r="C1216" s="113">
        <v>2.173</v>
      </c>
      <c r="D1216" s="115">
        <v>42748</v>
      </c>
    </row>
    <row r="1217" spans="1:4">
      <c r="A1217" s="113" t="s">
        <v>832</v>
      </c>
      <c r="B1217" s="113" t="s">
        <v>298</v>
      </c>
      <c r="C1217" s="113">
        <v>2.1960000000000002</v>
      </c>
      <c r="D1217" s="115">
        <v>42748</v>
      </c>
    </row>
    <row r="1218" spans="1:4">
      <c r="A1218" s="113" t="s">
        <v>831</v>
      </c>
      <c r="B1218" s="113" t="s">
        <v>298</v>
      </c>
      <c r="C1218" s="113">
        <v>2.2170000000000001</v>
      </c>
      <c r="D1218" s="115">
        <v>42748</v>
      </c>
    </row>
    <row r="1219" spans="1:4">
      <c r="A1219" s="113" t="s">
        <v>830</v>
      </c>
      <c r="B1219" s="113" t="s">
        <v>298</v>
      </c>
      <c r="C1219" s="113">
        <v>2.2719999999999998</v>
      </c>
      <c r="D1219" s="115">
        <v>42748</v>
      </c>
    </row>
    <row r="1220" spans="1:4">
      <c r="A1220" s="113" t="s">
        <v>829</v>
      </c>
      <c r="B1220" s="113" t="s">
        <v>298</v>
      </c>
      <c r="C1220" s="113">
        <v>2.2360000000000002</v>
      </c>
      <c r="D1220" s="115">
        <v>42748</v>
      </c>
    </row>
    <row r="1221" spans="1:4">
      <c r="A1221" s="113" t="s">
        <v>828</v>
      </c>
      <c r="B1221" s="113" t="s">
        <v>298</v>
      </c>
      <c r="C1221" s="113">
        <v>2.2450000000000001</v>
      </c>
      <c r="D1221" s="115">
        <v>42748</v>
      </c>
    </row>
    <row r="1222" spans="1:4">
      <c r="A1222" s="113" t="s">
        <v>827</v>
      </c>
      <c r="B1222" s="113" t="s">
        <v>298</v>
      </c>
      <c r="C1222" s="113">
        <v>2.17</v>
      </c>
      <c r="D1222" s="115">
        <v>42748</v>
      </c>
    </row>
    <row r="1223" spans="1:4">
      <c r="A1223" s="113" t="s">
        <v>826</v>
      </c>
      <c r="B1223" s="113" t="s">
        <v>298</v>
      </c>
      <c r="C1223" s="113">
        <v>2.2440000000000002</v>
      </c>
      <c r="D1223" s="115">
        <v>42748</v>
      </c>
    </row>
    <row r="1224" spans="1:4">
      <c r="A1224" s="113" t="s">
        <v>825</v>
      </c>
      <c r="B1224" s="113" t="s">
        <v>298</v>
      </c>
      <c r="C1224" s="113">
        <v>2.1779999999999999</v>
      </c>
      <c r="D1224" s="115">
        <v>42748</v>
      </c>
    </row>
    <row r="1225" spans="1:4">
      <c r="A1225" s="113" t="s">
        <v>824</v>
      </c>
      <c r="B1225" s="113" t="s">
        <v>298</v>
      </c>
      <c r="C1225" s="113">
        <v>2.2240000000000002</v>
      </c>
      <c r="D1225" s="115">
        <v>42748</v>
      </c>
    </row>
    <row r="1226" spans="1:4">
      <c r="A1226" s="113" t="s">
        <v>823</v>
      </c>
      <c r="B1226" s="113" t="s">
        <v>298</v>
      </c>
      <c r="C1226" s="113">
        <v>2.23</v>
      </c>
      <c r="D1226" s="115">
        <v>42748</v>
      </c>
    </row>
    <row r="1227" spans="1:4">
      <c r="A1227" s="113" t="s">
        <v>822</v>
      </c>
      <c r="B1227" s="113" t="s">
        <v>298</v>
      </c>
      <c r="C1227" s="113">
        <v>2.1709999999999998</v>
      </c>
      <c r="D1227" s="115">
        <v>42748</v>
      </c>
    </row>
    <row r="1228" spans="1:4">
      <c r="A1228" s="113" t="s">
        <v>821</v>
      </c>
      <c r="B1228" s="113" t="s">
        <v>298</v>
      </c>
      <c r="C1228" s="113">
        <v>2.1459999999999999</v>
      </c>
      <c r="D1228" s="115">
        <v>42748</v>
      </c>
    </row>
    <row r="1229" spans="1:4">
      <c r="A1229" s="113" t="s">
        <v>820</v>
      </c>
      <c r="B1229" s="113" t="s">
        <v>298</v>
      </c>
      <c r="C1229" s="113">
        <v>2.1859999999999999</v>
      </c>
      <c r="D1229" s="115">
        <v>42748</v>
      </c>
    </row>
    <row r="1230" spans="1:4">
      <c r="A1230" s="113" t="s">
        <v>819</v>
      </c>
      <c r="B1230" s="113" t="s">
        <v>298</v>
      </c>
      <c r="C1230" s="113">
        <v>2.1909999999999998</v>
      </c>
      <c r="D1230" s="115">
        <v>42748</v>
      </c>
    </row>
    <row r="1231" spans="1:4">
      <c r="A1231" s="113" t="s">
        <v>818</v>
      </c>
      <c r="B1231" s="113" t="s">
        <v>298</v>
      </c>
      <c r="C1231" s="113">
        <v>2.1949999999999998</v>
      </c>
      <c r="D1231" s="115">
        <v>42748</v>
      </c>
    </row>
    <row r="1232" spans="1:4">
      <c r="A1232" s="113" t="s">
        <v>817</v>
      </c>
      <c r="B1232" s="113" t="s">
        <v>298</v>
      </c>
      <c r="C1232" s="113">
        <v>2.2410000000000001</v>
      </c>
      <c r="D1232" s="115">
        <v>42748</v>
      </c>
    </row>
    <row r="1233" spans="1:4">
      <c r="A1233" s="113" t="s">
        <v>816</v>
      </c>
      <c r="B1233" s="113" t="s">
        <v>298</v>
      </c>
      <c r="C1233" s="113">
        <v>2.2069999999999999</v>
      </c>
      <c r="D1233" s="115">
        <v>42748</v>
      </c>
    </row>
    <row r="1234" spans="1:4">
      <c r="A1234" s="113" t="s">
        <v>815</v>
      </c>
      <c r="B1234" s="113" t="s">
        <v>298</v>
      </c>
      <c r="C1234" s="113">
        <v>2.1890000000000001</v>
      </c>
      <c r="D1234" s="115">
        <v>42748</v>
      </c>
    </row>
    <row r="1235" spans="1:4">
      <c r="A1235" s="113" t="s">
        <v>814</v>
      </c>
      <c r="B1235" s="113" t="s">
        <v>298</v>
      </c>
      <c r="C1235" s="113">
        <v>2.2229999999999999</v>
      </c>
      <c r="D1235" s="115">
        <v>42748</v>
      </c>
    </row>
    <row r="1236" spans="1:4">
      <c r="A1236" s="113" t="s">
        <v>813</v>
      </c>
      <c r="B1236" s="113" t="s">
        <v>298</v>
      </c>
      <c r="C1236" s="113">
        <v>2.2549999999999999</v>
      </c>
      <c r="D1236" s="115">
        <v>42748</v>
      </c>
    </row>
    <row r="1237" spans="1:4">
      <c r="A1237" s="113" t="s">
        <v>812</v>
      </c>
      <c r="B1237" s="113" t="s">
        <v>298</v>
      </c>
      <c r="C1237" s="113">
        <v>2.2120000000000002</v>
      </c>
      <c r="D1237" s="115">
        <v>42748</v>
      </c>
    </row>
    <row r="1238" spans="1:4">
      <c r="A1238" s="113" t="s">
        <v>811</v>
      </c>
      <c r="B1238" s="113" t="s">
        <v>298</v>
      </c>
      <c r="C1238" s="113">
        <v>2.12</v>
      </c>
      <c r="D1238" s="115">
        <v>42748</v>
      </c>
    </row>
    <row r="1239" spans="1:4">
      <c r="A1239" s="113" t="s">
        <v>810</v>
      </c>
      <c r="B1239" s="113" t="s">
        <v>298</v>
      </c>
      <c r="C1239" s="113">
        <v>2.2410000000000001</v>
      </c>
      <c r="D1239" s="115">
        <v>42748</v>
      </c>
    </row>
    <row r="1240" spans="1:4">
      <c r="A1240" s="113" t="s">
        <v>809</v>
      </c>
      <c r="B1240" s="113" t="s">
        <v>298</v>
      </c>
      <c r="C1240" s="113">
        <v>2.1880000000000002</v>
      </c>
      <c r="D1240" s="115">
        <v>42748</v>
      </c>
    </row>
    <row r="1241" spans="1:4">
      <c r="A1241" s="113" t="s">
        <v>808</v>
      </c>
      <c r="B1241" s="113" t="s">
        <v>298</v>
      </c>
      <c r="C1241" s="113">
        <v>2.27</v>
      </c>
      <c r="D1241" s="115">
        <v>42748</v>
      </c>
    </row>
    <row r="1242" spans="1:4">
      <c r="A1242" s="113" t="s">
        <v>807</v>
      </c>
      <c r="B1242" s="113" t="s">
        <v>298</v>
      </c>
      <c r="C1242" s="113">
        <v>2.1419999999999999</v>
      </c>
      <c r="D1242" s="115">
        <v>42748</v>
      </c>
    </row>
    <row r="1243" spans="1:4">
      <c r="A1243" s="113" t="s">
        <v>806</v>
      </c>
      <c r="B1243" s="113" t="s">
        <v>298</v>
      </c>
      <c r="C1243" s="113">
        <v>2.1629999999999998</v>
      </c>
      <c r="D1243" s="115">
        <v>42748</v>
      </c>
    </row>
    <row r="1244" spans="1:4">
      <c r="A1244" s="113" t="s">
        <v>805</v>
      </c>
      <c r="B1244" s="113" t="s">
        <v>298</v>
      </c>
      <c r="C1244" s="113">
        <v>2.11</v>
      </c>
      <c r="D1244" s="115">
        <v>42748</v>
      </c>
    </row>
    <row r="1245" spans="1:4">
      <c r="A1245" s="113" t="s">
        <v>804</v>
      </c>
      <c r="B1245" s="113" t="s">
        <v>298</v>
      </c>
      <c r="C1245" s="113">
        <v>2.2309999999999999</v>
      </c>
      <c r="D1245" s="115">
        <v>42748</v>
      </c>
    </row>
    <row r="1246" spans="1:4">
      <c r="A1246" s="113" t="s">
        <v>803</v>
      </c>
      <c r="B1246" s="113" t="s">
        <v>298</v>
      </c>
      <c r="C1246" s="113">
        <v>2.1709999999999998</v>
      </c>
      <c r="D1246" s="115">
        <v>42748</v>
      </c>
    </row>
    <row r="1247" spans="1:4">
      <c r="A1247" s="113" t="s">
        <v>802</v>
      </c>
      <c r="B1247" s="113" t="s">
        <v>298</v>
      </c>
      <c r="C1247" s="113">
        <v>2.214</v>
      </c>
      <c r="D1247" s="115">
        <v>42748</v>
      </c>
    </row>
    <row r="1248" spans="1:4">
      <c r="A1248" s="113" t="s">
        <v>801</v>
      </c>
      <c r="B1248" s="113" t="s">
        <v>298</v>
      </c>
      <c r="C1248" s="113">
        <v>2.2130000000000001</v>
      </c>
      <c r="D1248" s="115">
        <v>42748</v>
      </c>
    </row>
    <row r="1249" spans="1:4">
      <c r="A1249" s="113" t="s">
        <v>800</v>
      </c>
      <c r="B1249" s="113" t="s">
        <v>298</v>
      </c>
      <c r="C1249" s="113">
        <v>2.1560000000000001</v>
      </c>
      <c r="D1249" s="115">
        <v>42748</v>
      </c>
    </row>
    <row r="1250" spans="1:4">
      <c r="A1250" s="113" t="s">
        <v>799</v>
      </c>
      <c r="B1250" s="113" t="s">
        <v>298</v>
      </c>
      <c r="C1250" s="113">
        <v>2.2450000000000001</v>
      </c>
      <c r="D1250" s="115">
        <v>42748</v>
      </c>
    </row>
    <row r="1251" spans="1:4">
      <c r="A1251" s="113" t="s">
        <v>798</v>
      </c>
      <c r="B1251" s="113" t="s">
        <v>298</v>
      </c>
      <c r="C1251" s="113">
        <v>2.2429999999999999</v>
      </c>
      <c r="D1251" s="115">
        <v>42748</v>
      </c>
    </row>
    <row r="1252" spans="1:4">
      <c r="A1252" s="113" t="s">
        <v>797</v>
      </c>
      <c r="B1252" s="113" t="s">
        <v>298</v>
      </c>
      <c r="C1252" s="113">
        <v>2.153</v>
      </c>
      <c r="D1252" s="115">
        <v>42748</v>
      </c>
    </row>
    <row r="1253" spans="1:4">
      <c r="A1253" s="113" t="s">
        <v>796</v>
      </c>
      <c r="B1253" s="113" t="s">
        <v>298</v>
      </c>
      <c r="C1253" s="113">
        <v>2.2599999999999998</v>
      </c>
      <c r="D1253" s="115">
        <v>42748</v>
      </c>
    </row>
    <row r="1254" spans="1:4">
      <c r="A1254" s="113" t="s">
        <v>795</v>
      </c>
      <c r="B1254" s="113" t="s">
        <v>298</v>
      </c>
      <c r="C1254" s="113">
        <v>2.2349999999999999</v>
      </c>
      <c r="D1254" s="115">
        <v>42748</v>
      </c>
    </row>
    <row r="1255" spans="1:4">
      <c r="A1255" s="113" t="s">
        <v>794</v>
      </c>
      <c r="B1255" s="113" t="s">
        <v>298</v>
      </c>
      <c r="C1255" s="113">
        <v>2.2400000000000002</v>
      </c>
      <c r="D1255" s="115">
        <v>42748</v>
      </c>
    </row>
    <row r="1256" spans="1:4">
      <c r="A1256" s="113" t="s">
        <v>793</v>
      </c>
      <c r="B1256" s="113" t="s">
        <v>298</v>
      </c>
      <c r="C1256" s="113">
        <v>2.31</v>
      </c>
      <c r="D1256" s="115">
        <v>42748</v>
      </c>
    </row>
    <row r="1257" spans="1:4">
      <c r="A1257" s="113" t="s">
        <v>792</v>
      </c>
      <c r="B1257" s="113" t="s">
        <v>298</v>
      </c>
      <c r="C1257" s="113">
        <v>2.2469999999999999</v>
      </c>
      <c r="D1257" s="115">
        <v>42748</v>
      </c>
    </row>
    <row r="1258" spans="1:4">
      <c r="A1258" s="113" t="s">
        <v>791</v>
      </c>
      <c r="B1258" s="113" t="s">
        <v>298</v>
      </c>
      <c r="C1258" s="113">
        <v>2.21</v>
      </c>
      <c r="D1258" s="115">
        <v>42748</v>
      </c>
    </row>
    <row r="1259" spans="1:4">
      <c r="A1259" s="113" t="s">
        <v>790</v>
      </c>
      <c r="B1259" s="113" t="s">
        <v>298</v>
      </c>
      <c r="C1259" s="113">
        <v>2.17</v>
      </c>
      <c r="D1259" s="115">
        <v>42748</v>
      </c>
    </row>
    <row r="1260" spans="1:4">
      <c r="A1260" s="113" t="s">
        <v>789</v>
      </c>
      <c r="B1260" s="113" t="s">
        <v>298</v>
      </c>
      <c r="C1260" s="113">
        <v>2.2789999999999999</v>
      </c>
      <c r="D1260" s="115">
        <v>42748</v>
      </c>
    </row>
    <row r="1261" spans="1:4">
      <c r="A1261" s="113" t="s">
        <v>788</v>
      </c>
      <c r="B1261" s="113" t="s">
        <v>298</v>
      </c>
      <c r="C1261" s="113">
        <v>2.2909999999999999</v>
      </c>
      <c r="D1261" s="115">
        <v>42748</v>
      </c>
    </row>
    <row r="1262" spans="1:4">
      <c r="A1262" s="113" t="s">
        <v>787</v>
      </c>
      <c r="B1262" s="113" t="s">
        <v>298</v>
      </c>
      <c r="C1262" s="113">
        <v>2.286</v>
      </c>
      <c r="D1262" s="115">
        <v>42748</v>
      </c>
    </row>
    <row r="1263" spans="1:4">
      <c r="A1263" s="113" t="s">
        <v>786</v>
      </c>
      <c r="B1263" s="113" t="s">
        <v>298</v>
      </c>
      <c r="C1263" s="113">
        <v>2.1850000000000001</v>
      </c>
      <c r="D1263" s="115">
        <v>42748</v>
      </c>
    </row>
    <row r="1264" spans="1:4">
      <c r="A1264" s="113" t="s">
        <v>785</v>
      </c>
      <c r="B1264" s="113" t="s">
        <v>298</v>
      </c>
      <c r="C1264" s="113">
        <v>2.1619999999999999</v>
      </c>
      <c r="D1264" s="115">
        <v>42748</v>
      </c>
    </row>
    <row r="1265" spans="1:4">
      <c r="A1265" s="113" t="s">
        <v>784</v>
      </c>
      <c r="B1265" s="113" t="s">
        <v>298</v>
      </c>
      <c r="C1265" s="113">
        <v>2.2090000000000001</v>
      </c>
      <c r="D1265" s="115">
        <v>42748</v>
      </c>
    </row>
    <row r="1266" spans="1:4">
      <c r="A1266" s="113" t="s">
        <v>783</v>
      </c>
      <c r="B1266" s="113" t="s">
        <v>298</v>
      </c>
      <c r="C1266" s="113">
        <v>2.2210000000000001</v>
      </c>
      <c r="D1266" s="115">
        <v>42748</v>
      </c>
    </row>
    <row r="1267" spans="1:4">
      <c r="A1267" s="113" t="s">
        <v>782</v>
      </c>
      <c r="B1267" s="113" t="s">
        <v>298</v>
      </c>
      <c r="C1267" s="113">
        <v>2.198</v>
      </c>
      <c r="D1267" s="115">
        <v>42748</v>
      </c>
    </row>
    <row r="1268" spans="1:4">
      <c r="A1268" s="113" t="s">
        <v>781</v>
      </c>
      <c r="B1268" s="113" t="s">
        <v>298</v>
      </c>
      <c r="C1268" s="113">
        <v>2.206</v>
      </c>
      <c r="D1268" s="115">
        <v>42748</v>
      </c>
    </row>
    <row r="1269" spans="1:4">
      <c r="A1269" s="113" t="s">
        <v>780</v>
      </c>
      <c r="B1269" s="113" t="s">
        <v>298</v>
      </c>
      <c r="C1269" s="113">
        <v>2.2210000000000001</v>
      </c>
      <c r="D1269" s="115">
        <v>42748</v>
      </c>
    </row>
    <row r="1270" spans="1:4">
      <c r="A1270" s="113" t="s">
        <v>779</v>
      </c>
      <c r="B1270" s="113" t="s">
        <v>298</v>
      </c>
      <c r="C1270" s="113">
        <v>2.246</v>
      </c>
      <c r="D1270" s="115">
        <v>42748</v>
      </c>
    </row>
    <row r="1271" spans="1:4">
      <c r="A1271" s="113" t="s">
        <v>778</v>
      </c>
      <c r="B1271" s="113" t="s">
        <v>298</v>
      </c>
      <c r="C1271" s="113">
        <v>2.1659999999999999</v>
      </c>
      <c r="D1271" s="115">
        <v>42748</v>
      </c>
    </row>
    <row r="1272" spans="1:4">
      <c r="A1272" s="113" t="s">
        <v>777</v>
      </c>
      <c r="B1272" s="113" t="s">
        <v>298</v>
      </c>
      <c r="C1272" s="113">
        <v>2.234</v>
      </c>
      <c r="D1272" s="115">
        <v>42748</v>
      </c>
    </row>
    <row r="1273" spans="1:4">
      <c r="A1273" s="113" t="s">
        <v>776</v>
      </c>
      <c r="B1273" s="113" t="s">
        <v>298</v>
      </c>
      <c r="C1273" s="113">
        <v>2.2130000000000001</v>
      </c>
      <c r="D1273" s="115">
        <v>42748</v>
      </c>
    </row>
    <row r="1274" spans="1:4">
      <c r="A1274" s="113" t="s">
        <v>775</v>
      </c>
      <c r="B1274" s="113" t="s">
        <v>298</v>
      </c>
      <c r="C1274" s="113">
        <v>2.2330000000000001</v>
      </c>
      <c r="D1274" s="115">
        <v>42748</v>
      </c>
    </row>
    <row r="1275" spans="1:4">
      <c r="A1275" s="113" t="s">
        <v>774</v>
      </c>
      <c r="B1275" s="113" t="s">
        <v>298</v>
      </c>
      <c r="C1275" s="113">
        <v>2.165</v>
      </c>
      <c r="D1275" s="115">
        <v>42748</v>
      </c>
    </row>
    <row r="1276" spans="1:4">
      <c r="A1276" s="113" t="s">
        <v>773</v>
      </c>
      <c r="B1276" s="113" t="s">
        <v>298</v>
      </c>
      <c r="C1276" s="113">
        <v>2.2549999999999999</v>
      </c>
      <c r="D1276" s="115">
        <v>42748</v>
      </c>
    </row>
    <row r="1277" spans="1:4">
      <c r="A1277" s="113" t="s">
        <v>772</v>
      </c>
      <c r="B1277" s="113" t="s">
        <v>298</v>
      </c>
      <c r="C1277" s="113">
        <v>2.2400000000000002</v>
      </c>
      <c r="D1277" s="115">
        <v>42748</v>
      </c>
    </row>
    <row r="1278" spans="1:4">
      <c r="A1278" s="113" t="s">
        <v>771</v>
      </c>
      <c r="B1278" s="113" t="s">
        <v>298</v>
      </c>
      <c r="C1278" s="113">
        <v>2.2290000000000001</v>
      </c>
      <c r="D1278" s="115">
        <v>42748</v>
      </c>
    </row>
    <row r="1279" spans="1:4">
      <c r="A1279" s="113" t="s">
        <v>770</v>
      </c>
      <c r="B1279" s="113" t="s">
        <v>298</v>
      </c>
      <c r="C1279" s="113">
        <v>2.2530000000000001</v>
      </c>
      <c r="D1279" s="115">
        <v>42748</v>
      </c>
    </row>
    <row r="1280" spans="1:4">
      <c r="A1280" s="113" t="s">
        <v>769</v>
      </c>
      <c r="B1280" s="113" t="s">
        <v>298</v>
      </c>
      <c r="C1280" s="113">
        <v>2.202</v>
      </c>
      <c r="D1280" s="115">
        <v>42748</v>
      </c>
    </row>
    <row r="1281" spans="1:4">
      <c r="A1281" s="113" t="s">
        <v>768</v>
      </c>
      <c r="B1281" s="113" t="s">
        <v>298</v>
      </c>
      <c r="C1281" s="113">
        <v>2.226</v>
      </c>
      <c r="D1281" s="115">
        <v>42748</v>
      </c>
    </row>
    <row r="1282" spans="1:4">
      <c r="A1282" s="113" t="s">
        <v>767</v>
      </c>
      <c r="B1282" s="113" t="s">
        <v>298</v>
      </c>
      <c r="C1282" s="113">
        <v>2.2090000000000001</v>
      </c>
      <c r="D1282" s="115">
        <v>42748</v>
      </c>
    </row>
    <row r="1283" spans="1:4">
      <c r="A1283" s="113" t="s">
        <v>766</v>
      </c>
      <c r="B1283" s="113" t="s">
        <v>298</v>
      </c>
      <c r="C1283" s="113">
        <v>2.23</v>
      </c>
      <c r="D1283" s="115">
        <v>42748</v>
      </c>
    </row>
    <row r="1284" spans="1:4">
      <c r="A1284" s="113" t="s">
        <v>765</v>
      </c>
      <c r="B1284" s="113" t="s">
        <v>298</v>
      </c>
      <c r="C1284" s="113">
        <v>2.177</v>
      </c>
      <c r="D1284" s="115">
        <v>42748</v>
      </c>
    </row>
    <row r="1285" spans="1:4">
      <c r="A1285" s="113" t="s">
        <v>764</v>
      </c>
      <c r="B1285" s="113" t="s">
        <v>298</v>
      </c>
      <c r="C1285" s="113">
        <v>2.2309999999999999</v>
      </c>
      <c r="D1285" s="115">
        <v>42748</v>
      </c>
    </row>
    <row r="1286" spans="1:4">
      <c r="A1286" s="113" t="s">
        <v>763</v>
      </c>
      <c r="B1286" s="113" t="s">
        <v>298</v>
      </c>
      <c r="C1286" s="113">
        <v>2.2320000000000002</v>
      </c>
      <c r="D1286" s="115">
        <v>42748</v>
      </c>
    </row>
    <row r="1287" spans="1:4">
      <c r="A1287" s="113" t="s">
        <v>762</v>
      </c>
      <c r="B1287" s="113" t="s">
        <v>298</v>
      </c>
      <c r="C1287" s="113">
        <v>2.246</v>
      </c>
      <c r="D1287" s="115">
        <v>42748</v>
      </c>
    </row>
    <row r="1288" spans="1:4">
      <c r="A1288" s="113" t="s">
        <v>761</v>
      </c>
      <c r="B1288" s="113" t="s">
        <v>298</v>
      </c>
      <c r="C1288" s="113">
        <v>2.2799999999999998</v>
      </c>
      <c r="D1288" s="115">
        <v>42748</v>
      </c>
    </row>
    <row r="1289" spans="1:4">
      <c r="A1289" s="113" t="s">
        <v>760</v>
      </c>
      <c r="B1289" s="113" t="s">
        <v>298</v>
      </c>
      <c r="C1289" s="113">
        <v>2.2349999999999999</v>
      </c>
      <c r="D1289" s="115">
        <v>42748</v>
      </c>
    </row>
    <row r="1290" spans="1:4">
      <c r="A1290" s="113" t="s">
        <v>759</v>
      </c>
      <c r="B1290" s="113" t="s">
        <v>298</v>
      </c>
      <c r="C1290" s="113">
        <v>2.2210000000000001</v>
      </c>
      <c r="D1290" s="115">
        <v>42748</v>
      </c>
    </row>
    <row r="1291" spans="1:4">
      <c r="A1291" s="113" t="s">
        <v>758</v>
      </c>
      <c r="B1291" s="113" t="s">
        <v>298</v>
      </c>
      <c r="C1291" s="113">
        <v>2.234</v>
      </c>
      <c r="D1291" s="115">
        <v>42748</v>
      </c>
    </row>
    <row r="1292" spans="1:4">
      <c r="A1292" s="113" t="s">
        <v>757</v>
      </c>
      <c r="B1292" s="113" t="s">
        <v>298</v>
      </c>
      <c r="C1292" s="113">
        <v>2.2240000000000002</v>
      </c>
      <c r="D1292" s="115">
        <v>42748</v>
      </c>
    </row>
    <row r="1293" spans="1:4">
      <c r="A1293" s="113" t="s">
        <v>756</v>
      </c>
      <c r="B1293" s="113" t="s">
        <v>298</v>
      </c>
      <c r="C1293" s="113">
        <v>2.2559999999999998</v>
      </c>
      <c r="D1293" s="115">
        <v>42748</v>
      </c>
    </row>
    <row r="1294" spans="1:4">
      <c r="A1294" s="113" t="s">
        <v>755</v>
      </c>
      <c r="B1294" s="113" t="s">
        <v>298</v>
      </c>
      <c r="C1294" s="113">
        <v>2.2309999999999999</v>
      </c>
      <c r="D1294" s="115">
        <v>42748</v>
      </c>
    </row>
    <row r="1295" spans="1:4">
      <c r="A1295" s="113" t="s">
        <v>754</v>
      </c>
      <c r="B1295" s="113" t="s">
        <v>298</v>
      </c>
      <c r="C1295" s="113">
        <v>2.1080000000000001</v>
      </c>
      <c r="D1295" s="115">
        <v>42748</v>
      </c>
    </row>
    <row r="1296" spans="1:4">
      <c r="A1296" s="113" t="s">
        <v>753</v>
      </c>
      <c r="B1296" s="113" t="s">
        <v>298</v>
      </c>
      <c r="C1296" s="113">
        <v>2.2349999999999999</v>
      </c>
      <c r="D1296" s="115">
        <v>42748</v>
      </c>
    </row>
    <row r="1297" spans="1:4">
      <c r="A1297" s="113" t="s">
        <v>752</v>
      </c>
      <c r="B1297" s="113" t="s">
        <v>298</v>
      </c>
      <c r="C1297" s="113">
        <v>2.2349999999999999</v>
      </c>
      <c r="D1297" s="115">
        <v>42748</v>
      </c>
    </row>
    <row r="1298" spans="1:4">
      <c r="A1298" s="113" t="s">
        <v>751</v>
      </c>
      <c r="B1298" s="113" t="s">
        <v>298</v>
      </c>
      <c r="C1298" s="113">
        <v>2.2480000000000002</v>
      </c>
      <c r="D1298" s="115">
        <v>42748</v>
      </c>
    </row>
    <row r="1299" spans="1:4">
      <c r="A1299" s="113" t="s">
        <v>750</v>
      </c>
      <c r="B1299" s="113" t="s">
        <v>298</v>
      </c>
      <c r="C1299" s="113">
        <v>2.1960000000000002</v>
      </c>
      <c r="D1299" s="115">
        <v>42748</v>
      </c>
    </row>
    <row r="1300" spans="1:4">
      <c r="A1300" s="113" t="s">
        <v>749</v>
      </c>
      <c r="B1300" s="113" t="s">
        <v>298</v>
      </c>
      <c r="C1300" s="113">
        <v>2.2309999999999999</v>
      </c>
      <c r="D1300" s="115">
        <v>42748</v>
      </c>
    </row>
    <row r="1301" spans="1:4">
      <c r="A1301" s="113" t="s">
        <v>748</v>
      </c>
      <c r="B1301" s="113" t="s">
        <v>298</v>
      </c>
      <c r="C1301" s="113">
        <v>2.1829999999999998</v>
      </c>
      <c r="D1301" s="115">
        <v>42748</v>
      </c>
    </row>
    <row r="1302" spans="1:4">
      <c r="A1302" s="113" t="s">
        <v>747</v>
      </c>
      <c r="B1302" s="113" t="s">
        <v>298</v>
      </c>
      <c r="C1302" s="113">
        <v>2.1800000000000002</v>
      </c>
      <c r="D1302" s="115">
        <v>42748</v>
      </c>
    </row>
    <row r="1303" spans="1:4">
      <c r="A1303" s="113" t="s">
        <v>746</v>
      </c>
      <c r="B1303" s="113" t="s">
        <v>298</v>
      </c>
      <c r="C1303" s="113">
        <v>2.1280000000000001</v>
      </c>
      <c r="D1303" s="115">
        <v>42748</v>
      </c>
    </row>
    <row r="1304" spans="1:4">
      <c r="A1304" s="113" t="s">
        <v>745</v>
      </c>
      <c r="B1304" s="113" t="s">
        <v>298</v>
      </c>
      <c r="C1304" s="113">
        <v>2.14</v>
      </c>
      <c r="D1304" s="115">
        <v>42748</v>
      </c>
    </row>
    <row r="1305" spans="1:4">
      <c r="A1305" s="113" t="s">
        <v>744</v>
      </c>
      <c r="B1305" s="113" t="s">
        <v>298</v>
      </c>
      <c r="C1305" s="113">
        <v>2.1970000000000001</v>
      </c>
      <c r="D1305" s="115">
        <v>42748</v>
      </c>
    </row>
    <row r="1306" spans="1:4">
      <c r="A1306" s="113" t="s">
        <v>743</v>
      </c>
      <c r="B1306" s="113" t="s">
        <v>298</v>
      </c>
      <c r="C1306" s="113">
        <v>2.19</v>
      </c>
      <c r="D1306" s="115">
        <v>42748</v>
      </c>
    </row>
    <row r="1307" spans="1:4">
      <c r="A1307" s="113" t="s">
        <v>742</v>
      </c>
      <c r="B1307" s="113" t="s">
        <v>298</v>
      </c>
      <c r="C1307" s="113">
        <v>2.1389999999999998</v>
      </c>
      <c r="D1307" s="115">
        <v>42748</v>
      </c>
    </row>
    <row r="1308" spans="1:4">
      <c r="A1308" s="113" t="s">
        <v>741</v>
      </c>
      <c r="B1308" s="113" t="s">
        <v>298</v>
      </c>
      <c r="C1308" s="113">
        <v>2.181</v>
      </c>
      <c r="D1308" s="115">
        <v>42748</v>
      </c>
    </row>
    <row r="1309" spans="1:4">
      <c r="A1309" s="113" t="s">
        <v>740</v>
      </c>
      <c r="B1309" s="113" t="s">
        <v>298</v>
      </c>
      <c r="C1309" s="113">
        <v>2.214</v>
      </c>
      <c r="D1309" s="115">
        <v>42748</v>
      </c>
    </row>
    <row r="1310" spans="1:4">
      <c r="A1310" s="113" t="s">
        <v>739</v>
      </c>
      <c r="B1310" s="113" t="s">
        <v>298</v>
      </c>
      <c r="C1310" s="113">
        <v>2.1459999999999999</v>
      </c>
      <c r="D1310" s="115">
        <v>42748</v>
      </c>
    </row>
    <row r="1311" spans="1:4">
      <c r="A1311" s="113" t="s">
        <v>738</v>
      </c>
      <c r="B1311" s="113" t="s">
        <v>298</v>
      </c>
      <c r="C1311" s="113">
        <v>2.2679999999999998</v>
      </c>
      <c r="D1311" s="115">
        <v>42748</v>
      </c>
    </row>
    <row r="1312" spans="1:4">
      <c r="A1312" s="113" t="s">
        <v>737</v>
      </c>
      <c r="B1312" s="113" t="s">
        <v>298</v>
      </c>
      <c r="C1312" s="113">
        <v>2.1779999999999999</v>
      </c>
      <c r="D1312" s="115">
        <v>42748</v>
      </c>
    </row>
    <row r="1313" spans="1:4">
      <c r="A1313" s="113" t="s">
        <v>736</v>
      </c>
      <c r="B1313" s="113" t="s">
        <v>298</v>
      </c>
      <c r="C1313" s="113">
        <v>2.2400000000000002</v>
      </c>
      <c r="D1313" s="115">
        <v>42748</v>
      </c>
    </row>
    <row r="1314" spans="1:4">
      <c r="A1314" s="113" t="s">
        <v>735</v>
      </c>
      <c r="B1314" s="113" t="s">
        <v>298</v>
      </c>
      <c r="C1314" s="113">
        <v>2.1739999999999999</v>
      </c>
      <c r="D1314" s="115">
        <v>42748</v>
      </c>
    </row>
    <row r="1315" spans="1:4">
      <c r="A1315" s="113" t="s">
        <v>734</v>
      </c>
      <c r="B1315" s="113" t="s">
        <v>298</v>
      </c>
      <c r="C1315" s="113">
        <v>2.1859999999999999</v>
      </c>
      <c r="D1315" s="115">
        <v>42748</v>
      </c>
    </row>
    <row r="1316" spans="1:4">
      <c r="A1316" s="113" t="s">
        <v>733</v>
      </c>
      <c r="B1316" s="113" t="s">
        <v>298</v>
      </c>
      <c r="C1316" s="113">
        <v>2.2480000000000002</v>
      </c>
      <c r="D1316" s="115">
        <v>42748</v>
      </c>
    </row>
    <row r="1317" spans="1:4">
      <c r="A1317" s="113" t="s">
        <v>732</v>
      </c>
      <c r="B1317" s="113" t="s">
        <v>298</v>
      </c>
      <c r="C1317" s="113">
        <v>2.2000000000000002</v>
      </c>
      <c r="D1317" s="115">
        <v>42748</v>
      </c>
    </row>
    <row r="1318" spans="1:4">
      <c r="A1318" s="113" t="s">
        <v>731</v>
      </c>
      <c r="B1318" s="113" t="s">
        <v>298</v>
      </c>
      <c r="C1318" s="113">
        <v>2.1930000000000001</v>
      </c>
      <c r="D1318" s="115">
        <v>42748</v>
      </c>
    </row>
    <row r="1319" spans="1:4">
      <c r="A1319" s="113" t="s">
        <v>730</v>
      </c>
      <c r="B1319" s="113" t="s">
        <v>298</v>
      </c>
      <c r="C1319" s="113">
        <v>2.2240000000000002</v>
      </c>
      <c r="D1319" s="115">
        <v>42748</v>
      </c>
    </row>
    <row r="1320" spans="1:4">
      <c r="A1320" s="113" t="s">
        <v>729</v>
      </c>
      <c r="B1320" s="113" t="s">
        <v>298</v>
      </c>
      <c r="C1320" s="113">
        <v>2.2709999999999999</v>
      </c>
      <c r="D1320" s="115">
        <v>42748</v>
      </c>
    </row>
    <row r="1321" spans="1:4">
      <c r="A1321" s="113" t="s">
        <v>728</v>
      </c>
      <c r="B1321" s="113" t="s">
        <v>298</v>
      </c>
      <c r="C1321" s="113">
        <v>2.214</v>
      </c>
      <c r="D1321" s="115">
        <v>42748</v>
      </c>
    </row>
    <row r="1322" spans="1:4">
      <c r="A1322" s="113" t="s">
        <v>727</v>
      </c>
      <c r="B1322" s="113" t="s">
        <v>298</v>
      </c>
      <c r="C1322" s="113">
        <v>2.1349999999999998</v>
      </c>
      <c r="D1322" s="115">
        <v>42748</v>
      </c>
    </row>
    <row r="1323" spans="1:4">
      <c r="A1323" s="113" t="s">
        <v>726</v>
      </c>
      <c r="B1323" s="113" t="s">
        <v>298</v>
      </c>
      <c r="C1323" s="113">
        <v>2.2160000000000002</v>
      </c>
      <c r="D1323" s="115">
        <v>42748</v>
      </c>
    </row>
    <row r="1324" spans="1:4">
      <c r="A1324" s="113" t="s">
        <v>725</v>
      </c>
      <c r="B1324" s="113" t="s">
        <v>298</v>
      </c>
      <c r="C1324" s="113">
        <v>2.2469999999999999</v>
      </c>
      <c r="D1324" s="115">
        <v>42748</v>
      </c>
    </row>
    <row r="1325" spans="1:4">
      <c r="A1325" s="113" t="s">
        <v>724</v>
      </c>
      <c r="B1325" s="113" t="s">
        <v>298</v>
      </c>
      <c r="C1325" s="113">
        <v>2.2269999999999999</v>
      </c>
      <c r="D1325" s="115">
        <v>42748</v>
      </c>
    </row>
    <row r="1326" spans="1:4">
      <c r="A1326" s="113" t="s">
        <v>723</v>
      </c>
      <c r="B1326" s="113" t="s">
        <v>298</v>
      </c>
      <c r="C1326" s="113">
        <v>2.2029999999999998</v>
      </c>
      <c r="D1326" s="115">
        <v>42748</v>
      </c>
    </row>
    <row r="1327" spans="1:4">
      <c r="A1327" s="113" t="s">
        <v>722</v>
      </c>
      <c r="B1327" s="113" t="s">
        <v>298</v>
      </c>
      <c r="C1327" s="113">
        <v>2.2189999999999999</v>
      </c>
      <c r="D1327" s="115">
        <v>42748</v>
      </c>
    </row>
    <row r="1328" spans="1:4">
      <c r="A1328" s="113" t="s">
        <v>721</v>
      </c>
      <c r="B1328" s="113" t="s">
        <v>298</v>
      </c>
      <c r="C1328" s="113">
        <v>2.2749999999999999</v>
      </c>
      <c r="D1328" s="115">
        <v>42748</v>
      </c>
    </row>
    <row r="1329" spans="1:4">
      <c r="A1329" s="113" t="s">
        <v>720</v>
      </c>
      <c r="B1329" s="113" t="s">
        <v>298</v>
      </c>
      <c r="C1329" s="113">
        <v>2.2170000000000001</v>
      </c>
      <c r="D1329" s="115">
        <v>42748</v>
      </c>
    </row>
    <row r="1330" spans="1:4">
      <c r="A1330" s="113" t="s">
        <v>719</v>
      </c>
      <c r="B1330" s="113" t="s">
        <v>298</v>
      </c>
      <c r="C1330" s="113">
        <v>2.1760000000000002</v>
      </c>
      <c r="D1330" s="115">
        <v>42748</v>
      </c>
    </row>
    <row r="1331" spans="1:4">
      <c r="A1331" s="113" t="s">
        <v>718</v>
      </c>
      <c r="B1331" s="113" t="s">
        <v>298</v>
      </c>
      <c r="C1331" s="113">
        <v>2.1760000000000002</v>
      </c>
      <c r="D1331" s="115">
        <v>42748</v>
      </c>
    </row>
    <row r="1332" spans="1:4">
      <c r="A1332" s="113" t="s">
        <v>717</v>
      </c>
      <c r="B1332" s="113" t="s">
        <v>298</v>
      </c>
      <c r="C1332" s="113">
        <v>2.214</v>
      </c>
      <c r="D1332" s="115">
        <v>42748</v>
      </c>
    </row>
    <row r="1333" spans="1:4">
      <c r="A1333" s="113" t="s">
        <v>716</v>
      </c>
      <c r="B1333" s="113" t="s">
        <v>298</v>
      </c>
      <c r="C1333" s="113">
        <v>2.25</v>
      </c>
      <c r="D1333" s="115">
        <v>42748</v>
      </c>
    </row>
    <row r="1334" spans="1:4">
      <c r="A1334" s="113" t="s">
        <v>715</v>
      </c>
      <c r="B1334" s="113" t="s">
        <v>298</v>
      </c>
      <c r="C1334" s="113">
        <v>2.153</v>
      </c>
      <c r="D1334" s="115">
        <v>42748</v>
      </c>
    </row>
    <row r="1335" spans="1:4">
      <c r="A1335" s="113" t="s">
        <v>714</v>
      </c>
      <c r="B1335" s="113" t="s">
        <v>298</v>
      </c>
      <c r="C1335" s="113">
        <v>2.1760000000000002</v>
      </c>
      <c r="D1335" s="115">
        <v>42748</v>
      </c>
    </row>
    <row r="1336" spans="1:4">
      <c r="A1336" s="113" t="s">
        <v>713</v>
      </c>
      <c r="B1336" s="113" t="s">
        <v>298</v>
      </c>
      <c r="C1336" s="113">
        <v>2.202</v>
      </c>
      <c r="D1336" s="115">
        <v>42748</v>
      </c>
    </row>
    <row r="1337" spans="1:4">
      <c r="A1337" s="113" t="s">
        <v>712</v>
      </c>
      <c r="B1337" s="113" t="s">
        <v>298</v>
      </c>
      <c r="C1337" s="113">
        <v>2.21</v>
      </c>
      <c r="D1337" s="115">
        <v>42748</v>
      </c>
    </row>
    <row r="1338" spans="1:4">
      <c r="A1338" s="113" t="s">
        <v>711</v>
      </c>
      <c r="B1338" s="113" t="s">
        <v>298</v>
      </c>
      <c r="C1338" s="113">
        <v>2.1829999999999998</v>
      </c>
      <c r="D1338" s="115">
        <v>42748</v>
      </c>
    </row>
    <row r="1339" spans="1:4">
      <c r="A1339" s="113" t="s">
        <v>710</v>
      </c>
      <c r="B1339" s="113" t="s">
        <v>298</v>
      </c>
      <c r="C1339" s="113">
        <v>2.133</v>
      </c>
      <c r="D1339" s="115">
        <v>42748</v>
      </c>
    </row>
    <row r="1340" spans="1:4">
      <c r="A1340" s="113" t="s">
        <v>709</v>
      </c>
      <c r="B1340" s="113" t="s">
        <v>298</v>
      </c>
      <c r="C1340" s="113">
        <v>2.2240000000000002</v>
      </c>
      <c r="D1340" s="115">
        <v>42748</v>
      </c>
    </row>
    <row r="1341" spans="1:4">
      <c r="A1341" s="113" t="s">
        <v>708</v>
      </c>
      <c r="B1341" s="113" t="s">
        <v>298</v>
      </c>
      <c r="C1341" s="113">
        <v>2.0750000000000002</v>
      </c>
      <c r="D1341" s="115">
        <v>42748</v>
      </c>
    </row>
    <row r="1342" spans="1:4">
      <c r="A1342" s="113" t="s">
        <v>707</v>
      </c>
      <c r="B1342" s="113" t="s">
        <v>298</v>
      </c>
      <c r="C1342" s="113">
        <v>2.0840000000000001</v>
      </c>
      <c r="D1342" s="115">
        <v>42748</v>
      </c>
    </row>
    <row r="1343" spans="1:4">
      <c r="A1343" s="113" t="s">
        <v>706</v>
      </c>
      <c r="B1343" s="113" t="s">
        <v>298</v>
      </c>
      <c r="C1343" s="113">
        <v>2.141</v>
      </c>
      <c r="D1343" s="115">
        <v>42748</v>
      </c>
    </row>
    <row r="1344" spans="1:4">
      <c r="A1344" s="113" t="s">
        <v>705</v>
      </c>
      <c r="B1344" s="113" t="s">
        <v>298</v>
      </c>
      <c r="C1344" s="113">
        <v>2.2240000000000002</v>
      </c>
      <c r="D1344" s="115">
        <v>42748</v>
      </c>
    </row>
    <row r="1345" spans="1:4">
      <c r="A1345" s="113" t="s">
        <v>704</v>
      </c>
      <c r="B1345" s="113" t="s">
        <v>298</v>
      </c>
      <c r="C1345" s="113">
        <v>2.1970000000000001</v>
      </c>
      <c r="D1345" s="115">
        <v>42748</v>
      </c>
    </row>
    <row r="1346" spans="1:4">
      <c r="A1346" s="113" t="s">
        <v>703</v>
      </c>
      <c r="B1346" s="113" t="s">
        <v>298</v>
      </c>
      <c r="C1346" s="113">
        <v>2.1829999999999998</v>
      </c>
      <c r="D1346" s="115">
        <v>42748</v>
      </c>
    </row>
    <row r="1347" spans="1:4">
      <c r="A1347" s="113" t="s">
        <v>702</v>
      </c>
      <c r="B1347" s="113" t="s">
        <v>298</v>
      </c>
      <c r="C1347" s="113">
        <v>2.2450000000000001</v>
      </c>
      <c r="D1347" s="115">
        <v>42748</v>
      </c>
    </row>
    <row r="1348" spans="1:4">
      <c r="A1348" s="113" t="s">
        <v>701</v>
      </c>
      <c r="B1348" s="113" t="s">
        <v>298</v>
      </c>
      <c r="C1348" s="113">
        <v>2.1110000000000002</v>
      </c>
      <c r="D1348" s="115">
        <v>42748</v>
      </c>
    </row>
    <row r="1349" spans="1:4">
      <c r="A1349" s="113" t="s">
        <v>700</v>
      </c>
      <c r="B1349" s="113" t="s">
        <v>298</v>
      </c>
      <c r="C1349" s="113">
        <v>2.1280000000000001</v>
      </c>
      <c r="D1349" s="115">
        <v>42748</v>
      </c>
    </row>
    <row r="1350" spans="1:4">
      <c r="A1350" s="113" t="s">
        <v>699</v>
      </c>
      <c r="B1350" s="113" t="s">
        <v>298</v>
      </c>
      <c r="C1350" s="113">
        <v>2.2290000000000001</v>
      </c>
      <c r="D1350" s="115">
        <v>42748</v>
      </c>
    </row>
    <row r="1351" spans="1:4">
      <c r="A1351" s="113" t="s">
        <v>698</v>
      </c>
      <c r="B1351" s="113" t="s">
        <v>298</v>
      </c>
      <c r="C1351" s="113">
        <v>2.2149999999999999</v>
      </c>
      <c r="D1351" s="115">
        <v>42748</v>
      </c>
    </row>
    <row r="1352" spans="1:4">
      <c r="A1352" s="113" t="s">
        <v>697</v>
      </c>
      <c r="B1352" s="113" t="s">
        <v>298</v>
      </c>
      <c r="C1352" s="113">
        <v>2.2149999999999999</v>
      </c>
      <c r="D1352" s="115">
        <v>42748</v>
      </c>
    </row>
    <row r="1353" spans="1:4">
      <c r="A1353" s="113" t="s">
        <v>696</v>
      </c>
      <c r="B1353" s="113" t="s">
        <v>298</v>
      </c>
      <c r="C1353" s="113">
        <v>2.2389999999999999</v>
      </c>
      <c r="D1353" s="115">
        <v>42748</v>
      </c>
    </row>
    <row r="1354" spans="1:4">
      <c r="A1354" s="113" t="s">
        <v>695</v>
      </c>
      <c r="B1354" s="113" t="s">
        <v>298</v>
      </c>
      <c r="C1354" s="113">
        <v>2.2679999999999998</v>
      </c>
      <c r="D1354" s="115">
        <v>42748</v>
      </c>
    </row>
    <row r="1355" spans="1:4">
      <c r="A1355" s="113" t="s">
        <v>694</v>
      </c>
      <c r="B1355" s="113" t="s">
        <v>298</v>
      </c>
      <c r="C1355" s="113">
        <v>2.206</v>
      </c>
      <c r="D1355" s="115">
        <v>42748</v>
      </c>
    </row>
    <row r="1356" spans="1:4">
      <c r="A1356" s="113" t="s">
        <v>693</v>
      </c>
      <c r="B1356" s="113" t="s">
        <v>298</v>
      </c>
      <c r="C1356" s="113">
        <v>2.2029999999999998</v>
      </c>
      <c r="D1356" s="115">
        <v>42748</v>
      </c>
    </row>
    <row r="1357" spans="1:4">
      <c r="A1357" s="113" t="s">
        <v>692</v>
      </c>
      <c r="B1357" s="113" t="s">
        <v>298</v>
      </c>
      <c r="C1357" s="113">
        <v>2.2709999999999999</v>
      </c>
      <c r="D1357" s="115">
        <v>42748</v>
      </c>
    </row>
    <row r="1358" spans="1:4">
      <c r="A1358" s="113" t="s">
        <v>691</v>
      </c>
      <c r="B1358" s="113" t="s">
        <v>298</v>
      </c>
      <c r="C1358" s="113">
        <v>2.2250000000000001</v>
      </c>
      <c r="D1358" s="115">
        <v>42748</v>
      </c>
    </row>
    <row r="1359" spans="1:4">
      <c r="A1359" s="113" t="s">
        <v>690</v>
      </c>
      <c r="B1359" s="113" t="s">
        <v>298</v>
      </c>
      <c r="C1359" s="113">
        <v>2.1970000000000001</v>
      </c>
      <c r="D1359" s="115">
        <v>42748</v>
      </c>
    </row>
    <row r="1360" spans="1:4">
      <c r="A1360" s="113" t="s">
        <v>689</v>
      </c>
      <c r="B1360" s="113" t="s">
        <v>298</v>
      </c>
      <c r="C1360" s="113">
        <v>2.2320000000000002</v>
      </c>
      <c r="D1360" s="115">
        <v>42748</v>
      </c>
    </row>
    <row r="1361" spans="1:4">
      <c r="A1361" s="113" t="s">
        <v>688</v>
      </c>
      <c r="B1361" s="113" t="s">
        <v>298</v>
      </c>
      <c r="C1361" s="113">
        <v>2.165</v>
      </c>
      <c r="D1361" s="115">
        <v>42748</v>
      </c>
    </row>
    <row r="1362" spans="1:4">
      <c r="A1362" s="113" t="s">
        <v>687</v>
      </c>
      <c r="B1362" s="113" t="s">
        <v>298</v>
      </c>
      <c r="C1362" s="113">
        <v>2.1819999999999999</v>
      </c>
      <c r="D1362" s="115">
        <v>42748</v>
      </c>
    </row>
    <row r="1363" spans="1:4">
      <c r="A1363" s="113" t="s">
        <v>686</v>
      </c>
      <c r="B1363" s="113" t="s">
        <v>298</v>
      </c>
      <c r="C1363" s="113">
        <v>2.1850000000000001</v>
      </c>
      <c r="D1363" s="115">
        <v>42748</v>
      </c>
    </row>
    <row r="1364" spans="1:4">
      <c r="A1364" s="113" t="s">
        <v>685</v>
      </c>
      <c r="B1364" s="113" t="s">
        <v>298</v>
      </c>
      <c r="C1364" s="113">
        <v>2.23</v>
      </c>
      <c r="D1364" s="115">
        <v>42748</v>
      </c>
    </row>
    <row r="1365" spans="1:4">
      <c r="A1365" s="113" t="s">
        <v>684</v>
      </c>
      <c r="B1365" s="113" t="s">
        <v>298</v>
      </c>
      <c r="C1365" s="113">
        <v>2.2410000000000001</v>
      </c>
      <c r="D1365" s="115">
        <v>42748</v>
      </c>
    </row>
    <row r="1366" spans="1:4">
      <c r="A1366" s="113" t="s">
        <v>683</v>
      </c>
      <c r="B1366" s="113" t="s">
        <v>298</v>
      </c>
      <c r="C1366" s="113">
        <v>2.2370000000000001</v>
      </c>
      <c r="D1366" s="115">
        <v>42748</v>
      </c>
    </row>
    <row r="1367" spans="1:4">
      <c r="A1367" s="113" t="s">
        <v>682</v>
      </c>
      <c r="B1367" s="113" t="s">
        <v>298</v>
      </c>
      <c r="C1367" s="113">
        <v>2.2090000000000001</v>
      </c>
      <c r="D1367" s="115">
        <v>42748</v>
      </c>
    </row>
    <row r="1368" spans="1:4">
      <c r="A1368" s="113" t="s">
        <v>681</v>
      </c>
      <c r="B1368" s="113" t="s">
        <v>298</v>
      </c>
      <c r="C1368" s="113">
        <v>2.1659999999999999</v>
      </c>
      <c r="D1368" s="115">
        <v>42748</v>
      </c>
    </row>
    <row r="1369" spans="1:4">
      <c r="A1369" s="113" t="s">
        <v>680</v>
      </c>
      <c r="B1369" s="113" t="s">
        <v>298</v>
      </c>
      <c r="C1369" s="113">
        <v>2.1930000000000001</v>
      </c>
      <c r="D1369" s="115">
        <v>42748</v>
      </c>
    </row>
    <row r="1370" spans="1:4">
      <c r="A1370" s="113" t="s">
        <v>679</v>
      </c>
      <c r="B1370" s="113" t="s">
        <v>298</v>
      </c>
      <c r="C1370" s="113">
        <v>2.226</v>
      </c>
      <c r="D1370" s="115">
        <v>42748</v>
      </c>
    </row>
    <row r="1371" spans="1:4">
      <c r="A1371" s="113" t="s">
        <v>678</v>
      </c>
      <c r="B1371" s="113" t="s">
        <v>298</v>
      </c>
      <c r="C1371" s="113">
        <v>2.1579999999999999</v>
      </c>
      <c r="D1371" s="115">
        <v>42748</v>
      </c>
    </row>
    <row r="1372" spans="1:4">
      <c r="A1372" s="113" t="s">
        <v>677</v>
      </c>
      <c r="B1372" s="113" t="s">
        <v>298</v>
      </c>
      <c r="C1372" s="113">
        <v>2.2040000000000002</v>
      </c>
      <c r="D1372" s="115">
        <v>42748</v>
      </c>
    </row>
    <row r="1373" spans="1:4">
      <c r="A1373" s="113" t="s">
        <v>676</v>
      </c>
      <c r="B1373" s="113" t="s">
        <v>298</v>
      </c>
      <c r="C1373" s="113">
        <v>2.206</v>
      </c>
      <c r="D1373" s="115">
        <v>42748</v>
      </c>
    </row>
    <row r="1374" spans="1:4">
      <c r="A1374" s="113" t="s">
        <v>675</v>
      </c>
      <c r="B1374" s="113" t="s">
        <v>298</v>
      </c>
      <c r="C1374" s="113">
        <v>2.2269999999999999</v>
      </c>
      <c r="D1374" s="115">
        <v>42748</v>
      </c>
    </row>
    <row r="1375" spans="1:4">
      <c r="A1375" s="113" t="s">
        <v>674</v>
      </c>
      <c r="B1375" s="113" t="s">
        <v>298</v>
      </c>
      <c r="C1375" s="113">
        <v>2.3140000000000001</v>
      </c>
      <c r="D1375" s="115">
        <v>42748</v>
      </c>
    </row>
    <row r="1376" spans="1:4">
      <c r="A1376" s="113" t="s">
        <v>673</v>
      </c>
      <c r="B1376" s="113" t="s">
        <v>298</v>
      </c>
      <c r="C1376" s="113">
        <v>2.2869999999999999</v>
      </c>
      <c r="D1376" s="115">
        <v>42748</v>
      </c>
    </row>
    <row r="1377" spans="1:4">
      <c r="A1377" s="113" t="s">
        <v>672</v>
      </c>
      <c r="B1377" s="113" t="s">
        <v>298</v>
      </c>
      <c r="C1377" s="113">
        <v>2.2309999999999999</v>
      </c>
      <c r="D1377" s="115">
        <v>42748</v>
      </c>
    </row>
    <row r="1378" spans="1:4">
      <c r="A1378" s="113" t="s">
        <v>671</v>
      </c>
      <c r="B1378" s="113" t="s">
        <v>298</v>
      </c>
      <c r="C1378" s="113">
        <v>2.1240000000000001</v>
      </c>
      <c r="D1378" s="115">
        <v>42748</v>
      </c>
    </row>
    <row r="1379" spans="1:4">
      <c r="A1379" s="113" t="s">
        <v>670</v>
      </c>
      <c r="B1379" s="113" t="s">
        <v>298</v>
      </c>
      <c r="C1379" s="113">
        <v>2.238</v>
      </c>
      <c r="D1379" s="115">
        <v>42748</v>
      </c>
    </row>
    <row r="1380" spans="1:4">
      <c r="A1380" s="113" t="s">
        <v>669</v>
      </c>
      <c r="B1380" s="113" t="s">
        <v>298</v>
      </c>
      <c r="C1380" s="113">
        <v>2.2679999999999998</v>
      </c>
      <c r="D1380" s="115">
        <v>42748</v>
      </c>
    </row>
    <row r="1381" spans="1:4">
      <c r="A1381" s="113" t="s">
        <v>668</v>
      </c>
      <c r="B1381" s="113" t="s">
        <v>298</v>
      </c>
      <c r="C1381" s="113">
        <v>2.302</v>
      </c>
      <c r="D1381" s="115">
        <v>42748</v>
      </c>
    </row>
    <row r="1382" spans="1:4">
      <c r="A1382" s="113" t="s">
        <v>667</v>
      </c>
      <c r="B1382" s="113" t="s">
        <v>298</v>
      </c>
      <c r="C1382" s="113">
        <v>2.258</v>
      </c>
      <c r="D1382" s="115">
        <v>42748</v>
      </c>
    </row>
    <row r="1383" spans="1:4">
      <c r="A1383" s="113" t="s">
        <v>666</v>
      </c>
      <c r="B1383" s="113" t="s">
        <v>298</v>
      </c>
      <c r="C1383" s="113">
        <v>2.2210000000000001</v>
      </c>
      <c r="D1383" s="115">
        <v>42748</v>
      </c>
    </row>
    <row r="1384" spans="1:4">
      <c r="A1384" s="113" t="s">
        <v>665</v>
      </c>
      <c r="B1384" s="113" t="s">
        <v>298</v>
      </c>
      <c r="C1384" s="113">
        <v>2.2429999999999999</v>
      </c>
      <c r="D1384" s="115">
        <v>42748</v>
      </c>
    </row>
    <row r="1385" spans="1:4">
      <c r="A1385" s="113" t="s">
        <v>664</v>
      </c>
      <c r="B1385" s="113" t="s">
        <v>298</v>
      </c>
      <c r="C1385" s="113">
        <v>2.169</v>
      </c>
      <c r="D1385" s="115">
        <v>42748</v>
      </c>
    </row>
    <row r="1386" spans="1:4">
      <c r="A1386" s="113" t="s">
        <v>663</v>
      </c>
      <c r="B1386" s="113" t="s">
        <v>298</v>
      </c>
      <c r="C1386" s="113">
        <v>2.1640000000000001</v>
      </c>
      <c r="D1386" s="115">
        <v>42748</v>
      </c>
    </row>
    <row r="1387" spans="1:4">
      <c r="A1387" s="113" t="s">
        <v>662</v>
      </c>
      <c r="B1387" s="113" t="s">
        <v>298</v>
      </c>
      <c r="C1387" s="113">
        <v>2.2749999999999999</v>
      </c>
      <c r="D1387" s="115">
        <v>42748</v>
      </c>
    </row>
    <row r="1388" spans="1:4">
      <c r="A1388" s="113" t="s">
        <v>661</v>
      </c>
      <c r="B1388" s="113" t="s">
        <v>298</v>
      </c>
      <c r="C1388" s="113">
        <v>2.17</v>
      </c>
      <c r="D1388" s="115">
        <v>42748</v>
      </c>
    </row>
    <row r="1389" spans="1:4">
      <c r="A1389" s="113" t="s">
        <v>660</v>
      </c>
      <c r="B1389" s="113" t="s">
        <v>298</v>
      </c>
      <c r="C1389" s="113">
        <v>2.1589999999999998</v>
      </c>
      <c r="D1389" s="115">
        <v>42749</v>
      </c>
    </row>
    <row r="1390" spans="1:4">
      <c r="A1390" s="113" t="s">
        <v>659</v>
      </c>
      <c r="B1390" s="113" t="s">
        <v>298</v>
      </c>
      <c r="C1390" s="113">
        <v>2.17</v>
      </c>
      <c r="D1390" s="115">
        <v>42749</v>
      </c>
    </row>
    <row r="1391" spans="1:4">
      <c r="A1391" s="113" t="s">
        <v>658</v>
      </c>
      <c r="B1391" s="113" t="s">
        <v>298</v>
      </c>
      <c r="C1391" s="113">
        <v>2.1970000000000001</v>
      </c>
      <c r="D1391" s="115">
        <v>42749</v>
      </c>
    </row>
    <row r="1392" spans="1:4">
      <c r="A1392" s="113" t="s">
        <v>657</v>
      </c>
      <c r="B1392" s="113" t="s">
        <v>298</v>
      </c>
      <c r="C1392" s="113">
        <v>2.1850000000000001</v>
      </c>
      <c r="D1392" s="115">
        <v>42749</v>
      </c>
    </row>
    <row r="1393" spans="1:4">
      <c r="A1393" s="113" t="s">
        <v>656</v>
      </c>
      <c r="B1393" s="113" t="s">
        <v>298</v>
      </c>
      <c r="C1393" s="113">
        <v>2.242</v>
      </c>
      <c r="D1393" s="115">
        <v>42749</v>
      </c>
    </row>
    <row r="1394" spans="1:4">
      <c r="A1394" s="113" t="s">
        <v>655</v>
      </c>
      <c r="B1394" s="113" t="s">
        <v>298</v>
      </c>
      <c r="C1394" s="113">
        <v>2.218</v>
      </c>
      <c r="D1394" s="115">
        <v>42749</v>
      </c>
    </row>
    <row r="1395" spans="1:4">
      <c r="A1395" s="113" t="s">
        <v>654</v>
      </c>
      <c r="B1395" s="113" t="s">
        <v>298</v>
      </c>
      <c r="C1395" s="113">
        <v>2.222</v>
      </c>
      <c r="D1395" s="115">
        <v>42749</v>
      </c>
    </row>
    <row r="1396" spans="1:4">
      <c r="A1396" s="113" t="s">
        <v>653</v>
      </c>
      <c r="B1396" s="113" t="s">
        <v>298</v>
      </c>
      <c r="C1396" s="113">
        <v>2.1589999999999998</v>
      </c>
      <c r="D1396" s="115">
        <v>42749</v>
      </c>
    </row>
    <row r="1397" spans="1:4">
      <c r="A1397" s="113" t="s">
        <v>652</v>
      </c>
      <c r="B1397" s="113" t="s">
        <v>298</v>
      </c>
      <c r="C1397" s="113">
        <v>2.157</v>
      </c>
      <c r="D1397" s="115">
        <v>42749</v>
      </c>
    </row>
    <row r="1398" spans="1:4">
      <c r="A1398" s="113" t="s">
        <v>651</v>
      </c>
      <c r="B1398" s="113" t="s">
        <v>298</v>
      </c>
      <c r="C1398" s="113">
        <v>2.1890000000000001</v>
      </c>
      <c r="D1398" s="115">
        <v>42749</v>
      </c>
    </row>
    <row r="1399" spans="1:4">
      <c r="A1399" s="113" t="s">
        <v>650</v>
      </c>
      <c r="B1399" s="113" t="s">
        <v>298</v>
      </c>
      <c r="C1399" s="113">
        <v>2.2690000000000001</v>
      </c>
      <c r="D1399" s="115">
        <v>42749</v>
      </c>
    </row>
    <row r="1400" spans="1:4">
      <c r="A1400" s="113" t="s">
        <v>649</v>
      </c>
      <c r="B1400" s="113" t="s">
        <v>298</v>
      </c>
      <c r="C1400" s="113">
        <v>2.2519999999999998</v>
      </c>
      <c r="D1400" s="115">
        <v>42749</v>
      </c>
    </row>
    <row r="1401" spans="1:4">
      <c r="A1401" s="113" t="s">
        <v>648</v>
      </c>
      <c r="B1401" s="113" t="s">
        <v>298</v>
      </c>
      <c r="C1401" s="113">
        <v>2.2410000000000001</v>
      </c>
      <c r="D1401" s="115">
        <v>42749</v>
      </c>
    </row>
    <row r="1402" spans="1:4">
      <c r="A1402" s="113" t="s">
        <v>647</v>
      </c>
      <c r="B1402" s="113" t="s">
        <v>298</v>
      </c>
      <c r="C1402" s="113">
        <v>2.2130000000000001</v>
      </c>
      <c r="D1402" s="115">
        <v>42749</v>
      </c>
    </row>
    <row r="1403" spans="1:4">
      <c r="A1403" s="113" t="s">
        <v>646</v>
      </c>
      <c r="B1403" s="113" t="s">
        <v>298</v>
      </c>
      <c r="C1403" s="113">
        <v>2.25</v>
      </c>
      <c r="D1403" s="115">
        <v>42749</v>
      </c>
    </row>
    <row r="1404" spans="1:4">
      <c r="A1404" s="113" t="s">
        <v>645</v>
      </c>
      <c r="B1404" s="113" t="s">
        <v>298</v>
      </c>
      <c r="C1404" s="113">
        <v>2.2389999999999999</v>
      </c>
      <c r="D1404" s="115">
        <v>42749</v>
      </c>
    </row>
    <row r="1405" spans="1:4">
      <c r="A1405" s="113" t="s">
        <v>644</v>
      </c>
      <c r="B1405" s="113" t="s">
        <v>298</v>
      </c>
      <c r="C1405" s="113">
        <v>2.2240000000000002</v>
      </c>
      <c r="D1405" s="115">
        <v>42749</v>
      </c>
    </row>
    <row r="1406" spans="1:4">
      <c r="A1406" s="113" t="s">
        <v>643</v>
      </c>
      <c r="B1406" s="113" t="s">
        <v>298</v>
      </c>
      <c r="C1406" s="113">
        <v>2.1520000000000001</v>
      </c>
      <c r="D1406" s="115">
        <v>42749</v>
      </c>
    </row>
    <row r="1407" spans="1:4">
      <c r="A1407" s="113" t="s">
        <v>642</v>
      </c>
      <c r="B1407" s="113" t="s">
        <v>298</v>
      </c>
      <c r="C1407" s="113">
        <v>2.194</v>
      </c>
      <c r="D1407" s="115">
        <v>42749</v>
      </c>
    </row>
    <row r="1408" spans="1:4">
      <c r="A1408" s="113" t="s">
        <v>641</v>
      </c>
      <c r="B1408" s="113" t="s">
        <v>298</v>
      </c>
      <c r="C1408" s="113">
        <v>2.2069999999999999</v>
      </c>
      <c r="D1408" s="115">
        <v>42749</v>
      </c>
    </row>
    <row r="1409" spans="1:4">
      <c r="A1409" s="113" t="s">
        <v>640</v>
      </c>
      <c r="B1409" s="113" t="s">
        <v>298</v>
      </c>
      <c r="C1409" s="113">
        <v>2.1379999999999999</v>
      </c>
      <c r="D1409" s="115">
        <v>42749</v>
      </c>
    </row>
    <row r="1410" spans="1:4">
      <c r="A1410" s="113" t="s">
        <v>639</v>
      </c>
      <c r="B1410" s="113" t="s">
        <v>298</v>
      </c>
      <c r="C1410" s="113">
        <v>2.1840000000000002</v>
      </c>
      <c r="D1410" s="115">
        <v>42749</v>
      </c>
    </row>
    <row r="1411" spans="1:4">
      <c r="A1411" s="113" t="s">
        <v>638</v>
      </c>
      <c r="B1411" s="113" t="s">
        <v>298</v>
      </c>
      <c r="C1411" s="113">
        <v>2.1709999999999998</v>
      </c>
      <c r="D1411" s="115">
        <v>42749</v>
      </c>
    </row>
    <row r="1412" spans="1:4">
      <c r="A1412" s="113" t="s">
        <v>637</v>
      </c>
      <c r="B1412" s="113" t="s">
        <v>298</v>
      </c>
      <c r="C1412" s="113">
        <v>2.1629999999999998</v>
      </c>
      <c r="D1412" s="115">
        <v>42749</v>
      </c>
    </row>
    <row r="1413" spans="1:4">
      <c r="A1413" s="113" t="s">
        <v>636</v>
      </c>
      <c r="B1413" s="113" t="s">
        <v>298</v>
      </c>
      <c r="C1413" s="113">
        <v>2.198</v>
      </c>
      <c r="D1413" s="115">
        <v>42749</v>
      </c>
    </row>
    <row r="1414" spans="1:4">
      <c r="A1414" s="113" t="s">
        <v>635</v>
      </c>
      <c r="B1414" s="113" t="s">
        <v>298</v>
      </c>
      <c r="C1414" s="113">
        <v>2.1579999999999999</v>
      </c>
      <c r="D1414" s="115">
        <v>42749</v>
      </c>
    </row>
    <row r="1415" spans="1:4">
      <c r="A1415" s="113" t="s">
        <v>634</v>
      </c>
      <c r="B1415" s="113" t="s">
        <v>298</v>
      </c>
      <c r="C1415" s="113">
        <v>2.1920000000000002</v>
      </c>
      <c r="D1415" s="115">
        <v>42749</v>
      </c>
    </row>
    <row r="1416" spans="1:4">
      <c r="A1416" s="113" t="s">
        <v>633</v>
      </c>
      <c r="B1416" s="113" t="s">
        <v>298</v>
      </c>
      <c r="C1416" s="113">
        <v>2.169</v>
      </c>
      <c r="D1416" s="115">
        <v>42749</v>
      </c>
    </row>
    <row r="1417" spans="1:4">
      <c r="A1417" s="113" t="s">
        <v>632</v>
      </c>
      <c r="B1417" s="113" t="s">
        <v>298</v>
      </c>
      <c r="C1417" s="113">
        <v>2.161</v>
      </c>
      <c r="D1417" s="115">
        <v>42749</v>
      </c>
    </row>
    <row r="1418" spans="1:4">
      <c r="A1418" s="113" t="s">
        <v>631</v>
      </c>
      <c r="B1418" s="113" t="s">
        <v>298</v>
      </c>
      <c r="C1418" s="113">
        <v>2.2349999999999999</v>
      </c>
      <c r="D1418" s="115">
        <v>42749</v>
      </c>
    </row>
    <row r="1419" spans="1:4">
      <c r="A1419" s="113" t="s">
        <v>630</v>
      </c>
      <c r="B1419" s="113" t="s">
        <v>298</v>
      </c>
      <c r="C1419" s="113">
        <v>2.1779999999999999</v>
      </c>
      <c r="D1419" s="115">
        <v>42749</v>
      </c>
    </row>
    <row r="1420" spans="1:4">
      <c r="A1420" s="113" t="s">
        <v>629</v>
      </c>
      <c r="B1420" s="113" t="s">
        <v>298</v>
      </c>
      <c r="C1420" s="113">
        <v>2.1509999999999998</v>
      </c>
      <c r="D1420" s="115">
        <v>42749</v>
      </c>
    </row>
    <row r="1421" spans="1:4">
      <c r="A1421" s="113" t="s">
        <v>628</v>
      </c>
      <c r="B1421" s="113" t="s">
        <v>298</v>
      </c>
      <c r="C1421" s="113">
        <v>2.1389999999999998</v>
      </c>
      <c r="D1421" s="115">
        <v>42749</v>
      </c>
    </row>
    <row r="1422" spans="1:4">
      <c r="A1422" s="113" t="s">
        <v>627</v>
      </c>
      <c r="B1422" s="113" t="s">
        <v>298</v>
      </c>
      <c r="C1422" s="113">
        <v>2.1059999999999999</v>
      </c>
      <c r="D1422" s="115">
        <v>42749</v>
      </c>
    </row>
    <row r="1423" spans="1:4">
      <c r="A1423" s="113" t="s">
        <v>626</v>
      </c>
      <c r="B1423" s="113" t="s">
        <v>298</v>
      </c>
      <c r="C1423" s="113">
        <v>2.2050000000000001</v>
      </c>
      <c r="D1423" s="115">
        <v>42749</v>
      </c>
    </row>
    <row r="1424" spans="1:4">
      <c r="A1424" s="113" t="s">
        <v>625</v>
      </c>
      <c r="B1424" s="113" t="s">
        <v>298</v>
      </c>
      <c r="C1424" s="113">
        <v>2.141</v>
      </c>
      <c r="D1424" s="115">
        <v>42749</v>
      </c>
    </row>
    <row r="1425" spans="1:4">
      <c r="A1425" s="113" t="s">
        <v>624</v>
      </c>
      <c r="B1425" s="113" t="s">
        <v>298</v>
      </c>
      <c r="C1425" s="113">
        <v>2.222</v>
      </c>
      <c r="D1425" s="115">
        <v>42749</v>
      </c>
    </row>
    <row r="1426" spans="1:4">
      <c r="A1426" s="113" t="s">
        <v>623</v>
      </c>
      <c r="B1426" s="113" t="s">
        <v>298</v>
      </c>
      <c r="C1426" s="113">
        <v>2.198</v>
      </c>
      <c r="D1426" s="115">
        <v>42749</v>
      </c>
    </row>
    <row r="1427" spans="1:4">
      <c r="A1427" s="113" t="s">
        <v>622</v>
      </c>
      <c r="B1427" s="113" t="s">
        <v>298</v>
      </c>
      <c r="C1427" s="113">
        <v>2.21</v>
      </c>
      <c r="D1427" s="115">
        <v>42749</v>
      </c>
    </row>
    <row r="1428" spans="1:4">
      <c r="A1428" s="113" t="s">
        <v>621</v>
      </c>
      <c r="B1428" s="113" t="s">
        <v>298</v>
      </c>
      <c r="C1428" s="113">
        <v>2.2210000000000001</v>
      </c>
      <c r="D1428" s="115">
        <v>42749</v>
      </c>
    </row>
    <row r="1429" spans="1:4">
      <c r="A1429" s="113" t="s">
        <v>620</v>
      </c>
      <c r="B1429" s="113" t="s">
        <v>298</v>
      </c>
      <c r="C1429" s="113">
        <v>2.1440000000000001</v>
      </c>
      <c r="D1429" s="115">
        <v>42749</v>
      </c>
    </row>
    <row r="1430" spans="1:4">
      <c r="A1430" s="113" t="s">
        <v>619</v>
      </c>
      <c r="B1430" s="113" t="s">
        <v>298</v>
      </c>
      <c r="C1430" s="113">
        <v>2.1819999999999999</v>
      </c>
      <c r="D1430" s="115">
        <v>42749</v>
      </c>
    </row>
    <row r="1431" spans="1:4">
      <c r="A1431" s="113" t="s">
        <v>618</v>
      </c>
      <c r="B1431" s="113" t="s">
        <v>298</v>
      </c>
      <c r="C1431" s="113">
        <v>2.1179999999999999</v>
      </c>
      <c r="D1431" s="115">
        <v>42749</v>
      </c>
    </row>
    <row r="1432" spans="1:4">
      <c r="A1432" s="113" t="s">
        <v>617</v>
      </c>
      <c r="B1432" s="113" t="s">
        <v>298</v>
      </c>
      <c r="C1432" s="113">
        <v>2.1080000000000001</v>
      </c>
      <c r="D1432" s="115">
        <v>42749</v>
      </c>
    </row>
    <row r="1433" spans="1:4">
      <c r="A1433" s="113" t="s">
        <v>616</v>
      </c>
      <c r="B1433" s="113" t="s">
        <v>298</v>
      </c>
      <c r="C1433" s="113">
        <v>2.1469999999999998</v>
      </c>
      <c r="D1433" s="115">
        <v>42749</v>
      </c>
    </row>
    <row r="1434" spans="1:4">
      <c r="A1434" s="113" t="s">
        <v>615</v>
      </c>
      <c r="B1434" s="113" t="s">
        <v>298</v>
      </c>
      <c r="C1434" s="113">
        <v>2.0960000000000001</v>
      </c>
      <c r="D1434" s="115">
        <v>42749</v>
      </c>
    </row>
    <row r="1435" spans="1:4">
      <c r="A1435" s="113" t="s">
        <v>614</v>
      </c>
      <c r="B1435" s="113" t="s">
        <v>298</v>
      </c>
      <c r="C1435" s="113">
        <v>2.1859999999999999</v>
      </c>
      <c r="D1435" s="115">
        <v>42749</v>
      </c>
    </row>
    <row r="1436" spans="1:4">
      <c r="A1436" s="113" t="s">
        <v>613</v>
      </c>
      <c r="B1436" s="113" t="s">
        <v>298</v>
      </c>
      <c r="C1436" s="113">
        <v>2.1019999999999999</v>
      </c>
      <c r="D1436" s="115">
        <v>42749</v>
      </c>
    </row>
    <row r="1437" spans="1:4">
      <c r="A1437" s="113" t="s">
        <v>612</v>
      </c>
      <c r="B1437" s="113" t="s">
        <v>298</v>
      </c>
      <c r="C1437" s="113">
        <v>2.157</v>
      </c>
      <c r="D1437" s="115">
        <v>42749</v>
      </c>
    </row>
    <row r="1438" spans="1:4">
      <c r="A1438" s="113" t="s">
        <v>611</v>
      </c>
      <c r="B1438" s="113" t="s">
        <v>298</v>
      </c>
      <c r="C1438" s="113">
        <v>2.1659999999999999</v>
      </c>
      <c r="D1438" s="115">
        <v>42749</v>
      </c>
    </row>
    <row r="1439" spans="1:4">
      <c r="A1439" s="113" t="s">
        <v>610</v>
      </c>
      <c r="B1439" s="113" t="s">
        <v>298</v>
      </c>
      <c r="C1439" s="113">
        <v>2.101</v>
      </c>
      <c r="D1439" s="115">
        <v>42749</v>
      </c>
    </row>
    <row r="1440" spans="1:4">
      <c r="A1440" s="113" t="s">
        <v>609</v>
      </c>
      <c r="B1440" s="113" t="s">
        <v>298</v>
      </c>
      <c r="C1440" s="113">
        <v>2.19</v>
      </c>
      <c r="D1440" s="115">
        <v>42749</v>
      </c>
    </row>
    <row r="1441" spans="1:4">
      <c r="A1441" s="113" t="s">
        <v>608</v>
      </c>
      <c r="B1441" s="113" t="s">
        <v>298</v>
      </c>
      <c r="C1441" s="113">
        <v>2.1970000000000001</v>
      </c>
      <c r="D1441" s="115">
        <v>42749</v>
      </c>
    </row>
    <row r="1442" spans="1:4">
      <c r="A1442" s="113" t="s">
        <v>607</v>
      </c>
      <c r="B1442" s="113" t="s">
        <v>298</v>
      </c>
      <c r="C1442" s="113">
        <v>2.17</v>
      </c>
      <c r="D1442" s="115">
        <v>42749</v>
      </c>
    </row>
    <row r="1443" spans="1:4">
      <c r="A1443" s="113" t="s">
        <v>606</v>
      </c>
      <c r="B1443" s="113" t="s">
        <v>298</v>
      </c>
      <c r="C1443" s="113">
        <v>2.1259999999999999</v>
      </c>
      <c r="D1443" s="115">
        <v>42749</v>
      </c>
    </row>
    <row r="1444" spans="1:4">
      <c r="A1444" s="113" t="s">
        <v>605</v>
      </c>
      <c r="B1444" s="113" t="s">
        <v>298</v>
      </c>
      <c r="C1444" s="113">
        <v>2.1970000000000001</v>
      </c>
      <c r="D1444" s="115">
        <v>42749</v>
      </c>
    </row>
    <row r="1445" spans="1:4">
      <c r="A1445" s="113" t="s">
        <v>604</v>
      </c>
      <c r="B1445" s="113" t="s">
        <v>298</v>
      </c>
      <c r="C1445" s="113">
        <v>2.145</v>
      </c>
      <c r="D1445" s="115">
        <v>42749</v>
      </c>
    </row>
    <row r="1446" spans="1:4">
      <c r="A1446" s="113" t="s">
        <v>603</v>
      </c>
      <c r="B1446" s="113" t="s">
        <v>298</v>
      </c>
      <c r="C1446" s="113">
        <v>2.2000000000000002</v>
      </c>
      <c r="D1446" s="115">
        <v>42749</v>
      </c>
    </row>
    <row r="1447" spans="1:4">
      <c r="A1447" s="113" t="s">
        <v>602</v>
      </c>
      <c r="B1447" s="113" t="s">
        <v>298</v>
      </c>
      <c r="C1447" s="113">
        <v>2.16</v>
      </c>
      <c r="D1447" s="115">
        <v>42749</v>
      </c>
    </row>
    <row r="1448" spans="1:4">
      <c r="A1448" s="113" t="s">
        <v>601</v>
      </c>
      <c r="B1448" s="113" t="s">
        <v>298</v>
      </c>
      <c r="C1448" s="113">
        <v>2.194</v>
      </c>
      <c r="D1448" s="115">
        <v>42749</v>
      </c>
    </row>
    <row r="1449" spans="1:4">
      <c r="A1449" s="113" t="s">
        <v>600</v>
      </c>
      <c r="B1449" s="113" t="s">
        <v>298</v>
      </c>
      <c r="C1449" s="113">
        <v>2.226</v>
      </c>
      <c r="D1449" s="115">
        <v>42749</v>
      </c>
    </row>
    <row r="1450" spans="1:4">
      <c r="A1450" s="113" t="s">
        <v>599</v>
      </c>
      <c r="B1450" s="113" t="s">
        <v>298</v>
      </c>
      <c r="C1450" s="113">
        <v>2.2010000000000001</v>
      </c>
      <c r="D1450" s="115">
        <v>42749</v>
      </c>
    </row>
    <row r="1451" spans="1:4">
      <c r="A1451" s="113" t="s">
        <v>598</v>
      </c>
      <c r="B1451" s="113" t="s">
        <v>298</v>
      </c>
      <c r="C1451" s="113">
        <v>2.2730000000000001</v>
      </c>
      <c r="D1451" s="115">
        <v>42749</v>
      </c>
    </row>
    <row r="1452" spans="1:4">
      <c r="A1452" s="113" t="s">
        <v>597</v>
      </c>
      <c r="B1452" s="113" t="s">
        <v>298</v>
      </c>
      <c r="C1452" s="113">
        <v>2.2109999999999999</v>
      </c>
      <c r="D1452" s="115">
        <v>42749</v>
      </c>
    </row>
    <row r="1453" spans="1:4">
      <c r="A1453" s="113" t="s">
        <v>596</v>
      </c>
      <c r="B1453" s="113" t="s">
        <v>298</v>
      </c>
      <c r="C1453" s="113">
        <v>2.2280000000000002</v>
      </c>
      <c r="D1453" s="115">
        <v>42749</v>
      </c>
    </row>
    <row r="1454" spans="1:4">
      <c r="A1454" s="113" t="s">
        <v>595</v>
      </c>
      <c r="B1454" s="113" t="s">
        <v>298</v>
      </c>
      <c r="C1454" s="113">
        <v>2.2250000000000001</v>
      </c>
      <c r="D1454" s="115">
        <v>42749</v>
      </c>
    </row>
    <row r="1455" spans="1:4">
      <c r="A1455" s="113" t="s">
        <v>594</v>
      </c>
      <c r="B1455" s="113" t="s">
        <v>298</v>
      </c>
      <c r="C1455" s="113">
        <v>2.194</v>
      </c>
      <c r="D1455" s="115">
        <v>42749</v>
      </c>
    </row>
    <row r="1456" spans="1:4">
      <c r="A1456" s="113" t="s">
        <v>593</v>
      </c>
      <c r="B1456" s="113" t="s">
        <v>298</v>
      </c>
      <c r="C1456" s="113">
        <v>2.1920000000000002</v>
      </c>
      <c r="D1456" s="115">
        <v>42749</v>
      </c>
    </row>
    <row r="1457" spans="1:4">
      <c r="A1457" s="113" t="s">
        <v>592</v>
      </c>
      <c r="B1457" s="113" t="s">
        <v>298</v>
      </c>
      <c r="C1457" s="113">
        <v>2.2320000000000002</v>
      </c>
      <c r="D1457" s="115">
        <v>42749</v>
      </c>
    </row>
    <row r="1458" spans="1:4">
      <c r="A1458" s="113" t="s">
        <v>591</v>
      </c>
      <c r="B1458" s="113" t="s">
        <v>298</v>
      </c>
      <c r="C1458" s="113">
        <v>2.177</v>
      </c>
      <c r="D1458" s="115">
        <v>42749</v>
      </c>
    </row>
    <row r="1459" spans="1:4">
      <c r="A1459" s="113" t="s">
        <v>590</v>
      </c>
      <c r="B1459" s="113" t="s">
        <v>298</v>
      </c>
      <c r="C1459" s="113">
        <v>2.1739999999999999</v>
      </c>
      <c r="D1459" s="115">
        <v>42749</v>
      </c>
    </row>
    <row r="1460" spans="1:4">
      <c r="A1460" s="113" t="s">
        <v>589</v>
      </c>
      <c r="B1460" s="113" t="s">
        <v>298</v>
      </c>
      <c r="C1460" s="113">
        <v>2.222</v>
      </c>
      <c r="D1460" s="115">
        <v>42749</v>
      </c>
    </row>
    <row r="1461" spans="1:4">
      <c r="A1461" s="113" t="s">
        <v>588</v>
      </c>
      <c r="B1461" s="113" t="s">
        <v>298</v>
      </c>
      <c r="C1461" s="113">
        <v>2.1949999999999998</v>
      </c>
      <c r="D1461" s="115">
        <v>42749</v>
      </c>
    </row>
    <row r="1462" spans="1:4">
      <c r="A1462" s="113" t="s">
        <v>587</v>
      </c>
      <c r="B1462" s="113" t="s">
        <v>298</v>
      </c>
      <c r="C1462" s="113">
        <v>2.1779999999999999</v>
      </c>
      <c r="D1462" s="115">
        <v>42749</v>
      </c>
    </row>
    <row r="1463" spans="1:4">
      <c r="A1463" s="113" t="s">
        <v>586</v>
      </c>
      <c r="B1463" s="113" t="s">
        <v>298</v>
      </c>
      <c r="C1463" s="113">
        <v>2.1789999999999998</v>
      </c>
      <c r="D1463" s="115">
        <v>42749</v>
      </c>
    </row>
    <row r="1464" spans="1:4">
      <c r="A1464" s="113" t="s">
        <v>585</v>
      </c>
      <c r="B1464" s="113" t="s">
        <v>298</v>
      </c>
      <c r="C1464" s="113">
        <v>2.0830000000000002</v>
      </c>
      <c r="D1464" s="115">
        <v>42749</v>
      </c>
    </row>
    <row r="1465" spans="1:4">
      <c r="A1465" s="113" t="s">
        <v>584</v>
      </c>
      <c r="B1465" s="113" t="s">
        <v>298</v>
      </c>
      <c r="C1465" s="113">
        <v>2.2229999999999999</v>
      </c>
      <c r="D1465" s="115">
        <v>42749</v>
      </c>
    </row>
    <row r="1466" spans="1:4">
      <c r="A1466" s="113" t="s">
        <v>583</v>
      </c>
      <c r="B1466" s="113" t="s">
        <v>298</v>
      </c>
      <c r="C1466" s="113">
        <v>2.1760000000000002</v>
      </c>
      <c r="D1466" s="115">
        <v>42749</v>
      </c>
    </row>
    <row r="1467" spans="1:4">
      <c r="A1467" s="113" t="s">
        <v>582</v>
      </c>
      <c r="B1467" s="113" t="s">
        <v>298</v>
      </c>
      <c r="C1467" s="113">
        <v>2.161</v>
      </c>
      <c r="D1467" s="115">
        <v>42749</v>
      </c>
    </row>
    <row r="1468" spans="1:4">
      <c r="A1468" s="113" t="s">
        <v>581</v>
      </c>
      <c r="B1468" s="113" t="s">
        <v>298</v>
      </c>
      <c r="C1468" s="113">
        <v>2.157</v>
      </c>
      <c r="D1468" s="115">
        <v>42749</v>
      </c>
    </row>
    <row r="1469" spans="1:4">
      <c r="A1469" s="113" t="s">
        <v>580</v>
      </c>
      <c r="B1469" s="113" t="s">
        <v>298</v>
      </c>
      <c r="C1469" s="113">
        <v>2.0760000000000001</v>
      </c>
      <c r="D1469" s="115">
        <v>42749</v>
      </c>
    </row>
    <row r="1470" spans="1:4">
      <c r="A1470" s="113" t="s">
        <v>579</v>
      </c>
      <c r="B1470" s="113" t="s">
        <v>298</v>
      </c>
      <c r="C1470" s="113">
        <v>2.2810000000000001</v>
      </c>
      <c r="D1470" s="115">
        <v>42749</v>
      </c>
    </row>
    <row r="1471" spans="1:4">
      <c r="A1471" s="113" t="s">
        <v>578</v>
      </c>
      <c r="B1471" s="113" t="s">
        <v>298</v>
      </c>
      <c r="C1471" s="113">
        <v>2.1150000000000002</v>
      </c>
      <c r="D1471" s="115">
        <v>42749</v>
      </c>
    </row>
    <row r="1472" spans="1:4">
      <c r="A1472" s="113" t="s">
        <v>577</v>
      </c>
      <c r="B1472" s="113" t="s">
        <v>298</v>
      </c>
      <c r="C1472" s="113">
        <v>2.145</v>
      </c>
      <c r="D1472" s="115">
        <v>42749</v>
      </c>
    </row>
    <row r="1473" spans="1:4">
      <c r="A1473" s="113" t="s">
        <v>576</v>
      </c>
      <c r="B1473" s="113" t="s">
        <v>298</v>
      </c>
      <c r="C1473" s="113">
        <v>2.0649999999999999</v>
      </c>
      <c r="D1473" s="115">
        <v>42749</v>
      </c>
    </row>
    <row r="1474" spans="1:4">
      <c r="A1474" s="113" t="s">
        <v>575</v>
      </c>
      <c r="B1474" s="113" t="s">
        <v>298</v>
      </c>
      <c r="C1474" s="113">
        <v>2.117</v>
      </c>
      <c r="D1474" s="115">
        <v>42749</v>
      </c>
    </row>
    <row r="1475" spans="1:4">
      <c r="A1475" s="113" t="s">
        <v>574</v>
      </c>
      <c r="B1475" s="113" t="s">
        <v>298</v>
      </c>
      <c r="C1475" s="113">
        <v>2.097</v>
      </c>
      <c r="D1475" s="115">
        <v>42749</v>
      </c>
    </row>
    <row r="1476" spans="1:4">
      <c r="A1476" s="113" t="s">
        <v>573</v>
      </c>
      <c r="B1476" s="113" t="s">
        <v>298</v>
      </c>
      <c r="C1476" s="113">
        <v>2.04</v>
      </c>
      <c r="D1476" s="115">
        <v>42749</v>
      </c>
    </row>
    <row r="1477" spans="1:4">
      <c r="A1477" s="113" t="s">
        <v>572</v>
      </c>
      <c r="B1477" s="113" t="s">
        <v>298</v>
      </c>
      <c r="C1477" s="113">
        <v>2.0960000000000001</v>
      </c>
      <c r="D1477" s="115">
        <v>42749</v>
      </c>
    </row>
    <row r="1478" spans="1:4">
      <c r="A1478" s="113" t="s">
        <v>571</v>
      </c>
      <c r="B1478" s="113" t="s">
        <v>298</v>
      </c>
      <c r="C1478" s="113">
        <v>2.0910000000000002</v>
      </c>
      <c r="D1478" s="115">
        <v>42749</v>
      </c>
    </row>
    <row r="1479" spans="1:4">
      <c r="A1479" s="113" t="s">
        <v>570</v>
      </c>
      <c r="B1479" s="113" t="s">
        <v>298</v>
      </c>
      <c r="C1479" s="113">
        <v>2.117</v>
      </c>
      <c r="D1479" s="115">
        <v>42749</v>
      </c>
    </row>
    <row r="1480" spans="1:4">
      <c r="A1480" s="113" t="s">
        <v>569</v>
      </c>
      <c r="B1480" s="113" t="s">
        <v>298</v>
      </c>
      <c r="C1480" s="113">
        <v>2.0819999999999999</v>
      </c>
      <c r="D1480" s="115">
        <v>42749</v>
      </c>
    </row>
    <row r="1481" spans="1:4">
      <c r="A1481" s="113" t="s">
        <v>568</v>
      </c>
      <c r="B1481" s="113" t="s">
        <v>298</v>
      </c>
      <c r="C1481" s="113">
        <v>2.097</v>
      </c>
      <c r="D1481" s="115">
        <v>42749</v>
      </c>
    </row>
    <row r="1482" spans="1:4">
      <c r="A1482" s="113" t="s">
        <v>567</v>
      </c>
      <c r="B1482" s="113" t="s">
        <v>298</v>
      </c>
      <c r="C1482" s="113">
        <v>2.16</v>
      </c>
      <c r="D1482" s="115">
        <v>42749</v>
      </c>
    </row>
    <row r="1483" spans="1:4">
      <c r="A1483" s="113" t="s">
        <v>566</v>
      </c>
      <c r="B1483" s="113" t="s">
        <v>298</v>
      </c>
      <c r="C1483" s="113">
        <v>2.0990000000000002</v>
      </c>
      <c r="D1483" s="115">
        <v>42749</v>
      </c>
    </row>
    <row r="1484" spans="1:4">
      <c r="A1484" s="113" t="s">
        <v>565</v>
      </c>
      <c r="B1484" s="113" t="s">
        <v>298</v>
      </c>
      <c r="C1484" s="113">
        <v>2.109</v>
      </c>
      <c r="D1484" s="115">
        <v>42749</v>
      </c>
    </row>
    <row r="1485" spans="1:4">
      <c r="A1485" s="113" t="s">
        <v>564</v>
      </c>
      <c r="B1485" s="113" t="s">
        <v>298</v>
      </c>
      <c r="C1485" s="113">
        <v>2.0859999999999999</v>
      </c>
      <c r="D1485" s="115">
        <v>42749</v>
      </c>
    </row>
    <row r="1486" spans="1:4">
      <c r="A1486" s="113" t="s">
        <v>563</v>
      </c>
      <c r="B1486" s="113" t="s">
        <v>298</v>
      </c>
      <c r="C1486" s="113">
        <v>2.1259999999999999</v>
      </c>
      <c r="D1486" s="115">
        <v>42749</v>
      </c>
    </row>
    <row r="1487" spans="1:4">
      <c r="A1487" s="113" t="s">
        <v>562</v>
      </c>
      <c r="B1487" s="113" t="s">
        <v>298</v>
      </c>
      <c r="C1487" s="113">
        <v>2.1349999999999998</v>
      </c>
      <c r="D1487" s="115">
        <v>42749</v>
      </c>
    </row>
    <row r="1488" spans="1:4">
      <c r="A1488" s="113" t="s">
        <v>561</v>
      </c>
      <c r="B1488" s="113" t="s">
        <v>298</v>
      </c>
      <c r="C1488" s="113">
        <v>2.0870000000000002</v>
      </c>
      <c r="D1488" s="115">
        <v>42749</v>
      </c>
    </row>
    <row r="1489" spans="1:4">
      <c r="A1489" s="113" t="s">
        <v>560</v>
      </c>
      <c r="B1489" s="113" t="s">
        <v>298</v>
      </c>
      <c r="C1489" s="113">
        <v>2.069</v>
      </c>
      <c r="D1489" s="115">
        <v>42749</v>
      </c>
    </row>
    <row r="1490" spans="1:4">
      <c r="A1490" s="113" t="s">
        <v>559</v>
      </c>
      <c r="B1490" s="113" t="s">
        <v>298</v>
      </c>
      <c r="C1490" s="113">
        <v>2.2360000000000002</v>
      </c>
      <c r="D1490" s="115">
        <v>42749</v>
      </c>
    </row>
    <row r="1491" spans="1:4">
      <c r="A1491" s="113" t="s">
        <v>558</v>
      </c>
      <c r="B1491" s="113" t="s">
        <v>298</v>
      </c>
      <c r="C1491" s="113">
        <v>2.2549999999999999</v>
      </c>
      <c r="D1491" s="115">
        <v>42749</v>
      </c>
    </row>
    <row r="1492" spans="1:4">
      <c r="A1492" s="113" t="s">
        <v>557</v>
      </c>
      <c r="B1492" s="113" t="s">
        <v>298</v>
      </c>
      <c r="C1492" s="113">
        <v>2.2170000000000001</v>
      </c>
      <c r="D1492" s="115">
        <v>42749</v>
      </c>
    </row>
    <row r="1493" spans="1:4">
      <c r="A1493" s="113" t="s">
        <v>556</v>
      </c>
      <c r="B1493" s="113" t="s">
        <v>298</v>
      </c>
      <c r="C1493" s="113">
        <v>2.17</v>
      </c>
      <c r="D1493" s="115">
        <v>42749</v>
      </c>
    </row>
    <row r="1494" spans="1:4">
      <c r="A1494" s="113" t="s">
        <v>555</v>
      </c>
      <c r="B1494" s="113" t="s">
        <v>298</v>
      </c>
      <c r="C1494" s="113">
        <v>2.1520000000000001</v>
      </c>
      <c r="D1494" s="115">
        <v>42749</v>
      </c>
    </row>
    <row r="1495" spans="1:4">
      <c r="A1495" s="113" t="s">
        <v>554</v>
      </c>
      <c r="B1495" s="113" t="s">
        <v>298</v>
      </c>
      <c r="C1495" s="113">
        <v>2.2250000000000001</v>
      </c>
      <c r="D1495" s="115">
        <v>42749</v>
      </c>
    </row>
    <row r="1496" spans="1:4">
      <c r="A1496" s="113" t="s">
        <v>553</v>
      </c>
      <c r="B1496" s="113" t="s">
        <v>298</v>
      </c>
      <c r="C1496" s="113">
        <v>2.1360000000000001</v>
      </c>
      <c r="D1496" s="115">
        <v>42749</v>
      </c>
    </row>
    <row r="1497" spans="1:4">
      <c r="A1497" s="113" t="s">
        <v>552</v>
      </c>
      <c r="B1497" s="113" t="s">
        <v>298</v>
      </c>
      <c r="C1497" s="113">
        <v>2.157</v>
      </c>
      <c r="D1497" s="115">
        <v>42749</v>
      </c>
    </row>
    <row r="1498" spans="1:4">
      <c r="A1498" s="113" t="s">
        <v>551</v>
      </c>
      <c r="B1498" s="113" t="s">
        <v>298</v>
      </c>
      <c r="C1498" s="113">
        <v>2.218</v>
      </c>
      <c r="D1498" s="115">
        <v>42749</v>
      </c>
    </row>
    <row r="1499" spans="1:4">
      <c r="A1499" s="113" t="s">
        <v>550</v>
      </c>
      <c r="B1499" s="113" t="s">
        <v>298</v>
      </c>
      <c r="C1499" s="113">
        <v>2.2599999999999998</v>
      </c>
      <c r="D1499" s="115">
        <v>42749</v>
      </c>
    </row>
    <row r="1500" spans="1:4">
      <c r="A1500" s="113" t="s">
        <v>549</v>
      </c>
      <c r="B1500" s="113" t="s">
        <v>298</v>
      </c>
      <c r="C1500" s="113">
        <v>2.2549999999999999</v>
      </c>
      <c r="D1500" s="115">
        <v>42749</v>
      </c>
    </row>
    <row r="1501" spans="1:4">
      <c r="A1501" s="113" t="s">
        <v>548</v>
      </c>
      <c r="B1501" s="113" t="s">
        <v>298</v>
      </c>
      <c r="C1501" s="113">
        <v>2.2090000000000001</v>
      </c>
      <c r="D1501" s="115">
        <v>42749</v>
      </c>
    </row>
    <row r="1502" spans="1:4">
      <c r="A1502" s="113" t="s">
        <v>547</v>
      </c>
      <c r="B1502" s="113" t="s">
        <v>298</v>
      </c>
      <c r="C1502" s="113">
        <v>2.2400000000000002</v>
      </c>
      <c r="D1502" s="115">
        <v>42749</v>
      </c>
    </row>
    <row r="1503" spans="1:4">
      <c r="A1503" s="113" t="s">
        <v>546</v>
      </c>
      <c r="B1503" s="113" t="s">
        <v>298</v>
      </c>
      <c r="C1503" s="113">
        <v>2.1819999999999999</v>
      </c>
      <c r="D1503" s="115">
        <v>42749</v>
      </c>
    </row>
    <row r="1504" spans="1:4">
      <c r="A1504" s="113" t="s">
        <v>545</v>
      </c>
      <c r="B1504" s="113" t="s">
        <v>298</v>
      </c>
      <c r="C1504" s="113">
        <v>2.1749999999999998</v>
      </c>
      <c r="D1504" s="115">
        <v>42749</v>
      </c>
    </row>
    <row r="1505" spans="1:5">
      <c r="A1505" s="113" t="s">
        <v>544</v>
      </c>
      <c r="B1505" s="113" t="s">
        <v>298</v>
      </c>
      <c r="C1505" s="113">
        <v>2.165</v>
      </c>
      <c r="D1505" s="115">
        <v>42749</v>
      </c>
    </row>
    <row r="1506" spans="1:5">
      <c r="A1506" s="113" t="s">
        <v>543</v>
      </c>
      <c r="B1506" s="113" t="s">
        <v>298</v>
      </c>
      <c r="C1506" s="113">
        <v>2.206</v>
      </c>
      <c r="D1506" s="115">
        <v>42749</v>
      </c>
    </row>
    <row r="1507" spans="1:5">
      <c r="A1507" s="113" t="s">
        <v>542</v>
      </c>
      <c r="B1507" s="113" t="s">
        <v>298</v>
      </c>
      <c r="C1507" s="113">
        <v>2.1760000000000002</v>
      </c>
      <c r="D1507" s="115">
        <v>42749</v>
      </c>
    </row>
    <row r="1508" spans="1:5">
      <c r="A1508" s="113" t="s">
        <v>541</v>
      </c>
      <c r="B1508" s="113" t="s">
        <v>298</v>
      </c>
      <c r="C1508" s="113">
        <v>2.2440000000000002</v>
      </c>
      <c r="D1508" s="115">
        <v>42749</v>
      </c>
    </row>
    <row r="1509" spans="1:5">
      <c r="A1509" s="113" t="s">
        <v>539</v>
      </c>
      <c r="B1509" s="116" t="s">
        <v>298</v>
      </c>
      <c r="C1509" s="116">
        <v>2.198</v>
      </c>
      <c r="D1509" s="117">
        <v>42749</v>
      </c>
      <c r="E1509" s="116" t="s">
        <v>540</v>
      </c>
    </row>
    <row r="1510" spans="1:5">
      <c r="A1510" s="113" t="s">
        <v>539</v>
      </c>
      <c r="B1510" s="116" t="s">
        <v>298</v>
      </c>
      <c r="C1510" s="116">
        <v>2.13</v>
      </c>
      <c r="D1510" s="117">
        <v>42744</v>
      </c>
      <c r="E1510" s="116" t="s">
        <v>538</v>
      </c>
    </row>
    <row r="1511" spans="1:5">
      <c r="A1511" s="113" t="s">
        <v>537</v>
      </c>
      <c r="B1511" s="113" t="s">
        <v>298</v>
      </c>
      <c r="C1511" s="113">
        <v>2.19</v>
      </c>
      <c r="D1511" s="115">
        <v>42744</v>
      </c>
    </row>
    <row r="1512" spans="1:5">
      <c r="A1512" s="113" t="s">
        <v>536</v>
      </c>
      <c r="B1512" s="113" t="s">
        <v>298</v>
      </c>
      <c r="C1512" s="113">
        <v>2.1440000000000001</v>
      </c>
      <c r="D1512" s="115">
        <v>42744</v>
      </c>
    </row>
    <row r="1513" spans="1:5">
      <c r="A1513" s="113" t="s">
        <v>535</v>
      </c>
      <c r="B1513" s="113" t="s">
        <v>298</v>
      </c>
      <c r="C1513" s="113">
        <v>2.1230000000000002</v>
      </c>
      <c r="D1513" s="115">
        <v>42744</v>
      </c>
    </row>
    <row r="1514" spans="1:5">
      <c r="A1514" s="113" t="s">
        <v>534</v>
      </c>
      <c r="B1514" s="113" t="s">
        <v>298</v>
      </c>
      <c r="C1514" s="113">
        <v>2.165</v>
      </c>
      <c r="D1514" s="115">
        <v>42744</v>
      </c>
    </row>
    <row r="1515" spans="1:5">
      <c r="A1515" s="113" t="s">
        <v>533</v>
      </c>
      <c r="B1515" s="113" t="s">
        <v>298</v>
      </c>
      <c r="C1515" s="113">
        <v>2.15</v>
      </c>
      <c r="D1515" s="115">
        <v>42744</v>
      </c>
    </row>
    <row r="1516" spans="1:5">
      <c r="A1516" s="113" t="s">
        <v>532</v>
      </c>
      <c r="B1516" s="113" t="s">
        <v>298</v>
      </c>
      <c r="C1516" s="113">
        <v>2.14</v>
      </c>
      <c r="D1516" s="115">
        <v>42744</v>
      </c>
    </row>
    <row r="1517" spans="1:5">
      <c r="A1517" s="113" t="s">
        <v>531</v>
      </c>
      <c r="B1517" s="113" t="s">
        <v>298</v>
      </c>
      <c r="C1517" s="113">
        <v>2.1440000000000001</v>
      </c>
      <c r="D1517" s="115">
        <v>42744</v>
      </c>
    </row>
    <row r="1518" spans="1:5">
      <c r="A1518" s="113" t="s">
        <v>530</v>
      </c>
      <c r="B1518" s="113" t="s">
        <v>298</v>
      </c>
      <c r="C1518" s="113">
        <v>2.165</v>
      </c>
      <c r="D1518" s="115">
        <v>42744</v>
      </c>
    </row>
    <row r="1519" spans="1:5">
      <c r="A1519" s="113" t="s">
        <v>529</v>
      </c>
      <c r="B1519" s="113" t="s">
        <v>298</v>
      </c>
      <c r="C1519" s="113">
        <v>2.1230000000000002</v>
      </c>
      <c r="D1519" s="115">
        <v>42744</v>
      </c>
    </row>
    <row r="1520" spans="1:5">
      <c r="A1520" s="113" t="s">
        <v>528</v>
      </c>
      <c r="B1520" s="113" t="s">
        <v>298</v>
      </c>
      <c r="C1520" s="113">
        <v>2.157</v>
      </c>
      <c r="D1520" s="115">
        <v>42744</v>
      </c>
    </row>
    <row r="1521" spans="1:4">
      <c r="A1521" s="113" t="s">
        <v>527</v>
      </c>
      <c r="B1521" s="113" t="s">
        <v>298</v>
      </c>
      <c r="C1521" s="113">
        <v>2.11</v>
      </c>
      <c r="D1521" s="115">
        <v>42744</v>
      </c>
    </row>
    <row r="1522" spans="1:4">
      <c r="A1522" s="113" t="s">
        <v>526</v>
      </c>
      <c r="B1522" s="113" t="s">
        <v>298</v>
      </c>
      <c r="C1522" s="113">
        <v>2.1680000000000001</v>
      </c>
      <c r="D1522" s="115">
        <v>42744</v>
      </c>
    </row>
    <row r="1523" spans="1:4">
      <c r="A1523" s="113" t="s">
        <v>525</v>
      </c>
      <c r="B1523" s="113" t="s">
        <v>298</v>
      </c>
      <c r="C1523" s="113">
        <v>2.1459999999999999</v>
      </c>
      <c r="D1523" s="115">
        <v>42744</v>
      </c>
    </row>
    <row r="1524" spans="1:4">
      <c r="A1524" s="113" t="s">
        <v>524</v>
      </c>
      <c r="B1524" s="113" t="s">
        <v>298</v>
      </c>
      <c r="C1524" s="113">
        <v>2.157</v>
      </c>
      <c r="D1524" s="115">
        <v>42744</v>
      </c>
    </row>
    <row r="1525" spans="1:4">
      <c r="A1525" s="113" t="s">
        <v>523</v>
      </c>
      <c r="B1525" s="113" t="s">
        <v>298</v>
      </c>
      <c r="C1525" s="113">
        <v>2.1739999999999999</v>
      </c>
      <c r="D1525" s="115">
        <v>42744</v>
      </c>
    </row>
    <row r="1526" spans="1:4">
      <c r="A1526" s="113" t="s">
        <v>522</v>
      </c>
      <c r="B1526" s="113" t="s">
        <v>298</v>
      </c>
      <c r="C1526" s="113">
        <v>2.2010000000000001</v>
      </c>
      <c r="D1526" s="115">
        <v>42744</v>
      </c>
    </row>
    <row r="1527" spans="1:4">
      <c r="A1527" s="113" t="s">
        <v>521</v>
      </c>
      <c r="B1527" s="113" t="s">
        <v>298</v>
      </c>
      <c r="C1527" s="113">
        <v>2.1240000000000001</v>
      </c>
      <c r="D1527" s="115">
        <v>42744</v>
      </c>
    </row>
    <row r="1528" spans="1:4">
      <c r="A1528" s="113" t="s">
        <v>520</v>
      </c>
      <c r="B1528" s="113" t="s">
        <v>298</v>
      </c>
      <c r="C1528" s="113">
        <v>2.1480000000000001</v>
      </c>
      <c r="D1528" s="115">
        <v>42744</v>
      </c>
    </row>
    <row r="1529" spans="1:4">
      <c r="A1529" s="113" t="s">
        <v>519</v>
      </c>
      <c r="B1529" s="113" t="s">
        <v>298</v>
      </c>
      <c r="C1529" s="113">
        <v>2.1800000000000002</v>
      </c>
      <c r="D1529" s="115">
        <v>42744</v>
      </c>
    </row>
    <row r="1530" spans="1:4">
      <c r="A1530" s="113" t="s">
        <v>518</v>
      </c>
      <c r="B1530" s="113" t="s">
        <v>298</v>
      </c>
      <c r="C1530" s="113">
        <v>2.0459999999999998</v>
      </c>
      <c r="D1530" s="115">
        <v>42744</v>
      </c>
    </row>
    <row r="1531" spans="1:4">
      <c r="A1531" s="113" t="s">
        <v>517</v>
      </c>
      <c r="B1531" s="113" t="s">
        <v>298</v>
      </c>
      <c r="C1531" s="113">
        <v>2.1640000000000001</v>
      </c>
      <c r="D1531" s="115">
        <v>42744</v>
      </c>
    </row>
    <row r="1532" spans="1:4">
      <c r="A1532" s="113" t="s">
        <v>516</v>
      </c>
      <c r="B1532" s="113" t="s">
        <v>298</v>
      </c>
      <c r="C1532" s="113">
        <v>2.056</v>
      </c>
      <c r="D1532" s="115">
        <v>42744</v>
      </c>
    </row>
    <row r="1533" spans="1:4">
      <c r="A1533" s="113" t="s">
        <v>515</v>
      </c>
      <c r="B1533" s="113" t="s">
        <v>298</v>
      </c>
      <c r="C1533" s="113">
        <v>2.0739999999999998</v>
      </c>
      <c r="D1533" s="115">
        <v>42744</v>
      </c>
    </row>
    <row r="1534" spans="1:4">
      <c r="A1534" s="113" t="s">
        <v>514</v>
      </c>
      <c r="B1534" s="113" t="s">
        <v>298</v>
      </c>
      <c r="C1534" s="113">
        <v>2.1589999999999998</v>
      </c>
      <c r="D1534" s="115">
        <v>42744</v>
      </c>
    </row>
    <row r="1535" spans="1:4">
      <c r="A1535" s="113" t="s">
        <v>513</v>
      </c>
      <c r="B1535" s="113" t="s">
        <v>298</v>
      </c>
      <c r="C1535" s="113">
        <v>2.0699999999999998</v>
      </c>
      <c r="D1535" s="115">
        <v>42744</v>
      </c>
    </row>
    <row r="1536" spans="1:4">
      <c r="A1536" s="113" t="s">
        <v>512</v>
      </c>
      <c r="B1536" s="113" t="s">
        <v>298</v>
      </c>
      <c r="C1536" s="113">
        <v>2.1429999999999998</v>
      </c>
      <c r="D1536" s="115">
        <v>42744</v>
      </c>
    </row>
    <row r="1537" spans="1:4">
      <c r="A1537" s="113" t="s">
        <v>511</v>
      </c>
      <c r="B1537" s="113" t="s">
        <v>298</v>
      </c>
      <c r="C1537" s="113">
        <v>2.0110000000000001</v>
      </c>
      <c r="D1537" s="115">
        <v>42744</v>
      </c>
    </row>
    <row r="1538" spans="1:4">
      <c r="A1538" s="113" t="s">
        <v>510</v>
      </c>
      <c r="B1538" s="113" t="s">
        <v>298</v>
      </c>
      <c r="C1538" s="113">
        <v>2.1669999999999998</v>
      </c>
      <c r="D1538" s="115">
        <v>42744</v>
      </c>
    </row>
    <row r="1539" spans="1:4">
      <c r="A1539" s="113" t="s">
        <v>509</v>
      </c>
      <c r="B1539" s="113" t="s">
        <v>298</v>
      </c>
      <c r="C1539" s="113">
        <v>2.13</v>
      </c>
      <c r="D1539" s="115">
        <v>42744</v>
      </c>
    </row>
    <row r="1540" spans="1:4">
      <c r="A1540" s="113" t="s">
        <v>508</v>
      </c>
      <c r="B1540" s="113" t="s">
        <v>298</v>
      </c>
      <c r="C1540" s="113">
        <v>2.133</v>
      </c>
      <c r="D1540" s="115">
        <v>42744</v>
      </c>
    </row>
    <row r="1541" spans="1:4">
      <c r="A1541" s="113" t="s">
        <v>507</v>
      </c>
      <c r="B1541" s="113" t="s">
        <v>298</v>
      </c>
      <c r="C1541" s="113">
        <v>2.1269999999999998</v>
      </c>
      <c r="D1541" s="115">
        <v>42744</v>
      </c>
    </row>
    <row r="1542" spans="1:4">
      <c r="A1542" s="113" t="s">
        <v>506</v>
      </c>
      <c r="B1542" s="113" t="s">
        <v>298</v>
      </c>
      <c r="C1542" s="113">
        <v>2.0760000000000001</v>
      </c>
      <c r="D1542" s="115">
        <v>42744</v>
      </c>
    </row>
    <row r="1543" spans="1:4">
      <c r="A1543" s="113" t="s">
        <v>505</v>
      </c>
      <c r="B1543" s="113" t="s">
        <v>298</v>
      </c>
      <c r="C1543" s="113">
        <v>2.0979999999999999</v>
      </c>
      <c r="D1543" s="115">
        <v>42744</v>
      </c>
    </row>
    <row r="1544" spans="1:4">
      <c r="A1544" s="113" t="s">
        <v>504</v>
      </c>
      <c r="B1544" s="113" t="s">
        <v>298</v>
      </c>
      <c r="C1544" s="113">
        <v>2.1320000000000001</v>
      </c>
      <c r="D1544" s="115">
        <v>42744</v>
      </c>
    </row>
    <row r="1545" spans="1:4">
      <c r="A1545" s="113" t="s">
        <v>503</v>
      </c>
      <c r="B1545" s="113" t="s">
        <v>298</v>
      </c>
      <c r="C1545" s="113">
        <v>2.1080000000000001</v>
      </c>
      <c r="D1545" s="115">
        <v>42744</v>
      </c>
    </row>
    <row r="1546" spans="1:4">
      <c r="A1546" s="113" t="s">
        <v>502</v>
      </c>
      <c r="B1546" s="113" t="s">
        <v>298</v>
      </c>
      <c r="C1546" s="113">
        <v>2.129</v>
      </c>
      <c r="D1546" s="115">
        <v>42744</v>
      </c>
    </row>
    <row r="1547" spans="1:4">
      <c r="A1547" s="113" t="s">
        <v>501</v>
      </c>
      <c r="B1547" s="113" t="s">
        <v>298</v>
      </c>
      <c r="C1547" s="113">
        <v>2.1659999999999999</v>
      </c>
      <c r="D1547" s="115">
        <v>42744</v>
      </c>
    </row>
    <row r="1548" spans="1:4">
      <c r="A1548" s="113" t="s">
        <v>500</v>
      </c>
      <c r="B1548" s="113" t="s">
        <v>298</v>
      </c>
      <c r="C1548" s="113">
        <v>2.0840000000000001</v>
      </c>
      <c r="D1548" s="115">
        <v>42744</v>
      </c>
    </row>
    <row r="1549" spans="1:4">
      <c r="A1549" s="113" t="s">
        <v>499</v>
      </c>
      <c r="B1549" s="113" t="s">
        <v>298</v>
      </c>
      <c r="C1549" s="113">
        <v>2.1019999999999999</v>
      </c>
      <c r="D1549" s="115">
        <v>42744</v>
      </c>
    </row>
    <row r="1550" spans="1:4">
      <c r="A1550" s="113" t="s">
        <v>498</v>
      </c>
      <c r="B1550" s="113" t="s">
        <v>298</v>
      </c>
      <c r="C1550" s="113">
        <v>2.1459999999999999</v>
      </c>
      <c r="D1550" s="115">
        <v>42744</v>
      </c>
    </row>
    <row r="1551" spans="1:4">
      <c r="A1551" s="113" t="s">
        <v>497</v>
      </c>
      <c r="B1551" s="113" t="s">
        <v>298</v>
      </c>
      <c r="C1551" s="113">
        <v>2.14</v>
      </c>
      <c r="D1551" s="115">
        <v>42744</v>
      </c>
    </row>
    <row r="1552" spans="1:4">
      <c r="A1552" s="113" t="s">
        <v>496</v>
      </c>
      <c r="B1552" s="113" t="s">
        <v>298</v>
      </c>
      <c r="C1552" s="113">
        <v>2.1930000000000001</v>
      </c>
      <c r="D1552" s="115">
        <v>42744</v>
      </c>
    </row>
    <row r="1553" spans="1:5">
      <c r="A1553" s="113" t="s">
        <v>495</v>
      </c>
      <c r="B1553" s="113" t="s">
        <v>298</v>
      </c>
      <c r="C1553" s="113">
        <v>2.2240000000000002</v>
      </c>
      <c r="D1553" s="115">
        <v>42744</v>
      </c>
    </row>
    <row r="1554" spans="1:5">
      <c r="A1554" s="113" t="s">
        <v>494</v>
      </c>
      <c r="B1554" s="113" t="s">
        <v>298</v>
      </c>
      <c r="C1554" s="113">
        <v>2.2469999999999999</v>
      </c>
      <c r="D1554" s="115">
        <v>42744</v>
      </c>
    </row>
    <row r="1555" spans="1:5">
      <c r="A1555" s="113" t="s">
        <v>493</v>
      </c>
      <c r="B1555" s="113" t="s">
        <v>298</v>
      </c>
      <c r="C1555" s="113">
        <v>2.1480000000000001</v>
      </c>
      <c r="D1555" s="115">
        <v>42744</v>
      </c>
    </row>
    <row r="1556" spans="1:5">
      <c r="A1556" s="113" t="s">
        <v>492</v>
      </c>
      <c r="B1556" s="113" t="s">
        <v>298</v>
      </c>
      <c r="C1556" s="113">
        <v>2.1640000000000001</v>
      </c>
      <c r="D1556" s="115">
        <v>42744</v>
      </c>
    </row>
    <row r="1557" spans="1:5">
      <c r="A1557" s="113" t="s">
        <v>491</v>
      </c>
      <c r="B1557" s="113" t="s">
        <v>298</v>
      </c>
      <c r="C1557" s="113">
        <v>2.1920000000000002</v>
      </c>
      <c r="D1557" s="115">
        <v>42744</v>
      </c>
    </row>
    <row r="1558" spans="1:5">
      <c r="A1558" s="113" t="s">
        <v>490</v>
      </c>
      <c r="B1558" s="113" t="s">
        <v>298</v>
      </c>
      <c r="C1558" s="113">
        <v>2.161</v>
      </c>
      <c r="D1558" s="115">
        <v>42744</v>
      </c>
    </row>
    <row r="1559" spans="1:5">
      <c r="A1559" s="113" t="s">
        <v>489</v>
      </c>
      <c r="B1559" s="113" t="s">
        <v>298</v>
      </c>
      <c r="C1559" s="113">
        <v>2.169</v>
      </c>
      <c r="D1559" s="115">
        <v>42744</v>
      </c>
    </row>
    <row r="1560" spans="1:5">
      <c r="A1560" s="113" t="s">
        <v>488</v>
      </c>
      <c r="B1560" s="113" t="s">
        <v>298</v>
      </c>
      <c r="C1560" s="113">
        <v>2.2349999999999999</v>
      </c>
      <c r="D1560" s="115">
        <v>42744</v>
      </c>
    </row>
    <row r="1561" spans="1:5">
      <c r="A1561" s="113" t="s">
        <v>487</v>
      </c>
      <c r="B1561" s="113" t="s">
        <v>298</v>
      </c>
      <c r="C1561" s="113">
        <v>2.2090000000000001</v>
      </c>
      <c r="D1561" s="115">
        <v>42744</v>
      </c>
    </row>
    <row r="1562" spans="1:5">
      <c r="A1562" s="113" t="s">
        <v>486</v>
      </c>
      <c r="B1562" s="113" t="s">
        <v>298</v>
      </c>
      <c r="C1562" s="113">
        <v>2.1989999999999998</v>
      </c>
      <c r="D1562" s="115">
        <v>42744</v>
      </c>
    </row>
    <row r="1563" spans="1:5">
      <c r="A1563" s="113" t="s">
        <v>485</v>
      </c>
      <c r="B1563" s="113" t="s">
        <v>298</v>
      </c>
      <c r="C1563" s="113">
        <v>2.2040000000000002</v>
      </c>
      <c r="D1563" s="115">
        <v>42744</v>
      </c>
    </row>
    <row r="1564" spans="1:5">
      <c r="A1564" s="113" t="s">
        <v>484</v>
      </c>
      <c r="B1564" s="113" t="s">
        <v>298</v>
      </c>
      <c r="C1564" s="113">
        <v>2.1779999999999999</v>
      </c>
      <c r="D1564" s="115">
        <v>42744</v>
      </c>
    </row>
    <row r="1565" spans="1:5">
      <c r="A1565" s="179" t="s">
        <v>483</v>
      </c>
      <c r="B1565" s="179" t="s">
        <v>298</v>
      </c>
      <c r="C1565" s="179">
        <v>2.206</v>
      </c>
      <c r="D1565" s="180">
        <v>42744</v>
      </c>
      <c r="E1565" s="179" t="s">
        <v>2479</v>
      </c>
    </row>
    <row r="1566" spans="1:5">
      <c r="A1566" s="113" t="s">
        <v>482</v>
      </c>
      <c r="B1566" s="113" t="s">
        <v>298</v>
      </c>
      <c r="C1566" s="113">
        <v>2.2509999999999999</v>
      </c>
      <c r="D1566" s="115">
        <v>42744</v>
      </c>
    </row>
    <row r="1567" spans="1:5">
      <c r="A1567" s="113" t="s">
        <v>481</v>
      </c>
      <c r="B1567" s="113" t="s">
        <v>298</v>
      </c>
      <c r="C1567" s="113">
        <v>2.2080000000000002</v>
      </c>
      <c r="D1567" s="115">
        <v>42744</v>
      </c>
    </row>
    <row r="1568" spans="1:5">
      <c r="A1568" s="113" t="s">
        <v>480</v>
      </c>
      <c r="B1568" s="113" t="s">
        <v>298</v>
      </c>
      <c r="C1568" s="113">
        <v>2.2349999999999999</v>
      </c>
      <c r="D1568" s="115">
        <v>42744</v>
      </c>
    </row>
    <row r="1569" spans="1:5">
      <c r="A1569" s="113" t="s">
        <v>479</v>
      </c>
      <c r="B1569" s="113" t="s">
        <v>298</v>
      </c>
      <c r="C1569" s="113">
        <v>2.2080000000000002</v>
      </c>
      <c r="D1569" s="115">
        <v>42744</v>
      </c>
    </row>
    <row r="1570" spans="1:5">
      <c r="A1570" s="113" t="s">
        <v>478</v>
      </c>
      <c r="B1570" s="113" t="s">
        <v>298</v>
      </c>
      <c r="C1570" s="113">
        <v>2.1629999999999998</v>
      </c>
      <c r="D1570" s="115">
        <v>42744</v>
      </c>
    </row>
    <row r="1571" spans="1:5">
      <c r="A1571" s="179" t="s">
        <v>477</v>
      </c>
      <c r="B1571" s="179" t="s">
        <v>298</v>
      </c>
      <c r="C1571" s="179">
        <v>2.1259999999999999</v>
      </c>
      <c r="D1571" s="180">
        <v>42744</v>
      </c>
      <c r="E1571" s="179" t="s">
        <v>2479</v>
      </c>
    </row>
    <row r="1572" spans="1:5">
      <c r="A1572" s="113" t="s">
        <v>476</v>
      </c>
      <c r="B1572" s="113" t="s">
        <v>298</v>
      </c>
      <c r="C1572" s="113">
        <v>2.105</v>
      </c>
      <c r="D1572" s="115">
        <v>42744</v>
      </c>
    </row>
    <row r="1573" spans="1:5">
      <c r="A1573" s="113" t="s">
        <v>475</v>
      </c>
      <c r="B1573" s="113" t="s">
        <v>298</v>
      </c>
      <c r="C1573" s="113">
        <v>2.09</v>
      </c>
      <c r="D1573" s="115">
        <v>42744</v>
      </c>
    </row>
    <row r="1574" spans="1:5">
      <c r="A1574" s="113" t="s">
        <v>474</v>
      </c>
      <c r="B1574" s="113" t="s">
        <v>298</v>
      </c>
      <c r="C1574" s="113">
        <v>2.1579999999999999</v>
      </c>
      <c r="D1574" s="115">
        <v>42744</v>
      </c>
    </row>
    <row r="1575" spans="1:5">
      <c r="A1575" s="113" t="s">
        <v>473</v>
      </c>
      <c r="B1575" s="113" t="s">
        <v>298</v>
      </c>
      <c r="C1575" s="113">
        <v>2.15</v>
      </c>
      <c r="D1575" s="115">
        <v>42744</v>
      </c>
    </row>
    <row r="1576" spans="1:5">
      <c r="A1576" s="113" t="s">
        <v>472</v>
      </c>
      <c r="B1576" s="113" t="s">
        <v>298</v>
      </c>
      <c r="C1576" s="113">
        <v>2.1949999999999998</v>
      </c>
      <c r="D1576" s="115">
        <v>42744</v>
      </c>
    </row>
    <row r="1577" spans="1:5">
      <c r="A1577" s="113" t="s">
        <v>471</v>
      </c>
      <c r="B1577" s="113" t="s">
        <v>298</v>
      </c>
      <c r="C1577" s="113">
        <v>2.1419999999999999</v>
      </c>
      <c r="D1577" s="115">
        <v>42744</v>
      </c>
    </row>
    <row r="1578" spans="1:5">
      <c r="A1578" s="113" t="s">
        <v>470</v>
      </c>
      <c r="B1578" s="113" t="s">
        <v>298</v>
      </c>
      <c r="C1578" s="113">
        <v>2.1480000000000001</v>
      </c>
      <c r="D1578" s="115">
        <v>42744</v>
      </c>
    </row>
    <row r="1579" spans="1:5">
      <c r="A1579" s="113" t="s">
        <v>469</v>
      </c>
      <c r="B1579" s="113" t="s">
        <v>298</v>
      </c>
      <c r="C1579" s="113">
        <v>2.1059999999999999</v>
      </c>
      <c r="D1579" s="115">
        <v>42744</v>
      </c>
    </row>
    <row r="1580" spans="1:5">
      <c r="A1580" s="113" t="s">
        <v>468</v>
      </c>
      <c r="B1580" s="113" t="s">
        <v>298</v>
      </c>
      <c r="C1580" s="113">
        <v>2.202</v>
      </c>
      <c r="D1580" s="115">
        <v>42744</v>
      </c>
    </row>
    <row r="1581" spans="1:5">
      <c r="A1581" s="113" t="s">
        <v>467</v>
      </c>
      <c r="B1581" s="113" t="s">
        <v>298</v>
      </c>
      <c r="C1581" s="113">
        <v>2.161</v>
      </c>
      <c r="D1581" s="115">
        <v>42744</v>
      </c>
    </row>
    <row r="1582" spans="1:5">
      <c r="A1582" s="113" t="s">
        <v>466</v>
      </c>
      <c r="B1582" s="113" t="s">
        <v>298</v>
      </c>
      <c r="C1582" s="113">
        <v>2.121</v>
      </c>
      <c r="D1582" s="115">
        <v>42744</v>
      </c>
    </row>
    <row r="1583" spans="1:5">
      <c r="A1583" s="113" t="s">
        <v>465</v>
      </c>
      <c r="B1583" s="113" t="s">
        <v>298</v>
      </c>
      <c r="C1583" s="113">
        <v>2.1629999999999998</v>
      </c>
      <c r="D1583" s="115">
        <v>42744</v>
      </c>
    </row>
    <row r="1584" spans="1:5">
      <c r="A1584" s="113" t="s">
        <v>464</v>
      </c>
      <c r="B1584" s="113" t="s">
        <v>298</v>
      </c>
      <c r="C1584" s="113">
        <v>2.2069999999999999</v>
      </c>
      <c r="D1584" s="115">
        <v>42744</v>
      </c>
    </row>
    <row r="1585" spans="1:4">
      <c r="A1585" s="113" t="s">
        <v>463</v>
      </c>
      <c r="B1585" s="113" t="s">
        <v>298</v>
      </c>
      <c r="C1585" s="113">
        <v>2.1459999999999999</v>
      </c>
      <c r="D1585" s="115">
        <v>42744</v>
      </c>
    </row>
    <row r="1586" spans="1:4">
      <c r="A1586" s="113" t="s">
        <v>462</v>
      </c>
      <c r="B1586" s="113" t="s">
        <v>298</v>
      </c>
      <c r="C1586" s="113">
        <v>2.1240000000000001</v>
      </c>
      <c r="D1586" s="115">
        <v>42744</v>
      </c>
    </row>
    <row r="1587" spans="1:4">
      <c r="A1587" s="113" t="s">
        <v>461</v>
      </c>
      <c r="B1587" s="113" t="s">
        <v>298</v>
      </c>
      <c r="C1587" s="113">
        <v>2.1320000000000001</v>
      </c>
      <c r="D1587" s="115">
        <v>42744</v>
      </c>
    </row>
    <row r="1588" spans="1:4">
      <c r="A1588" s="113" t="s">
        <v>460</v>
      </c>
      <c r="B1588" s="113" t="s">
        <v>298</v>
      </c>
      <c r="C1588" s="113">
        <v>2.149</v>
      </c>
      <c r="D1588" s="115">
        <v>42744</v>
      </c>
    </row>
    <row r="1589" spans="1:4">
      <c r="A1589" s="113" t="s">
        <v>459</v>
      </c>
      <c r="B1589" s="113" t="s">
        <v>298</v>
      </c>
      <c r="C1589" s="113">
        <v>2.1080000000000001</v>
      </c>
      <c r="D1589" s="115">
        <v>42744</v>
      </c>
    </row>
    <row r="1590" spans="1:4">
      <c r="A1590" s="113" t="s">
        <v>458</v>
      </c>
      <c r="B1590" s="113" t="s">
        <v>298</v>
      </c>
      <c r="C1590" s="113">
        <v>2.1859999999999999</v>
      </c>
      <c r="D1590" s="115">
        <v>42744</v>
      </c>
    </row>
    <row r="1591" spans="1:4">
      <c r="A1591" s="113" t="s">
        <v>457</v>
      </c>
      <c r="B1591" s="113" t="s">
        <v>298</v>
      </c>
      <c r="C1591" s="113">
        <v>2.1720000000000002</v>
      </c>
      <c r="D1591" s="115">
        <v>42744</v>
      </c>
    </row>
    <row r="1592" spans="1:4">
      <c r="A1592" s="113" t="s">
        <v>456</v>
      </c>
      <c r="B1592" s="113" t="s">
        <v>298</v>
      </c>
      <c r="C1592" s="113">
        <v>2.141</v>
      </c>
      <c r="D1592" s="115">
        <v>42744</v>
      </c>
    </row>
    <row r="1593" spans="1:4">
      <c r="A1593" s="113" t="s">
        <v>455</v>
      </c>
      <c r="B1593" s="113" t="s">
        <v>298</v>
      </c>
      <c r="C1593" s="113">
        <v>2.1139999999999999</v>
      </c>
      <c r="D1593" s="115">
        <v>42744</v>
      </c>
    </row>
    <row r="1594" spans="1:4">
      <c r="A1594" s="113" t="s">
        <v>454</v>
      </c>
      <c r="B1594" s="113" t="s">
        <v>298</v>
      </c>
      <c r="C1594" s="113">
        <v>2.1629999999999998</v>
      </c>
      <c r="D1594" s="115">
        <v>42744</v>
      </c>
    </row>
    <row r="1595" spans="1:4">
      <c r="A1595" s="113" t="s">
        <v>453</v>
      </c>
      <c r="B1595" s="113" t="s">
        <v>298</v>
      </c>
      <c r="C1595" s="113">
        <v>2.1890000000000001</v>
      </c>
      <c r="D1595" s="115">
        <v>42744</v>
      </c>
    </row>
    <row r="1596" spans="1:4">
      <c r="A1596" s="113" t="s">
        <v>452</v>
      </c>
      <c r="B1596" s="113" t="s">
        <v>298</v>
      </c>
      <c r="C1596" s="113">
        <v>2.2029999999999998</v>
      </c>
      <c r="D1596" s="115">
        <v>42744</v>
      </c>
    </row>
    <row r="1597" spans="1:4">
      <c r="A1597" s="113" t="s">
        <v>451</v>
      </c>
      <c r="B1597" s="113" t="s">
        <v>298</v>
      </c>
      <c r="C1597" s="113">
        <v>2.1709999999999998</v>
      </c>
      <c r="D1597" s="115">
        <v>42744</v>
      </c>
    </row>
    <row r="1598" spans="1:4">
      <c r="A1598" s="113" t="s">
        <v>450</v>
      </c>
      <c r="B1598" s="113" t="s">
        <v>298</v>
      </c>
      <c r="C1598" s="113">
        <v>2.11</v>
      </c>
      <c r="D1598" s="115">
        <v>42744</v>
      </c>
    </row>
    <row r="1599" spans="1:4">
      <c r="A1599" s="113" t="s">
        <v>449</v>
      </c>
      <c r="B1599" s="113" t="s">
        <v>298</v>
      </c>
      <c r="C1599" s="113">
        <v>2.141</v>
      </c>
      <c r="D1599" s="115">
        <v>42744</v>
      </c>
    </row>
    <row r="1600" spans="1:4">
      <c r="A1600" s="113" t="s">
        <v>448</v>
      </c>
      <c r="B1600" s="113" t="s">
        <v>298</v>
      </c>
      <c r="C1600" s="113">
        <v>2.1859999999999999</v>
      </c>
      <c r="D1600" s="115">
        <v>42744</v>
      </c>
    </row>
    <row r="1601" spans="1:5">
      <c r="A1601" s="113" t="s">
        <v>447</v>
      </c>
      <c r="B1601" s="113" t="s">
        <v>298</v>
      </c>
      <c r="C1601" s="113">
        <v>2.1419999999999999</v>
      </c>
      <c r="D1601" s="115">
        <v>42744</v>
      </c>
    </row>
    <row r="1602" spans="1:5">
      <c r="A1602" s="113" t="s">
        <v>446</v>
      </c>
      <c r="B1602" s="113" t="s">
        <v>298</v>
      </c>
      <c r="C1602" s="113">
        <v>2.1789999999999998</v>
      </c>
      <c r="D1602" s="115">
        <v>42744</v>
      </c>
    </row>
    <row r="1603" spans="1:5">
      <c r="A1603" s="113" t="s">
        <v>445</v>
      </c>
      <c r="B1603" s="113" t="s">
        <v>298</v>
      </c>
      <c r="C1603" s="113">
        <v>2.23</v>
      </c>
      <c r="D1603" s="115">
        <v>42744</v>
      </c>
    </row>
    <row r="1604" spans="1:5">
      <c r="A1604" s="113" t="s">
        <v>444</v>
      </c>
      <c r="B1604" s="113" t="s">
        <v>298</v>
      </c>
      <c r="C1604" s="113">
        <v>2.1789999999999998</v>
      </c>
      <c r="D1604" s="115">
        <v>42744</v>
      </c>
    </row>
    <row r="1605" spans="1:5">
      <c r="A1605" s="113" t="s">
        <v>443</v>
      </c>
      <c r="B1605" s="113" t="s">
        <v>298</v>
      </c>
      <c r="C1605" s="113">
        <v>2.1389999999999998</v>
      </c>
      <c r="D1605" s="115">
        <v>42744</v>
      </c>
    </row>
    <row r="1606" spans="1:5">
      <c r="A1606" s="113" t="s">
        <v>442</v>
      </c>
      <c r="B1606" s="113" t="s">
        <v>298</v>
      </c>
      <c r="C1606" s="113">
        <v>2.133</v>
      </c>
      <c r="D1606" s="115">
        <v>42744</v>
      </c>
    </row>
    <row r="1607" spans="1:5">
      <c r="A1607" s="113" t="s">
        <v>441</v>
      </c>
      <c r="B1607" s="113" t="s">
        <v>298</v>
      </c>
      <c r="C1607" s="113">
        <v>2.1779999999999999</v>
      </c>
      <c r="D1607" s="115">
        <v>42744</v>
      </c>
    </row>
    <row r="1608" spans="1:5">
      <c r="A1608" s="113" t="s">
        <v>440</v>
      </c>
      <c r="B1608" s="113" t="s">
        <v>298</v>
      </c>
      <c r="C1608" s="113">
        <v>2.157</v>
      </c>
      <c r="D1608" s="115">
        <v>42744</v>
      </c>
    </row>
    <row r="1609" spans="1:5">
      <c r="A1609" s="179" t="s">
        <v>439</v>
      </c>
      <c r="B1609" s="179" t="s">
        <v>298</v>
      </c>
      <c r="C1609" s="179">
        <v>2.1890000000000001</v>
      </c>
      <c r="D1609" s="180">
        <v>42744</v>
      </c>
      <c r="E1609" s="179" t="s">
        <v>2479</v>
      </c>
    </row>
    <row r="1610" spans="1:5">
      <c r="A1610" s="113" t="s">
        <v>438</v>
      </c>
      <c r="B1610" s="113" t="s">
        <v>298</v>
      </c>
      <c r="C1610" s="113">
        <v>2.1549999999999998</v>
      </c>
      <c r="D1610" s="115">
        <v>42744</v>
      </c>
    </row>
    <row r="1611" spans="1:5">
      <c r="A1611" s="113" t="s">
        <v>437</v>
      </c>
      <c r="B1611" s="113" t="s">
        <v>298</v>
      </c>
      <c r="C1611" s="113">
        <v>2.2010000000000001</v>
      </c>
      <c r="D1611" s="115">
        <v>42744</v>
      </c>
    </row>
    <row r="1612" spans="1:5">
      <c r="A1612" s="113" t="s">
        <v>436</v>
      </c>
      <c r="B1612" s="113" t="s">
        <v>298</v>
      </c>
      <c r="C1612" s="113">
        <v>2.1379999999999999</v>
      </c>
      <c r="D1612" s="115">
        <v>42744</v>
      </c>
    </row>
    <row r="1613" spans="1:5">
      <c r="A1613" s="113" t="s">
        <v>435</v>
      </c>
      <c r="B1613" s="113" t="s">
        <v>298</v>
      </c>
      <c r="C1613" s="113">
        <v>2.1480000000000001</v>
      </c>
      <c r="D1613" s="115">
        <v>42744</v>
      </c>
    </row>
    <row r="1614" spans="1:5">
      <c r="A1614" s="113" t="s">
        <v>434</v>
      </c>
      <c r="B1614" s="113" t="s">
        <v>298</v>
      </c>
      <c r="C1614" s="113">
        <v>2.1859999999999999</v>
      </c>
      <c r="D1614" s="115">
        <v>42744</v>
      </c>
    </row>
    <row r="1615" spans="1:5">
      <c r="A1615" s="113" t="s">
        <v>433</v>
      </c>
      <c r="B1615" s="113" t="s">
        <v>298</v>
      </c>
      <c r="C1615" s="113">
        <v>2.1480000000000001</v>
      </c>
      <c r="D1615" s="115">
        <v>42744</v>
      </c>
    </row>
    <row r="1616" spans="1:5">
      <c r="A1616" s="113" t="s">
        <v>432</v>
      </c>
      <c r="B1616" s="113" t="s">
        <v>298</v>
      </c>
      <c r="C1616" s="113">
        <v>2.145</v>
      </c>
      <c r="D1616" s="115">
        <v>42744</v>
      </c>
    </row>
    <row r="1617" spans="1:4">
      <c r="A1617" s="113" t="s">
        <v>431</v>
      </c>
      <c r="B1617" s="113" t="s">
        <v>298</v>
      </c>
      <c r="C1617" s="113">
        <v>2.157</v>
      </c>
      <c r="D1617" s="115">
        <v>42744</v>
      </c>
    </row>
    <row r="1618" spans="1:4">
      <c r="A1618" s="113" t="s">
        <v>430</v>
      </c>
      <c r="B1618" s="113" t="s">
        <v>298</v>
      </c>
      <c r="C1618" s="113">
        <v>2.157</v>
      </c>
      <c r="D1618" s="115">
        <v>42744</v>
      </c>
    </row>
    <row r="1619" spans="1:4">
      <c r="A1619" s="113" t="s">
        <v>429</v>
      </c>
      <c r="B1619" s="113" t="s">
        <v>298</v>
      </c>
      <c r="C1619" s="113">
        <v>2.1070000000000002</v>
      </c>
      <c r="D1619" s="115">
        <v>42744</v>
      </c>
    </row>
    <row r="1620" spans="1:4">
      <c r="A1620" s="113" t="s">
        <v>428</v>
      </c>
      <c r="B1620" s="113" t="s">
        <v>298</v>
      </c>
      <c r="C1620" s="113">
        <v>2.13</v>
      </c>
      <c r="D1620" s="115">
        <v>42744</v>
      </c>
    </row>
    <row r="1621" spans="1:4">
      <c r="A1621" s="113" t="s">
        <v>427</v>
      </c>
      <c r="B1621" s="113" t="s">
        <v>298</v>
      </c>
      <c r="C1621" s="113">
        <v>2.161</v>
      </c>
      <c r="D1621" s="115">
        <v>42744</v>
      </c>
    </row>
    <row r="1622" spans="1:4">
      <c r="A1622" s="113" t="s">
        <v>426</v>
      </c>
      <c r="B1622" s="113" t="s">
        <v>298</v>
      </c>
      <c r="C1622" s="113">
        <v>2.1619999999999999</v>
      </c>
      <c r="D1622" s="115">
        <v>42744</v>
      </c>
    </row>
    <row r="1623" spans="1:4">
      <c r="A1623" s="113" t="s">
        <v>425</v>
      </c>
      <c r="B1623" s="113" t="s">
        <v>298</v>
      </c>
      <c r="C1623" s="113">
        <v>2.1560000000000001</v>
      </c>
      <c r="D1623" s="115">
        <v>42744</v>
      </c>
    </row>
    <row r="1624" spans="1:4">
      <c r="A1624" s="113" t="s">
        <v>424</v>
      </c>
      <c r="B1624" s="113" t="s">
        <v>298</v>
      </c>
      <c r="C1624" s="113">
        <v>2.161</v>
      </c>
      <c r="D1624" s="115">
        <v>42744</v>
      </c>
    </row>
    <row r="1625" spans="1:4">
      <c r="A1625" s="113" t="s">
        <v>423</v>
      </c>
      <c r="B1625" s="113" t="s">
        <v>298</v>
      </c>
      <c r="C1625" s="113">
        <v>2.2280000000000002</v>
      </c>
      <c r="D1625" s="115">
        <v>42744</v>
      </c>
    </row>
    <row r="1626" spans="1:4">
      <c r="A1626" s="113" t="s">
        <v>422</v>
      </c>
      <c r="B1626" s="113" t="s">
        <v>298</v>
      </c>
      <c r="C1626" s="113">
        <v>2.1619999999999999</v>
      </c>
      <c r="D1626" s="115">
        <v>42744</v>
      </c>
    </row>
    <row r="1627" spans="1:4">
      <c r="A1627" s="113" t="s">
        <v>421</v>
      </c>
      <c r="B1627" s="113" t="s">
        <v>298</v>
      </c>
      <c r="C1627" s="113">
        <v>2.2050000000000001</v>
      </c>
      <c r="D1627" s="115">
        <v>42744</v>
      </c>
    </row>
    <row r="1628" spans="1:4">
      <c r="A1628" s="113" t="s">
        <v>420</v>
      </c>
      <c r="B1628" s="113" t="s">
        <v>298</v>
      </c>
      <c r="C1628" s="113">
        <v>2.2050000000000001</v>
      </c>
      <c r="D1628" s="115">
        <v>42744</v>
      </c>
    </row>
    <row r="1629" spans="1:4">
      <c r="A1629" s="113" t="s">
        <v>419</v>
      </c>
      <c r="B1629" s="113" t="s">
        <v>298</v>
      </c>
      <c r="C1629" s="113">
        <v>2.2080000000000002</v>
      </c>
      <c r="D1629" s="115">
        <v>42744</v>
      </c>
    </row>
    <row r="1630" spans="1:4">
      <c r="A1630" s="113" t="s">
        <v>418</v>
      </c>
      <c r="B1630" s="113" t="s">
        <v>298</v>
      </c>
      <c r="C1630" s="113">
        <v>2.2229999999999999</v>
      </c>
      <c r="D1630" s="115">
        <v>42792</v>
      </c>
    </row>
    <row r="1631" spans="1:4">
      <c r="A1631" s="113" t="s">
        <v>417</v>
      </c>
      <c r="B1631" s="113" t="s">
        <v>298</v>
      </c>
      <c r="C1631" s="113">
        <v>2.2069999999999999</v>
      </c>
      <c r="D1631" s="115">
        <v>42792</v>
      </c>
    </row>
    <row r="1632" spans="1:4">
      <c r="A1632" s="113" t="s">
        <v>416</v>
      </c>
      <c r="B1632" s="113" t="s">
        <v>298</v>
      </c>
      <c r="C1632" s="113">
        <v>2.2559999999999998</v>
      </c>
      <c r="D1632" s="115">
        <v>42792</v>
      </c>
    </row>
    <row r="1633" spans="1:6">
      <c r="A1633" s="113" t="s">
        <v>415</v>
      </c>
      <c r="B1633" s="113" t="s">
        <v>298</v>
      </c>
      <c r="C1633" s="113">
        <v>2.149</v>
      </c>
      <c r="D1633" s="115">
        <v>42792</v>
      </c>
    </row>
    <row r="1634" spans="1:6">
      <c r="A1634" s="113" t="s">
        <v>414</v>
      </c>
      <c r="B1634" s="113" t="s">
        <v>298</v>
      </c>
      <c r="C1634" s="113">
        <v>2.1930000000000001</v>
      </c>
      <c r="D1634" s="115">
        <v>42792</v>
      </c>
      <c r="E1634" s="114" t="s">
        <v>297</v>
      </c>
      <c r="F1634" s="113" t="s">
        <v>296</v>
      </c>
    </row>
    <row r="1635" spans="1:6">
      <c r="A1635" s="113" t="s">
        <v>413</v>
      </c>
      <c r="B1635" s="113" t="s">
        <v>298</v>
      </c>
      <c r="C1635" s="113">
        <v>2.2810000000000001</v>
      </c>
      <c r="D1635" s="115">
        <v>42792</v>
      </c>
      <c r="E1635" s="114" t="s">
        <v>297</v>
      </c>
      <c r="F1635" s="113" t="s">
        <v>296</v>
      </c>
    </row>
    <row r="1636" spans="1:6">
      <c r="A1636" s="113" t="s">
        <v>412</v>
      </c>
      <c r="B1636" s="113" t="s">
        <v>298</v>
      </c>
      <c r="C1636" s="113">
        <v>2.1629999999999998</v>
      </c>
      <c r="D1636" s="115">
        <v>42792</v>
      </c>
      <c r="E1636" s="114" t="s">
        <v>297</v>
      </c>
      <c r="F1636" s="113" t="s">
        <v>296</v>
      </c>
    </row>
    <row r="1637" spans="1:6">
      <c r="A1637" s="113" t="s">
        <v>411</v>
      </c>
      <c r="B1637" s="113" t="s">
        <v>298</v>
      </c>
      <c r="C1637" s="113">
        <v>2.2429999999999999</v>
      </c>
      <c r="D1637" s="115">
        <v>42792</v>
      </c>
      <c r="E1637" s="114" t="s">
        <v>297</v>
      </c>
      <c r="F1637" s="113" t="s">
        <v>296</v>
      </c>
    </row>
    <row r="1638" spans="1:6">
      <c r="A1638" s="113" t="s">
        <v>410</v>
      </c>
      <c r="B1638" s="113" t="s">
        <v>298</v>
      </c>
      <c r="C1638" s="113">
        <v>2.1970000000000001</v>
      </c>
      <c r="D1638" s="115">
        <v>42792</v>
      </c>
      <c r="E1638" s="114" t="s">
        <v>297</v>
      </c>
      <c r="F1638" s="113" t="s">
        <v>296</v>
      </c>
    </row>
    <row r="1639" spans="1:6">
      <c r="A1639" s="113" t="s">
        <v>409</v>
      </c>
      <c r="B1639" s="113" t="s">
        <v>298</v>
      </c>
      <c r="C1639" s="113">
        <v>2.1509999999999998</v>
      </c>
      <c r="D1639" s="115">
        <v>42792</v>
      </c>
      <c r="E1639" s="114" t="s">
        <v>297</v>
      </c>
      <c r="F1639" s="113" t="s">
        <v>296</v>
      </c>
    </row>
    <row r="1640" spans="1:6">
      <c r="A1640" s="113" t="s">
        <v>408</v>
      </c>
      <c r="B1640" s="113" t="s">
        <v>298</v>
      </c>
      <c r="C1640" s="113">
        <v>2.2480000000000002</v>
      </c>
      <c r="D1640" s="115">
        <v>42792</v>
      </c>
      <c r="E1640" s="114" t="s">
        <v>297</v>
      </c>
      <c r="F1640" s="113" t="s">
        <v>296</v>
      </c>
    </row>
    <row r="1641" spans="1:6">
      <c r="A1641" s="113" t="s">
        <v>407</v>
      </c>
      <c r="B1641" s="113" t="s">
        <v>298</v>
      </c>
      <c r="C1641" s="113">
        <v>2.2189999999999999</v>
      </c>
      <c r="D1641" s="115">
        <v>42792</v>
      </c>
      <c r="E1641" s="114" t="s">
        <v>297</v>
      </c>
      <c r="F1641" s="113" t="s">
        <v>296</v>
      </c>
    </row>
    <row r="1642" spans="1:6">
      <c r="A1642" s="113" t="s">
        <v>406</v>
      </c>
      <c r="B1642" s="113" t="s">
        <v>298</v>
      </c>
      <c r="C1642" s="113">
        <v>2.181</v>
      </c>
      <c r="D1642" s="115">
        <v>42792</v>
      </c>
      <c r="E1642" s="114" t="s">
        <v>297</v>
      </c>
      <c r="F1642" s="113" t="s">
        <v>296</v>
      </c>
    </row>
    <row r="1643" spans="1:6">
      <c r="A1643" s="113" t="s">
        <v>405</v>
      </c>
      <c r="B1643" s="113" t="s">
        <v>298</v>
      </c>
      <c r="C1643" s="113">
        <v>2.1589999999999998</v>
      </c>
      <c r="D1643" s="115">
        <v>42792</v>
      </c>
      <c r="E1643" s="114" t="s">
        <v>297</v>
      </c>
      <c r="F1643" s="113" t="s">
        <v>296</v>
      </c>
    </row>
    <row r="1644" spans="1:6">
      <c r="A1644" s="113" t="s">
        <v>404</v>
      </c>
      <c r="B1644" s="113" t="s">
        <v>298</v>
      </c>
      <c r="C1644" s="113">
        <v>2.12</v>
      </c>
      <c r="D1644" s="115">
        <v>42792</v>
      </c>
      <c r="E1644" s="114" t="s">
        <v>297</v>
      </c>
      <c r="F1644" s="113" t="s">
        <v>296</v>
      </c>
    </row>
    <row r="1645" spans="1:6">
      <c r="A1645" s="113" t="s">
        <v>403</v>
      </c>
      <c r="B1645" s="113" t="s">
        <v>298</v>
      </c>
      <c r="C1645" s="113">
        <v>2.2189999999999999</v>
      </c>
      <c r="D1645" s="115">
        <v>42792</v>
      </c>
      <c r="E1645" s="114" t="s">
        <v>297</v>
      </c>
      <c r="F1645" s="113" t="s">
        <v>296</v>
      </c>
    </row>
    <row r="1646" spans="1:6">
      <c r="A1646" s="113" t="s">
        <v>402</v>
      </c>
      <c r="B1646" s="113" t="s">
        <v>298</v>
      </c>
      <c r="C1646" s="113">
        <v>2.222</v>
      </c>
      <c r="D1646" s="115">
        <v>42792</v>
      </c>
      <c r="E1646" s="114" t="s">
        <v>297</v>
      </c>
      <c r="F1646" s="113" t="s">
        <v>296</v>
      </c>
    </row>
    <row r="1647" spans="1:6">
      <c r="A1647" s="113" t="s">
        <v>401</v>
      </c>
      <c r="B1647" s="113" t="s">
        <v>298</v>
      </c>
      <c r="C1647" s="113">
        <v>2.1890000000000001</v>
      </c>
      <c r="D1647" s="115">
        <v>42792</v>
      </c>
      <c r="E1647" s="114" t="s">
        <v>297</v>
      </c>
      <c r="F1647" s="113" t="s">
        <v>296</v>
      </c>
    </row>
    <row r="1648" spans="1:6">
      <c r="A1648" s="113" t="s">
        <v>400</v>
      </c>
      <c r="B1648" s="113" t="s">
        <v>298</v>
      </c>
      <c r="C1648" s="113">
        <v>2.222</v>
      </c>
      <c r="D1648" s="115">
        <v>42792</v>
      </c>
      <c r="E1648" s="114" t="s">
        <v>297</v>
      </c>
      <c r="F1648" s="113" t="s">
        <v>296</v>
      </c>
    </row>
    <row r="1649" spans="1:6">
      <c r="A1649" s="113" t="s">
        <v>399</v>
      </c>
      <c r="B1649" s="113" t="s">
        <v>298</v>
      </c>
      <c r="C1649" s="113">
        <v>2.161</v>
      </c>
      <c r="D1649" s="115">
        <v>42792</v>
      </c>
      <c r="E1649" s="114" t="s">
        <v>297</v>
      </c>
      <c r="F1649" s="113" t="s">
        <v>296</v>
      </c>
    </row>
    <row r="1650" spans="1:6">
      <c r="A1650" s="113" t="s">
        <v>398</v>
      </c>
      <c r="B1650" s="113" t="s">
        <v>298</v>
      </c>
      <c r="C1650" s="113">
        <v>2.262</v>
      </c>
      <c r="D1650" s="115">
        <v>42792</v>
      </c>
      <c r="E1650" s="114" t="s">
        <v>297</v>
      </c>
      <c r="F1650" s="113" t="s">
        <v>296</v>
      </c>
    </row>
    <row r="1651" spans="1:6">
      <c r="A1651" s="113" t="s">
        <v>397</v>
      </c>
      <c r="B1651" s="113" t="s">
        <v>298</v>
      </c>
      <c r="C1651" s="113">
        <v>2.1259999999999999</v>
      </c>
      <c r="D1651" s="115">
        <v>42792</v>
      </c>
      <c r="E1651" s="114" t="s">
        <v>297</v>
      </c>
      <c r="F1651" s="113" t="s">
        <v>296</v>
      </c>
    </row>
    <row r="1652" spans="1:6">
      <c r="A1652" s="113" t="s">
        <v>396</v>
      </c>
      <c r="B1652" s="113" t="s">
        <v>298</v>
      </c>
      <c r="C1652" s="113">
        <v>2.2480000000000002</v>
      </c>
      <c r="D1652" s="115">
        <v>42792</v>
      </c>
      <c r="E1652" s="114" t="s">
        <v>297</v>
      </c>
      <c r="F1652" s="113" t="s">
        <v>296</v>
      </c>
    </row>
    <row r="1653" spans="1:6">
      <c r="A1653" s="113" t="s">
        <v>395</v>
      </c>
      <c r="B1653" s="113" t="s">
        <v>298</v>
      </c>
      <c r="C1653" s="113">
        <v>2.2280000000000002</v>
      </c>
      <c r="D1653" s="115">
        <v>42792</v>
      </c>
      <c r="E1653" s="114" t="s">
        <v>297</v>
      </c>
      <c r="F1653" s="113" t="s">
        <v>296</v>
      </c>
    </row>
    <row r="1654" spans="1:6">
      <c r="A1654" s="113" t="s">
        <v>394</v>
      </c>
      <c r="B1654" s="113" t="s">
        <v>298</v>
      </c>
      <c r="C1654" s="113">
        <v>2.2909999999999999</v>
      </c>
      <c r="D1654" s="115">
        <v>42792</v>
      </c>
      <c r="E1654" s="114" t="s">
        <v>297</v>
      </c>
      <c r="F1654" s="113" t="s">
        <v>296</v>
      </c>
    </row>
    <row r="1655" spans="1:6">
      <c r="A1655" s="113" t="s">
        <v>393</v>
      </c>
      <c r="B1655" s="113" t="s">
        <v>298</v>
      </c>
      <c r="C1655" s="113">
        <v>2.2290000000000001</v>
      </c>
      <c r="D1655" s="115">
        <v>42792</v>
      </c>
      <c r="E1655" s="114" t="s">
        <v>297</v>
      </c>
      <c r="F1655" s="113" t="s">
        <v>296</v>
      </c>
    </row>
    <row r="1656" spans="1:6">
      <c r="A1656" s="113" t="s">
        <v>392</v>
      </c>
      <c r="B1656" s="113" t="s">
        <v>298</v>
      </c>
      <c r="C1656" s="113">
        <v>2.1549999999999998</v>
      </c>
      <c r="D1656" s="115">
        <v>42792</v>
      </c>
      <c r="E1656" s="114" t="s">
        <v>297</v>
      </c>
      <c r="F1656" s="113" t="s">
        <v>296</v>
      </c>
    </row>
    <row r="1657" spans="1:6">
      <c r="A1657" s="113" t="s">
        <v>391</v>
      </c>
      <c r="B1657" s="113" t="s">
        <v>298</v>
      </c>
      <c r="C1657" s="113">
        <v>2.1829999999999998</v>
      </c>
      <c r="D1657" s="115">
        <v>42792</v>
      </c>
      <c r="E1657" s="114" t="s">
        <v>297</v>
      </c>
      <c r="F1657" s="113" t="s">
        <v>296</v>
      </c>
    </row>
    <row r="1658" spans="1:6">
      <c r="A1658" s="113" t="s">
        <v>390</v>
      </c>
      <c r="B1658" s="113" t="s">
        <v>298</v>
      </c>
      <c r="C1658" s="113">
        <v>2.2050000000000001</v>
      </c>
      <c r="D1658" s="115">
        <v>42792</v>
      </c>
      <c r="E1658" s="114" t="s">
        <v>297</v>
      </c>
      <c r="F1658" s="113" t="s">
        <v>296</v>
      </c>
    </row>
    <row r="1659" spans="1:6">
      <c r="A1659" s="113" t="s">
        <v>389</v>
      </c>
      <c r="B1659" s="113" t="s">
        <v>298</v>
      </c>
      <c r="C1659" s="113">
        <v>2.2029999999999998</v>
      </c>
      <c r="D1659" s="115">
        <v>42792</v>
      </c>
      <c r="E1659" s="114" t="s">
        <v>297</v>
      </c>
      <c r="F1659" s="113" t="s">
        <v>296</v>
      </c>
    </row>
    <row r="1660" spans="1:6">
      <c r="A1660" s="113" t="s">
        <v>388</v>
      </c>
      <c r="B1660" s="113" t="s">
        <v>298</v>
      </c>
      <c r="C1660" s="113">
        <v>2.262</v>
      </c>
      <c r="D1660" s="115">
        <v>42792</v>
      </c>
      <c r="E1660" s="114" t="s">
        <v>297</v>
      </c>
      <c r="F1660" s="113" t="s">
        <v>296</v>
      </c>
    </row>
    <row r="1661" spans="1:6">
      <c r="A1661" s="113" t="s">
        <v>387</v>
      </c>
      <c r="B1661" s="113" t="s">
        <v>298</v>
      </c>
      <c r="C1661" s="113">
        <v>2.1970000000000001</v>
      </c>
      <c r="D1661" s="115">
        <v>42792</v>
      </c>
      <c r="E1661" s="114" t="s">
        <v>297</v>
      </c>
      <c r="F1661" s="113" t="s">
        <v>296</v>
      </c>
    </row>
    <row r="1662" spans="1:6">
      <c r="A1662" s="113" t="s">
        <v>386</v>
      </c>
      <c r="B1662" s="113" t="s">
        <v>298</v>
      </c>
      <c r="C1662" s="113">
        <v>2.2400000000000002</v>
      </c>
      <c r="D1662" s="115">
        <v>42792</v>
      </c>
      <c r="E1662" s="114" t="s">
        <v>297</v>
      </c>
      <c r="F1662" s="113" t="s">
        <v>296</v>
      </c>
    </row>
    <row r="1663" spans="1:6">
      <c r="A1663" s="113" t="s">
        <v>385</v>
      </c>
      <c r="B1663" s="113" t="s">
        <v>298</v>
      </c>
      <c r="C1663" s="113">
        <v>2.2069999999999999</v>
      </c>
      <c r="D1663" s="115">
        <v>42792</v>
      </c>
      <c r="E1663" s="114" t="s">
        <v>297</v>
      </c>
      <c r="F1663" s="113" t="s">
        <v>296</v>
      </c>
    </row>
    <row r="1664" spans="1:6">
      <c r="A1664" s="113" t="s">
        <v>384</v>
      </c>
      <c r="B1664" s="113" t="s">
        <v>298</v>
      </c>
      <c r="C1664" s="113">
        <v>2.2120000000000002</v>
      </c>
      <c r="D1664" s="115">
        <v>42792</v>
      </c>
      <c r="E1664" s="114" t="s">
        <v>297</v>
      </c>
      <c r="F1664" s="113" t="s">
        <v>296</v>
      </c>
    </row>
    <row r="1665" spans="1:6">
      <c r="A1665" s="113" t="s">
        <v>383</v>
      </c>
      <c r="B1665" s="113" t="s">
        <v>298</v>
      </c>
      <c r="C1665" s="113">
        <v>2.2690000000000001</v>
      </c>
      <c r="D1665" s="115">
        <v>42792</v>
      </c>
      <c r="E1665" s="114" t="s">
        <v>297</v>
      </c>
      <c r="F1665" s="113" t="s">
        <v>296</v>
      </c>
    </row>
    <row r="1666" spans="1:6">
      <c r="A1666" s="113" t="s">
        <v>382</v>
      </c>
      <c r="B1666" s="113" t="s">
        <v>298</v>
      </c>
      <c r="C1666" s="113">
        <v>2.2050000000000001</v>
      </c>
      <c r="D1666" s="115">
        <v>42792</v>
      </c>
      <c r="E1666" s="114" t="s">
        <v>297</v>
      </c>
      <c r="F1666" s="113" t="s">
        <v>296</v>
      </c>
    </row>
    <row r="1667" spans="1:6">
      <c r="A1667" s="113" t="s">
        <v>381</v>
      </c>
      <c r="B1667" s="113" t="s">
        <v>298</v>
      </c>
      <c r="C1667" s="113">
        <v>2.2200000000000002</v>
      </c>
      <c r="D1667" s="115">
        <v>42792</v>
      </c>
      <c r="E1667" s="114" t="s">
        <v>297</v>
      </c>
      <c r="F1667" s="113" t="s">
        <v>296</v>
      </c>
    </row>
    <row r="1668" spans="1:6">
      <c r="A1668" s="113" t="s">
        <v>380</v>
      </c>
      <c r="B1668" s="113" t="s">
        <v>298</v>
      </c>
      <c r="C1668" s="113">
        <v>2.2469999999999999</v>
      </c>
      <c r="D1668" s="115">
        <v>42792</v>
      </c>
      <c r="E1668" s="114" t="s">
        <v>297</v>
      </c>
      <c r="F1668" s="113" t="s">
        <v>296</v>
      </c>
    </row>
    <row r="1669" spans="1:6">
      <c r="A1669" s="113" t="s">
        <v>379</v>
      </c>
      <c r="B1669" s="113" t="s">
        <v>298</v>
      </c>
      <c r="C1669" s="113">
        <v>2.2320000000000002</v>
      </c>
      <c r="D1669" s="115">
        <v>42792</v>
      </c>
      <c r="E1669" s="114" t="s">
        <v>297</v>
      </c>
      <c r="F1669" s="113" t="s">
        <v>296</v>
      </c>
    </row>
    <row r="1670" spans="1:6">
      <c r="A1670" s="113" t="s">
        <v>378</v>
      </c>
      <c r="B1670" s="113" t="s">
        <v>298</v>
      </c>
      <c r="C1670" s="113">
        <v>2.1509999999999998</v>
      </c>
      <c r="D1670" s="115">
        <v>42792</v>
      </c>
      <c r="E1670" s="114" t="s">
        <v>297</v>
      </c>
      <c r="F1670" s="113" t="s">
        <v>296</v>
      </c>
    </row>
    <row r="1671" spans="1:6">
      <c r="A1671" s="113" t="s">
        <v>377</v>
      </c>
      <c r="B1671" s="113" t="s">
        <v>298</v>
      </c>
      <c r="C1671" s="113">
        <v>2.1949999999999998</v>
      </c>
      <c r="D1671" s="115">
        <v>42792</v>
      </c>
      <c r="E1671" s="114" t="s">
        <v>297</v>
      </c>
      <c r="F1671" s="113" t="s">
        <v>296</v>
      </c>
    </row>
    <row r="1672" spans="1:6">
      <c r="A1672" s="113" t="s">
        <v>376</v>
      </c>
      <c r="B1672" s="113" t="s">
        <v>298</v>
      </c>
      <c r="C1672" s="113">
        <v>2.2589999999999999</v>
      </c>
      <c r="D1672" s="115">
        <v>42792</v>
      </c>
      <c r="E1672" s="114" t="s">
        <v>297</v>
      </c>
      <c r="F1672" s="113" t="s">
        <v>296</v>
      </c>
    </row>
    <row r="1673" spans="1:6">
      <c r="A1673" s="113" t="s">
        <v>375</v>
      </c>
      <c r="B1673" s="113" t="s">
        <v>298</v>
      </c>
      <c r="C1673" s="113">
        <v>2.2160000000000002</v>
      </c>
      <c r="D1673" s="115">
        <v>42792</v>
      </c>
      <c r="E1673" s="114" t="s">
        <v>297</v>
      </c>
      <c r="F1673" s="113" t="s">
        <v>296</v>
      </c>
    </row>
    <row r="1674" spans="1:6">
      <c r="A1674" s="113" t="s">
        <v>374</v>
      </c>
      <c r="B1674" s="113" t="s">
        <v>298</v>
      </c>
      <c r="C1674" s="113">
        <v>2.2400000000000002</v>
      </c>
      <c r="D1674" s="115">
        <v>42792</v>
      </c>
      <c r="E1674" s="114" t="s">
        <v>297</v>
      </c>
      <c r="F1674" s="113" t="s">
        <v>296</v>
      </c>
    </row>
    <row r="1675" spans="1:6">
      <c r="A1675" s="113" t="s">
        <v>373</v>
      </c>
      <c r="B1675" s="113" t="s">
        <v>298</v>
      </c>
      <c r="C1675" s="113">
        <v>2.21</v>
      </c>
      <c r="D1675" s="115">
        <v>42792</v>
      </c>
      <c r="E1675" s="114" t="s">
        <v>297</v>
      </c>
      <c r="F1675" s="113" t="s">
        <v>296</v>
      </c>
    </row>
    <row r="1676" spans="1:6">
      <c r="A1676" s="113" t="s">
        <v>372</v>
      </c>
      <c r="B1676" s="113" t="s">
        <v>298</v>
      </c>
      <c r="C1676" s="113">
        <v>2.1890000000000001</v>
      </c>
      <c r="D1676" s="115">
        <v>42792</v>
      </c>
      <c r="E1676" s="114" t="s">
        <v>297</v>
      </c>
      <c r="F1676" s="113" t="s">
        <v>296</v>
      </c>
    </row>
    <row r="1677" spans="1:6">
      <c r="A1677" s="113" t="s">
        <v>371</v>
      </c>
      <c r="B1677" s="113" t="s">
        <v>298</v>
      </c>
      <c r="C1677" s="113">
        <v>2.2120000000000002</v>
      </c>
      <c r="D1677" s="115">
        <v>42792</v>
      </c>
      <c r="E1677" s="114" t="s">
        <v>297</v>
      </c>
      <c r="F1677" s="113" t="s">
        <v>296</v>
      </c>
    </row>
    <row r="1678" spans="1:6">
      <c r="A1678" s="113" t="s">
        <v>370</v>
      </c>
      <c r="B1678" s="113" t="s">
        <v>298</v>
      </c>
      <c r="C1678" s="113">
        <v>2.2480000000000002</v>
      </c>
      <c r="D1678" s="115">
        <v>42792</v>
      </c>
      <c r="E1678" s="114" t="s">
        <v>297</v>
      </c>
      <c r="F1678" s="113" t="s">
        <v>296</v>
      </c>
    </row>
    <row r="1679" spans="1:6">
      <c r="A1679" s="113" t="s">
        <v>369</v>
      </c>
      <c r="B1679" s="113" t="s">
        <v>298</v>
      </c>
      <c r="C1679" s="113">
        <v>2.206</v>
      </c>
      <c r="D1679" s="115">
        <v>42792</v>
      </c>
      <c r="E1679" s="114" t="s">
        <v>297</v>
      </c>
      <c r="F1679" s="113" t="s">
        <v>296</v>
      </c>
    </row>
    <row r="1680" spans="1:6">
      <c r="A1680" s="113" t="s">
        <v>368</v>
      </c>
      <c r="B1680" s="113" t="s">
        <v>298</v>
      </c>
      <c r="C1680" s="113">
        <v>2.2309999999999999</v>
      </c>
      <c r="D1680" s="115">
        <v>42792</v>
      </c>
      <c r="E1680" s="114" t="s">
        <v>297</v>
      </c>
      <c r="F1680" s="113" t="s">
        <v>296</v>
      </c>
    </row>
    <row r="1681" spans="1:6">
      <c r="A1681" s="113" t="s">
        <v>367</v>
      </c>
      <c r="B1681" s="113" t="s">
        <v>298</v>
      </c>
      <c r="C1681" s="113">
        <v>2.1909999999999998</v>
      </c>
      <c r="D1681" s="115">
        <v>42792</v>
      </c>
      <c r="E1681" s="114" t="s">
        <v>297</v>
      </c>
      <c r="F1681" s="113" t="s">
        <v>296</v>
      </c>
    </row>
    <row r="1682" spans="1:6">
      <c r="A1682" s="113" t="s">
        <v>366</v>
      </c>
      <c r="B1682" s="113" t="s">
        <v>298</v>
      </c>
      <c r="C1682" s="113">
        <v>2.2320000000000002</v>
      </c>
      <c r="D1682" s="115">
        <v>42792</v>
      </c>
      <c r="E1682" s="114" t="s">
        <v>297</v>
      </c>
      <c r="F1682" s="113" t="s">
        <v>296</v>
      </c>
    </row>
    <row r="1683" spans="1:6">
      <c r="A1683" s="113" t="s">
        <v>365</v>
      </c>
      <c r="B1683" s="113" t="s">
        <v>298</v>
      </c>
      <c r="C1683" s="113">
        <v>2.1629999999999998</v>
      </c>
      <c r="D1683" s="115">
        <v>42792</v>
      </c>
      <c r="E1683" s="114" t="s">
        <v>297</v>
      </c>
      <c r="F1683" s="113" t="s">
        <v>296</v>
      </c>
    </row>
    <row r="1684" spans="1:6">
      <c r="A1684" s="113" t="s">
        <v>364</v>
      </c>
      <c r="B1684" s="113" t="s">
        <v>298</v>
      </c>
      <c r="C1684" s="113">
        <v>2.2290000000000001</v>
      </c>
      <c r="D1684" s="115">
        <v>42792</v>
      </c>
      <c r="E1684" s="114" t="s">
        <v>297</v>
      </c>
      <c r="F1684" s="113" t="s">
        <v>296</v>
      </c>
    </row>
    <row r="1685" spans="1:6">
      <c r="A1685" s="113" t="s">
        <v>363</v>
      </c>
      <c r="B1685" s="113" t="s">
        <v>298</v>
      </c>
      <c r="C1685" s="113">
        <v>2.1989999999999998</v>
      </c>
      <c r="D1685" s="115">
        <v>42792</v>
      </c>
      <c r="E1685" s="114" t="s">
        <v>297</v>
      </c>
      <c r="F1685" s="113" t="s">
        <v>296</v>
      </c>
    </row>
    <row r="1686" spans="1:6">
      <c r="A1686" s="113" t="s">
        <v>362</v>
      </c>
      <c r="B1686" s="113" t="s">
        <v>298</v>
      </c>
      <c r="C1686" s="113">
        <v>2.2549999999999999</v>
      </c>
      <c r="D1686" s="115">
        <v>42792</v>
      </c>
      <c r="E1686" s="114" t="s">
        <v>297</v>
      </c>
      <c r="F1686" s="113" t="s">
        <v>296</v>
      </c>
    </row>
    <row r="1687" spans="1:6">
      <c r="A1687" s="113" t="s">
        <v>361</v>
      </c>
      <c r="B1687" s="113" t="s">
        <v>298</v>
      </c>
      <c r="C1687" s="113">
        <v>2.2450000000000001</v>
      </c>
      <c r="D1687" s="115">
        <v>42792</v>
      </c>
      <c r="E1687" s="114" t="s">
        <v>297</v>
      </c>
      <c r="F1687" s="113" t="s">
        <v>296</v>
      </c>
    </row>
    <row r="1688" spans="1:6">
      <c r="A1688" s="113" t="s">
        <v>360</v>
      </c>
      <c r="B1688" s="113" t="s">
        <v>298</v>
      </c>
      <c r="C1688" s="113">
        <v>2.16</v>
      </c>
      <c r="D1688" s="115">
        <v>42792</v>
      </c>
      <c r="E1688" s="114" t="s">
        <v>297</v>
      </c>
      <c r="F1688" s="113" t="s">
        <v>296</v>
      </c>
    </row>
    <row r="1689" spans="1:6">
      <c r="A1689" s="113" t="s">
        <v>359</v>
      </c>
      <c r="B1689" s="113" t="s">
        <v>298</v>
      </c>
      <c r="C1689" s="113">
        <v>2.19</v>
      </c>
      <c r="D1689" s="115">
        <v>42792</v>
      </c>
      <c r="E1689" s="114" t="s">
        <v>297</v>
      </c>
      <c r="F1689" s="113" t="s">
        <v>296</v>
      </c>
    </row>
    <row r="1690" spans="1:6">
      <c r="A1690" s="113" t="s">
        <v>358</v>
      </c>
      <c r="B1690" s="113" t="s">
        <v>298</v>
      </c>
      <c r="C1690" s="113">
        <v>2.194</v>
      </c>
      <c r="D1690" s="115">
        <v>42792</v>
      </c>
      <c r="E1690" s="114" t="s">
        <v>297</v>
      </c>
      <c r="F1690" s="113" t="s">
        <v>296</v>
      </c>
    </row>
    <row r="1691" spans="1:6">
      <c r="A1691" s="113" t="s">
        <v>357</v>
      </c>
      <c r="B1691" s="113" t="s">
        <v>298</v>
      </c>
      <c r="C1691" s="113">
        <v>2.2410000000000001</v>
      </c>
      <c r="D1691" s="115">
        <v>42792</v>
      </c>
      <c r="E1691" s="114" t="s">
        <v>297</v>
      </c>
      <c r="F1691" s="113" t="s">
        <v>296</v>
      </c>
    </row>
    <row r="1692" spans="1:6">
      <c r="A1692" s="113" t="s">
        <v>356</v>
      </c>
      <c r="B1692" s="113" t="s">
        <v>298</v>
      </c>
      <c r="C1692" s="113">
        <v>2.1989999999999998</v>
      </c>
      <c r="D1692" s="115">
        <v>42792</v>
      </c>
      <c r="E1692" s="114" t="s">
        <v>297</v>
      </c>
      <c r="F1692" s="113" t="s">
        <v>296</v>
      </c>
    </row>
    <row r="1693" spans="1:6">
      <c r="A1693" s="113" t="s">
        <v>355</v>
      </c>
      <c r="B1693" s="113" t="s">
        <v>298</v>
      </c>
      <c r="C1693" s="113">
        <v>2.17</v>
      </c>
      <c r="D1693" s="115">
        <v>42792</v>
      </c>
      <c r="E1693" s="114" t="s">
        <v>297</v>
      </c>
      <c r="F1693" s="113" t="s">
        <v>296</v>
      </c>
    </row>
    <row r="1694" spans="1:6">
      <c r="A1694" s="113" t="s">
        <v>354</v>
      </c>
      <c r="B1694" s="113" t="s">
        <v>298</v>
      </c>
      <c r="C1694" s="113">
        <v>2.2549999999999999</v>
      </c>
      <c r="D1694" s="115">
        <v>42792</v>
      </c>
      <c r="E1694" s="114" t="s">
        <v>297</v>
      </c>
      <c r="F1694" s="113" t="s">
        <v>296</v>
      </c>
    </row>
    <row r="1695" spans="1:6">
      <c r="A1695" s="113" t="s">
        <v>353</v>
      </c>
      <c r="B1695" s="113" t="s">
        <v>298</v>
      </c>
      <c r="C1695" s="113">
        <v>2.177</v>
      </c>
      <c r="D1695" s="115">
        <v>42792</v>
      </c>
      <c r="E1695" s="114" t="s">
        <v>297</v>
      </c>
      <c r="F1695" s="113" t="s">
        <v>296</v>
      </c>
    </row>
    <row r="1696" spans="1:6">
      <c r="A1696" s="113" t="s">
        <v>352</v>
      </c>
      <c r="B1696" s="113" t="s">
        <v>298</v>
      </c>
      <c r="C1696" s="113">
        <v>2.1579999999999999</v>
      </c>
      <c r="D1696" s="115">
        <v>42792</v>
      </c>
      <c r="E1696" s="114" t="s">
        <v>297</v>
      </c>
      <c r="F1696" s="113" t="s">
        <v>296</v>
      </c>
    </row>
    <row r="1697" spans="1:6">
      <c r="A1697" s="113" t="s">
        <v>351</v>
      </c>
      <c r="B1697" s="113" t="s">
        <v>298</v>
      </c>
      <c r="C1697" s="113">
        <v>2.1869999999999998</v>
      </c>
      <c r="D1697" s="115">
        <v>42792</v>
      </c>
      <c r="E1697" s="114" t="s">
        <v>297</v>
      </c>
      <c r="F1697" s="113" t="s">
        <v>296</v>
      </c>
    </row>
    <row r="1698" spans="1:6">
      <c r="A1698" s="113" t="s">
        <v>350</v>
      </c>
      <c r="B1698" s="113" t="s">
        <v>298</v>
      </c>
      <c r="C1698" s="113">
        <v>2.2549999999999999</v>
      </c>
      <c r="D1698" s="115">
        <v>42792</v>
      </c>
      <c r="E1698" s="114" t="s">
        <v>297</v>
      </c>
      <c r="F1698" s="113" t="s">
        <v>296</v>
      </c>
    </row>
    <row r="1699" spans="1:6">
      <c r="A1699" s="113" t="s">
        <v>349</v>
      </c>
      <c r="B1699" s="113" t="s">
        <v>298</v>
      </c>
      <c r="C1699" s="113">
        <v>2.266</v>
      </c>
      <c r="D1699" s="115">
        <v>42792</v>
      </c>
      <c r="E1699" s="114" t="s">
        <v>297</v>
      </c>
      <c r="F1699" s="113" t="s">
        <v>296</v>
      </c>
    </row>
    <row r="1700" spans="1:6">
      <c r="A1700" s="113" t="s">
        <v>348</v>
      </c>
      <c r="B1700" s="113" t="s">
        <v>298</v>
      </c>
      <c r="C1700" s="113">
        <v>2.1579999999999999</v>
      </c>
      <c r="D1700" s="115">
        <v>42792</v>
      </c>
      <c r="E1700" s="114" t="s">
        <v>297</v>
      </c>
      <c r="F1700" s="113" t="s">
        <v>296</v>
      </c>
    </row>
    <row r="1701" spans="1:6">
      <c r="A1701" s="113" t="s">
        <v>347</v>
      </c>
      <c r="B1701" s="113" t="s">
        <v>298</v>
      </c>
      <c r="C1701" s="113">
        <v>2.2389999999999999</v>
      </c>
      <c r="D1701" s="115">
        <v>42792</v>
      </c>
      <c r="E1701" s="114" t="s">
        <v>297</v>
      </c>
      <c r="F1701" s="113" t="s">
        <v>296</v>
      </c>
    </row>
    <row r="1702" spans="1:6">
      <c r="A1702" s="113" t="s">
        <v>346</v>
      </c>
      <c r="B1702" s="113" t="s">
        <v>298</v>
      </c>
      <c r="C1702" s="113">
        <v>2.2050000000000001</v>
      </c>
      <c r="D1702" s="115">
        <v>42792</v>
      </c>
      <c r="E1702" s="114" t="s">
        <v>297</v>
      </c>
      <c r="F1702" s="113" t="s">
        <v>296</v>
      </c>
    </row>
    <row r="1703" spans="1:6">
      <c r="A1703" s="113" t="s">
        <v>345</v>
      </c>
      <c r="B1703" s="113" t="s">
        <v>298</v>
      </c>
      <c r="C1703" s="113">
        <v>2.2000000000000002</v>
      </c>
      <c r="D1703" s="115">
        <v>42792</v>
      </c>
      <c r="E1703" s="114" t="s">
        <v>297</v>
      </c>
      <c r="F1703" s="113" t="s">
        <v>296</v>
      </c>
    </row>
    <row r="1704" spans="1:6">
      <c r="A1704" s="113" t="s">
        <v>344</v>
      </c>
      <c r="B1704" s="113" t="s">
        <v>298</v>
      </c>
      <c r="C1704" s="113">
        <v>2.2170000000000001</v>
      </c>
      <c r="D1704" s="115">
        <v>42792</v>
      </c>
      <c r="E1704" s="114" t="s">
        <v>297</v>
      </c>
      <c r="F1704" s="113" t="s">
        <v>296</v>
      </c>
    </row>
    <row r="1705" spans="1:6">
      <c r="A1705" s="113" t="s">
        <v>343</v>
      </c>
      <c r="B1705" s="113" t="s">
        <v>298</v>
      </c>
      <c r="C1705" s="113">
        <v>2.2360000000000002</v>
      </c>
      <c r="D1705" s="115">
        <v>42792</v>
      </c>
      <c r="E1705" s="114" t="s">
        <v>297</v>
      </c>
      <c r="F1705" s="113" t="s">
        <v>296</v>
      </c>
    </row>
    <row r="1706" spans="1:6">
      <c r="A1706" s="113" t="s">
        <v>342</v>
      </c>
      <c r="B1706" s="113" t="s">
        <v>298</v>
      </c>
      <c r="C1706" s="113">
        <v>2.2130000000000001</v>
      </c>
      <c r="D1706" s="115">
        <v>42792</v>
      </c>
      <c r="E1706" s="114" t="s">
        <v>297</v>
      </c>
      <c r="F1706" s="113" t="s">
        <v>296</v>
      </c>
    </row>
    <row r="1707" spans="1:6">
      <c r="A1707" s="113" t="s">
        <v>341</v>
      </c>
      <c r="B1707" s="113" t="s">
        <v>298</v>
      </c>
      <c r="C1707" s="113">
        <v>2.1850000000000001</v>
      </c>
      <c r="D1707" s="115">
        <v>42792</v>
      </c>
      <c r="E1707" s="114" t="s">
        <v>297</v>
      </c>
      <c r="F1707" s="113" t="s">
        <v>296</v>
      </c>
    </row>
    <row r="1708" spans="1:6">
      <c r="A1708" s="113" t="s">
        <v>340</v>
      </c>
      <c r="B1708" s="113" t="s">
        <v>298</v>
      </c>
      <c r="C1708" s="113">
        <v>2.2040000000000002</v>
      </c>
      <c r="D1708" s="115">
        <v>42792</v>
      </c>
      <c r="E1708" s="114" t="s">
        <v>297</v>
      </c>
      <c r="F1708" s="113" t="s">
        <v>296</v>
      </c>
    </row>
    <row r="1709" spans="1:6">
      <c r="A1709" s="113" t="s">
        <v>339</v>
      </c>
      <c r="B1709" s="113" t="s">
        <v>298</v>
      </c>
      <c r="C1709" s="113">
        <v>2.1579999999999999</v>
      </c>
      <c r="D1709" s="115">
        <v>42792</v>
      </c>
      <c r="E1709" s="114" t="s">
        <v>297</v>
      </c>
      <c r="F1709" s="113" t="s">
        <v>296</v>
      </c>
    </row>
    <row r="1710" spans="1:6">
      <c r="A1710" s="113" t="s">
        <v>338</v>
      </c>
      <c r="B1710" s="113" t="s">
        <v>298</v>
      </c>
      <c r="C1710" s="113">
        <v>2.17</v>
      </c>
      <c r="D1710" s="115">
        <v>42792</v>
      </c>
      <c r="E1710" s="114" t="s">
        <v>297</v>
      </c>
      <c r="F1710" s="113" t="s">
        <v>296</v>
      </c>
    </row>
    <row r="1711" spans="1:6">
      <c r="A1711" s="113" t="s">
        <v>337</v>
      </c>
      <c r="B1711" s="113" t="s">
        <v>298</v>
      </c>
      <c r="C1711" s="113">
        <v>2.25</v>
      </c>
      <c r="D1711" s="115">
        <v>42792</v>
      </c>
      <c r="E1711" s="114" t="s">
        <v>297</v>
      </c>
      <c r="F1711" s="113" t="s">
        <v>296</v>
      </c>
    </row>
    <row r="1712" spans="1:6">
      <c r="A1712" s="113" t="s">
        <v>336</v>
      </c>
      <c r="B1712" s="113" t="s">
        <v>298</v>
      </c>
      <c r="C1712" s="113">
        <v>2.1930000000000001</v>
      </c>
      <c r="D1712" s="115">
        <v>42792</v>
      </c>
      <c r="E1712" s="114" t="s">
        <v>297</v>
      </c>
      <c r="F1712" s="113" t="s">
        <v>296</v>
      </c>
    </row>
    <row r="1713" spans="1:6">
      <c r="A1713" s="113" t="s">
        <v>335</v>
      </c>
      <c r="B1713" s="113" t="s">
        <v>298</v>
      </c>
      <c r="C1713" s="113">
        <v>2.1960000000000002</v>
      </c>
      <c r="D1713" s="115">
        <v>42792</v>
      </c>
      <c r="E1713" s="114" t="s">
        <v>297</v>
      </c>
      <c r="F1713" s="113" t="s">
        <v>296</v>
      </c>
    </row>
    <row r="1714" spans="1:6">
      <c r="A1714" s="113" t="s">
        <v>334</v>
      </c>
      <c r="B1714" s="113" t="s">
        <v>298</v>
      </c>
      <c r="C1714" s="113">
        <v>2.2469999999999999</v>
      </c>
      <c r="D1714" s="115">
        <v>42792</v>
      </c>
      <c r="E1714" s="114" t="s">
        <v>297</v>
      </c>
      <c r="F1714" s="113" t="s">
        <v>296</v>
      </c>
    </row>
    <row r="1715" spans="1:6">
      <c r="A1715" s="113" t="s">
        <v>333</v>
      </c>
      <c r="B1715" s="113" t="s">
        <v>298</v>
      </c>
      <c r="C1715" s="113">
        <v>2.2389999999999999</v>
      </c>
      <c r="D1715" s="115">
        <v>42792</v>
      </c>
      <c r="E1715" s="114" t="s">
        <v>297</v>
      </c>
      <c r="F1715" s="113" t="s">
        <v>296</v>
      </c>
    </row>
    <row r="1716" spans="1:6">
      <c r="A1716" s="113" t="s">
        <v>332</v>
      </c>
      <c r="B1716" s="113" t="s">
        <v>298</v>
      </c>
      <c r="C1716" s="113">
        <v>2.21</v>
      </c>
      <c r="D1716" s="115">
        <v>42792</v>
      </c>
      <c r="E1716" s="114" t="s">
        <v>297</v>
      </c>
      <c r="F1716" s="113" t="s">
        <v>296</v>
      </c>
    </row>
    <row r="1717" spans="1:6">
      <c r="A1717" s="113" t="s">
        <v>331</v>
      </c>
      <c r="B1717" s="113" t="s">
        <v>298</v>
      </c>
      <c r="C1717" s="113">
        <v>2.2309999999999999</v>
      </c>
      <c r="D1717" s="115">
        <v>42792</v>
      </c>
      <c r="E1717" s="114" t="s">
        <v>297</v>
      </c>
      <c r="F1717" s="113" t="s">
        <v>296</v>
      </c>
    </row>
    <row r="1718" spans="1:6">
      <c r="A1718" s="113" t="s">
        <v>330</v>
      </c>
      <c r="B1718" s="113" t="s">
        <v>298</v>
      </c>
      <c r="C1718" s="113">
        <v>2.2210000000000001</v>
      </c>
      <c r="D1718" s="115">
        <v>42792</v>
      </c>
      <c r="E1718" s="114" t="s">
        <v>297</v>
      </c>
      <c r="F1718" s="113" t="s">
        <v>296</v>
      </c>
    </row>
    <row r="1719" spans="1:6">
      <c r="A1719" s="113" t="s">
        <v>329</v>
      </c>
      <c r="B1719" s="113" t="s">
        <v>298</v>
      </c>
      <c r="C1719" s="113">
        <v>2.2109999999999999</v>
      </c>
      <c r="D1719" s="115">
        <v>42792</v>
      </c>
      <c r="E1719" s="114" t="s">
        <v>297</v>
      </c>
      <c r="F1719" s="113" t="s">
        <v>296</v>
      </c>
    </row>
    <row r="1720" spans="1:6">
      <c r="A1720" s="113" t="s">
        <v>328</v>
      </c>
      <c r="B1720" s="113" t="s">
        <v>298</v>
      </c>
      <c r="C1720" s="113">
        <v>2.226</v>
      </c>
      <c r="D1720" s="115">
        <v>42792</v>
      </c>
      <c r="E1720" s="114" t="s">
        <v>297</v>
      </c>
      <c r="F1720" s="113" t="s">
        <v>296</v>
      </c>
    </row>
    <row r="1721" spans="1:6">
      <c r="A1721" s="113" t="s">
        <v>327</v>
      </c>
      <c r="B1721" s="113" t="s">
        <v>298</v>
      </c>
      <c r="C1721" s="113">
        <v>2.1819999999999999</v>
      </c>
      <c r="D1721" s="115">
        <v>42792</v>
      </c>
      <c r="E1721" s="114" t="s">
        <v>297</v>
      </c>
      <c r="F1721" s="113" t="s">
        <v>296</v>
      </c>
    </row>
    <row r="1722" spans="1:6">
      <c r="A1722" s="113" t="s">
        <v>326</v>
      </c>
      <c r="B1722" s="113" t="s">
        <v>298</v>
      </c>
      <c r="C1722" s="113">
        <v>2.2309999999999999</v>
      </c>
      <c r="D1722" s="115">
        <v>42792</v>
      </c>
      <c r="E1722" s="114" t="s">
        <v>297</v>
      </c>
      <c r="F1722" s="113" t="s">
        <v>296</v>
      </c>
    </row>
    <row r="1723" spans="1:6">
      <c r="A1723" s="113" t="s">
        <v>325</v>
      </c>
      <c r="B1723" s="113" t="s">
        <v>298</v>
      </c>
      <c r="C1723" s="113">
        <v>2.2210000000000001</v>
      </c>
      <c r="D1723" s="115">
        <v>42792</v>
      </c>
      <c r="E1723" s="114" t="s">
        <v>297</v>
      </c>
      <c r="F1723" s="113" t="s">
        <v>296</v>
      </c>
    </row>
    <row r="1724" spans="1:6">
      <c r="A1724" s="113" t="s">
        <v>324</v>
      </c>
      <c r="B1724" s="113" t="s">
        <v>298</v>
      </c>
      <c r="C1724" s="113">
        <v>2.2130000000000001</v>
      </c>
      <c r="D1724" s="115">
        <v>42792</v>
      </c>
      <c r="E1724" s="114" t="s">
        <v>297</v>
      </c>
      <c r="F1724" s="113" t="s">
        <v>296</v>
      </c>
    </row>
    <row r="1725" spans="1:6">
      <c r="A1725" s="113" t="s">
        <v>323</v>
      </c>
      <c r="B1725" s="113" t="s">
        <v>298</v>
      </c>
      <c r="C1725" s="113">
        <v>2.194</v>
      </c>
      <c r="D1725" s="115">
        <v>42792</v>
      </c>
      <c r="E1725" s="114" t="s">
        <v>297</v>
      </c>
      <c r="F1725" s="113" t="s">
        <v>296</v>
      </c>
    </row>
    <row r="1726" spans="1:6">
      <c r="A1726" s="113" t="s">
        <v>322</v>
      </c>
      <c r="B1726" s="113" t="s">
        <v>298</v>
      </c>
      <c r="C1726" s="113">
        <v>2.1749999999999998</v>
      </c>
      <c r="D1726" s="115">
        <v>42792</v>
      </c>
      <c r="E1726" s="114" t="s">
        <v>297</v>
      </c>
      <c r="F1726" s="113" t="s">
        <v>296</v>
      </c>
    </row>
    <row r="1727" spans="1:6">
      <c r="A1727" s="113" t="s">
        <v>321</v>
      </c>
      <c r="B1727" s="113" t="s">
        <v>298</v>
      </c>
      <c r="C1727" s="113">
        <v>2.1680000000000001</v>
      </c>
      <c r="D1727" s="115">
        <v>42792</v>
      </c>
      <c r="E1727" s="114" t="s">
        <v>297</v>
      </c>
      <c r="F1727" s="113" t="s">
        <v>296</v>
      </c>
    </row>
    <row r="1728" spans="1:6">
      <c r="A1728" s="113" t="s">
        <v>320</v>
      </c>
      <c r="B1728" s="113" t="s">
        <v>298</v>
      </c>
      <c r="C1728" s="113">
        <v>2.16</v>
      </c>
      <c r="D1728" s="115">
        <v>42792</v>
      </c>
      <c r="E1728" s="114" t="s">
        <v>297</v>
      </c>
      <c r="F1728" s="113" t="s">
        <v>296</v>
      </c>
    </row>
    <row r="1729" spans="1:6">
      <c r="A1729" s="113" t="s">
        <v>319</v>
      </c>
      <c r="B1729" s="113" t="s">
        <v>298</v>
      </c>
      <c r="C1729" s="113">
        <v>2.2170000000000001</v>
      </c>
      <c r="D1729" s="115">
        <v>42792</v>
      </c>
      <c r="E1729" s="114" t="s">
        <v>297</v>
      </c>
      <c r="F1729" s="113" t="s">
        <v>296</v>
      </c>
    </row>
    <row r="1730" spans="1:6">
      <c r="A1730" s="113" t="s">
        <v>318</v>
      </c>
      <c r="B1730" s="113" t="s">
        <v>298</v>
      </c>
      <c r="C1730" s="113">
        <v>2.1680000000000001</v>
      </c>
      <c r="D1730" s="115">
        <v>42792</v>
      </c>
      <c r="E1730" s="114" t="s">
        <v>297</v>
      </c>
      <c r="F1730" s="113" t="s">
        <v>296</v>
      </c>
    </row>
    <row r="1731" spans="1:6">
      <c r="A1731" s="113" t="s">
        <v>317</v>
      </c>
      <c r="B1731" s="113" t="s">
        <v>298</v>
      </c>
      <c r="C1731" s="113">
        <v>2.1880000000000002</v>
      </c>
      <c r="D1731" s="115">
        <v>42792</v>
      </c>
      <c r="E1731" s="114" t="s">
        <v>297</v>
      </c>
      <c r="F1731" s="113" t="s">
        <v>296</v>
      </c>
    </row>
    <row r="1732" spans="1:6">
      <c r="A1732" s="113" t="s">
        <v>316</v>
      </c>
      <c r="B1732" s="113" t="s">
        <v>298</v>
      </c>
      <c r="C1732" s="113">
        <v>2.214</v>
      </c>
      <c r="D1732" s="115">
        <v>42792</v>
      </c>
      <c r="E1732" s="114" t="s">
        <v>297</v>
      </c>
      <c r="F1732" s="113" t="s">
        <v>296</v>
      </c>
    </row>
    <row r="1733" spans="1:6">
      <c r="A1733" s="113" t="s">
        <v>315</v>
      </c>
      <c r="B1733" s="113" t="s">
        <v>298</v>
      </c>
      <c r="C1733" s="113">
        <v>2.173</v>
      </c>
      <c r="D1733" s="115">
        <v>42792</v>
      </c>
      <c r="E1733" s="114" t="s">
        <v>297</v>
      </c>
      <c r="F1733" s="113" t="s">
        <v>296</v>
      </c>
    </row>
    <row r="1734" spans="1:6">
      <c r="A1734" s="113" t="s">
        <v>314</v>
      </c>
      <c r="B1734" s="113" t="s">
        <v>298</v>
      </c>
      <c r="C1734" s="113">
        <v>2.1419999999999999</v>
      </c>
      <c r="D1734" s="115">
        <v>42792</v>
      </c>
      <c r="E1734" s="114" t="s">
        <v>297</v>
      </c>
      <c r="F1734" s="113" t="s">
        <v>296</v>
      </c>
    </row>
    <row r="1735" spans="1:6">
      <c r="A1735" s="113" t="s">
        <v>313</v>
      </c>
      <c r="B1735" s="113" t="s">
        <v>298</v>
      </c>
      <c r="C1735" s="113">
        <v>2.1659999999999999</v>
      </c>
      <c r="D1735" s="115">
        <v>42792</v>
      </c>
      <c r="E1735" s="114" t="s">
        <v>297</v>
      </c>
      <c r="F1735" s="113" t="s">
        <v>296</v>
      </c>
    </row>
    <row r="1736" spans="1:6">
      <c r="A1736" s="113" t="s">
        <v>312</v>
      </c>
      <c r="B1736" s="113" t="s">
        <v>298</v>
      </c>
      <c r="C1736" s="113">
        <v>2.222</v>
      </c>
      <c r="D1736" s="115">
        <v>42792</v>
      </c>
      <c r="E1736" s="114" t="s">
        <v>297</v>
      </c>
      <c r="F1736" s="113" t="s">
        <v>296</v>
      </c>
    </row>
    <row r="1737" spans="1:6">
      <c r="A1737" s="113" t="s">
        <v>311</v>
      </c>
      <c r="B1737" s="113" t="s">
        <v>298</v>
      </c>
      <c r="C1737" s="113">
        <v>2.2330000000000001</v>
      </c>
      <c r="D1737" s="115">
        <v>42792</v>
      </c>
      <c r="E1737" s="114" t="s">
        <v>297</v>
      </c>
      <c r="F1737" s="113" t="s">
        <v>296</v>
      </c>
    </row>
    <row r="1738" spans="1:6">
      <c r="A1738" s="113" t="s">
        <v>310</v>
      </c>
      <c r="B1738" s="113" t="s">
        <v>298</v>
      </c>
      <c r="C1738" s="113">
        <v>2.1880000000000002</v>
      </c>
      <c r="D1738" s="115">
        <v>42792</v>
      </c>
      <c r="E1738" s="114" t="s">
        <v>297</v>
      </c>
      <c r="F1738" s="113" t="s">
        <v>296</v>
      </c>
    </row>
    <row r="1739" spans="1:6">
      <c r="A1739" s="113" t="s">
        <v>309</v>
      </c>
      <c r="B1739" s="113" t="s">
        <v>298</v>
      </c>
      <c r="C1739" s="113">
        <v>2.2160000000000002</v>
      </c>
      <c r="D1739" s="115">
        <v>42792</v>
      </c>
      <c r="E1739" s="114" t="s">
        <v>297</v>
      </c>
      <c r="F1739" s="113" t="s">
        <v>296</v>
      </c>
    </row>
    <row r="1740" spans="1:6">
      <c r="A1740" s="113" t="s">
        <v>308</v>
      </c>
      <c r="B1740" s="113" t="s">
        <v>298</v>
      </c>
      <c r="C1740" s="113">
        <v>2.2410000000000001</v>
      </c>
      <c r="D1740" s="115">
        <v>42792</v>
      </c>
      <c r="E1740" s="114" t="s">
        <v>297</v>
      </c>
      <c r="F1740" s="113" t="s">
        <v>296</v>
      </c>
    </row>
    <row r="1741" spans="1:6">
      <c r="A1741" s="113" t="s">
        <v>307</v>
      </c>
      <c r="B1741" s="113" t="s">
        <v>298</v>
      </c>
      <c r="C1741" s="113">
        <v>2.2149999999999999</v>
      </c>
      <c r="D1741" s="115">
        <v>42792</v>
      </c>
      <c r="E1741" s="114" t="s">
        <v>297</v>
      </c>
      <c r="F1741" s="113" t="s">
        <v>296</v>
      </c>
    </row>
    <row r="1742" spans="1:6">
      <c r="A1742" s="113" t="s">
        <v>306</v>
      </c>
      <c r="B1742" s="113" t="s">
        <v>298</v>
      </c>
      <c r="C1742" s="113">
        <v>2.218</v>
      </c>
      <c r="D1742" s="115">
        <v>42792</v>
      </c>
      <c r="E1742" s="114" t="s">
        <v>297</v>
      </c>
      <c r="F1742" s="113" t="s">
        <v>296</v>
      </c>
    </row>
    <row r="1743" spans="1:6">
      <c r="A1743" s="113" t="s">
        <v>305</v>
      </c>
      <c r="B1743" s="113" t="s">
        <v>298</v>
      </c>
      <c r="C1743" s="113">
        <v>2.1840000000000002</v>
      </c>
      <c r="D1743" s="115">
        <v>42792</v>
      </c>
      <c r="E1743" s="114" t="s">
        <v>297</v>
      </c>
      <c r="F1743" s="113" t="s">
        <v>296</v>
      </c>
    </row>
    <row r="1744" spans="1:6">
      <c r="A1744" s="113" t="s">
        <v>304</v>
      </c>
      <c r="B1744" s="113" t="s">
        <v>298</v>
      </c>
      <c r="C1744" s="113">
        <v>2.15</v>
      </c>
      <c r="D1744" s="115">
        <v>42792</v>
      </c>
      <c r="E1744" s="114" t="s">
        <v>297</v>
      </c>
      <c r="F1744" s="113" t="s">
        <v>296</v>
      </c>
    </row>
    <row r="1745" spans="1:6">
      <c r="A1745" s="113" t="s">
        <v>303</v>
      </c>
      <c r="B1745" s="113" t="s">
        <v>298</v>
      </c>
      <c r="C1745" s="113">
        <v>2.2000000000000002</v>
      </c>
      <c r="D1745" s="115">
        <v>42792</v>
      </c>
      <c r="E1745" s="114" t="s">
        <v>297</v>
      </c>
      <c r="F1745" s="113" t="s">
        <v>296</v>
      </c>
    </row>
    <row r="1746" spans="1:6">
      <c r="A1746" s="113" t="s">
        <v>302</v>
      </c>
      <c r="B1746" s="113" t="s">
        <v>298</v>
      </c>
      <c r="C1746" s="113">
        <v>2.1909999999999998</v>
      </c>
      <c r="D1746" s="115">
        <v>42792</v>
      </c>
      <c r="E1746" s="114" t="s">
        <v>297</v>
      </c>
      <c r="F1746" s="113" t="s">
        <v>296</v>
      </c>
    </row>
    <row r="1747" spans="1:6">
      <c r="A1747" s="113" t="s">
        <v>301</v>
      </c>
      <c r="B1747" s="113" t="s">
        <v>298</v>
      </c>
      <c r="C1747" s="113">
        <v>2.1589999999999998</v>
      </c>
      <c r="D1747" s="115">
        <v>42792</v>
      </c>
      <c r="E1747" s="114" t="s">
        <v>297</v>
      </c>
      <c r="F1747" s="113" t="s">
        <v>296</v>
      </c>
    </row>
    <row r="1748" spans="1:6">
      <c r="A1748" s="113" t="s">
        <v>300</v>
      </c>
      <c r="B1748" s="113" t="s">
        <v>298</v>
      </c>
      <c r="C1748" s="113">
        <v>2.2269999999999999</v>
      </c>
      <c r="D1748" s="115">
        <v>42792</v>
      </c>
      <c r="E1748" s="114" t="s">
        <v>297</v>
      </c>
      <c r="F1748" s="113" t="s">
        <v>296</v>
      </c>
    </row>
    <row r="1749" spans="1:6">
      <c r="A1749" s="113" t="s">
        <v>299</v>
      </c>
      <c r="B1749" s="113" t="s">
        <v>298</v>
      </c>
      <c r="C1749" s="113">
        <v>2.3010000000000002</v>
      </c>
      <c r="D1749" s="115">
        <v>42792</v>
      </c>
      <c r="E1749" s="114" t="s">
        <v>297</v>
      </c>
      <c r="F1749" s="113" t="s">
        <v>296</v>
      </c>
    </row>
  </sheetData>
  <mergeCells count="2">
    <mergeCell ref="A1:H3"/>
    <mergeCell ref="M1:T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O443"/>
  <sheetViews>
    <sheetView zoomScale="85" zoomScaleNormal="85" workbookViewId="0">
      <pane xSplit="3" ySplit="2" topLeftCell="J159" activePane="bottomRight" state="frozen"/>
      <selection pane="topRight" activeCell="D1" sqref="D1"/>
      <selection pane="bottomLeft" activeCell="A3" sqref="A3"/>
      <selection pane="bottomRight" activeCell="P201" sqref="P201"/>
    </sheetView>
  </sheetViews>
  <sheetFormatPr baseColWidth="10" defaultColWidth="11.44140625" defaultRowHeight="14.4"/>
  <cols>
    <col min="3" max="3" width="14.6640625" customWidth="1"/>
    <col min="27" max="27" width="24.44140625" customWidth="1"/>
    <col min="30" max="30" width="37.77734375" customWidth="1"/>
  </cols>
  <sheetData>
    <row r="1" spans="1:41">
      <c r="A1" s="121" t="s">
        <v>2164</v>
      </c>
      <c r="B1" s="122" t="s">
        <v>2661</v>
      </c>
      <c r="C1" s="122" t="s">
        <v>2166</v>
      </c>
      <c r="D1" s="122" t="s">
        <v>2659</v>
      </c>
      <c r="E1" s="120" t="s">
        <v>1141</v>
      </c>
      <c r="F1" s="120" t="s">
        <v>2168</v>
      </c>
      <c r="G1" s="120" t="s">
        <v>1141</v>
      </c>
      <c r="H1" s="120" t="s">
        <v>2168</v>
      </c>
      <c r="I1" s="120" t="s">
        <v>2169</v>
      </c>
      <c r="J1" s="120" t="s">
        <v>1147</v>
      </c>
      <c r="K1" s="120"/>
      <c r="L1" s="120" t="s">
        <v>298</v>
      </c>
      <c r="M1" s="120"/>
      <c r="N1" s="120" t="s">
        <v>2170</v>
      </c>
      <c r="O1" s="120"/>
      <c r="P1" s="120" t="s">
        <v>2171</v>
      </c>
      <c r="Q1" s="120"/>
      <c r="R1" s="121" t="s">
        <v>2172</v>
      </c>
      <c r="S1" s="121" t="s">
        <v>2173</v>
      </c>
      <c r="T1" s="121" t="s">
        <v>2172</v>
      </c>
      <c r="U1" s="121" t="s">
        <v>2173</v>
      </c>
      <c r="V1" s="122" t="s">
        <v>1147</v>
      </c>
      <c r="W1" s="122" t="s">
        <v>298</v>
      </c>
      <c r="X1" s="122" t="s">
        <v>2174</v>
      </c>
      <c r="Y1" s="122" t="s">
        <v>2171</v>
      </c>
      <c r="Z1" s="123" t="s">
        <v>2175</v>
      </c>
      <c r="AA1" s="123" t="s">
        <v>3176</v>
      </c>
      <c r="AB1" s="123" t="s">
        <v>2175</v>
      </c>
      <c r="AC1" s="123" t="s">
        <v>3671</v>
      </c>
      <c r="AD1" s="158"/>
      <c r="AE1" s="161"/>
      <c r="AH1" t="s">
        <v>2473</v>
      </c>
    </row>
    <row r="2" spans="1:41">
      <c r="A2" s="138" t="s">
        <v>2154</v>
      </c>
      <c r="B2" s="138"/>
      <c r="C2" s="138"/>
      <c r="D2" s="138"/>
      <c r="E2" s="138" t="s">
        <v>2155</v>
      </c>
      <c r="F2" s="138"/>
      <c r="G2" s="138" t="s">
        <v>2156</v>
      </c>
      <c r="H2" s="138"/>
      <c r="I2" s="120" t="s">
        <v>2157</v>
      </c>
      <c r="J2" s="138" t="s">
        <v>2158</v>
      </c>
      <c r="K2" s="138"/>
      <c r="L2" s="138" t="s">
        <v>2158</v>
      </c>
      <c r="M2" s="138"/>
      <c r="N2" s="138" t="s">
        <v>2158</v>
      </c>
      <c r="O2" s="138"/>
      <c r="P2" s="138" t="s">
        <v>2158</v>
      </c>
      <c r="Q2" s="138"/>
      <c r="R2" s="138" t="s">
        <v>2459</v>
      </c>
      <c r="S2" s="138"/>
      <c r="T2" s="138" t="s">
        <v>2458</v>
      </c>
      <c r="U2" s="138"/>
      <c r="V2" s="150" t="s">
        <v>2159</v>
      </c>
      <c r="W2" s="150"/>
      <c r="X2" s="150"/>
      <c r="Y2" s="150"/>
      <c r="Z2" s="153" t="s">
        <v>2160</v>
      </c>
      <c r="AA2" s="153"/>
      <c r="AB2" s="153" t="s">
        <v>2161</v>
      </c>
      <c r="AC2" s="153"/>
      <c r="AD2" s="158" t="s">
        <v>2162</v>
      </c>
      <c r="AE2" s="161" t="s">
        <v>2163</v>
      </c>
      <c r="AH2" s="169" t="s">
        <v>2456</v>
      </c>
      <c r="AI2" t="s">
        <v>2477</v>
      </c>
      <c r="AJ2" s="169" t="s">
        <v>2474</v>
      </c>
      <c r="AK2" t="s">
        <v>2477</v>
      </c>
      <c r="AL2" s="169"/>
      <c r="AM2" s="169"/>
      <c r="AN2" s="169"/>
      <c r="AO2" s="169"/>
    </row>
    <row r="3" spans="1:41">
      <c r="A3" s="137">
        <v>1</v>
      </c>
      <c r="B3" s="139" t="s">
        <v>2176</v>
      </c>
      <c r="C3" s="139" t="s">
        <v>2177</v>
      </c>
      <c r="D3" s="140" t="s">
        <v>2178</v>
      </c>
      <c r="E3" s="143">
        <v>42766</v>
      </c>
      <c r="F3" s="144">
        <v>0.52083333333333337</v>
      </c>
      <c r="G3" s="143">
        <v>42818</v>
      </c>
      <c r="H3" s="144">
        <v>0.37847222222222227</v>
      </c>
      <c r="I3" s="126">
        <v>854</v>
      </c>
      <c r="J3" s="126">
        <v>436</v>
      </c>
      <c r="K3" s="145" t="str">
        <f>_xlfn.TEXTJOIN(,TRUE, "G",J3)</f>
        <v>G436</v>
      </c>
      <c r="L3" s="126">
        <v>17</v>
      </c>
      <c r="M3" s="145" t="str">
        <f>_xlfn.TEXTJOIN(,TRUE, "R",L3)</f>
        <v>R17</v>
      </c>
      <c r="N3" s="126">
        <v>752</v>
      </c>
      <c r="O3" s="145" t="str">
        <f>_xlfn.TEXTJOIN(,TRUE, "G",N3)</f>
        <v>G752</v>
      </c>
      <c r="P3" s="126">
        <v>133</v>
      </c>
      <c r="Q3" s="145" t="str">
        <f>_xlfn.TEXTJOIN(,TRUE, "R",P3)</f>
        <v>R133</v>
      </c>
      <c r="R3" s="126">
        <v>23.4</v>
      </c>
      <c r="S3" s="126">
        <v>17.3</v>
      </c>
      <c r="T3" s="141">
        <v>26</v>
      </c>
      <c r="U3" s="142">
        <v>12.2</v>
      </c>
      <c r="V3" s="163" t="s">
        <v>2179</v>
      </c>
      <c r="W3" s="151" t="s">
        <v>2179</v>
      </c>
      <c r="X3" s="129"/>
      <c r="Y3" s="129"/>
      <c r="Z3" s="149">
        <v>41</v>
      </c>
      <c r="AA3" s="152" t="s">
        <v>2180</v>
      </c>
      <c r="AB3" s="164">
        <v>26.4</v>
      </c>
      <c r="AC3" s="152">
        <v>1</v>
      </c>
      <c r="AD3" s="157" t="s">
        <v>2181</v>
      </c>
      <c r="AE3" s="166" t="s">
        <v>2182</v>
      </c>
      <c r="AH3" s="141">
        <f t="shared" ref="AH3:AH66" si="0">J3</f>
        <v>436</v>
      </c>
      <c r="AI3" t="b">
        <f>COUNTIF($AH$3:$AH$443, AH3)&gt;1</f>
        <v>0</v>
      </c>
      <c r="AJ3" s="145">
        <f t="shared" ref="AJ3:AJ66" si="1">L3</f>
        <v>17</v>
      </c>
      <c r="AK3" t="b">
        <f>COUNTIF($AJ$3:$AJ$443, AJ3)&gt;1</f>
        <v>0</v>
      </c>
    </row>
    <row r="4" spans="1:41">
      <c r="A4" s="124">
        <v>2</v>
      </c>
      <c r="B4" s="125" t="s">
        <v>2176</v>
      </c>
      <c r="C4" s="125" t="s">
        <v>2183</v>
      </c>
      <c r="D4" s="125" t="s">
        <v>2178</v>
      </c>
      <c r="E4" s="143">
        <v>42766</v>
      </c>
      <c r="F4" s="128">
        <v>0.52083333333333337</v>
      </c>
      <c r="G4" s="127">
        <v>42818</v>
      </c>
      <c r="H4" s="128">
        <v>0.38194444444444442</v>
      </c>
      <c r="I4" s="126">
        <v>855</v>
      </c>
      <c r="J4" s="126">
        <v>568</v>
      </c>
      <c r="K4" s="145" t="str">
        <f>_xlfn.TEXTJOIN(,TRUE, "G",J4)</f>
        <v>G568</v>
      </c>
      <c r="L4" s="126">
        <v>121</v>
      </c>
      <c r="M4" s="145" t="str">
        <f t="shared" ref="M4:M67" si="2">_xlfn.TEXTJOIN(,TRUE, "R",L4)</f>
        <v>R121</v>
      </c>
      <c r="N4" s="126">
        <v>737</v>
      </c>
      <c r="O4" s="145" t="str">
        <f t="shared" ref="O4:O67" si="3">_xlfn.TEXTJOIN(,TRUE, "G",N4)</f>
        <v>G737</v>
      </c>
      <c r="P4" s="126">
        <v>527</v>
      </c>
      <c r="Q4" s="145" t="str">
        <f t="shared" ref="Q4:Q67" si="4">_xlfn.TEXTJOIN(,TRUE, "R",P4)</f>
        <v>R527</v>
      </c>
      <c r="R4" s="126">
        <v>23.5</v>
      </c>
      <c r="S4" s="126">
        <v>17.399999999999999</v>
      </c>
      <c r="T4" s="131">
        <v>26.3</v>
      </c>
      <c r="U4" s="126">
        <v>8.8000000000000007</v>
      </c>
      <c r="V4" s="129"/>
      <c r="W4" s="129"/>
      <c r="X4" s="129"/>
      <c r="Y4" s="129"/>
      <c r="Z4" s="126">
        <v>39.799999999999997</v>
      </c>
      <c r="AA4" s="129" t="s">
        <v>2180</v>
      </c>
      <c r="AB4" s="156">
        <v>22.4</v>
      </c>
      <c r="AC4" s="165">
        <v>1</v>
      </c>
      <c r="AD4" s="156"/>
      <c r="AE4" s="159" t="s">
        <v>3394</v>
      </c>
      <c r="AH4" s="126">
        <f t="shared" si="0"/>
        <v>568</v>
      </c>
      <c r="AI4" t="b">
        <f t="shared" ref="AI4:AI67" si="5">COUNTIF($AH$3:$AH$443, AH4)&gt;1</f>
        <v>0</v>
      </c>
      <c r="AJ4" s="126">
        <f t="shared" si="1"/>
        <v>121</v>
      </c>
      <c r="AK4" t="b">
        <f t="shared" ref="AK4:AK67" si="6">COUNTIF($AJ$3:$AJ$443, AJ4)&gt;1</f>
        <v>0</v>
      </c>
    </row>
    <row r="5" spans="1:41">
      <c r="A5" s="172">
        <v>3</v>
      </c>
      <c r="B5" s="173" t="s">
        <v>2176</v>
      </c>
      <c r="C5" s="173" t="s">
        <v>2184</v>
      </c>
      <c r="D5" s="173" t="s">
        <v>2178</v>
      </c>
      <c r="E5" s="176">
        <v>42766</v>
      </c>
      <c r="F5" s="177">
        <v>0.52430555555555558</v>
      </c>
      <c r="G5" s="172"/>
      <c r="H5" s="172"/>
      <c r="I5" s="172">
        <v>856</v>
      </c>
      <c r="J5" s="172">
        <v>631</v>
      </c>
      <c r="K5" s="145" t="str">
        <f t="shared" ref="K5:K67" si="7">_xlfn.TEXTJOIN(,TRUE, "G",J5)</f>
        <v>G631</v>
      </c>
      <c r="L5" s="172">
        <v>158</v>
      </c>
      <c r="M5" s="145" t="str">
        <f t="shared" si="2"/>
        <v>R158</v>
      </c>
      <c r="N5" s="172">
        <v>661</v>
      </c>
      <c r="O5" s="145" t="str">
        <f t="shared" si="3"/>
        <v>G661</v>
      </c>
      <c r="P5" s="172">
        <v>498</v>
      </c>
      <c r="Q5" s="145" t="str">
        <f t="shared" si="4"/>
        <v>R498</v>
      </c>
      <c r="R5" s="172">
        <v>24.7</v>
      </c>
      <c r="S5" s="172">
        <v>17.399999999999999</v>
      </c>
      <c r="T5" s="178"/>
      <c r="U5" s="172">
        <v>11.9</v>
      </c>
      <c r="V5" s="175"/>
      <c r="W5" s="175"/>
      <c r="X5" s="175"/>
      <c r="Y5" s="175"/>
      <c r="Z5" s="172"/>
      <c r="AA5" s="175"/>
      <c r="AB5" s="172"/>
      <c r="AC5" s="175"/>
      <c r="AD5" s="172"/>
      <c r="AE5" t="s">
        <v>2185</v>
      </c>
      <c r="AH5" s="126">
        <f t="shared" si="0"/>
        <v>631</v>
      </c>
      <c r="AI5" t="b">
        <f t="shared" si="5"/>
        <v>0</v>
      </c>
      <c r="AJ5" s="126">
        <f t="shared" si="1"/>
        <v>158</v>
      </c>
      <c r="AK5" t="b">
        <f t="shared" si="6"/>
        <v>0</v>
      </c>
    </row>
    <row r="6" spans="1:41">
      <c r="A6" s="124">
        <v>4</v>
      </c>
      <c r="B6" s="125" t="s">
        <v>2176</v>
      </c>
      <c r="C6" s="125" t="s">
        <v>2186</v>
      </c>
      <c r="D6" s="125" t="s">
        <v>2178</v>
      </c>
      <c r="E6" s="143">
        <v>42766</v>
      </c>
      <c r="F6" s="128">
        <v>0.52777777777777779</v>
      </c>
      <c r="G6" s="127">
        <v>42818</v>
      </c>
      <c r="H6" s="128">
        <v>0.375</v>
      </c>
      <c r="I6" s="126">
        <v>857</v>
      </c>
      <c r="J6" s="126">
        <v>652</v>
      </c>
      <c r="K6" s="145" t="str">
        <f t="shared" si="7"/>
        <v>G652</v>
      </c>
      <c r="L6" s="126">
        <v>115</v>
      </c>
      <c r="M6" s="145" t="str">
        <f t="shared" si="2"/>
        <v>R115</v>
      </c>
      <c r="N6" s="126">
        <v>532</v>
      </c>
      <c r="O6" s="145" t="str">
        <f t="shared" si="3"/>
        <v>G532</v>
      </c>
      <c r="P6" s="126">
        <v>508</v>
      </c>
      <c r="Q6" s="145" t="str">
        <f t="shared" si="4"/>
        <v>R508</v>
      </c>
      <c r="R6" s="126">
        <v>25.4</v>
      </c>
      <c r="S6" s="126">
        <v>17.399999999999999</v>
      </c>
      <c r="T6" s="130">
        <v>25.7</v>
      </c>
      <c r="U6" s="126"/>
      <c r="V6" s="129"/>
      <c r="W6" s="129" t="s">
        <v>2187</v>
      </c>
      <c r="X6" s="129"/>
      <c r="Y6" s="129"/>
      <c r="Z6" s="126"/>
      <c r="AA6" s="154"/>
      <c r="AB6" s="126"/>
      <c r="AC6" s="129"/>
      <c r="AD6" s="126"/>
      <c r="AE6" s="160" t="s">
        <v>2188</v>
      </c>
      <c r="AH6" s="126">
        <f t="shared" si="0"/>
        <v>652</v>
      </c>
      <c r="AI6" t="b">
        <f t="shared" si="5"/>
        <v>0</v>
      </c>
      <c r="AJ6" s="126">
        <f t="shared" si="1"/>
        <v>115</v>
      </c>
      <c r="AK6" t="b">
        <f t="shared" si="6"/>
        <v>0</v>
      </c>
    </row>
    <row r="7" spans="1:41">
      <c r="A7" s="124">
        <v>5</v>
      </c>
      <c r="B7" s="125" t="s">
        <v>2176</v>
      </c>
      <c r="C7" s="125" t="s">
        <v>2189</v>
      </c>
      <c r="D7" s="125" t="s">
        <v>2178</v>
      </c>
      <c r="E7" s="143">
        <v>42766</v>
      </c>
      <c r="F7" s="128">
        <v>0.53125</v>
      </c>
      <c r="G7" s="127">
        <v>42818</v>
      </c>
      <c r="H7" s="128">
        <v>0.375</v>
      </c>
      <c r="I7" s="126">
        <v>858</v>
      </c>
      <c r="J7" s="126">
        <v>497</v>
      </c>
      <c r="K7" s="145" t="str">
        <f t="shared" si="7"/>
        <v>G497</v>
      </c>
      <c r="L7" s="126">
        <v>502</v>
      </c>
      <c r="M7" s="145" t="str">
        <f t="shared" si="2"/>
        <v>R502</v>
      </c>
      <c r="N7" s="126">
        <v>577</v>
      </c>
      <c r="O7" s="145" t="str">
        <f t="shared" si="3"/>
        <v>G577</v>
      </c>
      <c r="P7" s="126">
        <v>38</v>
      </c>
      <c r="Q7" s="145" t="str">
        <f t="shared" si="4"/>
        <v>R38</v>
      </c>
      <c r="R7" s="126">
        <v>24.3</v>
      </c>
      <c r="S7" s="126">
        <v>13.8</v>
      </c>
      <c r="T7" s="130">
        <v>25.9</v>
      </c>
      <c r="U7" s="126">
        <v>10.4</v>
      </c>
      <c r="V7" s="129"/>
      <c r="W7" s="129"/>
      <c r="X7" s="129"/>
      <c r="Y7" s="129"/>
      <c r="Z7" s="126">
        <v>36.4</v>
      </c>
      <c r="AA7" s="129" t="s">
        <v>2180</v>
      </c>
      <c r="AB7" s="126">
        <v>28.4</v>
      </c>
      <c r="AC7" s="129">
        <v>1</v>
      </c>
      <c r="AD7" s="126"/>
      <c r="AH7" s="126">
        <f t="shared" si="0"/>
        <v>497</v>
      </c>
      <c r="AI7" t="b">
        <f t="shared" si="5"/>
        <v>0</v>
      </c>
      <c r="AJ7" s="126">
        <f t="shared" si="1"/>
        <v>502</v>
      </c>
      <c r="AK7" t="b">
        <f t="shared" si="6"/>
        <v>0</v>
      </c>
    </row>
    <row r="8" spans="1:41">
      <c r="A8" s="124">
        <v>6</v>
      </c>
      <c r="B8" s="125" t="s">
        <v>2176</v>
      </c>
      <c r="C8" s="125" t="s">
        <v>2190</v>
      </c>
      <c r="D8" s="125" t="s">
        <v>2178</v>
      </c>
      <c r="E8" s="143">
        <v>42766</v>
      </c>
      <c r="F8" s="128">
        <v>0.53125</v>
      </c>
      <c r="G8" s="127">
        <v>42818</v>
      </c>
      <c r="H8" s="128">
        <v>0.38541666666666669</v>
      </c>
      <c r="I8" s="126">
        <v>859</v>
      </c>
      <c r="J8" s="126">
        <v>447</v>
      </c>
      <c r="K8" s="145" t="str">
        <f t="shared" si="7"/>
        <v>G447</v>
      </c>
      <c r="L8" s="126">
        <v>177</v>
      </c>
      <c r="M8" s="145" t="str">
        <f t="shared" si="2"/>
        <v>R177</v>
      </c>
      <c r="N8" s="126">
        <v>634</v>
      </c>
      <c r="O8" s="145" t="str">
        <f t="shared" si="3"/>
        <v>G634</v>
      </c>
      <c r="P8" s="126">
        <v>59</v>
      </c>
      <c r="Q8" s="145" t="str">
        <f t="shared" si="4"/>
        <v>R59</v>
      </c>
      <c r="R8" s="126">
        <v>23.4</v>
      </c>
      <c r="S8" s="126">
        <v>13.8</v>
      </c>
      <c r="T8" s="126">
        <v>26.8</v>
      </c>
      <c r="U8" s="126">
        <v>13.1</v>
      </c>
      <c r="V8" s="129"/>
      <c r="W8" s="129" t="s">
        <v>2187</v>
      </c>
      <c r="X8" s="129" t="s">
        <v>2187</v>
      </c>
      <c r="Y8" s="129" t="s">
        <v>2187</v>
      </c>
      <c r="Z8" s="92">
        <v>31</v>
      </c>
      <c r="AA8" s="155" t="s">
        <v>2180</v>
      </c>
      <c r="AB8" s="126">
        <v>32.4</v>
      </c>
      <c r="AC8" s="129">
        <v>1</v>
      </c>
      <c r="AD8" s="126"/>
      <c r="AE8" s="147"/>
      <c r="AH8" s="126">
        <f t="shared" si="0"/>
        <v>447</v>
      </c>
      <c r="AI8" t="b">
        <f t="shared" si="5"/>
        <v>0</v>
      </c>
      <c r="AJ8" s="126">
        <f t="shared" si="1"/>
        <v>177</v>
      </c>
      <c r="AK8" t="b">
        <f t="shared" si="6"/>
        <v>0</v>
      </c>
    </row>
    <row r="9" spans="1:41">
      <c r="A9" s="124">
        <v>7</v>
      </c>
      <c r="B9" s="125" t="s">
        <v>2176</v>
      </c>
      <c r="C9" s="125" t="s">
        <v>2191</v>
      </c>
      <c r="D9" s="125" t="s">
        <v>2178</v>
      </c>
      <c r="E9" s="143">
        <v>42766</v>
      </c>
      <c r="F9" s="128">
        <v>0.53125</v>
      </c>
      <c r="G9" s="127">
        <v>42818</v>
      </c>
      <c r="H9" s="128">
        <v>0.3888888888888889</v>
      </c>
      <c r="I9" s="126">
        <v>860</v>
      </c>
      <c r="J9" s="126">
        <v>452</v>
      </c>
      <c r="K9" s="145" t="str">
        <f t="shared" si="7"/>
        <v>G452</v>
      </c>
      <c r="L9" s="126">
        <v>531</v>
      </c>
      <c r="M9" s="145" t="str">
        <f t="shared" si="2"/>
        <v>R531</v>
      </c>
      <c r="N9" s="126">
        <v>665</v>
      </c>
      <c r="O9" s="145" t="str">
        <f t="shared" si="3"/>
        <v>G665</v>
      </c>
      <c r="P9" s="126">
        <v>398</v>
      </c>
      <c r="Q9" s="145" t="str">
        <f t="shared" si="4"/>
        <v>R398</v>
      </c>
      <c r="R9" s="126">
        <v>26.4</v>
      </c>
      <c r="S9" s="126">
        <v>9.8000000000000007</v>
      </c>
      <c r="T9" s="126">
        <v>26</v>
      </c>
      <c r="U9" s="126">
        <v>9.9</v>
      </c>
      <c r="V9" s="129"/>
      <c r="W9" s="129"/>
      <c r="X9" s="129" t="s">
        <v>2187</v>
      </c>
      <c r="Y9" s="129" t="s">
        <v>2187</v>
      </c>
      <c r="Z9" s="126">
        <v>43.4</v>
      </c>
      <c r="AA9" s="129" t="s">
        <v>2180</v>
      </c>
      <c r="AB9" s="126">
        <v>36</v>
      </c>
      <c r="AC9" s="129">
        <v>1</v>
      </c>
      <c r="AD9" s="126"/>
      <c r="AH9" s="126">
        <f t="shared" si="0"/>
        <v>452</v>
      </c>
      <c r="AI9" t="b">
        <f t="shared" si="5"/>
        <v>0</v>
      </c>
      <c r="AJ9" s="126">
        <f t="shared" si="1"/>
        <v>531</v>
      </c>
      <c r="AK9" t="b">
        <f t="shared" si="6"/>
        <v>0</v>
      </c>
    </row>
    <row r="10" spans="1:41">
      <c r="A10" s="124">
        <v>8</v>
      </c>
      <c r="B10" s="125" t="s">
        <v>2176</v>
      </c>
      <c r="C10" s="125" t="s">
        <v>2192</v>
      </c>
      <c r="D10" s="125" t="s">
        <v>2178</v>
      </c>
      <c r="E10" s="143">
        <v>42766</v>
      </c>
      <c r="F10" s="128">
        <v>0.53472222222222221</v>
      </c>
      <c r="G10" s="127">
        <v>42818</v>
      </c>
      <c r="H10" s="128">
        <v>0.38541666666666669</v>
      </c>
      <c r="I10" s="126">
        <v>861</v>
      </c>
      <c r="J10" s="126">
        <v>389</v>
      </c>
      <c r="K10" s="145" t="str">
        <f t="shared" si="7"/>
        <v>G389</v>
      </c>
      <c r="L10" s="126">
        <v>406</v>
      </c>
      <c r="M10" s="145" t="str">
        <f t="shared" si="2"/>
        <v>R406</v>
      </c>
      <c r="N10" s="126">
        <v>701</v>
      </c>
      <c r="O10" s="145" t="str">
        <f t="shared" si="3"/>
        <v>G701</v>
      </c>
      <c r="P10" s="126">
        <v>512</v>
      </c>
      <c r="Q10" s="145" t="str">
        <f t="shared" si="4"/>
        <v>R512</v>
      </c>
      <c r="R10" s="126">
        <v>24.9</v>
      </c>
      <c r="S10" s="126">
        <v>12.4</v>
      </c>
      <c r="T10" s="126">
        <v>26.1</v>
      </c>
      <c r="U10" s="126">
        <v>8.8000000000000007</v>
      </c>
      <c r="V10" s="129" t="s">
        <v>2179</v>
      </c>
      <c r="W10" s="129" t="s">
        <v>2187</v>
      </c>
      <c r="X10" s="129"/>
      <c r="Y10" s="129"/>
      <c r="Z10" s="126">
        <v>38.4</v>
      </c>
      <c r="AA10" s="129" t="s">
        <v>2180</v>
      </c>
      <c r="AB10" s="126">
        <v>36</v>
      </c>
      <c r="AC10" s="129"/>
      <c r="AD10" s="126"/>
      <c r="AH10" s="126">
        <f t="shared" si="0"/>
        <v>389</v>
      </c>
      <c r="AI10" t="b">
        <f t="shared" si="5"/>
        <v>0</v>
      </c>
      <c r="AJ10" s="126">
        <f t="shared" si="1"/>
        <v>406</v>
      </c>
      <c r="AK10" t="b">
        <f t="shared" si="6"/>
        <v>0</v>
      </c>
    </row>
    <row r="11" spans="1:41">
      <c r="A11" s="124">
        <v>9</v>
      </c>
      <c r="B11" s="125" t="s">
        <v>2176</v>
      </c>
      <c r="C11" s="125" t="s">
        <v>2193</v>
      </c>
      <c r="D11" s="125" t="s">
        <v>2194</v>
      </c>
      <c r="E11" s="143">
        <v>42766</v>
      </c>
      <c r="F11" s="128">
        <v>0.64027777777777783</v>
      </c>
      <c r="G11" s="127">
        <v>42818</v>
      </c>
      <c r="H11" s="128">
        <v>0.40625</v>
      </c>
      <c r="I11" s="126">
        <v>862</v>
      </c>
      <c r="J11">
        <v>514</v>
      </c>
      <c r="K11" s="145" t="str">
        <f t="shared" si="7"/>
        <v>G514</v>
      </c>
      <c r="L11" s="126">
        <v>169</v>
      </c>
      <c r="M11" s="145" t="str">
        <f t="shared" si="2"/>
        <v>R169</v>
      </c>
      <c r="N11" s="126">
        <v>476</v>
      </c>
      <c r="O11" s="145" t="str">
        <f t="shared" si="3"/>
        <v>G476</v>
      </c>
      <c r="P11" s="126">
        <v>101</v>
      </c>
      <c r="Q11" s="145" t="str">
        <f t="shared" si="4"/>
        <v>R101</v>
      </c>
      <c r="R11" s="126">
        <v>22.6</v>
      </c>
      <c r="S11" s="126">
        <v>19.5</v>
      </c>
      <c r="T11" s="126">
        <v>26.2</v>
      </c>
      <c r="U11" s="126">
        <v>9.5</v>
      </c>
      <c r="V11" s="129" t="s">
        <v>2187</v>
      </c>
      <c r="W11" s="129" t="s">
        <v>2195</v>
      </c>
      <c r="X11" s="129"/>
      <c r="Y11" s="129"/>
      <c r="Z11" s="126">
        <v>28.4</v>
      </c>
      <c r="AA11" s="129" t="s">
        <v>2180</v>
      </c>
      <c r="AB11" s="126">
        <v>10.8</v>
      </c>
      <c r="AC11" s="129">
        <v>0</v>
      </c>
      <c r="AD11" s="126"/>
      <c r="AH11" s="126">
        <f t="shared" si="0"/>
        <v>514</v>
      </c>
      <c r="AI11" t="b">
        <f t="shared" si="5"/>
        <v>0</v>
      </c>
      <c r="AJ11" s="126">
        <f t="shared" si="1"/>
        <v>169</v>
      </c>
      <c r="AK11" t="b">
        <f t="shared" si="6"/>
        <v>0</v>
      </c>
    </row>
    <row r="12" spans="1:41">
      <c r="A12" s="124">
        <v>10</v>
      </c>
      <c r="B12" s="125" t="s">
        <v>2176</v>
      </c>
      <c r="C12" s="125" t="s">
        <v>2196</v>
      </c>
      <c r="D12" s="125" t="s">
        <v>2194</v>
      </c>
      <c r="E12" s="143">
        <v>42766</v>
      </c>
      <c r="F12" s="128">
        <v>0.64236111111111105</v>
      </c>
      <c r="G12" s="127">
        <v>42818</v>
      </c>
      <c r="H12" s="128">
        <v>0.41666666666666669</v>
      </c>
      <c r="I12" s="126">
        <v>863</v>
      </c>
      <c r="J12" s="126">
        <v>286</v>
      </c>
      <c r="K12" s="145" t="str">
        <f t="shared" si="7"/>
        <v>G286</v>
      </c>
      <c r="L12" s="126">
        <v>91</v>
      </c>
      <c r="M12" s="145" t="str">
        <f t="shared" si="2"/>
        <v>R91</v>
      </c>
      <c r="N12" s="126">
        <v>606</v>
      </c>
      <c r="O12" s="145" t="str">
        <f t="shared" si="3"/>
        <v>G606</v>
      </c>
      <c r="P12" s="126">
        <v>515</v>
      </c>
      <c r="Q12" s="145" t="str">
        <f t="shared" si="4"/>
        <v>R515</v>
      </c>
      <c r="R12" s="126">
        <v>22.2</v>
      </c>
      <c r="S12" s="126">
        <v>20.7</v>
      </c>
      <c r="T12" s="126">
        <v>26.4</v>
      </c>
      <c r="U12" s="126">
        <v>8.6</v>
      </c>
      <c r="V12" s="129"/>
      <c r="W12" s="129"/>
      <c r="X12" s="129"/>
      <c r="Y12" s="129"/>
      <c r="Z12" s="126">
        <v>30</v>
      </c>
      <c r="AA12" s="129" t="s">
        <v>2180</v>
      </c>
      <c r="AB12" s="126">
        <v>16.8</v>
      </c>
      <c r="AC12" s="129">
        <v>0</v>
      </c>
      <c r="AD12" s="126"/>
      <c r="AH12" s="126">
        <f t="shared" si="0"/>
        <v>286</v>
      </c>
      <c r="AI12" t="b">
        <f t="shared" si="5"/>
        <v>0</v>
      </c>
      <c r="AJ12" s="126">
        <f t="shared" si="1"/>
        <v>91</v>
      </c>
      <c r="AK12" t="b">
        <f t="shared" si="6"/>
        <v>0</v>
      </c>
    </row>
    <row r="13" spans="1:41">
      <c r="A13" s="124">
        <v>11</v>
      </c>
      <c r="B13" s="125" t="s">
        <v>2176</v>
      </c>
      <c r="C13" s="125" t="s">
        <v>2197</v>
      </c>
      <c r="D13" s="125" t="s">
        <v>2194</v>
      </c>
      <c r="E13" s="143">
        <v>42766</v>
      </c>
      <c r="F13" s="128">
        <v>0.64583333333333337</v>
      </c>
      <c r="G13" s="127">
        <v>42818</v>
      </c>
      <c r="H13" s="128">
        <v>0.4236111111111111</v>
      </c>
      <c r="I13" s="126">
        <v>864</v>
      </c>
      <c r="J13" s="126">
        <v>543</v>
      </c>
      <c r="K13" s="145" t="str">
        <f t="shared" si="7"/>
        <v>G543</v>
      </c>
      <c r="L13" s="132">
        <v>446</v>
      </c>
      <c r="M13" s="145" t="str">
        <f t="shared" si="2"/>
        <v>R446</v>
      </c>
      <c r="N13" s="126">
        <v>523</v>
      </c>
      <c r="O13" s="145" t="str">
        <f t="shared" si="3"/>
        <v>G523</v>
      </c>
      <c r="P13" s="126">
        <v>2</v>
      </c>
      <c r="Q13" s="145" t="str">
        <f t="shared" si="4"/>
        <v>R2</v>
      </c>
      <c r="R13" s="126">
        <v>22.3</v>
      </c>
      <c r="S13" s="126">
        <v>31.2</v>
      </c>
      <c r="T13" s="126">
        <v>25.8</v>
      </c>
      <c r="U13" s="126">
        <v>11</v>
      </c>
      <c r="V13" s="129" t="s">
        <v>2187</v>
      </c>
      <c r="W13" s="129"/>
      <c r="X13" s="129"/>
      <c r="Y13" s="129"/>
      <c r="Z13" s="126">
        <v>24.4</v>
      </c>
      <c r="AA13" s="129" t="s">
        <v>2180</v>
      </c>
      <c r="AB13" s="126">
        <v>11.4</v>
      </c>
      <c r="AC13" s="129">
        <v>0</v>
      </c>
      <c r="AD13" s="126"/>
      <c r="AH13" s="126">
        <f t="shared" si="0"/>
        <v>543</v>
      </c>
      <c r="AI13" t="b">
        <f t="shared" si="5"/>
        <v>0</v>
      </c>
      <c r="AJ13" s="132">
        <f t="shared" si="1"/>
        <v>446</v>
      </c>
      <c r="AK13" t="b">
        <f t="shared" si="6"/>
        <v>0</v>
      </c>
    </row>
    <row r="14" spans="1:41">
      <c r="A14" s="172">
        <v>12</v>
      </c>
      <c r="B14" s="173" t="s">
        <v>2176</v>
      </c>
      <c r="C14" s="173" t="s">
        <v>2198</v>
      </c>
      <c r="D14" s="173" t="s">
        <v>2194</v>
      </c>
      <c r="E14" s="176">
        <v>42766</v>
      </c>
      <c r="F14" s="177">
        <v>0.64930555555555558</v>
      </c>
      <c r="G14" s="172"/>
      <c r="H14" s="172"/>
      <c r="I14" s="172">
        <v>865</v>
      </c>
      <c r="J14" s="172">
        <v>590</v>
      </c>
      <c r="K14" s="145" t="str">
        <f t="shared" si="7"/>
        <v>G590</v>
      </c>
      <c r="L14" s="172">
        <v>409</v>
      </c>
      <c r="M14" s="145" t="str">
        <f t="shared" si="2"/>
        <v>R409</v>
      </c>
      <c r="N14" s="172">
        <v>490</v>
      </c>
      <c r="O14" s="145" t="str">
        <f t="shared" si="3"/>
        <v>G490</v>
      </c>
      <c r="P14" s="172">
        <v>123</v>
      </c>
      <c r="Q14" s="145" t="str">
        <f t="shared" si="4"/>
        <v>R123</v>
      </c>
      <c r="R14" s="172">
        <v>21.7</v>
      </c>
      <c r="S14" s="172">
        <v>25.8</v>
      </c>
      <c r="T14" s="172"/>
      <c r="U14" s="172"/>
      <c r="V14" s="175"/>
      <c r="W14" s="175"/>
      <c r="X14" s="175"/>
      <c r="Y14" s="175"/>
      <c r="Z14" s="172"/>
      <c r="AA14" s="175"/>
      <c r="AB14" s="172"/>
      <c r="AC14" s="175"/>
      <c r="AD14" s="172"/>
      <c r="AH14" s="126">
        <f t="shared" si="0"/>
        <v>590</v>
      </c>
      <c r="AI14" t="b">
        <f t="shared" si="5"/>
        <v>0</v>
      </c>
      <c r="AJ14" s="126">
        <f t="shared" si="1"/>
        <v>409</v>
      </c>
      <c r="AK14" t="b">
        <f t="shared" si="6"/>
        <v>0</v>
      </c>
    </row>
    <row r="15" spans="1:41">
      <c r="A15" s="124">
        <v>13</v>
      </c>
      <c r="B15" s="125" t="s">
        <v>2176</v>
      </c>
      <c r="C15" s="125" t="s">
        <v>2199</v>
      </c>
      <c r="D15" s="125" t="s">
        <v>2194</v>
      </c>
      <c r="E15" s="143">
        <v>42766</v>
      </c>
      <c r="F15" s="128">
        <v>0.65277777777777779</v>
      </c>
      <c r="G15" s="127">
        <v>42818</v>
      </c>
      <c r="H15" s="128">
        <v>0.41666666666666669</v>
      </c>
      <c r="I15" s="126">
        <v>866</v>
      </c>
      <c r="J15" s="126">
        <v>595</v>
      </c>
      <c r="K15" s="145" t="str">
        <f t="shared" si="7"/>
        <v>G595</v>
      </c>
      <c r="L15" s="126">
        <v>450</v>
      </c>
      <c r="M15" s="145" t="str">
        <f t="shared" si="2"/>
        <v>R450</v>
      </c>
      <c r="N15" s="126">
        <v>241</v>
      </c>
      <c r="O15" s="145" t="str">
        <f t="shared" si="3"/>
        <v>G241</v>
      </c>
      <c r="P15" s="126">
        <v>3</v>
      </c>
      <c r="Q15" s="145" t="str">
        <f t="shared" si="4"/>
        <v>R3</v>
      </c>
      <c r="R15" s="126">
        <v>22.1</v>
      </c>
      <c r="S15" s="126">
        <v>31.1</v>
      </c>
      <c r="T15" s="126">
        <v>24.7</v>
      </c>
      <c r="U15" s="126">
        <v>10.5</v>
      </c>
      <c r="V15" s="129" t="s">
        <v>2179</v>
      </c>
      <c r="W15" s="129" t="s">
        <v>2200</v>
      </c>
      <c r="X15" s="129"/>
      <c r="Y15" s="129"/>
      <c r="Z15" s="126">
        <v>31</v>
      </c>
      <c r="AA15" s="129" t="s">
        <v>2180</v>
      </c>
      <c r="AB15" s="126">
        <v>11.4</v>
      </c>
      <c r="AC15" s="129">
        <v>0</v>
      </c>
      <c r="AD15" s="126"/>
      <c r="AH15" s="126">
        <f t="shared" si="0"/>
        <v>595</v>
      </c>
      <c r="AI15" t="b">
        <f t="shared" si="5"/>
        <v>0</v>
      </c>
      <c r="AJ15" s="126">
        <f t="shared" si="1"/>
        <v>450</v>
      </c>
      <c r="AK15" t="b">
        <f t="shared" si="6"/>
        <v>0</v>
      </c>
    </row>
    <row r="16" spans="1:41">
      <c r="A16" s="124">
        <v>14</v>
      </c>
      <c r="B16" s="125" t="s">
        <v>2176</v>
      </c>
      <c r="C16" s="125" t="s">
        <v>2201</v>
      </c>
      <c r="D16" s="125" t="s">
        <v>2194</v>
      </c>
      <c r="E16" s="143">
        <v>42766</v>
      </c>
      <c r="F16" s="128">
        <v>0.65347222222222223</v>
      </c>
      <c r="G16" s="127">
        <v>42818</v>
      </c>
      <c r="H16" s="128">
        <v>0.4201388888888889</v>
      </c>
      <c r="I16" s="126">
        <v>867</v>
      </c>
      <c r="J16" s="126">
        <v>609</v>
      </c>
      <c r="K16" s="145" t="str">
        <f t="shared" si="7"/>
        <v>G609</v>
      </c>
      <c r="L16" s="126">
        <v>382</v>
      </c>
      <c r="M16" s="145" t="str">
        <f t="shared" si="2"/>
        <v>R382</v>
      </c>
      <c r="N16" s="132">
        <v>503</v>
      </c>
      <c r="O16" s="145" t="str">
        <f t="shared" si="3"/>
        <v>G503</v>
      </c>
      <c r="P16" s="126">
        <v>282</v>
      </c>
      <c r="Q16" s="145" t="str">
        <f t="shared" si="4"/>
        <v>R282</v>
      </c>
      <c r="R16" s="126">
        <v>21.7</v>
      </c>
      <c r="S16" s="126">
        <v>22.4</v>
      </c>
      <c r="T16" s="126">
        <v>26.5</v>
      </c>
      <c r="U16" s="126">
        <v>9</v>
      </c>
      <c r="V16" s="129"/>
      <c r="W16" s="129" t="s">
        <v>2200</v>
      </c>
      <c r="X16" s="129"/>
      <c r="Y16" s="129"/>
      <c r="Z16" s="126">
        <v>42.4</v>
      </c>
      <c r="AA16" s="129" t="s">
        <v>2180</v>
      </c>
      <c r="AB16" s="126">
        <v>28.4</v>
      </c>
      <c r="AC16" s="129">
        <v>0</v>
      </c>
      <c r="AD16" s="126"/>
      <c r="AH16" s="126">
        <f t="shared" si="0"/>
        <v>609</v>
      </c>
      <c r="AI16" t="b">
        <f t="shared" si="5"/>
        <v>0</v>
      </c>
      <c r="AJ16" s="126">
        <f t="shared" si="1"/>
        <v>382</v>
      </c>
      <c r="AK16" t="b">
        <f t="shared" si="6"/>
        <v>0</v>
      </c>
    </row>
    <row r="17" spans="1:37">
      <c r="A17" s="124">
        <v>15</v>
      </c>
      <c r="B17" s="125" t="s">
        <v>2176</v>
      </c>
      <c r="C17" s="125" t="s">
        <v>2202</v>
      </c>
      <c r="D17" s="125" t="s">
        <v>2194</v>
      </c>
      <c r="E17" s="143">
        <v>42766</v>
      </c>
      <c r="F17" s="128">
        <v>0.65972222222222221</v>
      </c>
      <c r="G17" s="127">
        <v>42818</v>
      </c>
      <c r="H17" s="128">
        <v>0.40972222222222227</v>
      </c>
      <c r="I17" s="126">
        <v>868</v>
      </c>
      <c r="J17" s="126">
        <v>222</v>
      </c>
      <c r="K17" s="145" t="str">
        <f t="shared" si="7"/>
        <v>G222</v>
      </c>
      <c r="L17" s="126">
        <v>415</v>
      </c>
      <c r="M17" s="145" t="str">
        <f t="shared" si="2"/>
        <v>R415</v>
      </c>
      <c r="N17" s="126">
        <v>685</v>
      </c>
      <c r="O17" s="145" t="str">
        <f t="shared" si="3"/>
        <v>G685</v>
      </c>
      <c r="P17" s="126">
        <v>99</v>
      </c>
      <c r="Q17" s="145" t="str">
        <f t="shared" si="4"/>
        <v>R99</v>
      </c>
      <c r="R17" s="126">
        <v>21.9</v>
      </c>
      <c r="S17" s="126">
        <v>35.1</v>
      </c>
      <c r="T17" s="126">
        <v>26</v>
      </c>
      <c r="U17" s="126">
        <v>12.7</v>
      </c>
      <c r="V17" s="129"/>
      <c r="W17" s="129" t="s">
        <v>2203</v>
      </c>
      <c r="X17" s="129" t="s">
        <v>2187</v>
      </c>
      <c r="Y17" s="129" t="s">
        <v>2187</v>
      </c>
      <c r="Z17" s="126">
        <v>30.4</v>
      </c>
      <c r="AA17" s="129" t="s">
        <v>2180</v>
      </c>
      <c r="AB17" s="126">
        <v>15.8</v>
      </c>
      <c r="AC17" s="129">
        <v>0</v>
      </c>
      <c r="AD17" s="126" t="s">
        <v>2204</v>
      </c>
      <c r="AE17" s="92"/>
      <c r="AH17" s="126">
        <f t="shared" si="0"/>
        <v>222</v>
      </c>
      <c r="AI17" t="b">
        <f t="shared" si="5"/>
        <v>0</v>
      </c>
      <c r="AJ17" s="126">
        <f t="shared" si="1"/>
        <v>415</v>
      </c>
      <c r="AK17" t="b">
        <f t="shared" si="6"/>
        <v>0</v>
      </c>
    </row>
    <row r="18" spans="1:37">
      <c r="A18" s="124">
        <v>16</v>
      </c>
      <c r="B18" s="125" t="s">
        <v>2176</v>
      </c>
      <c r="C18" s="125" t="s">
        <v>2205</v>
      </c>
      <c r="D18" s="125" t="s">
        <v>2194</v>
      </c>
      <c r="E18" s="143">
        <v>42766</v>
      </c>
      <c r="F18" s="128">
        <v>0.66319444444444442</v>
      </c>
      <c r="G18" s="127">
        <v>42818</v>
      </c>
      <c r="H18" s="128">
        <v>0.43055555555555558</v>
      </c>
      <c r="I18" s="126">
        <v>869</v>
      </c>
      <c r="J18" s="126">
        <v>405</v>
      </c>
      <c r="K18" s="145" t="str">
        <f t="shared" si="7"/>
        <v>G405</v>
      </c>
      <c r="L18" s="126">
        <v>519</v>
      </c>
      <c r="M18" s="145" t="str">
        <f t="shared" si="2"/>
        <v>R519</v>
      </c>
      <c r="N18" s="126">
        <v>644</v>
      </c>
      <c r="O18" s="145" t="str">
        <f t="shared" si="3"/>
        <v>G644</v>
      </c>
      <c r="P18" s="126">
        <v>154</v>
      </c>
      <c r="Q18" s="145" t="str">
        <f t="shared" si="4"/>
        <v>R154</v>
      </c>
      <c r="R18" s="126">
        <v>22.3</v>
      </c>
      <c r="S18" s="126">
        <v>22.3</v>
      </c>
      <c r="T18" s="126">
        <v>25.8</v>
      </c>
      <c r="U18" s="126">
        <v>12.7</v>
      </c>
      <c r="V18" s="129" t="s">
        <v>2206</v>
      </c>
      <c r="W18" s="129" t="s">
        <v>2206</v>
      </c>
      <c r="X18" s="129" t="s">
        <v>2187</v>
      </c>
      <c r="Y18" s="129" t="s">
        <v>2187</v>
      </c>
      <c r="Z18" s="126">
        <v>12.4</v>
      </c>
      <c r="AA18" s="129" t="s">
        <v>2180</v>
      </c>
      <c r="AB18" s="126">
        <v>8</v>
      </c>
      <c r="AC18" s="129">
        <v>0</v>
      </c>
      <c r="AD18" s="126"/>
      <c r="AH18" s="126">
        <f t="shared" si="0"/>
        <v>405</v>
      </c>
      <c r="AI18" t="b">
        <f t="shared" si="5"/>
        <v>0</v>
      </c>
      <c r="AJ18" s="126">
        <f t="shared" si="1"/>
        <v>519</v>
      </c>
      <c r="AK18" t="b">
        <f t="shared" si="6"/>
        <v>0</v>
      </c>
    </row>
    <row r="19" spans="1:37">
      <c r="A19" s="124">
        <v>17</v>
      </c>
      <c r="B19" s="125" t="s">
        <v>2176</v>
      </c>
      <c r="C19" s="125" t="s">
        <v>2207</v>
      </c>
      <c r="D19" s="125" t="s">
        <v>2208</v>
      </c>
      <c r="E19" s="127">
        <v>42767</v>
      </c>
      <c r="F19" s="128">
        <v>0.30208333333333331</v>
      </c>
      <c r="G19" s="127">
        <v>42818</v>
      </c>
      <c r="H19" s="128">
        <v>0.34027777777777773</v>
      </c>
      <c r="I19" s="126">
        <v>870</v>
      </c>
      <c r="J19" s="126">
        <v>571</v>
      </c>
      <c r="K19" s="145" t="str">
        <f t="shared" si="7"/>
        <v>G571</v>
      </c>
      <c r="L19" s="126">
        <v>542</v>
      </c>
      <c r="M19" s="145" t="str">
        <f t="shared" si="2"/>
        <v>R542</v>
      </c>
      <c r="N19" s="126">
        <v>648</v>
      </c>
      <c r="O19" s="145" t="str">
        <f t="shared" si="3"/>
        <v>G648</v>
      </c>
      <c r="P19" s="126">
        <v>380</v>
      </c>
      <c r="Q19" s="145" t="str">
        <f t="shared" si="4"/>
        <v>R380</v>
      </c>
      <c r="R19" s="126">
        <v>19.600000000000001</v>
      </c>
      <c r="S19" s="126">
        <v>37.4</v>
      </c>
      <c r="T19" s="126">
        <v>23.1</v>
      </c>
      <c r="U19" s="126">
        <v>34.4</v>
      </c>
      <c r="V19" s="129"/>
      <c r="W19" s="129" t="s">
        <v>2187</v>
      </c>
      <c r="X19" s="129" t="s">
        <v>2187</v>
      </c>
      <c r="Y19" s="129" t="s">
        <v>2187</v>
      </c>
      <c r="Z19" s="126"/>
      <c r="AA19" s="126"/>
      <c r="AB19" s="126"/>
      <c r="AC19" s="126"/>
      <c r="AD19" s="126" t="s">
        <v>2209</v>
      </c>
      <c r="AH19" s="126">
        <f t="shared" si="0"/>
        <v>571</v>
      </c>
      <c r="AI19" t="b">
        <f t="shared" si="5"/>
        <v>0</v>
      </c>
      <c r="AJ19" s="126">
        <f t="shared" si="1"/>
        <v>542</v>
      </c>
      <c r="AK19" t="b">
        <f t="shared" si="6"/>
        <v>0</v>
      </c>
    </row>
    <row r="20" spans="1:37">
      <c r="A20" s="124">
        <v>18</v>
      </c>
      <c r="B20" s="125" t="s">
        <v>2176</v>
      </c>
      <c r="C20" s="125" t="s">
        <v>2210</v>
      </c>
      <c r="D20" s="125" t="s">
        <v>2208</v>
      </c>
      <c r="E20" s="127">
        <v>42767</v>
      </c>
      <c r="F20" s="128">
        <v>0.30555555555555552</v>
      </c>
      <c r="G20" s="127">
        <v>42818</v>
      </c>
      <c r="H20" s="128">
        <v>0.3576388888888889</v>
      </c>
      <c r="I20" s="126">
        <v>871</v>
      </c>
      <c r="J20" s="126">
        <v>419</v>
      </c>
      <c r="K20" s="145" t="str">
        <f t="shared" si="7"/>
        <v>G419</v>
      </c>
      <c r="L20" s="126">
        <v>128</v>
      </c>
      <c r="M20" s="145" t="str">
        <f t="shared" si="2"/>
        <v>R128</v>
      </c>
      <c r="N20" s="126">
        <v>573</v>
      </c>
      <c r="O20" s="145" t="str">
        <f t="shared" si="3"/>
        <v>G573</v>
      </c>
      <c r="P20" s="126">
        <v>274</v>
      </c>
      <c r="Q20" s="145" t="str">
        <f t="shared" si="4"/>
        <v>R274</v>
      </c>
      <c r="R20" s="126">
        <v>19.399999999999999</v>
      </c>
      <c r="S20" s="126">
        <v>38.4</v>
      </c>
      <c r="T20" s="126">
        <v>23.3</v>
      </c>
      <c r="U20" s="126">
        <v>35.5</v>
      </c>
      <c r="V20" s="129" t="s">
        <v>2187</v>
      </c>
      <c r="W20" s="129"/>
      <c r="X20" s="129" t="s">
        <v>2187</v>
      </c>
      <c r="Y20" s="129" t="s">
        <v>2187</v>
      </c>
      <c r="Z20" s="126"/>
      <c r="AA20" s="126"/>
      <c r="AB20" s="126"/>
      <c r="AC20" s="126"/>
      <c r="AD20" s="126" t="s">
        <v>2209</v>
      </c>
      <c r="AH20" s="126">
        <f t="shared" si="0"/>
        <v>419</v>
      </c>
      <c r="AI20" t="b">
        <f t="shared" si="5"/>
        <v>0</v>
      </c>
      <c r="AJ20" s="126">
        <f t="shared" si="1"/>
        <v>128</v>
      </c>
      <c r="AK20" t="b">
        <f t="shared" si="6"/>
        <v>0</v>
      </c>
    </row>
    <row r="21" spans="1:37">
      <c r="A21" s="124">
        <v>19</v>
      </c>
      <c r="B21" s="125" t="s">
        <v>2176</v>
      </c>
      <c r="C21" s="125" t="s">
        <v>2211</v>
      </c>
      <c r="D21" s="125" t="s">
        <v>2208</v>
      </c>
      <c r="E21" s="127">
        <v>42767</v>
      </c>
      <c r="F21" s="128">
        <v>0.30555555555555552</v>
      </c>
      <c r="G21" s="127">
        <v>42818</v>
      </c>
      <c r="H21" s="128">
        <v>0.3611111111111111</v>
      </c>
      <c r="I21" s="126">
        <v>872</v>
      </c>
      <c r="J21" s="126">
        <v>240</v>
      </c>
      <c r="K21" s="145" t="str">
        <f t="shared" si="7"/>
        <v>G240</v>
      </c>
      <c r="L21" s="126">
        <v>82</v>
      </c>
      <c r="M21" s="145" t="str">
        <f t="shared" si="2"/>
        <v>R82</v>
      </c>
      <c r="N21" s="126">
        <v>639</v>
      </c>
      <c r="O21" s="145" t="str">
        <f t="shared" si="3"/>
        <v>G639</v>
      </c>
      <c r="P21" s="126">
        <v>566</v>
      </c>
      <c r="Q21" s="145" t="str">
        <f t="shared" si="4"/>
        <v>R566</v>
      </c>
      <c r="R21" s="126">
        <v>18.899999999999999</v>
      </c>
      <c r="S21" s="126">
        <v>41.2</v>
      </c>
      <c r="T21" s="126">
        <v>23.3</v>
      </c>
      <c r="U21" s="126">
        <v>37.4</v>
      </c>
      <c r="V21" s="129"/>
      <c r="W21" s="129"/>
      <c r="X21" s="129"/>
      <c r="Y21" s="129"/>
      <c r="Z21" s="126"/>
      <c r="AA21" s="126"/>
      <c r="AB21" s="126"/>
      <c r="AC21" s="126"/>
      <c r="AD21" s="126" t="s">
        <v>2209</v>
      </c>
      <c r="AH21" s="126">
        <f t="shared" si="0"/>
        <v>240</v>
      </c>
      <c r="AI21" t="b">
        <f t="shared" si="5"/>
        <v>0</v>
      </c>
      <c r="AJ21" s="126">
        <f t="shared" si="1"/>
        <v>82</v>
      </c>
      <c r="AK21" t="b">
        <f t="shared" si="6"/>
        <v>0</v>
      </c>
    </row>
    <row r="22" spans="1:37">
      <c r="A22" s="124">
        <v>20</v>
      </c>
      <c r="B22" s="125" t="s">
        <v>2176</v>
      </c>
      <c r="C22" s="125" t="s">
        <v>2212</v>
      </c>
      <c r="D22" s="125" t="s">
        <v>2208</v>
      </c>
      <c r="E22" s="127">
        <v>42767</v>
      </c>
      <c r="F22" s="128">
        <v>0.30902777777777779</v>
      </c>
      <c r="G22" s="127">
        <v>42818</v>
      </c>
      <c r="H22" s="128">
        <v>0.36388888888888887</v>
      </c>
      <c r="I22" s="126">
        <v>873</v>
      </c>
      <c r="J22" s="126">
        <v>524</v>
      </c>
      <c r="K22" s="145" t="str">
        <f t="shared" si="7"/>
        <v>G524</v>
      </c>
      <c r="L22" s="126">
        <v>50</v>
      </c>
      <c r="M22" s="145" t="str">
        <f t="shared" si="2"/>
        <v>R50</v>
      </c>
      <c r="N22" s="126">
        <v>505</v>
      </c>
      <c r="O22" s="145" t="str">
        <f t="shared" si="3"/>
        <v>G505</v>
      </c>
      <c r="P22" s="126">
        <v>110</v>
      </c>
      <c r="Q22" s="145" t="str">
        <f t="shared" si="4"/>
        <v>R110</v>
      </c>
      <c r="R22" s="126">
        <v>19</v>
      </c>
      <c r="S22" s="126">
        <v>43.1</v>
      </c>
      <c r="T22" s="126">
        <v>23.7</v>
      </c>
      <c r="U22" s="126">
        <v>37</v>
      </c>
      <c r="V22" s="129"/>
      <c r="W22" s="129"/>
      <c r="X22" s="129"/>
      <c r="Y22" s="129"/>
      <c r="Z22" s="126"/>
      <c r="AA22" s="126"/>
      <c r="AB22" s="126"/>
      <c r="AC22" s="126"/>
      <c r="AD22" s="126" t="s">
        <v>2209</v>
      </c>
      <c r="AH22" s="126">
        <f t="shared" si="0"/>
        <v>524</v>
      </c>
      <c r="AI22" t="b">
        <f t="shared" si="5"/>
        <v>0</v>
      </c>
      <c r="AJ22" s="126">
        <f t="shared" si="1"/>
        <v>50</v>
      </c>
      <c r="AK22" t="b">
        <f t="shared" si="6"/>
        <v>0</v>
      </c>
    </row>
    <row r="23" spans="1:37" ht="13.95" customHeight="1">
      <c r="A23" s="124">
        <v>21</v>
      </c>
      <c r="B23" s="125" t="s">
        <v>2176</v>
      </c>
      <c r="C23" s="125" t="s">
        <v>2213</v>
      </c>
      <c r="D23" s="125" t="s">
        <v>2208</v>
      </c>
      <c r="E23" s="127">
        <v>42767</v>
      </c>
      <c r="F23" s="128">
        <v>0.3125</v>
      </c>
      <c r="G23" s="127">
        <v>42818</v>
      </c>
      <c r="H23" s="128">
        <v>0.35416666666666669</v>
      </c>
      <c r="I23" s="126">
        <v>874</v>
      </c>
      <c r="J23" s="126">
        <v>699</v>
      </c>
      <c r="K23" s="145" t="str">
        <f t="shared" si="7"/>
        <v>G699</v>
      </c>
      <c r="L23" s="126">
        <v>529</v>
      </c>
      <c r="M23" s="145" t="str">
        <f t="shared" si="2"/>
        <v>R529</v>
      </c>
      <c r="N23" s="126">
        <v>721</v>
      </c>
      <c r="O23" s="145" t="str">
        <f t="shared" si="3"/>
        <v>G721</v>
      </c>
      <c r="P23" s="168" t="s">
        <v>2499</v>
      </c>
      <c r="Q23" s="145" t="str">
        <f t="shared" si="4"/>
        <v>R19?</v>
      </c>
      <c r="R23" s="126">
        <v>19</v>
      </c>
      <c r="S23" s="126">
        <v>33.700000000000003</v>
      </c>
      <c r="T23" s="126">
        <v>22.2</v>
      </c>
      <c r="U23" s="126">
        <v>34.6</v>
      </c>
      <c r="V23" s="129" t="s">
        <v>2187</v>
      </c>
      <c r="W23" s="129" t="s">
        <v>2187</v>
      </c>
      <c r="X23" s="129"/>
      <c r="Y23" s="129"/>
      <c r="Z23" s="126"/>
      <c r="AA23" s="126"/>
      <c r="AB23" s="126"/>
      <c r="AC23" s="126"/>
      <c r="AD23" s="133" t="s">
        <v>2685</v>
      </c>
      <c r="AH23" s="126">
        <f t="shared" si="0"/>
        <v>699</v>
      </c>
      <c r="AI23" t="b">
        <f t="shared" si="5"/>
        <v>0</v>
      </c>
      <c r="AJ23" s="126">
        <f t="shared" si="1"/>
        <v>529</v>
      </c>
      <c r="AK23" t="b">
        <f t="shared" si="6"/>
        <v>0</v>
      </c>
    </row>
    <row r="24" spans="1:37">
      <c r="A24" s="124">
        <v>22</v>
      </c>
      <c r="B24" s="125" t="s">
        <v>2176</v>
      </c>
      <c r="C24" s="125" t="s">
        <v>2214</v>
      </c>
      <c r="D24" s="125" t="s">
        <v>2208</v>
      </c>
      <c r="E24" s="127">
        <v>42767</v>
      </c>
      <c r="F24" s="128">
        <v>0.31597222222222221</v>
      </c>
      <c r="G24" s="127">
        <v>42818</v>
      </c>
      <c r="H24" s="128">
        <v>0.37152777777777773</v>
      </c>
      <c r="I24" s="126">
        <v>876</v>
      </c>
      <c r="J24" s="126">
        <v>575</v>
      </c>
      <c r="K24" s="145" t="str">
        <f t="shared" si="7"/>
        <v>G575</v>
      </c>
      <c r="L24" s="126">
        <v>363</v>
      </c>
      <c r="M24" s="145" t="str">
        <f t="shared" si="2"/>
        <v>R363</v>
      </c>
      <c r="N24" s="126">
        <v>552</v>
      </c>
      <c r="O24" s="145" t="str">
        <f t="shared" si="3"/>
        <v>G552</v>
      </c>
      <c r="P24" s="126">
        <v>45</v>
      </c>
      <c r="Q24" s="145" t="str">
        <f t="shared" si="4"/>
        <v>R45</v>
      </c>
      <c r="R24" s="126">
        <v>19.100000000000001</v>
      </c>
      <c r="S24" s="126">
        <v>38.1</v>
      </c>
      <c r="T24" s="126">
        <v>23.9</v>
      </c>
      <c r="U24" s="126">
        <v>31</v>
      </c>
      <c r="V24" s="129" t="s">
        <v>2187</v>
      </c>
      <c r="W24" s="129"/>
      <c r="X24" s="129"/>
      <c r="Y24" s="129"/>
      <c r="Z24" s="126"/>
      <c r="AA24" s="126"/>
      <c r="AB24" s="126"/>
      <c r="AC24" s="126"/>
      <c r="AD24" s="126" t="s">
        <v>2209</v>
      </c>
      <c r="AH24" s="126">
        <f t="shared" si="0"/>
        <v>575</v>
      </c>
      <c r="AI24" t="b">
        <f t="shared" si="5"/>
        <v>0</v>
      </c>
      <c r="AJ24" s="126">
        <f t="shared" si="1"/>
        <v>363</v>
      </c>
      <c r="AK24" t="b">
        <f t="shared" si="6"/>
        <v>0</v>
      </c>
    </row>
    <row r="25" spans="1:37">
      <c r="A25" s="124">
        <v>23</v>
      </c>
      <c r="B25" s="125" t="s">
        <v>2176</v>
      </c>
      <c r="C25" s="125" t="s">
        <v>2215</v>
      </c>
      <c r="D25" s="125" t="s">
        <v>2208</v>
      </c>
      <c r="E25" s="127">
        <v>42767</v>
      </c>
      <c r="F25" s="128">
        <v>0.31597222222222221</v>
      </c>
      <c r="G25" s="127">
        <v>42818</v>
      </c>
      <c r="H25" s="128">
        <v>0.33333333333333331</v>
      </c>
      <c r="I25" s="126">
        <v>875</v>
      </c>
      <c r="J25" s="126">
        <v>492</v>
      </c>
      <c r="K25" s="145" t="str">
        <f t="shared" si="7"/>
        <v>G492</v>
      </c>
      <c r="L25" s="126">
        <v>190</v>
      </c>
      <c r="M25" s="145" t="str">
        <f t="shared" si="2"/>
        <v>R190</v>
      </c>
      <c r="N25" s="126">
        <v>456</v>
      </c>
      <c r="O25" s="145" t="str">
        <f t="shared" si="3"/>
        <v>G456</v>
      </c>
      <c r="P25" s="126">
        <v>132</v>
      </c>
      <c r="Q25" s="145" t="str">
        <f t="shared" si="4"/>
        <v>R132</v>
      </c>
      <c r="R25" s="126">
        <v>19.100000000000001</v>
      </c>
      <c r="S25" s="126">
        <v>37.200000000000003</v>
      </c>
      <c r="T25" s="126">
        <v>22.2</v>
      </c>
      <c r="U25" s="126">
        <v>31.8</v>
      </c>
      <c r="V25" s="129" t="s">
        <v>2187</v>
      </c>
      <c r="W25" s="129"/>
      <c r="X25" s="129"/>
      <c r="Y25" s="129"/>
      <c r="Z25" s="126"/>
      <c r="AA25" s="126"/>
      <c r="AB25" s="126"/>
      <c r="AC25" s="126"/>
      <c r="AD25" s="126" t="s">
        <v>2209</v>
      </c>
      <c r="AH25" s="126">
        <f t="shared" si="0"/>
        <v>492</v>
      </c>
      <c r="AI25" t="b">
        <f t="shared" si="5"/>
        <v>0</v>
      </c>
      <c r="AJ25" s="126">
        <f t="shared" si="1"/>
        <v>190</v>
      </c>
      <c r="AK25" t="b">
        <f t="shared" si="6"/>
        <v>0</v>
      </c>
    </row>
    <row r="26" spans="1:37">
      <c r="A26" s="124">
        <v>24</v>
      </c>
      <c r="B26" s="125" t="s">
        <v>2176</v>
      </c>
      <c r="C26" s="125" t="s">
        <v>2216</v>
      </c>
      <c r="D26" s="125" t="s">
        <v>2208</v>
      </c>
      <c r="E26" s="127">
        <v>42767</v>
      </c>
      <c r="F26" s="128">
        <v>0.31944444444444448</v>
      </c>
      <c r="G26" s="127">
        <v>42818</v>
      </c>
      <c r="H26" s="128">
        <v>0.34722222222222227</v>
      </c>
      <c r="I26" s="126">
        <v>877</v>
      </c>
      <c r="J26" s="126">
        <v>813</v>
      </c>
      <c r="K26" s="145" t="str">
        <f t="shared" si="7"/>
        <v>G813</v>
      </c>
      <c r="L26" s="126">
        <v>144</v>
      </c>
      <c r="M26" s="145" t="str">
        <f t="shared" si="2"/>
        <v>R144</v>
      </c>
      <c r="N26" s="126">
        <v>421</v>
      </c>
      <c r="O26" s="145" t="str">
        <f t="shared" si="3"/>
        <v>G421</v>
      </c>
      <c r="P26" s="126">
        <v>71</v>
      </c>
      <c r="Q26" s="145" t="str">
        <f t="shared" si="4"/>
        <v>R71</v>
      </c>
      <c r="R26" s="126">
        <v>18.899999999999999</v>
      </c>
      <c r="S26" s="126">
        <v>39.9</v>
      </c>
      <c r="T26" s="126">
        <v>23.3</v>
      </c>
      <c r="U26" s="126">
        <v>34</v>
      </c>
      <c r="V26" s="129" t="s">
        <v>2187</v>
      </c>
      <c r="W26" s="129" t="s">
        <v>2187</v>
      </c>
      <c r="X26" s="129"/>
      <c r="Y26" s="129"/>
      <c r="Z26" s="126"/>
      <c r="AA26" s="126"/>
      <c r="AB26" s="126"/>
      <c r="AC26" s="126"/>
      <c r="AD26" s="126" t="s">
        <v>2209</v>
      </c>
      <c r="AH26" s="126">
        <f t="shared" si="0"/>
        <v>813</v>
      </c>
      <c r="AI26" t="b">
        <f t="shared" si="5"/>
        <v>0</v>
      </c>
      <c r="AJ26" s="126">
        <f t="shared" si="1"/>
        <v>144</v>
      </c>
      <c r="AK26" t="b">
        <f t="shared" si="6"/>
        <v>0</v>
      </c>
    </row>
    <row r="27" spans="1:37">
      <c r="A27" s="124">
        <v>25</v>
      </c>
      <c r="B27" s="125" t="s">
        <v>2176</v>
      </c>
      <c r="C27" s="125" t="s">
        <v>2217</v>
      </c>
      <c r="D27" s="125" t="s">
        <v>2218</v>
      </c>
      <c r="E27" s="127">
        <v>42767</v>
      </c>
      <c r="F27" s="128">
        <v>0.31944444444444448</v>
      </c>
      <c r="G27" s="127">
        <v>42818</v>
      </c>
      <c r="H27" s="128">
        <v>0.3888888888888889</v>
      </c>
      <c r="I27" s="126">
        <v>878</v>
      </c>
      <c r="J27" s="126">
        <v>406</v>
      </c>
      <c r="K27" s="145" t="str">
        <f t="shared" si="7"/>
        <v>G406</v>
      </c>
      <c r="L27" s="126">
        <v>279</v>
      </c>
      <c r="M27" s="145" t="str">
        <f t="shared" si="2"/>
        <v>R279</v>
      </c>
      <c r="N27" s="126">
        <v>864</v>
      </c>
      <c r="O27" s="145" t="str">
        <f t="shared" si="3"/>
        <v>G864</v>
      </c>
      <c r="P27" s="126">
        <v>104</v>
      </c>
      <c r="Q27" s="145" t="str">
        <f t="shared" si="4"/>
        <v>R104</v>
      </c>
      <c r="R27" s="126">
        <v>19</v>
      </c>
      <c r="S27" s="126">
        <v>39.700000000000003</v>
      </c>
      <c r="T27" s="126">
        <v>23.7</v>
      </c>
      <c r="U27" s="126">
        <v>34</v>
      </c>
      <c r="V27" s="129"/>
      <c r="W27" s="129"/>
      <c r="X27" s="129"/>
      <c r="Y27" s="129"/>
      <c r="Z27" s="126"/>
      <c r="AA27" s="126"/>
      <c r="AB27" s="126"/>
      <c r="AC27" s="126"/>
      <c r="AD27" s="126" t="s">
        <v>2209</v>
      </c>
      <c r="AH27" s="126">
        <f t="shared" si="0"/>
        <v>406</v>
      </c>
      <c r="AI27" t="b">
        <f t="shared" si="5"/>
        <v>0</v>
      </c>
      <c r="AJ27" s="126">
        <f t="shared" si="1"/>
        <v>279</v>
      </c>
      <c r="AK27" t="b">
        <f t="shared" si="6"/>
        <v>0</v>
      </c>
    </row>
    <row r="28" spans="1:37">
      <c r="A28" s="124">
        <v>26</v>
      </c>
      <c r="B28" s="125" t="s">
        <v>2176</v>
      </c>
      <c r="C28" s="125" t="s">
        <v>2219</v>
      </c>
      <c r="D28" s="125" t="s">
        <v>2218</v>
      </c>
      <c r="E28" s="127">
        <v>42767</v>
      </c>
      <c r="F28" s="128">
        <v>0.32291666666666669</v>
      </c>
      <c r="G28" s="127">
        <v>42818</v>
      </c>
      <c r="H28" s="128">
        <v>0.37847222222222227</v>
      </c>
      <c r="I28" s="126">
        <v>879</v>
      </c>
      <c r="J28" s="126">
        <v>651</v>
      </c>
      <c r="K28" s="145" t="str">
        <f t="shared" si="7"/>
        <v>G651</v>
      </c>
      <c r="L28" s="126">
        <v>148</v>
      </c>
      <c r="M28" s="145" t="str">
        <f t="shared" si="2"/>
        <v>R148</v>
      </c>
      <c r="N28" s="126">
        <v>506</v>
      </c>
      <c r="O28" s="145" t="str">
        <f t="shared" si="3"/>
        <v>G506</v>
      </c>
      <c r="P28" s="126">
        <v>189</v>
      </c>
      <c r="Q28" s="145" t="str">
        <f t="shared" si="4"/>
        <v>R189</v>
      </c>
      <c r="R28" s="126">
        <v>18.7</v>
      </c>
      <c r="S28" s="126">
        <v>38</v>
      </c>
      <c r="T28" s="126">
        <v>22.7</v>
      </c>
      <c r="U28" s="126">
        <v>24.6</v>
      </c>
      <c r="V28" s="129" t="s">
        <v>2187</v>
      </c>
      <c r="W28" s="129"/>
      <c r="X28" s="129"/>
      <c r="Y28" s="129"/>
      <c r="Z28" s="126"/>
      <c r="AA28" s="126"/>
      <c r="AB28" s="126"/>
      <c r="AC28" s="126"/>
      <c r="AD28" s="126" t="s">
        <v>2209</v>
      </c>
      <c r="AH28" s="126">
        <f t="shared" si="0"/>
        <v>651</v>
      </c>
      <c r="AI28" t="b">
        <f t="shared" si="5"/>
        <v>0</v>
      </c>
      <c r="AJ28" s="126">
        <f t="shared" si="1"/>
        <v>148</v>
      </c>
      <c r="AK28" t="b">
        <f t="shared" si="6"/>
        <v>0</v>
      </c>
    </row>
    <row r="29" spans="1:37">
      <c r="A29" s="124">
        <v>27</v>
      </c>
      <c r="B29" s="125" t="s">
        <v>2176</v>
      </c>
      <c r="C29" s="125" t="s">
        <v>2220</v>
      </c>
      <c r="D29" s="125" t="s">
        <v>2218</v>
      </c>
      <c r="E29" s="127">
        <v>42767</v>
      </c>
      <c r="F29" s="128">
        <v>0.32291666666666669</v>
      </c>
      <c r="G29" s="127">
        <v>42818</v>
      </c>
      <c r="H29" s="128">
        <v>0.38194444444444442</v>
      </c>
      <c r="I29" s="126">
        <v>880</v>
      </c>
      <c r="J29" s="126">
        <v>583</v>
      </c>
      <c r="K29" s="145" t="str">
        <f t="shared" si="7"/>
        <v>G583</v>
      </c>
      <c r="L29" s="126">
        <v>112</v>
      </c>
      <c r="M29" s="145" t="str">
        <f t="shared" si="2"/>
        <v>R112</v>
      </c>
      <c r="N29" s="126">
        <v>449</v>
      </c>
      <c r="O29" s="145" t="str">
        <f t="shared" si="3"/>
        <v>G449</v>
      </c>
      <c r="P29" s="126">
        <v>217</v>
      </c>
      <c r="Q29" s="145" t="str">
        <f t="shared" si="4"/>
        <v>R217</v>
      </c>
      <c r="R29" s="126">
        <v>19</v>
      </c>
      <c r="S29" s="126">
        <v>36.700000000000003</v>
      </c>
      <c r="T29" s="126">
        <v>23.8</v>
      </c>
      <c r="U29" s="126">
        <v>21.1</v>
      </c>
      <c r="V29" s="129"/>
      <c r="W29" s="129"/>
      <c r="X29" s="129"/>
      <c r="Y29" s="129"/>
      <c r="Z29" s="126"/>
      <c r="AA29" s="126"/>
      <c r="AB29" s="126"/>
      <c r="AC29" s="126"/>
      <c r="AD29" s="126" t="s">
        <v>2209</v>
      </c>
      <c r="AH29" s="126">
        <f t="shared" si="0"/>
        <v>583</v>
      </c>
      <c r="AI29" t="b">
        <f t="shared" si="5"/>
        <v>0</v>
      </c>
      <c r="AJ29" s="126">
        <f t="shared" si="1"/>
        <v>112</v>
      </c>
      <c r="AK29" t="b">
        <f t="shared" si="6"/>
        <v>0</v>
      </c>
    </row>
    <row r="30" spans="1:37">
      <c r="A30" s="124">
        <v>28</v>
      </c>
      <c r="B30" s="125" t="s">
        <v>2176</v>
      </c>
      <c r="C30" s="125" t="s">
        <v>2221</v>
      </c>
      <c r="D30" s="125" t="s">
        <v>2218</v>
      </c>
      <c r="E30" s="127">
        <v>42767</v>
      </c>
      <c r="F30" s="128">
        <v>0.3263888888888889</v>
      </c>
      <c r="G30" s="127">
        <v>42818</v>
      </c>
      <c r="H30" s="128">
        <v>0.38194444444444442</v>
      </c>
      <c r="I30" s="126">
        <v>881</v>
      </c>
      <c r="J30" s="126">
        <v>702</v>
      </c>
      <c r="K30" s="145" t="str">
        <f t="shared" si="7"/>
        <v>G702</v>
      </c>
      <c r="L30" s="126">
        <v>436</v>
      </c>
      <c r="M30" s="145" t="str">
        <f t="shared" si="2"/>
        <v>R436</v>
      </c>
      <c r="N30" s="126">
        <v>502</v>
      </c>
      <c r="O30" s="145" t="str">
        <f t="shared" si="3"/>
        <v>G502</v>
      </c>
      <c r="P30" s="126">
        <v>172</v>
      </c>
      <c r="Q30" s="145" t="str">
        <f t="shared" si="4"/>
        <v>R172</v>
      </c>
      <c r="R30" s="126">
        <v>19.399999999999999</v>
      </c>
      <c r="S30" s="126">
        <v>41.5</v>
      </c>
      <c r="T30" s="126">
        <v>21.8</v>
      </c>
      <c r="U30" s="126">
        <v>25.3</v>
      </c>
      <c r="V30" s="129"/>
      <c r="W30" s="129"/>
      <c r="X30" s="129"/>
      <c r="Y30" s="129"/>
      <c r="Z30" s="126"/>
      <c r="AA30" s="126"/>
      <c r="AB30" s="126"/>
      <c r="AC30" s="126"/>
      <c r="AD30" s="126" t="s">
        <v>2209</v>
      </c>
      <c r="AH30" s="126">
        <f t="shared" si="0"/>
        <v>702</v>
      </c>
      <c r="AI30" t="b">
        <f t="shared" si="5"/>
        <v>0</v>
      </c>
      <c r="AJ30" s="126">
        <f t="shared" si="1"/>
        <v>436</v>
      </c>
      <c r="AK30" t="b">
        <f t="shared" si="6"/>
        <v>0</v>
      </c>
    </row>
    <row r="31" spans="1:37">
      <c r="A31" s="124">
        <v>29</v>
      </c>
      <c r="B31" s="125" t="s">
        <v>2176</v>
      </c>
      <c r="C31" s="125" t="s">
        <v>2222</v>
      </c>
      <c r="D31" s="125" t="s">
        <v>2218</v>
      </c>
      <c r="E31" s="127">
        <v>42767</v>
      </c>
      <c r="F31" s="128">
        <v>0.3263888888888889</v>
      </c>
      <c r="G31" s="127">
        <v>42818</v>
      </c>
      <c r="H31" s="128">
        <v>0.3923611111111111</v>
      </c>
      <c r="I31" s="126">
        <v>882</v>
      </c>
      <c r="J31" s="126">
        <v>838</v>
      </c>
      <c r="K31" s="145" t="str">
        <f t="shared" si="7"/>
        <v>G838</v>
      </c>
      <c r="L31" s="126">
        <v>386</v>
      </c>
      <c r="M31" s="145" t="str">
        <f t="shared" si="2"/>
        <v>R386</v>
      </c>
      <c r="N31" s="126">
        <v>345</v>
      </c>
      <c r="O31" s="145" t="str">
        <f t="shared" si="3"/>
        <v>G345</v>
      </c>
      <c r="P31" s="126">
        <v>349</v>
      </c>
      <c r="Q31" s="145" t="str">
        <f t="shared" si="4"/>
        <v>R349</v>
      </c>
      <c r="R31" s="126">
        <v>18.899999999999999</v>
      </c>
      <c r="S31" s="126">
        <v>32.5</v>
      </c>
      <c r="T31" s="126">
        <v>23.2</v>
      </c>
      <c r="U31" s="126">
        <v>24.3</v>
      </c>
      <c r="V31" s="129" t="s">
        <v>2187</v>
      </c>
      <c r="W31" s="129" t="s">
        <v>2206</v>
      </c>
      <c r="X31" s="129"/>
      <c r="Y31" s="129"/>
      <c r="Z31" s="126"/>
      <c r="AA31" s="126"/>
      <c r="AB31" s="126"/>
      <c r="AC31" s="126"/>
      <c r="AD31" s="126" t="s">
        <v>2209</v>
      </c>
      <c r="AH31" s="126">
        <f t="shared" si="0"/>
        <v>838</v>
      </c>
      <c r="AI31" t="b">
        <f t="shared" si="5"/>
        <v>0</v>
      </c>
      <c r="AJ31" s="126">
        <f t="shared" si="1"/>
        <v>386</v>
      </c>
      <c r="AK31" t="b">
        <f t="shared" si="6"/>
        <v>0</v>
      </c>
    </row>
    <row r="32" spans="1:37">
      <c r="A32" s="124">
        <v>30</v>
      </c>
      <c r="B32" s="125" t="s">
        <v>2176</v>
      </c>
      <c r="C32" s="125" t="s">
        <v>2223</v>
      </c>
      <c r="D32" s="125" t="s">
        <v>2218</v>
      </c>
      <c r="E32" s="127">
        <v>42767</v>
      </c>
      <c r="F32" s="128">
        <v>0.3298611111111111</v>
      </c>
      <c r="G32" s="127">
        <v>42818</v>
      </c>
      <c r="H32" s="128">
        <v>0.3923611111111111</v>
      </c>
      <c r="I32" s="126">
        <v>883</v>
      </c>
      <c r="J32" s="126">
        <v>518</v>
      </c>
      <c r="K32" s="145" t="str">
        <f t="shared" si="7"/>
        <v>G518</v>
      </c>
      <c r="L32">
        <v>507</v>
      </c>
      <c r="M32" s="145" t="str">
        <f t="shared" si="2"/>
        <v>R507</v>
      </c>
      <c r="N32" s="126">
        <v>500</v>
      </c>
      <c r="O32" s="145" t="str">
        <f t="shared" si="3"/>
        <v>G500</v>
      </c>
      <c r="P32" s="126">
        <v>296</v>
      </c>
      <c r="Q32" s="145" t="str">
        <f t="shared" si="4"/>
        <v>R296</v>
      </c>
      <c r="R32" s="126">
        <v>18.7</v>
      </c>
      <c r="S32" s="126">
        <v>30.7</v>
      </c>
      <c r="T32" s="126">
        <v>22.7</v>
      </c>
      <c r="U32" s="126">
        <v>23.1</v>
      </c>
      <c r="V32" s="129" t="s">
        <v>2187</v>
      </c>
      <c r="W32" s="129" t="s">
        <v>2187</v>
      </c>
      <c r="X32" s="129"/>
      <c r="Y32" s="129"/>
      <c r="Z32" s="126"/>
      <c r="AA32" s="126"/>
      <c r="AB32" s="126"/>
      <c r="AC32" s="126"/>
      <c r="AD32" s="126" t="s">
        <v>2209</v>
      </c>
      <c r="AH32" s="126">
        <f t="shared" si="0"/>
        <v>518</v>
      </c>
      <c r="AI32" t="b">
        <f t="shared" si="5"/>
        <v>0</v>
      </c>
      <c r="AJ32" s="126">
        <f t="shared" si="1"/>
        <v>507</v>
      </c>
      <c r="AK32" t="b">
        <f t="shared" si="6"/>
        <v>0</v>
      </c>
    </row>
    <row r="33" spans="1:37">
      <c r="A33" s="124">
        <v>31</v>
      </c>
      <c r="B33" s="125" t="s">
        <v>2176</v>
      </c>
      <c r="C33" s="125" t="s">
        <v>2224</v>
      </c>
      <c r="D33" s="125" t="s">
        <v>2218</v>
      </c>
      <c r="E33" s="127">
        <v>42767</v>
      </c>
      <c r="F33" s="128">
        <v>0.3298611111111111</v>
      </c>
      <c r="G33" s="127">
        <v>42818</v>
      </c>
      <c r="H33" s="128">
        <v>0.39583333333333331</v>
      </c>
      <c r="I33" s="126">
        <v>884</v>
      </c>
      <c r="J33" s="132">
        <v>404</v>
      </c>
      <c r="K33" s="145" t="str">
        <f t="shared" si="7"/>
        <v>G404</v>
      </c>
      <c r="L33" s="126">
        <v>141</v>
      </c>
      <c r="M33" s="145" t="str">
        <f t="shared" si="2"/>
        <v>R141</v>
      </c>
      <c r="N33" s="126">
        <v>521</v>
      </c>
      <c r="O33" s="145" t="str">
        <f t="shared" si="3"/>
        <v>G521</v>
      </c>
      <c r="P33" s="126">
        <v>323</v>
      </c>
      <c r="Q33" s="145" t="str">
        <f t="shared" si="4"/>
        <v>R323</v>
      </c>
      <c r="R33" s="126">
        <v>19.8</v>
      </c>
      <c r="S33" s="126">
        <v>36.6</v>
      </c>
      <c r="T33" s="126">
        <v>22.1</v>
      </c>
      <c r="U33" s="126">
        <v>29.4</v>
      </c>
      <c r="V33" s="129" t="s">
        <v>2187</v>
      </c>
      <c r="W33" s="129" t="s">
        <v>2187</v>
      </c>
      <c r="X33" s="129" t="s">
        <v>2187</v>
      </c>
      <c r="Y33" s="129" t="s">
        <v>2187</v>
      </c>
      <c r="Z33" s="126"/>
      <c r="AA33" s="126"/>
      <c r="AB33" s="126"/>
      <c r="AC33" s="126"/>
      <c r="AD33" s="126" t="s">
        <v>2209</v>
      </c>
      <c r="AH33" s="132">
        <f t="shared" si="0"/>
        <v>404</v>
      </c>
      <c r="AI33" t="b">
        <f t="shared" si="5"/>
        <v>0</v>
      </c>
      <c r="AJ33" s="126">
        <f t="shared" si="1"/>
        <v>141</v>
      </c>
      <c r="AK33" t="b">
        <f t="shared" si="6"/>
        <v>0</v>
      </c>
    </row>
    <row r="34" spans="1:37">
      <c r="A34" s="124">
        <v>32</v>
      </c>
      <c r="B34" s="125" t="s">
        <v>2176</v>
      </c>
      <c r="C34" s="125" t="s">
        <v>2225</v>
      </c>
      <c r="D34" s="125" t="s">
        <v>2218</v>
      </c>
      <c r="E34" s="127">
        <v>42767</v>
      </c>
      <c r="F34" s="128">
        <v>0.33333333333333331</v>
      </c>
      <c r="G34" s="127">
        <v>42818</v>
      </c>
      <c r="H34" s="128">
        <v>0.38541666666666669</v>
      </c>
      <c r="I34" s="126">
        <v>885</v>
      </c>
      <c r="J34" s="126">
        <v>527</v>
      </c>
      <c r="K34" s="145" t="str">
        <f t="shared" si="7"/>
        <v>G527</v>
      </c>
      <c r="L34" s="126">
        <v>396</v>
      </c>
      <c r="M34" s="145" t="str">
        <f t="shared" si="2"/>
        <v>R396</v>
      </c>
      <c r="N34" s="126">
        <v>201</v>
      </c>
      <c r="O34" s="145" t="str">
        <f t="shared" si="3"/>
        <v>G201</v>
      </c>
      <c r="P34" s="126">
        <v>156</v>
      </c>
      <c r="Q34" s="145" t="str">
        <f t="shared" si="4"/>
        <v>R156</v>
      </c>
      <c r="R34" s="126">
        <v>18.8</v>
      </c>
      <c r="S34" s="126">
        <v>36.299999999999997</v>
      </c>
      <c r="T34" s="126">
        <v>23</v>
      </c>
      <c r="U34" s="126">
        <v>29.4</v>
      </c>
      <c r="V34" s="129" t="s">
        <v>2187</v>
      </c>
      <c r="W34" s="129" t="s">
        <v>2187</v>
      </c>
      <c r="X34" s="129" t="s">
        <v>2187</v>
      </c>
      <c r="Y34" s="129" t="s">
        <v>2187</v>
      </c>
      <c r="Z34" s="126"/>
      <c r="AA34" s="126"/>
      <c r="AB34" s="126"/>
      <c r="AC34" s="126"/>
      <c r="AD34" s="126" t="s">
        <v>2209</v>
      </c>
      <c r="AH34" s="126">
        <f t="shared" si="0"/>
        <v>527</v>
      </c>
      <c r="AI34" t="b">
        <f t="shared" si="5"/>
        <v>0</v>
      </c>
      <c r="AJ34" s="126">
        <f t="shared" si="1"/>
        <v>396</v>
      </c>
      <c r="AK34" t="b">
        <f t="shared" si="6"/>
        <v>0</v>
      </c>
    </row>
    <row r="35" spans="1:37">
      <c r="A35" s="124">
        <v>33</v>
      </c>
      <c r="B35" s="125" t="s">
        <v>2176</v>
      </c>
      <c r="C35" s="125" t="s">
        <v>2226</v>
      </c>
      <c r="D35" s="125" t="s">
        <v>2227</v>
      </c>
      <c r="E35" s="127">
        <v>42765</v>
      </c>
      <c r="F35" s="128">
        <v>0.67361111111111116</v>
      </c>
      <c r="G35" s="127">
        <v>42820</v>
      </c>
      <c r="H35" s="128">
        <v>0.4548611111111111</v>
      </c>
      <c r="I35" s="126">
        <v>813</v>
      </c>
      <c r="J35" s="126">
        <v>366</v>
      </c>
      <c r="K35" s="145" t="str">
        <f t="shared" si="7"/>
        <v>G366</v>
      </c>
      <c r="L35" s="126">
        <v>109</v>
      </c>
      <c r="M35" s="145" t="str">
        <f t="shared" si="2"/>
        <v>R109</v>
      </c>
      <c r="N35" s="126">
        <v>556</v>
      </c>
      <c r="O35" s="145" t="str">
        <f t="shared" si="3"/>
        <v>G556</v>
      </c>
      <c r="P35" s="126">
        <v>452</v>
      </c>
      <c r="Q35" s="145" t="str">
        <f t="shared" si="4"/>
        <v>R452</v>
      </c>
      <c r="R35" s="126">
        <v>25.1</v>
      </c>
      <c r="S35" s="126">
        <v>30.5</v>
      </c>
      <c r="T35" s="126">
        <v>25.4</v>
      </c>
      <c r="U35" s="126"/>
      <c r="V35" s="129" t="s">
        <v>2187</v>
      </c>
      <c r="W35" s="129" t="s">
        <v>2195</v>
      </c>
      <c r="X35" s="129" t="s">
        <v>2187</v>
      </c>
      <c r="Y35" s="129" t="s">
        <v>2187</v>
      </c>
      <c r="Z35" s="126">
        <v>17.2</v>
      </c>
      <c r="AA35" s="129" t="s">
        <v>2228</v>
      </c>
      <c r="AB35" s="126">
        <v>9.5</v>
      </c>
      <c r="AC35" s="129">
        <v>0</v>
      </c>
      <c r="AD35" s="126"/>
      <c r="AH35" s="126">
        <f t="shared" si="0"/>
        <v>366</v>
      </c>
      <c r="AI35" t="b">
        <f t="shared" si="5"/>
        <v>0</v>
      </c>
      <c r="AJ35" s="126">
        <f t="shared" si="1"/>
        <v>109</v>
      </c>
      <c r="AK35" t="b">
        <f t="shared" si="6"/>
        <v>0</v>
      </c>
    </row>
    <row r="36" spans="1:37">
      <c r="A36" s="124">
        <v>34</v>
      </c>
      <c r="B36" s="125" t="s">
        <v>2176</v>
      </c>
      <c r="C36" s="125" t="s">
        <v>2229</v>
      </c>
      <c r="D36" s="125" t="s">
        <v>2227</v>
      </c>
      <c r="E36" s="127">
        <v>42765</v>
      </c>
      <c r="F36" s="128">
        <v>0.71875</v>
      </c>
      <c r="G36" s="127">
        <v>42820</v>
      </c>
      <c r="H36" s="128">
        <v>0.4513888888888889</v>
      </c>
      <c r="I36" s="126">
        <v>822</v>
      </c>
      <c r="J36" s="126">
        <v>516</v>
      </c>
      <c r="K36" s="145" t="str">
        <f t="shared" si="7"/>
        <v>G516</v>
      </c>
      <c r="L36" s="126">
        <v>153</v>
      </c>
      <c r="M36" s="145" t="str">
        <f t="shared" si="2"/>
        <v>R153</v>
      </c>
      <c r="N36" s="126">
        <v>649</v>
      </c>
      <c r="O36" s="145" t="str">
        <f t="shared" si="3"/>
        <v>G649</v>
      </c>
      <c r="P36" s="126">
        <v>24</v>
      </c>
      <c r="Q36" s="145" t="str">
        <f t="shared" si="4"/>
        <v>R24</v>
      </c>
      <c r="R36" s="126">
        <v>24.6</v>
      </c>
      <c r="S36" s="126">
        <v>21</v>
      </c>
      <c r="T36" s="126">
        <v>26.5</v>
      </c>
      <c r="U36" s="126"/>
      <c r="V36" s="129" t="s">
        <v>2230</v>
      </c>
      <c r="W36" s="129" t="s">
        <v>2195</v>
      </c>
      <c r="X36" s="129" t="s">
        <v>2187</v>
      </c>
      <c r="Y36" s="129" t="s">
        <v>2187</v>
      </c>
      <c r="Z36" s="126">
        <v>14.2</v>
      </c>
      <c r="AA36" s="129" t="s">
        <v>2228</v>
      </c>
      <c r="AB36" s="126">
        <v>6.5</v>
      </c>
      <c r="AC36" s="129">
        <v>0</v>
      </c>
      <c r="AD36" s="126" t="s">
        <v>2231</v>
      </c>
      <c r="AH36" s="126">
        <f t="shared" si="0"/>
        <v>516</v>
      </c>
      <c r="AI36" t="b">
        <f t="shared" si="5"/>
        <v>0</v>
      </c>
      <c r="AJ36" s="126">
        <f t="shared" si="1"/>
        <v>153</v>
      </c>
      <c r="AK36" t="b">
        <f t="shared" si="6"/>
        <v>0</v>
      </c>
    </row>
    <row r="37" spans="1:37">
      <c r="A37" s="124">
        <v>35</v>
      </c>
      <c r="B37" s="125" t="s">
        <v>2176</v>
      </c>
      <c r="C37" s="125" t="s">
        <v>2232</v>
      </c>
      <c r="D37" s="125" t="s">
        <v>2227</v>
      </c>
      <c r="E37" s="127">
        <v>42765</v>
      </c>
      <c r="F37" s="128">
        <v>0.71875</v>
      </c>
      <c r="G37" s="127">
        <v>42820</v>
      </c>
      <c r="H37" s="128">
        <v>0.44444444444444442</v>
      </c>
      <c r="I37" s="126">
        <v>823</v>
      </c>
      <c r="J37" s="126">
        <v>670</v>
      </c>
      <c r="K37" s="145" t="str">
        <f t="shared" si="7"/>
        <v>G670</v>
      </c>
      <c r="L37" s="126">
        <v>64</v>
      </c>
      <c r="M37" s="145" t="str">
        <f t="shared" si="2"/>
        <v>R64</v>
      </c>
      <c r="N37" s="126">
        <v>732</v>
      </c>
      <c r="O37" s="145" t="str">
        <f t="shared" si="3"/>
        <v>G732</v>
      </c>
      <c r="P37" s="126">
        <v>69</v>
      </c>
      <c r="Q37" s="145" t="str">
        <f t="shared" si="4"/>
        <v>R69</v>
      </c>
      <c r="R37" s="126">
        <v>24.2</v>
      </c>
      <c r="S37" s="126">
        <v>10.9</v>
      </c>
      <c r="T37" s="126">
        <v>24.7</v>
      </c>
      <c r="U37" s="126"/>
      <c r="V37" s="129"/>
      <c r="W37" s="129"/>
      <c r="X37" s="129" t="s">
        <v>2187</v>
      </c>
      <c r="Y37" s="129" t="s">
        <v>2187</v>
      </c>
      <c r="Z37" s="126">
        <v>10.6</v>
      </c>
      <c r="AA37" s="129" t="s">
        <v>2228</v>
      </c>
      <c r="AB37" s="126">
        <v>0.7</v>
      </c>
      <c r="AC37" s="129">
        <v>0</v>
      </c>
      <c r="AD37" s="126"/>
      <c r="AH37" s="126">
        <f t="shared" si="0"/>
        <v>670</v>
      </c>
      <c r="AI37" t="b">
        <f t="shared" si="5"/>
        <v>0</v>
      </c>
      <c r="AJ37" s="126">
        <f t="shared" si="1"/>
        <v>64</v>
      </c>
      <c r="AK37" t="b">
        <f t="shared" si="6"/>
        <v>0</v>
      </c>
    </row>
    <row r="38" spans="1:37">
      <c r="A38" s="124">
        <v>36</v>
      </c>
      <c r="B38" s="125" t="s">
        <v>2176</v>
      </c>
      <c r="C38" s="125" t="s">
        <v>2233</v>
      </c>
      <c r="D38" s="125" t="s">
        <v>2227</v>
      </c>
      <c r="E38" s="127">
        <v>42765</v>
      </c>
      <c r="F38" s="128">
        <v>0.74305555555555547</v>
      </c>
      <c r="G38" s="127">
        <v>42820</v>
      </c>
      <c r="H38" s="128">
        <v>0.4375</v>
      </c>
      <c r="I38" s="126">
        <v>824</v>
      </c>
      <c r="J38" s="126">
        <v>507</v>
      </c>
      <c r="K38" s="145" t="str">
        <f t="shared" si="7"/>
        <v>G507</v>
      </c>
      <c r="L38" s="126">
        <v>126</v>
      </c>
      <c r="M38" s="145" t="str">
        <f t="shared" si="2"/>
        <v>R126</v>
      </c>
      <c r="N38" s="126">
        <v>550</v>
      </c>
      <c r="O38" s="145" t="str">
        <f t="shared" si="3"/>
        <v>G550</v>
      </c>
      <c r="P38" s="126">
        <v>97</v>
      </c>
      <c r="Q38" s="145" t="str">
        <f t="shared" si="4"/>
        <v>R97</v>
      </c>
      <c r="R38" s="126">
        <v>24.8</v>
      </c>
      <c r="S38" s="126">
        <v>14.1</v>
      </c>
      <c r="T38" s="126">
        <v>24.7</v>
      </c>
      <c r="U38" s="126"/>
      <c r="V38" s="129" t="s">
        <v>2187</v>
      </c>
      <c r="W38" s="129" t="s">
        <v>2234</v>
      </c>
      <c r="X38" s="129" t="s">
        <v>2187</v>
      </c>
      <c r="Y38" s="129" t="s">
        <v>2187</v>
      </c>
      <c r="Z38" s="126">
        <v>4.9000000000000004</v>
      </c>
      <c r="AA38" s="129" t="s">
        <v>2228</v>
      </c>
      <c r="AB38" s="126">
        <v>3.3</v>
      </c>
      <c r="AC38" s="129">
        <v>1</v>
      </c>
      <c r="AD38" s="126"/>
      <c r="AH38" s="126">
        <f t="shared" si="0"/>
        <v>507</v>
      </c>
      <c r="AI38" t="b">
        <f t="shared" si="5"/>
        <v>0</v>
      </c>
      <c r="AJ38" s="126">
        <f t="shared" si="1"/>
        <v>126</v>
      </c>
      <c r="AK38" t="b">
        <f t="shared" si="6"/>
        <v>0</v>
      </c>
    </row>
    <row r="39" spans="1:37">
      <c r="A39" s="124">
        <v>37</v>
      </c>
      <c r="B39" s="125" t="s">
        <v>2176</v>
      </c>
      <c r="C39" s="125" t="s">
        <v>2235</v>
      </c>
      <c r="D39" s="125" t="s">
        <v>2227</v>
      </c>
      <c r="E39" s="127">
        <v>42765</v>
      </c>
      <c r="F39" s="128">
        <v>0.74652777777777779</v>
      </c>
      <c r="G39" s="127">
        <v>42820</v>
      </c>
      <c r="H39" s="128">
        <v>0.375</v>
      </c>
      <c r="I39" s="126">
        <v>825</v>
      </c>
      <c r="J39" s="126">
        <v>359</v>
      </c>
      <c r="K39" s="145" t="str">
        <f t="shared" si="7"/>
        <v>G359</v>
      </c>
      <c r="L39" s="126">
        <v>63</v>
      </c>
      <c r="M39" s="145" t="str">
        <f t="shared" si="2"/>
        <v>R63</v>
      </c>
      <c r="N39" s="126">
        <v>528</v>
      </c>
      <c r="O39" s="145" t="str">
        <f t="shared" si="3"/>
        <v>G528</v>
      </c>
      <c r="P39" s="126">
        <v>89</v>
      </c>
      <c r="Q39" s="145" t="str">
        <f t="shared" si="4"/>
        <v>R89</v>
      </c>
      <c r="R39" s="126">
        <v>24.8</v>
      </c>
      <c r="S39" s="126">
        <v>16.2</v>
      </c>
      <c r="T39" s="126">
        <v>24.3</v>
      </c>
      <c r="U39" s="126">
        <v>22.4</v>
      </c>
      <c r="V39" s="129" t="s">
        <v>2195</v>
      </c>
      <c r="W39" s="129" t="s">
        <v>2236</v>
      </c>
      <c r="X39" s="129" t="s">
        <v>2187</v>
      </c>
      <c r="Y39" s="129" t="s">
        <v>2187</v>
      </c>
      <c r="Z39" s="126">
        <v>27.8</v>
      </c>
      <c r="AA39" s="129" t="s">
        <v>2228</v>
      </c>
      <c r="AB39" s="126">
        <v>8.3000000000000007</v>
      </c>
      <c r="AC39" s="126">
        <v>0</v>
      </c>
      <c r="AD39" s="126"/>
      <c r="AH39" s="126">
        <f t="shared" si="0"/>
        <v>359</v>
      </c>
      <c r="AI39" t="b">
        <f t="shared" si="5"/>
        <v>0</v>
      </c>
      <c r="AJ39" s="126">
        <f t="shared" si="1"/>
        <v>63</v>
      </c>
      <c r="AK39" t="b">
        <f t="shared" si="6"/>
        <v>0</v>
      </c>
    </row>
    <row r="40" spans="1:37">
      <c r="A40" s="124">
        <v>38</v>
      </c>
      <c r="B40" s="125" t="s">
        <v>2176</v>
      </c>
      <c r="C40" s="125" t="s">
        <v>2237</v>
      </c>
      <c r="D40" s="125" t="s">
        <v>2227</v>
      </c>
      <c r="E40" s="127">
        <v>42765</v>
      </c>
      <c r="F40" s="128">
        <v>0.71875</v>
      </c>
      <c r="G40" s="127">
        <v>42820</v>
      </c>
      <c r="H40" s="128">
        <v>0.38194444444444442</v>
      </c>
      <c r="I40" s="126">
        <v>826</v>
      </c>
      <c r="J40" s="126">
        <v>499</v>
      </c>
      <c r="K40" s="145" t="str">
        <f t="shared" si="7"/>
        <v>G499</v>
      </c>
      <c r="L40" s="126">
        <v>87</v>
      </c>
      <c r="M40" s="145" t="str">
        <f t="shared" si="2"/>
        <v>R87</v>
      </c>
      <c r="N40" s="126">
        <v>703</v>
      </c>
      <c r="O40" s="145" t="str">
        <f t="shared" si="3"/>
        <v>G703</v>
      </c>
      <c r="P40" s="132">
        <v>147</v>
      </c>
      <c r="Q40" s="145" t="str">
        <f t="shared" si="4"/>
        <v>R147</v>
      </c>
      <c r="R40" s="132">
        <v>23.2</v>
      </c>
      <c r="S40" s="132">
        <v>20.9</v>
      </c>
      <c r="T40" s="126">
        <v>25</v>
      </c>
      <c r="U40" s="126"/>
      <c r="V40" s="129" t="s">
        <v>2203</v>
      </c>
      <c r="W40" s="129" t="s">
        <v>2238</v>
      </c>
      <c r="X40" s="129" t="s">
        <v>2187</v>
      </c>
      <c r="Y40" s="129"/>
      <c r="Z40" s="126">
        <v>20.399999999999999</v>
      </c>
      <c r="AA40" s="129" t="s">
        <v>2250</v>
      </c>
      <c r="AB40" s="126">
        <v>2</v>
      </c>
      <c r="AC40" s="126">
        <v>0</v>
      </c>
      <c r="AD40" s="126"/>
      <c r="AH40" s="126">
        <f t="shared" si="0"/>
        <v>499</v>
      </c>
      <c r="AI40" t="b">
        <f t="shared" si="5"/>
        <v>0</v>
      </c>
      <c r="AJ40" s="126">
        <f t="shared" si="1"/>
        <v>87</v>
      </c>
      <c r="AK40" t="b">
        <f t="shared" si="6"/>
        <v>0</v>
      </c>
    </row>
    <row r="41" spans="1:37">
      <c r="A41" s="124">
        <v>39</v>
      </c>
      <c r="B41" s="125" t="s">
        <v>2176</v>
      </c>
      <c r="C41" s="125" t="s">
        <v>2239</v>
      </c>
      <c r="D41" s="125" t="s">
        <v>2227</v>
      </c>
      <c r="E41" s="127">
        <v>42765</v>
      </c>
      <c r="F41" s="128">
        <v>0.75</v>
      </c>
      <c r="G41" s="127">
        <v>42820</v>
      </c>
      <c r="H41" s="128">
        <v>0.39930555555555558</v>
      </c>
      <c r="I41" s="126">
        <v>827</v>
      </c>
      <c r="J41" s="126">
        <v>214</v>
      </c>
      <c r="K41" s="145" t="str">
        <f t="shared" si="7"/>
        <v>G214</v>
      </c>
      <c r="L41" s="126">
        <v>437</v>
      </c>
      <c r="M41" s="145" t="str">
        <f t="shared" si="2"/>
        <v>R437</v>
      </c>
      <c r="N41" s="126">
        <v>566</v>
      </c>
      <c r="O41" s="145" t="str">
        <f t="shared" si="3"/>
        <v>G566</v>
      </c>
      <c r="P41" s="126">
        <v>65</v>
      </c>
      <c r="Q41" s="145" t="str">
        <f t="shared" si="4"/>
        <v>R65</v>
      </c>
      <c r="R41" s="126">
        <v>23.7</v>
      </c>
      <c r="S41" s="126">
        <v>26.9</v>
      </c>
      <c r="T41" s="126">
        <v>22.9</v>
      </c>
      <c r="U41" s="126"/>
      <c r="V41" s="129" t="s">
        <v>2187</v>
      </c>
      <c r="W41" s="129" t="s">
        <v>2187</v>
      </c>
      <c r="X41" s="129" t="s">
        <v>2187</v>
      </c>
      <c r="Y41" s="129" t="s">
        <v>2187</v>
      </c>
      <c r="Z41" s="126">
        <v>18</v>
      </c>
      <c r="AA41" s="129" t="s">
        <v>2228</v>
      </c>
      <c r="AB41" s="126">
        <v>2.4</v>
      </c>
      <c r="AC41" s="126">
        <v>1</v>
      </c>
      <c r="AD41" s="126" t="s">
        <v>2240</v>
      </c>
      <c r="AE41" s="92"/>
      <c r="AH41" s="126">
        <f t="shared" si="0"/>
        <v>214</v>
      </c>
      <c r="AI41" t="b">
        <f t="shared" si="5"/>
        <v>0</v>
      </c>
      <c r="AJ41" s="126">
        <f t="shared" si="1"/>
        <v>437</v>
      </c>
      <c r="AK41" t="b">
        <f t="shared" si="6"/>
        <v>0</v>
      </c>
    </row>
    <row r="42" spans="1:37">
      <c r="A42" s="124">
        <v>40</v>
      </c>
      <c r="B42" s="125" t="s">
        <v>2176</v>
      </c>
      <c r="C42" s="125" t="s">
        <v>2241</v>
      </c>
      <c r="D42" s="125" t="s">
        <v>2227</v>
      </c>
      <c r="E42" s="127">
        <v>42765</v>
      </c>
      <c r="F42" s="128">
        <v>0.75347222222222221</v>
      </c>
      <c r="G42" s="127">
        <v>42820</v>
      </c>
      <c r="H42" s="128">
        <v>0.40625</v>
      </c>
      <c r="I42" s="126">
        <v>828</v>
      </c>
      <c r="J42" s="126">
        <v>582</v>
      </c>
      <c r="K42" s="145" t="str">
        <f t="shared" si="7"/>
        <v>G582</v>
      </c>
      <c r="L42" s="126">
        <v>114</v>
      </c>
      <c r="M42" s="145" t="str">
        <f t="shared" si="2"/>
        <v>R114</v>
      </c>
      <c r="N42" s="126">
        <v>619</v>
      </c>
      <c r="O42" s="145" t="str">
        <f t="shared" si="3"/>
        <v>G619</v>
      </c>
      <c r="P42" s="126">
        <v>420</v>
      </c>
      <c r="Q42" s="145" t="str">
        <f t="shared" si="4"/>
        <v>R420</v>
      </c>
      <c r="R42" s="126">
        <v>24.3</v>
      </c>
      <c r="S42" s="126">
        <v>31.9</v>
      </c>
      <c r="T42" s="126">
        <v>23.5</v>
      </c>
      <c r="U42" s="126"/>
      <c r="V42" s="129" t="s">
        <v>2179</v>
      </c>
      <c r="W42" s="129" t="s">
        <v>2179</v>
      </c>
      <c r="X42" s="129" t="s">
        <v>2187</v>
      </c>
      <c r="Y42" s="129"/>
      <c r="Z42" s="126">
        <v>19.3</v>
      </c>
      <c r="AA42" s="126" t="s">
        <v>2228</v>
      </c>
      <c r="AB42" s="126">
        <v>8.6999999999999993</v>
      </c>
      <c r="AC42" s="126">
        <v>0</v>
      </c>
      <c r="AD42" s="126" t="s">
        <v>2242</v>
      </c>
      <c r="AH42" s="126">
        <f t="shared" si="0"/>
        <v>582</v>
      </c>
      <c r="AI42" t="b">
        <f t="shared" si="5"/>
        <v>0</v>
      </c>
      <c r="AJ42" s="126">
        <f t="shared" si="1"/>
        <v>114</v>
      </c>
      <c r="AK42" t="b">
        <f t="shared" si="6"/>
        <v>0</v>
      </c>
    </row>
    <row r="43" spans="1:37">
      <c r="A43" s="124">
        <v>41</v>
      </c>
      <c r="B43" s="125" t="s">
        <v>2176</v>
      </c>
      <c r="C43" s="125" t="s">
        <v>2243</v>
      </c>
      <c r="D43" s="125" t="s">
        <v>2244</v>
      </c>
      <c r="E43" s="127">
        <v>42766</v>
      </c>
      <c r="F43" s="128">
        <v>0.40972222222222227</v>
      </c>
      <c r="G43" s="127">
        <v>42820</v>
      </c>
      <c r="H43" s="128">
        <v>0.52083333333333337</v>
      </c>
      <c r="I43" s="126">
        <v>830</v>
      </c>
      <c r="J43" s="126">
        <v>453</v>
      </c>
      <c r="K43" s="145" t="str">
        <f t="shared" si="7"/>
        <v>G453</v>
      </c>
      <c r="L43" s="126">
        <v>521</v>
      </c>
      <c r="M43" s="145" t="str">
        <f t="shared" si="2"/>
        <v>R521</v>
      </c>
      <c r="N43" s="126">
        <v>626</v>
      </c>
      <c r="O43" s="145" t="str">
        <f t="shared" si="3"/>
        <v>G626</v>
      </c>
      <c r="P43" s="126">
        <v>77</v>
      </c>
      <c r="Q43" s="145" t="str">
        <f t="shared" si="4"/>
        <v>R77</v>
      </c>
      <c r="R43" s="126">
        <v>20.9</v>
      </c>
      <c r="S43" s="126">
        <v>21.9</v>
      </c>
      <c r="T43" s="126">
        <v>28.1</v>
      </c>
      <c r="U43" s="126"/>
      <c r="V43" s="129" t="s">
        <v>2200</v>
      </c>
      <c r="W43" s="129"/>
      <c r="X43" s="129" t="s">
        <v>2187</v>
      </c>
      <c r="Y43" s="129" t="s">
        <v>2187</v>
      </c>
      <c r="Z43" s="126">
        <v>19.100000000000001</v>
      </c>
      <c r="AA43" s="126" t="s">
        <v>2228</v>
      </c>
      <c r="AB43" s="126">
        <v>4</v>
      </c>
      <c r="AC43" s="126">
        <v>0</v>
      </c>
      <c r="AD43" s="126"/>
      <c r="AH43" s="126">
        <f t="shared" si="0"/>
        <v>453</v>
      </c>
      <c r="AI43" t="b">
        <f t="shared" si="5"/>
        <v>0</v>
      </c>
      <c r="AJ43" s="126">
        <f t="shared" si="1"/>
        <v>521</v>
      </c>
      <c r="AK43" t="b">
        <f t="shared" si="6"/>
        <v>0</v>
      </c>
    </row>
    <row r="44" spans="1:37">
      <c r="A44" s="124">
        <v>42</v>
      </c>
      <c r="B44" s="125" t="s">
        <v>2176</v>
      </c>
      <c r="C44" s="125" t="s">
        <v>2245</v>
      </c>
      <c r="D44" s="125" t="s">
        <v>2244</v>
      </c>
      <c r="E44" s="127">
        <v>42766</v>
      </c>
      <c r="F44" s="128">
        <v>0.41319444444444442</v>
      </c>
      <c r="G44" s="127">
        <v>42820</v>
      </c>
      <c r="H44" s="128">
        <v>0.47222222222222227</v>
      </c>
      <c r="I44" s="126">
        <v>831</v>
      </c>
      <c r="J44" s="126">
        <v>764</v>
      </c>
      <c r="K44" s="145" t="str">
        <f t="shared" si="7"/>
        <v>G764</v>
      </c>
      <c r="L44" s="126">
        <v>371</v>
      </c>
      <c r="M44" s="145" t="str">
        <f t="shared" si="2"/>
        <v>R371</v>
      </c>
      <c r="N44" s="126">
        <v>437</v>
      </c>
      <c r="O44" s="145" t="str">
        <f t="shared" si="3"/>
        <v>G437</v>
      </c>
      <c r="P44" s="126">
        <v>81</v>
      </c>
      <c r="Q44" s="145" t="str">
        <f t="shared" si="4"/>
        <v>R81</v>
      </c>
      <c r="R44" s="126">
        <v>20.3</v>
      </c>
      <c r="S44" s="126">
        <v>19</v>
      </c>
      <c r="T44" s="126">
        <v>25.6</v>
      </c>
      <c r="U44" s="126"/>
      <c r="V44" s="126" t="s">
        <v>2179</v>
      </c>
      <c r="W44" s="129"/>
      <c r="X44" s="129"/>
      <c r="Y44" s="129"/>
      <c r="Z44" s="126">
        <v>12.7</v>
      </c>
      <c r="AA44" s="126" t="s">
        <v>2228</v>
      </c>
      <c r="AB44" s="126">
        <v>5.9</v>
      </c>
      <c r="AC44" s="126">
        <v>0</v>
      </c>
      <c r="AD44" s="126" t="s">
        <v>2246</v>
      </c>
      <c r="AH44" s="126">
        <f t="shared" si="0"/>
        <v>764</v>
      </c>
      <c r="AI44" t="b">
        <f t="shared" si="5"/>
        <v>0</v>
      </c>
      <c r="AJ44" s="126">
        <f t="shared" si="1"/>
        <v>371</v>
      </c>
      <c r="AK44" t="b">
        <f t="shared" si="6"/>
        <v>0</v>
      </c>
    </row>
    <row r="45" spans="1:37">
      <c r="A45" s="124">
        <v>43</v>
      </c>
      <c r="B45" s="125" t="s">
        <v>2176</v>
      </c>
      <c r="C45" s="125" t="s">
        <v>2247</v>
      </c>
      <c r="D45" s="125" t="s">
        <v>2244</v>
      </c>
      <c r="E45" s="127">
        <v>42766</v>
      </c>
      <c r="F45" s="128">
        <v>0.41666666666666669</v>
      </c>
      <c r="G45" s="127">
        <v>42820</v>
      </c>
      <c r="H45" s="128">
        <v>0.47916666666666669</v>
      </c>
      <c r="I45" s="126">
        <v>832</v>
      </c>
      <c r="J45" s="126">
        <v>690</v>
      </c>
      <c r="K45" s="145" t="str">
        <f t="shared" si="7"/>
        <v>G690</v>
      </c>
      <c r="L45" s="126">
        <v>376</v>
      </c>
      <c r="M45" s="145" t="str">
        <f t="shared" si="2"/>
        <v>R376</v>
      </c>
      <c r="N45" s="126">
        <v>643</v>
      </c>
      <c r="O45" s="145" t="str">
        <f t="shared" si="3"/>
        <v>G643</v>
      </c>
      <c r="P45" s="126">
        <v>117</v>
      </c>
      <c r="Q45" s="145" t="str">
        <f t="shared" si="4"/>
        <v>R117</v>
      </c>
      <c r="R45" s="126">
        <v>20.9</v>
      </c>
      <c r="S45" s="126">
        <v>18.3</v>
      </c>
      <c r="T45" s="126">
        <v>22.7</v>
      </c>
      <c r="U45" s="126"/>
      <c r="V45" s="126" t="s">
        <v>2206</v>
      </c>
      <c r="W45" s="129" t="s">
        <v>2195</v>
      </c>
      <c r="X45" s="129" t="s">
        <v>2187</v>
      </c>
      <c r="Y45" s="129" t="s">
        <v>2187</v>
      </c>
      <c r="Z45" s="126">
        <v>26.3</v>
      </c>
      <c r="AA45" s="126" t="s">
        <v>2228</v>
      </c>
      <c r="AB45" s="126">
        <v>5</v>
      </c>
      <c r="AC45" s="126">
        <v>0</v>
      </c>
      <c r="AD45" s="126"/>
      <c r="AH45" s="126">
        <f t="shared" si="0"/>
        <v>690</v>
      </c>
      <c r="AI45" t="b">
        <f t="shared" si="5"/>
        <v>0</v>
      </c>
      <c r="AJ45" s="126">
        <f t="shared" si="1"/>
        <v>376</v>
      </c>
      <c r="AK45" t="b">
        <f t="shared" si="6"/>
        <v>0</v>
      </c>
    </row>
    <row r="46" spans="1:37">
      <c r="A46" s="124">
        <v>44</v>
      </c>
      <c r="B46" s="125" t="s">
        <v>2176</v>
      </c>
      <c r="C46" s="125" t="s">
        <v>2248</v>
      </c>
      <c r="D46" s="125" t="s">
        <v>2244</v>
      </c>
      <c r="E46" s="127">
        <v>42766</v>
      </c>
      <c r="F46" s="128">
        <v>0.42708333333333331</v>
      </c>
      <c r="G46" s="127">
        <v>42820</v>
      </c>
      <c r="H46" s="128">
        <v>0.51736111111111105</v>
      </c>
      <c r="I46" s="126">
        <v>1142</v>
      </c>
      <c r="J46" s="126">
        <v>774</v>
      </c>
      <c r="K46" s="145" t="str">
        <f t="shared" si="7"/>
        <v>G774</v>
      </c>
      <c r="L46" s="126">
        <v>166</v>
      </c>
      <c r="M46" s="145" t="str">
        <f t="shared" si="2"/>
        <v>R166</v>
      </c>
      <c r="N46">
        <v>283</v>
      </c>
      <c r="O46" s="145" t="str">
        <f t="shared" si="3"/>
        <v>G283</v>
      </c>
      <c r="P46" s="126">
        <v>6</v>
      </c>
      <c r="Q46" s="145" t="str">
        <f t="shared" si="4"/>
        <v>R6</v>
      </c>
      <c r="R46" s="126">
        <v>20.9</v>
      </c>
      <c r="S46" s="126">
        <v>20.6</v>
      </c>
      <c r="T46" s="126">
        <v>24.4</v>
      </c>
      <c r="U46" s="126"/>
      <c r="V46" s="126" t="s">
        <v>2187</v>
      </c>
      <c r="W46" s="129" t="s">
        <v>2187</v>
      </c>
      <c r="X46" s="129" t="s">
        <v>2187</v>
      </c>
      <c r="Y46" s="129"/>
      <c r="Z46" s="126">
        <v>39.200000000000003</v>
      </c>
      <c r="AA46" s="126" t="s">
        <v>2228</v>
      </c>
      <c r="AB46" s="126">
        <v>2.6</v>
      </c>
      <c r="AC46" s="126">
        <v>0</v>
      </c>
      <c r="AD46" s="126"/>
      <c r="AH46" s="126">
        <f t="shared" si="0"/>
        <v>774</v>
      </c>
      <c r="AI46" t="b">
        <f t="shared" si="5"/>
        <v>0</v>
      </c>
      <c r="AJ46" s="126">
        <f t="shared" si="1"/>
        <v>166</v>
      </c>
      <c r="AK46" t="b">
        <f t="shared" si="6"/>
        <v>0</v>
      </c>
    </row>
    <row r="47" spans="1:37">
      <c r="A47" s="124">
        <v>45</v>
      </c>
      <c r="B47" s="125" t="s">
        <v>2176</v>
      </c>
      <c r="C47" s="125" t="s">
        <v>2249</v>
      </c>
      <c r="D47" s="125" t="s">
        <v>2244</v>
      </c>
      <c r="E47" s="127">
        <v>42766</v>
      </c>
      <c r="F47" s="128">
        <v>0.43055555555555558</v>
      </c>
      <c r="G47" s="127">
        <v>42820</v>
      </c>
      <c r="H47" s="128">
        <v>0.48958333333333331</v>
      </c>
      <c r="I47" s="126">
        <v>1147</v>
      </c>
      <c r="J47" s="126">
        <v>519</v>
      </c>
      <c r="K47" s="145" t="str">
        <f t="shared" si="7"/>
        <v>G519</v>
      </c>
      <c r="L47" s="126">
        <v>469</v>
      </c>
      <c r="M47" s="145" t="str">
        <f t="shared" si="2"/>
        <v>R469</v>
      </c>
      <c r="N47" s="126">
        <v>602</v>
      </c>
      <c r="O47" s="145" t="str">
        <f t="shared" si="3"/>
        <v>G602</v>
      </c>
      <c r="P47" s="126">
        <v>74</v>
      </c>
      <c r="Q47" s="145" t="str">
        <f t="shared" si="4"/>
        <v>R74</v>
      </c>
      <c r="R47" s="126">
        <v>20.100000000000001</v>
      </c>
      <c r="S47" s="126">
        <v>24.4</v>
      </c>
      <c r="T47" s="126">
        <v>24.2</v>
      </c>
      <c r="U47" s="126"/>
      <c r="V47" s="126" t="s">
        <v>2187</v>
      </c>
      <c r="W47" s="129"/>
      <c r="X47" s="129" t="s">
        <v>2187</v>
      </c>
      <c r="Y47" s="129"/>
      <c r="Z47" s="126">
        <v>9.3000000000000007</v>
      </c>
      <c r="AA47" s="126" t="s">
        <v>2250</v>
      </c>
      <c r="AB47" s="126">
        <v>2.2999999999999998</v>
      </c>
      <c r="AC47" s="126">
        <v>0</v>
      </c>
      <c r="AD47" s="126"/>
      <c r="AH47" s="126">
        <f t="shared" si="0"/>
        <v>519</v>
      </c>
      <c r="AI47" t="b">
        <f t="shared" si="5"/>
        <v>0</v>
      </c>
      <c r="AJ47" s="126">
        <f t="shared" si="1"/>
        <v>469</v>
      </c>
      <c r="AK47" t="b">
        <f t="shared" si="6"/>
        <v>0</v>
      </c>
    </row>
    <row r="48" spans="1:37">
      <c r="A48" s="172">
        <v>46</v>
      </c>
      <c r="B48" s="173" t="s">
        <v>2176</v>
      </c>
      <c r="C48" s="173" t="s">
        <v>2251</v>
      </c>
      <c r="D48" s="173" t="s">
        <v>2244</v>
      </c>
      <c r="E48" s="174">
        <v>42766</v>
      </c>
      <c r="F48" s="177">
        <v>0.43402777777777773</v>
      </c>
      <c r="G48" s="174">
        <v>42820</v>
      </c>
      <c r="H48" s="172"/>
      <c r="I48" s="172">
        <v>835</v>
      </c>
      <c r="J48" s="172">
        <v>635</v>
      </c>
      <c r="K48" s="145" t="str">
        <f t="shared" si="7"/>
        <v>G635</v>
      </c>
      <c r="L48" s="172">
        <v>86</v>
      </c>
      <c r="M48" s="145" t="str">
        <f t="shared" si="2"/>
        <v>R86</v>
      </c>
      <c r="N48" s="172">
        <v>427</v>
      </c>
      <c r="O48" s="145" t="str">
        <f t="shared" si="3"/>
        <v>G427</v>
      </c>
      <c r="P48" s="172">
        <v>102</v>
      </c>
      <c r="Q48" s="145" t="str">
        <f t="shared" si="4"/>
        <v>R102</v>
      </c>
      <c r="R48" s="172">
        <v>20.100000000000001</v>
      </c>
      <c r="S48" s="172">
        <v>22.5</v>
      </c>
      <c r="T48" s="172"/>
      <c r="U48" s="172"/>
      <c r="V48" s="172"/>
      <c r="W48" s="175"/>
      <c r="X48" s="175"/>
      <c r="Y48" s="175"/>
      <c r="Z48" s="172"/>
      <c r="AA48" s="172"/>
      <c r="AB48" s="172"/>
      <c r="AC48" s="172"/>
      <c r="AD48" s="172"/>
      <c r="AH48" s="126">
        <f t="shared" si="0"/>
        <v>635</v>
      </c>
      <c r="AI48" t="b">
        <f t="shared" si="5"/>
        <v>0</v>
      </c>
      <c r="AJ48" s="126">
        <f t="shared" si="1"/>
        <v>86</v>
      </c>
      <c r="AK48" t="b">
        <f t="shared" si="6"/>
        <v>0</v>
      </c>
    </row>
    <row r="49" spans="1:37">
      <c r="A49" s="124">
        <v>47</v>
      </c>
      <c r="B49" s="125" t="s">
        <v>2176</v>
      </c>
      <c r="C49" s="125" t="s">
        <v>2252</v>
      </c>
      <c r="D49" s="125" t="s">
        <v>2244</v>
      </c>
      <c r="E49" s="127">
        <v>42766</v>
      </c>
      <c r="F49" s="128">
        <v>0.4375</v>
      </c>
      <c r="G49" s="127">
        <v>42820</v>
      </c>
      <c r="H49" s="128">
        <v>0.50347222222222221</v>
      </c>
      <c r="I49" s="126">
        <v>836</v>
      </c>
      <c r="J49" s="126">
        <v>539</v>
      </c>
      <c r="K49" s="145" t="str">
        <f t="shared" si="7"/>
        <v>G539</v>
      </c>
      <c r="L49" s="126">
        <v>146</v>
      </c>
      <c r="M49" s="145" t="str">
        <f t="shared" si="2"/>
        <v>R146</v>
      </c>
      <c r="N49" s="126">
        <v>512</v>
      </c>
      <c r="O49" s="145" t="str">
        <f t="shared" si="3"/>
        <v>G512</v>
      </c>
      <c r="P49" s="126">
        <v>76</v>
      </c>
      <c r="Q49" s="145" t="str">
        <f t="shared" si="4"/>
        <v>R76</v>
      </c>
      <c r="R49" s="126">
        <v>20.3</v>
      </c>
      <c r="S49" s="126">
        <v>23.7</v>
      </c>
      <c r="T49" s="126">
        <v>24.9</v>
      </c>
      <c r="U49" s="126"/>
      <c r="V49" s="126" t="s">
        <v>2187</v>
      </c>
      <c r="W49" s="129" t="s">
        <v>2206</v>
      </c>
      <c r="X49" s="129" t="s">
        <v>2187</v>
      </c>
      <c r="Y49" s="129"/>
      <c r="Z49" s="126">
        <v>5.2</v>
      </c>
      <c r="AA49" s="126" t="s">
        <v>2228</v>
      </c>
      <c r="AB49" s="126">
        <v>5.2</v>
      </c>
      <c r="AC49" s="126">
        <v>0</v>
      </c>
      <c r="AD49" s="126" t="s">
        <v>2253</v>
      </c>
      <c r="AH49" s="126">
        <f t="shared" si="0"/>
        <v>539</v>
      </c>
      <c r="AI49" t="b">
        <f t="shared" si="5"/>
        <v>0</v>
      </c>
      <c r="AJ49" s="126">
        <f t="shared" si="1"/>
        <v>146</v>
      </c>
      <c r="AK49" t="b">
        <f t="shared" si="6"/>
        <v>0</v>
      </c>
    </row>
    <row r="50" spans="1:37">
      <c r="A50" s="124">
        <v>48</v>
      </c>
      <c r="B50" s="125" t="s">
        <v>2176</v>
      </c>
      <c r="C50" s="125" t="s">
        <v>2254</v>
      </c>
      <c r="D50" s="125" t="s">
        <v>2244</v>
      </c>
      <c r="E50" s="127">
        <v>42766</v>
      </c>
      <c r="F50" s="128">
        <v>0.44097222222222227</v>
      </c>
      <c r="G50" s="127">
        <v>42820</v>
      </c>
      <c r="H50" s="128">
        <v>0.50694444444444442</v>
      </c>
      <c r="I50" s="126">
        <v>837</v>
      </c>
      <c r="J50" s="126">
        <v>679</v>
      </c>
      <c r="K50" s="145" t="str">
        <f t="shared" si="7"/>
        <v>G679</v>
      </c>
      <c r="L50" s="126">
        <v>72</v>
      </c>
      <c r="M50" s="145" t="str">
        <f t="shared" si="2"/>
        <v>R72</v>
      </c>
      <c r="N50" s="126">
        <v>299</v>
      </c>
      <c r="O50" s="145" t="str">
        <f t="shared" si="3"/>
        <v>G299</v>
      </c>
      <c r="P50" s="126">
        <v>107</v>
      </c>
      <c r="Q50" s="145" t="str">
        <f t="shared" si="4"/>
        <v>R107</v>
      </c>
      <c r="R50" s="126">
        <v>20.5</v>
      </c>
      <c r="S50" s="126">
        <v>21.8</v>
      </c>
      <c r="T50" s="126">
        <v>22.8</v>
      </c>
      <c r="U50" s="126"/>
      <c r="V50" s="126" t="s">
        <v>2187</v>
      </c>
      <c r="W50" s="129" t="s">
        <v>2187</v>
      </c>
      <c r="X50" s="129" t="s">
        <v>2187</v>
      </c>
      <c r="Y50" s="129"/>
      <c r="Z50" s="126">
        <v>27.2</v>
      </c>
      <c r="AA50" s="126" t="s">
        <v>2180</v>
      </c>
      <c r="AB50" s="126">
        <v>7.3</v>
      </c>
      <c r="AC50" s="126">
        <v>0</v>
      </c>
      <c r="AD50" s="126"/>
      <c r="AH50" s="126">
        <f t="shared" si="0"/>
        <v>679</v>
      </c>
      <c r="AI50" t="b">
        <f t="shared" si="5"/>
        <v>0</v>
      </c>
      <c r="AJ50" s="126">
        <f t="shared" si="1"/>
        <v>72</v>
      </c>
      <c r="AK50" t="b">
        <f t="shared" si="6"/>
        <v>0</v>
      </c>
    </row>
    <row r="51" spans="1:37">
      <c r="A51" s="124">
        <v>49</v>
      </c>
      <c r="B51" s="125" t="s">
        <v>2176</v>
      </c>
      <c r="C51" s="125" t="s">
        <v>2255</v>
      </c>
      <c r="D51" s="125" t="s">
        <v>2256</v>
      </c>
      <c r="E51" s="127">
        <v>42766</v>
      </c>
      <c r="F51" s="128">
        <v>0.4513888888888889</v>
      </c>
      <c r="G51" s="127">
        <v>42820</v>
      </c>
      <c r="H51" s="128">
        <v>0.625</v>
      </c>
      <c r="I51" s="126">
        <v>838</v>
      </c>
      <c r="J51" s="126">
        <v>346</v>
      </c>
      <c r="K51" s="145" t="str">
        <f t="shared" si="7"/>
        <v>G346</v>
      </c>
      <c r="L51" s="126">
        <v>28</v>
      </c>
      <c r="M51" s="145" t="str">
        <f t="shared" si="2"/>
        <v>R28</v>
      </c>
      <c r="N51" s="126">
        <v>739</v>
      </c>
      <c r="O51" s="145" t="str">
        <f t="shared" si="3"/>
        <v>G739</v>
      </c>
      <c r="P51" s="126">
        <v>155</v>
      </c>
      <c r="Q51" s="145" t="str">
        <f t="shared" si="4"/>
        <v>R155</v>
      </c>
      <c r="R51" s="126">
        <v>22</v>
      </c>
      <c r="S51" s="126">
        <v>26.2</v>
      </c>
      <c r="T51" s="126">
        <v>31.1</v>
      </c>
      <c r="U51" s="126"/>
      <c r="V51" s="126" t="s">
        <v>2187</v>
      </c>
      <c r="W51" s="129" t="s">
        <v>2206</v>
      </c>
      <c r="X51" s="129" t="s">
        <v>2187</v>
      </c>
      <c r="Y51" s="129" t="s">
        <v>2187</v>
      </c>
      <c r="Z51" s="126">
        <v>36</v>
      </c>
      <c r="AA51" s="126" t="s">
        <v>2180</v>
      </c>
      <c r="AB51" s="126">
        <v>10.4</v>
      </c>
      <c r="AC51" s="126">
        <v>1</v>
      </c>
      <c r="AD51" s="126" t="s">
        <v>2253</v>
      </c>
      <c r="AH51" s="126">
        <f t="shared" si="0"/>
        <v>346</v>
      </c>
      <c r="AI51" t="b">
        <f t="shared" si="5"/>
        <v>0</v>
      </c>
      <c r="AJ51" s="126">
        <f t="shared" si="1"/>
        <v>28</v>
      </c>
      <c r="AK51" t="b">
        <f t="shared" si="6"/>
        <v>0</v>
      </c>
    </row>
    <row r="52" spans="1:37">
      <c r="A52" s="124">
        <v>50</v>
      </c>
      <c r="B52" s="125" t="s">
        <v>2176</v>
      </c>
      <c r="C52" s="125" t="s">
        <v>2257</v>
      </c>
      <c r="D52" s="125" t="s">
        <v>2256</v>
      </c>
      <c r="E52" s="127">
        <v>42766</v>
      </c>
      <c r="F52" s="128">
        <v>0.4548611111111111</v>
      </c>
      <c r="G52" s="127">
        <v>42820</v>
      </c>
      <c r="H52" s="126"/>
      <c r="I52" s="126">
        <v>839</v>
      </c>
      <c r="J52" s="126">
        <v>418</v>
      </c>
      <c r="K52" s="145" t="str">
        <f t="shared" si="7"/>
        <v>G418</v>
      </c>
      <c r="L52" s="126">
        <v>5</v>
      </c>
      <c r="M52" s="145" t="str">
        <f t="shared" si="2"/>
        <v>R5</v>
      </c>
      <c r="N52" s="126">
        <v>559</v>
      </c>
      <c r="O52" s="145" t="str">
        <f t="shared" si="3"/>
        <v>G559</v>
      </c>
      <c r="P52" s="126">
        <v>98</v>
      </c>
      <c r="Q52" s="145" t="str">
        <f t="shared" si="4"/>
        <v>R98</v>
      </c>
      <c r="R52" s="126">
        <v>22.4</v>
      </c>
      <c r="S52" s="126">
        <v>31.4</v>
      </c>
      <c r="T52" s="126"/>
      <c r="U52" s="126"/>
      <c r="V52" s="126"/>
      <c r="W52" s="129"/>
      <c r="X52" s="129"/>
      <c r="Y52" s="129"/>
      <c r="Z52" s="126">
        <v>22.5</v>
      </c>
      <c r="AA52" s="126" t="s">
        <v>2180</v>
      </c>
      <c r="AB52" s="126">
        <v>10</v>
      </c>
      <c r="AC52" s="126">
        <v>1</v>
      </c>
      <c r="AD52" s="126"/>
      <c r="AH52" s="126">
        <f t="shared" si="0"/>
        <v>418</v>
      </c>
      <c r="AI52" t="b">
        <f t="shared" si="5"/>
        <v>0</v>
      </c>
      <c r="AJ52" s="126">
        <f t="shared" si="1"/>
        <v>5</v>
      </c>
      <c r="AK52" t="b">
        <f t="shared" si="6"/>
        <v>0</v>
      </c>
    </row>
    <row r="53" spans="1:37">
      <c r="A53" s="124">
        <v>51</v>
      </c>
      <c r="B53" s="125" t="s">
        <v>2176</v>
      </c>
      <c r="C53" s="125" t="s">
        <v>2258</v>
      </c>
      <c r="D53" s="125" t="s">
        <v>2256</v>
      </c>
      <c r="E53" s="127">
        <v>42766</v>
      </c>
      <c r="F53" s="128">
        <v>0.45833333333333331</v>
      </c>
      <c r="G53" s="127">
        <v>42820</v>
      </c>
      <c r="H53" s="128">
        <v>0.63888888888888895</v>
      </c>
      <c r="I53" s="126">
        <v>840</v>
      </c>
      <c r="J53" s="126">
        <v>548</v>
      </c>
      <c r="K53" s="145" t="str">
        <f t="shared" si="7"/>
        <v>G548</v>
      </c>
      <c r="L53" s="126">
        <v>85</v>
      </c>
      <c r="M53" s="145" t="str">
        <f t="shared" si="2"/>
        <v>R85</v>
      </c>
      <c r="N53" s="126">
        <v>856</v>
      </c>
      <c r="O53" s="145" t="str">
        <f t="shared" si="3"/>
        <v>G856</v>
      </c>
      <c r="P53" s="126">
        <v>29</v>
      </c>
      <c r="Q53" s="145" t="str">
        <f t="shared" si="4"/>
        <v>R29</v>
      </c>
      <c r="R53" s="126">
        <v>22.8</v>
      </c>
      <c r="S53" s="126">
        <v>20.2</v>
      </c>
      <c r="T53" s="126">
        <v>32</v>
      </c>
      <c r="U53" s="126"/>
      <c r="V53" s="126" t="s">
        <v>2187</v>
      </c>
      <c r="W53" s="129" t="s">
        <v>2187</v>
      </c>
      <c r="X53" s="129" t="s">
        <v>2187</v>
      </c>
      <c r="Y53" s="129" t="s">
        <v>2187</v>
      </c>
      <c r="Z53" s="126">
        <v>18</v>
      </c>
      <c r="AA53" s="126" t="s">
        <v>2250</v>
      </c>
      <c r="AB53" s="126">
        <v>3</v>
      </c>
      <c r="AC53" s="126">
        <v>0</v>
      </c>
      <c r="AD53" s="126"/>
      <c r="AH53" s="126">
        <f t="shared" si="0"/>
        <v>548</v>
      </c>
      <c r="AI53" t="b">
        <f t="shared" si="5"/>
        <v>0</v>
      </c>
      <c r="AJ53" s="126">
        <f t="shared" si="1"/>
        <v>85</v>
      </c>
      <c r="AK53" t="b">
        <f t="shared" si="6"/>
        <v>0</v>
      </c>
    </row>
    <row r="54" spans="1:37">
      <c r="A54" s="124">
        <v>52</v>
      </c>
      <c r="B54" s="125" t="s">
        <v>2176</v>
      </c>
      <c r="C54" s="125" t="s">
        <v>2259</v>
      </c>
      <c r="D54" s="125" t="s">
        <v>2256</v>
      </c>
      <c r="E54" s="127">
        <v>42766</v>
      </c>
      <c r="F54" s="128">
        <v>0.46180555555555558</v>
      </c>
      <c r="G54" s="127">
        <v>42820</v>
      </c>
      <c r="H54" s="128">
        <v>0.64583333333333337</v>
      </c>
      <c r="I54" s="126">
        <v>841</v>
      </c>
      <c r="J54" s="126">
        <v>638</v>
      </c>
      <c r="K54" s="145" t="str">
        <f t="shared" si="7"/>
        <v>G638</v>
      </c>
      <c r="L54" s="126">
        <v>513</v>
      </c>
      <c r="M54" s="145" t="str">
        <f t="shared" si="2"/>
        <v>R513</v>
      </c>
      <c r="N54" s="126">
        <v>599</v>
      </c>
      <c r="O54" s="145" t="str">
        <f t="shared" si="3"/>
        <v>G599</v>
      </c>
      <c r="P54" s="126">
        <v>312</v>
      </c>
      <c r="Q54" s="145" t="str">
        <f t="shared" si="4"/>
        <v>R312</v>
      </c>
      <c r="R54" s="126">
        <v>22.2</v>
      </c>
      <c r="S54" s="126">
        <v>29.8</v>
      </c>
      <c r="T54" s="126">
        <v>29.4</v>
      </c>
      <c r="U54" s="126"/>
      <c r="V54" s="126" t="s">
        <v>2206</v>
      </c>
      <c r="W54" s="129" t="s">
        <v>2179</v>
      </c>
      <c r="X54" s="129" t="s">
        <v>2187</v>
      </c>
      <c r="Y54" s="129" t="s">
        <v>2187</v>
      </c>
      <c r="Z54" s="126">
        <v>67</v>
      </c>
      <c r="AA54" s="126" t="s">
        <v>2180</v>
      </c>
      <c r="AB54" s="126">
        <v>13.4</v>
      </c>
      <c r="AC54" s="126">
        <v>1</v>
      </c>
      <c r="AD54" s="126" t="s">
        <v>2253</v>
      </c>
      <c r="AH54" s="126">
        <f t="shared" si="0"/>
        <v>638</v>
      </c>
      <c r="AI54" t="b">
        <f t="shared" si="5"/>
        <v>0</v>
      </c>
      <c r="AJ54" s="126">
        <f t="shared" si="1"/>
        <v>513</v>
      </c>
      <c r="AK54" t="b">
        <f t="shared" si="6"/>
        <v>0</v>
      </c>
    </row>
    <row r="55" spans="1:37">
      <c r="A55" s="172">
        <v>53</v>
      </c>
      <c r="B55" s="173" t="s">
        <v>2176</v>
      </c>
      <c r="C55" s="173" t="s">
        <v>2260</v>
      </c>
      <c r="D55" s="173" t="s">
        <v>2256</v>
      </c>
      <c r="E55" s="174">
        <v>42766</v>
      </c>
      <c r="F55" s="177">
        <v>0.46527777777777773</v>
      </c>
      <c r="G55" s="174">
        <v>42820</v>
      </c>
      <c r="H55" s="172"/>
      <c r="I55" s="172">
        <v>842</v>
      </c>
      <c r="J55" s="172">
        <v>426</v>
      </c>
      <c r="K55" s="145" t="str">
        <f t="shared" si="7"/>
        <v>G426</v>
      </c>
      <c r="L55" s="172">
        <v>399</v>
      </c>
      <c r="M55" s="145" t="str">
        <f t="shared" si="2"/>
        <v>R399</v>
      </c>
      <c r="N55" s="172">
        <v>683</v>
      </c>
      <c r="O55" s="145" t="str">
        <f t="shared" si="3"/>
        <v>G683</v>
      </c>
      <c r="P55" s="172">
        <v>113</v>
      </c>
      <c r="Q55" s="145" t="str">
        <f t="shared" si="4"/>
        <v>R113</v>
      </c>
      <c r="R55" s="172">
        <v>22.2</v>
      </c>
      <c r="S55" s="172">
        <v>20.2</v>
      </c>
      <c r="T55" s="172"/>
      <c r="U55" s="172"/>
      <c r="V55" s="172"/>
      <c r="W55" s="175"/>
      <c r="X55" s="175"/>
      <c r="Y55" s="175"/>
      <c r="Z55" s="172"/>
      <c r="AA55" s="172"/>
      <c r="AB55" s="172"/>
      <c r="AC55" s="172"/>
      <c r="AD55" s="172"/>
      <c r="AH55" s="126">
        <f t="shared" si="0"/>
        <v>426</v>
      </c>
      <c r="AI55" t="b">
        <f t="shared" si="5"/>
        <v>0</v>
      </c>
      <c r="AJ55" s="126">
        <f t="shared" si="1"/>
        <v>399</v>
      </c>
      <c r="AK55" t="b">
        <f t="shared" si="6"/>
        <v>0</v>
      </c>
    </row>
    <row r="56" spans="1:37">
      <c r="A56" s="172">
        <v>54</v>
      </c>
      <c r="B56" s="173" t="s">
        <v>2176</v>
      </c>
      <c r="C56" s="173" t="s">
        <v>2261</v>
      </c>
      <c r="D56" s="173" t="s">
        <v>2256</v>
      </c>
      <c r="E56" s="174">
        <v>42766</v>
      </c>
      <c r="F56" s="177">
        <v>0.46875</v>
      </c>
      <c r="G56" s="174">
        <v>42820</v>
      </c>
      <c r="H56" s="172"/>
      <c r="I56" s="172">
        <v>843</v>
      </c>
      <c r="J56" s="172">
        <v>589</v>
      </c>
      <c r="K56" s="145" t="str">
        <f t="shared" si="7"/>
        <v>G589</v>
      </c>
      <c r="L56" s="172">
        <v>400</v>
      </c>
      <c r="M56" s="145" t="str">
        <f t="shared" si="2"/>
        <v>R400</v>
      </c>
      <c r="N56" s="172">
        <v>288</v>
      </c>
      <c r="O56" s="145" t="str">
        <f t="shared" si="3"/>
        <v>G288</v>
      </c>
      <c r="P56" s="172">
        <v>441</v>
      </c>
      <c r="Q56" s="145" t="str">
        <f t="shared" si="4"/>
        <v>R441</v>
      </c>
      <c r="R56" s="172">
        <v>22.2</v>
      </c>
      <c r="S56" s="172">
        <v>30.1</v>
      </c>
      <c r="T56" s="172"/>
      <c r="U56" s="172"/>
      <c r="V56" s="172"/>
      <c r="W56" s="175"/>
      <c r="X56" s="175"/>
      <c r="Y56" s="175"/>
      <c r="Z56" s="172"/>
      <c r="AA56" s="172"/>
      <c r="AB56" s="172"/>
      <c r="AC56" s="172"/>
      <c r="AD56" s="172"/>
      <c r="AH56" s="126">
        <f t="shared" si="0"/>
        <v>589</v>
      </c>
      <c r="AI56" t="b">
        <f t="shared" si="5"/>
        <v>0</v>
      </c>
      <c r="AJ56" s="126">
        <f t="shared" si="1"/>
        <v>400</v>
      </c>
      <c r="AK56" t="b">
        <f t="shared" si="6"/>
        <v>0</v>
      </c>
    </row>
    <row r="57" spans="1:37">
      <c r="A57" s="124">
        <v>55</v>
      </c>
      <c r="B57" s="125" t="s">
        <v>2176</v>
      </c>
      <c r="C57" s="125" t="s">
        <v>2262</v>
      </c>
      <c r="D57" s="125" t="s">
        <v>2256</v>
      </c>
      <c r="E57" s="127">
        <v>42766</v>
      </c>
      <c r="F57" s="128">
        <v>0.47222222222222227</v>
      </c>
      <c r="G57" s="127">
        <v>42820</v>
      </c>
      <c r="H57" s="128">
        <v>0.63194444444444442</v>
      </c>
      <c r="I57" s="126">
        <v>844</v>
      </c>
      <c r="J57" s="126">
        <v>622</v>
      </c>
      <c r="K57" s="145" t="str">
        <f t="shared" si="7"/>
        <v>G622</v>
      </c>
      <c r="L57" s="116">
        <v>19</v>
      </c>
      <c r="M57" s="145" t="str">
        <f t="shared" si="2"/>
        <v>R19</v>
      </c>
      <c r="N57" s="126">
        <v>616</v>
      </c>
      <c r="O57" s="145" t="str">
        <f t="shared" si="3"/>
        <v>G616</v>
      </c>
      <c r="P57" s="168" t="s">
        <v>2498</v>
      </c>
      <c r="Q57" s="145" t="str">
        <f t="shared" si="4"/>
        <v>R54b</v>
      </c>
      <c r="R57" s="126">
        <v>22.1</v>
      </c>
      <c r="S57" s="126">
        <v>33</v>
      </c>
      <c r="T57" s="126">
        <v>29.7</v>
      </c>
      <c r="U57" s="126"/>
      <c r="V57" s="126"/>
      <c r="W57" s="129" t="s">
        <v>2179</v>
      </c>
      <c r="X57" s="129" t="s">
        <v>2187</v>
      </c>
      <c r="Y57" s="129"/>
      <c r="Z57" s="126">
        <v>45</v>
      </c>
      <c r="AA57" s="126" t="s">
        <v>2180</v>
      </c>
      <c r="AB57" s="126">
        <v>15.8</v>
      </c>
      <c r="AC57" s="126">
        <v>1</v>
      </c>
      <c r="AD57" s="126"/>
      <c r="AH57" s="126">
        <f t="shared" si="0"/>
        <v>622</v>
      </c>
      <c r="AI57" t="b">
        <f t="shared" si="5"/>
        <v>0</v>
      </c>
      <c r="AJ57" s="132">
        <f t="shared" si="1"/>
        <v>19</v>
      </c>
      <c r="AK57" s="116" t="b">
        <f t="shared" si="6"/>
        <v>0</v>
      </c>
    </row>
    <row r="58" spans="1:37">
      <c r="A58" s="124">
        <v>56</v>
      </c>
      <c r="B58" s="125" t="s">
        <v>2176</v>
      </c>
      <c r="C58" s="125" t="s">
        <v>2263</v>
      </c>
      <c r="D58" s="125" t="s">
        <v>2256</v>
      </c>
      <c r="E58" s="127">
        <v>42766</v>
      </c>
      <c r="F58" s="128">
        <v>0.47222222222222227</v>
      </c>
      <c r="G58" s="127">
        <v>42820</v>
      </c>
      <c r="H58" s="128">
        <v>0.65625</v>
      </c>
      <c r="I58" s="126">
        <v>845</v>
      </c>
      <c r="J58" s="181">
        <v>538</v>
      </c>
      <c r="K58" s="145" t="str">
        <f t="shared" si="7"/>
        <v>G538</v>
      </c>
      <c r="L58" s="126">
        <v>60</v>
      </c>
      <c r="M58" s="145" t="str">
        <f t="shared" si="2"/>
        <v>R60</v>
      </c>
      <c r="N58" s="126">
        <v>557</v>
      </c>
      <c r="O58" s="145" t="str">
        <f t="shared" si="3"/>
        <v>G557</v>
      </c>
      <c r="P58" s="126">
        <v>58</v>
      </c>
      <c r="Q58" s="145" t="str">
        <f t="shared" si="4"/>
        <v>R58</v>
      </c>
      <c r="R58" s="126">
        <v>22</v>
      </c>
      <c r="S58" s="126">
        <v>29.5</v>
      </c>
      <c r="T58" s="92">
        <v>33.200000000000003</v>
      </c>
      <c r="U58" s="126"/>
      <c r="V58" s="126" t="s">
        <v>2200</v>
      </c>
      <c r="W58" s="129" t="s">
        <v>2195</v>
      </c>
      <c r="X58" s="129" t="s">
        <v>2187</v>
      </c>
      <c r="Y58" s="129"/>
      <c r="Z58" s="126">
        <v>30.8</v>
      </c>
      <c r="AA58" s="126" t="s">
        <v>2180</v>
      </c>
      <c r="AB58" s="126">
        <v>15.4</v>
      </c>
      <c r="AC58" s="126">
        <v>0</v>
      </c>
      <c r="AD58" s="126"/>
      <c r="AH58" s="168">
        <f t="shared" si="0"/>
        <v>538</v>
      </c>
      <c r="AI58" s="116" t="b">
        <f t="shared" si="5"/>
        <v>0</v>
      </c>
      <c r="AJ58" s="126">
        <f t="shared" si="1"/>
        <v>60</v>
      </c>
      <c r="AK58" t="b">
        <f t="shared" si="6"/>
        <v>0</v>
      </c>
    </row>
    <row r="59" spans="1:37">
      <c r="A59" s="124">
        <v>57</v>
      </c>
      <c r="B59" s="125" t="s">
        <v>2176</v>
      </c>
      <c r="C59" s="134" t="s">
        <v>2264</v>
      </c>
      <c r="D59" s="125" t="s">
        <v>2265</v>
      </c>
      <c r="E59" s="127">
        <v>42766</v>
      </c>
      <c r="F59" s="128">
        <v>0.47916666666666669</v>
      </c>
      <c r="G59" s="127">
        <v>42820</v>
      </c>
      <c r="H59" s="128">
        <v>0.59722222222222221</v>
      </c>
      <c r="I59" s="126">
        <v>1150</v>
      </c>
      <c r="J59" s="168">
        <v>540</v>
      </c>
      <c r="K59" s="145" t="str">
        <f t="shared" si="7"/>
        <v>G540</v>
      </c>
      <c r="L59" s="126">
        <v>161</v>
      </c>
      <c r="M59" s="145" t="str">
        <f t="shared" si="2"/>
        <v>R161</v>
      </c>
      <c r="N59" s="126">
        <v>618</v>
      </c>
      <c r="O59" s="145" t="str">
        <f t="shared" si="3"/>
        <v>G618</v>
      </c>
      <c r="P59" s="126">
        <v>435</v>
      </c>
      <c r="Q59" s="145" t="str">
        <f t="shared" si="4"/>
        <v>R435</v>
      </c>
      <c r="R59" s="126">
        <v>21.7</v>
      </c>
      <c r="S59" s="126">
        <v>31.6</v>
      </c>
      <c r="T59" s="126">
        <v>32.1</v>
      </c>
      <c r="U59" s="126"/>
      <c r="V59" s="126" t="s">
        <v>2187</v>
      </c>
      <c r="W59" s="129" t="s">
        <v>2206</v>
      </c>
      <c r="X59" s="129" t="s">
        <v>2187</v>
      </c>
      <c r="Y59" s="129" t="s">
        <v>2187</v>
      </c>
      <c r="Z59" s="126">
        <v>28.4</v>
      </c>
      <c r="AA59" s="126" t="s">
        <v>2250</v>
      </c>
      <c r="AB59" s="126">
        <v>3.3</v>
      </c>
      <c r="AC59" s="126">
        <v>1</v>
      </c>
      <c r="AD59" s="126" t="s">
        <v>2266</v>
      </c>
      <c r="AH59" s="168">
        <f t="shared" si="0"/>
        <v>540</v>
      </c>
      <c r="AI59" s="116" t="b">
        <f t="shared" si="5"/>
        <v>1</v>
      </c>
      <c r="AJ59" s="126">
        <f t="shared" si="1"/>
        <v>161</v>
      </c>
      <c r="AK59" t="b">
        <f t="shared" si="6"/>
        <v>0</v>
      </c>
    </row>
    <row r="60" spans="1:37">
      <c r="A60" s="124">
        <v>58</v>
      </c>
      <c r="B60" s="125" t="s">
        <v>2176</v>
      </c>
      <c r="C60" s="134" t="s">
        <v>2267</v>
      </c>
      <c r="D60" s="125" t="s">
        <v>2265</v>
      </c>
      <c r="E60" s="127">
        <v>42766</v>
      </c>
      <c r="F60" s="128">
        <v>0.4826388888888889</v>
      </c>
      <c r="G60" s="127">
        <v>42820</v>
      </c>
      <c r="H60" s="128">
        <v>0.56597222222222221</v>
      </c>
      <c r="I60" s="126">
        <v>1148</v>
      </c>
      <c r="J60" s="126">
        <v>513</v>
      </c>
      <c r="K60" s="145" t="str">
        <f t="shared" si="7"/>
        <v>G513</v>
      </c>
      <c r="L60" s="126">
        <v>48</v>
      </c>
      <c r="M60" s="145" t="str">
        <f t="shared" si="2"/>
        <v>R48</v>
      </c>
      <c r="N60" s="126">
        <v>593</v>
      </c>
      <c r="O60" s="145" t="str">
        <f t="shared" si="3"/>
        <v>G593</v>
      </c>
      <c r="P60" s="126">
        <v>31</v>
      </c>
      <c r="Q60" s="145" t="str">
        <f t="shared" si="4"/>
        <v>R31</v>
      </c>
      <c r="R60" s="126">
        <v>22.6</v>
      </c>
      <c r="S60" s="126">
        <v>31.6</v>
      </c>
      <c r="T60" s="126">
        <v>30.8</v>
      </c>
      <c r="U60" s="126"/>
      <c r="V60" s="126" t="s">
        <v>2200</v>
      </c>
      <c r="W60" s="129" t="s">
        <v>2179</v>
      </c>
      <c r="X60" s="129" t="s">
        <v>2187</v>
      </c>
      <c r="Y60" s="129"/>
      <c r="Z60" s="126">
        <v>54.4</v>
      </c>
      <c r="AA60" s="126" t="s">
        <v>2250</v>
      </c>
      <c r="AB60" s="126">
        <v>1.4</v>
      </c>
      <c r="AC60" s="126">
        <v>0</v>
      </c>
      <c r="AD60" s="126"/>
      <c r="AH60" s="126">
        <f t="shared" si="0"/>
        <v>513</v>
      </c>
      <c r="AI60" t="b">
        <f t="shared" si="5"/>
        <v>0</v>
      </c>
      <c r="AJ60" s="126">
        <f t="shared" si="1"/>
        <v>48</v>
      </c>
      <c r="AK60" t="b">
        <f t="shared" si="6"/>
        <v>0</v>
      </c>
    </row>
    <row r="61" spans="1:37">
      <c r="A61" s="124">
        <v>59</v>
      </c>
      <c r="B61" s="125" t="s">
        <v>2176</v>
      </c>
      <c r="C61" s="134" t="s">
        <v>2268</v>
      </c>
      <c r="D61" s="125" t="s">
        <v>2265</v>
      </c>
      <c r="E61" s="127">
        <v>42766</v>
      </c>
      <c r="F61" s="128">
        <v>0.4861111111111111</v>
      </c>
      <c r="G61" s="127">
        <v>42820</v>
      </c>
      <c r="H61" s="128">
        <v>0.60416666666666663</v>
      </c>
      <c r="I61" s="126">
        <v>848</v>
      </c>
      <c r="J61" s="126">
        <v>489</v>
      </c>
      <c r="K61" s="145" t="str">
        <f t="shared" si="7"/>
        <v>G489</v>
      </c>
      <c r="L61" s="126">
        <v>23</v>
      </c>
      <c r="M61" s="145" t="str">
        <f t="shared" si="2"/>
        <v>R23</v>
      </c>
      <c r="N61" s="126">
        <v>600</v>
      </c>
      <c r="O61" s="145" t="str">
        <f t="shared" si="3"/>
        <v>G600</v>
      </c>
      <c r="P61" s="126">
        <v>120</v>
      </c>
      <c r="Q61" s="145" t="str">
        <f t="shared" si="4"/>
        <v>R120</v>
      </c>
      <c r="R61" s="126">
        <v>22.4</v>
      </c>
      <c r="S61" s="126">
        <v>27.9</v>
      </c>
      <c r="T61" s="126">
        <v>31.7</v>
      </c>
      <c r="U61" s="126"/>
      <c r="V61" s="126"/>
      <c r="W61" s="129"/>
      <c r="X61" s="129"/>
      <c r="Y61" s="129"/>
      <c r="Z61" s="126">
        <v>46</v>
      </c>
      <c r="AA61" s="126" t="s">
        <v>2250</v>
      </c>
      <c r="AB61" s="126">
        <v>3.3</v>
      </c>
      <c r="AC61" s="126">
        <v>0</v>
      </c>
      <c r="AD61" s="126"/>
      <c r="AH61" s="126">
        <f t="shared" si="0"/>
        <v>489</v>
      </c>
      <c r="AI61" t="b">
        <f t="shared" si="5"/>
        <v>0</v>
      </c>
      <c r="AJ61" s="126">
        <f t="shared" si="1"/>
        <v>23</v>
      </c>
      <c r="AK61" t="b">
        <f t="shared" si="6"/>
        <v>0</v>
      </c>
    </row>
    <row r="62" spans="1:37">
      <c r="A62" s="124">
        <v>60</v>
      </c>
      <c r="B62" s="125" t="s">
        <v>2176</v>
      </c>
      <c r="C62" s="134" t="s">
        <v>2269</v>
      </c>
      <c r="D62" s="125" t="s">
        <v>2265</v>
      </c>
      <c r="E62" s="127">
        <v>42766</v>
      </c>
      <c r="F62" s="128">
        <v>0.48958333333333331</v>
      </c>
      <c r="G62" s="127">
        <v>42820</v>
      </c>
      <c r="H62" s="128">
        <v>0.57638888888888895</v>
      </c>
      <c r="I62" s="126">
        <v>849</v>
      </c>
      <c r="J62" s="126">
        <v>633</v>
      </c>
      <c r="K62" s="145" t="str">
        <f t="shared" si="7"/>
        <v>G633</v>
      </c>
      <c r="L62" s="126">
        <v>78</v>
      </c>
      <c r="M62" s="145" t="str">
        <f t="shared" si="2"/>
        <v>R78</v>
      </c>
      <c r="N62" s="126">
        <v>535</v>
      </c>
      <c r="O62" s="145" t="str">
        <f t="shared" si="3"/>
        <v>G535</v>
      </c>
      <c r="P62" s="126">
        <v>390</v>
      </c>
      <c r="Q62" s="145" t="str">
        <f t="shared" si="4"/>
        <v>R390</v>
      </c>
      <c r="R62" s="126">
        <v>23.5</v>
      </c>
      <c r="S62" s="126">
        <v>22.5</v>
      </c>
      <c r="T62" s="126">
        <v>33.700000000000003</v>
      </c>
      <c r="U62" s="126"/>
      <c r="V62" s="126" t="s">
        <v>2187</v>
      </c>
      <c r="W62" s="129"/>
      <c r="X62" s="129"/>
      <c r="Y62" s="129" t="s">
        <v>2179</v>
      </c>
      <c r="Z62" s="126">
        <v>10.199999999999999</v>
      </c>
      <c r="AA62" s="126" t="s">
        <v>2250</v>
      </c>
      <c r="AB62" s="126">
        <v>2.4</v>
      </c>
      <c r="AC62" s="126">
        <v>0</v>
      </c>
      <c r="AD62" s="126" t="s">
        <v>2270</v>
      </c>
      <c r="AH62" s="126">
        <f t="shared" si="0"/>
        <v>633</v>
      </c>
      <c r="AI62" t="b">
        <f t="shared" si="5"/>
        <v>0</v>
      </c>
      <c r="AJ62" s="126">
        <f t="shared" si="1"/>
        <v>78</v>
      </c>
      <c r="AK62" t="b">
        <f t="shared" si="6"/>
        <v>0</v>
      </c>
    </row>
    <row r="63" spans="1:37">
      <c r="A63" s="124">
        <v>61</v>
      </c>
      <c r="B63" s="125" t="s">
        <v>2176</v>
      </c>
      <c r="C63" s="134" t="s">
        <v>2271</v>
      </c>
      <c r="D63" s="125" t="s">
        <v>2265</v>
      </c>
      <c r="E63" s="127">
        <v>42766</v>
      </c>
      <c r="F63" s="128">
        <v>0.49305555555555558</v>
      </c>
      <c r="G63" s="127">
        <v>42820</v>
      </c>
      <c r="H63" s="128">
        <v>0.58333333333333337</v>
      </c>
      <c r="I63" s="126">
        <v>1149</v>
      </c>
      <c r="J63" s="126">
        <v>541</v>
      </c>
      <c r="K63" s="145" t="str">
        <f t="shared" si="7"/>
        <v>G541</v>
      </c>
      <c r="L63" s="126">
        <v>42</v>
      </c>
      <c r="M63" s="145" t="str">
        <f t="shared" si="2"/>
        <v>R42</v>
      </c>
      <c r="N63" s="126">
        <v>391</v>
      </c>
      <c r="O63" s="145" t="str">
        <f t="shared" si="3"/>
        <v>G391</v>
      </c>
      <c r="P63" s="126">
        <v>143</v>
      </c>
      <c r="Q63" s="145" t="str">
        <f t="shared" si="4"/>
        <v>R143</v>
      </c>
      <c r="R63" s="126">
        <v>22.7</v>
      </c>
      <c r="S63" s="126">
        <v>20.399999999999999</v>
      </c>
      <c r="T63" s="126">
        <v>32.200000000000003</v>
      </c>
      <c r="U63" s="126"/>
      <c r="V63" s="126" t="s">
        <v>2195</v>
      </c>
      <c r="W63" s="129" t="s">
        <v>2195</v>
      </c>
      <c r="X63" s="129" t="s">
        <v>2187</v>
      </c>
      <c r="Y63" s="129"/>
      <c r="Z63" s="126">
        <v>34.200000000000003</v>
      </c>
      <c r="AA63" s="126" t="s">
        <v>2250</v>
      </c>
      <c r="AB63" s="126">
        <v>5.6</v>
      </c>
      <c r="AC63" s="126">
        <v>0</v>
      </c>
      <c r="AD63" s="126"/>
      <c r="AH63" s="126">
        <f t="shared" si="0"/>
        <v>541</v>
      </c>
      <c r="AI63" t="b">
        <f t="shared" si="5"/>
        <v>0</v>
      </c>
      <c r="AJ63" s="126">
        <f t="shared" si="1"/>
        <v>42</v>
      </c>
      <c r="AK63" t="b">
        <f t="shared" si="6"/>
        <v>0</v>
      </c>
    </row>
    <row r="64" spans="1:37">
      <c r="A64" s="124">
        <v>62</v>
      </c>
      <c r="B64" s="125" t="s">
        <v>2176</v>
      </c>
      <c r="C64" s="134" t="s">
        <v>2272</v>
      </c>
      <c r="D64" s="125" t="s">
        <v>2265</v>
      </c>
      <c r="E64" s="127">
        <v>42766</v>
      </c>
      <c r="F64" s="128">
        <v>0.49305555555555558</v>
      </c>
      <c r="G64" s="127">
        <v>42820</v>
      </c>
      <c r="H64" s="128">
        <v>0.58680555555555558</v>
      </c>
      <c r="I64" s="126">
        <v>1151</v>
      </c>
      <c r="J64" s="126">
        <v>565</v>
      </c>
      <c r="K64" s="145" t="str">
        <f t="shared" si="7"/>
        <v>G565</v>
      </c>
      <c r="L64" s="126">
        <v>119</v>
      </c>
      <c r="M64" s="145" t="str">
        <f t="shared" si="2"/>
        <v>R119</v>
      </c>
      <c r="N64" s="126">
        <v>445</v>
      </c>
      <c r="O64" s="145" t="str">
        <f t="shared" si="3"/>
        <v>G445</v>
      </c>
      <c r="P64" s="126">
        <v>448</v>
      </c>
      <c r="Q64" s="145" t="str">
        <f t="shared" si="4"/>
        <v>R448</v>
      </c>
      <c r="R64" s="126">
        <v>22.7</v>
      </c>
      <c r="S64" s="126">
        <v>24.7</v>
      </c>
      <c r="T64" s="126">
        <v>30.9</v>
      </c>
      <c r="U64" s="126"/>
      <c r="V64" s="126" t="s">
        <v>2179</v>
      </c>
      <c r="W64" s="129" t="s">
        <v>2179</v>
      </c>
      <c r="X64" s="129"/>
      <c r="Y64" s="129"/>
      <c r="Z64" s="126">
        <v>40.4</v>
      </c>
      <c r="AA64" s="126" t="s">
        <v>2250</v>
      </c>
      <c r="AB64" s="126">
        <v>4.2</v>
      </c>
      <c r="AC64" s="126">
        <v>0</v>
      </c>
      <c r="AD64" s="126" t="s">
        <v>2273</v>
      </c>
      <c r="AH64" s="126">
        <f t="shared" si="0"/>
        <v>565</v>
      </c>
      <c r="AI64" t="b">
        <f t="shared" si="5"/>
        <v>0</v>
      </c>
      <c r="AJ64" s="126">
        <f t="shared" si="1"/>
        <v>119</v>
      </c>
      <c r="AK64" t="b">
        <f t="shared" si="6"/>
        <v>0</v>
      </c>
    </row>
    <row r="65" spans="1:37">
      <c r="A65" s="124">
        <v>63</v>
      </c>
      <c r="B65" s="125" t="s">
        <v>2176</v>
      </c>
      <c r="C65" s="134" t="s">
        <v>2274</v>
      </c>
      <c r="D65" s="125" t="s">
        <v>2265</v>
      </c>
      <c r="E65" s="127">
        <v>42766</v>
      </c>
      <c r="F65" s="128">
        <v>0.49652777777777773</v>
      </c>
      <c r="G65" s="127">
        <v>42820</v>
      </c>
      <c r="H65" s="128">
        <v>0.55902777777777779</v>
      </c>
      <c r="I65" s="126">
        <v>852</v>
      </c>
      <c r="J65" s="126">
        <v>387</v>
      </c>
      <c r="K65" s="145" t="str">
        <f t="shared" si="7"/>
        <v>G387</v>
      </c>
      <c r="L65" s="126">
        <v>185</v>
      </c>
      <c r="M65" s="145" t="str">
        <f t="shared" si="2"/>
        <v>R185</v>
      </c>
      <c r="N65" s="126">
        <v>440</v>
      </c>
      <c r="O65" s="145" t="str">
        <f t="shared" si="3"/>
        <v>G440</v>
      </c>
      <c r="P65" s="126">
        <v>423</v>
      </c>
      <c r="Q65" s="145" t="str">
        <f t="shared" si="4"/>
        <v>R423</v>
      </c>
      <c r="R65" s="126">
        <v>25.6</v>
      </c>
      <c r="S65" s="126">
        <v>22.9</v>
      </c>
      <c r="T65" s="126">
        <v>30.9</v>
      </c>
      <c r="U65" s="126"/>
      <c r="V65" s="126" t="s">
        <v>2187</v>
      </c>
      <c r="W65" s="129" t="s">
        <v>2187</v>
      </c>
      <c r="X65" s="129" t="s">
        <v>2187</v>
      </c>
      <c r="Y65" s="129" t="s">
        <v>2187</v>
      </c>
      <c r="Z65" s="126">
        <v>45</v>
      </c>
      <c r="AA65" s="126" t="s">
        <v>2250</v>
      </c>
      <c r="AB65" s="126">
        <v>4.9000000000000004</v>
      </c>
      <c r="AC65" s="126">
        <v>0</v>
      </c>
      <c r="AD65" s="126"/>
      <c r="AH65" s="126">
        <f t="shared" si="0"/>
        <v>387</v>
      </c>
      <c r="AI65" t="b">
        <f t="shared" si="5"/>
        <v>0</v>
      </c>
      <c r="AJ65" s="126">
        <f t="shared" si="1"/>
        <v>185</v>
      </c>
      <c r="AK65" t="b">
        <f t="shared" si="6"/>
        <v>0</v>
      </c>
    </row>
    <row r="66" spans="1:37">
      <c r="A66" s="124">
        <v>64</v>
      </c>
      <c r="B66" s="125" t="s">
        <v>2176</v>
      </c>
      <c r="C66" s="134" t="s">
        <v>2275</v>
      </c>
      <c r="D66" s="125" t="s">
        <v>2265</v>
      </c>
      <c r="E66" s="127">
        <v>42766</v>
      </c>
      <c r="F66" s="128">
        <v>0.50694444444444442</v>
      </c>
      <c r="G66" s="127">
        <v>42820</v>
      </c>
      <c r="H66" s="128">
        <v>0.60763888888888895</v>
      </c>
      <c r="I66" s="126">
        <v>853</v>
      </c>
      <c r="J66" s="132">
        <v>554</v>
      </c>
      <c r="K66" s="145" t="str">
        <f t="shared" si="7"/>
        <v>G554</v>
      </c>
      <c r="L66" s="126">
        <v>159</v>
      </c>
      <c r="M66" s="145" t="str">
        <f t="shared" si="2"/>
        <v>R159</v>
      </c>
      <c r="N66" s="126">
        <v>673</v>
      </c>
      <c r="O66" s="145" t="str">
        <f t="shared" si="3"/>
        <v>G673</v>
      </c>
      <c r="P66" s="132">
        <v>550</v>
      </c>
      <c r="Q66" s="145" t="str">
        <f t="shared" si="4"/>
        <v>R550</v>
      </c>
      <c r="R66" s="132">
        <v>22.7</v>
      </c>
      <c r="S66" s="132">
        <v>34.6</v>
      </c>
      <c r="T66" s="126"/>
      <c r="U66" s="126"/>
      <c r="V66" s="126" t="s">
        <v>2206</v>
      </c>
      <c r="W66" s="129" t="s">
        <v>2195</v>
      </c>
      <c r="X66" s="129"/>
      <c r="Y66" s="129"/>
      <c r="Z66" s="126">
        <v>22.8</v>
      </c>
      <c r="AA66" s="126" t="s">
        <v>2250</v>
      </c>
      <c r="AB66" s="126">
        <v>3</v>
      </c>
      <c r="AC66" s="126">
        <v>1</v>
      </c>
      <c r="AD66" s="126"/>
      <c r="AH66" s="132">
        <f t="shared" si="0"/>
        <v>554</v>
      </c>
      <c r="AI66" t="b">
        <f t="shared" si="5"/>
        <v>0</v>
      </c>
      <c r="AJ66" s="126">
        <f t="shared" si="1"/>
        <v>159</v>
      </c>
      <c r="AK66" t="b">
        <f t="shared" si="6"/>
        <v>0</v>
      </c>
    </row>
    <row r="67" spans="1:37">
      <c r="A67" s="124">
        <v>65</v>
      </c>
      <c r="B67" s="125" t="s">
        <v>2276</v>
      </c>
      <c r="C67" s="125" t="s">
        <v>2277</v>
      </c>
      <c r="D67" s="125" t="s">
        <v>2278</v>
      </c>
      <c r="E67" s="127">
        <v>42767</v>
      </c>
      <c r="F67" s="128">
        <v>0.51041666666666663</v>
      </c>
      <c r="G67" s="127">
        <v>42818</v>
      </c>
      <c r="H67" s="128">
        <v>0.4375</v>
      </c>
      <c r="I67" s="126">
        <v>906</v>
      </c>
      <c r="J67" s="126">
        <v>614</v>
      </c>
      <c r="K67" s="145" t="str">
        <f t="shared" si="7"/>
        <v>G614</v>
      </c>
      <c r="L67" s="126">
        <v>525</v>
      </c>
      <c r="M67" s="145" t="str">
        <f t="shared" si="2"/>
        <v>R525</v>
      </c>
      <c r="N67" s="126">
        <v>700</v>
      </c>
      <c r="O67" s="145" t="str">
        <f t="shared" si="3"/>
        <v>G700</v>
      </c>
      <c r="P67" s="126">
        <v>333</v>
      </c>
      <c r="Q67" s="145" t="str">
        <f t="shared" si="4"/>
        <v>R333</v>
      </c>
      <c r="R67" s="126">
        <v>22.5</v>
      </c>
      <c r="S67" s="126">
        <v>35.6</v>
      </c>
      <c r="T67" s="126">
        <v>23</v>
      </c>
      <c r="U67" s="126">
        <v>29</v>
      </c>
      <c r="V67" s="126" t="s">
        <v>2187</v>
      </c>
      <c r="W67" s="129"/>
      <c r="X67" s="129" t="s">
        <v>2187</v>
      </c>
      <c r="Y67" s="129" t="s">
        <v>2187</v>
      </c>
      <c r="Z67" s="126">
        <v>13.8</v>
      </c>
      <c r="AA67" s="126" t="s">
        <v>2250</v>
      </c>
      <c r="AB67" s="126">
        <v>13.8</v>
      </c>
      <c r="AC67" s="126">
        <v>1</v>
      </c>
      <c r="AD67" s="126"/>
      <c r="AH67" s="126">
        <f t="shared" ref="AH67:AH130" si="8">J67</f>
        <v>614</v>
      </c>
      <c r="AI67" t="b">
        <f t="shared" si="5"/>
        <v>0</v>
      </c>
      <c r="AJ67" s="126">
        <f t="shared" ref="AJ67:AJ130" si="9">L67</f>
        <v>525</v>
      </c>
      <c r="AK67" t="b">
        <f t="shared" si="6"/>
        <v>0</v>
      </c>
    </row>
    <row r="68" spans="1:37">
      <c r="A68" s="124">
        <v>66</v>
      </c>
      <c r="B68" s="125" t="s">
        <v>2276</v>
      </c>
      <c r="C68" s="125" t="s">
        <v>2279</v>
      </c>
      <c r="D68" s="125" t="s">
        <v>2278</v>
      </c>
      <c r="E68" s="127">
        <v>42767</v>
      </c>
      <c r="F68" s="128">
        <v>0.51388888888888895</v>
      </c>
      <c r="G68" s="127">
        <v>42818</v>
      </c>
      <c r="H68" s="128">
        <v>0.51388888888888895</v>
      </c>
      <c r="I68" s="126">
        <v>1096</v>
      </c>
      <c r="J68" s="126">
        <v>282</v>
      </c>
      <c r="K68" s="145" t="str">
        <f t="shared" ref="K68:K131" si="10">_xlfn.TEXTJOIN(,TRUE, "G",J68)</f>
        <v>G282</v>
      </c>
      <c r="L68" s="126">
        <v>150</v>
      </c>
      <c r="M68" s="145" t="str">
        <f t="shared" ref="M68:M131" si="11">_xlfn.TEXTJOIN(,TRUE, "R",L68)</f>
        <v>R150</v>
      </c>
      <c r="N68" s="126">
        <v>760</v>
      </c>
      <c r="O68" s="145" t="str">
        <f t="shared" ref="O68:O131" si="12">_xlfn.TEXTJOIN(,TRUE, "G",N68)</f>
        <v>G760</v>
      </c>
      <c r="P68" s="126">
        <v>252</v>
      </c>
      <c r="Q68" s="145" t="str">
        <f t="shared" ref="Q68:Q131" si="13">_xlfn.TEXTJOIN(,TRUE, "R",P68)</f>
        <v>R252</v>
      </c>
      <c r="R68" s="126">
        <v>22.4</v>
      </c>
      <c r="S68" s="126">
        <v>39.9</v>
      </c>
      <c r="T68" s="126">
        <v>21.5</v>
      </c>
      <c r="U68" s="126">
        <v>21.3</v>
      </c>
      <c r="V68" s="126" t="s">
        <v>2187</v>
      </c>
      <c r="W68" s="129" t="s">
        <v>2179</v>
      </c>
      <c r="X68" s="129" t="s">
        <v>2187</v>
      </c>
      <c r="Y68" s="129"/>
      <c r="Z68" s="126">
        <v>19.8</v>
      </c>
      <c r="AA68" s="126" t="s">
        <v>2250</v>
      </c>
      <c r="AB68" s="126">
        <v>8</v>
      </c>
      <c r="AC68" s="126">
        <v>1</v>
      </c>
      <c r="AD68" s="126"/>
      <c r="AH68" s="126">
        <f t="shared" si="8"/>
        <v>282</v>
      </c>
      <c r="AI68" t="b">
        <f t="shared" ref="AI68:AI131" si="14">COUNTIF($AH$3:$AH$443, AH68)&gt;1</f>
        <v>0</v>
      </c>
      <c r="AJ68" s="126">
        <f t="shared" si="9"/>
        <v>150</v>
      </c>
      <c r="AK68" t="b">
        <f t="shared" ref="AK68:AK131" si="15">COUNTIF($AJ$3:$AJ$443, AJ68)&gt;1</f>
        <v>0</v>
      </c>
    </row>
    <row r="69" spans="1:37">
      <c r="A69" s="124">
        <v>67</v>
      </c>
      <c r="B69" s="125" t="s">
        <v>2276</v>
      </c>
      <c r="C69" s="125" t="s">
        <v>2280</v>
      </c>
      <c r="D69" s="125" t="s">
        <v>2278</v>
      </c>
      <c r="E69" s="127">
        <v>42767</v>
      </c>
      <c r="F69" s="128">
        <v>0.51736111111111105</v>
      </c>
      <c r="G69" s="127">
        <v>42818</v>
      </c>
      <c r="H69" s="128">
        <v>0.4548611111111111</v>
      </c>
      <c r="I69" s="126">
        <v>908</v>
      </c>
      <c r="J69" s="126">
        <v>450</v>
      </c>
      <c r="K69" s="145" t="str">
        <f t="shared" si="10"/>
        <v>G450</v>
      </c>
      <c r="L69" s="126">
        <v>165</v>
      </c>
      <c r="M69" s="145" t="str">
        <f t="shared" si="11"/>
        <v>R165</v>
      </c>
      <c r="N69" s="126">
        <v>660</v>
      </c>
      <c r="O69" s="145" t="str">
        <f t="shared" si="12"/>
        <v>G660</v>
      </c>
      <c r="P69" s="126">
        <v>44</v>
      </c>
      <c r="Q69" s="145" t="str">
        <f t="shared" si="13"/>
        <v>R44</v>
      </c>
      <c r="R69" s="126">
        <v>19.899999999999999</v>
      </c>
      <c r="S69" s="126">
        <v>36.799999999999997</v>
      </c>
      <c r="T69" s="126">
        <v>21.5</v>
      </c>
      <c r="U69" s="126">
        <v>23</v>
      </c>
      <c r="V69" s="126" t="s">
        <v>2206</v>
      </c>
      <c r="W69" s="129"/>
      <c r="X69" s="129" t="s">
        <v>2187</v>
      </c>
      <c r="Y69" s="129"/>
      <c r="Z69" s="126">
        <v>5.5</v>
      </c>
      <c r="AA69" s="126" t="s">
        <v>2250</v>
      </c>
      <c r="AB69" s="126">
        <v>5.5</v>
      </c>
      <c r="AC69" s="126">
        <v>1</v>
      </c>
      <c r="AD69" s="126"/>
      <c r="AH69" s="126">
        <f t="shared" si="8"/>
        <v>450</v>
      </c>
      <c r="AI69" t="b">
        <f t="shared" si="14"/>
        <v>0</v>
      </c>
      <c r="AJ69" s="126">
        <f t="shared" si="9"/>
        <v>165</v>
      </c>
      <c r="AK69" t="b">
        <f t="shared" si="15"/>
        <v>0</v>
      </c>
    </row>
    <row r="70" spans="1:37">
      <c r="A70" s="124">
        <v>68</v>
      </c>
      <c r="B70" s="125" t="s">
        <v>2276</v>
      </c>
      <c r="C70" s="125" t="s">
        <v>2281</v>
      </c>
      <c r="D70" s="125" t="s">
        <v>2278</v>
      </c>
      <c r="E70" s="127">
        <v>42767</v>
      </c>
      <c r="F70" s="128">
        <v>0.52083333333333337</v>
      </c>
      <c r="G70" s="127">
        <v>42818</v>
      </c>
      <c r="H70" s="128">
        <v>0.53611111111111109</v>
      </c>
      <c r="I70" s="126">
        <v>1102</v>
      </c>
      <c r="J70" s="126">
        <v>269</v>
      </c>
      <c r="K70" s="145" t="str">
        <f t="shared" si="10"/>
        <v>G269</v>
      </c>
      <c r="L70" s="126">
        <v>129</v>
      </c>
      <c r="M70" s="145" t="str">
        <f t="shared" si="11"/>
        <v>R129</v>
      </c>
      <c r="N70" s="126">
        <v>477</v>
      </c>
      <c r="O70" s="145" t="str">
        <f t="shared" si="12"/>
        <v>G477</v>
      </c>
      <c r="P70" s="126">
        <v>9</v>
      </c>
      <c r="Q70" s="145" t="str">
        <f t="shared" si="13"/>
        <v>R9</v>
      </c>
      <c r="R70" s="126">
        <v>20.5</v>
      </c>
      <c r="S70" s="167">
        <v>37.6</v>
      </c>
      <c r="T70" s="126">
        <v>21.9</v>
      </c>
      <c r="U70" s="126">
        <v>22.1</v>
      </c>
      <c r="V70" s="126" t="s">
        <v>2187</v>
      </c>
      <c r="W70" s="129"/>
      <c r="X70" s="129" t="s">
        <v>2187</v>
      </c>
      <c r="Y70" s="129"/>
      <c r="Z70" s="126">
        <v>23.4</v>
      </c>
      <c r="AA70" s="126" t="s">
        <v>2250</v>
      </c>
      <c r="AB70" s="126">
        <v>9.6999999999999993</v>
      </c>
      <c r="AC70" s="126">
        <v>1</v>
      </c>
      <c r="AD70" s="126"/>
      <c r="AH70" s="126">
        <f t="shared" si="8"/>
        <v>269</v>
      </c>
      <c r="AI70" t="b">
        <f t="shared" si="14"/>
        <v>0</v>
      </c>
      <c r="AJ70" s="126">
        <f t="shared" si="9"/>
        <v>129</v>
      </c>
      <c r="AK70" t="b">
        <f t="shared" si="15"/>
        <v>0</v>
      </c>
    </row>
    <row r="71" spans="1:37">
      <c r="A71" s="124">
        <v>69</v>
      </c>
      <c r="B71" s="125" t="s">
        <v>2276</v>
      </c>
      <c r="C71" s="125" t="s">
        <v>2282</v>
      </c>
      <c r="D71" s="125" t="s">
        <v>2278</v>
      </c>
      <c r="E71" s="127">
        <v>42767</v>
      </c>
      <c r="F71" s="128">
        <v>0.52430555555555558</v>
      </c>
      <c r="G71" s="127">
        <v>42818</v>
      </c>
      <c r="H71" s="128">
        <v>0.47916666666666669</v>
      </c>
      <c r="I71" s="126">
        <v>910</v>
      </c>
      <c r="J71" s="126">
        <v>448</v>
      </c>
      <c r="K71" s="145" t="str">
        <f t="shared" si="10"/>
        <v>G448</v>
      </c>
      <c r="L71" s="126">
        <v>414</v>
      </c>
      <c r="M71" s="145" t="str">
        <f t="shared" si="11"/>
        <v>R414</v>
      </c>
      <c r="N71" s="126">
        <v>386</v>
      </c>
      <c r="O71" s="145" t="str">
        <f t="shared" si="12"/>
        <v>G386</v>
      </c>
      <c r="P71" s="126">
        <v>251</v>
      </c>
      <c r="Q71" s="145" t="str">
        <f t="shared" si="13"/>
        <v>R251</v>
      </c>
      <c r="R71" s="126">
        <v>23.6</v>
      </c>
      <c r="S71" s="126">
        <v>37.9</v>
      </c>
      <c r="T71" s="126">
        <v>23.3</v>
      </c>
      <c r="U71" s="126">
        <v>24.6</v>
      </c>
      <c r="V71" s="126"/>
      <c r="W71" s="129"/>
      <c r="X71" s="129" t="s">
        <v>2187</v>
      </c>
      <c r="Y71" s="129" t="s">
        <v>2187</v>
      </c>
      <c r="Z71" s="126">
        <v>24.4</v>
      </c>
      <c r="AA71" s="126" t="s">
        <v>2250</v>
      </c>
      <c r="AB71" s="126">
        <v>14.4</v>
      </c>
      <c r="AC71" s="126">
        <v>1</v>
      </c>
      <c r="AD71" s="126"/>
      <c r="AH71" s="126">
        <f t="shared" si="8"/>
        <v>448</v>
      </c>
      <c r="AI71" t="b">
        <f t="shared" si="14"/>
        <v>0</v>
      </c>
      <c r="AJ71" s="126">
        <f t="shared" si="9"/>
        <v>414</v>
      </c>
      <c r="AK71" t="b">
        <f t="shared" si="15"/>
        <v>0</v>
      </c>
    </row>
    <row r="72" spans="1:37">
      <c r="A72" s="124">
        <v>70</v>
      </c>
      <c r="B72" s="125" t="s">
        <v>2276</v>
      </c>
      <c r="C72" s="125" t="s">
        <v>2283</v>
      </c>
      <c r="D72" s="125" t="s">
        <v>2278</v>
      </c>
      <c r="E72" s="127">
        <v>42767</v>
      </c>
      <c r="F72" s="128">
        <v>0.52777777777777779</v>
      </c>
      <c r="G72" s="127">
        <v>42818</v>
      </c>
      <c r="H72" s="128">
        <v>0.48958333333333331</v>
      </c>
      <c r="I72" s="126">
        <v>911</v>
      </c>
      <c r="J72" s="181">
        <v>358</v>
      </c>
      <c r="K72" s="145" t="str">
        <f t="shared" si="10"/>
        <v>G358</v>
      </c>
      <c r="L72" s="126">
        <v>151</v>
      </c>
      <c r="M72" s="145" t="str">
        <f t="shared" si="11"/>
        <v>R151</v>
      </c>
      <c r="N72" s="132">
        <v>414</v>
      </c>
      <c r="O72" s="145" t="str">
        <f t="shared" si="12"/>
        <v>G414</v>
      </c>
      <c r="P72" s="126">
        <v>266</v>
      </c>
      <c r="Q72" s="145" t="str">
        <f t="shared" si="13"/>
        <v>R266</v>
      </c>
      <c r="R72" s="126">
        <v>22.5</v>
      </c>
      <c r="S72" s="126">
        <v>40.799999999999997</v>
      </c>
      <c r="T72" s="126">
        <v>24.9</v>
      </c>
      <c r="U72" s="126">
        <v>23.5</v>
      </c>
      <c r="V72" s="126" t="s">
        <v>2230</v>
      </c>
      <c r="W72" s="129" t="s">
        <v>2230</v>
      </c>
      <c r="X72" s="129" t="s">
        <v>2187</v>
      </c>
      <c r="Y72" s="129" t="s">
        <v>2187</v>
      </c>
      <c r="Z72" s="126">
        <v>28</v>
      </c>
      <c r="AA72" s="126" t="s">
        <v>2250</v>
      </c>
      <c r="AB72" s="126">
        <v>15</v>
      </c>
      <c r="AC72" s="126">
        <v>0</v>
      </c>
      <c r="AD72" s="126"/>
      <c r="AH72" s="126">
        <f t="shared" si="8"/>
        <v>358</v>
      </c>
      <c r="AI72" s="116" t="b">
        <f t="shared" si="14"/>
        <v>0</v>
      </c>
      <c r="AJ72" s="126">
        <f t="shared" si="9"/>
        <v>151</v>
      </c>
      <c r="AK72" t="b">
        <f t="shared" si="15"/>
        <v>0</v>
      </c>
    </row>
    <row r="73" spans="1:37">
      <c r="A73" s="124">
        <v>71</v>
      </c>
      <c r="B73" s="125" t="s">
        <v>2276</v>
      </c>
      <c r="C73" s="125" t="s">
        <v>2284</v>
      </c>
      <c r="D73" s="125" t="s">
        <v>2278</v>
      </c>
      <c r="E73" s="127">
        <v>42767</v>
      </c>
      <c r="F73" s="128">
        <v>0.52777777777777779</v>
      </c>
      <c r="G73" s="127">
        <v>42818</v>
      </c>
      <c r="H73" s="128">
        <v>0.5</v>
      </c>
      <c r="I73" s="126">
        <v>912</v>
      </c>
      <c r="J73" s="126">
        <v>511</v>
      </c>
      <c r="K73" s="145" t="str">
        <f t="shared" si="10"/>
        <v>G511</v>
      </c>
      <c r="L73" s="126">
        <v>95</v>
      </c>
      <c r="M73" s="145" t="str">
        <f t="shared" si="11"/>
        <v>R95</v>
      </c>
      <c r="N73" s="126">
        <v>459</v>
      </c>
      <c r="O73" s="145" t="str">
        <f t="shared" si="12"/>
        <v>G459</v>
      </c>
      <c r="P73" s="126">
        <v>528</v>
      </c>
      <c r="Q73" s="145" t="str">
        <f t="shared" si="13"/>
        <v>R528</v>
      </c>
      <c r="R73" s="126">
        <v>21</v>
      </c>
      <c r="S73" s="126">
        <v>35.1</v>
      </c>
      <c r="T73" s="126">
        <v>22.9</v>
      </c>
      <c r="U73" s="126">
        <v>23.6</v>
      </c>
      <c r="V73" s="126" t="s">
        <v>2187</v>
      </c>
      <c r="W73" s="129" t="s">
        <v>2187</v>
      </c>
      <c r="X73" s="129" t="s">
        <v>2187</v>
      </c>
      <c r="Y73" s="129"/>
      <c r="Z73" s="126">
        <v>32</v>
      </c>
      <c r="AA73" s="126" t="s">
        <v>2250</v>
      </c>
      <c r="AB73" s="126">
        <v>15.5</v>
      </c>
      <c r="AC73" s="126">
        <v>1</v>
      </c>
      <c r="AD73" s="126"/>
      <c r="AH73" s="126">
        <f t="shared" si="8"/>
        <v>511</v>
      </c>
      <c r="AI73" t="b">
        <f t="shared" si="14"/>
        <v>0</v>
      </c>
      <c r="AJ73" s="126">
        <f t="shared" si="9"/>
        <v>95</v>
      </c>
      <c r="AK73" t="b">
        <f t="shared" si="15"/>
        <v>0</v>
      </c>
    </row>
    <row r="74" spans="1:37">
      <c r="A74" s="124">
        <v>72</v>
      </c>
      <c r="B74" s="125" t="s">
        <v>2276</v>
      </c>
      <c r="C74" s="125" t="s">
        <v>2285</v>
      </c>
      <c r="D74" s="125" t="s">
        <v>2278</v>
      </c>
      <c r="E74" s="127">
        <v>42767</v>
      </c>
      <c r="F74" s="128">
        <v>0.53125</v>
      </c>
      <c r="G74" s="127">
        <v>42818</v>
      </c>
      <c r="H74" s="128">
        <v>0.50347222222222221</v>
      </c>
      <c r="I74" s="126">
        <v>913</v>
      </c>
      <c r="J74" s="126">
        <v>383</v>
      </c>
      <c r="K74" s="145" t="str">
        <f t="shared" si="10"/>
        <v>G383</v>
      </c>
      <c r="L74" s="126">
        <v>546</v>
      </c>
      <c r="M74" s="145" t="str">
        <f t="shared" si="11"/>
        <v>R546</v>
      </c>
      <c r="N74" s="126">
        <v>627</v>
      </c>
      <c r="O74" s="145" t="str">
        <f t="shared" si="12"/>
        <v>G627</v>
      </c>
      <c r="P74" s="181">
        <v>14</v>
      </c>
      <c r="Q74" s="145" t="str">
        <f t="shared" si="13"/>
        <v>R14</v>
      </c>
      <c r="R74" s="167">
        <v>21.2</v>
      </c>
      <c r="S74" s="167">
        <v>37.799999999999997</v>
      </c>
      <c r="T74" s="126">
        <v>22.6</v>
      </c>
      <c r="U74" s="126">
        <v>26.2</v>
      </c>
      <c r="V74" s="126" t="s">
        <v>2187</v>
      </c>
      <c r="W74" s="129"/>
      <c r="X74" s="129" t="s">
        <v>2187</v>
      </c>
      <c r="Y74" s="129"/>
      <c r="Z74" s="126">
        <v>44</v>
      </c>
      <c r="AA74" s="126" t="s">
        <v>2250</v>
      </c>
      <c r="AB74" s="126">
        <v>2.6</v>
      </c>
      <c r="AC74" s="126">
        <v>1</v>
      </c>
      <c r="AD74" s="126" t="s">
        <v>2253</v>
      </c>
      <c r="AH74" s="126">
        <f t="shared" si="8"/>
        <v>383</v>
      </c>
      <c r="AI74" t="b">
        <f t="shared" si="14"/>
        <v>0</v>
      </c>
      <c r="AJ74" s="126">
        <f t="shared" si="9"/>
        <v>546</v>
      </c>
      <c r="AK74" t="b">
        <f t="shared" si="15"/>
        <v>0</v>
      </c>
    </row>
    <row r="75" spans="1:37">
      <c r="A75" s="124">
        <v>73</v>
      </c>
      <c r="B75" s="125" t="s">
        <v>2276</v>
      </c>
      <c r="C75" s="125" t="s">
        <v>2286</v>
      </c>
      <c r="D75" s="125" t="s">
        <v>2287</v>
      </c>
      <c r="E75" s="127">
        <v>42767</v>
      </c>
      <c r="F75" s="128">
        <v>0.54166666666666663</v>
      </c>
      <c r="G75" s="127">
        <v>42818</v>
      </c>
      <c r="H75" s="128">
        <v>0.57291666666666663</v>
      </c>
      <c r="I75" s="126">
        <v>1132</v>
      </c>
      <c r="J75" s="126">
        <v>549</v>
      </c>
      <c r="K75" s="145" t="str">
        <f t="shared" si="10"/>
        <v>G549</v>
      </c>
      <c r="L75" s="126">
        <v>438</v>
      </c>
      <c r="M75" s="145" t="str">
        <f t="shared" si="11"/>
        <v>R438</v>
      </c>
      <c r="N75" s="126">
        <v>498</v>
      </c>
      <c r="O75" s="145" t="str">
        <f t="shared" si="12"/>
        <v>G498</v>
      </c>
      <c r="P75" s="126">
        <v>393</v>
      </c>
      <c r="Q75" s="145" t="str">
        <f t="shared" si="13"/>
        <v>R393</v>
      </c>
      <c r="R75" s="126">
        <v>23.1</v>
      </c>
      <c r="S75" s="126">
        <v>35.200000000000003</v>
      </c>
      <c r="T75" s="126">
        <v>29.2</v>
      </c>
      <c r="U75" s="126">
        <v>20.5</v>
      </c>
      <c r="V75" s="126" t="s">
        <v>2206</v>
      </c>
      <c r="W75" s="129" t="s">
        <v>2206</v>
      </c>
      <c r="X75" s="129" t="s">
        <v>2187</v>
      </c>
      <c r="Y75" s="129" t="s">
        <v>2187</v>
      </c>
      <c r="Z75" s="126">
        <v>10</v>
      </c>
      <c r="AA75" s="126" t="s">
        <v>2180</v>
      </c>
      <c r="AB75" s="126">
        <v>9.1</v>
      </c>
      <c r="AC75" s="126">
        <v>1</v>
      </c>
      <c r="AD75" s="126"/>
      <c r="AH75" s="126">
        <f t="shared" si="8"/>
        <v>549</v>
      </c>
      <c r="AI75" t="b">
        <f t="shared" si="14"/>
        <v>0</v>
      </c>
      <c r="AJ75" s="126">
        <f t="shared" si="9"/>
        <v>438</v>
      </c>
      <c r="AK75" t="b">
        <f t="shared" si="15"/>
        <v>0</v>
      </c>
    </row>
    <row r="76" spans="1:37">
      <c r="A76" s="124">
        <v>74</v>
      </c>
      <c r="B76" s="125" t="s">
        <v>2276</v>
      </c>
      <c r="C76" s="125" t="s">
        <v>2288</v>
      </c>
      <c r="D76" s="125" t="s">
        <v>2287</v>
      </c>
      <c r="E76" s="127">
        <v>42767</v>
      </c>
      <c r="F76" s="128">
        <v>0.54166666666666663</v>
      </c>
      <c r="G76" s="127">
        <v>42818</v>
      </c>
      <c r="H76" s="128">
        <v>0.55555555555555558</v>
      </c>
      <c r="I76" s="126">
        <v>1129</v>
      </c>
      <c r="J76" s="126">
        <v>605</v>
      </c>
      <c r="K76" s="145" t="str">
        <f t="shared" si="10"/>
        <v>G605</v>
      </c>
      <c r="L76" s="126">
        <v>122</v>
      </c>
      <c r="M76" s="145" t="str">
        <f t="shared" si="11"/>
        <v>R122</v>
      </c>
      <c r="N76" s="126">
        <v>579</v>
      </c>
      <c r="O76" s="145" t="str">
        <f t="shared" si="12"/>
        <v>G579</v>
      </c>
      <c r="P76" s="126">
        <v>138</v>
      </c>
      <c r="Q76" s="145" t="str">
        <f t="shared" si="13"/>
        <v>R138</v>
      </c>
      <c r="R76" s="126">
        <v>23</v>
      </c>
      <c r="S76" s="126">
        <v>29</v>
      </c>
      <c r="T76" s="126">
        <v>25.7</v>
      </c>
      <c r="U76" s="126">
        <v>20.3</v>
      </c>
      <c r="V76" s="126" t="s">
        <v>2206</v>
      </c>
      <c r="W76" s="129" t="s">
        <v>2195</v>
      </c>
      <c r="X76" s="129" t="s">
        <v>2187</v>
      </c>
      <c r="Y76" s="129"/>
      <c r="Z76" s="126">
        <v>9.4</v>
      </c>
      <c r="AA76" s="126" t="s">
        <v>2180</v>
      </c>
      <c r="AB76" s="126">
        <v>7.7</v>
      </c>
      <c r="AC76" s="126">
        <v>1</v>
      </c>
      <c r="AD76" s="126"/>
      <c r="AH76" s="126">
        <f t="shared" si="8"/>
        <v>605</v>
      </c>
      <c r="AI76" t="b">
        <f t="shared" si="14"/>
        <v>0</v>
      </c>
      <c r="AJ76" s="126">
        <f t="shared" si="9"/>
        <v>122</v>
      </c>
      <c r="AK76" t="b">
        <f t="shared" si="15"/>
        <v>0</v>
      </c>
    </row>
    <row r="77" spans="1:37">
      <c r="A77" s="124">
        <v>75</v>
      </c>
      <c r="B77" s="125" t="s">
        <v>2276</v>
      </c>
      <c r="C77" s="125" t="s">
        <v>2289</v>
      </c>
      <c r="D77" s="125" t="s">
        <v>2287</v>
      </c>
      <c r="E77" s="127">
        <v>42767</v>
      </c>
      <c r="F77" s="128">
        <v>0.54513888888888895</v>
      </c>
      <c r="G77" s="127">
        <v>42818</v>
      </c>
      <c r="H77" s="128">
        <v>0.625</v>
      </c>
      <c r="I77" s="126">
        <v>1133</v>
      </c>
      <c r="J77" s="126">
        <v>408</v>
      </c>
      <c r="K77" s="145" t="str">
        <f t="shared" si="10"/>
        <v>G408</v>
      </c>
      <c r="L77" s="126">
        <v>404</v>
      </c>
      <c r="M77" s="145" t="str">
        <f t="shared" si="11"/>
        <v>R404</v>
      </c>
      <c r="N77" s="126">
        <v>373</v>
      </c>
      <c r="O77" s="145" t="str">
        <f t="shared" si="12"/>
        <v>G373</v>
      </c>
      <c r="P77">
        <v>311</v>
      </c>
      <c r="Q77" s="145" t="str">
        <f t="shared" si="13"/>
        <v>R311</v>
      </c>
      <c r="R77" s="126">
        <v>20.8</v>
      </c>
      <c r="S77" s="126">
        <v>34.200000000000003</v>
      </c>
      <c r="T77" s="126">
        <v>30.5</v>
      </c>
      <c r="U77" s="126">
        <v>20.100000000000001</v>
      </c>
      <c r="V77" s="126" t="s">
        <v>2206</v>
      </c>
      <c r="W77" s="129" t="s">
        <v>2200</v>
      </c>
      <c r="X77" s="129" t="s">
        <v>2187</v>
      </c>
      <c r="Y77" s="129"/>
      <c r="Z77" s="126">
        <v>13.8</v>
      </c>
      <c r="AA77" s="126" t="s">
        <v>2250</v>
      </c>
      <c r="AB77" s="126">
        <v>6.1</v>
      </c>
      <c r="AC77" s="126">
        <v>0</v>
      </c>
      <c r="AD77" s="126"/>
      <c r="AH77" s="126">
        <f t="shared" si="8"/>
        <v>408</v>
      </c>
      <c r="AI77" t="b">
        <f t="shared" si="14"/>
        <v>0</v>
      </c>
      <c r="AJ77" s="126">
        <f t="shared" si="9"/>
        <v>404</v>
      </c>
      <c r="AK77" t="b">
        <f t="shared" si="15"/>
        <v>0</v>
      </c>
    </row>
    <row r="78" spans="1:37">
      <c r="A78" s="124">
        <v>76</v>
      </c>
      <c r="B78" s="125" t="s">
        <v>2276</v>
      </c>
      <c r="C78" s="125" t="s">
        <v>2290</v>
      </c>
      <c r="D78" s="125" t="s">
        <v>2287</v>
      </c>
      <c r="E78" s="127">
        <v>42767</v>
      </c>
      <c r="F78" s="128">
        <v>0.54861111111111105</v>
      </c>
      <c r="G78" s="127">
        <v>42818</v>
      </c>
      <c r="H78" s="128">
        <v>0.58333333333333337</v>
      </c>
      <c r="I78" s="126">
        <v>917</v>
      </c>
      <c r="J78">
        <v>416</v>
      </c>
      <c r="K78" s="145" t="str">
        <f t="shared" si="10"/>
        <v>G416</v>
      </c>
      <c r="L78" s="126">
        <v>501</v>
      </c>
      <c r="M78" s="145" t="str">
        <f t="shared" si="11"/>
        <v>R501</v>
      </c>
      <c r="N78" s="126">
        <v>603</v>
      </c>
      <c r="O78" s="145" t="str">
        <f t="shared" si="12"/>
        <v>G603</v>
      </c>
      <c r="P78" s="126">
        <v>183</v>
      </c>
      <c r="Q78" s="145" t="str">
        <f t="shared" si="13"/>
        <v>R183</v>
      </c>
      <c r="R78" s="126">
        <v>22.4</v>
      </c>
      <c r="S78" s="126">
        <v>34.1</v>
      </c>
      <c r="T78" s="126">
        <v>25</v>
      </c>
      <c r="U78" s="126">
        <v>19.5</v>
      </c>
      <c r="V78" s="126" t="s">
        <v>2179</v>
      </c>
      <c r="W78" s="129" t="s">
        <v>2179</v>
      </c>
      <c r="X78" s="129" t="s">
        <v>2187</v>
      </c>
      <c r="Y78" s="129"/>
      <c r="Z78" s="126">
        <v>19.3</v>
      </c>
      <c r="AA78" s="126" t="s">
        <v>2180</v>
      </c>
      <c r="AB78" s="126">
        <v>6.7</v>
      </c>
      <c r="AC78" s="126">
        <v>1</v>
      </c>
      <c r="AD78" s="126"/>
      <c r="AH78" s="132">
        <f t="shared" si="8"/>
        <v>416</v>
      </c>
      <c r="AI78" t="b">
        <f t="shared" si="14"/>
        <v>0</v>
      </c>
      <c r="AJ78" s="126">
        <f t="shared" si="9"/>
        <v>501</v>
      </c>
      <c r="AK78" t="b">
        <f t="shared" si="15"/>
        <v>0</v>
      </c>
    </row>
    <row r="79" spans="1:37">
      <c r="A79" s="124">
        <v>77</v>
      </c>
      <c r="B79" s="125" t="s">
        <v>2276</v>
      </c>
      <c r="C79" s="125" t="s">
        <v>2291</v>
      </c>
      <c r="D79" s="125" t="s">
        <v>2287</v>
      </c>
      <c r="E79" s="127">
        <v>42767</v>
      </c>
      <c r="F79" s="128">
        <v>0.55208333333333337</v>
      </c>
      <c r="G79" s="127">
        <v>42818</v>
      </c>
      <c r="H79" s="128">
        <v>0.67708333333333337</v>
      </c>
      <c r="I79" s="126">
        <v>1134</v>
      </c>
      <c r="J79">
        <v>594</v>
      </c>
      <c r="K79" s="145" t="str">
        <f t="shared" si="10"/>
        <v>G594</v>
      </c>
      <c r="L79" s="126">
        <v>137</v>
      </c>
      <c r="M79" s="145" t="str">
        <f t="shared" si="11"/>
        <v>R137</v>
      </c>
      <c r="N79" s="126">
        <v>509</v>
      </c>
      <c r="O79" s="145" t="str">
        <f t="shared" si="12"/>
        <v>G509</v>
      </c>
      <c r="P79" s="126">
        <v>228</v>
      </c>
      <c r="Q79" s="145" t="str">
        <f t="shared" si="13"/>
        <v>R228</v>
      </c>
      <c r="R79" s="126">
        <v>23.6</v>
      </c>
      <c r="S79" s="126">
        <v>27.6</v>
      </c>
      <c r="T79" s="126">
        <v>28.3</v>
      </c>
      <c r="U79" s="126">
        <v>24.3</v>
      </c>
      <c r="V79" s="126" t="s">
        <v>2187</v>
      </c>
      <c r="W79" s="129" t="s">
        <v>2187</v>
      </c>
      <c r="X79" s="129" t="s">
        <v>2187</v>
      </c>
      <c r="Y79" s="129"/>
      <c r="Z79" s="126">
        <v>9.8000000000000007</v>
      </c>
      <c r="AA79" s="126" t="s">
        <v>2250</v>
      </c>
      <c r="AB79" s="126">
        <v>3.1</v>
      </c>
      <c r="AC79" s="126">
        <v>1</v>
      </c>
      <c r="AD79" s="126"/>
      <c r="AH79" s="126">
        <f t="shared" si="8"/>
        <v>594</v>
      </c>
      <c r="AI79" t="b">
        <f t="shared" si="14"/>
        <v>0</v>
      </c>
      <c r="AJ79" s="126">
        <f t="shared" si="9"/>
        <v>137</v>
      </c>
      <c r="AK79" t="b">
        <f t="shared" si="15"/>
        <v>0</v>
      </c>
    </row>
    <row r="80" spans="1:37">
      <c r="A80" s="124">
        <v>78</v>
      </c>
      <c r="B80" s="125" t="s">
        <v>2276</v>
      </c>
      <c r="C80" s="125" t="s">
        <v>2292</v>
      </c>
      <c r="D80" s="125" t="s">
        <v>2287</v>
      </c>
      <c r="E80" s="127">
        <v>42767</v>
      </c>
      <c r="F80" s="128">
        <v>0.55208333333333337</v>
      </c>
      <c r="G80" s="127">
        <v>42818</v>
      </c>
      <c r="H80" s="128">
        <v>0.66319444444444442</v>
      </c>
      <c r="I80" s="126">
        <v>1135</v>
      </c>
      <c r="J80" s="126">
        <v>460</v>
      </c>
      <c r="K80" s="145" t="str">
        <f t="shared" si="10"/>
        <v>G460</v>
      </c>
      <c r="L80" s="126">
        <v>278</v>
      </c>
      <c r="M80" s="145" t="str">
        <f t="shared" si="11"/>
        <v>R278</v>
      </c>
      <c r="N80" s="126">
        <v>446</v>
      </c>
      <c r="O80" s="145" t="str">
        <f t="shared" si="12"/>
        <v>G446</v>
      </c>
      <c r="P80" s="126">
        <v>100</v>
      </c>
      <c r="Q80" s="145" t="str">
        <f t="shared" si="13"/>
        <v>R100</v>
      </c>
      <c r="R80" s="126">
        <v>23.5</v>
      </c>
      <c r="S80" s="126">
        <v>27.7</v>
      </c>
      <c r="T80" s="126">
        <v>32</v>
      </c>
      <c r="U80" s="126">
        <v>20.6</v>
      </c>
      <c r="V80" s="126" t="s">
        <v>2187</v>
      </c>
      <c r="W80" s="129" t="s">
        <v>2187</v>
      </c>
      <c r="X80" s="129" t="s">
        <v>2187</v>
      </c>
      <c r="Y80" s="129"/>
      <c r="Z80" s="126">
        <v>15.4</v>
      </c>
      <c r="AA80" s="126" t="s">
        <v>2180</v>
      </c>
      <c r="AB80" s="126">
        <v>10.4</v>
      </c>
      <c r="AC80" s="126">
        <v>1</v>
      </c>
      <c r="AD80" s="126"/>
      <c r="AH80" s="126">
        <f t="shared" si="8"/>
        <v>460</v>
      </c>
      <c r="AI80" t="b">
        <f t="shared" si="14"/>
        <v>0</v>
      </c>
      <c r="AJ80" s="126">
        <f t="shared" si="9"/>
        <v>278</v>
      </c>
      <c r="AK80" t="b">
        <f t="shared" si="15"/>
        <v>0</v>
      </c>
    </row>
    <row r="81" spans="1:37">
      <c r="A81" s="124">
        <v>79</v>
      </c>
      <c r="B81" s="125" t="s">
        <v>2276</v>
      </c>
      <c r="C81" s="125" t="s">
        <v>2293</v>
      </c>
      <c r="D81" s="125" t="s">
        <v>2287</v>
      </c>
      <c r="E81" s="127">
        <v>42767</v>
      </c>
      <c r="F81" s="128">
        <v>0.55555555555555558</v>
      </c>
      <c r="G81" s="127">
        <v>42818</v>
      </c>
      <c r="H81" s="128">
        <v>0.60416666666666663</v>
      </c>
      <c r="I81" s="126">
        <v>920</v>
      </c>
      <c r="J81" s="126">
        <v>217</v>
      </c>
      <c r="K81" s="145" t="str">
        <f t="shared" si="10"/>
        <v>G217</v>
      </c>
      <c r="L81" s="126">
        <v>235</v>
      </c>
      <c r="M81" s="145" t="str">
        <f t="shared" si="11"/>
        <v>R235</v>
      </c>
      <c r="N81" s="126">
        <v>249</v>
      </c>
      <c r="O81" s="145" t="str">
        <f t="shared" si="12"/>
        <v>G249</v>
      </c>
      <c r="P81" s="126">
        <v>56</v>
      </c>
      <c r="Q81" s="145" t="str">
        <f t="shared" si="13"/>
        <v>R56</v>
      </c>
      <c r="R81" s="126">
        <v>21.9</v>
      </c>
      <c r="S81" s="126">
        <v>35.299999999999997</v>
      </c>
      <c r="T81" s="126">
        <v>30.6</v>
      </c>
      <c r="U81" s="126">
        <v>18.5</v>
      </c>
      <c r="V81" s="126" t="s">
        <v>2187</v>
      </c>
      <c r="W81" s="129" t="s">
        <v>2187</v>
      </c>
      <c r="X81" s="129" t="s">
        <v>2187</v>
      </c>
      <c r="Y81" s="129"/>
      <c r="Z81" s="126">
        <v>5</v>
      </c>
      <c r="AA81" s="126" t="s">
        <v>2228</v>
      </c>
      <c r="AB81" s="126">
        <v>3</v>
      </c>
      <c r="AC81" s="126">
        <v>1</v>
      </c>
      <c r="AD81" s="126"/>
      <c r="AH81" s="126">
        <f t="shared" si="8"/>
        <v>217</v>
      </c>
      <c r="AI81" t="b">
        <f t="shared" si="14"/>
        <v>0</v>
      </c>
      <c r="AJ81" s="126">
        <f t="shared" si="9"/>
        <v>235</v>
      </c>
      <c r="AK81" t="b">
        <f t="shared" si="15"/>
        <v>0</v>
      </c>
    </row>
    <row r="82" spans="1:37">
      <c r="A82" s="124">
        <v>80</v>
      </c>
      <c r="B82" s="125" t="s">
        <v>2276</v>
      </c>
      <c r="C82" s="125" t="s">
        <v>2294</v>
      </c>
      <c r="D82" s="125" t="s">
        <v>2287</v>
      </c>
      <c r="E82" s="127">
        <v>42767</v>
      </c>
      <c r="F82" s="128">
        <v>0.5625</v>
      </c>
      <c r="G82" s="127">
        <v>42818</v>
      </c>
      <c r="H82" s="128">
        <v>0.61458333333333337</v>
      </c>
      <c r="I82" s="126">
        <v>1103</v>
      </c>
      <c r="J82" s="126">
        <v>607</v>
      </c>
      <c r="K82" s="145" t="str">
        <f t="shared" si="10"/>
        <v>G607</v>
      </c>
      <c r="L82" s="126">
        <v>181</v>
      </c>
      <c r="M82" s="145" t="str">
        <f t="shared" si="11"/>
        <v>R181</v>
      </c>
      <c r="N82" s="126">
        <v>474</v>
      </c>
      <c r="O82" s="145" t="str">
        <f t="shared" si="12"/>
        <v>G474</v>
      </c>
      <c r="P82" s="132">
        <v>68</v>
      </c>
      <c r="Q82" s="145" t="str">
        <f t="shared" si="13"/>
        <v>R68</v>
      </c>
      <c r="R82" s="126">
        <v>23.1</v>
      </c>
      <c r="S82" s="126">
        <v>35.200000000000003</v>
      </c>
      <c r="T82" s="126">
        <v>31.8</v>
      </c>
      <c r="U82" s="126">
        <v>21.9</v>
      </c>
      <c r="V82" s="126" t="s">
        <v>2195</v>
      </c>
      <c r="W82" s="129" t="s">
        <v>2179</v>
      </c>
      <c r="X82" s="129" t="s">
        <v>2187</v>
      </c>
      <c r="Y82" s="129"/>
      <c r="Z82" s="126">
        <v>12.4</v>
      </c>
      <c r="AA82" s="126" t="s">
        <v>2250</v>
      </c>
      <c r="AB82" s="126">
        <v>2.7</v>
      </c>
      <c r="AC82" s="126">
        <v>1</v>
      </c>
      <c r="AD82" s="126"/>
      <c r="AH82" s="126">
        <f t="shared" si="8"/>
        <v>607</v>
      </c>
      <c r="AI82" t="b">
        <f t="shared" si="14"/>
        <v>0</v>
      </c>
      <c r="AJ82" s="126">
        <f t="shared" si="9"/>
        <v>181</v>
      </c>
      <c r="AK82" t="b">
        <f t="shared" si="15"/>
        <v>0</v>
      </c>
    </row>
    <row r="83" spans="1:37">
      <c r="A83" s="124">
        <v>81</v>
      </c>
      <c r="B83" s="125" t="s">
        <v>2276</v>
      </c>
      <c r="C83" s="125" t="s">
        <v>2295</v>
      </c>
      <c r="D83" s="125" t="s">
        <v>2296</v>
      </c>
      <c r="E83" s="127">
        <v>42767</v>
      </c>
      <c r="F83" s="128">
        <v>0.4548611111111111</v>
      </c>
      <c r="G83" s="127">
        <v>42818</v>
      </c>
      <c r="H83" s="128">
        <v>0.69444444444444453</v>
      </c>
      <c r="I83" s="126">
        <v>892</v>
      </c>
      <c r="J83" s="126">
        <v>542</v>
      </c>
      <c r="K83" s="145" t="str">
        <f t="shared" si="10"/>
        <v>G542</v>
      </c>
      <c r="L83" s="126">
        <v>187</v>
      </c>
      <c r="M83" s="145" t="str">
        <f t="shared" si="11"/>
        <v>R187</v>
      </c>
      <c r="N83" s="126">
        <v>475</v>
      </c>
      <c r="O83" s="145" t="str">
        <f t="shared" si="12"/>
        <v>G475</v>
      </c>
      <c r="P83" s="126">
        <v>293</v>
      </c>
      <c r="Q83" s="145" t="str">
        <f t="shared" si="13"/>
        <v>R293</v>
      </c>
      <c r="R83" s="132">
        <v>22.8</v>
      </c>
      <c r="S83" s="132">
        <v>29.4</v>
      </c>
      <c r="T83" s="126">
        <v>30.5</v>
      </c>
      <c r="U83" s="126">
        <v>23.3</v>
      </c>
      <c r="V83" s="126" t="s">
        <v>2200</v>
      </c>
      <c r="W83" s="129"/>
      <c r="X83" s="129" t="s">
        <v>2187</v>
      </c>
      <c r="Y83" s="129" t="s">
        <v>2187</v>
      </c>
      <c r="Z83" s="126">
        <v>13.3</v>
      </c>
      <c r="AA83" s="126" t="s">
        <v>2250</v>
      </c>
      <c r="AB83" s="126">
        <v>6.2</v>
      </c>
      <c r="AC83" s="126">
        <v>0</v>
      </c>
      <c r="AD83" s="126"/>
      <c r="AH83" s="126">
        <f t="shared" si="8"/>
        <v>542</v>
      </c>
      <c r="AI83" t="b">
        <f t="shared" si="14"/>
        <v>0</v>
      </c>
      <c r="AJ83" s="126">
        <f t="shared" si="9"/>
        <v>187</v>
      </c>
      <c r="AK83" t="b">
        <f t="shared" si="15"/>
        <v>0</v>
      </c>
    </row>
    <row r="84" spans="1:37">
      <c r="A84" s="124">
        <v>82</v>
      </c>
      <c r="B84" s="125" t="s">
        <v>2276</v>
      </c>
      <c r="C84" s="125" t="s">
        <v>2298</v>
      </c>
      <c r="D84" s="125" t="s">
        <v>2296</v>
      </c>
      <c r="E84" s="127">
        <v>42767</v>
      </c>
      <c r="F84" s="128">
        <v>0.45833333333333331</v>
      </c>
      <c r="G84" s="127">
        <v>42819</v>
      </c>
      <c r="H84" s="128">
        <v>0.54861111111111105</v>
      </c>
      <c r="I84" s="126">
        <v>1128</v>
      </c>
      <c r="J84" s="126">
        <v>536</v>
      </c>
      <c r="K84" s="145" t="str">
        <f t="shared" si="10"/>
        <v>G536</v>
      </c>
      <c r="L84" s="126">
        <v>83</v>
      </c>
      <c r="M84" s="145" t="str">
        <f t="shared" si="11"/>
        <v>R83</v>
      </c>
      <c r="N84" s="126">
        <v>840</v>
      </c>
      <c r="O84" s="145" t="str">
        <f t="shared" si="12"/>
        <v>G840</v>
      </c>
      <c r="P84" s="126">
        <v>368</v>
      </c>
      <c r="Q84" s="145" t="str">
        <f t="shared" si="13"/>
        <v>R368</v>
      </c>
      <c r="R84" s="126">
        <v>22.1</v>
      </c>
      <c r="S84" s="126">
        <v>34.6</v>
      </c>
      <c r="T84" s="126">
        <v>24</v>
      </c>
      <c r="U84" s="126">
        <v>18.600000000000001</v>
      </c>
      <c r="V84" s="126" t="s">
        <v>2200</v>
      </c>
      <c r="W84" s="129" t="s">
        <v>2200</v>
      </c>
      <c r="X84" s="129" t="s">
        <v>2187</v>
      </c>
      <c r="Y84" s="129"/>
      <c r="Z84" s="126">
        <v>16.600000000000001</v>
      </c>
      <c r="AA84" s="126" t="s">
        <v>2250</v>
      </c>
      <c r="AB84" s="126">
        <v>2.4</v>
      </c>
      <c r="AC84" s="126"/>
      <c r="AD84" s="126"/>
      <c r="AH84" s="126">
        <f t="shared" si="8"/>
        <v>536</v>
      </c>
      <c r="AI84" t="b">
        <f t="shared" si="14"/>
        <v>0</v>
      </c>
      <c r="AJ84" s="126">
        <f t="shared" si="9"/>
        <v>83</v>
      </c>
      <c r="AK84" t="b">
        <f t="shared" si="15"/>
        <v>0</v>
      </c>
    </row>
    <row r="85" spans="1:37">
      <c r="A85" s="124">
        <v>83</v>
      </c>
      <c r="B85" s="125" t="s">
        <v>2276</v>
      </c>
      <c r="C85" s="125" t="s">
        <v>2299</v>
      </c>
      <c r="D85" s="125" t="s">
        <v>2296</v>
      </c>
      <c r="E85" s="127">
        <v>42767</v>
      </c>
      <c r="F85" s="128">
        <v>0.43402777777777773</v>
      </c>
      <c r="G85" s="127">
        <v>42819</v>
      </c>
      <c r="H85" s="128">
        <v>0.70833333333333337</v>
      </c>
      <c r="I85" s="126">
        <v>886</v>
      </c>
      <c r="J85" s="126">
        <v>494</v>
      </c>
      <c r="K85" s="145" t="str">
        <f t="shared" si="10"/>
        <v>G494</v>
      </c>
      <c r="L85" s="126">
        <v>134</v>
      </c>
      <c r="M85" s="145" t="str">
        <f t="shared" si="11"/>
        <v>R134</v>
      </c>
      <c r="N85" s="126">
        <v>298</v>
      </c>
      <c r="O85" s="145" t="str">
        <f t="shared" si="12"/>
        <v>G298</v>
      </c>
      <c r="P85" s="126">
        <v>22</v>
      </c>
      <c r="Q85" s="145" t="str">
        <f t="shared" si="13"/>
        <v>R22</v>
      </c>
      <c r="R85" s="126">
        <v>20.5</v>
      </c>
      <c r="S85" s="126">
        <v>37.299999999999997</v>
      </c>
      <c r="T85" s="126">
        <v>29.6</v>
      </c>
      <c r="U85" s="126">
        <v>22.9</v>
      </c>
      <c r="V85" s="126" t="s">
        <v>2187</v>
      </c>
      <c r="W85" s="129" t="s">
        <v>2179</v>
      </c>
      <c r="X85" s="129" t="s">
        <v>2187</v>
      </c>
      <c r="Y85" s="129"/>
      <c r="Z85" s="126">
        <v>42</v>
      </c>
      <c r="AA85" s="126" t="s">
        <v>2180</v>
      </c>
      <c r="AB85" s="126">
        <v>6.4</v>
      </c>
      <c r="AC85" s="126">
        <v>1</v>
      </c>
      <c r="AD85" s="126"/>
      <c r="AH85" s="126">
        <f t="shared" si="8"/>
        <v>494</v>
      </c>
      <c r="AI85" t="b">
        <f t="shared" si="14"/>
        <v>0</v>
      </c>
      <c r="AJ85" s="126">
        <f t="shared" si="9"/>
        <v>134</v>
      </c>
      <c r="AK85" t="b">
        <f t="shared" si="15"/>
        <v>0</v>
      </c>
    </row>
    <row r="86" spans="1:37">
      <c r="A86" s="124">
        <v>84</v>
      </c>
      <c r="B86" s="125" t="s">
        <v>2276</v>
      </c>
      <c r="C86" s="125" t="s">
        <v>2300</v>
      </c>
      <c r="D86" s="125" t="s">
        <v>2296</v>
      </c>
      <c r="E86" s="127">
        <v>42767</v>
      </c>
      <c r="F86" s="128">
        <v>0.4375</v>
      </c>
      <c r="G86" s="127">
        <v>42819</v>
      </c>
      <c r="H86" s="128">
        <v>0.71527777777777779</v>
      </c>
      <c r="I86" s="126">
        <v>887</v>
      </c>
      <c r="J86" s="135">
        <v>291</v>
      </c>
      <c r="K86" s="145" t="str">
        <f t="shared" si="10"/>
        <v>G291</v>
      </c>
      <c r="L86" s="126">
        <v>49</v>
      </c>
      <c r="M86" s="145" t="str">
        <f t="shared" si="11"/>
        <v>R49</v>
      </c>
      <c r="N86" s="126">
        <v>520</v>
      </c>
      <c r="O86" s="145" t="str">
        <f t="shared" si="12"/>
        <v>G520</v>
      </c>
      <c r="P86" s="126">
        <v>417</v>
      </c>
      <c r="Q86" s="145" t="str">
        <f t="shared" si="13"/>
        <v>R417</v>
      </c>
      <c r="R86" s="126">
        <v>19.8</v>
      </c>
      <c r="S86" s="126">
        <v>33.6</v>
      </c>
      <c r="T86" s="126">
        <v>27.4</v>
      </c>
      <c r="U86" s="126">
        <v>21.9</v>
      </c>
      <c r="V86" s="126" t="s">
        <v>2187</v>
      </c>
      <c r="W86" s="129" t="s">
        <v>2187</v>
      </c>
      <c r="X86" s="129" t="s">
        <v>2187</v>
      </c>
      <c r="Y86" s="129" t="s">
        <v>2187</v>
      </c>
      <c r="Z86" s="126">
        <v>55.8</v>
      </c>
      <c r="AA86" s="126" t="s">
        <v>2180</v>
      </c>
      <c r="AB86" s="126">
        <v>5.5</v>
      </c>
      <c r="AC86" s="126">
        <v>1</v>
      </c>
      <c r="AD86" s="126"/>
      <c r="AH86" s="132">
        <f t="shared" si="8"/>
        <v>291</v>
      </c>
      <c r="AI86" t="b">
        <f t="shared" si="14"/>
        <v>0</v>
      </c>
      <c r="AJ86" s="126">
        <f t="shared" si="9"/>
        <v>49</v>
      </c>
      <c r="AK86" t="b">
        <f t="shared" si="15"/>
        <v>0</v>
      </c>
    </row>
    <row r="87" spans="1:37">
      <c r="A87" s="124">
        <v>85</v>
      </c>
      <c r="B87" s="125" t="s">
        <v>2276</v>
      </c>
      <c r="C87" s="125" t="s">
        <v>2301</v>
      </c>
      <c r="D87" s="125" t="s">
        <v>2296</v>
      </c>
      <c r="E87" s="127">
        <v>42767</v>
      </c>
      <c r="F87" s="128">
        <v>0.44097222222222227</v>
      </c>
      <c r="G87" s="127">
        <v>42819</v>
      </c>
      <c r="H87" s="128">
        <v>0.71875</v>
      </c>
      <c r="I87" s="126">
        <v>888</v>
      </c>
      <c r="J87" s="126">
        <v>308</v>
      </c>
      <c r="K87" s="145" t="str">
        <f t="shared" si="10"/>
        <v>G308</v>
      </c>
      <c r="L87" s="126">
        <v>315</v>
      </c>
      <c r="M87" s="145" t="str">
        <f t="shared" si="11"/>
        <v>R315</v>
      </c>
      <c r="N87" s="126">
        <v>441</v>
      </c>
      <c r="O87" s="145" t="str">
        <f t="shared" si="12"/>
        <v>G441</v>
      </c>
      <c r="P87" s="126">
        <v>391</v>
      </c>
      <c r="Q87" s="145" t="str">
        <f t="shared" si="13"/>
        <v>R391</v>
      </c>
      <c r="R87" s="126">
        <v>20.2</v>
      </c>
      <c r="S87" s="126">
        <v>33.5</v>
      </c>
      <c r="T87" s="126">
        <v>26.1</v>
      </c>
      <c r="U87" s="126">
        <v>19.600000000000001</v>
      </c>
      <c r="V87" s="126" t="s">
        <v>2206</v>
      </c>
      <c r="W87" s="129" t="s">
        <v>2203</v>
      </c>
      <c r="X87" s="129" t="s">
        <v>2187</v>
      </c>
      <c r="Y87" s="129"/>
      <c r="Z87" s="126">
        <v>3.8</v>
      </c>
      <c r="AA87" s="126" t="s">
        <v>2250</v>
      </c>
      <c r="AB87" s="126">
        <v>8.6</v>
      </c>
      <c r="AC87" s="126">
        <v>0</v>
      </c>
      <c r="AD87" s="126"/>
      <c r="AH87" s="126">
        <f t="shared" si="8"/>
        <v>308</v>
      </c>
      <c r="AI87" t="b">
        <f t="shared" si="14"/>
        <v>0</v>
      </c>
      <c r="AJ87" s="126">
        <f t="shared" si="9"/>
        <v>315</v>
      </c>
      <c r="AK87" t="b">
        <f t="shared" si="15"/>
        <v>0</v>
      </c>
    </row>
    <row r="88" spans="1:37">
      <c r="A88" s="124">
        <v>86</v>
      </c>
      <c r="B88" s="125" t="s">
        <v>2276</v>
      </c>
      <c r="C88" s="125" t="s">
        <v>2302</v>
      </c>
      <c r="D88" s="125" t="s">
        <v>2296</v>
      </c>
      <c r="E88" s="127">
        <v>42767</v>
      </c>
      <c r="F88" s="128">
        <v>0.44444444444444442</v>
      </c>
      <c r="G88" s="127">
        <v>42819</v>
      </c>
      <c r="H88" s="128">
        <v>0.72916666666666663</v>
      </c>
      <c r="I88" s="126">
        <v>889</v>
      </c>
      <c r="J88" s="126">
        <v>723</v>
      </c>
      <c r="K88" s="145" t="str">
        <f t="shared" si="10"/>
        <v>G723</v>
      </c>
      <c r="L88" s="126">
        <v>1</v>
      </c>
      <c r="M88" s="145" t="str">
        <f t="shared" si="11"/>
        <v>R1</v>
      </c>
      <c r="N88" s="126">
        <v>561</v>
      </c>
      <c r="O88" s="145" t="str">
        <f t="shared" si="12"/>
        <v>G561</v>
      </c>
      <c r="P88" s="126">
        <v>62</v>
      </c>
      <c r="Q88" s="145" t="str">
        <f t="shared" si="13"/>
        <v>R62</v>
      </c>
      <c r="R88" s="126">
        <v>21.2</v>
      </c>
      <c r="S88" s="126">
        <v>29.3</v>
      </c>
      <c r="T88" s="126">
        <v>30.4</v>
      </c>
      <c r="U88" s="126">
        <v>18.8</v>
      </c>
      <c r="V88" s="126" t="s">
        <v>2187</v>
      </c>
      <c r="W88" s="129" t="s">
        <v>2230</v>
      </c>
      <c r="X88" s="129" t="s">
        <v>2187</v>
      </c>
      <c r="Y88" s="129"/>
      <c r="Z88" s="126">
        <v>7.5</v>
      </c>
      <c r="AA88" s="126" t="s">
        <v>2250</v>
      </c>
      <c r="AB88" s="126">
        <v>3.7</v>
      </c>
      <c r="AC88" s="126">
        <v>0</v>
      </c>
      <c r="AD88" s="126"/>
      <c r="AH88" s="126">
        <f t="shared" si="8"/>
        <v>723</v>
      </c>
      <c r="AI88" t="b">
        <f t="shared" si="14"/>
        <v>0</v>
      </c>
      <c r="AJ88" s="126">
        <f t="shared" si="9"/>
        <v>1</v>
      </c>
      <c r="AK88" t="b">
        <f t="shared" si="15"/>
        <v>0</v>
      </c>
    </row>
    <row r="89" spans="1:37">
      <c r="A89" s="124">
        <v>87</v>
      </c>
      <c r="B89" s="125" t="s">
        <v>2276</v>
      </c>
      <c r="C89" s="125" t="s">
        <v>2303</v>
      </c>
      <c r="D89" s="125" t="s">
        <v>2296</v>
      </c>
      <c r="E89" s="127">
        <v>42767</v>
      </c>
      <c r="F89" s="128">
        <v>0.4513888888888889</v>
      </c>
      <c r="G89" s="127">
        <v>42819</v>
      </c>
      <c r="H89" s="128">
        <v>0.55555555555555558</v>
      </c>
      <c r="I89" s="126">
        <v>890</v>
      </c>
      <c r="J89" s="126">
        <v>628</v>
      </c>
      <c r="K89" s="145" t="str">
        <f t="shared" si="10"/>
        <v>G628</v>
      </c>
      <c r="L89" s="126">
        <v>408</v>
      </c>
      <c r="M89" s="145" t="str">
        <f t="shared" si="11"/>
        <v>R408</v>
      </c>
      <c r="N89" s="126">
        <v>632</v>
      </c>
      <c r="O89" s="145" t="str">
        <f t="shared" si="12"/>
        <v>G632</v>
      </c>
      <c r="P89" s="126">
        <v>329</v>
      </c>
      <c r="Q89" s="145" t="str">
        <f t="shared" si="13"/>
        <v>R329</v>
      </c>
      <c r="R89" s="126">
        <v>20.100000000000001</v>
      </c>
      <c r="S89" s="126">
        <v>29.3</v>
      </c>
      <c r="T89" s="126">
        <v>23</v>
      </c>
      <c r="U89" s="126">
        <v>22.4</v>
      </c>
      <c r="V89" s="126" t="s">
        <v>2203</v>
      </c>
      <c r="W89" s="129" t="s">
        <v>2234</v>
      </c>
      <c r="X89" s="129" t="s">
        <v>2187</v>
      </c>
      <c r="Y89" s="129"/>
      <c r="Z89" s="126">
        <v>12.6</v>
      </c>
      <c r="AA89" s="126" t="s">
        <v>2250</v>
      </c>
      <c r="AB89" s="126">
        <v>7.5</v>
      </c>
      <c r="AC89" s="126">
        <v>1</v>
      </c>
      <c r="AD89" s="126"/>
      <c r="AH89" s="126">
        <f t="shared" si="8"/>
        <v>628</v>
      </c>
      <c r="AI89" t="b">
        <f t="shared" si="14"/>
        <v>0</v>
      </c>
      <c r="AJ89" s="126">
        <f t="shared" si="9"/>
        <v>408</v>
      </c>
      <c r="AK89" t="b">
        <f t="shared" si="15"/>
        <v>0</v>
      </c>
    </row>
    <row r="90" spans="1:37">
      <c r="A90" s="172">
        <v>88</v>
      </c>
      <c r="B90" s="173" t="s">
        <v>2276</v>
      </c>
      <c r="C90" s="173" t="s">
        <v>2304</v>
      </c>
      <c r="D90" s="173" t="s">
        <v>2296</v>
      </c>
      <c r="E90" s="174">
        <v>42767</v>
      </c>
      <c r="F90" s="177">
        <v>0.4513888888888889</v>
      </c>
      <c r="G90" s="172"/>
      <c r="H90" s="172"/>
      <c r="I90" s="172">
        <v>891</v>
      </c>
      <c r="J90" s="172">
        <v>569</v>
      </c>
      <c r="K90" s="145" t="str">
        <f t="shared" si="10"/>
        <v>G569</v>
      </c>
      <c r="L90" s="172">
        <v>385</v>
      </c>
      <c r="M90" s="145" t="str">
        <f t="shared" si="11"/>
        <v>R385</v>
      </c>
      <c r="N90" s="172">
        <v>611</v>
      </c>
      <c r="O90" s="145" t="str">
        <f t="shared" si="12"/>
        <v>G611</v>
      </c>
      <c r="P90" s="172">
        <v>288</v>
      </c>
      <c r="Q90" s="145" t="str">
        <f t="shared" si="13"/>
        <v>R288</v>
      </c>
      <c r="R90" s="172">
        <v>21.4</v>
      </c>
      <c r="S90" s="172">
        <v>29.7</v>
      </c>
      <c r="T90" s="172"/>
      <c r="U90" s="172"/>
      <c r="V90" s="172"/>
      <c r="W90" s="175"/>
      <c r="X90" s="175"/>
      <c r="Y90" s="175"/>
      <c r="Z90" s="172"/>
      <c r="AA90" s="172"/>
      <c r="AB90" s="172"/>
      <c r="AC90" s="172"/>
      <c r="AD90" s="172"/>
      <c r="AH90">
        <f t="shared" si="8"/>
        <v>569</v>
      </c>
      <c r="AI90" t="b">
        <f t="shared" si="14"/>
        <v>0</v>
      </c>
      <c r="AJ90">
        <f t="shared" si="9"/>
        <v>385</v>
      </c>
      <c r="AK90" t="b">
        <f t="shared" si="15"/>
        <v>0</v>
      </c>
    </row>
    <row r="91" spans="1:37">
      <c r="A91" s="124">
        <v>89</v>
      </c>
      <c r="B91" s="125" t="s">
        <v>2276</v>
      </c>
      <c r="C91" s="125" t="s">
        <v>2305</v>
      </c>
      <c r="D91" s="125" t="s">
        <v>2306</v>
      </c>
      <c r="E91" s="127">
        <v>42767</v>
      </c>
      <c r="F91" s="128">
        <v>0.4861111111111111</v>
      </c>
      <c r="G91" s="127">
        <v>42819</v>
      </c>
      <c r="H91" s="128">
        <v>0.42708333333333331</v>
      </c>
      <c r="I91" s="126">
        <v>898</v>
      </c>
      <c r="J91" s="126">
        <v>339</v>
      </c>
      <c r="K91" s="145" t="str">
        <f t="shared" si="10"/>
        <v>G339</v>
      </c>
      <c r="L91" s="126">
        <v>196</v>
      </c>
      <c r="M91" s="145" t="str">
        <f t="shared" si="11"/>
        <v>R196</v>
      </c>
      <c r="N91" s="126">
        <v>469</v>
      </c>
      <c r="O91" s="145" t="str">
        <f t="shared" si="12"/>
        <v>G469</v>
      </c>
      <c r="P91" s="126">
        <v>171</v>
      </c>
      <c r="Q91" s="145" t="str">
        <f t="shared" si="13"/>
        <v>R171</v>
      </c>
      <c r="R91" s="126">
        <v>24</v>
      </c>
      <c r="S91" s="126">
        <v>23.2</v>
      </c>
      <c r="T91" s="126">
        <v>24.9</v>
      </c>
      <c r="U91" s="126">
        <v>18.7</v>
      </c>
      <c r="V91" s="126"/>
      <c r="W91" s="129" t="s">
        <v>2200</v>
      </c>
      <c r="X91" s="129" t="s">
        <v>2187</v>
      </c>
      <c r="Y91" s="129"/>
      <c r="Z91" s="126">
        <v>35.799999999999997</v>
      </c>
      <c r="AA91" s="126" t="s">
        <v>2250</v>
      </c>
      <c r="AB91" s="126">
        <v>7.3</v>
      </c>
      <c r="AC91" s="126">
        <v>0</v>
      </c>
      <c r="AD91" s="126"/>
      <c r="AH91" s="126">
        <f t="shared" si="8"/>
        <v>339</v>
      </c>
      <c r="AI91" t="b">
        <f t="shared" si="14"/>
        <v>0</v>
      </c>
      <c r="AJ91" s="126">
        <f t="shared" si="9"/>
        <v>196</v>
      </c>
      <c r="AK91" t="b">
        <f t="shared" si="15"/>
        <v>0</v>
      </c>
    </row>
    <row r="92" spans="1:37">
      <c r="A92" s="124">
        <v>90</v>
      </c>
      <c r="B92" s="125" t="s">
        <v>2276</v>
      </c>
      <c r="C92" s="125" t="s">
        <v>2307</v>
      </c>
      <c r="D92" s="125" t="s">
        <v>2306</v>
      </c>
      <c r="E92" s="127">
        <v>42767</v>
      </c>
      <c r="F92" s="128">
        <v>0.4861111111111111</v>
      </c>
      <c r="G92" s="127">
        <v>42819</v>
      </c>
      <c r="H92" s="128">
        <v>0.43055555555555558</v>
      </c>
      <c r="I92" s="126">
        <v>899</v>
      </c>
      <c r="J92" s="126">
        <v>592</v>
      </c>
      <c r="K92" s="145" t="str">
        <f t="shared" si="10"/>
        <v>G592</v>
      </c>
      <c r="L92" s="126">
        <v>94</v>
      </c>
      <c r="M92" s="145" t="str">
        <f t="shared" si="11"/>
        <v>R94</v>
      </c>
      <c r="N92" s="126">
        <v>355</v>
      </c>
      <c r="O92" s="145" t="str">
        <f t="shared" si="12"/>
        <v>G355</v>
      </c>
      <c r="P92">
        <v>517</v>
      </c>
      <c r="Q92" s="145" t="str">
        <f t="shared" si="13"/>
        <v>R517</v>
      </c>
      <c r="R92" s="126">
        <v>23.5</v>
      </c>
      <c r="S92" s="126">
        <v>30.4</v>
      </c>
      <c r="T92" s="126">
        <v>24.2</v>
      </c>
      <c r="U92" s="126">
        <v>24.6</v>
      </c>
      <c r="V92" s="126"/>
      <c r="W92" s="129" t="s">
        <v>2187</v>
      </c>
      <c r="X92" s="129"/>
      <c r="Y92" s="129" t="s">
        <v>2187</v>
      </c>
      <c r="Z92" s="126">
        <v>30.4</v>
      </c>
      <c r="AA92" s="126" t="s">
        <v>2250</v>
      </c>
      <c r="AB92" s="126">
        <v>7.7</v>
      </c>
      <c r="AC92" s="126">
        <v>0</v>
      </c>
      <c r="AD92" s="126"/>
      <c r="AH92" s="126">
        <f t="shared" si="8"/>
        <v>592</v>
      </c>
      <c r="AI92" t="b">
        <f t="shared" si="14"/>
        <v>0</v>
      </c>
      <c r="AJ92" s="126">
        <f t="shared" si="9"/>
        <v>94</v>
      </c>
      <c r="AK92" t="b">
        <f t="shared" si="15"/>
        <v>0</v>
      </c>
    </row>
    <row r="93" spans="1:37">
      <c r="A93" s="124">
        <v>91</v>
      </c>
      <c r="B93" s="125" t="s">
        <v>2276</v>
      </c>
      <c r="C93" s="125" t="s">
        <v>2308</v>
      </c>
      <c r="D93" s="125" t="s">
        <v>2306</v>
      </c>
      <c r="E93" s="127">
        <v>42767</v>
      </c>
      <c r="F93" s="128">
        <v>0.48958333333333331</v>
      </c>
      <c r="G93" s="127">
        <v>42819</v>
      </c>
      <c r="H93" s="128">
        <v>0.45833333333333331</v>
      </c>
      <c r="I93" s="126">
        <v>900</v>
      </c>
      <c r="J93">
        <v>472</v>
      </c>
      <c r="K93" s="145" t="str">
        <f t="shared" si="10"/>
        <v>G472</v>
      </c>
      <c r="L93" s="126">
        <v>343</v>
      </c>
      <c r="M93" s="145" t="str">
        <f t="shared" si="11"/>
        <v>R343</v>
      </c>
      <c r="N93" s="126">
        <v>547</v>
      </c>
      <c r="O93" s="145" t="str">
        <f t="shared" si="12"/>
        <v>G547</v>
      </c>
      <c r="P93" s="126">
        <v>73</v>
      </c>
      <c r="Q93" s="145" t="str">
        <f t="shared" si="13"/>
        <v>R73</v>
      </c>
      <c r="R93" s="126">
        <v>23.9</v>
      </c>
      <c r="S93" s="126">
        <v>30.9</v>
      </c>
      <c r="T93" s="126">
        <v>24.8</v>
      </c>
      <c r="U93" s="126">
        <v>21.9</v>
      </c>
      <c r="V93" s="126" t="s">
        <v>2206</v>
      </c>
      <c r="W93" s="129" t="s">
        <v>2195</v>
      </c>
      <c r="X93" s="129" t="s">
        <v>2187</v>
      </c>
      <c r="Y93" s="129"/>
      <c r="Z93" s="126">
        <v>39.4</v>
      </c>
      <c r="AA93" s="126" t="s">
        <v>2250</v>
      </c>
      <c r="AB93" s="126">
        <v>6.1</v>
      </c>
      <c r="AC93" s="126">
        <v>1</v>
      </c>
      <c r="AD93" s="126"/>
      <c r="AH93">
        <f t="shared" si="8"/>
        <v>472</v>
      </c>
      <c r="AI93" t="b">
        <f t="shared" si="14"/>
        <v>0</v>
      </c>
      <c r="AJ93" s="126">
        <f t="shared" si="9"/>
        <v>343</v>
      </c>
      <c r="AK93" t="b">
        <f t="shared" si="15"/>
        <v>0</v>
      </c>
    </row>
    <row r="94" spans="1:37">
      <c r="A94" s="124">
        <v>92</v>
      </c>
      <c r="B94" s="125" t="s">
        <v>2276</v>
      </c>
      <c r="C94" s="125" t="s">
        <v>2309</v>
      </c>
      <c r="D94" s="125" t="s">
        <v>2306</v>
      </c>
      <c r="E94" s="127">
        <v>42767</v>
      </c>
      <c r="F94" s="128">
        <v>0.49305555555555558</v>
      </c>
      <c r="G94" s="127">
        <v>42819</v>
      </c>
      <c r="H94" s="128">
        <v>0.40277777777777773</v>
      </c>
      <c r="I94" s="126">
        <v>901</v>
      </c>
      <c r="J94" s="126">
        <v>529</v>
      </c>
      <c r="K94" s="145" t="str">
        <f t="shared" si="10"/>
        <v>G529</v>
      </c>
      <c r="L94" s="126">
        <v>445</v>
      </c>
      <c r="M94" s="145" t="str">
        <f t="shared" si="11"/>
        <v>R445</v>
      </c>
      <c r="N94" s="126">
        <v>763</v>
      </c>
      <c r="O94" s="145" t="str">
        <f t="shared" si="12"/>
        <v>G763</v>
      </c>
      <c r="P94" s="132">
        <v>4</v>
      </c>
      <c r="Q94" s="145" t="str">
        <f t="shared" si="13"/>
        <v>R4</v>
      </c>
      <c r="R94" s="132">
        <v>22.3</v>
      </c>
      <c r="S94" s="132">
        <v>31.7</v>
      </c>
      <c r="T94" s="126">
        <v>22.9</v>
      </c>
      <c r="U94" s="126">
        <v>21.2</v>
      </c>
      <c r="V94" s="126" t="s">
        <v>2195</v>
      </c>
      <c r="W94" s="129" t="s">
        <v>2195</v>
      </c>
      <c r="X94" s="129" t="s">
        <v>2187</v>
      </c>
      <c r="Y94" s="129" t="s">
        <v>2187</v>
      </c>
      <c r="Z94" s="126">
        <v>24.8</v>
      </c>
      <c r="AA94" s="126" t="s">
        <v>2250</v>
      </c>
      <c r="AB94" s="126">
        <v>7.7</v>
      </c>
      <c r="AC94" s="126">
        <v>1</v>
      </c>
      <c r="AD94" s="126"/>
      <c r="AH94" s="126">
        <f t="shared" si="8"/>
        <v>529</v>
      </c>
      <c r="AI94" t="b">
        <f t="shared" si="14"/>
        <v>0</v>
      </c>
      <c r="AJ94" s="126">
        <f t="shared" si="9"/>
        <v>445</v>
      </c>
      <c r="AK94" t="b">
        <f t="shared" si="15"/>
        <v>0</v>
      </c>
    </row>
    <row r="95" spans="1:37">
      <c r="A95" s="124">
        <v>93</v>
      </c>
      <c r="B95" s="125" t="s">
        <v>2276</v>
      </c>
      <c r="C95" s="125" t="s">
        <v>2310</v>
      </c>
      <c r="D95" s="125" t="s">
        <v>2306</v>
      </c>
      <c r="E95" s="127">
        <v>42767</v>
      </c>
      <c r="F95" s="128">
        <v>0.49652777777777773</v>
      </c>
      <c r="G95" s="127">
        <v>42819</v>
      </c>
      <c r="H95" s="128">
        <v>0.4375</v>
      </c>
      <c r="I95" s="126">
        <v>902</v>
      </c>
      <c r="J95" s="126">
        <v>636</v>
      </c>
      <c r="K95" s="145" t="str">
        <f t="shared" si="10"/>
        <v>G636</v>
      </c>
      <c r="L95" s="126">
        <v>12</v>
      </c>
      <c r="M95" s="145" t="str">
        <f t="shared" si="11"/>
        <v>R12</v>
      </c>
      <c r="N95" s="126">
        <v>424</v>
      </c>
      <c r="O95" s="145" t="str">
        <f t="shared" si="12"/>
        <v>G424</v>
      </c>
      <c r="P95" s="126">
        <v>136</v>
      </c>
      <c r="Q95" s="145" t="str">
        <f t="shared" si="13"/>
        <v>R136</v>
      </c>
      <c r="R95" s="126">
        <v>22.9</v>
      </c>
      <c r="S95" s="126">
        <v>29.6</v>
      </c>
      <c r="T95" s="126">
        <v>24.1</v>
      </c>
      <c r="U95" s="126">
        <v>20.9</v>
      </c>
      <c r="V95" s="126" t="s">
        <v>2187</v>
      </c>
      <c r="W95" s="129" t="s">
        <v>2179</v>
      </c>
      <c r="X95" s="129" t="s">
        <v>2187</v>
      </c>
      <c r="Y95" s="129" t="s">
        <v>2187</v>
      </c>
      <c r="Z95" s="126">
        <v>40</v>
      </c>
      <c r="AA95" s="126" t="s">
        <v>2250</v>
      </c>
      <c r="AB95" s="126">
        <v>6.6</v>
      </c>
      <c r="AC95" s="126">
        <v>1</v>
      </c>
      <c r="AD95" s="126"/>
      <c r="AH95" s="126">
        <f t="shared" si="8"/>
        <v>636</v>
      </c>
      <c r="AI95" t="b">
        <f t="shared" si="14"/>
        <v>0</v>
      </c>
      <c r="AJ95" s="126">
        <f t="shared" si="9"/>
        <v>12</v>
      </c>
      <c r="AK95" t="b">
        <f t="shared" si="15"/>
        <v>0</v>
      </c>
    </row>
    <row r="96" spans="1:37">
      <c r="A96" s="172">
        <v>94</v>
      </c>
      <c r="B96" s="173" t="s">
        <v>2276</v>
      </c>
      <c r="C96" s="173" t="s">
        <v>2311</v>
      </c>
      <c r="D96" s="173" t="s">
        <v>2306</v>
      </c>
      <c r="E96" s="174">
        <v>42767</v>
      </c>
      <c r="F96" s="177">
        <v>0.5</v>
      </c>
      <c r="G96" s="174"/>
      <c r="H96" s="172"/>
      <c r="I96" s="172">
        <v>903</v>
      </c>
      <c r="J96" s="172">
        <v>534</v>
      </c>
      <c r="K96" s="145" t="str">
        <f t="shared" si="10"/>
        <v>G534</v>
      </c>
      <c r="L96" s="172">
        <v>244</v>
      </c>
      <c r="M96" s="145" t="str">
        <f t="shared" si="11"/>
        <v>R244</v>
      </c>
      <c r="N96" s="172">
        <v>588</v>
      </c>
      <c r="O96" s="145" t="str">
        <f t="shared" si="12"/>
        <v>G588</v>
      </c>
      <c r="P96" s="172">
        <v>358</v>
      </c>
      <c r="Q96" s="145" t="str">
        <f t="shared" si="13"/>
        <v>R358</v>
      </c>
      <c r="R96" s="172">
        <v>22</v>
      </c>
      <c r="S96" s="172">
        <v>36.200000000000003</v>
      </c>
      <c r="T96" s="172"/>
      <c r="U96" s="172"/>
      <c r="V96" s="172"/>
      <c r="W96" s="175"/>
      <c r="X96" s="175"/>
      <c r="Y96" s="175"/>
      <c r="Z96" s="172"/>
      <c r="AA96" s="172"/>
      <c r="AB96" s="172"/>
      <c r="AC96" s="172"/>
      <c r="AD96" s="172"/>
      <c r="AH96">
        <f t="shared" si="8"/>
        <v>534</v>
      </c>
      <c r="AI96" t="b">
        <f t="shared" si="14"/>
        <v>0</v>
      </c>
      <c r="AJ96">
        <f t="shared" si="9"/>
        <v>244</v>
      </c>
      <c r="AK96" t="b">
        <f t="shared" si="15"/>
        <v>0</v>
      </c>
    </row>
    <row r="97" spans="1:37">
      <c r="A97" s="124">
        <v>95</v>
      </c>
      <c r="B97" s="125" t="s">
        <v>2276</v>
      </c>
      <c r="C97" s="125" t="s">
        <v>2312</v>
      </c>
      <c r="D97" s="125" t="s">
        <v>2306</v>
      </c>
      <c r="E97" s="127">
        <v>42767</v>
      </c>
      <c r="F97" s="128">
        <v>0.5</v>
      </c>
      <c r="G97" s="127">
        <v>42819</v>
      </c>
      <c r="H97" s="128">
        <v>0.44444444444444442</v>
      </c>
      <c r="I97" s="126">
        <v>904</v>
      </c>
      <c r="J97" s="126">
        <v>641</v>
      </c>
      <c r="K97" s="145" t="str">
        <f t="shared" si="10"/>
        <v>G641</v>
      </c>
      <c r="L97" s="126">
        <v>360</v>
      </c>
      <c r="M97" s="145" t="str">
        <f t="shared" si="11"/>
        <v>R360</v>
      </c>
      <c r="N97" s="126">
        <v>486</v>
      </c>
      <c r="O97" s="145" t="str">
        <f t="shared" si="12"/>
        <v>G486</v>
      </c>
      <c r="P97" s="126">
        <v>547</v>
      </c>
      <c r="Q97" s="145" t="str">
        <f t="shared" si="13"/>
        <v>R547</v>
      </c>
      <c r="R97" s="126">
        <v>23</v>
      </c>
      <c r="S97" s="126">
        <v>37.6</v>
      </c>
      <c r="T97" s="126">
        <v>23.4</v>
      </c>
      <c r="U97" s="126">
        <v>20.100000000000001</v>
      </c>
      <c r="V97" s="126" t="s">
        <v>2230</v>
      </c>
      <c r="W97" s="129" t="s">
        <v>2200</v>
      </c>
      <c r="X97" s="129" t="s">
        <v>2187</v>
      </c>
      <c r="Y97" s="129" t="s">
        <v>2187</v>
      </c>
      <c r="Z97" s="126">
        <v>15.2</v>
      </c>
      <c r="AA97" s="126" t="s">
        <v>2250</v>
      </c>
      <c r="AB97" s="126">
        <v>5.4</v>
      </c>
      <c r="AC97" s="126">
        <v>0</v>
      </c>
      <c r="AD97" s="126"/>
      <c r="AH97" s="126">
        <f t="shared" si="8"/>
        <v>641</v>
      </c>
      <c r="AI97" t="b">
        <f t="shared" si="14"/>
        <v>0</v>
      </c>
      <c r="AJ97" s="126">
        <f t="shared" si="9"/>
        <v>360</v>
      </c>
      <c r="AK97" t="b">
        <f t="shared" si="15"/>
        <v>0</v>
      </c>
    </row>
    <row r="98" spans="1:37">
      <c r="A98" s="124">
        <v>96</v>
      </c>
      <c r="B98" s="125" t="s">
        <v>2276</v>
      </c>
      <c r="C98" s="125" t="s">
        <v>2313</v>
      </c>
      <c r="D98" s="125" t="s">
        <v>2306</v>
      </c>
      <c r="E98" s="127">
        <v>42767</v>
      </c>
      <c r="F98" s="128">
        <v>0.50347222222222221</v>
      </c>
      <c r="G98" s="127">
        <v>42819</v>
      </c>
      <c r="H98" s="128">
        <v>0.4513888888888889</v>
      </c>
      <c r="I98" s="126">
        <v>905</v>
      </c>
      <c r="J98" s="126">
        <v>479</v>
      </c>
      <c r="K98" s="145" t="str">
        <f t="shared" si="10"/>
        <v>G479</v>
      </c>
      <c r="L98" s="126">
        <v>318</v>
      </c>
      <c r="M98" s="145" t="str">
        <f t="shared" si="11"/>
        <v>R318</v>
      </c>
      <c r="N98" s="126">
        <v>545</v>
      </c>
      <c r="O98" s="145" t="str">
        <f t="shared" si="12"/>
        <v>G545</v>
      </c>
      <c r="P98" s="126">
        <v>588</v>
      </c>
      <c r="Q98" s="145" t="str">
        <f t="shared" si="13"/>
        <v>R588</v>
      </c>
      <c r="R98" s="126">
        <v>24.6</v>
      </c>
      <c r="S98" s="126">
        <v>13.2</v>
      </c>
      <c r="T98" s="126">
        <v>24</v>
      </c>
      <c r="U98" s="126">
        <v>20.399999999999999</v>
      </c>
      <c r="V98" s="126" t="s">
        <v>2187</v>
      </c>
      <c r="W98" s="129" t="s">
        <v>2195</v>
      </c>
      <c r="X98" s="129" t="s">
        <v>2187</v>
      </c>
      <c r="Y98" s="129"/>
      <c r="Z98" s="126">
        <v>34.4</v>
      </c>
      <c r="AA98" s="126" t="s">
        <v>2250</v>
      </c>
      <c r="AB98" s="126">
        <v>4</v>
      </c>
      <c r="AC98" s="126">
        <v>0</v>
      </c>
      <c r="AD98" s="126"/>
      <c r="AH98" s="126">
        <f t="shared" si="8"/>
        <v>479</v>
      </c>
      <c r="AI98" t="b">
        <f t="shared" si="14"/>
        <v>0</v>
      </c>
      <c r="AJ98" s="126">
        <f t="shared" si="9"/>
        <v>318</v>
      </c>
      <c r="AK98" t="b">
        <f t="shared" si="15"/>
        <v>0</v>
      </c>
    </row>
    <row r="99" spans="1:37">
      <c r="A99" s="124">
        <v>97</v>
      </c>
      <c r="B99" s="125" t="s">
        <v>2684</v>
      </c>
      <c r="C99" s="125" t="s">
        <v>2315</v>
      </c>
      <c r="D99" s="125" t="s">
        <v>2178</v>
      </c>
      <c r="E99" s="127">
        <v>42762</v>
      </c>
      <c r="F99" s="128">
        <v>0.61111111111111105</v>
      </c>
      <c r="G99" s="127">
        <v>42816</v>
      </c>
      <c r="H99" s="128">
        <v>0.53472222222222221</v>
      </c>
      <c r="I99" s="126">
        <v>718</v>
      </c>
      <c r="J99" s="126">
        <v>741</v>
      </c>
      <c r="K99" s="145" t="str">
        <f t="shared" si="10"/>
        <v>G741</v>
      </c>
      <c r="L99" s="126">
        <v>518</v>
      </c>
      <c r="M99" s="145" t="str">
        <f t="shared" si="11"/>
        <v>R518</v>
      </c>
      <c r="N99" s="126">
        <v>847</v>
      </c>
      <c r="O99" s="145" t="str">
        <f t="shared" si="12"/>
        <v>G847</v>
      </c>
      <c r="P99" s="126">
        <v>576</v>
      </c>
      <c r="Q99" s="145" t="str">
        <f t="shared" si="13"/>
        <v>R576</v>
      </c>
      <c r="R99" s="126">
        <v>30.3</v>
      </c>
      <c r="S99" s="126">
        <v>10</v>
      </c>
      <c r="T99" s="126">
        <v>27.2</v>
      </c>
      <c r="U99" s="126">
        <v>28.5</v>
      </c>
      <c r="V99" s="126"/>
      <c r="W99" s="129" t="s">
        <v>2195</v>
      </c>
      <c r="X99" s="129"/>
      <c r="Y99" s="129"/>
      <c r="Z99" s="126">
        <v>8.9</v>
      </c>
      <c r="AA99" s="126" t="s">
        <v>2228</v>
      </c>
      <c r="AB99" s="126">
        <v>2.4</v>
      </c>
      <c r="AC99" s="126">
        <v>1</v>
      </c>
      <c r="AD99" s="126"/>
      <c r="AH99" s="126">
        <f t="shared" si="8"/>
        <v>741</v>
      </c>
      <c r="AI99" t="b">
        <f t="shared" si="14"/>
        <v>0</v>
      </c>
      <c r="AJ99" s="126">
        <f t="shared" si="9"/>
        <v>518</v>
      </c>
      <c r="AK99" t="b">
        <f t="shared" si="15"/>
        <v>0</v>
      </c>
    </row>
    <row r="100" spans="1:37">
      <c r="A100" s="124">
        <v>98</v>
      </c>
      <c r="B100" s="125" t="s">
        <v>2684</v>
      </c>
      <c r="C100" s="125" t="s">
        <v>2316</v>
      </c>
      <c r="D100" s="125" t="s">
        <v>2178</v>
      </c>
      <c r="E100" s="127">
        <v>42762</v>
      </c>
      <c r="F100" s="128">
        <v>0.61111111111111105</v>
      </c>
      <c r="G100" s="127">
        <v>42816</v>
      </c>
      <c r="H100" s="128">
        <v>0.53819444444444442</v>
      </c>
      <c r="I100" s="126">
        <v>719</v>
      </c>
      <c r="J100" s="126">
        <v>610</v>
      </c>
      <c r="K100" s="145" t="str">
        <f t="shared" si="10"/>
        <v>G610</v>
      </c>
      <c r="L100" s="126">
        <v>489</v>
      </c>
      <c r="M100" s="145" t="str">
        <f t="shared" si="11"/>
        <v>R489</v>
      </c>
      <c r="N100" s="126">
        <v>730</v>
      </c>
      <c r="O100" s="145" t="str">
        <f t="shared" si="12"/>
        <v>G730</v>
      </c>
      <c r="P100" s="126">
        <v>561</v>
      </c>
      <c r="Q100" s="145" t="str">
        <f t="shared" si="13"/>
        <v>R561</v>
      </c>
      <c r="R100" s="126">
        <v>32.6</v>
      </c>
      <c r="S100" s="126">
        <v>9.8000000000000007</v>
      </c>
      <c r="T100" s="126">
        <v>27.1</v>
      </c>
      <c r="U100" s="126">
        <v>34.700000000000003</v>
      </c>
      <c r="V100" s="126"/>
      <c r="W100" s="129"/>
      <c r="X100" s="129"/>
      <c r="Y100" s="129"/>
      <c r="Z100" s="126">
        <v>4.45</v>
      </c>
      <c r="AA100" s="126" t="s">
        <v>2228</v>
      </c>
      <c r="AB100" s="126">
        <v>7.8</v>
      </c>
      <c r="AC100" s="126">
        <v>1</v>
      </c>
      <c r="AD100" s="126"/>
      <c r="AH100" s="126">
        <f t="shared" si="8"/>
        <v>610</v>
      </c>
      <c r="AI100" t="b">
        <f t="shared" si="14"/>
        <v>0</v>
      </c>
      <c r="AJ100" s="126">
        <f t="shared" si="9"/>
        <v>489</v>
      </c>
      <c r="AK100" t="b">
        <f t="shared" si="15"/>
        <v>0</v>
      </c>
    </row>
    <row r="101" spans="1:37">
      <c r="A101" s="124">
        <v>99</v>
      </c>
      <c r="B101" s="125" t="s">
        <v>2684</v>
      </c>
      <c r="C101" s="125" t="s">
        <v>2317</v>
      </c>
      <c r="D101" s="125" t="s">
        <v>2178</v>
      </c>
      <c r="E101" s="127">
        <v>42762</v>
      </c>
      <c r="F101" s="128">
        <v>0.61458333333333337</v>
      </c>
      <c r="G101" s="127">
        <v>42816</v>
      </c>
      <c r="H101" s="128">
        <v>0.54166666666666663</v>
      </c>
      <c r="I101" s="126">
        <v>720</v>
      </c>
      <c r="J101" s="126">
        <v>765</v>
      </c>
      <c r="K101" s="145" t="str">
        <f t="shared" si="10"/>
        <v>G765</v>
      </c>
      <c r="L101" s="126">
        <v>549</v>
      </c>
      <c r="M101" s="145" t="str">
        <f t="shared" si="11"/>
        <v>R549</v>
      </c>
      <c r="N101" s="126">
        <v>691</v>
      </c>
      <c r="O101" s="145" t="str">
        <f t="shared" si="12"/>
        <v>G691</v>
      </c>
      <c r="P101" s="126">
        <v>496</v>
      </c>
      <c r="Q101" s="145" t="str">
        <f t="shared" si="13"/>
        <v>R496</v>
      </c>
      <c r="R101" s="126">
        <v>35.6</v>
      </c>
      <c r="S101" s="126">
        <v>8.9</v>
      </c>
      <c r="T101" s="126">
        <v>26.1</v>
      </c>
      <c r="U101" s="126">
        <v>27</v>
      </c>
      <c r="V101" s="126" t="s">
        <v>2187</v>
      </c>
      <c r="W101" s="129" t="s">
        <v>2187</v>
      </c>
      <c r="X101" s="129"/>
      <c r="Y101" s="129"/>
      <c r="Z101" s="126">
        <v>2.2999999999999998</v>
      </c>
      <c r="AA101" s="126" t="s">
        <v>2228</v>
      </c>
      <c r="AB101" s="126">
        <v>5.0999999999999996</v>
      </c>
      <c r="AC101" s="126">
        <v>0</v>
      </c>
      <c r="AD101" s="126"/>
      <c r="AH101" s="126">
        <f t="shared" si="8"/>
        <v>765</v>
      </c>
      <c r="AI101" t="b">
        <f t="shared" si="14"/>
        <v>0</v>
      </c>
      <c r="AJ101" s="126">
        <f t="shared" si="9"/>
        <v>549</v>
      </c>
      <c r="AK101" t="b">
        <f t="shared" si="15"/>
        <v>0</v>
      </c>
    </row>
    <row r="102" spans="1:37">
      <c r="A102" s="124">
        <v>100</v>
      </c>
      <c r="B102" s="125" t="s">
        <v>2684</v>
      </c>
      <c r="C102" s="125" t="s">
        <v>2318</v>
      </c>
      <c r="D102" s="125" t="s">
        <v>2178</v>
      </c>
      <c r="E102" s="127">
        <v>42762</v>
      </c>
      <c r="F102" s="128">
        <v>0.61805555555555558</v>
      </c>
      <c r="G102" s="127">
        <v>42816</v>
      </c>
      <c r="H102" s="128">
        <v>0.54513888888888895</v>
      </c>
      <c r="I102" s="126">
        <v>721</v>
      </c>
      <c r="J102" s="126">
        <v>728</v>
      </c>
      <c r="K102" s="145" t="str">
        <f t="shared" si="10"/>
        <v>G728</v>
      </c>
      <c r="L102" s="126">
        <v>500</v>
      </c>
      <c r="M102" s="145" t="str">
        <f t="shared" si="11"/>
        <v>R500</v>
      </c>
      <c r="N102" s="126">
        <v>828</v>
      </c>
      <c r="O102" s="145" t="str">
        <f t="shared" si="12"/>
        <v>G828</v>
      </c>
      <c r="P102" s="126">
        <v>497</v>
      </c>
      <c r="Q102" s="145" t="str">
        <f t="shared" si="13"/>
        <v>R497</v>
      </c>
      <c r="R102" s="126">
        <v>34.4</v>
      </c>
      <c r="S102" s="126">
        <v>8.9</v>
      </c>
      <c r="T102" s="126">
        <v>25.3</v>
      </c>
      <c r="U102" s="126">
        <v>24.1</v>
      </c>
      <c r="V102" s="126" t="s">
        <v>2319</v>
      </c>
      <c r="W102" s="129" t="s">
        <v>2195</v>
      </c>
      <c r="X102" s="129"/>
      <c r="Y102" s="129"/>
      <c r="Z102" s="126">
        <v>15</v>
      </c>
      <c r="AA102" s="126" t="s">
        <v>2228</v>
      </c>
      <c r="AB102" s="126">
        <v>1.6</v>
      </c>
      <c r="AC102" s="126">
        <v>1</v>
      </c>
      <c r="AD102" s="126"/>
      <c r="AH102" s="126">
        <f t="shared" si="8"/>
        <v>728</v>
      </c>
      <c r="AI102" t="b">
        <f t="shared" si="14"/>
        <v>0</v>
      </c>
      <c r="AJ102" s="126">
        <f t="shared" si="9"/>
        <v>500</v>
      </c>
      <c r="AK102" t="b">
        <f t="shared" si="15"/>
        <v>0</v>
      </c>
    </row>
    <row r="103" spans="1:37">
      <c r="A103" s="124">
        <v>101</v>
      </c>
      <c r="B103" s="125" t="s">
        <v>2684</v>
      </c>
      <c r="C103" s="125" t="s">
        <v>2320</v>
      </c>
      <c r="D103" s="125" t="s">
        <v>2178</v>
      </c>
      <c r="E103" s="127">
        <v>42762</v>
      </c>
      <c r="F103" s="128">
        <v>0.61805555555555558</v>
      </c>
      <c r="G103" s="127">
        <v>42816</v>
      </c>
      <c r="H103" s="128">
        <v>0.54861111111111105</v>
      </c>
      <c r="I103" s="126">
        <v>722</v>
      </c>
      <c r="J103" s="126">
        <v>808</v>
      </c>
      <c r="K103" s="145" t="str">
        <f t="shared" si="10"/>
        <v>G808</v>
      </c>
      <c r="L103" s="126">
        <v>482</v>
      </c>
      <c r="M103" s="145" t="str">
        <f t="shared" si="11"/>
        <v>R482</v>
      </c>
      <c r="N103" s="126">
        <v>875</v>
      </c>
      <c r="O103" s="145" t="str">
        <f t="shared" si="12"/>
        <v>G875</v>
      </c>
      <c r="P103" s="126">
        <v>10</v>
      </c>
      <c r="Q103" s="145" t="str">
        <f t="shared" si="13"/>
        <v>R10</v>
      </c>
      <c r="R103" s="126">
        <v>34.700000000000003</v>
      </c>
      <c r="S103" s="126">
        <v>11.3</v>
      </c>
      <c r="T103" s="126">
        <v>27.6</v>
      </c>
      <c r="U103" s="126">
        <v>33.799999999999997</v>
      </c>
      <c r="V103" s="126" t="s">
        <v>2179</v>
      </c>
      <c r="W103" s="129"/>
      <c r="X103" s="129"/>
      <c r="Y103" s="129"/>
      <c r="Z103" s="126">
        <v>17</v>
      </c>
      <c r="AA103" s="126" t="s">
        <v>2228</v>
      </c>
      <c r="AB103" s="126">
        <v>4.3499999999999996</v>
      </c>
      <c r="AC103" s="126">
        <v>1</v>
      </c>
      <c r="AD103" s="126"/>
      <c r="AH103" s="126">
        <f t="shared" si="8"/>
        <v>808</v>
      </c>
      <c r="AI103" t="b">
        <f t="shared" si="14"/>
        <v>0</v>
      </c>
      <c r="AJ103" s="126">
        <f t="shared" si="9"/>
        <v>482</v>
      </c>
      <c r="AK103" t="b">
        <f t="shared" si="15"/>
        <v>0</v>
      </c>
    </row>
    <row r="104" spans="1:37">
      <c r="A104" s="124">
        <v>102</v>
      </c>
      <c r="B104" s="125" t="s">
        <v>2684</v>
      </c>
      <c r="C104" s="125" t="s">
        <v>2321</v>
      </c>
      <c r="D104" s="125" t="s">
        <v>2178</v>
      </c>
      <c r="E104" s="127">
        <v>42762</v>
      </c>
      <c r="F104" s="128">
        <v>0.62152777777777779</v>
      </c>
      <c r="G104" s="127">
        <v>42816</v>
      </c>
      <c r="H104" s="128">
        <v>0.54861111111111105</v>
      </c>
      <c r="I104" s="126">
        <v>723</v>
      </c>
      <c r="J104" s="126">
        <v>892</v>
      </c>
      <c r="K104" s="145" t="str">
        <f t="shared" si="10"/>
        <v>G892</v>
      </c>
      <c r="L104" s="126">
        <v>569</v>
      </c>
      <c r="M104" s="145" t="str">
        <f t="shared" si="11"/>
        <v>R569</v>
      </c>
      <c r="N104" s="126">
        <v>824</v>
      </c>
      <c r="O104" s="145" t="str">
        <f t="shared" si="12"/>
        <v>G824</v>
      </c>
      <c r="P104" s="126">
        <v>26</v>
      </c>
      <c r="Q104" s="145" t="str">
        <f t="shared" si="13"/>
        <v>R26</v>
      </c>
      <c r="R104" s="126">
        <v>36.6</v>
      </c>
      <c r="S104" s="126">
        <v>7.4</v>
      </c>
      <c r="T104" s="126">
        <v>27</v>
      </c>
      <c r="U104" s="126">
        <v>34.799999999999997</v>
      </c>
      <c r="V104" s="126"/>
      <c r="W104" s="129"/>
      <c r="X104" s="129"/>
      <c r="Y104" s="129"/>
      <c r="Z104" s="126">
        <v>21</v>
      </c>
      <c r="AA104" s="126" t="s">
        <v>2228</v>
      </c>
      <c r="AB104" s="126">
        <v>7.7</v>
      </c>
      <c r="AC104" s="126">
        <v>1</v>
      </c>
      <c r="AD104" s="126"/>
      <c r="AH104" s="126">
        <f t="shared" si="8"/>
        <v>892</v>
      </c>
      <c r="AI104" t="b">
        <f t="shared" si="14"/>
        <v>0</v>
      </c>
      <c r="AJ104" s="126">
        <f t="shared" si="9"/>
        <v>569</v>
      </c>
      <c r="AK104" t="b">
        <f t="shared" si="15"/>
        <v>0</v>
      </c>
    </row>
    <row r="105" spans="1:37">
      <c r="A105" s="124">
        <v>103</v>
      </c>
      <c r="B105" s="125" t="s">
        <v>2684</v>
      </c>
      <c r="C105" s="125" t="s">
        <v>2322</v>
      </c>
      <c r="D105" s="125" t="s">
        <v>2178</v>
      </c>
      <c r="E105" s="127">
        <v>42762</v>
      </c>
      <c r="F105" s="128">
        <v>0.62152777777777779</v>
      </c>
      <c r="G105" s="127">
        <v>42816</v>
      </c>
      <c r="H105" s="128">
        <v>0.54861111111111105</v>
      </c>
      <c r="I105" s="126">
        <v>724</v>
      </c>
      <c r="J105" s="126">
        <v>869</v>
      </c>
      <c r="K105" s="145" t="str">
        <f t="shared" si="10"/>
        <v>G869</v>
      </c>
      <c r="L105" s="126">
        <v>430</v>
      </c>
      <c r="M105" s="145" t="str">
        <f t="shared" si="11"/>
        <v>R430</v>
      </c>
      <c r="N105" s="126">
        <v>692</v>
      </c>
      <c r="O105" s="145" t="str">
        <f t="shared" si="12"/>
        <v>G692</v>
      </c>
      <c r="P105" s="126">
        <v>494</v>
      </c>
      <c r="Q105" s="145" t="str">
        <f t="shared" si="13"/>
        <v>R494</v>
      </c>
      <c r="R105" s="126">
        <v>34.299999999999997</v>
      </c>
      <c r="S105" s="126">
        <v>9.8000000000000007</v>
      </c>
      <c r="T105" s="126">
        <v>26.2</v>
      </c>
      <c r="U105" s="126">
        <v>31.1</v>
      </c>
      <c r="V105" s="126"/>
      <c r="W105" s="129"/>
      <c r="X105" s="129"/>
      <c r="Y105" s="129" t="s">
        <v>2187</v>
      </c>
      <c r="Z105" s="126">
        <v>16</v>
      </c>
      <c r="AA105" s="126" t="s">
        <v>2228</v>
      </c>
      <c r="AB105" s="126">
        <v>3.25</v>
      </c>
      <c r="AC105" s="126">
        <v>1</v>
      </c>
      <c r="AD105" s="126"/>
      <c r="AE105" s="92"/>
      <c r="AH105" s="126">
        <f t="shared" si="8"/>
        <v>869</v>
      </c>
      <c r="AI105" t="b">
        <f t="shared" si="14"/>
        <v>0</v>
      </c>
      <c r="AJ105" s="126">
        <f t="shared" si="9"/>
        <v>430</v>
      </c>
      <c r="AK105" t="b">
        <f t="shared" si="15"/>
        <v>0</v>
      </c>
    </row>
    <row r="106" spans="1:37">
      <c r="A106" s="124">
        <v>104</v>
      </c>
      <c r="B106" s="125" t="s">
        <v>2684</v>
      </c>
      <c r="C106" s="125" t="s">
        <v>2323</v>
      </c>
      <c r="D106" s="125" t="s">
        <v>2178</v>
      </c>
      <c r="E106" s="127">
        <v>42762</v>
      </c>
      <c r="F106" s="128">
        <v>0.625</v>
      </c>
      <c r="G106" s="127">
        <v>42816</v>
      </c>
      <c r="H106" s="128">
        <v>0.54861111111111105</v>
      </c>
      <c r="I106" s="126">
        <v>725</v>
      </c>
      <c r="J106" s="126">
        <v>881</v>
      </c>
      <c r="K106" s="145" t="str">
        <f t="shared" si="10"/>
        <v>G881</v>
      </c>
      <c r="L106" s="126">
        <v>577</v>
      </c>
      <c r="M106" s="145" t="str">
        <f t="shared" si="11"/>
        <v>R577</v>
      </c>
      <c r="N106" s="126">
        <v>806</v>
      </c>
      <c r="O106" s="145" t="str">
        <f t="shared" si="12"/>
        <v>G806</v>
      </c>
      <c r="P106" s="126">
        <v>475</v>
      </c>
      <c r="Q106" s="145" t="str">
        <f t="shared" si="13"/>
        <v>R475</v>
      </c>
      <c r="R106" s="126">
        <v>32.5</v>
      </c>
      <c r="S106" s="126">
        <v>10</v>
      </c>
      <c r="T106" s="126">
        <v>26.1</v>
      </c>
      <c r="U106" s="126">
        <v>33.200000000000003</v>
      </c>
      <c r="V106" s="126"/>
      <c r="W106" s="129"/>
      <c r="X106" s="129"/>
      <c r="Y106" s="129"/>
      <c r="Z106" s="126">
        <v>17</v>
      </c>
      <c r="AA106" s="126" t="s">
        <v>2228</v>
      </c>
      <c r="AB106" s="126">
        <v>10.5</v>
      </c>
      <c r="AC106" s="126">
        <v>1</v>
      </c>
      <c r="AD106" s="126"/>
      <c r="AH106" s="126">
        <f t="shared" si="8"/>
        <v>881</v>
      </c>
      <c r="AI106" t="b">
        <f t="shared" si="14"/>
        <v>0</v>
      </c>
      <c r="AJ106" s="126">
        <f t="shared" si="9"/>
        <v>577</v>
      </c>
      <c r="AK106" t="b">
        <f t="shared" si="15"/>
        <v>0</v>
      </c>
    </row>
    <row r="107" spans="1:37">
      <c r="A107" s="124">
        <v>105</v>
      </c>
      <c r="B107" s="125" t="s">
        <v>2684</v>
      </c>
      <c r="C107" s="125" t="s">
        <v>2324</v>
      </c>
      <c r="D107" s="125" t="s">
        <v>2194</v>
      </c>
      <c r="E107" s="127">
        <v>42762</v>
      </c>
      <c r="F107" s="128">
        <v>0.63194444444444442</v>
      </c>
      <c r="G107" s="127">
        <v>42816</v>
      </c>
      <c r="H107" s="128">
        <v>0.52083333333333337</v>
      </c>
      <c r="I107" s="126">
        <v>726</v>
      </c>
      <c r="J107" s="126">
        <v>729</v>
      </c>
      <c r="K107" s="145" t="str">
        <f t="shared" si="10"/>
        <v>G729</v>
      </c>
      <c r="L107" s="126">
        <v>548</v>
      </c>
      <c r="M107" s="145" t="str">
        <f t="shared" si="11"/>
        <v>R548</v>
      </c>
      <c r="N107" s="126">
        <v>861</v>
      </c>
      <c r="O107" s="145" t="str">
        <f t="shared" si="12"/>
        <v>G861</v>
      </c>
      <c r="P107">
        <v>540</v>
      </c>
      <c r="Q107" s="145" t="str">
        <f t="shared" si="13"/>
        <v>R540</v>
      </c>
      <c r="R107" s="126">
        <v>36.200000000000003</v>
      </c>
      <c r="S107" s="126">
        <v>4.5999999999999996</v>
      </c>
      <c r="T107" s="126">
        <v>28.1</v>
      </c>
      <c r="U107" s="126">
        <v>18.100000000000001</v>
      </c>
      <c r="V107" s="126"/>
      <c r="W107" s="129" t="s">
        <v>2187</v>
      </c>
      <c r="X107" s="129"/>
      <c r="Y107" s="129" t="s">
        <v>2187</v>
      </c>
      <c r="Z107" s="126">
        <v>23.5</v>
      </c>
      <c r="AA107" s="126" t="s">
        <v>2180</v>
      </c>
      <c r="AB107" s="126">
        <v>5.5</v>
      </c>
      <c r="AC107" s="126">
        <v>0</v>
      </c>
      <c r="AD107" s="126"/>
      <c r="AH107" s="126">
        <f t="shared" si="8"/>
        <v>729</v>
      </c>
      <c r="AI107" t="b">
        <f t="shared" si="14"/>
        <v>0</v>
      </c>
      <c r="AJ107" s="126">
        <f t="shared" si="9"/>
        <v>548</v>
      </c>
      <c r="AK107" t="b">
        <f t="shared" si="15"/>
        <v>0</v>
      </c>
    </row>
    <row r="108" spans="1:37">
      <c r="A108" s="124">
        <v>106</v>
      </c>
      <c r="B108" s="125" t="s">
        <v>2684</v>
      </c>
      <c r="C108" s="125" t="s">
        <v>2325</v>
      </c>
      <c r="D108" s="125" t="s">
        <v>2194</v>
      </c>
      <c r="E108" s="127">
        <v>42762</v>
      </c>
      <c r="F108" s="128">
        <v>0.63194444444444442</v>
      </c>
      <c r="G108" s="127">
        <v>42816</v>
      </c>
      <c r="H108" s="128">
        <v>0.51736111111111105</v>
      </c>
      <c r="I108" s="126">
        <v>727</v>
      </c>
      <c r="J108" s="126">
        <v>837</v>
      </c>
      <c r="K108" s="145" t="str">
        <f t="shared" si="10"/>
        <v>G837</v>
      </c>
      <c r="L108" s="126">
        <v>590</v>
      </c>
      <c r="M108" s="145" t="str">
        <f t="shared" si="11"/>
        <v>R590</v>
      </c>
      <c r="N108" s="126">
        <v>738</v>
      </c>
      <c r="O108" s="145" t="str">
        <f t="shared" si="12"/>
        <v>G738</v>
      </c>
      <c r="P108" s="126">
        <v>593</v>
      </c>
      <c r="Q108" s="145" t="str">
        <f t="shared" si="13"/>
        <v>R593</v>
      </c>
      <c r="R108" s="126">
        <v>37.1</v>
      </c>
      <c r="S108" s="126">
        <v>8.3000000000000007</v>
      </c>
      <c r="T108" s="126">
        <v>28.8</v>
      </c>
      <c r="U108" s="126">
        <v>16.5</v>
      </c>
      <c r="V108" s="126" t="s">
        <v>2187</v>
      </c>
      <c r="W108" s="129" t="s">
        <v>2187</v>
      </c>
      <c r="X108" s="129" t="s">
        <v>2187</v>
      </c>
      <c r="Y108" s="129" t="s">
        <v>2187</v>
      </c>
      <c r="Z108" s="126">
        <v>17</v>
      </c>
      <c r="AA108" s="126" t="s">
        <v>2180</v>
      </c>
      <c r="AB108" s="126">
        <v>8.6</v>
      </c>
      <c r="AC108" s="126">
        <v>0</v>
      </c>
      <c r="AD108" s="126"/>
      <c r="AH108" s="126">
        <f t="shared" si="8"/>
        <v>837</v>
      </c>
      <c r="AI108" t="b">
        <f t="shared" si="14"/>
        <v>0</v>
      </c>
      <c r="AJ108" s="126">
        <f t="shared" si="9"/>
        <v>590</v>
      </c>
      <c r="AK108" t="b">
        <f t="shared" si="15"/>
        <v>0</v>
      </c>
    </row>
    <row r="109" spans="1:37">
      <c r="A109" s="124">
        <v>107</v>
      </c>
      <c r="B109" s="125" t="s">
        <v>2684</v>
      </c>
      <c r="C109" s="125" t="s">
        <v>2326</v>
      </c>
      <c r="D109" s="125" t="s">
        <v>2194</v>
      </c>
      <c r="E109" s="127">
        <v>42762</v>
      </c>
      <c r="F109" s="128">
        <v>0.63541666666666663</v>
      </c>
      <c r="G109" s="127">
        <v>42816</v>
      </c>
      <c r="H109" s="128">
        <v>0.52430555555555558</v>
      </c>
      <c r="I109" s="126">
        <v>728</v>
      </c>
      <c r="J109" s="126">
        <v>688</v>
      </c>
      <c r="K109" s="145" t="str">
        <f t="shared" si="10"/>
        <v>G688</v>
      </c>
      <c r="L109" s="126">
        <v>574</v>
      </c>
      <c r="M109" s="145" t="str">
        <f t="shared" si="11"/>
        <v>R574</v>
      </c>
      <c r="N109" s="126">
        <v>676</v>
      </c>
      <c r="O109" s="145" t="str">
        <f t="shared" si="12"/>
        <v>G676</v>
      </c>
      <c r="P109" s="126">
        <v>510</v>
      </c>
      <c r="Q109" s="145" t="str">
        <f t="shared" si="13"/>
        <v>R510</v>
      </c>
      <c r="R109" s="126">
        <v>35.299999999999997</v>
      </c>
      <c r="S109" s="126">
        <v>4.7</v>
      </c>
      <c r="T109" s="126">
        <v>29.6</v>
      </c>
      <c r="U109" s="126">
        <v>17.899999999999999</v>
      </c>
      <c r="V109" s="126" t="s">
        <v>2187</v>
      </c>
      <c r="W109" s="129"/>
      <c r="X109" s="129" t="s">
        <v>2187</v>
      </c>
      <c r="Y109" s="129"/>
      <c r="Z109" s="126">
        <v>15.5</v>
      </c>
      <c r="AA109" s="126" t="s">
        <v>2180</v>
      </c>
      <c r="AB109" s="126">
        <v>3.85</v>
      </c>
      <c r="AC109" s="126">
        <v>0</v>
      </c>
      <c r="AD109" s="126"/>
      <c r="AH109" s="126">
        <f t="shared" si="8"/>
        <v>688</v>
      </c>
      <c r="AI109" t="b">
        <f t="shared" si="14"/>
        <v>0</v>
      </c>
      <c r="AJ109" s="126">
        <f t="shared" si="9"/>
        <v>574</v>
      </c>
      <c r="AK109" t="b">
        <f t="shared" si="15"/>
        <v>0</v>
      </c>
    </row>
    <row r="110" spans="1:37">
      <c r="A110" s="124">
        <v>108</v>
      </c>
      <c r="B110" s="125" t="s">
        <v>2684</v>
      </c>
      <c r="C110" s="125" t="s">
        <v>2327</v>
      </c>
      <c r="D110" s="125" t="s">
        <v>2194</v>
      </c>
      <c r="E110" s="127">
        <v>42762</v>
      </c>
      <c r="F110" s="128">
        <v>0.63541666666666663</v>
      </c>
      <c r="G110" s="127">
        <v>42816</v>
      </c>
      <c r="H110" s="128">
        <v>0.52430555555555558</v>
      </c>
      <c r="I110" s="126">
        <v>729</v>
      </c>
      <c r="J110" s="126">
        <v>883</v>
      </c>
      <c r="K110" s="145" t="str">
        <f t="shared" si="10"/>
        <v>G883</v>
      </c>
      <c r="L110" s="126">
        <v>8</v>
      </c>
      <c r="M110" s="145" t="str">
        <f t="shared" si="11"/>
        <v>R8</v>
      </c>
      <c r="N110" s="126">
        <v>845</v>
      </c>
      <c r="O110" s="145" t="str">
        <f t="shared" si="12"/>
        <v>G845</v>
      </c>
      <c r="P110" s="126">
        <v>509</v>
      </c>
      <c r="Q110" s="145" t="str">
        <f t="shared" si="13"/>
        <v>R509</v>
      </c>
      <c r="R110" s="126">
        <v>35.1</v>
      </c>
      <c r="S110" s="126">
        <v>5.5</v>
      </c>
      <c r="T110" s="126">
        <v>28</v>
      </c>
      <c r="U110" s="126">
        <v>24.7</v>
      </c>
      <c r="V110" s="126" t="s">
        <v>2187</v>
      </c>
      <c r="W110" s="129" t="s">
        <v>2179</v>
      </c>
      <c r="X110" s="129" t="s">
        <v>2187</v>
      </c>
      <c r="Y110" s="129" t="s">
        <v>2187</v>
      </c>
      <c r="Z110" s="126">
        <v>22.5</v>
      </c>
      <c r="AA110" s="126" t="s">
        <v>2180</v>
      </c>
      <c r="AB110" s="126">
        <v>9.6999999999999993</v>
      </c>
      <c r="AC110" s="126">
        <v>0</v>
      </c>
      <c r="AD110" s="126" t="s">
        <v>2328</v>
      </c>
      <c r="AH110" s="126">
        <f t="shared" si="8"/>
        <v>883</v>
      </c>
      <c r="AI110" t="b">
        <f t="shared" si="14"/>
        <v>0</v>
      </c>
      <c r="AJ110" s="126">
        <f t="shared" si="9"/>
        <v>8</v>
      </c>
      <c r="AK110" t="b">
        <f t="shared" si="15"/>
        <v>0</v>
      </c>
    </row>
    <row r="111" spans="1:37">
      <c r="A111" s="124">
        <v>109</v>
      </c>
      <c r="B111" s="125" t="s">
        <v>2684</v>
      </c>
      <c r="C111" s="125" t="s">
        <v>2329</v>
      </c>
      <c r="D111" s="125" t="s">
        <v>2194</v>
      </c>
      <c r="E111" s="127">
        <v>42762</v>
      </c>
      <c r="F111" s="128">
        <v>0.63888888888888895</v>
      </c>
      <c r="G111" s="127">
        <v>42816</v>
      </c>
      <c r="H111" s="128">
        <v>0.52847222222222223</v>
      </c>
      <c r="I111" s="126">
        <v>730</v>
      </c>
      <c r="J111" s="126">
        <v>704</v>
      </c>
      <c r="K111" s="145" t="str">
        <f t="shared" si="10"/>
        <v>G704</v>
      </c>
      <c r="L111" s="126">
        <v>552</v>
      </c>
      <c r="M111" s="145" t="str">
        <f t="shared" si="11"/>
        <v>R552</v>
      </c>
      <c r="N111" s="126">
        <v>887</v>
      </c>
      <c r="O111" s="145" t="str">
        <f t="shared" si="12"/>
        <v>G887</v>
      </c>
      <c r="P111" s="126">
        <v>33</v>
      </c>
      <c r="Q111" s="145" t="str">
        <f t="shared" si="13"/>
        <v>R33</v>
      </c>
      <c r="R111" s="126">
        <v>38.200000000000003</v>
      </c>
      <c r="S111" s="126">
        <v>8.3000000000000007</v>
      </c>
      <c r="T111" s="126">
        <v>28.8</v>
      </c>
      <c r="U111" s="126">
        <v>9.6999999999999993</v>
      </c>
      <c r="V111" s="126" t="s">
        <v>2179</v>
      </c>
      <c r="W111" s="129"/>
      <c r="X111" s="129"/>
      <c r="Y111" s="129"/>
      <c r="Z111" s="126">
        <v>22.5</v>
      </c>
      <c r="AA111" s="126" t="s">
        <v>2180</v>
      </c>
      <c r="AB111" s="126">
        <v>10.5</v>
      </c>
      <c r="AC111" s="126">
        <v>0</v>
      </c>
      <c r="AD111" s="126"/>
      <c r="AH111" s="126">
        <f t="shared" si="8"/>
        <v>704</v>
      </c>
      <c r="AI111" t="b">
        <f t="shared" si="14"/>
        <v>0</v>
      </c>
      <c r="AJ111" s="126">
        <f t="shared" si="9"/>
        <v>552</v>
      </c>
      <c r="AK111" t="b">
        <f t="shared" si="15"/>
        <v>0</v>
      </c>
    </row>
    <row r="112" spans="1:37">
      <c r="A112" s="124">
        <v>110</v>
      </c>
      <c r="B112" s="125" t="s">
        <v>2684</v>
      </c>
      <c r="C112" s="125" t="s">
        <v>2330</v>
      </c>
      <c r="D112" s="125" t="s">
        <v>2194</v>
      </c>
      <c r="E112" s="127">
        <v>42762</v>
      </c>
      <c r="F112" s="128">
        <v>0.64236111111111105</v>
      </c>
      <c r="G112" s="127">
        <v>42816</v>
      </c>
      <c r="H112" s="128">
        <v>0.51388888888888895</v>
      </c>
      <c r="I112" s="126">
        <v>731</v>
      </c>
      <c r="J112" s="126">
        <v>742</v>
      </c>
      <c r="K112" s="145" t="str">
        <f t="shared" si="10"/>
        <v>G742</v>
      </c>
      <c r="L112" s="126">
        <v>462</v>
      </c>
      <c r="M112" s="145" t="str">
        <f t="shared" si="11"/>
        <v>R462</v>
      </c>
      <c r="N112" s="181">
        <v>882</v>
      </c>
      <c r="O112" s="145" t="str">
        <f t="shared" si="12"/>
        <v>G882</v>
      </c>
      <c r="P112" s="168" t="s">
        <v>2497</v>
      </c>
      <c r="Q112" s="145" t="str">
        <f t="shared" si="13"/>
        <v>R54a</v>
      </c>
      <c r="R112" s="126">
        <v>33.6</v>
      </c>
      <c r="S112" s="126">
        <v>9.3000000000000007</v>
      </c>
      <c r="T112" s="126">
        <v>27.4</v>
      </c>
      <c r="U112" s="126">
        <v>24.6</v>
      </c>
      <c r="V112" s="126"/>
      <c r="W112" s="129"/>
      <c r="X112" s="129"/>
      <c r="Y112" s="129" t="s">
        <v>2187</v>
      </c>
      <c r="Z112" s="126">
        <v>22.5</v>
      </c>
      <c r="AA112" s="126" t="s">
        <v>2180</v>
      </c>
      <c r="AB112" s="126">
        <v>5.75</v>
      </c>
      <c r="AC112" s="126">
        <v>0</v>
      </c>
      <c r="AD112" s="126"/>
      <c r="AH112" s="126">
        <f t="shared" si="8"/>
        <v>742</v>
      </c>
      <c r="AI112" t="b">
        <f t="shared" si="14"/>
        <v>0</v>
      </c>
      <c r="AJ112" s="126">
        <f t="shared" si="9"/>
        <v>462</v>
      </c>
      <c r="AK112" t="b">
        <f t="shared" si="15"/>
        <v>0</v>
      </c>
    </row>
    <row r="113" spans="1:37">
      <c r="A113" s="124">
        <v>111</v>
      </c>
      <c r="B113" s="125" t="s">
        <v>2684</v>
      </c>
      <c r="C113" s="125" t="s">
        <v>2331</v>
      </c>
      <c r="D113" s="125" t="s">
        <v>2194</v>
      </c>
      <c r="E113" s="127">
        <v>42762</v>
      </c>
      <c r="F113" s="128">
        <v>0.64236111111111105</v>
      </c>
      <c r="G113" s="127">
        <v>42816</v>
      </c>
      <c r="H113" s="128">
        <v>0.53125</v>
      </c>
      <c r="I113" s="126">
        <v>732</v>
      </c>
      <c r="J113" s="126">
        <v>831</v>
      </c>
      <c r="K113" s="145" t="str">
        <f t="shared" si="10"/>
        <v>G831</v>
      </c>
      <c r="L113" s="126">
        <v>505</v>
      </c>
      <c r="M113" s="145" t="str">
        <f t="shared" si="11"/>
        <v>R505</v>
      </c>
      <c r="N113" s="126">
        <v>695</v>
      </c>
      <c r="O113" s="145" t="str">
        <f t="shared" si="12"/>
        <v>G695</v>
      </c>
      <c r="P113" s="126">
        <v>487</v>
      </c>
      <c r="Q113" s="145" t="str">
        <f t="shared" si="13"/>
        <v>R487</v>
      </c>
      <c r="R113" s="126">
        <v>35.9</v>
      </c>
      <c r="S113" s="126">
        <v>9.5</v>
      </c>
      <c r="T113" s="126">
        <v>29.4</v>
      </c>
      <c r="U113" s="126">
        <v>12.7</v>
      </c>
      <c r="V113" s="126"/>
      <c r="W113" s="129"/>
      <c r="X113" s="129" t="s">
        <v>2187</v>
      </c>
      <c r="Y113" s="129"/>
      <c r="Z113" s="126">
        <v>26</v>
      </c>
      <c r="AA113" s="126" t="s">
        <v>2180</v>
      </c>
      <c r="AB113" s="126">
        <v>6.1</v>
      </c>
      <c r="AC113" s="126">
        <v>0</v>
      </c>
      <c r="AD113" s="126"/>
      <c r="AH113" s="126">
        <f t="shared" si="8"/>
        <v>831</v>
      </c>
      <c r="AI113" t="b">
        <f t="shared" si="14"/>
        <v>0</v>
      </c>
      <c r="AJ113" s="126">
        <f t="shared" si="9"/>
        <v>505</v>
      </c>
      <c r="AK113" t="b">
        <f t="shared" si="15"/>
        <v>0</v>
      </c>
    </row>
    <row r="114" spans="1:37">
      <c r="A114" s="124">
        <v>112</v>
      </c>
      <c r="B114" s="125" t="s">
        <v>2684</v>
      </c>
      <c r="C114" s="125" t="s">
        <v>2332</v>
      </c>
      <c r="D114" s="125" t="s">
        <v>2194</v>
      </c>
      <c r="E114" s="127">
        <v>42762</v>
      </c>
      <c r="F114" s="128">
        <v>0.64583333333333337</v>
      </c>
      <c r="G114" s="127">
        <v>42816</v>
      </c>
      <c r="H114" s="128">
        <v>0.53472222222222221</v>
      </c>
      <c r="I114" s="126">
        <v>733</v>
      </c>
      <c r="J114" s="126">
        <v>899</v>
      </c>
      <c r="K114" s="145" t="str">
        <f t="shared" si="10"/>
        <v>G899</v>
      </c>
      <c r="L114" s="126">
        <v>41</v>
      </c>
      <c r="M114" s="145" t="str">
        <f t="shared" si="11"/>
        <v>R41</v>
      </c>
      <c r="N114" s="126">
        <v>852</v>
      </c>
      <c r="O114" s="145" t="str">
        <f t="shared" si="12"/>
        <v>G852</v>
      </c>
      <c r="P114" s="126">
        <v>530</v>
      </c>
      <c r="Q114" s="145" t="str">
        <f t="shared" si="13"/>
        <v>R530</v>
      </c>
      <c r="R114" s="126">
        <v>34.200000000000003</v>
      </c>
      <c r="S114" s="126">
        <v>8.6999999999999993</v>
      </c>
      <c r="T114" s="126">
        <v>28.7</v>
      </c>
      <c r="U114" s="126">
        <v>21.7</v>
      </c>
      <c r="V114" s="126" t="s">
        <v>2179</v>
      </c>
      <c r="W114" s="129" t="s">
        <v>2187</v>
      </c>
      <c r="X114" s="129"/>
      <c r="Y114" s="129"/>
      <c r="Z114" s="126">
        <v>15</v>
      </c>
      <c r="AA114" s="126" t="s">
        <v>2180</v>
      </c>
      <c r="AB114" s="126">
        <v>11.5</v>
      </c>
      <c r="AC114" s="126">
        <v>0</v>
      </c>
      <c r="AD114" s="126"/>
      <c r="AH114" s="126">
        <f t="shared" si="8"/>
        <v>899</v>
      </c>
      <c r="AI114" t="b">
        <f t="shared" si="14"/>
        <v>0</v>
      </c>
      <c r="AJ114" s="126">
        <f t="shared" si="9"/>
        <v>41</v>
      </c>
      <c r="AK114" t="b">
        <f t="shared" si="15"/>
        <v>0</v>
      </c>
    </row>
    <row r="115" spans="1:37">
      <c r="A115" s="124">
        <v>113</v>
      </c>
      <c r="B115" s="125" t="s">
        <v>2684</v>
      </c>
      <c r="C115" s="125" t="s">
        <v>2333</v>
      </c>
      <c r="D115" s="125" t="s">
        <v>2208</v>
      </c>
      <c r="E115" s="127">
        <v>42762</v>
      </c>
      <c r="F115" s="128">
        <v>0.67708333333333337</v>
      </c>
      <c r="G115" s="127">
        <v>42816</v>
      </c>
      <c r="H115" s="127"/>
      <c r="I115" s="126">
        <v>739</v>
      </c>
      <c r="J115" s="126">
        <v>724</v>
      </c>
      <c r="K115" s="145" t="str">
        <f t="shared" si="10"/>
        <v>G724</v>
      </c>
      <c r="L115" s="126">
        <v>428</v>
      </c>
      <c r="M115" s="145" t="str">
        <f t="shared" si="11"/>
        <v>R428</v>
      </c>
      <c r="N115" s="126">
        <v>769</v>
      </c>
      <c r="O115" s="145" t="str">
        <f t="shared" si="12"/>
        <v>G769</v>
      </c>
      <c r="P115" s="126">
        <v>578</v>
      </c>
      <c r="Q115" s="145" t="str">
        <f t="shared" si="13"/>
        <v>R578</v>
      </c>
      <c r="R115" s="126">
        <v>32.299999999999997</v>
      </c>
      <c r="S115" s="126">
        <v>7.7</v>
      </c>
      <c r="T115" s="126">
        <v>32.5</v>
      </c>
      <c r="U115" s="126">
        <v>9.6999999999999993</v>
      </c>
      <c r="V115" s="126" t="s">
        <v>2234</v>
      </c>
      <c r="W115" s="129" t="s">
        <v>2200</v>
      </c>
      <c r="X115" s="129" t="s">
        <v>2187</v>
      </c>
      <c r="Y115" s="129" t="s">
        <v>2187</v>
      </c>
      <c r="Z115" s="126">
        <v>88.5</v>
      </c>
      <c r="AA115" s="126" t="s">
        <v>2228</v>
      </c>
      <c r="AB115" s="126">
        <v>26</v>
      </c>
      <c r="AC115" s="126">
        <v>0</v>
      </c>
      <c r="AD115" s="126"/>
      <c r="AH115" s="126">
        <f t="shared" si="8"/>
        <v>724</v>
      </c>
      <c r="AI115" t="b">
        <f t="shared" si="14"/>
        <v>0</v>
      </c>
      <c r="AJ115" s="126">
        <f t="shared" si="9"/>
        <v>428</v>
      </c>
      <c r="AK115" t="b">
        <f t="shared" si="15"/>
        <v>0</v>
      </c>
    </row>
    <row r="116" spans="1:37">
      <c r="A116" s="124">
        <v>114</v>
      </c>
      <c r="B116" s="125" t="s">
        <v>2684</v>
      </c>
      <c r="C116" s="125" t="s">
        <v>2334</v>
      </c>
      <c r="D116" s="125" t="s">
        <v>2208</v>
      </c>
      <c r="E116" s="127">
        <v>42762</v>
      </c>
      <c r="F116" s="128">
        <v>0.67708333333333337</v>
      </c>
      <c r="G116" s="127">
        <v>42816</v>
      </c>
      <c r="H116" s="128">
        <v>0.72916666666666663</v>
      </c>
      <c r="I116" s="126">
        <v>740</v>
      </c>
      <c r="J116" s="126">
        <v>803</v>
      </c>
      <c r="K116" s="145" t="str">
        <f t="shared" si="10"/>
        <v>G803</v>
      </c>
      <c r="L116" s="126">
        <v>601</v>
      </c>
      <c r="M116" s="145" t="str">
        <f t="shared" si="11"/>
        <v>R601</v>
      </c>
      <c r="N116" s="126">
        <v>889</v>
      </c>
      <c r="O116" s="145" t="str">
        <f t="shared" si="12"/>
        <v>G889</v>
      </c>
      <c r="P116" s="126">
        <v>37</v>
      </c>
      <c r="Q116" s="145" t="str">
        <f t="shared" si="13"/>
        <v>R37</v>
      </c>
      <c r="R116" s="126">
        <v>30.6</v>
      </c>
      <c r="S116" s="126">
        <v>8.1</v>
      </c>
      <c r="T116" s="126">
        <v>30.3</v>
      </c>
      <c r="U116" s="148">
        <v>17.7</v>
      </c>
      <c r="V116" s="129" t="s">
        <v>2200</v>
      </c>
      <c r="W116" s="129" t="s">
        <v>2200</v>
      </c>
      <c r="X116" s="129" t="s">
        <v>2187</v>
      </c>
      <c r="Y116" s="126"/>
      <c r="Z116" s="126">
        <v>87.5</v>
      </c>
      <c r="AA116" s="126" t="s">
        <v>2228</v>
      </c>
      <c r="AB116" s="126">
        <v>16.5</v>
      </c>
      <c r="AC116" s="126">
        <v>0</v>
      </c>
      <c r="AD116" s="126"/>
      <c r="AH116" s="126">
        <f t="shared" si="8"/>
        <v>803</v>
      </c>
      <c r="AI116" t="b">
        <f t="shared" si="14"/>
        <v>0</v>
      </c>
      <c r="AJ116" s="126">
        <f t="shared" si="9"/>
        <v>601</v>
      </c>
      <c r="AK116" t="b">
        <f t="shared" si="15"/>
        <v>0</v>
      </c>
    </row>
    <row r="117" spans="1:37">
      <c r="A117" s="124">
        <v>115</v>
      </c>
      <c r="B117" s="125" t="s">
        <v>2684</v>
      </c>
      <c r="C117" s="125" t="s">
        <v>2335</v>
      </c>
      <c r="D117" s="125" t="s">
        <v>2208</v>
      </c>
      <c r="E117" s="127">
        <v>42762</v>
      </c>
      <c r="F117" s="128">
        <v>0.6875</v>
      </c>
      <c r="G117" s="127">
        <v>42816</v>
      </c>
      <c r="H117" s="128">
        <v>0.72916666666666663</v>
      </c>
      <c r="I117" s="126">
        <v>741</v>
      </c>
      <c r="J117" s="126">
        <v>693</v>
      </c>
      <c r="K117" s="145" t="str">
        <f t="shared" si="10"/>
        <v>G693</v>
      </c>
      <c r="L117" s="126">
        <v>553</v>
      </c>
      <c r="M117" s="145" t="str">
        <f t="shared" si="11"/>
        <v>R553</v>
      </c>
      <c r="N117" s="126">
        <v>778</v>
      </c>
      <c r="O117" s="145" t="str">
        <f t="shared" si="12"/>
        <v>G778</v>
      </c>
      <c r="P117" s="126">
        <v>522</v>
      </c>
      <c r="Q117" s="145" t="str">
        <f t="shared" si="13"/>
        <v>R522</v>
      </c>
      <c r="R117" s="126">
        <v>32.9</v>
      </c>
      <c r="S117" s="126">
        <v>8.6999999999999993</v>
      </c>
      <c r="T117" s="126">
        <v>30.5</v>
      </c>
      <c r="U117" s="126">
        <v>11.2</v>
      </c>
      <c r="V117" s="129" t="s">
        <v>2187</v>
      </c>
      <c r="W117" s="129" t="s">
        <v>2200</v>
      </c>
      <c r="X117" s="129" t="s">
        <v>2187</v>
      </c>
      <c r="Y117" s="126" t="s">
        <v>2187</v>
      </c>
      <c r="Z117" s="126">
        <v>79.5</v>
      </c>
      <c r="AA117" s="126" t="s">
        <v>2228</v>
      </c>
      <c r="AB117" s="126">
        <v>19</v>
      </c>
      <c r="AC117" s="126">
        <v>1</v>
      </c>
      <c r="AD117" s="126"/>
      <c r="AH117" s="126">
        <f t="shared" si="8"/>
        <v>693</v>
      </c>
      <c r="AI117" t="b">
        <f t="shared" si="14"/>
        <v>0</v>
      </c>
      <c r="AJ117" s="126">
        <f t="shared" si="9"/>
        <v>553</v>
      </c>
      <c r="AK117" t="b">
        <f t="shared" si="15"/>
        <v>0</v>
      </c>
    </row>
    <row r="118" spans="1:37">
      <c r="A118" s="124">
        <v>116</v>
      </c>
      <c r="B118" s="125" t="s">
        <v>2684</v>
      </c>
      <c r="C118" s="125" t="s">
        <v>2336</v>
      </c>
      <c r="D118" s="125" t="s">
        <v>2208</v>
      </c>
      <c r="E118" s="127">
        <v>42762</v>
      </c>
      <c r="F118" s="128">
        <v>0.6875</v>
      </c>
      <c r="G118" s="127">
        <v>42816</v>
      </c>
      <c r="H118" s="128">
        <v>0.72569444444444453</v>
      </c>
      <c r="I118" s="126">
        <v>742</v>
      </c>
      <c r="J118" s="126">
        <v>897</v>
      </c>
      <c r="K118" s="145" t="str">
        <f t="shared" si="10"/>
        <v>G897</v>
      </c>
      <c r="L118" s="126">
        <v>459</v>
      </c>
      <c r="M118" s="145" t="str">
        <f t="shared" si="11"/>
        <v>R459</v>
      </c>
      <c r="N118" s="126">
        <v>563</v>
      </c>
      <c r="O118" s="145" t="str">
        <f t="shared" si="12"/>
        <v>G563</v>
      </c>
      <c r="P118" s="126">
        <v>480</v>
      </c>
      <c r="Q118" s="145" t="str">
        <f t="shared" si="13"/>
        <v>R480</v>
      </c>
      <c r="R118" s="126">
        <v>20.8</v>
      </c>
      <c r="S118" s="126">
        <v>7.4</v>
      </c>
      <c r="T118" s="126">
        <v>30.4</v>
      </c>
      <c r="U118" s="147">
        <v>10.1</v>
      </c>
      <c r="V118" s="129"/>
      <c r="W118" s="129" t="s">
        <v>2200</v>
      </c>
      <c r="X118" s="129" t="s">
        <v>2187</v>
      </c>
      <c r="Y118" s="126" t="s">
        <v>2187</v>
      </c>
      <c r="Z118" s="126">
        <v>76</v>
      </c>
      <c r="AA118" s="126" t="s">
        <v>2228</v>
      </c>
      <c r="AB118" s="126">
        <v>22.5</v>
      </c>
      <c r="AC118" s="126">
        <v>1</v>
      </c>
      <c r="AD118" s="126"/>
      <c r="AH118" s="126">
        <f t="shared" si="8"/>
        <v>897</v>
      </c>
      <c r="AI118" t="b">
        <f t="shared" si="14"/>
        <v>0</v>
      </c>
      <c r="AJ118" s="126">
        <f t="shared" si="9"/>
        <v>459</v>
      </c>
      <c r="AK118" t="b">
        <f t="shared" si="15"/>
        <v>0</v>
      </c>
    </row>
    <row r="119" spans="1:37">
      <c r="A119" s="124">
        <v>117</v>
      </c>
      <c r="B119" s="125" t="s">
        <v>2684</v>
      </c>
      <c r="C119" s="125" t="s">
        <v>2337</v>
      </c>
      <c r="D119" s="125" t="s">
        <v>2208</v>
      </c>
      <c r="E119" s="127">
        <v>42762</v>
      </c>
      <c r="F119" s="128">
        <v>0.70833333333333337</v>
      </c>
      <c r="G119" s="127">
        <v>42816</v>
      </c>
      <c r="H119" s="128">
        <v>0.72222222222222221</v>
      </c>
      <c r="I119" s="126">
        <v>743</v>
      </c>
      <c r="J119" s="126">
        <v>789</v>
      </c>
      <c r="K119" s="145" t="str">
        <f t="shared" si="10"/>
        <v>G789</v>
      </c>
      <c r="L119" s="126">
        <v>511</v>
      </c>
      <c r="M119" s="145" t="str">
        <f t="shared" si="11"/>
        <v>R511</v>
      </c>
      <c r="N119" s="126">
        <v>901</v>
      </c>
      <c r="O119" s="145" t="str">
        <f t="shared" si="12"/>
        <v>G901</v>
      </c>
      <c r="P119" s="126">
        <v>565</v>
      </c>
      <c r="Q119" s="145" t="str">
        <f t="shared" si="13"/>
        <v>R565</v>
      </c>
      <c r="R119" s="126">
        <v>31.6</v>
      </c>
      <c r="S119" s="126">
        <v>5.6</v>
      </c>
      <c r="T119" s="126">
        <v>31.9</v>
      </c>
      <c r="U119" s="126">
        <v>5.8</v>
      </c>
      <c r="V119" s="129" t="s">
        <v>2206</v>
      </c>
      <c r="W119" s="129" t="s">
        <v>2206</v>
      </c>
      <c r="X119" s="129" t="s">
        <v>2187</v>
      </c>
      <c r="Y119" s="126"/>
      <c r="Z119" s="126">
        <v>76</v>
      </c>
      <c r="AA119" s="126" t="s">
        <v>2228</v>
      </c>
      <c r="AB119" s="126">
        <v>23.5</v>
      </c>
      <c r="AC119" s="126">
        <v>1</v>
      </c>
      <c r="AD119" s="126"/>
      <c r="AH119" s="126">
        <f t="shared" si="8"/>
        <v>789</v>
      </c>
      <c r="AI119" t="b">
        <f t="shared" si="14"/>
        <v>0</v>
      </c>
      <c r="AJ119" s="126">
        <f t="shared" si="9"/>
        <v>511</v>
      </c>
      <c r="AK119" t="b">
        <f t="shared" si="15"/>
        <v>0</v>
      </c>
    </row>
    <row r="120" spans="1:37">
      <c r="A120" s="124">
        <v>118</v>
      </c>
      <c r="B120" s="125" t="s">
        <v>2684</v>
      </c>
      <c r="C120" s="125" t="s">
        <v>2338</v>
      </c>
      <c r="D120" s="125" t="s">
        <v>2208</v>
      </c>
      <c r="E120" s="127">
        <v>42762</v>
      </c>
      <c r="F120" s="128">
        <v>0.70833333333333337</v>
      </c>
      <c r="G120" s="127">
        <v>42816</v>
      </c>
      <c r="H120" s="128">
        <v>0.71875</v>
      </c>
      <c r="I120" s="126">
        <v>744</v>
      </c>
      <c r="J120" s="126">
        <v>681</v>
      </c>
      <c r="K120" s="145" t="str">
        <f t="shared" si="10"/>
        <v>G681</v>
      </c>
      <c r="L120" s="126">
        <v>495</v>
      </c>
      <c r="M120" s="145" t="str">
        <f t="shared" si="11"/>
        <v>R495</v>
      </c>
      <c r="N120" s="126">
        <v>791</v>
      </c>
      <c r="O120" s="145" t="str">
        <f t="shared" si="12"/>
        <v>G791</v>
      </c>
      <c r="P120" s="126">
        <v>544</v>
      </c>
      <c r="Q120" s="145" t="str">
        <f t="shared" si="13"/>
        <v>R544</v>
      </c>
      <c r="R120" s="126">
        <v>32</v>
      </c>
      <c r="S120" s="126">
        <v>6.7</v>
      </c>
      <c r="T120" s="126">
        <v>29.7</v>
      </c>
      <c r="U120" s="126">
        <v>14.7</v>
      </c>
      <c r="V120" s="129" t="s">
        <v>2230</v>
      </c>
      <c r="W120" s="129" t="s">
        <v>2179</v>
      </c>
      <c r="X120" s="129" t="s">
        <v>2187</v>
      </c>
      <c r="Y120" s="126"/>
      <c r="Z120" s="126">
        <v>70.5</v>
      </c>
      <c r="AA120" s="126" t="s">
        <v>2228</v>
      </c>
      <c r="AB120" s="126">
        <v>17.5</v>
      </c>
      <c r="AC120" s="126">
        <v>1</v>
      </c>
      <c r="AD120" s="126"/>
      <c r="AH120" s="126">
        <f t="shared" si="8"/>
        <v>681</v>
      </c>
      <c r="AI120" t="b">
        <f t="shared" si="14"/>
        <v>0</v>
      </c>
      <c r="AJ120" s="126">
        <f t="shared" si="9"/>
        <v>495</v>
      </c>
      <c r="AK120" t="b">
        <f t="shared" si="15"/>
        <v>0</v>
      </c>
    </row>
    <row r="121" spans="1:37">
      <c r="A121" s="124">
        <v>119</v>
      </c>
      <c r="B121" s="125" t="s">
        <v>2684</v>
      </c>
      <c r="C121" s="125" t="s">
        <v>2339</v>
      </c>
      <c r="D121" s="125" t="s">
        <v>2208</v>
      </c>
      <c r="E121" s="127">
        <v>42762</v>
      </c>
      <c r="F121" s="128">
        <v>0.70833333333333337</v>
      </c>
      <c r="G121" s="127">
        <v>42816</v>
      </c>
      <c r="H121" s="128">
        <v>0.71875</v>
      </c>
      <c r="I121" s="126">
        <v>745</v>
      </c>
      <c r="J121" s="126">
        <v>657</v>
      </c>
      <c r="K121" s="145" t="str">
        <f t="shared" si="10"/>
        <v>G657</v>
      </c>
      <c r="L121" s="126">
        <v>584</v>
      </c>
      <c r="M121" s="145" t="str">
        <f t="shared" si="11"/>
        <v>R584</v>
      </c>
      <c r="N121" s="126">
        <v>802</v>
      </c>
      <c r="O121" s="145" t="str">
        <f t="shared" si="12"/>
        <v>G802</v>
      </c>
      <c r="P121" s="126">
        <v>526</v>
      </c>
      <c r="Q121" s="145" t="str">
        <f t="shared" si="13"/>
        <v>R526</v>
      </c>
      <c r="R121" s="126">
        <v>29.8</v>
      </c>
      <c r="S121" s="126">
        <v>8</v>
      </c>
      <c r="T121" s="126">
        <v>31.1</v>
      </c>
      <c r="U121" s="126">
        <v>14.1</v>
      </c>
      <c r="V121" s="129" t="s">
        <v>2187</v>
      </c>
      <c r="W121" s="129" t="s">
        <v>2179</v>
      </c>
      <c r="X121" s="129" t="s">
        <v>2187</v>
      </c>
      <c r="Y121" s="126" t="s">
        <v>2187</v>
      </c>
      <c r="Z121" s="126">
        <v>74.5</v>
      </c>
      <c r="AA121" s="126" t="s">
        <v>2228</v>
      </c>
      <c r="AB121" s="126">
        <v>18.5</v>
      </c>
      <c r="AC121" s="126">
        <v>1</v>
      </c>
      <c r="AD121" s="126"/>
      <c r="AH121" s="126">
        <f t="shared" si="8"/>
        <v>657</v>
      </c>
      <c r="AI121" t="b">
        <f t="shared" si="14"/>
        <v>0</v>
      </c>
      <c r="AJ121" s="126">
        <f t="shared" si="9"/>
        <v>584</v>
      </c>
      <c r="AK121" t="b">
        <f t="shared" si="15"/>
        <v>0</v>
      </c>
    </row>
    <row r="122" spans="1:37">
      <c r="A122" s="124">
        <v>120</v>
      </c>
      <c r="B122" s="125" t="s">
        <v>2684</v>
      </c>
      <c r="C122" s="125" t="s">
        <v>2340</v>
      </c>
      <c r="D122" s="125" t="s">
        <v>2208</v>
      </c>
      <c r="E122" s="127">
        <v>42762</v>
      </c>
      <c r="F122" s="128">
        <v>0.70833333333333337</v>
      </c>
      <c r="G122" s="127">
        <v>42816</v>
      </c>
      <c r="H122" s="128">
        <v>0.73263888888888884</v>
      </c>
      <c r="I122" s="126">
        <v>746</v>
      </c>
      <c r="J122" s="126">
        <v>758</v>
      </c>
      <c r="K122" s="145" t="str">
        <f t="shared" si="10"/>
        <v>G758</v>
      </c>
      <c r="L122" s="126">
        <v>454</v>
      </c>
      <c r="M122" s="145" t="str">
        <f t="shared" si="11"/>
        <v>R454</v>
      </c>
      <c r="N122" s="126">
        <v>698</v>
      </c>
      <c r="O122" s="145" t="str">
        <f t="shared" si="12"/>
        <v>G698</v>
      </c>
      <c r="P122" s="126">
        <v>594</v>
      </c>
      <c r="Q122" s="145" t="str">
        <f t="shared" si="13"/>
        <v>R594</v>
      </c>
      <c r="R122" s="126">
        <v>30.2</v>
      </c>
      <c r="S122" s="126">
        <v>9.4</v>
      </c>
      <c r="T122" s="126">
        <v>30.4</v>
      </c>
      <c r="U122" s="126">
        <v>20.5</v>
      </c>
      <c r="V122" s="129" t="s">
        <v>2179</v>
      </c>
      <c r="W122" s="129" t="s">
        <v>2179</v>
      </c>
      <c r="X122" s="129"/>
      <c r="Y122" s="126" t="s">
        <v>2187</v>
      </c>
      <c r="Z122" s="126">
        <v>98.5</v>
      </c>
      <c r="AA122" s="126" t="s">
        <v>2228</v>
      </c>
      <c r="AB122" s="126">
        <v>19</v>
      </c>
      <c r="AC122" s="126">
        <v>0</v>
      </c>
      <c r="AD122" s="126"/>
      <c r="AH122" s="126">
        <f t="shared" si="8"/>
        <v>758</v>
      </c>
      <c r="AI122" t="b">
        <f t="shared" si="14"/>
        <v>0</v>
      </c>
      <c r="AJ122" s="126">
        <f t="shared" si="9"/>
        <v>454</v>
      </c>
      <c r="AK122" t="b">
        <f t="shared" si="15"/>
        <v>0</v>
      </c>
    </row>
    <row r="123" spans="1:37">
      <c r="A123" s="124">
        <v>121</v>
      </c>
      <c r="B123" s="125" t="s">
        <v>2684</v>
      </c>
      <c r="C123" s="125" t="s">
        <v>2341</v>
      </c>
      <c r="D123" s="125" t="s">
        <v>2218</v>
      </c>
      <c r="E123" s="127">
        <v>42762</v>
      </c>
      <c r="F123" s="128">
        <v>0.71527777777777779</v>
      </c>
      <c r="G123" s="127">
        <v>42816</v>
      </c>
      <c r="H123" s="128">
        <v>0.73611111111111116</v>
      </c>
      <c r="I123" s="126">
        <v>748</v>
      </c>
      <c r="J123" s="126">
        <v>666</v>
      </c>
      <c r="K123" s="145" t="str">
        <f t="shared" si="10"/>
        <v>G666</v>
      </c>
      <c r="L123" s="126">
        <v>532</v>
      </c>
      <c r="M123" s="145" t="str">
        <f t="shared" si="11"/>
        <v>R532</v>
      </c>
      <c r="N123" s="126">
        <v>825</v>
      </c>
      <c r="O123" s="145" t="str">
        <f t="shared" si="12"/>
        <v>G825</v>
      </c>
      <c r="P123" s="126">
        <v>564</v>
      </c>
      <c r="Q123" s="145" t="str">
        <f t="shared" si="13"/>
        <v>R564</v>
      </c>
      <c r="R123" s="126">
        <v>32.4</v>
      </c>
      <c r="S123" s="126">
        <v>6.6</v>
      </c>
      <c r="T123" s="126">
        <v>29.1</v>
      </c>
      <c r="U123" s="126">
        <v>12.5</v>
      </c>
      <c r="V123" s="129" t="s">
        <v>2187</v>
      </c>
      <c r="W123" s="129" t="s">
        <v>2234</v>
      </c>
      <c r="X123" s="129" t="s">
        <v>2187</v>
      </c>
      <c r="Y123" s="126" t="s">
        <v>2187</v>
      </c>
      <c r="Z123" s="126">
        <v>63</v>
      </c>
      <c r="AA123" s="126" t="s">
        <v>2228</v>
      </c>
      <c r="AB123" s="126">
        <v>9.65</v>
      </c>
      <c r="AC123" s="126">
        <v>0</v>
      </c>
      <c r="AD123" s="126"/>
      <c r="AH123" s="126">
        <f t="shared" si="8"/>
        <v>666</v>
      </c>
      <c r="AI123" t="b">
        <f t="shared" si="14"/>
        <v>0</v>
      </c>
      <c r="AJ123" s="126">
        <f t="shared" si="9"/>
        <v>532</v>
      </c>
      <c r="AK123" t="b">
        <f t="shared" si="15"/>
        <v>0</v>
      </c>
    </row>
    <row r="124" spans="1:37">
      <c r="A124" s="124">
        <v>122</v>
      </c>
      <c r="B124" s="125" t="s">
        <v>2684</v>
      </c>
      <c r="C124" s="125" t="s">
        <v>2342</v>
      </c>
      <c r="D124" s="125" t="s">
        <v>2218</v>
      </c>
      <c r="E124" s="127">
        <v>42762</v>
      </c>
      <c r="F124" s="128">
        <v>0.71875</v>
      </c>
      <c r="G124" s="127">
        <v>42816</v>
      </c>
      <c r="H124" s="128">
        <v>0.73958333333333337</v>
      </c>
      <c r="I124" s="126">
        <v>749</v>
      </c>
      <c r="J124" s="126">
        <v>860</v>
      </c>
      <c r="K124" s="145" t="str">
        <f t="shared" si="10"/>
        <v>G860</v>
      </c>
      <c r="L124" s="126">
        <v>11</v>
      </c>
      <c r="M124" s="145" t="str">
        <f t="shared" si="11"/>
        <v>R11</v>
      </c>
      <c r="N124" s="126">
        <v>839</v>
      </c>
      <c r="O124" s="145" t="str">
        <f t="shared" si="12"/>
        <v>G839</v>
      </c>
      <c r="P124" s="126">
        <v>429</v>
      </c>
      <c r="Q124" s="145" t="str">
        <f t="shared" si="13"/>
        <v>R429</v>
      </c>
      <c r="R124" s="126">
        <v>33.700000000000003</v>
      </c>
      <c r="S124" s="126">
        <v>8.5</v>
      </c>
      <c r="T124" s="126">
        <v>27.6</v>
      </c>
      <c r="U124" s="126">
        <v>15.1</v>
      </c>
      <c r="V124" s="129" t="s">
        <v>2206</v>
      </c>
      <c r="W124" s="129" t="s">
        <v>2187</v>
      </c>
      <c r="X124" s="129" t="s">
        <v>2187</v>
      </c>
      <c r="Y124" s="126" t="s">
        <v>2187</v>
      </c>
      <c r="Z124" s="126">
        <v>53</v>
      </c>
      <c r="AA124" s="126" t="s">
        <v>2228</v>
      </c>
      <c r="AB124" s="126">
        <v>3.1</v>
      </c>
      <c r="AC124" s="126">
        <v>0</v>
      </c>
      <c r="AD124" s="126"/>
      <c r="AH124" s="126">
        <f t="shared" si="8"/>
        <v>860</v>
      </c>
      <c r="AI124" t="b">
        <f t="shared" si="14"/>
        <v>0</v>
      </c>
      <c r="AJ124" s="126">
        <f t="shared" si="9"/>
        <v>11</v>
      </c>
      <c r="AK124" t="b">
        <f t="shared" si="15"/>
        <v>0</v>
      </c>
    </row>
    <row r="125" spans="1:37">
      <c r="A125" s="124">
        <v>123</v>
      </c>
      <c r="B125" s="125" t="s">
        <v>2684</v>
      </c>
      <c r="C125" s="125" t="s">
        <v>2343</v>
      </c>
      <c r="D125" s="125" t="s">
        <v>2218</v>
      </c>
      <c r="E125" s="127">
        <v>42762</v>
      </c>
      <c r="F125" s="128">
        <v>0.72569444444444453</v>
      </c>
      <c r="G125" s="127">
        <v>42816</v>
      </c>
      <c r="H125" s="128">
        <v>0.75</v>
      </c>
      <c r="I125" s="126">
        <v>751</v>
      </c>
      <c r="J125" s="126">
        <v>694</v>
      </c>
      <c r="K125" s="145" t="str">
        <f t="shared" si="10"/>
        <v>G694</v>
      </c>
      <c r="L125" s="132">
        <v>575</v>
      </c>
      <c r="M125" s="145" t="str">
        <f t="shared" si="11"/>
        <v>R575</v>
      </c>
      <c r="N125" s="126">
        <v>895</v>
      </c>
      <c r="O125" s="145" t="str">
        <f t="shared" si="12"/>
        <v>G895</v>
      </c>
      <c r="P125" s="126">
        <v>466</v>
      </c>
      <c r="Q125" s="145" t="str">
        <f t="shared" si="13"/>
        <v>R466</v>
      </c>
      <c r="R125" s="126">
        <v>33.200000000000003</v>
      </c>
      <c r="S125" s="126">
        <v>11.4</v>
      </c>
      <c r="T125" s="126">
        <v>30.5</v>
      </c>
      <c r="U125" s="126">
        <v>15</v>
      </c>
      <c r="V125" s="129" t="s">
        <v>2187</v>
      </c>
      <c r="W125" s="129" t="s">
        <v>2195</v>
      </c>
      <c r="X125" s="129"/>
      <c r="Y125" s="126"/>
      <c r="Z125" s="126">
        <v>51</v>
      </c>
      <c r="AA125" s="126" t="s">
        <v>2228</v>
      </c>
      <c r="AB125" s="126">
        <v>3.9</v>
      </c>
      <c r="AC125" s="126">
        <v>1</v>
      </c>
      <c r="AD125" s="126" t="s">
        <v>2344</v>
      </c>
      <c r="AH125" s="126">
        <f t="shared" si="8"/>
        <v>694</v>
      </c>
      <c r="AI125" t="b">
        <f t="shared" si="14"/>
        <v>0</v>
      </c>
      <c r="AJ125" s="135">
        <f t="shared" si="9"/>
        <v>575</v>
      </c>
      <c r="AK125" t="b">
        <f t="shared" si="15"/>
        <v>0</v>
      </c>
    </row>
    <row r="126" spans="1:37">
      <c r="A126" s="124">
        <v>124</v>
      </c>
      <c r="B126" s="125" t="s">
        <v>2684</v>
      </c>
      <c r="C126" s="125" t="s">
        <v>2345</v>
      </c>
      <c r="D126" s="125" t="s">
        <v>2218</v>
      </c>
      <c r="E126" s="127">
        <v>42762</v>
      </c>
      <c r="F126" s="128">
        <v>0.72569444444444453</v>
      </c>
      <c r="G126" s="127">
        <v>42816</v>
      </c>
      <c r="H126" s="128">
        <v>0.75</v>
      </c>
      <c r="I126" s="126">
        <v>750</v>
      </c>
      <c r="J126" s="126">
        <v>867</v>
      </c>
      <c r="K126" s="145" t="str">
        <f t="shared" si="10"/>
        <v>G867</v>
      </c>
      <c r="L126" s="126">
        <v>39</v>
      </c>
      <c r="M126" s="145" t="str">
        <f t="shared" si="11"/>
        <v>R39</v>
      </c>
      <c r="N126" s="126">
        <v>682</v>
      </c>
      <c r="O126" s="145" t="str">
        <f t="shared" si="12"/>
        <v>G682</v>
      </c>
      <c r="P126" s="126">
        <v>471</v>
      </c>
      <c r="Q126" s="145" t="str">
        <f t="shared" si="13"/>
        <v>R471</v>
      </c>
      <c r="R126" s="126">
        <v>31.4</v>
      </c>
      <c r="S126" s="126">
        <v>11.1</v>
      </c>
      <c r="T126" s="126">
        <v>30.8</v>
      </c>
      <c r="U126" s="126">
        <v>25.3</v>
      </c>
      <c r="V126" s="129" t="s">
        <v>2200</v>
      </c>
      <c r="W126" s="129" t="s">
        <v>2187</v>
      </c>
      <c r="X126" s="129"/>
      <c r="Y126" s="126"/>
      <c r="Z126" s="126">
        <v>47</v>
      </c>
      <c r="AA126" s="126" t="s">
        <v>2228</v>
      </c>
      <c r="AB126" s="126">
        <v>5.45</v>
      </c>
      <c r="AC126" s="126">
        <v>1</v>
      </c>
      <c r="AD126" s="126"/>
      <c r="AH126" s="126">
        <f t="shared" si="8"/>
        <v>867</v>
      </c>
      <c r="AI126" t="b">
        <f t="shared" si="14"/>
        <v>0</v>
      </c>
      <c r="AJ126" s="126">
        <f t="shared" si="9"/>
        <v>39</v>
      </c>
      <c r="AK126" t="b">
        <f t="shared" si="15"/>
        <v>0</v>
      </c>
    </row>
    <row r="127" spans="1:37">
      <c r="A127" s="124">
        <v>125</v>
      </c>
      <c r="B127" s="125" t="s">
        <v>2684</v>
      </c>
      <c r="C127" s="125" t="s">
        <v>2346</v>
      </c>
      <c r="D127" s="125" t="s">
        <v>2218</v>
      </c>
      <c r="E127" s="127">
        <v>42762</v>
      </c>
      <c r="F127" s="128">
        <v>0.72569444444444453</v>
      </c>
      <c r="G127" s="127">
        <v>42816</v>
      </c>
      <c r="H127" s="128">
        <v>0.74305555555555547</v>
      </c>
      <c r="I127" s="126">
        <v>752</v>
      </c>
      <c r="J127" s="126">
        <v>793</v>
      </c>
      <c r="K127" s="145" t="str">
        <f t="shared" si="10"/>
        <v>G793</v>
      </c>
      <c r="L127" s="126">
        <v>560</v>
      </c>
      <c r="M127" s="145" t="str">
        <f t="shared" si="11"/>
        <v>R560</v>
      </c>
      <c r="N127" s="126">
        <v>740</v>
      </c>
      <c r="O127" s="145" t="str">
        <f t="shared" si="12"/>
        <v>G740</v>
      </c>
      <c r="P127" s="126">
        <v>486</v>
      </c>
      <c r="Q127" s="145" t="str">
        <f t="shared" si="13"/>
        <v>R486</v>
      </c>
      <c r="R127" s="126">
        <v>31.8</v>
      </c>
      <c r="S127" s="126">
        <v>12.3</v>
      </c>
      <c r="T127" s="126">
        <v>32.299999999999997</v>
      </c>
      <c r="U127" s="126">
        <v>26.2</v>
      </c>
      <c r="V127" s="129" t="s">
        <v>2200</v>
      </c>
      <c r="W127" s="129" t="s">
        <v>2200</v>
      </c>
      <c r="X127" s="129" t="s">
        <v>2187</v>
      </c>
      <c r="Y127" s="126" t="s">
        <v>2187</v>
      </c>
      <c r="Z127" s="126">
        <v>43</v>
      </c>
      <c r="AA127" s="126" t="s">
        <v>2228</v>
      </c>
      <c r="AB127" s="126">
        <v>9.3000000000000007</v>
      </c>
      <c r="AC127" s="126">
        <v>1</v>
      </c>
      <c r="AD127" s="126"/>
      <c r="AH127" s="126">
        <f t="shared" si="8"/>
        <v>793</v>
      </c>
      <c r="AI127" t="b">
        <f t="shared" si="14"/>
        <v>0</v>
      </c>
      <c r="AJ127" s="126">
        <f t="shared" si="9"/>
        <v>560</v>
      </c>
      <c r="AK127" t="b">
        <f t="shared" si="15"/>
        <v>0</v>
      </c>
    </row>
    <row r="128" spans="1:37">
      <c r="A128" s="124">
        <v>126</v>
      </c>
      <c r="B128" s="125" t="s">
        <v>2684</v>
      </c>
      <c r="C128" s="125" t="s">
        <v>2347</v>
      </c>
      <c r="D128" s="125" t="s">
        <v>2218</v>
      </c>
      <c r="E128" s="127">
        <v>42762</v>
      </c>
      <c r="F128" s="128">
        <v>0.72916666666666663</v>
      </c>
      <c r="G128" s="127">
        <v>42816</v>
      </c>
      <c r="H128" s="128">
        <v>0.74652777777777779</v>
      </c>
      <c r="I128" s="126">
        <v>753</v>
      </c>
      <c r="J128" s="126">
        <v>749</v>
      </c>
      <c r="K128" s="145" t="str">
        <f t="shared" si="10"/>
        <v>G749</v>
      </c>
      <c r="L128" s="126">
        <v>562</v>
      </c>
      <c r="M128" s="145" t="str">
        <f t="shared" si="11"/>
        <v>R562</v>
      </c>
      <c r="N128" s="126">
        <v>841</v>
      </c>
      <c r="O128" s="145" t="str">
        <f t="shared" si="12"/>
        <v>G841</v>
      </c>
      <c r="P128" s="132">
        <v>55</v>
      </c>
      <c r="Q128" s="145" t="str">
        <f t="shared" si="13"/>
        <v>R55</v>
      </c>
      <c r="R128" s="132">
        <v>31.5</v>
      </c>
      <c r="S128" s="132">
        <v>10.5</v>
      </c>
      <c r="T128" s="126">
        <v>32.5</v>
      </c>
      <c r="U128" s="126">
        <v>22.8</v>
      </c>
      <c r="V128" s="129" t="s">
        <v>2200</v>
      </c>
      <c r="W128" s="129"/>
      <c r="X128" s="129" t="s">
        <v>2187</v>
      </c>
      <c r="Y128" s="126" t="s">
        <v>2187</v>
      </c>
      <c r="Z128" s="126">
        <v>40</v>
      </c>
      <c r="AA128" s="126" t="s">
        <v>2228</v>
      </c>
      <c r="AB128" s="126">
        <v>10.85</v>
      </c>
      <c r="AC128" s="126">
        <v>1</v>
      </c>
      <c r="AD128" s="126"/>
      <c r="AH128" s="126">
        <f t="shared" si="8"/>
        <v>749</v>
      </c>
      <c r="AI128" t="b">
        <f t="shared" si="14"/>
        <v>0</v>
      </c>
      <c r="AJ128" s="126">
        <f t="shared" si="9"/>
        <v>562</v>
      </c>
      <c r="AK128" t="b">
        <f t="shared" si="15"/>
        <v>0</v>
      </c>
    </row>
    <row r="129" spans="1:37">
      <c r="A129" s="124">
        <v>127</v>
      </c>
      <c r="B129" s="125" t="s">
        <v>2684</v>
      </c>
      <c r="C129" s="125" t="s">
        <v>2348</v>
      </c>
      <c r="D129" s="125" t="s">
        <v>2218</v>
      </c>
      <c r="E129" s="127">
        <v>42762</v>
      </c>
      <c r="F129" s="128">
        <v>0.73263888888888884</v>
      </c>
      <c r="G129" s="127">
        <v>42816</v>
      </c>
      <c r="H129" s="128">
        <v>0.75347222222222221</v>
      </c>
      <c r="I129" s="126">
        <v>754</v>
      </c>
      <c r="J129" s="126">
        <v>898</v>
      </c>
      <c r="K129" s="145" t="str">
        <f t="shared" si="10"/>
        <v>G898</v>
      </c>
      <c r="L129" s="126">
        <v>506</v>
      </c>
      <c r="M129" s="145" t="str">
        <f t="shared" si="11"/>
        <v>R506</v>
      </c>
      <c r="N129" s="126">
        <v>687</v>
      </c>
      <c r="O129" s="145" t="str">
        <f t="shared" si="12"/>
        <v>G687</v>
      </c>
      <c r="P129" s="126">
        <v>424</v>
      </c>
      <c r="Q129" s="145" t="str">
        <f t="shared" si="13"/>
        <v>R424</v>
      </c>
      <c r="R129" s="126">
        <v>31.3</v>
      </c>
      <c r="S129" s="126">
        <v>10.5</v>
      </c>
      <c r="T129" s="126">
        <v>31.8</v>
      </c>
      <c r="U129" s="126">
        <v>21.1</v>
      </c>
      <c r="V129" s="129" t="s">
        <v>2200</v>
      </c>
      <c r="W129" s="129"/>
      <c r="X129" s="129" t="s">
        <v>2187</v>
      </c>
      <c r="Y129" s="126" t="s">
        <v>2187</v>
      </c>
      <c r="Z129" s="126">
        <v>58</v>
      </c>
      <c r="AA129" s="126" t="s">
        <v>2228</v>
      </c>
      <c r="AB129" s="126">
        <v>5.35</v>
      </c>
      <c r="AC129" s="126">
        <v>1</v>
      </c>
      <c r="AD129" s="126"/>
      <c r="AH129" s="126">
        <f t="shared" si="8"/>
        <v>898</v>
      </c>
      <c r="AI129" t="b">
        <f t="shared" si="14"/>
        <v>0</v>
      </c>
      <c r="AJ129" s="126">
        <f t="shared" si="9"/>
        <v>506</v>
      </c>
      <c r="AK129" t="b">
        <f t="shared" si="15"/>
        <v>0</v>
      </c>
    </row>
    <row r="130" spans="1:37">
      <c r="A130" s="124">
        <v>128</v>
      </c>
      <c r="B130" s="125" t="s">
        <v>2684</v>
      </c>
      <c r="C130" s="125" t="s">
        <v>2349</v>
      </c>
      <c r="D130" s="125" t="s">
        <v>2218</v>
      </c>
      <c r="E130" s="127">
        <v>42762</v>
      </c>
      <c r="F130" s="128">
        <v>0.73263888888888884</v>
      </c>
      <c r="G130" s="127">
        <v>42816</v>
      </c>
      <c r="H130" s="126"/>
      <c r="I130" s="126">
        <v>755</v>
      </c>
      <c r="J130" s="126">
        <v>834</v>
      </c>
      <c r="K130" s="145" t="str">
        <f t="shared" si="10"/>
        <v>G834</v>
      </c>
      <c r="L130" s="126">
        <v>554</v>
      </c>
      <c r="M130" s="145" t="str">
        <f t="shared" si="11"/>
        <v>R554</v>
      </c>
      <c r="N130" s="126">
        <v>833</v>
      </c>
      <c r="O130" s="145" t="str">
        <f t="shared" si="12"/>
        <v>G833</v>
      </c>
      <c r="P130" s="126">
        <v>418</v>
      </c>
      <c r="Q130" s="145" t="str">
        <f t="shared" si="13"/>
        <v>R418</v>
      </c>
      <c r="R130" s="126">
        <v>32.700000000000003</v>
      </c>
      <c r="S130" s="126">
        <v>8.9</v>
      </c>
      <c r="T130" s="126">
        <v>30.6</v>
      </c>
      <c r="U130" s="126">
        <v>7.4</v>
      </c>
      <c r="V130" s="129" t="s">
        <v>2187</v>
      </c>
      <c r="W130" s="129" t="s">
        <v>2203</v>
      </c>
      <c r="X130" s="129" t="s">
        <v>2187</v>
      </c>
      <c r="Y130" s="126" t="s">
        <v>2187</v>
      </c>
      <c r="Z130" s="126">
        <v>44</v>
      </c>
      <c r="AA130" s="126" t="s">
        <v>2228</v>
      </c>
      <c r="AB130" s="126">
        <v>10.9</v>
      </c>
      <c r="AC130" s="126">
        <v>0</v>
      </c>
      <c r="AD130" s="126"/>
      <c r="AH130" s="126">
        <f t="shared" si="8"/>
        <v>834</v>
      </c>
      <c r="AI130" t="b">
        <f t="shared" si="14"/>
        <v>0</v>
      </c>
      <c r="AJ130" s="126">
        <f t="shared" si="9"/>
        <v>554</v>
      </c>
      <c r="AK130" t="b">
        <f t="shared" si="15"/>
        <v>0</v>
      </c>
    </row>
    <row r="131" spans="1:37">
      <c r="A131" s="124">
        <v>129</v>
      </c>
      <c r="B131" s="125" t="s">
        <v>2684</v>
      </c>
      <c r="C131" s="125" t="s">
        <v>2350</v>
      </c>
      <c r="D131" s="125" t="s">
        <v>2227</v>
      </c>
      <c r="E131" s="127">
        <v>42762</v>
      </c>
      <c r="F131" s="128">
        <v>0.36805555555555558</v>
      </c>
      <c r="G131" s="127">
        <v>42816</v>
      </c>
      <c r="H131" s="128">
        <v>0.59375</v>
      </c>
      <c r="I131" s="126">
        <v>669</v>
      </c>
      <c r="J131" s="126">
        <v>819</v>
      </c>
      <c r="K131" s="145" t="str">
        <f t="shared" si="10"/>
        <v>G819</v>
      </c>
      <c r="L131" s="126">
        <v>46</v>
      </c>
      <c r="M131" s="145" t="str">
        <f t="shared" si="11"/>
        <v>R46</v>
      </c>
      <c r="N131" s="126">
        <v>888</v>
      </c>
      <c r="O131" s="145" t="str">
        <f t="shared" si="12"/>
        <v>G888</v>
      </c>
      <c r="P131" s="126">
        <v>520</v>
      </c>
      <c r="Q131" s="145" t="str">
        <f t="shared" si="13"/>
        <v>R520</v>
      </c>
      <c r="R131" s="126">
        <v>25</v>
      </c>
      <c r="S131" s="126">
        <v>7.1</v>
      </c>
      <c r="T131" s="126">
        <v>31</v>
      </c>
      <c r="U131" s="126">
        <v>23</v>
      </c>
      <c r="V131" s="129"/>
      <c r="W131" s="129" t="s">
        <v>2179</v>
      </c>
      <c r="X131" s="129" t="s">
        <v>2187</v>
      </c>
      <c r="Y131" s="126"/>
      <c r="Z131" s="126">
        <v>2.4</v>
      </c>
      <c r="AA131" s="126" t="s">
        <v>2250</v>
      </c>
      <c r="AB131" s="126">
        <v>2.4</v>
      </c>
      <c r="AC131" s="126">
        <v>1</v>
      </c>
      <c r="AD131" s="126"/>
      <c r="AH131" s="126">
        <f t="shared" ref="AH131:AH194" si="16">J131</f>
        <v>819</v>
      </c>
      <c r="AI131" t="b">
        <f t="shared" si="14"/>
        <v>0</v>
      </c>
      <c r="AJ131" s="126">
        <f t="shared" ref="AJ131:AJ194" si="17">L131</f>
        <v>46</v>
      </c>
      <c r="AK131" t="b">
        <f t="shared" si="15"/>
        <v>0</v>
      </c>
    </row>
    <row r="132" spans="1:37">
      <c r="A132" s="124">
        <v>130</v>
      </c>
      <c r="B132" s="125" t="s">
        <v>2684</v>
      </c>
      <c r="C132" s="125" t="s">
        <v>2351</v>
      </c>
      <c r="D132" s="125" t="s">
        <v>2227</v>
      </c>
      <c r="E132" s="127">
        <v>42762</v>
      </c>
      <c r="F132" s="128">
        <v>0.36805555555555558</v>
      </c>
      <c r="G132" s="127">
        <v>42816</v>
      </c>
      <c r="H132" s="128">
        <v>0.60069444444444442</v>
      </c>
      <c r="I132" s="126">
        <v>670</v>
      </c>
      <c r="J132" s="126">
        <v>830</v>
      </c>
      <c r="K132" s="145" t="str">
        <f t="shared" ref="K132:K195" si="18">_xlfn.TEXTJOIN(,TRUE, "G",J132)</f>
        <v>G830</v>
      </c>
      <c r="L132" s="126">
        <v>585</v>
      </c>
      <c r="M132" s="145" t="str">
        <f t="shared" ref="M132:M195" si="19">_xlfn.TEXTJOIN(,TRUE, "R",L132)</f>
        <v>R585</v>
      </c>
      <c r="N132" s="126">
        <v>708</v>
      </c>
      <c r="O132" s="145" t="str">
        <f t="shared" ref="O132:O195" si="20">_xlfn.TEXTJOIN(,TRUE, "G",N132)</f>
        <v>G708</v>
      </c>
      <c r="P132" s="126">
        <v>433</v>
      </c>
      <c r="Q132" s="145" t="str">
        <f t="shared" ref="Q132:Q195" si="21">_xlfn.TEXTJOIN(,TRUE, "R",P132)</f>
        <v>R433</v>
      </c>
      <c r="R132" s="126">
        <v>25</v>
      </c>
      <c r="S132" s="126">
        <v>6.4</v>
      </c>
      <c r="T132" s="126">
        <v>32</v>
      </c>
      <c r="U132" s="126">
        <v>26.2</v>
      </c>
      <c r="V132" s="129" t="s">
        <v>2187</v>
      </c>
      <c r="W132" s="129"/>
      <c r="X132" s="129"/>
      <c r="Y132" s="126"/>
      <c r="Z132" s="126">
        <v>3.5</v>
      </c>
      <c r="AA132" s="126" t="s">
        <v>2250</v>
      </c>
      <c r="AB132" s="126">
        <v>2.1</v>
      </c>
      <c r="AC132" s="126">
        <v>0</v>
      </c>
      <c r="AD132" s="126"/>
      <c r="AH132" s="126">
        <f t="shared" si="16"/>
        <v>830</v>
      </c>
      <c r="AI132" t="b">
        <f t="shared" ref="AI132:AI195" si="22">COUNTIF($AH$3:$AH$443, AH132)&gt;1</f>
        <v>0</v>
      </c>
      <c r="AJ132" s="126">
        <f t="shared" si="17"/>
        <v>585</v>
      </c>
      <c r="AK132" t="b">
        <f t="shared" ref="AK132:AK195" si="23">COUNTIF($AJ$3:$AJ$443, AJ132)&gt;1</f>
        <v>0</v>
      </c>
    </row>
    <row r="133" spans="1:37">
      <c r="A133" s="124">
        <v>131</v>
      </c>
      <c r="B133" s="125" t="s">
        <v>2684</v>
      </c>
      <c r="C133" s="125" t="s">
        <v>2352</v>
      </c>
      <c r="D133" s="125" t="s">
        <v>2227</v>
      </c>
      <c r="E133" s="127">
        <v>42762</v>
      </c>
      <c r="F133" s="128">
        <v>0.37152777777777773</v>
      </c>
      <c r="G133" s="127">
        <v>42816</v>
      </c>
      <c r="H133" s="128">
        <v>0.60416666666666663</v>
      </c>
      <c r="I133" s="126">
        <v>672</v>
      </c>
      <c r="J133" s="126">
        <v>746</v>
      </c>
      <c r="K133" s="145" t="str">
        <f t="shared" si="18"/>
        <v>G746</v>
      </c>
      <c r="L133" s="126">
        <v>476</v>
      </c>
      <c r="M133" s="145" t="str">
        <f t="shared" si="19"/>
        <v>R476</v>
      </c>
      <c r="N133" s="126">
        <v>768</v>
      </c>
      <c r="O133" s="145" t="str">
        <f t="shared" si="20"/>
        <v>G768</v>
      </c>
      <c r="P133" s="126">
        <v>592</v>
      </c>
      <c r="Q133" s="145" t="str">
        <f t="shared" si="21"/>
        <v>R592</v>
      </c>
      <c r="R133" s="126">
        <v>24.7</v>
      </c>
      <c r="S133" s="126">
        <v>2.5</v>
      </c>
      <c r="T133" s="126">
        <v>33.200000000000003</v>
      </c>
      <c r="U133" s="126">
        <v>16.100000000000001</v>
      </c>
      <c r="V133" s="129" t="s">
        <v>2179</v>
      </c>
      <c r="W133" s="129" t="s">
        <v>2195</v>
      </c>
      <c r="X133" s="129"/>
      <c r="Y133" s="126"/>
      <c r="Z133" s="126">
        <v>7.5</v>
      </c>
      <c r="AA133" s="126" t="s">
        <v>2250</v>
      </c>
      <c r="AB133" s="126">
        <v>4.5</v>
      </c>
      <c r="AC133" s="126">
        <v>0</v>
      </c>
      <c r="AD133" s="126"/>
      <c r="AH133" s="126">
        <f t="shared" si="16"/>
        <v>746</v>
      </c>
      <c r="AI133" t="b">
        <f t="shared" si="22"/>
        <v>0</v>
      </c>
      <c r="AJ133" s="126">
        <f t="shared" si="17"/>
        <v>476</v>
      </c>
      <c r="AK133" t="b">
        <f t="shared" si="23"/>
        <v>0</v>
      </c>
    </row>
    <row r="134" spans="1:37">
      <c r="A134" s="124">
        <v>132</v>
      </c>
      <c r="B134" s="125" t="s">
        <v>2684</v>
      </c>
      <c r="C134" s="125" t="s">
        <v>2353</v>
      </c>
      <c r="D134" s="125" t="s">
        <v>2227</v>
      </c>
      <c r="E134" s="127">
        <v>42762</v>
      </c>
      <c r="F134" s="128">
        <v>0.37847222222222227</v>
      </c>
      <c r="G134" s="127">
        <v>42816</v>
      </c>
      <c r="H134" s="128">
        <v>0.64583333333333337</v>
      </c>
      <c r="I134" s="126">
        <v>1077</v>
      </c>
      <c r="J134" s="126">
        <v>725</v>
      </c>
      <c r="K134" s="145" t="str">
        <f t="shared" si="18"/>
        <v>G725</v>
      </c>
      <c r="L134" s="126">
        <v>536</v>
      </c>
      <c r="M134" s="145" t="str">
        <f t="shared" si="19"/>
        <v>R536</v>
      </c>
      <c r="N134" s="126">
        <v>779</v>
      </c>
      <c r="O134" s="145" t="str">
        <f t="shared" si="20"/>
        <v>G779</v>
      </c>
      <c r="P134" s="126">
        <v>477</v>
      </c>
      <c r="Q134" s="145" t="str">
        <f t="shared" si="21"/>
        <v>R477</v>
      </c>
      <c r="R134" s="126">
        <v>24.5</v>
      </c>
      <c r="S134" s="126">
        <v>7.6</v>
      </c>
      <c r="T134" s="126">
        <v>33.4</v>
      </c>
      <c r="U134" s="126">
        <v>29.5</v>
      </c>
      <c r="V134" s="129"/>
      <c r="W134" s="129" t="s">
        <v>2195</v>
      </c>
      <c r="X134" s="129"/>
      <c r="Y134" s="126"/>
      <c r="Z134" s="126">
        <v>9.8000000000000007</v>
      </c>
      <c r="AA134" s="126" t="s">
        <v>2228</v>
      </c>
      <c r="AB134" s="126">
        <v>0.7</v>
      </c>
      <c r="AC134" s="126">
        <v>1</v>
      </c>
      <c r="AD134" s="126"/>
      <c r="AH134" s="126">
        <f t="shared" si="16"/>
        <v>725</v>
      </c>
      <c r="AI134" t="b">
        <f t="shared" si="22"/>
        <v>0</v>
      </c>
      <c r="AJ134" s="126">
        <f t="shared" si="17"/>
        <v>536</v>
      </c>
      <c r="AK134" t="b">
        <f t="shared" si="23"/>
        <v>0</v>
      </c>
    </row>
    <row r="135" spans="1:37">
      <c r="A135" s="124">
        <v>133</v>
      </c>
      <c r="B135" s="125" t="s">
        <v>2684</v>
      </c>
      <c r="C135" s="125" t="s">
        <v>2354</v>
      </c>
      <c r="D135" s="125" t="s">
        <v>2227</v>
      </c>
      <c r="E135" s="127">
        <v>42762</v>
      </c>
      <c r="F135" s="128">
        <v>0.3888888888888889</v>
      </c>
      <c r="G135" s="127">
        <v>42816</v>
      </c>
      <c r="H135" s="128">
        <v>0.625</v>
      </c>
      <c r="I135" s="126">
        <v>674</v>
      </c>
      <c r="J135" s="126">
        <v>846</v>
      </c>
      <c r="K135" s="145" t="str">
        <f t="shared" si="18"/>
        <v>G846</v>
      </c>
      <c r="L135" s="126">
        <v>524</v>
      </c>
      <c r="M135" s="145" t="str">
        <f t="shared" si="19"/>
        <v>R524</v>
      </c>
      <c r="N135" s="126">
        <v>799</v>
      </c>
      <c r="O135" s="145" t="str">
        <f t="shared" si="20"/>
        <v>G799</v>
      </c>
      <c r="P135" s="126">
        <v>597</v>
      </c>
      <c r="Q135" s="145" t="str">
        <f t="shared" si="21"/>
        <v>R597</v>
      </c>
      <c r="R135" s="126">
        <v>23.9</v>
      </c>
      <c r="S135" s="126">
        <v>6.1</v>
      </c>
      <c r="T135" s="126">
        <v>38.799999999999997</v>
      </c>
      <c r="U135" s="126">
        <v>20.7</v>
      </c>
      <c r="V135" s="129"/>
      <c r="W135" s="129"/>
      <c r="X135" s="129"/>
      <c r="Y135" s="126"/>
      <c r="Z135" s="126">
        <v>10</v>
      </c>
      <c r="AA135" s="126" t="s">
        <v>2250</v>
      </c>
      <c r="AB135" s="126">
        <v>2.2000000000000002</v>
      </c>
      <c r="AC135" s="126">
        <v>1</v>
      </c>
      <c r="AD135" s="126"/>
      <c r="AH135" s="126">
        <f t="shared" si="16"/>
        <v>846</v>
      </c>
      <c r="AI135" t="b">
        <f t="shared" si="22"/>
        <v>0</v>
      </c>
      <c r="AJ135" s="126">
        <f t="shared" si="17"/>
        <v>524</v>
      </c>
      <c r="AK135" t="b">
        <f t="shared" si="23"/>
        <v>0</v>
      </c>
    </row>
    <row r="136" spans="1:37">
      <c r="A136" s="124">
        <v>134</v>
      </c>
      <c r="B136" s="125" t="s">
        <v>2684</v>
      </c>
      <c r="C136" s="125" t="s">
        <v>2355</v>
      </c>
      <c r="D136" s="125" t="s">
        <v>2227</v>
      </c>
      <c r="E136" s="127">
        <v>42762</v>
      </c>
      <c r="F136" s="128">
        <v>0.3888888888888889</v>
      </c>
      <c r="G136" s="127">
        <v>42816</v>
      </c>
      <c r="H136" s="128">
        <v>0.63194444444444442</v>
      </c>
      <c r="I136" s="126">
        <v>675</v>
      </c>
      <c r="J136" s="126">
        <v>756</v>
      </c>
      <c r="K136" s="145" t="str">
        <f t="shared" si="18"/>
        <v>G756</v>
      </c>
      <c r="L136" s="126">
        <v>600</v>
      </c>
      <c r="M136" s="145" t="str">
        <f t="shared" si="19"/>
        <v>R600</v>
      </c>
      <c r="N136" s="126">
        <v>820</v>
      </c>
      <c r="O136" s="145" t="str">
        <f t="shared" si="20"/>
        <v>G820</v>
      </c>
      <c r="P136" s="126">
        <v>467</v>
      </c>
      <c r="Q136" s="145" t="str">
        <f t="shared" si="21"/>
        <v>R467</v>
      </c>
      <c r="R136" s="126">
        <v>23.7</v>
      </c>
      <c r="S136" s="126">
        <v>4.0999999999999996</v>
      </c>
      <c r="T136" s="126">
        <v>36.6</v>
      </c>
      <c r="U136" s="126">
        <v>21.3</v>
      </c>
      <c r="V136" s="129" t="s">
        <v>2187</v>
      </c>
      <c r="W136" s="129"/>
      <c r="X136" s="129"/>
      <c r="Y136" s="126"/>
      <c r="Z136" s="126">
        <v>15.4</v>
      </c>
      <c r="AA136" s="126" t="s">
        <v>2250</v>
      </c>
      <c r="AB136" s="126">
        <v>1.1000000000000001</v>
      </c>
      <c r="AC136" s="126">
        <v>1</v>
      </c>
      <c r="AD136" s="126"/>
      <c r="AH136" s="126">
        <f t="shared" si="16"/>
        <v>756</v>
      </c>
      <c r="AI136" t="b">
        <f t="shared" si="22"/>
        <v>0</v>
      </c>
      <c r="AJ136" s="126">
        <f t="shared" si="17"/>
        <v>600</v>
      </c>
      <c r="AK136" t="b">
        <f t="shared" si="23"/>
        <v>0</v>
      </c>
    </row>
    <row r="137" spans="1:37">
      <c r="A137" s="124">
        <v>135</v>
      </c>
      <c r="B137" s="125" t="s">
        <v>2684</v>
      </c>
      <c r="C137" s="125" t="s">
        <v>2356</v>
      </c>
      <c r="D137" s="125" t="s">
        <v>2227</v>
      </c>
      <c r="E137" s="127">
        <v>42762</v>
      </c>
      <c r="F137" s="128">
        <v>0.3888888888888889</v>
      </c>
      <c r="G137" s="127">
        <v>42816</v>
      </c>
      <c r="H137" s="128">
        <v>0.63888888888888895</v>
      </c>
      <c r="I137" s="126">
        <v>677</v>
      </c>
      <c r="J137" s="126">
        <v>745</v>
      </c>
      <c r="K137" s="145" t="str">
        <f t="shared" si="18"/>
        <v>G745</v>
      </c>
      <c r="L137" s="126">
        <v>432</v>
      </c>
      <c r="M137" s="145" t="str">
        <f t="shared" si="19"/>
        <v>R432</v>
      </c>
      <c r="N137" s="126">
        <v>842</v>
      </c>
      <c r="O137" s="145" t="str">
        <f t="shared" si="20"/>
        <v>G842</v>
      </c>
      <c r="P137" s="126">
        <v>596</v>
      </c>
      <c r="Q137" s="145" t="str">
        <f t="shared" si="21"/>
        <v>R596</v>
      </c>
      <c r="R137" s="126">
        <v>25.2</v>
      </c>
      <c r="S137" s="126">
        <v>4.0999999999999996</v>
      </c>
      <c r="T137" s="126">
        <v>34.1</v>
      </c>
      <c r="U137" s="126">
        <v>24.9</v>
      </c>
      <c r="V137" s="129" t="s">
        <v>2187</v>
      </c>
      <c r="W137" s="129" t="s">
        <v>2187</v>
      </c>
      <c r="X137" s="129"/>
      <c r="Y137" s="126"/>
      <c r="Z137" s="126">
        <v>5.6</v>
      </c>
      <c r="AA137" s="126" t="s">
        <v>2250</v>
      </c>
      <c r="AB137" s="126">
        <v>2.1</v>
      </c>
      <c r="AC137" s="126">
        <v>1</v>
      </c>
      <c r="AD137" s="126"/>
      <c r="AH137" s="126">
        <f t="shared" si="16"/>
        <v>745</v>
      </c>
      <c r="AI137" t="b">
        <f t="shared" si="22"/>
        <v>0</v>
      </c>
      <c r="AJ137" s="126">
        <f t="shared" si="17"/>
        <v>432</v>
      </c>
      <c r="AK137" t="b">
        <f t="shared" si="23"/>
        <v>0</v>
      </c>
    </row>
    <row r="138" spans="1:37">
      <c r="A138" s="124">
        <v>136</v>
      </c>
      <c r="B138" s="125" t="s">
        <v>2684</v>
      </c>
      <c r="C138" s="125" t="s">
        <v>2357</v>
      </c>
      <c r="D138" s="125" t="s">
        <v>2227</v>
      </c>
      <c r="E138" s="127">
        <v>42762</v>
      </c>
      <c r="F138" s="128">
        <v>0.39583333333333331</v>
      </c>
      <c r="G138" s="127">
        <v>42816</v>
      </c>
      <c r="H138" s="128">
        <v>0.63888888888888895</v>
      </c>
      <c r="I138" s="126">
        <v>678</v>
      </c>
      <c r="J138" s="126">
        <v>832</v>
      </c>
      <c r="K138" s="145" t="str">
        <f t="shared" si="18"/>
        <v>G832</v>
      </c>
      <c r="L138" s="126">
        <v>474</v>
      </c>
      <c r="M138" s="145" t="str">
        <f t="shared" si="19"/>
        <v>R474</v>
      </c>
      <c r="N138" s="126">
        <v>747</v>
      </c>
      <c r="O138" s="145" t="str">
        <f t="shared" si="20"/>
        <v>G747</v>
      </c>
      <c r="P138" s="126">
        <v>543</v>
      </c>
      <c r="Q138" s="145" t="str">
        <f t="shared" si="21"/>
        <v>R543</v>
      </c>
      <c r="R138" s="126">
        <v>25.2</v>
      </c>
      <c r="S138" s="126">
        <v>8.6999999999999993</v>
      </c>
      <c r="T138" s="126">
        <v>36</v>
      </c>
      <c r="U138" s="126">
        <v>20.6</v>
      </c>
      <c r="V138" s="129" t="s">
        <v>2187</v>
      </c>
      <c r="W138" s="129" t="s">
        <v>2187</v>
      </c>
      <c r="X138" s="129" t="s">
        <v>2187</v>
      </c>
      <c r="Y138" s="126" t="s">
        <v>2187</v>
      </c>
      <c r="Z138" s="126">
        <v>16.3</v>
      </c>
      <c r="AA138" s="126" t="s">
        <v>2228</v>
      </c>
      <c r="AB138" s="126">
        <v>2.2999999999999998</v>
      </c>
      <c r="AC138" s="126">
        <v>1</v>
      </c>
      <c r="AD138" s="126"/>
      <c r="AH138" s="126">
        <f t="shared" si="16"/>
        <v>832</v>
      </c>
      <c r="AI138" t="b">
        <f t="shared" si="22"/>
        <v>0</v>
      </c>
      <c r="AJ138" s="126">
        <f t="shared" si="17"/>
        <v>474</v>
      </c>
      <c r="AK138" t="b">
        <f t="shared" si="23"/>
        <v>0</v>
      </c>
    </row>
    <row r="139" spans="1:37">
      <c r="A139" s="124">
        <v>137</v>
      </c>
      <c r="B139" s="125" t="s">
        <v>2684</v>
      </c>
      <c r="C139" s="125" t="s">
        <v>2358</v>
      </c>
      <c r="D139" s="125" t="s">
        <v>2244</v>
      </c>
      <c r="E139" s="127">
        <v>42762</v>
      </c>
      <c r="F139" s="128">
        <v>0.41666666666666669</v>
      </c>
      <c r="G139" s="127">
        <v>42816</v>
      </c>
      <c r="H139" s="128">
        <v>0.67361111111111116</v>
      </c>
      <c r="I139" s="126">
        <v>681</v>
      </c>
      <c r="J139" s="126">
        <v>805</v>
      </c>
      <c r="K139" s="145" t="str">
        <f t="shared" si="18"/>
        <v>G805</v>
      </c>
      <c r="L139" s="126">
        <v>34</v>
      </c>
      <c r="M139" s="145" t="str">
        <f t="shared" si="19"/>
        <v>R34</v>
      </c>
      <c r="N139" s="126">
        <v>857</v>
      </c>
      <c r="O139" s="145" t="str">
        <f t="shared" si="20"/>
        <v>G857</v>
      </c>
      <c r="P139" s="126">
        <v>483</v>
      </c>
      <c r="Q139" s="145" t="str">
        <f t="shared" si="21"/>
        <v>R483</v>
      </c>
      <c r="R139" s="126">
        <v>26.3</v>
      </c>
      <c r="S139" s="126">
        <v>1.5</v>
      </c>
      <c r="T139" s="126">
        <v>30.7</v>
      </c>
      <c r="U139" s="126">
        <v>29.5</v>
      </c>
      <c r="V139" s="129" t="s">
        <v>2187</v>
      </c>
      <c r="W139" s="129" t="s">
        <v>2319</v>
      </c>
      <c r="X139" s="129"/>
      <c r="Y139" s="126"/>
      <c r="Z139" s="126">
        <v>32.4</v>
      </c>
      <c r="AA139" s="126" t="s">
        <v>2228</v>
      </c>
      <c r="AB139" s="126">
        <v>1.2</v>
      </c>
      <c r="AC139" s="126">
        <v>1</v>
      </c>
      <c r="AD139" s="126"/>
      <c r="AH139" s="126">
        <f t="shared" si="16"/>
        <v>805</v>
      </c>
      <c r="AI139" t="b">
        <f t="shared" si="22"/>
        <v>0</v>
      </c>
      <c r="AJ139" s="126">
        <f t="shared" si="17"/>
        <v>34</v>
      </c>
      <c r="AK139" t="b">
        <f t="shared" si="23"/>
        <v>0</v>
      </c>
    </row>
    <row r="140" spans="1:37">
      <c r="A140" s="124">
        <v>138</v>
      </c>
      <c r="B140" s="125" t="s">
        <v>2684</v>
      </c>
      <c r="C140" s="125" t="s">
        <v>2359</v>
      </c>
      <c r="D140" s="125" t="s">
        <v>2244</v>
      </c>
      <c r="E140" s="127">
        <v>42762</v>
      </c>
      <c r="F140" s="128">
        <v>0.4201388888888889</v>
      </c>
      <c r="G140" s="127">
        <v>42816</v>
      </c>
      <c r="H140" s="128">
        <v>0.67708333333333337</v>
      </c>
      <c r="I140" s="126">
        <v>682</v>
      </c>
      <c r="J140" s="126">
        <v>815</v>
      </c>
      <c r="K140" s="145" t="str">
        <f t="shared" si="18"/>
        <v>G815</v>
      </c>
      <c r="L140" s="126">
        <v>426</v>
      </c>
      <c r="M140" s="145" t="str">
        <f t="shared" si="19"/>
        <v>R426</v>
      </c>
      <c r="N140" s="126">
        <v>623</v>
      </c>
      <c r="O140" s="145" t="str">
        <f t="shared" si="20"/>
        <v>G623</v>
      </c>
      <c r="P140" s="126">
        <v>21</v>
      </c>
      <c r="Q140" s="145" t="str">
        <f t="shared" si="21"/>
        <v>R21</v>
      </c>
      <c r="R140" s="126">
        <v>24.8</v>
      </c>
      <c r="S140" s="126">
        <v>6.9</v>
      </c>
      <c r="T140" s="126">
        <v>33.9</v>
      </c>
      <c r="U140" s="126">
        <v>24.1</v>
      </c>
      <c r="V140" s="129" t="s">
        <v>2187</v>
      </c>
      <c r="W140" s="129"/>
      <c r="X140" s="129" t="s">
        <v>2187</v>
      </c>
      <c r="Y140" s="126"/>
      <c r="Z140" s="126">
        <v>26.4</v>
      </c>
      <c r="AA140" s="126" t="s">
        <v>2228</v>
      </c>
      <c r="AB140" s="126">
        <v>2.8</v>
      </c>
      <c r="AC140" s="126">
        <v>1</v>
      </c>
      <c r="AD140" s="126"/>
      <c r="AH140" s="126">
        <f t="shared" si="16"/>
        <v>815</v>
      </c>
      <c r="AI140" t="b">
        <f t="shared" si="22"/>
        <v>0</v>
      </c>
      <c r="AJ140" s="126">
        <f t="shared" si="17"/>
        <v>426</v>
      </c>
      <c r="AK140" t="b">
        <f t="shared" si="23"/>
        <v>0</v>
      </c>
    </row>
    <row r="141" spans="1:37">
      <c r="A141" s="124">
        <v>139</v>
      </c>
      <c r="B141" s="125" t="s">
        <v>2684</v>
      </c>
      <c r="C141" s="125" t="s">
        <v>2360</v>
      </c>
      <c r="D141" s="125" t="s">
        <v>2244</v>
      </c>
      <c r="E141" s="127">
        <v>42762</v>
      </c>
      <c r="F141" s="128">
        <v>0.4236111111111111</v>
      </c>
      <c r="G141" s="127">
        <v>42816</v>
      </c>
      <c r="H141" s="128">
        <v>0.68055555555555547</v>
      </c>
      <c r="I141" s="126">
        <v>683</v>
      </c>
      <c r="J141" s="132">
        <v>798</v>
      </c>
      <c r="K141" s="145" t="str">
        <f t="shared" si="18"/>
        <v>G798</v>
      </c>
      <c r="L141" s="126">
        <v>563</v>
      </c>
      <c r="M141" s="145" t="str">
        <f t="shared" si="19"/>
        <v>R563</v>
      </c>
      <c r="N141" s="126">
        <v>880</v>
      </c>
      <c r="O141" s="145" t="str">
        <f t="shared" si="20"/>
        <v>G880</v>
      </c>
      <c r="P141" s="126">
        <v>538</v>
      </c>
      <c r="Q141" s="145" t="str">
        <f t="shared" si="21"/>
        <v>R538</v>
      </c>
      <c r="R141" s="126">
        <v>26.7</v>
      </c>
      <c r="S141" s="126">
        <v>4.9000000000000004</v>
      </c>
      <c r="T141" s="126">
        <v>30.6</v>
      </c>
      <c r="U141" s="126">
        <v>28.8</v>
      </c>
      <c r="V141" s="129"/>
      <c r="W141" s="129" t="s">
        <v>2361</v>
      </c>
      <c r="X141" s="129" t="s">
        <v>2187</v>
      </c>
      <c r="Y141" s="126"/>
      <c r="Z141" s="126">
        <v>19.399999999999999</v>
      </c>
      <c r="AA141" s="126" t="s">
        <v>2228</v>
      </c>
      <c r="AB141" s="126">
        <v>5.7</v>
      </c>
      <c r="AC141" s="126">
        <v>1</v>
      </c>
      <c r="AD141" s="126"/>
      <c r="AH141" s="132">
        <f t="shared" si="16"/>
        <v>798</v>
      </c>
      <c r="AI141" t="b">
        <f t="shared" si="22"/>
        <v>0</v>
      </c>
      <c r="AJ141" s="126">
        <f t="shared" si="17"/>
        <v>563</v>
      </c>
      <c r="AK141" t="b">
        <f t="shared" si="23"/>
        <v>0</v>
      </c>
    </row>
    <row r="142" spans="1:37">
      <c r="A142" s="124">
        <v>140</v>
      </c>
      <c r="B142" s="125" t="s">
        <v>2684</v>
      </c>
      <c r="C142" s="125" t="s">
        <v>2362</v>
      </c>
      <c r="D142" s="125" t="s">
        <v>2244</v>
      </c>
      <c r="E142" s="127">
        <v>42762</v>
      </c>
      <c r="F142" s="128">
        <v>0.43055555555555558</v>
      </c>
      <c r="G142" s="127">
        <v>42816</v>
      </c>
      <c r="H142" s="128">
        <v>0.68402777777777779</v>
      </c>
      <c r="I142" s="126">
        <v>684</v>
      </c>
      <c r="J142" s="126">
        <v>787</v>
      </c>
      <c r="K142" s="145" t="str">
        <f t="shared" si="18"/>
        <v>G787</v>
      </c>
      <c r="L142" s="126">
        <v>535</v>
      </c>
      <c r="M142" s="145" t="str">
        <f t="shared" si="19"/>
        <v>R535</v>
      </c>
      <c r="N142" s="126">
        <v>706</v>
      </c>
      <c r="O142" s="145" t="str">
        <f t="shared" si="20"/>
        <v>G706</v>
      </c>
      <c r="P142" s="126">
        <v>559</v>
      </c>
      <c r="Q142" s="145" t="str">
        <f t="shared" si="21"/>
        <v>R559</v>
      </c>
      <c r="R142" s="126">
        <v>27.6</v>
      </c>
      <c r="S142" s="126">
        <v>3.1</v>
      </c>
      <c r="T142" s="126">
        <v>34.1</v>
      </c>
      <c r="U142" s="126">
        <v>20</v>
      </c>
      <c r="V142" s="129"/>
      <c r="W142" s="129" t="s">
        <v>2187</v>
      </c>
      <c r="X142" s="129"/>
      <c r="Y142" s="126"/>
      <c r="Z142" s="126">
        <v>33.4</v>
      </c>
      <c r="AA142" s="126" t="s">
        <v>2228</v>
      </c>
      <c r="AB142" s="126">
        <v>1.4</v>
      </c>
      <c r="AC142" s="126">
        <v>1</v>
      </c>
      <c r="AD142" s="126"/>
      <c r="AH142" s="126">
        <f t="shared" si="16"/>
        <v>787</v>
      </c>
      <c r="AI142" t="b">
        <f t="shared" si="22"/>
        <v>0</v>
      </c>
      <c r="AJ142" s="126">
        <f t="shared" si="17"/>
        <v>535</v>
      </c>
      <c r="AK142" t="b">
        <f t="shared" si="23"/>
        <v>0</v>
      </c>
    </row>
    <row r="143" spans="1:37">
      <c r="A143" s="124">
        <v>141</v>
      </c>
      <c r="B143" s="125" t="s">
        <v>2684</v>
      </c>
      <c r="C143" s="125" t="s">
        <v>2363</v>
      </c>
      <c r="D143" s="125" t="s">
        <v>2244</v>
      </c>
      <c r="E143" s="127">
        <v>42762</v>
      </c>
      <c r="F143" s="128">
        <v>0.43402777777777773</v>
      </c>
      <c r="G143" s="127">
        <v>42816</v>
      </c>
      <c r="H143" s="128">
        <v>0.6875</v>
      </c>
      <c r="I143" s="126">
        <v>685</v>
      </c>
      <c r="J143" s="126">
        <v>900</v>
      </c>
      <c r="K143" s="145" t="str">
        <f t="shared" si="18"/>
        <v>G900</v>
      </c>
      <c r="L143" s="126">
        <v>581</v>
      </c>
      <c r="M143" s="145" t="str">
        <f t="shared" si="19"/>
        <v>R581</v>
      </c>
      <c r="N143" s="126">
        <v>775</v>
      </c>
      <c r="O143" s="145" t="str">
        <f t="shared" si="20"/>
        <v>G775</v>
      </c>
      <c r="P143" s="126">
        <v>465</v>
      </c>
      <c r="Q143" s="145" t="str">
        <f t="shared" si="21"/>
        <v>R465</v>
      </c>
      <c r="R143" s="126">
        <v>26.1</v>
      </c>
      <c r="S143" s="126">
        <v>5.3</v>
      </c>
      <c r="T143" s="126">
        <v>35.4</v>
      </c>
      <c r="U143" s="126">
        <v>14.1</v>
      </c>
      <c r="V143" s="129" t="s">
        <v>2206</v>
      </c>
      <c r="W143" s="129" t="s">
        <v>2203</v>
      </c>
      <c r="X143" s="129"/>
      <c r="Y143" s="126"/>
      <c r="Z143" s="126">
        <v>28.4</v>
      </c>
      <c r="AA143" s="126" t="s">
        <v>2228</v>
      </c>
      <c r="AB143" s="126">
        <v>1.4</v>
      </c>
      <c r="AC143" s="126">
        <v>1</v>
      </c>
      <c r="AD143" s="126"/>
      <c r="AH143" s="126">
        <f t="shared" si="16"/>
        <v>900</v>
      </c>
      <c r="AI143" t="b">
        <f t="shared" si="22"/>
        <v>0</v>
      </c>
      <c r="AJ143" s="126">
        <f t="shared" si="17"/>
        <v>581</v>
      </c>
      <c r="AK143" t="b">
        <f t="shared" si="23"/>
        <v>0</v>
      </c>
    </row>
    <row r="144" spans="1:37">
      <c r="A144" s="124">
        <v>142</v>
      </c>
      <c r="B144" s="125" t="s">
        <v>2684</v>
      </c>
      <c r="C144" s="125" t="s">
        <v>2364</v>
      </c>
      <c r="D144" s="125" t="s">
        <v>2244</v>
      </c>
      <c r="E144" s="127">
        <v>42762</v>
      </c>
      <c r="F144" s="128">
        <v>0.44097222222222227</v>
      </c>
      <c r="G144" s="127">
        <v>42816</v>
      </c>
      <c r="H144" s="128">
        <v>0.69444444444444453</v>
      </c>
      <c r="I144" s="126">
        <v>686</v>
      </c>
      <c r="J144" s="126">
        <v>817</v>
      </c>
      <c r="K144" s="145" t="str">
        <f t="shared" si="18"/>
        <v>G817</v>
      </c>
      <c r="L144" s="126">
        <v>460</v>
      </c>
      <c r="M144" s="145" t="str">
        <f t="shared" si="19"/>
        <v>R460</v>
      </c>
      <c r="N144" s="126">
        <v>850</v>
      </c>
      <c r="O144" s="145" t="str">
        <f t="shared" si="20"/>
        <v>G850</v>
      </c>
      <c r="P144" s="126">
        <v>503</v>
      </c>
      <c r="Q144" s="145" t="str">
        <f t="shared" si="21"/>
        <v>R503</v>
      </c>
      <c r="R144" s="126">
        <v>28.5</v>
      </c>
      <c r="S144" s="126">
        <v>7.4</v>
      </c>
      <c r="T144" s="126">
        <v>29</v>
      </c>
      <c r="U144" s="126">
        <v>23.6</v>
      </c>
      <c r="V144" s="129" t="s">
        <v>2179</v>
      </c>
      <c r="W144" s="129" t="s">
        <v>2179</v>
      </c>
      <c r="X144" s="129"/>
      <c r="Y144" s="126" t="s">
        <v>2187</v>
      </c>
      <c r="Z144" s="126">
        <v>33.799999999999997</v>
      </c>
      <c r="AA144" s="126" t="s">
        <v>2228</v>
      </c>
      <c r="AB144" s="126">
        <v>1.7</v>
      </c>
      <c r="AC144" s="126">
        <v>1</v>
      </c>
      <c r="AD144" s="126"/>
      <c r="AH144" s="126">
        <f t="shared" si="16"/>
        <v>817</v>
      </c>
      <c r="AI144" t="b">
        <f t="shared" si="22"/>
        <v>0</v>
      </c>
      <c r="AJ144" s="126">
        <f t="shared" si="17"/>
        <v>460</v>
      </c>
      <c r="AK144" t="b">
        <f t="shared" si="23"/>
        <v>0</v>
      </c>
    </row>
    <row r="145" spans="1:37">
      <c r="A145" s="124">
        <v>143</v>
      </c>
      <c r="B145" s="125" t="s">
        <v>2684</v>
      </c>
      <c r="C145" s="125" t="s">
        <v>2365</v>
      </c>
      <c r="D145" s="125" t="s">
        <v>2244</v>
      </c>
      <c r="E145" s="127">
        <v>42762</v>
      </c>
      <c r="F145" s="128">
        <v>0.44444444444444442</v>
      </c>
      <c r="G145" s="127">
        <v>42816</v>
      </c>
      <c r="H145" s="128">
        <v>0.69791666666666663</v>
      </c>
      <c r="I145" s="126">
        <v>687</v>
      </c>
      <c r="J145" s="126">
        <v>836</v>
      </c>
      <c r="K145" s="145" t="str">
        <f t="shared" si="18"/>
        <v>G836</v>
      </c>
      <c r="L145" s="126">
        <v>456</v>
      </c>
      <c r="M145" s="145" t="str">
        <f t="shared" si="19"/>
        <v>R456</v>
      </c>
      <c r="N145" s="126">
        <v>697</v>
      </c>
      <c r="O145" s="145" t="str">
        <f t="shared" si="20"/>
        <v>G697</v>
      </c>
      <c r="P145" s="126">
        <v>567</v>
      </c>
      <c r="Q145" s="145" t="str">
        <f t="shared" si="21"/>
        <v>R567</v>
      </c>
      <c r="R145" s="126">
        <v>29</v>
      </c>
      <c r="S145" s="126">
        <v>5.6</v>
      </c>
      <c r="T145" s="126">
        <v>32.799999999999997</v>
      </c>
      <c r="U145" s="126">
        <v>23.4</v>
      </c>
      <c r="V145" s="129" t="s">
        <v>2187</v>
      </c>
      <c r="W145" s="129"/>
      <c r="X145" s="129" t="s">
        <v>2187</v>
      </c>
      <c r="Y145" s="126"/>
      <c r="Z145" s="126">
        <v>23.4</v>
      </c>
      <c r="AA145" s="126" t="s">
        <v>2228</v>
      </c>
      <c r="AB145" s="126">
        <v>2</v>
      </c>
      <c r="AC145" s="126">
        <v>1</v>
      </c>
      <c r="AD145" s="126"/>
      <c r="AH145" s="126">
        <f t="shared" si="16"/>
        <v>836</v>
      </c>
      <c r="AI145" t="b">
        <f t="shared" si="22"/>
        <v>0</v>
      </c>
      <c r="AJ145" s="126">
        <f t="shared" si="17"/>
        <v>456</v>
      </c>
      <c r="AK145" t="b">
        <f t="shared" si="23"/>
        <v>0</v>
      </c>
    </row>
    <row r="146" spans="1:37">
      <c r="A146" s="124">
        <v>144</v>
      </c>
      <c r="B146" s="125" t="s">
        <v>2684</v>
      </c>
      <c r="C146" s="125" t="s">
        <v>2366</v>
      </c>
      <c r="D146" s="125" t="s">
        <v>2244</v>
      </c>
      <c r="E146" s="127">
        <v>42762</v>
      </c>
      <c r="F146" s="128">
        <v>0.44791666666666669</v>
      </c>
      <c r="G146" s="127">
        <v>42816</v>
      </c>
      <c r="H146" s="128">
        <v>0.70138888888888884</v>
      </c>
      <c r="I146" s="126">
        <v>688</v>
      </c>
      <c r="J146" s="126">
        <v>784</v>
      </c>
      <c r="K146" s="145" t="str">
        <f t="shared" si="18"/>
        <v>G784</v>
      </c>
      <c r="L146" s="126">
        <v>571</v>
      </c>
      <c r="M146" s="145" t="str">
        <f t="shared" si="19"/>
        <v>R571</v>
      </c>
      <c r="N146" s="126">
        <v>894</v>
      </c>
      <c r="O146" s="145" t="str">
        <f t="shared" si="20"/>
        <v>G894</v>
      </c>
      <c r="P146" s="126">
        <v>15</v>
      </c>
      <c r="Q146" s="145" t="str">
        <f t="shared" si="21"/>
        <v>R15</v>
      </c>
      <c r="R146" s="126">
        <v>28.3</v>
      </c>
      <c r="S146" s="126">
        <v>6.5</v>
      </c>
      <c r="T146" s="126">
        <v>34.5</v>
      </c>
      <c r="U146" s="126">
        <v>27.8</v>
      </c>
      <c r="V146" s="129" t="s">
        <v>2187</v>
      </c>
      <c r="W146" s="129" t="s">
        <v>2179</v>
      </c>
      <c r="X146" s="129" t="s">
        <v>2187</v>
      </c>
      <c r="Y146" s="126"/>
      <c r="Z146" s="126">
        <v>19.8</v>
      </c>
      <c r="AA146" s="126" t="s">
        <v>2228</v>
      </c>
      <c r="AB146" s="126">
        <v>2.5</v>
      </c>
      <c r="AC146" s="126">
        <v>1</v>
      </c>
      <c r="AD146" s="126"/>
      <c r="AH146" s="126">
        <f t="shared" si="16"/>
        <v>784</v>
      </c>
      <c r="AI146" t="b">
        <f t="shared" si="22"/>
        <v>0</v>
      </c>
      <c r="AJ146" s="126">
        <f t="shared" si="17"/>
        <v>571</v>
      </c>
      <c r="AK146" t="b">
        <f t="shared" si="23"/>
        <v>0</v>
      </c>
    </row>
    <row r="147" spans="1:37">
      <c r="A147" s="124">
        <v>145</v>
      </c>
      <c r="B147" s="125" t="s">
        <v>2684</v>
      </c>
      <c r="C147" s="125" t="s">
        <v>2367</v>
      </c>
      <c r="D147" s="125" t="s">
        <v>2256</v>
      </c>
      <c r="E147" s="127">
        <v>42762</v>
      </c>
      <c r="F147" s="128">
        <v>0.4548611111111111</v>
      </c>
      <c r="G147" s="127">
        <v>42815</v>
      </c>
      <c r="H147" s="128">
        <v>0.69097222222222221</v>
      </c>
      <c r="I147" s="126">
        <v>698</v>
      </c>
      <c r="J147" s="126">
        <v>902</v>
      </c>
      <c r="K147" s="145" t="str">
        <f t="shared" si="18"/>
        <v>G902</v>
      </c>
      <c r="L147" s="126">
        <v>27</v>
      </c>
      <c r="M147" s="145" t="str">
        <f t="shared" si="19"/>
        <v>R27</v>
      </c>
      <c r="N147" s="132">
        <v>653</v>
      </c>
      <c r="O147" s="145" t="str">
        <f t="shared" si="20"/>
        <v>G653</v>
      </c>
      <c r="P147" s="126">
        <v>40</v>
      </c>
      <c r="Q147" s="145" t="str">
        <f t="shared" si="21"/>
        <v>R40</v>
      </c>
      <c r="R147" s="126">
        <v>27.4</v>
      </c>
      <c r="S147" s="126">
        <v>16.8</v>
      </c>
      <c r="T147" s="126">
        <v>34.4</v>
      </c>
      <c r="U147" s="126">
        <v>37.6</v>
      </c>
      <c r="V147" s="126" t="s">
        <v>2187</v>
      </c>
      <c r="W147" s="129"/>
      <c r="X147" s="129"/>
      <c r="Y147" s="129"/>
      <c r="Z147" s="126">
        <v>13</v>
      </c>
      <c r="AA147" s="126" t="s">
        <v>2250</v>
      </c>
      <c r="AB147" s="126">
        <v>3.95</v>
      </c>
      <c r="AC147" s="126">
        <v>0</v>
      </c>
      <c r="AD147" s="126"/>
      <c r="AH147" s="126">
        <f t="shared" si="16"/>
        <v>902</v>
      </c>
      <c r="AI147" t="b">
        <f t="shared" si="22"/>
        <v>0</v>
      </c>
      <c r="AJ147" s="126">
        <f t="shared" si="17"/>
        <v>27</v>
      </c>
      <c r="AK147" t="b">
        <f t="shared" si="23"/>
        <v>0</v>
      </c>
    </row>
    <row r="148" spans="1:37">
      <c r="A148" s="124">
        <v>146</v>
      </c>
      <c r="B148" s="125" t="s">
        <v>2684</v>
      </c>
      <c r="C148" s="125" t="s">
        <v>2368</v>
      </c>
      <c r="D148" s="125" t="s">
        <v>2256</v>
      </c>
      <c r="E148" s="127">
        <v>42762</v>
      </c>
      <c r="F148" s="128">
        <v>0.5</v>
      </c>
      <c r="G148" s="127">
        <v>42815</v>
      </c>
      <c r="H148" s="128">
        <v>0.69444444444444453</v>
      </c>
      <c r="I148" s="126">
        <v>699</v>
      </c>
      <c r="J148" s="126">
        <v>689</v>
      </c>
      <c r="K148" s="145" t="str">
        <f t="shared" si="18"/>
        <v>G689</v>
      </c>
      <c r="L148" s="126">
        <v>492</v>
      </c>
      <c r="M148" s="145" t="str">
        <f t="shared" si="19"/>
        <v>R492</v>
      </c>
      <c r="N148" s="126">
        <v>762</v>
      </c>
      <c r="O148" s="145" t="str">
        <f t="shared" si="20"/>
        <v>G762</v>
      </c>
      <c r="P148" s="126">
        <v>468</v>
      </c>
      <c r="Q148" s="145" t="str">
        <f t="shared" si="21"/>
        <v>R468</v>
      </c>
      <c r="R148" s="126">
        <v>27.2</v>
      </c>
      <c r="S148" s="126">
        <v>15.7</v>
      </c>
      <c r="T148" s="126">
        <v>33.9</v>
      </c>
      <c r="U148" s="126">
        <v>29.6</v>
      </c>
      <c r="V148" s="126" t="s">
        <v>2206</v>
      </c>
      <c r="W148" s="129"/>
      <c r="X148" s="129" t="s">
        <v>2187</v>
      </c>
      <c r="Y148" s="129"/>
      <c r="Z148" s="126">
        <v>17.7</v>
      </c>
      <c r="AA148" s="126" t="s">
        <v>2250</v>
      </c>
      <c r="AB148" s="126">
        <v>2.75</v>
      </c>
      <c r="AC148" s="126">
        <v>1</v>
      </c>
      <c r="AD148" s="126"/>
      <c r="AH148" s="126">
        <f t="shared" si="16"/>
        <v>689</v>
      </c>
      <c r="AI148" t="b">
        <f t="shared" si="22"/>
        <v>0</v>
      </c>
      <c r="AJ148" s="126">
        <f t="shared" si="17"/>
        <v>492</v>
      </c>
      <c r="AK148" t="b">
        <f t="shared" si="23"/>
        <v>0</v>
      </c>
    </row>
    <row r="149" spans="1:37">
      <c r="A149" s="124">
        <v>147</v>
      </c>
      <c r="B149" s="125" t="s">
        <v>2684</v>
      </c>
      <c r="C149" s="125" t="s">
        <v>2369</v>
      </c>
      <c r="D149" s="125" t="s">
        <v>2256</v>
      </c>
      <c r="E149" s="127">
        <v>42762</v>
      </c>
      <c r="F149" s="128">
        <v>0.50347222222222221</v>
      </c>
      <c r="G149" s="127">
        <v>42816</v>
      </c>
      <c r="H149" s="128">
        <v>0.70138888888888884</v>
      </c>
      <c r="I149" s="126">
        <v>700</v>
      </c>
      <c r="J149" s="126">
        <v>678</v>
      </c>
      <c r="K149" s="145" t="str">
        <f t="shared" si="18"/>
        <v>G678</v>
      </c>
      <c r="L149" s="126">
        <v>573</v>
      </c>
      <c r="M149" s="145" t="str">
        <f t="shared" si="19"/>
        <v>R573</v>
      </c>
      <c r="N149" s="126">
        <v>878</v>
      </c>
      <c r="O149" s="145" t="str">
        <f t="shared" si="20"/>
        <v>G878</v>
      </c>
      <c r="P149" s="126">
        <v>582</v>
      </c>
      <c r="Q149" s="145" t="str">
        <f t="shared" si="21"/>
        <v>R582</v>
      </c>
      <c r="R149" s="126">
        <v>27.3</v>
      </c>
      <c r="S149" s="126">
        <v>9.6</v>
      </c>
      <c r="T149" s="126">
        <v>32.5</v>
      </c>
      <c r="U149" s="126">
        <v>37.1</v>
      </c>
      <c r="V149" s="126"/>
      <c r="W149" s="129"/>
      <c r="X149" s="129"/>
      <c r="Y149" s="129"/>
      <c r="Z149" s="126">
        <v>19</v>
      </c>
      <c r="AA149" s="126" t="s">
        <v>2180</v>
      </c>
      <c r="AB149" s="126">
        <v>3.6</v>
      </c>
      <c r="AC149" s="126">
        <v>1</v>
      </c>
      <c r="AD149" s="126"/>
      <c r="AH149" s="126">
        <f t="shared" si="16"/>
        <v>678</v>
      </c>
      <c r="AI149" t="b">
        <f t="shared" si="22"/>
        <v>0</v>
      </c>
      <c r="AJ149" s="126">
        <f t="shared" si="17"/>
        <v>573</v>
      </c>
      <c r="AK149" t="b">
        <f t="shared" si="23"/>
        <v>0</v>
      </c>
    </row>
    <row r="150" spans="1:37">
      <c r="A150" s="124">
        <v>148</v>
      </c>
      <c r="B150" s="125" t="s">
        <v>2684</v>
      </c>
      <c r="C150" s="125" t="s">
        <v>2370</v>
      </c>
      <c r="D150" s="125" t="s">
        <v>2256</v>
      </c>
      <c r="E150" s="127">
        <v>42762</v>
      </c>
      <c r="F150" s="128">
        <v>0.50694444444444442</v>
      </c>
      <c r="G150" s="127">
        <v>42816</v>
      </c>
      <c r="H150" s="128">
        <v>0.37847222222222227</v>
      </c>
      <c r="I150" s="126">
        <v>701</v>
      </c>
      <c r="J150" s="126">
        <v>835</v>
      </c>
      <c r="K150" s="145" t="str">
        <f t="shared" si="18"/>
        <v>G835</v>
      </c>
      <c r="L150" s="126">
        <v>472</v>
      </c>
      <c r="M150" s="145" t="str">
        <f t="shared" si="19"/>
        <v>R472</v>
      </c>
      <c r="N150" s="126">
        <v>807</v>
      </c>
      <c r="O150" s="145" t="str">
        <f t="shared" si="20"/>
        <v>G807</v>
      </c>
      <c r="P150" s="126">
        <v>20</v>
      </c>
      <c r="Q150" s="145" t="str">
        <f t="shared" si="21"/>
        <v>R20</v>
      </c>
      <c r="R150" s="126">
        <v>27.4</v>
      </c>
      <c r="S150" s="126">
        <v>18.100000000000001</v>
      </c>
      <c r="T150" s="126">
        <v>23.2</v>
      </c>
      <c r="U150" s="126">
        <v>38.299999999999997</v>
      </c>
      <c r="V150" s="126" t="s">
        <v>2179</v>
      </c>
      <c r="W150" s="129" t="s">
        <v>2179</v>
      </c>
      <c r="X150" s="129" t="s">
        <v>2187</v>
      </c>
      <c r="Y150" s="129"/>
      <c r="Z150" s="126">
        <v>17.489999999999998</v>
      </c>
      <c r="AA150" s="126" t="s">
        <v>2180</v>
      </c>
      <c r="AB150" s="126">
        <v>4.9000000000000004</v>
      </c>
      <c r="AC150" s="126">
        <v>1</v>
      </c>
      <c r="AD150" s="126"/>
      <c r="AH150" s="126">
        <f t="shared" si="16"/>
        <v>835</v>
      </c>
      <c r="AI150" t="b">
        <f t="shared" si="22"/>
        <v>0</v>
      </c>
      <c r="AJ150" s="126">
        <f t="shared" si="17"/>
        <v>472</v>
      </c>
      <c r="AK150" t="b">
        <f t="shared" si="23"/>
        <v>0</v>
      </c>
    </row>
    <row r="151" spans="1:37">
      <c r="A151" s="124">
        <v>149</v>
      </c>
      <c r="B151" s="125" t="s">
        <v>2684</v>
      </c>
      <c r="C151" s="125" t="s">
        <v>2371</v>
      </c>
      <c r="D151" s="125" t="s">
        <v>2256</v>
      </c>
      <c r="E151" s="127">
        <v>42762</v>
      </c>
      <c r="F151" s="128">
        <v>0.51041666666666663</v>
      </c>
      <c r="G151" s="127">
        <v>42816</v>
      </c>
      <c r="H151" s="128">
        <v>0.38541666666666669</v>
      </c>
      <c r="I151" s="126">
        <v>702</v>
      </c>
      <c r="J151" s="132">
        <v>733</v>
      </c>
      <c r="K151" s="145" t="str">
        <f t="shared" si="18"/>
        <v>G733</v>
      </c>
      <c r="L151" s="126">
        <v>545</v>
      </c>
      <c r="M151" s="145" t="str">
        <f t="shared" si="19"/>
        <v>R545</v>
      </c>
      <c r="N151" s="126">
        <v>696</v>
      </c>
      <c r="O151" s="145" t="str">
        <f t="shared" si="20"/>
        <v>G696</v>
      </c>
      <c r="P151" s="126">
        <v>533</v>
      </c>
      <c r="Q151" s="145" t="str">
        <f t="shared" si="21"/>
        <v>R533</v>
      </c>
      <c r="R151" s="126">
        <v>29.7</v>
      </c>
      <c r="S151" s="126">
        <v>11.7</v>
      </c>
      <c r="T151" s="126">
        <v>24.1</v>
      </c>
      <c r="U151" s="126">
        <v>39.1</v>
      </c>
      <c r="V151" s="126"/>
      <c r="W151" s="129"/>
      <c r="X151" s="129"/>
      <c r="Y151" s="129"/>
      <c r="Z151" s="126">
        <v>13</v>
      </c>
      <c r="AA151" s="126" t="s">
        <v>2180</v>
      </c>
      <c r="AB151" s="126">
        <v>2.8</v>
      </c>
      <c r="AC151" s="126">
        <v>1</v>
      </c>
      <c r="AD151" s="126"/>
      <c r="AH151" s="132">
        <f t="shared" si="16"/>
        <v>733</v>
      </c>
      <c r="AI151" t="b">
        <f t="shared" si="22"/>
        <v>0</v>
      </c>
      <c r="AJ151" s="126">
        <f t="shared" si="17"/>
        <v>545</v>
      </c>
      <c r="AK151" t="b">
        <f t="shared" si="23"/>
        <v>0</v>
      </c>
    </row>
    <row r="152" spans="1:37">
      <c r="A152" s="124">
        <v>150</v>
      </c>
      <c r="B152" s="125" t="s">
        <v>2684</v>
      </c>
      <c r="C152" s="125" t="s">
        <v>2372</v>
      </c>
      <c r="D152" s="125" t="s">
        <v>2256</v>
      </c>
      <c r="E152" s="127">
        <v>42762</v>
      </c>
      <c r="F152" s="128">
        <v>0.51388888888888895</v>
      </c>
      <c r="G152" s="127">
        <v>42816</v>
      </c>
      <c r="H152" s="128">
        <v>0.3923611111111111</v>
      </c>
      <c r="I152" s="126">
        <v>703</v>
      </c>
      <c r="J152" s="126">
        <v>658</v>
      </c>
      <c r="K152" s="145" t="str">
        <f t="shared" si="18"/>
        <v>G658</v>
      </c>
      <c r="L152" s="126">
        <v>7</v>
      </c>
      <c r="M152" s="145" t="str">
        <f t="shared" si="19"/>
        <v>R7</v>
      </c>
      <c r="N152" s="126">
        <v>801</v>
      </c>
      <c r="O152" s="145" t="str">
        <f t="shared" si="20"/>
        <v>G801</v>
      </c>
      <c r="P152" s="126">
        <v>572</v>
      </c>
      <c r="Q152" s="145" t="str">
        <f t="shared" si="21"/>
        <v>R572</v>
      </c>
      <c r="R152" s="126">
        <v>26.5</v>
      </c>
      <c r="S152" s="126">
        <v>9.1</v>
      </c>
      <c r="T152" s="126">
        <v>23</v>
      </c>
      <c r="U152" s="126">
        <v>36</v>
      </c>
      <c r="V152" s="126"/>
      <c r="W152" s="129"/>
      <c r="X152" s="129"/>
      <c r="Y152" s="129"/>
      <c r="Z152" s="126">
        <v>19</v>
      </c>
      <c r="AA152" s="126" t="s">
        <v>2250</v>
      </c>
      <c r="AB152" s="126">
        <v>2.75</v>
      </c>
      <c r="AC152" s="126">
        <v>0</v>
      </c>
      <c r="AD152" s="126"/>
      <c r="AH152" s="126">
        <f t="shared" si="16"/>
        <v>658</v>
      </c>
      <c r="AI152" t="b">
        <f t="shared" si="22"/>
        <v>0</v>
      </c>
      <c r="AJ152" s="126">
        <f t="shared" si="17"/>
        <v>7</v>
      </c>
      <c r="AK152" t="b">
        <f t="shared" si="23"/>
        <v>0</v>
      </c>
    </row>
    <row r="153" spans="1:37">
      <c r="A153" s="124">
        <v>151</v>
      </c>
      <c r="B153" s="125" t="s">
        <v>2684</v>
      </c>
      <c r="C153" s="125" t="s">
        <v>2373</v>
      </c>
      <c r="D153" s="125" t="s">
        <v>2256</v>
      </c>
      <c r="E153" s="127">
        <v>42762</v>
      </c>
      <c r="F153" s="128">
        <v>0.52083333333333337</v>
      </c>
      <c r="G153" s="127">
        <v>42816</v>
      </c>
      <c r="H153" s="128">
        <v>0.39930555555555558</v>
      </c>
      <c r="I153" s="126">
        <v>704</v>
      </c>
      <c r="J153" s="126">
        <v>567</v>
      </c>
      <c r="K153" s="145" t="str">
        <f t="shared" si="18"/>
        <v>G567</v>
      </c>
      <c r="L153" s="126">
        <v>447</v>
      </c>
      <c r="M153" s="145" t="str">
        <f t="shared" si="19"/>
        <v>R447</v>
      </c>
      <c r="N153" s="126">
        <v>647</v>
      </c>
      <c r="O153" s="145" t="str">
        <f t="shared" si="20"/>
        <v>G647</v>
      </c>
      <c r="P153" s="126">
        <v>504</v>
      </c>
      <c r="Q153" s="145" t="str">
        <f t="shared" si="21"/>
        <v>R504</v>
      </c>
      <c r="R153" s="126">
        <v>29</v>
      </c>
      <c r="S153" s="126">
        <v>17.3</v>
      </c>
      <c r="T153" s="126">
        <v>24</v>
      </c>
      <c r="U153" s="126">
        <v>34.799999999999997</v>
      </c>
      <c r="V153" s="126" t="s">
        <v>2187</v>
      </c>
      <c r="W153" s="129"/>
      <c r="X153" s="129" t="s">
        <v>2187</v>
      </c>
      <c r="Y153" s="129"/>
      <c r="Z153" s="126">
        <v>7.9</v>
      </c>
      <c r="AA153" s="126" t="s">
        <v>2250</v>
      </c>
      <c r="AB153" s="126">
        <v>1.4</v>
      </c>
      <c r="AC153" s="126">
        <v>1</v>
      </c>
      <c r="AD153" s="126"/>
      <c r="AH153" s="126">
        <f t="shared" si="16"/>
        <v>567</v>
      </c>
      <c r="AI153" t="b">
        <f t="shared" si="22"/>
        <v>0</v>
      </c>
      <c r="AJ153" s="126">
        <f t="shared" si="17"/>
        <v>447</v>
      </c>
      <c r="AK153" t="b">
        <f t="shared" si="23"/>
        <v>0</v>
      </c>
    </row>
    <row r="154" spans="1:37">
      <c r="A154" s="124">
        <v>152</v>
      </c>
      <c r="B154" s="125" t="s">
        <v>2684</v>
      </c>
      <c r="C154" s="125" t="s">
        <v>2374</v>
      </c>
      <c r="D154" s="125" t="s">
        <v>2256</v>
      </c>
      <c r="E154" s="127">
        <v>42762</v>
      </c>
      <c r="F154" s="128">
        <v>0.52430555555555558</v>
      </c>
      <c r="G154" s="127">
        <v>42816</v>
      </c>
      <c r="H154" s="128">
        <v>0.40625</v>
      </c>
      <c r="I154" s="126">
        <v>705</v>
      </c>
      <c r="J154" s="126">
        <v>853</v>
      </c>
      <c r="K154" s="145" t="str">
        <f t="shared" si="18"/>
        <v>G853</v>
      </c>
      <c r="L154" s="126">
        <v>591</v>
      </c>
      <c r="M154" s="145" t="str">
        <f t="shared" si="19"/>
        <v>R591</v>
      </c>
      <c r="N154" s="126">
        <v>744</v>
      </c>
      <c r="O154" s="145" t="str">
        <f t="shared" si="20"/>
        <v>G744</v>
      </c>
      <c r="P154" s="126">
        <v>579</v>
      </c>
      <c r="Q154" s="145" t="str">
        <f t="shared" si="21"/>
        <v>R579</v>
      </c>
      <c r="R154" s="126">
        <v>24.9</v>
      </c>
      <c r="S154" s="126">
        <v>10</v>
      </c>
      <c r="T154" s="126">
        <v>22.5</v>
      </c>
      <c r="U154" s="126">
        <v>27.6</v>
      </c>
      <c r="V154" s="126"/>
      <c r="W154" s="129" t="s">
        <v>2187</v>
      </c>
      <c r="X154" s="129" t="s">
        <v>2187</v>
      </c>
      <c r="Y154" s="129"/>
      <c r="Z154" s="126">
        <v>15</v>
      </c>
      <c r="AA154" s="126" t="s">
        <v>2180</v>
      </c>
      <c r="AB154" s="126">
        <v>2.2000000000000002</v>
      </c>
      <c r="AC154" s="126">
        <v>0</v>
      </c>
      <c r="AD154" s="126" t="s">
        <v>2375</v>
      </c>
      <c r="AH154" s="126">
        <f t="shared" si="16"/>
        <v>853</v>
      </c>
      <c r="AI154" t="b">
        <f t="shared" si="22"/>
        <v>0</v>
      </c>
      <c r="AJ154" s="126">
        <f t="shared" si="17"/>
        <v>591</v>
      </c>
      <c r="AK154" t="b">
        <f t="shared" si="23"/>
        <v>0</v>
      </c>
    </row>
    <row r="155" spans="1:37">
      <c r="A155" s="124">
        <v>153</v>
      </c>
      <c r="B155" s="125" t="s">
        <v>2684</v>
      </c>
      <c r="C155" s="125" t="s">
        <v>2376</v>
      </c>
      <c r="D155" s="125" t="s">
        <v>2265</v>
      </c>
      <c r="E155" s="127">
        <v>42762</v>
      </c>
      <c r="F155" s="128">
        <v>0.53125</v>
      </c>
      <c r="G155" s="127">
        <v>42816</v>
      </c>
      <c r="H155" s="128">
        <v>0.41666666666666669</v>
      </c>
      <c r="I155" s="126">
        <v>710</v>
      </c>
      <c r="J155" s="126">
        <v>800</v>
      </c>
      <c r="K155" s="145" t="str">
        <f t="shared" si="18"/>
        <v>G800</v>
      </c>
      <c r="L155" s="126">
        <v>479</v>
      </c>
      <c r="M155" s="145" t="str">
        <f t="shared" si="19"/>
        <v>R479</v>
      </c>
      <c r="N155" s="126">
        <v>885</v>
      </c>
      <c r="O155" s="145" t="str">
        <f t="shared" si="20"/>
        <v>G885</v>
      </c>
      <c r="P155" s="126">
        <v>440</v>
      </c>
      <c r="Q155" s="145" t="str">
        <f t="shared" si="21"/>
        <v>R440</v>
      </c>
      <c r="R155" s="126">
        <v>28.6</v>
      </c>
      <c r="S155" s="126">
        <v>11.4</v>
      </c>
      <c r="T155" s="126">
        <v>24.8</v>
      </c>
      <c r="U155" s="126">
        <v>31.3</v>
      </c>
      <c r="V155" s="126" t="s">
        <v>2187</v>
      </c>
      <c r="W155" s="129" t="s">
        <v>2200</v>
      </c>
      <c r="X155" s="129" t="s">
        <v>2187</v>
      </c>
      <c r="Y155" s="129"/>
      <c r="Z155" s="126">
        <v>16.399999999999999</v>
      </c>
      <c r="AA155" s="126" t="s">
        <v>2228</v>
      </c>
      <c r="AB155" s="126">
        <v>2.1</v>
      </c>
      <c r="AC155" s="126">
        <v>0</v>
      </c>
      <c r="AD155" s="126"/>
      <c r="AH155" s="126">
        <f t="shared" si="16"/>
        <v>800</v>
      </c>
      <c r="AI155" t="b">
        <f t="shared" si="22"/>
        <v>0</v>
      </c>
      <c r="AJ155" s="126">
        <f t="shared" si="17"/>
        <v>479</v>
      </c>
      <c r="AK155" t="b">
        <f t="shared" si="23"/>
        <v>0</v>
      </c>
    </row>
    <row r="156" spans="1:37">
      <c r="A156" s="124">
        <v>154</v>
      </c>
      <c r="B156" s="125" t="s">
        <v>2684</v>
      </c>
      <c r="C156" s="125" t="s">
        <v>2377</v>
      </c>
      <c r="D156" s="125" t="s">
        <v>2265</v>
      </c>
      <c r="E156" s="127">
        <v>42762</v>
      </c>
      <c r="F156" s="128">
        <v>0.53819444444444442</v>
      </c>
      <c r="G156" s="127">
        <v>42816</v>
      </c>
      <c r="H156" s="128">
        <v>0.4236111111111111</v>
      </c>
      <c r="I156" s="126">
        <v>711</v>
      </c>
      <c r="J156" s="126">
        <v>675</v>
      </c>
      <c r="K156" s="145" t="str">
        <f t="shared" si="18"/>
        <v>G675</v>
      </c>
      <c r="L156" s="126">
        <v>493</v>
      </c>
      <c r="M156" s="145" t="str">
        <f t="shared" si="19"/>
        <v>R493</v>
      </c>
      <c r="N156" s="126">
        <v>684</v>
      </c>
      <c r="O156" s="145" t="str">
        <f t="shared" si="20"/>
        <v>G684</v>
      </c>
      <c r="P156" s="126">
        <v>485</v>
      </c>
      <c r="Q156" s="145" t="str">
        <f t="shared" si="21"/>
        <v>R485</v>
      </c>
      <c r="R156" s="126">
        <v>28.5</v>
      </c>
      <c r="S156" s="126">
        <v>7.8</v>
      </c>
      <c r="T156" s="126">
        <v>22.9</v>
      </c>
      <c r="U156" s="126">
        <v>39.200000000000003</v>
      </c>
      <c r="V156" s="126" t="s">
        <v>2195</v>
      </c>
      <c r="W156" s="129" t="s">
        <v>2195</v>
      </c>
      <c r="X156" s="129" t="s">
        <v>2187</v>
      </c>
      <c r="Y156" s="129"/>
      <c r="Z156" s="126">
        <v>9</v>
      </c>
      <c r="AA156" s="126" t="s">
        <v>2228</v>
      </c>
      <c r="AB156" s="126">
        <v>2.15</v>
      </c>
      <c r="AC156" s="126">
        <v>0</v>
      </c>
      <c r="AD156" s="126"/>
      <c r="AH156" s="126">
        <f t="shared" si="16"/>
        <v>675</v>
      </c>
      <c r="AI156" t="b">
        <f t="shared" si="22"/>
        <v>0</v>
      </c>
      <c r="AJ156" s="126">
        <f t="shared" si="17"/>
        <v>493</v>
      </c>
      <c r="AK156" t="b">
        <f t="shared" si="23"/>
        <v>0</v>
      </c>
    </row>
    <row r="157" spans="1:37">
      <c r="A157" s="124">
        <v>155</v>
      </c>
      <c r="B157" s="125" t="s">
        <v>2684</v>
      </c>
      <c r="C157" s="125" t="s">
        <v>2378</v>
      </c>
      <c r="D157" s="125" t="s">
        <v>2265</v>
      </c>
      <c r="E157" s="127">
        <v>42762</v>
      </c>
      <c r="F157" s="128">
        <v>0.54166666666666663</v>
      </c>
      <c r="G157" s="127">
        <v>42816</v>
      </c>
      <c r="H157" s="128">
        <v>0.43055555555555558</v>
      </c>
      <c r="I157" s="126">
        <v>712</v>
      </c>
      <c r="J157" s="126">
        <v>859</v>
      </c>
      <c r="K157" s="145" t="str">
        <f t="shared" si="18"/>
        <v>G859</v>
      </c>
      <c r="L157" s="126">
        <v>484</v>
      </c>
      <c r="M157" s="145" t="str">
        <f t="shared" si="19"/>
        <v>R484</v>
      </c>
      <c r="N157" s="126">
        <v>827</v>
      </c>
      <c r="O157" s="145" t="str">
        <f t="shared" si="20"/>
        <v>G827</v>
      </c>
      <c r="P157" s="126">
        <v>556</v>
      </c>
      <c r="Q157" s="145" t="str">
        <f t="shared" si="21"/>
        <v>R556</v>
      </c>
      <c r="R157" s="126">
        <v>30.4</v>
      </c>
      <c r="S157" s="126">
        <v>14.8</v>
      </c>
      <c r="T157" s="126">
        <v>23.2</v>
      </c>
      <c r="U157" s="126">
        <v>32.700000000000003</v>
      </c>
      <c r="V157" s="126" t="s">
        <v>2187</v>
      </c>
      <c r="W157" s="129" t="s">
        <v>2187</v>
      </c>
      <c r="X157" s="129"/>
      <c r="Y157" s="129"/>
      <c r="Z157" s="126">
        <v>11</v>
      </c>
      <c r="AA157" s="126" t="s">
        <v>2228</v>
      </c>
      <c r="AB157" s="126">
        <v>1.2</v>
      </c>
      <c r="AC157" s="126">
        <v>0</v>
      </c>
      <c r="AD157" s="126"/>
      <c r="AH157" s="126">
        <f t="shared" si="16"/>
        <v>859</v>
      </c>
      <c r="AI157" t="b">
        <f t="shared" si="22"/>
        <v>0</v>
      </c>
      <c r="AJ157" s="126">
        <f t="shared" si="17"/>
        <v>484</v>
      </c>
      <c r="AK157" t="b">
        <f t="shared" si="23"/>
        <v>0</v>
      </c>
    </row>
    <row r="158" spans="1:37">
      <c r="A158" s="124">
        <v>156</v>
      </c>
      <c r="B158" s="125" t="s">
        <v>2684</v>
      </c>
      <c r="C158" s="125" t="s">
        <v>2379</v>
      </c>
      <c r="D158" s="125" t="s">
        <v>2265</v>
      </c>
      <c r="E158" s="127">
        <v>42762</v>
      </c>
      <c r="F158" s="128">
        <v>0.54513888888888895</v>
      </c>
      <c r="G158" s="127">
        <v>42816</v>
      </c>
      <c r="H158" s="128">
        <v>0.4375</v>
      </c>
      <c r="I158" s="126">
        <v>713</v>
      </c>
      <c r="J158" s="126">
        <v>654</v>
      </c>
      <c r="K158" s="145" t="str">
        <f t="shared" si="18"/>
        <v>G654</v>
      </c>
      <c r="L158" s="126">
        <v>598</v>
      </c>
      <c r="M158" s="145" t="str">
        <f t="shared" si="19"/>
        <v>R598</v>
      </c>
      <c r="N158" s="126">
        <v>667</v>
      </c>
      <c r="O158" s="145" t="str">
        <f t="shared" si="20"/>
        <v>G667</v>
      </c>
      <c r="P158" s="126">
        <v>464</v>
      </c>
      <c r="Q158" s="145" t="str">
        <f t="shared" si="21"/>
        <v>R464</v>
      </c>
      <c r="R158" s="126">
        <v>29.5</v>
      </c>
      <c r="S158" s="126">
        <v>10.8</v>
      </c>
      <c r="T158" s="126">
        <v>24.4</v>
      </c>
      <c r="U158" s="126">
        <v>32.6</v>
      </c>
      <c r="V158" s="126" t="s">
        <v>2179</v>
      </c>
      <c r="W158" s="129" t="s">
        <v>2187</v>
      </c>
      <c r="X158" s="129" t="s">
        <v>2187</v>
      </c>
      <c r="Y158" s="129" t="s">
        <v>2187</v>
      </c>
      <c r="Z158" s="126">
        <v>9.1</v>
      </c>
      <c r="AA158" s="126" t="s">
        <v>2250</v>
      </c>
      <c r="AB158" s="126">
        <v>1.55</v>
      </c>
      <c r="AC158" s="126">
        <v>0</v>
      </c>
      <c r="AD158" s="126" t="s">
        <v>2380</v>
      </c>
      <c r="AH158" s="126">
        <f t="shared" si="16"/>
        <v>654</v>
      </c>
      <c r="AI158" t="b">
        <f t="shared" si="22"/>
        <v>0</v>
      </c>
      <c r="AJ158" s="126">
        <f t="shared" si="17"/>
        <v>598</v>
      </c>
      <c r="AK158" t="b">
        <f t="shared" si="23"/>
        <v>0</v>
      </c>
    </row>
    <row r="159" spans="1:37">
      <c r="A159" s="124">
        <v>157</v>
      </c>
      <c r="B159" s="125" t="s">
        <v>2684</v>
      </c>
      <c r="C159" s="125" t="s">
        <v>2381</v>
      </c>
      <c r="D159" s="125" t="s">
        <v>2265</v>
      </c>
      <c r="E159" s="127">
        <v>42762</v>
      </c>
      <c r="F159" s="128">
        <v>0.54513888888888895</v>
      </c>
      <c r="G159" s="127">
        <v>42816</v>
      </c>
      <c r="H159" s="128">
        <v>0.44097222222222227</v>
      </c>
      <c r="I159" s="126">
        <v>714</v>
      </c>
      <c r="J159" s="126">
        <v>890</v>
      </c>
      <c r="K159" s="145" t="str">
        <f t="shared" si="18"/>
        <v>G890</v>
      </c>
      <c r="L159" s="126">
        <v>30</v>
      </c>
      <c r="M159" s="145" t="str">
        <f t="shared" si="19"/>
        <v>R30</v>
      </c>
      <c r="N159" s="126">
        <v>777</v>
      </c>
      <c r="O159" s="145" t="str">
        <f t="shared" si="20"/>
        <v>G777</v>
      </c>
      <c r="P159" s="126">
        <v>35</v>
      </c>
      <c r="Q159" s="145" t="str">
        <f t="shared" si="21"/>
        <v>R35</v>
      </c>
      <c r="R159" s="126">
        <v>32</v>
      </c>
      <c r="S159" s="126">
        <v>10.199999999999999</v>
      </c>
      <c r="T159" s="126">
        <v>26.4</v>
      </c>
      <c r="U159" s="126">
        <v>35</v>
      </c>
      <c r="V159" s="126" t="s">
        <v>2187</v>
      </c>
      <c r="W159" s="129" t="s">
        <v>2234</v>
      </c>
      <c r="X159" s="129" t="s">
        <v>2187</v>
      </c>
      <c r="Y159" s="129"/>
      <c r="Z159" s="126">
        <v>7.7</v>
      </c>
      <c r="AA159" s="126" t="s">
        <v>2250</v>
      </c>
      <c r="AB159" s="126">
        <v>2.2999999999999998</v>
      </c>
      <c r="AC159" s="126">
        <v>0</v>
      </c>
      <c r="AD159" s="126"/>
      <c r="AH159" s="126">
        <f t="shared" si="16"/>
        <v>890</v>
      </c>
      <c r="AI159" t="b">
        <f t="shared" si="22"/>
        <v>0</v>
      </c>
      <c r="AJ159" s="126">
        <f t="shared" si="17"/>
        <v>30</v>
      </c>
      <c r="AK159" t="b">
        <f t="shared" si="23"/>
        <v>0</v>
      </c>
    </row>
    <row r="160" spans="1:37">
      <c r="A160" s="124">
        <v>158</v>
      </c>
      <c r="B160" s="125" t="s">
        <v>2684</v>
      </c>
      <c r="C160" s="125" t="s">
        <v>2382</v>
      </c>
      <c r="D160" s="125" t="s">
        <v>2265</v>
      </c>
      <c r="E160" s="127">
        <v>42762</v>
      </c>
      <c r="F160" s="128">
        <v>0.55208333333333337</v>
      </c>
      <c r="G160" s="127">
        <v>42816</v>
      </c>
      <c r="H160" s="128">
        <v>0.44791666666666669</v>
      </c>
      <c r="I160" s="126">
        <v>715</v>
      </c>
      <c r="J160" s="126">
        <v>576</v>
      </c>
      <c r="K160" s="145" t="str">
        <f t="shared" si="18"/>
        <v>G576</v>
      </c>
      <c r="L160" s="126">
        <v>16</v>
      </c>
      <c r="M160" s="145" t="str">
        <f t="shared" si="19"/>
        <v>R16</v>
      </c>
      <c r="N160" s="126">
        <v>884</v>
      </c>
      <c r="O160" s="145" t="str">
        <f t="shared" si="20"/>
        <v>G884</v>
      </c>
      <c r="P160" s="126">
        <v>570</v>
      </c>
      <c r="Q160" s="145" t="str">
        <f t="shared" si="21"/>
        <v>R570</v>
      </c>
      <c r="R160" s="126">
        <v>27.4</v>
      </c>
      <c r="S160" s="126">
        <v>12.4</v>
      </c>
      <c r="T160" s="126">
        <v>25.3</v>
      </c>
      <c r="U160" s="126">
        <v>32.5</v>
      </c>
      <c r="V160" s="126" t="s">
        <v>2206</v>
      </c>
      <c r="W160" s="129" t="s">
        <v>2187</v>
      </c>
      <c r="X160" s="129" t="s">
        <v>2187</v>
      </c>
      <c r="Y160" s="129"/>
      <c r="Z160" s="126">
        <v>4.3</v>
      </c>
      <c r="AA160" s="126" t="s">
        <v>2250</v>
      </c>
      <c r="AB160" s="126">
        <v>1.9</v>
      </c>
      <c r="AC160" s="126">
        <v>0</v>
      </c>
      <c r="AD160" s="126"/>
      <c r="AH160" s="126">
        <f t="shared" si="16"/>
        <v>576</v>
      </c>
      <c r="AI160" t="b">
        <f t="shared" si="22"/>
        <v>0</v>
      </c>
      <c r="AJ160" s="126">
        <f t="shared" si="17"/>
        <v>16</v>
      </c>
      <c r="AK160" t="b">
        <f t="shared" si="23"/>
        <v>0</v>
      </c>
    </row>
    <row r="161" spans="1:37">
      <c r="A161" s="172">
        <v>159</v>
      </c>
      <c r="B161" s="173" t="s">
        <v>2684</v>
      </c>
      <c r="C161" s="173" t="s">
        <v>2383</v>
      </c>
      <c r="D161" s="173" t="s">
        <v>2265</v>
      </c>
      <c r="E161" s="174">
        <v>42762</v>
      </c>
      <c r="F161" s="177">
        <v>0.55555555555555558</v>
      </c>
      <c r="G161" s="174">
        <v>42816</v>
      </c>
      <c r="H161" s="172"/>
      <c r="I161" s="172">
        <v>716</v>
      </c>
      <c r="J161" s="172">
        <v>829</v>
      </c>
      <c r="K161" s="145" t="str">
        <f t="shared" si="18"/>
        <v>G829</v>
      </c>
      <c r="L161" s="172">
        <v>499</v>
      </c>
      <c r="M161" s="145" t="str">
        <f t="shared" si="19"/>
        <v>R499</v>
      </c>
      <c r="N161" s="172">
        <v>731</v>
      </c>
      <c r="O161" s="145" t="str">
        <f t="shared" si="20"/>
        <v>G731</v>
      </c>
      <c r="P161" s="172">
        <v>439</v>
      </c>
      <c r="Q161" s="145" t="str">
        <f t="shared" si="21"/>
        <v>R439</v>
      </c>
      <c r="R161" s="172">
        <v>28</v>
      </c>
      <c r="S161" s="172">
        <v>14.4</v>
      </c>
      <c r="T161" s="172"/>
      <c r="U161" s="172"/>
      <c r="V161" s="172"/>
      <c r="W161" s="172"/>
      <c r="X161" s="172"/>
      <c r="Y161" s="172"/>
      <c r="Z161" s="172">
        <v>0</v>
      </c>
      <c r="AA161" s="172" t="s">
        <v>2228</v>
      </c>
      <c r="AB161" s="172">
        <v>2.65</v>
      </c>
      <c r="AC161" s="172">
        <v>1</v>
      </c>
      <c r="AD161" s="172"/>
      <c r="AH161" s="126">
        <f t="shared" si="16"/>
        <v>829</v>
      </c>
      <c r="AI161" t="b">
        <f t="shared" si="22"/>
        <v>0</v>
      </c>
      <c r="AJ161" s="126">
        <f t="shared" si="17"/>
        <v>499</v>
      </c>
      <c r="AK161" t="b">
        <f t="shared" si="23"/>
        <v>0</v>
      </c>
    </row>
    <row r="162" spans="1:37">
      <c r="A162" s="124">
        <v>160</v>
      </c>
      <c r="B162" s="125" t="s">
        <v>2684</v>
      </c>
      <c r="C162" s="125" t="s">
        <v>2384</v>
      </c>
      <c r="D162" s="125" t="s">
        <v>2265</v>
      </c>
      <c r="E162" s="127">
        <v>42762</v>
      </c>
      <c r="F162" s="128">
        <v>0.55555555555555558</v>
      </c>
      <c r="G162" s="127">
        <v>42816</v>
      </c>
      <c r="H162" s="128">
        <v>0.46875</v>
      </c>
      <c r="I162" s="126">
        <v>717</v>
      </c>
      <c r="J162" s="126">
        <v>809</v>
      </c>
      <c r="K162" s="145" t="str">
        <f t="shared" si="18"/>
        <v>G809</v>
      </c>
      <c r="L162" s="126">
        <v>421</v>
      </c>
      <c r="M162" s="145" t="str">
        <f t="shared" si="19"/>
        <v>R421</v>
      </c>
      <c r="N162" s="126">
        <v>876</v>
      </c>
      <c r="O162" s="145" t="str">
        <f t="shared" si="20"/>
        <v>G876</v>
      </c>
      <c r="P162" s="126">
        <v>461</v>
      </c>
      <c r="Q162" s="145" t="str">
        <f t="shared" si="21"/>
        <v>R461</v>
      </c>
      <c r="R162" s="126">
        <v>28.7</v>
      </c>
      <c r="S162" s="126">
        <v>12.1</v>
      </c>
      <c r="T162" s="126">
        <v>25.6</v>
      </c>
      <c r="U162" s="126">
        <v>20.9</v>
      </c>
      <c r="V162" s="126" t="s">
        <v>2187</v>
      </c>
      <c r="W162" s="129" t="s">
        <v>2187</v>
      </c>
      <c r="X162" s="129" t="s">
        <v>2187</v>
      </c>
      <c r="Y162" s="129"/>
      <c r="Z162" s="126">
        <v>10.8</v>
      </c>
      <c r="AA162" s="126" t="s">
        <v>2250</v>
      </c>
      <c r="AB162" s="126">
        <v>0.8</v>
      </c>
      <c r="AC162" s="126">
        <v>0</v>
      </c>
      <c r="AD162" s="126"/>
      <c r="AH162" s="126">
        <f t="shared" si="16"/>
        <v>809</v>
      </c>
      <c r="AI162" t="b">
        <f t="shared" si="22"/>
        <v>0</v>
      </c>
      <c r="AJ162" s="126">
        <f t="shared" si="17"/>
        <v>421</v>
      </c>
      <c r="AK162" t="b">
        <f t="shared" si="23"/>
        <v>0</v>
      </c>
    </row>
    <row r="163" spans="1:37">
      <c r="A163" s="124">
        <v>161</v>
      </c>
      <c r="B163" s="125" t="s">
        <v>2385</v>
      </c>
      <c r="C163" s="125" t="s">
        <v>2386</v>
      </c>
      <c r="D163" s="125" t="s">
        <v>2278</v>
      </c>
      <c r="E163" s="127">
        <v>42763</v>
      </c>
      <c r="F163" s="128">
        <v>0.44097222222222227</v>
      </c>
      <c r="G163" s="127">
        <v>42814</v>
      </c>
      <c r="H163" s="128">
        <v>0.55902777777777779</v>
      </c>
      <c r="I163" s="126">
        <v>756</v>
      </c>
      <c r="J163" s="126">
        <v>252</v>
      </c>
      <c r="K163" s="145" t="str">
        <f t="shared" si="18"/>
        <v>G252</v>
      </c>
      <c r="L163" s="126">
        <v>124</v>
      </c>
      <c r="M163" s="145" t="str">
        <f t="shared" si="19"/>
        <v>R124</v>
      </c>
      <c r="N163" s="126">
        <v>351</v>
      </c>
      <c r="O163" s="145" t="str">
        <f t="shared" si="20"/>
        <v>G351</v>
      </c>
      <c r="P163" s="126">
        <v>253</v>
      </c>
      <c r="Q163" s="145" t="str">
        <f t="shared" si="21"/>
        <v>R253</v>
      </c>
      <c r="R163" s="126">
        <v>26</v>
      </c>
      <c r="S163" s="126">
        <v>18.600000000000001</v>
      </c>
      <c r="T163" s="126">
        <v>41.2</v>
      </c>
      <c r="U163" s="126">
        <v>3.6</v>
      </c>
      <c r="V163" s="126"/>
      <c r="W163" s="129"/>
      <c r="X163" s="129"/>
      <c r="Y163" s="129"/>
      <c r="Z163" s="126">
        <v>35.799999999999997</v>
      </c>
      <c r="AA163" s="126" t="s">
        <v>2180</v>
      </c>
      <c r="AB163" s="126">
        <v>7.6</v>
      </c>
      <c r="AC163" s="126">
        <v>0</v>
      </c>
      <c r="AD163" s="126"/>
      <c r="AH163" s="126">
        <f t="shared" si="16"/>
        <v>252</v>
      </c>
      <c r="AI163" t="b">
        <f t="shared" si="22"/>
        <v>0</v>
      </c>
      <c r="AJ163" s="126">
        <f t="shared" si="17"/>
        <v>124</v>
      </c>
      <c r="AK163" t="b">
        <f t="shared" si="23"/>
        <v>0</v>
      </c>
    </row>
    <row r="164" spans="1:37">
      <c r="A164" s="124">
        <v>162</v>
      </c>
      <c r="B164" s="125" t="s">
        <v>2385</v>
      </c>
      <c r="C164" s="125" t="s">
        <v>2387</v>
      </c>
      <c r="D164" s="125" t="s">
        <v>2278</v>
      </c>
      <c r="E164" s="127">
        <v>42763</v>
      </c>
      <c r="F164" s="128">
        <v>0.44791666666666669</v>
      </c>
      <c r="G164" s="127">
        <v>42814</v>
      </c>
      <c r="H164" s="128">
        <v>0.56458333333333333</v>
      </c>
      <c r="I164" s="126">
        <v>757</v>
      </c>
      <c r="J164" s="126">
        <v>385</v>
      </c>
      <c r="K164" s="145" t="str">
        <f t="shared" si="18"/>
        <v>G385</v>
      </c>
      <c r="L164" s="126">
        <v>202</v>
      </c>
      <c r="M164" s="145" t="str">
        <f t="shared" si="19"/>
        <v>R202</v>
      </c>
      <c r="N164" s="126">
        <v>442</v>
      </c>
      <c r="O164" s="145" t="str">
        <f t="shared" si="20"/>
        <v>G442</v>
      </c>
      <c r="P164" s="126">
        <v>285</v>
      </c>
      <c r="Q164" s="145" t="str">
        <f t="shared" si="21"/>
        <v>R285</v>
      </c>
      <c r="R164" s="126">
        <v>27.2</v>
      </c>
      <c r="S164" s="126">
        <v>14.6</v>
      </c>
      <c r="T164" s="126">
        <v>41.7</v>
      </c>
      <c r="U164" s="126">
        <v>4.0999999999999996</v>
      </c>
      <c r="V164" s="126"/>
      <c r="W164" s="129" t="s">
        <v>2179</v>
      </c>
      <c r="X164" s="129"/>
      <c r="Y164" s="129" t="s">
        <v>2187</v>
      </c>
      <c r="Z164" s="126">
        <v>31.4</v>
      </c>
      <c r="AA164" s="126" t="s">
        <v>2180</v>
      </c>
      <c r="AB164" s="126">
        <v>4.0999999999999996</v>
      </c>
      <c r="AC164" s="126">
        <v>0</v>
      </c>
      <c r="AD164" s="126"/>
      <c r="AH164" s="126">
        <f t="shared" si="16"/>
        <v>385</v>
      </c>
      <c r="AI164" t="b">
        <f t="shared" si="22"/>
        <v>0</v>
      </c>
      <c r="AJ164" s="126">
        <f t="shared" si="17"/>
        <v>202</v>
      </c>
      <c r="AK164" t="b">
        <f t="shared" si="23"/>
        <v>0</v>
      </c>
    </row>
    <row r="165" spans="1:37">
      <c r="A165" s="124">
        <v>163</v>
      </c>
      <c r="B165" s="125" t="s">
        <v>2385</v>
      </c>
      <c r="C165" s="125" t="s">
        <v>2388</v>
      </c>
      <c r="D165" s="125" t="s">
        <v>2278</v>
      </c>
      <c r="E165" s="127">
        <v>42763</v>
      </c>
      <c r="F165" s="128">
        <v>0.45833333333333331</v>
      </c>
      <c r="G165" s="127">
        <v>42814</v>
      </c>
      <c r="H165" s="128">
        <v>0.57291666666666663</v>
      </c>
      <c r="I165" s="126">
        <v>758</v>
      </c>
      <c r="J165" s="126">
        <v>202</v>
      </c>
      <c r="K165" s="145" t="str">
        <f t="shared" si="18"/>
        <v>G202</v>
      </c>
      <c r="L165" s="126">
        <v>96</v>
      </c>
      <c r="M165" s="145" t="str">
        <f t="shared" si="19"/>
        <v>R96</v>
      </c>
      <c r="N165" s="126">
        <v>743</v>
      </c>
      <c r="O165" s="145" t="str">
        <f t="shared" si="20"/>
        <v>G743</v>
      </c>
      <c r="P165" s="126">
        <v>341</v>
      </c>
      <c r="Q165" s="145" t="str">
        <f t="shared" si="21"/>
        <v>R341</v>
      </c>
      <c r="R165" s="126">
        <v>27.4</v>
      </c>
      <c r="S165" s="167">
        <v>14.2</v>
      </c>
      <c r="T165" s="126">
        <v>39.6</v>
      </c>
      <c r="U165" s="126">
        <v>4.4000000000000004</v>
      </c>
      <c r="V165" s="126" t="s">
        <v>2179</v>
      </c>
      <c r="W165" s="129"/>
      <c r="X165" s="129"/>
      <c r="Y165" s="129"/>
      <c r="Z165" s="126">
        <v>28.8</v>
      </c>
      <c r="AA165" s="126" t="s">
        <v>2180</v>
      </c>
      <c r="AB165" s="126">
        <v>7.8</v>
      </c>
      <c r="AC165" s="126">
        <v>0</v>
      </c>
      <c r="AD165" s="126"/>
      <c r="AE165" s="92"/>
      <c r="AH165" s="126">
        <f t="shared" si="16"/>
        <v>202</v>
      </c>
      <c r="AI165" t="b">
        <f t="shared" si="22"/>
        <v>0</v>
      </c>
      <c r="AJ165" s="126">
        <f t="shared" si="17"/>
        <v>96</v>
      </c>
      <c r="AK165" t="b">
        <f t="shared" si="23"/>
        <v>0</v>
      </c>
    </row>
    <row r="166" spans="1:37">
      <c r="A166" s="124">
        <v>164</v>
      </c>
      <c r="B166" s="125" t="s">
        <v>2385</v>
      </c>
      <c r="C166" s="125" t="s">
        <v>2389</v>
      </c>
      <c r="D166" s="125" t="s">
        <v>2278</v>
      </c>
      <c r="E166" s="127">
        <v>42763</v>
      </c>
      <c r="F166" s="128">
        <v>0.46180555555555558</v>
      </c>
      <c r="G166" s="127">
        <v>42814</v>
      </c>
      <c r="H166" s="128">
        <v>0.57986111111111105</v>
      </c>
      <c r="I166" s="126">
        <v>759</v>
      </c>
      <c r="J166" s="126">
        <v>686</v>
      </c>
      <c r="K166" s="145" t="str">
        <f t="shared" si="18"/>
        <v>G686</v>
      </c>
      <c r="L166" s="126">
        <v>317</v>
      </c>
      <c r="M166" s="145" t="str">
        <f t="shared" si="19"/>
        <v>R317</v>
      </c>
      <c r="N166" s="126">
        <v>390</v>
      </c>
      <c r="O166" s="145" t="str">
        <f t="shared" si="20"/>
        <v>G390</v>
      </c>
      <c r="P166" s="132">
        <v>264</v>
      </c>
      <c r="Q166" s="145" t="str">
        <f t="shared" si="21"/>
        <v>R264</v>
      </c>
      <c r="R166" s="126">
        <v>27.4</v>
      </c>
      <c r="S166" s="126">
        <v>15.2</v>
      </c>
      <c r="T166" s="167">
        <v>40.200000000000003</v>
      </c>
      <c r="U166" s="126">
        <v>3.3</v>
      </c>
      <c r="V166" s="126"/>
      <c r="W166" s="129"/>
      <c r="X166" s="129"/>
      <c r="Y166" s="129"/>
      <c r="Z166" s="126">
        <v>20.8</v>
      </c>
      <c r="AA166" s="126" t="s">
        <v>2180</v>
      </c>
      <c r="AB166" s="126">
        <v>9.5</v>
      </c>
      <c r="AC166" s="126">
        <v>0</v>
      </c>
      <c r="AD166" s="126"/>
      <c r="AH166" s="126">
        <f t="shared" si="16"/>
        <v>686</v>
      </c>
      <c r="AI166" t="b">
        <f t="shared" si="22"/>
        <v>0</v>
      </c>
      <c r="AJ166" s="126">
        <f t="shared" si="17"/>
        <v>317</v>
      </c>
      <c r="AK166" t="b">
        <f t="shared" si="23"/>
        <v>0</v>
      </c>
    </row>
    <row r="167" spans="1:37">
      <c r="A167" s="124">
        <v>165</v>
      </c>
      <c r="B167" s="125" t="s">
        <v>2385</v>
      </c>
      <c r="C167" s="125" t="s">
        <v>2390</v>
      </c>
      <c r="D167" s="125" t="s">
        <v>2278</v>
      </c>
      <c r="E167" s="127">
        <v>42763</v>
      </c>
      <c r="F167" s="128">
        <v>0.46527777777777773</v>
      </c>
      <c r="G167" s="127">
        <v>42814</v>
      </c>
      <c r="H167" s="128">
        <v>0.59027777777777779</v>
      </c>
      <c r="I167" s="126">
        <v>760</v>
      </c>
      <c r="J167" s="126">
        <v>368</v>
      </c>
      <c r="K167" s="145" t="str">
        <f t="shared" si="18"/>
        <v>G368</v>
      </c>
      <c r="L167" s="126">
        <v>331</v>
      </c>
      <c r="M167" s="145" t="str">
        <f t="shared" si="19"/>
        <v>R331</v>
      </c>
      <c r="N167" s="126">
        <v>810</v>
      </c>
      <c r="O167" s="145" t="str">
        <f t="shared" si="20"/>
        <v>G810</v>
      </c>
      <c r="P167" s="126">
        <v>411</v>
      </c>
      <c r="Q167" s="145" t="str">
        <f t="shared" si="21"/>
        <v>R411</v>
      </c>
      <c r="R167" s="126">
        <v>24.7</v>
      </c>
      <c r="S167" s="126">
        <v>19.2</v>
      </c>
      <c r="T167" s="126">
        <v>38.299999999999997</v>
      </c>
      <c r="U167" s="126">
        <v>4.8</v>
      </c>
      <c r="V167" s="126"/>
      <c r="W167" s="129" t="s">
        <v>2179</v>
      </c>
      <c r="X167" s="129"/>
      <c r="Y167" s="129"/>
      <c r="Z167" s="126">
        <v>13.8</v>
      </c>
      <c r="AA167" s="126" t="s">
        <v>2180</v>
      </c>
      <c r="AB167" s="126">
        <v>10.4</v>
      </c>
      <c r="AC167" s="126">
        <v>0</v>
      </c>
      <c r="AD167" s="126"/>
      <c r="AH167" s="126">
        <f t="shared" si="16"/>
        <v>368</v>
      </c>
      <c r="AI167" t="b">
        <f t="shared" si="22"/>
        <v>0</v>
      </c>
      <c r="AJ167" s="126">
        <f t="shared" si="17"/>
        <v>331</v>
      </c>
      <c r="AK167" t="b">
        <f t="shared" si="23"/>
        <v>0</v>
      </c>
    </row>
    <row r="168" spans="1:37">
      <c r="A168" s="124">
        <v>166</v>
      </c>
      <c r="B168" s="125" t="s">
        <v>2385</v>
      </c>
      <c r="C168" s="125" t="s">
        <v>2391</v>
      </c>
      <c r="D168" s="125" t="s">
        <v>2278</v>
      </c>
      <c r="E168" s="127">
        <v>42763</v>
      </c>
      <c r="F168" s="128">
        <v>0.46875</v>
      </c>
      <c r="G168" s="127">
        <v>42814</v>
      </c>
      <c r="H168" s="128">
        <v>0.59722222222222221</v>
      </c>
      <c r="I168" s="126">
        <v>761</v>
      </c>
      <c r="J168" s="126">
        <v>334</v>
      </c>
      <c r="K168" s="145" t="str">
        <f t="shared" si="18"/>
        <v>G334</v>
      </c>
      <c r="L168" s="126">
        <v>287</v>
      </c>
      <c r="M168" s="145" t="str">
        <f t="shared" si="19"/>
        <v>R287</v>
      </c>
      <c r="N168" s="126">
        <v>287</v>
      </c>
      <c r="O168" s="145" t="str">
        <f t="shared" si="20"/>
        <v>G287</v>
      </c>
      <c r="P168" s="126">
        <v>259</v>
      </c>
      <c r="Q168" s="145" t="str">
        <f t="shared" si="21"/>
        <v>R259</v>
      </c>
      <c r="R168" s="126">
        <v>25.6</v>
      </c>
      <c r="S168" s="126">
        <v>18.3</v>
      </c>
      <c r="T168" s="126">
        <v>37.4</v>
      </c>
      <c r="U168" s="126">
        <v>3.7</v>
      </c>
      <c r="V168" s="126"/>
      <c r="W168" s="129"/>
      <c r="X168" s="129"/>
      <c r="Y168" s="129"/>
      <c r="Z168" s="126">
        <v>4.7</v>
      </c>
      <c r="AA168" s="126" t="s">
        <v>2180</v>
      </c>
      <c r="AB168" s="126">
        <v>2.1</v>
      </c>
      <c r="AC168" s="126">
        <v>0</v>
      </c>
      <c r="AD168" s="126" t="s">
        <v>2392</v>
      </c>
      <c r="AH168" s="126">
        <f t="shared" si="16"/>
        <v>334</v>
      </c>
      <c r="AI168" t="b">
        <f t="shared" si="22"/>
        <v>0</v>
      </c>
      <c r="AJ168" s="126">
        <f t="shared" si="17"/>
        <v>287</v>
      </c>
      <c r="AK168" t="b">
        <f t="shared" si="23"/>
        <v>0</v>
      </c>
    </row>
    <row r="169" spans="1:37">
      <c r="A169" s="124">
        <v>167</v>
      </c>
      <c r="B169" s="125" t="s">
        <v>2385</v>
      </c>
      <c r="C169" s="125" t="s">
        <v>2393</v>
      </c>
      <c r="D169" s="125" t="s">
        <v>2278</v>
      </c>
      <c r="E169" s="127">
        <v>42763</v>
      </c>
      <c r="F169" s="128">
        <v>0.47569444444444442</v>
      </c>
      <c r="G169" s="127">
        <v>42814</v>
      </c>
      <c r="H169" s="128">
        <v>0.60416666666666663</v>
      </c>
      <c r="I169" s="126">
        <v>762</v>
      </c>
      <c r="J169" s="126">
        <v>429</v>
      </c>
      <c r="K169" s="145" t="str">
        <f t="shared" si="18"/>
        <v>G429</v>
      </c>
      <c r="L169" s="126">
        <v>255</v>
      </c>
      <c r="M169" s="145" t="str">
        <f t="shared" si="19"/>
        <v>R255</v>
      </c>
      <c r="N169" s="126">
        <v>443</v>
      </c>
      <c r="O169" s="145" t="str">
        <f t="shared" si="20"/>
        <v>G443</v>
      </c>
      <c r="P169" s="126">
        <v>215</v>
      </c>
      <c r="Q169" s="145" t="str">
        <f t="shared" si="21"/>
        <v>R215</v>
      </c>
      <c r="R169" s="126">
        <v>26.7</v>
      </c>
      <c r="S169" s="126">
        <v>16</v>
      </c>
      <c r="T169" s="126">
        <v>35.299999999999997</v>
      </c>
      <c r="U169" s="126">
        <v>4.9000000000000004</v>
      </c>
      <c r="V169" s="126"/>
      <c r="W169" s="129"/>
      <c r="X169" s="129"/>
      <c r="Y169" s="129"/>
      <c r="Z169" s="126">
        <v>4.2</v>
      </c>
      <c r="AA169" s="126" t="s">
        <v>2180</v>
      </c>
      <c r="AB169" s="126">
        <v>5.6</v>
      </c>
      <c r="AC169" s="126">
        <v>1</v>
      </c>
      <c r="AD169" s="126"/>
      <c r="AH169" s="126">
        <f t="shared" si="16"/>
        <v>429</v>
      </c>
      <c r="AI169" t="b">
        <f t="shared" si="22"/>
        <v>0</v>
      </c>
      <c r="AJ169" s="126">
        <f t="shared" si="17"/>
        <v>255</v>
      </c>
      <c r="AK169" t="b">
        <f t="shared" si="23"/>
        <v>0</v>
      </c>
    </row>
    <row r="170" spans="1:37">
      <c r="A170" s="124">
        <v>168</v>
      </c>
      <c r="B170" s="125" t="s">
        <v>2385</v>
      </c>
      <c r="C170" s="125" t="s">
        <v>2394</v>
      </c>
      <c r="D170" s="125" t="s">
        <v>2278</v>
      </c>
      <c r="E170" s="127">
        <v>42763</v>
      </c>
      <c r="F170" s="128">
        <v>0.47916666666666669</v>
      </c>
      <c r="G170" s="127">
        <v>42814</v>
      </c>
      <c r="H170" s="128">
        <v>0.61111111111111105</v>
      </c>
      <c r="I170" s="126">
        <v>763</v>
      </c>
      <c r="J170" s="126">
        <v>461</v>
      </c>
      <c r="K170" s="145" t="str">
        <f t="shared" si="18"/>
        <v>G461</v>
      </c>
      <c r="L170" s="126">
        <v>534</v>
      </c>
      <c r="M170" s="145" t="str">
        <f t="shared" si="19"/>
        <v>R534</v>
      </c>
      <c r="N170" s="126">
        <v>680</v>
      </c>
      <c r="O170" s="145" t="str">
        <f t="shared" si="20"/>
        <v>G680</v>
      </c>
      <c r="P170" s="126">
        <v>322</v>
      </c>
      <c r="Q170" s="145" t="str">
        <f t="shared" si="21"/>
        <v>R322</v>
      </c>
      <c r="R170" s="126">
        <v>27.7</v>
      </c>
      <c r="S170" s="126">
        <v>17.399999999999999</v>
      </c>
      <c r="T170" s="126">
        <v>38.9</v>
      </c>
      <c r="U170" s="126">
        <v>5.0999999999999996</v>
      </c>
      <c r="V170" s="126" t="s">
        <v>2195</v>
      </c>
      <c r="W170" s="129"/>
      <c r="X170" s="129"/>
      <c r="Y170" s="129"/>
      <c r="Z170" s="126">
        <v>46</v>
      </c>
      <c r="AA170" s="126" t="s">
        <v>2180</v>
      </c>
      <c r="AB170" s="126">
        <v>2.4</v>
      </c>
      <c r="AC170" s="126">
        <v>0</v>
      </c>
      <c r="AD170" s="126"/>
      <c r="AH170" s="126">
        <f t="shared" si="16"/>
        <v>461</v>
      </c>
      <c r="AI170" t="b">
        <f t="shared" si="22"/>
        <v>0</v>
      </c>
      <c r="AJ170" s="126">
        <f t="shared" si="17"/>
        <v>534</v>
      </c>
      <c r="AK170" t="b">
        <f t="shared" si="23"/>
        <v>0</v>
      </c>
    </row>
    <row r="171" spans="1:37">
      <c r="A171" s="124">
        <v>169</v>
      </c>
      <c r="B171" s="125" t="s">
        <v>2385</v>
      </c>
      <c r="C171" s="125" t="s">
        <v>2395</v>
      </c>
      <c r="D171" s="125" t="s">
        <v>2287</v>
      </c>
      <c r="E171" s="127">
        <v>42763</v>
      </c>
      <c r="F171" s="128">
        <v>0.50694444444444442</v>
      </c>
      <c r="G171" s="127">
        <v>42814</v>
      </c>
      <c r="H171" s="128">
        <v>0.63888888888888895</v>
      </c>
      <c r="I171" s="126">
        <v>782</v>
      </c>
      <c r="J171" s="126">
        <v>425</v>
      </c>
      <c r="K171" s="145" t="str">
        <f t="shared" si="18"/>
        <v>G425</v>
      </c>
      <c r="L171" s="126">
        <v>453</v>
      </c>
      <c r="M171" s="145" t="str">
        <f t="shared" si="19"/>
        <v>R453</v>
      </c>
      <c r="N171" s="126">
        <v>496</v>
      </c>
      <c r="O171" s="145" t="str">
        <f t="shared" si="20"/>
        <v>G496</v>
      </c>
      <c r="P171" s="126">
        <v>403</v>
      </c>
      <c r="Q171" s="145" t="str">
        <f t="shared" si="21"/>
        <v>R403</v>
      </c>
      <c r="R171" s="126">
        <v>30.2</v>
      </c>
      <c r="S171" s="126">
        <v>14.5</v>
      </c>
      <c r="T171" s="126">
        <v>42.2</v>
      </c>
      <c r="U171" s="126">
        <v>4.8</v>
      </c>
      <c r="V171" s="126"/>
      <c r="W171" s="129" t="s">
        <v>2195</v>
      </c>
      <c r="X171" s="129"/>
      <c r="Y171" s="129"/>
      <c r="Z171" s="126">
        <v>11.4</v>
      </c>
      <c r="AA171" s="126" t="s">
        <v>2250</v>
      </c>
      <c r="AB171" s="126">
        <v>8.1999999999999993</v>
      </c>
      <c r="AC171" s="126">
        <v>1</v>
      </c>
      <c r="AD171" s="126" t="s">
        <v>3175</v>
      </c>
      <c r="AH171" s="126">
        <f t="shared" si="16"/>
        <v>425</v>
      </c>
      <c r="AI171" t="b">
        <f t="shared" si="22"/>
        <v>0</v>
      </c>
      <c r="AJ171" s="126">
        <f t="shared" si="17"/>
        <v>453</v>
      </c>
      <c r="AK171" t="b">
        <f t="shared" si="23"/>
        <v>0</v>
      </c>
    </row>
    <row r="172" spans="1:37">
      <c r="A172" s="124">
        <v>170</v>
      </c>
      <c r="B172" s="125" t="s">
        <v>2385</v>
      </c>
      <c r="C172" s="125" t="s">
        <v>2396</v>
      </c>
      <c r="D172" s="125" t="s">
        <v>2287</v>
      </c>
      <c r="E172" s="127">
        <v>42763</v>
      </c>
      <c r="F172" s="128">
        <v>0.51388888888888895</v>
      </c>
      <c r="G172" s="127">
        <v>42814</v>
      </c>
      <c r="H172" s="128">
        <v>0.64930555555555558</v>
      </c>
      <c r="I172" s="126">
        <v>783</v>
      </c>
      <c r="J172" s="126">
        <v>433</v>
      </c>
      <c r="K172" s="145" t="str">
        <f t="shared" si="18"/>
        <v>G433</v>
      </c>
      <c r="L172" s="126">
        <v>330</v>
      </c>
      <c r="M172" s="145" t="str">
        <f t="shared" si="19"/>
        <v>R330</v>
      </c>
      <c r="N172" s="126">
        <v>674</v>
      </c>
      <c r="O172" s="145" t="str">
        <f t="shared" si="20"/>
        <v>G674</v>
      </c>
      <c r="P172" s="126">
        <v>583</v>
      </c>
      <c r="Q172" s="145" t="str">
        <f t="shared" si="21"/>
        <v>R583</v>
      </c>
      <c r="R172" s="126">
        <v>27.9</v>
      </c>
      <c r="S172" s="126">
        <v>7.7</v>
      </c>
      <c r="T172" s="126">
        <v>39.299999999999997</v>
      </c>
      <c r="U172" s="126">
        <v>8.5</v>
      </c>
      <c r="V172" s="126"/>
      <c r="W172" s="129"/>
      <c r="X172" s="129"/>
      <c r="Y172" s="129"/>
      <c r="Z172" s="126">
        <v>15.8</v>
      </c>
      <c r="AA172" s="126" t="s">
        <v>2250</v>
      </c>
      <c r="AB172" s="126">
        <v>7.7</v>
      </c>
      <c r="AC172" s="126">
        <v>1</v>
      </c>
      <c r="AD172" s="126"/>
      <c r="AH172" s="126">
        <f t="shared" si="16"/>
        <v>433</v>
      </c>
      <c r="AI172" t="b">
        <f t="shared" si="22"/>
        <v>0</v>
      </c>
      <c r="AJ172" s="126">
        <f t="shared" si="17"/>
        <v>330</v>
      </c>
      <c r="AK172" t="b">
        <f t="shared" si="23"/>
        <v>0</v>
      </c>
    </row>
    <row r="173" spans="1:37">
      <c r="A173" s="124">
        <v>171</v>
      </c>
      <c r="B173" s="125" t="s">
        <v>2385</v>
      </c>
      <c r="C173" s="125" t="s">
        <v>2397</v>
      </c>
      <c r="D173" s="125" t="s">
        <v>2287</v>
      </c>
      <c r="E173" s="127">
        <v>42763</v>
      </c>
      <c r="F173" s="128">
        <v>0.52083333333333337</v>
      </c>
      <c r="G173" s="127">
        <v>42814</v>
      </c>
      <c r="H173" s="128">
        <v>0.65277777777777779</v>
      </c>
      <c r="I173" s="126">
        <v>784</v>
      </c>
      <c r="J173" s="126">
        <v>656</v>
      </c>
      <c r="K173" s="145" t="str">
        <f t="shared" si="18"/>
        <v>G656</v>
      </c>
      <c r="L173" s="126">
        <v>558</v>
      </c>
      <c r="M173" s="145" t="str">
        <f t="shared" si="19"/>
        <v>R558</v>
      </c>
      <c r="N173" s="126">
        <v>504</v>
      </c>
      <c r="O173" s="145" t="str">
        <f t="shared" si="20"/>
        <v>G504</v>
      </c>
      <c r="P173" s="126">
        <v>451</v>
      </c>
      <c r="Q173" s="145" t="str">
        <f t="shared" si="21"/>
        <v>R451</v>
      </c>
      <c r="R173" s="126">
        <v>28.9</v>
      </c>
      <c r="S173" s="126">
        <v>15.1</v>
      </c>
      <c r="T173" s="126">
        <v>39.4</v>
      </c>
      <c r="U173" s="126">
        <v>5.9</v>
      </c>
      <c r="V173" s="126" t="s">
        <v>2187</v>
      </c>
      <c r="W173" s="129"/>
      <c r="X173" s="129"/>
      <c r="Y173" s="129"/>
      <c r="Z173" s="126">
        <v>7.6</v>
      </c>
      <c r="AA173" s="126" t="s">
        <v>2250</v>
      </c>
      <c r="AB173" s="126">
        <v>13.4</v>
      </c>
      <c r="AC173" s="126">
        <v>1</v>
      </c>
      <c r="AD173" s="126"/>
      <c r="AH173" s="126">
        <f t="shared" si="16"/>
        <v>656</v>
      </c>
      <c r="AI173" t="b">
        <f t="shared" si="22"/>
        <v>0</v>
      </c>
      <c r="AJ173" s="126">
        <f t="shared" si="17"/>
        <v>558</v>
      </c>
      <c r="AK173" t="b">
        <f t="shared" si="23"/>
        <v>0</v>
      </c>
    </row>
    <row r="174" spans="1:37">
      <c r="A174" s="124">
        <v>172</v>
      </c>
      <c r="B174" s="125" t="s">
        <v>2385</v>
      </c>
      <c r="C174" s="125" t="s">
        <v>2398</v>
      </c>
      <c r="D174" s="125" t="s">
        <v>2287</v>
      </c>
      <c r="E174" s="127">
        <v>42763</v>
      </c>
      <c r="F174" s="128">
        <v>0.53125</v>
      </c>
      <c r="G174" s="127">
        <v>42814</v>
      </c>
      <c r="H174" s="128">
        <v>0.65972222222222221</v>
      </c>
      <c r="I174" s="126">
        <v>789</v>
      </c>
      <c r="J174" s="126">
        <v>281</v>
      </c>
      <c r="K174" s="145" t="str">
        <f t="shared" si="18"/>
        <v>G281</v>
      </c>
      <c r="L174" s="126">
        <v>157</v>
      </c>
      <c r="M174" s="145" t="str">
        <f t="shared" si="19"/>
        <v>R157</v>
      </c>
      <c r="N174" s="126">
        <v>439</v>
      </c>
      <c r="O174" s="145" t="str">
        <f t="shared" si="20"/>
        <v>G439</v>
      </c>
      <c r="P174" s="126">
        <v>353</v>
      </c>
      <c r="Q174" s="145" t="str">
        <f t="shared" si="21"/>
        <v>R353</v>
      </c>
      <c r="R174" s="126">
        <v>29.8</v>
      </c>
      <c r="S174" s="126">
        <v>14.2</v>
      </c>
      <c r="T174" s="126">
        <v>40.4</v>
      </c>
      <c r="U174" s="126">
        <v>5.0999999999999996</v>
      </c>
      <c r="V174" s="126" t="s">
        <v>2187</v>
      </c>
      <c r="W174" s="129" t="s">
        <v>2187</v>
      </c>
      <c r="X174" s="129"/>
      <c r="Y174" s="129"/>
      <c r="Z174" s="126">
        <v>28.4</v>
      </c>
      <c r="AA174" s="126" t="s">
        <v>2228</v>
      </c>
      <c r="AB174" s="126">
        <v>3.3</v>
      </c>
      <c r="AC174" s="126">
        <v>1</v>
      </c>
      <c r="AD174" s="126"/>
      <c r="AH174" s="126">
        <f t="shared" si="16"/>
        <v>281</v>
      </c>
      <c r="AI174" t="b">
        <f t="shared" si="22"/>
        <v>0</v>
      </c>
      <c r="AJ174" s="126">
        <f t="shared" si="17"/>
        <v>157</v>
      </c>
      <c r="AK174" t="b">
        <f t="shared" si="23"/>
        <v>0</v>
      </c>
    </row>
    <row r="175" spans="1:37">
      <c r="A175" s="124">
        <v>173</v>
      </c>
      <c r="B175" s="125" t="s">
        <v>2385</v>
      </c>
      <c r="C175" s="125" t="s">
        <v>2399</v>
      </c>
      <c r="D175" s="125" t="s">
        <v>2287</v>
      </c>
      <c r="E175" s="127">
        <v>42763</v>
      </c>
      <c r="F175" s="128">
        <v>0.54166666666666663</v>
      </c>
      <c r="G175" s="127">
        <v>42814</v>
      </c>
      <c r="H175" s="128">
        <v>0.66666666666666663</v>
      </c>
      <c r="I175" s="126">
        <v>790</v>
      </c>
      <c r="J175" s="126">
        <v>216</v>
      </c>
      <c r="K175" s="145" t="str">
        <f t="shared" si="18"/>
        <v>G216</v>
      </c>
      <c r="L175" s="126">
        <v>57</v>
      </c>
      <c r="M175" s="145" t="str">
        <f t="shared" si="19"/>
        <v>R57</v>
      </c>
      <c r="N175" s="126">
        <v>865</v>
      </c>
      <c r="O175" s="145" t="str">
        <f t="shared" si="20"/>
        <v>G865</v>
      </c>
      <c r="P175" s="126">
        <v>105</v>
      </c>
      <c r="Q175" s="145" t="str">
        <f t="shared" si="21"/>
        <v>R105</v>
      </c>
      <c r="R175" s="126">
        <v>30.9</v>
      </c>
      <c r="S175" s="126">
        <v>17.600000000000001</v>
      </c>
      <c r="T175" s="126">
        <v>41.8</v>
      </c>
      <c r="U175" s="126">
        <v>3.3</v>
      </c>
      <c r="V175" s="126" t="s">
        <v>2187</v>
      </c>
      <c r="W175" s="129" t="s">
        <v>2195</v>
      </c>
      <c r="X175" s="129"/>
      <c r="Y175" s="129"/>
      <c r="Z175" s="126">
        <v>12.4</v>
      </c>
      <c r="AA175" s="126" t="s">
        <v>2250</v>
      </c>
      <c r="AB175" s="126">
        <v>15.4</v>
      </c>
      <c r="AC175" s="126">
        <v>0</v>
      </c>
      <c r="AD175" s="126" t="s">
        <v>3175</v>
      </c>
      <c r="AH175" s="126">
        <f t="shared" si="16"/>
        <v>216</v>
      </c>
      <c r="AI175" t="b">
        <f t="shared" si="22"/>
        <v>0</v>
      </c>
      <c r="AJ175" s="126">
        <f t="shared" si="17"/>
        <v>57</v>
      </c>
      <c r="AK175" t="b">
        <f t="shared" si="23"/>
        <v>0</v>
      </c>
    </row>
    <row r="176" spans="1:37">
      <c r="A176" s="124">
        <v>174</v>
      </c>
      <c r="B176" s="125" t="s">
        <v>2385</v>
      </c>
      <c r="C176" s="125" t="s">
        <v>2400</v>
      </c>
      <c r="D176" s="125" t="s">
        <v>2287</v>
      </c>
      <c r="E176" s="127">
        <v>42763</v>
      </c>
      <c r="F176" s="128">
        <v>0.54166666666666663</v>
      </c>
      <c r="G176" s="127">
        <v>42814</v>
      </c>
      <c r="H176" s="128">
        <v>0.67361111111111116</v>
      </c>
      <c r="I176" s="126">
        <v>791</v>
      </c>
      <c r="J176" s="126">
        <v>655</v>
      </c>
      <c r="K176" s="145" t="str">
        <f t="shared" si="18"/>
        <v>G655</v>
      </c>
      <c r="L176" s="126">
        <v>307</v>
      </c>
      <c r="M176" s="145" t="str">
        <f t="shared" si="19"/>
        <v>R307</v>
      </c>
      <c r="N176" s="126">
        <v>736</v>
      </c>
      <c r="O176" s="145" t="str">
        <f t="shared" si="20"/>
        <v>G736</v>
      </c>
      <c r="P176" s="126">
        <v>384</v>
      </c>
      <c r="Q176" s="145" t="str">
        <f t="shared" si="21"/>
        <v>R384</v>
      </c>
      <c r="R176" s="126">
        <v>30.8</v>
      </c>
      <c r="S176" s="126">
        <v>22</v>
      </c>
      <c r="T176" s="126">
        <v>38.9</v>
      </c>
      <c r="U176" s="126">
        <v>13.5</v>
      </c>
      <c r="V176" s="126" t="s">
        <v>2187</v>
      </c>
      <c r="W176" s="129" t="s">
        <v>2187</v>
      </c>
      <c r="X176" s="129"/>
      <c r="Y176" s="129"/>
      <c r="Z176" s="126">
        <v>7.4</v>
      </c>
      <c r="AA176" s="126" t="s">
        <v>2250</v>
      </c>
      <c r="AB176" s="126">
        <v>7.4</v>
      </c>
      <c r="AC176" s="126">
        <v>0</v>
      </c>
      <c r="AD176" s="126"/>
      <c r="AH176" s="126">
        <f t="shared" si="16"/>
        <v>655</v>
      </c>
      <c r="AI176" t="b">
        <f t="shared" si="22"/>
        <v>0</v>
      </c>
      <c r="AJ176" s="126">
        <f t="shared" si="17"/>
        <v>307</v>
      </c>
      <c r="AK176" t="b">
        <f t="shared" si="23"/>
        <v>0</v>
      </c>
    </row>
    <row r="177" spans="1:37">
      <c r="A177" s="124">
        <v>175</v>
      </c>
      <c r="B177" s="125" t="s">
        <v>2385</v>
      </c>
      <c r="C177" s="125" t="s">
        <v>2401</v>
      </c>
      <c r="D177" s="125" t="s">
        <v>2287</v>
      </c>
      <c r="E177" s="127">
        <v>42763</v>
      </c>
      <c r="F177" s="128">
        <v>0.54166666666666663</v>
      </c>
      <c r="G177" s="127">
        <v>42814</v>
      </c>
      <c r="H177" s="128">
        <v>0.67708333333333337</v>
      </c>
      <c r="I177" s="126">
        <v>792</v>
      </c>
      <c r="J177" s="126">
        <v>457</v>
      </c>
      <c r="K177" s="145" t="str">
        <f t="shared" si="18"/>
        <v>G457</v>
      </c>
      <c r="L177" s="126">
        <v>458</v>
      </c>
      <c r="M177" s="145" t="str">
        <f t="shared" si="19"/>
        <v>R458</v>
      </c>
      <c r="N177" s="126">
        <v>792</v>
      </c>
      <c r="O177" s="145" t="str">
        <f t="shared" si="20"/>
        <v>G792</v>
      </c>
      <c r="P177" s="126">
        <v>481</v>
      </c>
      <c r="Q177" s="145" t="str">
        <f t="shared" si="21"/>
        <v>R481</v>
      </c>
      <c r="R177" s="126">
        <v>31.1</v>
      </c>
      <c r="S177" s="126">
        <v>17.8</v>
      </c>
      <c r="T177" s="126">
        <v>41.4</v>
      </c>
      <c r="U177" s="126">
        <v>5.3</v>
      </c>
      <c r="V177" s="126"/>
      <c r="W177" s="129" t="s">
        <v>2195</v>
      </c>
      <c r="X177" s="129"/>
      <c r="Y177" s="129"/>
      <c r="Z177" s="126">
        <v>9.8000000000000007</v>
      </c>
      <c r="AA177" s="126" t="s">
        <v>2250</v>
      </c>
      <c r="AB177" s="126">
        <v>15.4</v>
      </c>
      <c r="AC177" s="126">
        <v>1</v>
      </c>
      <c r="AD177" s="126"/>
      <c r="AH177" s="126">
        <f t="shared" si="16"/>
        <v>457</v>
      </c>
      <c r="AI177" t="b">
        <f t="shared" si="22"/>
        <v>0</v>
      </c>
      <c r="AJ177" s="126">
        <f t="shared" si="17"/>
        <v>458</v>
      </c>
      <c r="AK177" t="b">
        <f t="shared" si="23"/>
        <v>0</v>
      </c>
    </row>
    <row r="178" spans="1:37">
      <c r="A178" s="124">
        <v>176</v>
      </c>
      <c r="B178" s="125" t="s">
        <v>2385</v>
      </c>
      <c r="C178" s="125" t="s">
        <v>2402</v>
      </c>
      <c r="D178" s="125" t="s">
        <v>2287</v>
      </c>
      <c r="E178" s="127">
        <v>42763</v>
      </c>
      <c r="F178" s="128">
        <v>0.54513888888888895</v>
      </c>
      <c r="G178" s="127">
        <v>42814</v>
      </c>
      <c r="H178" s="128">
        <v>0.68402777777777779</v>
      </c>
      <c r="I178" s="126">
        <v>793</v>
      </c>
      <c r="J178" s="126">
        <v>454</v>
      </c>
      <c r="K178" s="145" t="str">
        <f t="shared" si="18"/>
        <v>G454</v>
      </c>
      <c r="L178" s="126">
        <v>326</v>
      </c>
      <c r="M178" s="145" t="str">
        <f t="shared" si="19"/>
        <v>R326</v>
      </c>
      <c r="N178" s="126">
        <v>470</v>
      </c>
      <c r="O178" s="145" t="str">
        <f t="shared" si="20"/>
        <v>G470</v>
      </c>
      <c r="P178" s="126">
        <v>490</v>
      </c>
      <c r="Q178" s="145" t="str">
        <f t="shared" si="21"/>
        <v>R490</v>
      </c>
      <c r="R178" s="126">
        <v>29.9</v>
      </c>
      <c r="S178" s="126">
        <v>16.5</v>
      </c>
      <c r="T178" s="126">
        <v>38.4</v>
      </c>
      <c r="U178" s="126">
        <v>6.3</v>
      </c>
      <c r="V178" s="126"/>
      <c r="W178" s="129"/>
      <c r="X178" s="129"/>
      <c r="Y178" s="129"/>
      <c r="Z178" s="126">
        <v>6.9</v>
      </c>
      <c r="AA178" s="126" t="s">
        <v>2250</v>
      </c>
      <c r="AB178" s="126">
        <v>6.8</v>
      </c>
      <c r="AC178" s="126">
        <v>0</v>
      </c>
      <c r="AD178" s="126"/>
      <c r="AH178" s="126">
        <f t="shared" si="16"/>
        <v>454</v>
      </c>
      <c r="AI178" t="b">
        <f t="shared" si="22"/>
        <v>0</v>
      </c>
      <c r="AJ178" s="126">
        <f t="shared" si="17"/>
        <v>326</v>
      </c>
      <c r="AK178" t="b">
        <f t="shared" si="23"/>
        <v>0</v>
      </c>
    </row>
    <row r="179" spans="1:37">
      <c r="A179" s="124">
        <v>177</v>
      </c>
      <c r="B179" s="125" t="s">
        <v>2385</v>
      </c>
      <c r="C179" s="125" t="s">
        <v>2403</v>
      </c>
      <c r="D179" s="125" t="s">
        <v>2296</v>
      </c>
      <c r="E179" s="127">
        <v>42763</v>
      </c>
      <c r="F179" s="128">
        <v>0.57986111111111105</v>
      </c>
      <c r="G179" s="127">
        <v>42815</v>
      </c>
      <c r="H179" s="128">
        <v>0.45833333333333331</v>
      </c>
      <c r="I179" s="126">
        <v>794</v>
      </c>
      <c r="J179" s="126">
        <v>362</v>
      </c>
      <c r="K179" s="145" t="str">
        <f t="shared" si="18"/>
        <v>G362</v>
      </c>
      <c r="L179" s="126">
        <v>262</v>
      </c>
      <c r="M179" s="145" t="str">
        <f t="shared" si="19"/>
        <v>R262</v>
      </c>
      <c r="N179" s="126">
        <v>483</v>
      </c>
      <c r="O179" s="145" t="str">
        <f t="shared" si="20"/>
        <v>G483</v>
      </c>
      <c r="P179" s="126">
        <v>470</v>
      </c>
      <c r="Q179" s="145" t="str">
        <f t="shared" si="21"/>
        <v>R470</v>
      </c>
      <c r="R179" s="126">
        <v>31.8</v>
      </c>
      <c r="S179" s="126">
        <v>25.1</v>
      </c>
      <c r="T179" s="126">
        <v>32.4</v>
      </c>
      <c r="U179" s="126">
        <v>13.3</v>
      </c>
      <c r="V179" s="126"/>
      <c r="W179" s="129" t="s">
        <v>2234</v>
      </c>
      <c r="X179" s="129"/>
      <c r="Y179" s="129"/>
      <c r="Z179" s="126">
        <v>25.8</v>
      </c>
      <c r="AA179" s="126" t="s">
        <v>2250</v>
      </c>
      <c r="AB179" s="126">
        <v>17.8</v>
      </c>
      <c r="AC179" s="126">
        <v>0</v>
      </c>
      <c r="AD179" s="126"/>
      <c r="AH179" s="126">
        <f t="shared" si="16"/>
        <v>362</v>
      </c>
      <c r="AI179" t="b">
        <f t="shared" si="22"/>
        <v>0</v>
      </c>
      <c r="AJ179" s="126">
        <f t="shared" si="17"/>
        <v>262</v>
      </c>
      <c r="AK179" t="b">
        <f t="shared" si="23"/>
        <v>0</v>
      </c>
    </row>
    <row r="180" spans="1:37">
      <c r="A180" s="124">
        <v>178</v>
      </c>
      <c r="B180" s="125" t="s">
        <v>2385</v>
      </c>
      <c r="C180" s="125" t="s">
        <v>2404</v>
      </c>
      <c r="D180" s="125" t="s">
        <v>2296</v>
      </c>
      <c r="E180" s="127">
        <v>42763</v>
      </c>
      <c r="F180" s="128">
        <v>0.59027777777777779</v>
      </c>
      <c r="G180" s="127">
        <v>42815</v>
      </c>
      <c r="H180" s="128">
        <v>0.46527777777777773</v>
      </c>
      <c r="I180" s="126">
        <v>795</v>
      </c>
      <c r="J180" s="132">
        <v>781</v>
      </c>
      <c r="K180" s="145" t="str">
        <f t="shared" si="18"/>
        <v>G781</v>
      </c>
      <c r="L180" s="126">
        <v>309</v>
      </c>
      <c r="M180" s="145" t="str">
        <f t="shared" si="19"/>
        <v>R309</v>
      </c>
      <c r="N180" s="126">
        <v>893</v>
      </c>
      <c r="O180" s="145" t="str">
        <f t="shared" si="20"/>
        <v>G893</v>
      </c>
      <c r="P180" s="126">
        <v>488</v>
      </c>
      <c r="Q180" s="145" t="str">
        <f t="shared" si="21"/>
        <v>R488</v>
      </c>
      <c r="R180" s="126">
        <v>31.1</v>
      </c>
      <c r="S180" s="126">
        <v>26.2</v>
      </c>
      <c r="T180" s="126">
        <v>34.799999999999997</v>
      </c>
      <c r="U180" s="126">
        <v>8.1</v>
      </c>
      <c r="V180" s="126" t="s">
        <v>2195</v>
      </c>
      <c r="W180" s="129"/>
      <c r="X180" s="129" t="s">
        <v>2187</v>
      </c>
      <c r="Y180" s="129"/>
      <c r="Z180" s="126">
        <v>18.8</v>
      </c>
      <c r="AA180" s="126" t="s">
        <v>2250</v>
      </c>
      <c r="AB180" s="126">
        <v>15.4</v>
      </c>
      <c r="AC180" s="126">
        <v>1</v>
      </c>
      <c r="AD180" s="126"/>
      <c r="AH180" s="132">
        <f t="shared" si="16"/>
        <v>781</v>
      </c>
      <c r="AI180" t="b">
        <f t="shared" si="22"/>
        <v>0</v>
      </c>
      <c r="AJ180" s="126">
        <f t="shared" si="17"/>
        <v>309</v>
      </c>
      <c r="AK180" t="b">
        <f t="shared" si="23"/>
        <v>0</v>
      </c>
    </row>
    <row r="181" spans="1:37">
      <c r="A181" s="124">
        <v>179</v>
      </c>
      <c r="B181" s="125" t="s">
        <v>2385</v>
      </c>
      <c r="C181" s="125" t="s">
        <v>2405</v>
      </c>
      <c r="D181" s="125" t="s">
        <v>2296</v>
      </c>
      <c r="E181" s="127">
        <v>42763</v>
      </c>
      <c r="F181" s="128">
        <v>0.59027777777777779</v>
      </c>
      <c r="G181" s="127">
        <v>42815</v>
      </c>
      <c r="H181" s="128">
        <v>0.46875</v>
      </c>
      <c r="I181" s="126">
        <v>796</v>
      </c>
      <c r="J181" s="126">
        <v>451</v>
      </c>
      <c r="K181" s="145" t="str">
        <f t="shared" si="18"/>
        <v>G451</v>
      </c>
      <c r="L181" s="126">
        <v>32</v>
      </c>
      <c r="M181" s="145" t="str">
        <f t="shared" si="19"/>
        <v>R32</v>
      </c>
      <c r="N181" s="126">
        <v>826</v>
      </c>
      <c r="O181" s="145" t="str">
        <f t="shared" si="20"/>
        <v>G826</v>
      </c>
      <c r="P181" s="126">
        <v>273</v>
      </c>
      <c r="Q181" s="145" t="str">
        <f t="shared" si="21"/>
        <v>R273</v>
      </c>
      <c r="R181" s="126">
        <v>31.1</v>
      </c>
      <c r="S181" s="126">
        <v>22.5</v>
      </c>
      <c r="T181" s="126">
        <v>33.200000000000003</v>
      </c>
      <c r="U181" s="126">
        <v>7.1</v>
      </c>
      <c r="V181" s="126" t="s">
        <v>2187</v>
      </c>
      <c r="W181" s="129" t="s">
        <v>2187</v>
      </c>
      <c r="X181" s="129"/>
      <c r="Y181" s="129"/>
      <c r="Z181" s="126">
        <v>15.4</v>
      </c>
      <c r="AA181" s="126" t="s">
        <v>2250</v>
      </c>
      <c r="AB181" s="126">
        <v>11.8</v>
      </c>
      <c r="AC181" s="126">
        <v>1</v>
      </c>
      <c r="AD181" s="126"/>
      <c r="AH181" s="126">
        <f t="shared" si="16"/>
        <v>451</v>
      </c>
      <c r="AI181" t="b">
        <f t="shared" si="22"/>
        <v>0</v>
      </c>
      <c r="AJ181" s="126">
        <f t="shared" si="17"/>
        <v>32</v>
      </c>
      <c r="AK181" t="b">
        <f t="shared" si="23"/>
        <v>0</v>
      </c>
    </row>
    <row r="182" spans="1:37">
      <c r="A182" s="124">
        <v>180</v>
      </c>
      <c r="B182" s="125" t="s">
        <v>2385</v>
      </c>
      <c r="C182" s="125" t="s">
        <v>2406</v>
      </c>
      <c r="D182" s="125" t="s">
        <v>2296</v>
      </c>
      <c r="E182" s="127">
        <v>42763</v>
      </c>
      <c r="F182" s="128">
        <v>0.59375</v>
      </c>
      <c r="G182" s="127">
        <v>42815</v>
      </c>
      <c r="H182" s="128">
        <v>0.47916666666666669</v>
      </c>
      <c r="I182" s="126">
        <v>797</v>
      </c>
      <c r="J182" s="126">
        <v>360</v>
      </c>
      <c r="K182" s="145" t="str">
        <f t="shared" si="18"/>
        <v>G360</v>
      </c>
      <c r="L182" s="126">
        <v>268</v>
      </c>
      <c r="M182" s="145" t="str">
        <f t="shared" si="19"/>
        <v>R268</v>
      </c>
      <c r="N182" s="126">
        <v>783</v>
      </c>
      <c r="O182" s="145" t="str">
        <f t="shared" si="20"/>
        <v>G783</v>
      </c>
      <c r="P182" s="126">
        <v>301</v>
      </c>
      <c r="Q182" s="145" t="str">
        <f t="shared" si="21"/>
        <v>R301</v>
      </c>
      <c r="R182" s="126">
        <v>31.3</v>
      </c>
      <c r="S182" s="126">
        <v>20.399999999999999</v>
      </c>
      <c r="T182" s="126">
        <v>33.6</v>
      </c>
      <c r="U182" s="126">
        <v>5.3</v>
      </c>
      <c r="V182" s="126"/>
      <c r="W182" s="129"/>
      <c r="X182" s="129"/>
      <c r="Y182" s="129" t="s">
        <v>2187</v>
      </c>
      <c r="Z182" s="126">
        <v>35</v>
      </c>
      <c r="AA182" s="126" t="s">
        <v>2250</v>
      </c>
      <c r="AB182" s="126">
        <v>8.3000000000000007</v>
      </c>
      <c r="AC182" s="126">
        <v>0</v>
      </c>
      <c r="AD182" s="126"/>
      <c r="AH182" s="126">
        <f t="shared" si="16"/>
        <v>360</v>
      </c>
      <c r="AI182" t="b">
        <f t="shared" si="22"/>
        <v>0</v>
      </c>
      <c r="AJ182" s="126">
        <f t="shared" si="17"/>
        <v>268</v>
      </c>
      <c r="AK182" t="b">
        <f t="shared" si="23"/>
        <v>0</v>
      </c>
    </row>
    <row r="183" spans="1:37">
      <c r="A183" s="124">
        <v>181</v>
      </c>
      <c r="B183" s="125" t="s">
        <v>2385</v>
      </c>
      <c r="C183" s="125" t="s">
        <v>2407</v>
      </c>
      <c r="D183" s="125" t="s">
        <v>2296</v>
      </c>
      <c r="E183" s="127">
        <v>42763</v>
      </c>
      <c r="F183" s="128">
        <v>0.59722222222222221</v>
      </c>
      <c r="G183" s="127">
        <v>42815</v>
      </c>
      <c r="H183" s="128">
        <v>0.4826388888888889</v>
      </c>
      <c r="I183" s="126">
        <v>798</v>
      </c>
      <c r="J183" s="126">
        <v>458</v>
      </c>
      <c r="K183" s="145" t="str">
        <f t="shared" si="18"/>
        <v>G458</v>
      </c>
      <c r="L183" s="126">
        <v>587</v>
      </c>
      <c r="M183" s="145" t="str">
        <f t="shared" si="19"/>
        <v>R587</v>
      </c>
      <c r="N183" s="126">
        <v>551</v>
      </c>
      <c r="O183" s="145" t="str">
        <f t="shared" si="20"/>
        <v>G551</v>
      </c>
      <c r="P183" s="126">
        <v>291</v>
      </c>
      <c r="Q183" s="145" t="str">
        <f t="shared" si="21"/>
        <v>R291</v>
      </c>
      <c r="R183" s="126">
        <v>32.200000000000003</v>
      </c>
      <c r="S183" s="126">
        <v>19.8</v>
      </c>
      <c r="T183" s="126">
        <v>33.1</v>
      </c>
      <c r="U183" s="126">
        <v>7.7</v>
      </c>
      <c r="V183" s="126"/>
      <c r="W183" s="129"/>
      <c r="X183" s="129"/>
      <c r="Y183" s="129"/>
      <c r="Z183" s="126">
        <v>15.8</v>
      </c>
      <c r="AA183" s="126" t="s">
        <v>2250</v>
      </c>
      <c r="AB183" s="126">
        <v>11.4</v>
      </c>
      <c r="AC183" s="126">
        <v>1</v>
      </c>
      <c r="AD183" s="126"/>
      <c r="AH183" s="126">
        <f t="shared" si="16"/>
        <v>458</v>
      </c>
      <c r="AI183" t="b">
        <f t="shared" si="22"/>
        <v>0</v>
      </c>
      <c r="AJ183" s="126">
        <f t="shared" si="17"/>
        <v>587</v>
      </c>
      <c r="AK183" t="b">
        <f t="shared" si="23"/>
        <v>0</v>
      </c>
    </row>
    <row r="184" spans="1:37">
      <c r="A184" s="124">
        <v>182</v>
      </c>
      <c r="B184" s="125" t="s">
        <v>2385</v>
      </c>
      <c r="C184" s="125" t="s">
        <v>2408</v>
      </c>
      <c r="D184" s="125" t="s">
        <v>2296</v>
      </c>
      <c r="E184" s="127">
        <v>42763</v>
      </c>
      <c r="F184" s="128">
        <v>0.60069444444444442</v>
      </c>
      <c r="G184" s="127">
        <v>42815</v>
      </c>
      <c r="H184" s="128">
        <v>0.4861111111111111</v>
      </c>
      <c r="I184" s="126">
        <v>799</v>
      </c>
      <c r="J184" s="126">
        <v>403</v>
      </c>
      <c r="K184" s="145" t="str">
        <f t="shared" si="18"/>
        <v>G403</v>
      </c>
      <c r="L184" s="126">
        <v>444</v>
      </c>
      <c r="M184" s="145" t="str">
        <f t="shared" si="19"/>
        <v>R444</v>
      </c>
      <c r="N184" s="126">
        <v>818</v>
      </c>
      <c r="O184" s="145" t="str">
        <f t="shared" si="20"/>
        <v>G818</v>
      </c>
      <c r="P184" s="126">
        <v>537</v>
      </c>
      <c r="Q184" s="145" t="str">
        <f t="shared" si="21"/>
        <v>R537</v>
      </c>
      <c r="R184" s="126">
        <v>33.4</v>
      </c>
      <c r="S184" s="126">
        <v>16</v>
      </c>
      <c r="T184" s="126">
        <v>33.200000000000003</v>
      </c>
      <c r="U184" s="126">
        <v>7.1</v>
      </c>
      <c r="V184" s="126" t="s">
        <v>2206</v>
      </c>
      <c r="W184" s="129"/>
      <c r="X184" s="129"/>
      <c r="Y184" s="129"/>
      <c r="Z184" s="126">
        <v>15.8</v>
      </c>
      <c r="AA184" s="126" t="s">
        <v>2250</v>
      </c>
      <c r="AB184" s="126">
        <v>8.8000000000000007</v>
      </c>
      <c r="AC184" s="126">
        <v>1</v>
      </c>
      <c r="AD184" s="126"/>
      <c r="AH184" s="126">
        <f t="shared" si="16"/>
        <v>403</v>
      </c>
      <c r="AI184" t="b">
        <f t="shared" si="22"/>
        <v>0</v>
      </c>
      <c r="AJ184" s="126">
        <f t="shared" si="17"/>
        <v>444</v>
      </c>
      <c r="AK184" t="b">
        <f t="shared" si="23"/>
        <v>0</v>
      </c>
    </row>
    <row r="185" spans="1:37">
      <c r="A185" s="124">
        <v>183</v>
      </c>
      <c r="B185" s="125" t="s">
        <v>2385</v>
      </c>
      <c r="C185" s="125" t="s">
        <v>2409</v>
      </c>
      <c r="D185" s="125" t="s">
        <v>2296</v>
      </c>
      <c r="E185" s="127">
        <v>42763</v>
      </c>
      <c r="F185" s="128">
        <v>0.60416666666666663</v>
      </c>
      <c r="G185" s="127">
        <v>42815</v>
      </c>
      <c r="H185" s="128">
        <v>0.49305555555555558</v>
      </c>
      <c r="I185" s="126">
        <v>800</v>
      </c>
      <c r="J185" s="126">
        <v>585</v>
      </c>
      <c r="K185" s="145" t="str">
        <f t="shared" si="18"/>
        <v>G585</v>
      </c>
      <c r="L185" s="126">
        <v>568</v>
      </c>
      <c r="M185" s="145" t="str">
        <f t="shared" si="19"/>
        <v>R568</v>
      </c>
      <c r="N185" s="126">
        <v>896</v>
      </c>
      <c r="O185" s="145" t="str">
        <f t="shared" si="20"/>
        <v>G896</v>
      </c>
      <c r="P185" s="126">
        <v>290</v>
      </c>
      <c r="Q185" s="145" t="str">
        <f t="shared" si="21"/>
        <v>R290</v>
      </c>
      <c r="R185" s="126">
        <v>32.799999999999997</v>
      </c>
      <c r="S185" s="126">
        <v>21.1</v>
      </c>
      <c r="T185" s="126">
        <v>34.200000000000003</v>
      </c>
      <c r="U185" s="126">
        <v>5.7</v>
      </c>
      <c r="V185" s="126" t="s">
        <v>2319</v>
      </c>
      <c r="W185" s="129" t="s">
        <v>2238</v>
      </c>
      <c r="X185" s="129"/>
      <c r="Y185" s="129"/>
      <c r="Z185" s="126">
        <v>35.799999999999997</v>
      </c>
      <c r="AA185" s="126" t="s">
        <v>2228</v>
      </c>
      <c r="AB185" s="126">
        <v>11.4</v>
      </c>
      <c r="AC185" s="126">
        <v>1</v>
      </c>
      <c r="AD185" s="126"/>
      <c r="AH185" s="126">
        <f t="shared" si="16"/>
        <v>585</v>
      </c>
      <c r="AI185" t="b">
        <f t="shared" si="22"/>
        <v>0</v>
      </c>
      <c r="AJ185" s="126">
        <f t="shared" si="17"/>
        <v>568</v>
      </c>
      <c r="AK185" t="b">
        <f t="shared" si="23"/>
        <v>0</v>
      </c>
    </row>
    <row r="186" spans="1:37">
      <c r="A186" s="124">
        <v>184</v>
      </c>
      <c r="B186" s="125" t="s">
        <v>2385</v>
      </c>
      <c r="C186" s="125" t="s">
        <v>2410</v>
      </c>
      <c r="D186" s="125" t="s">
        <v>2296</v>
      </c>
      <c r="E186" s="127">
        <v>42763</v>
      </c>
      <c r="F186" s="128">
        <v>0.61111111111111105</v>
      </c>
      <c r="G186" s="127">
        <v>42815</v>
      </c>
      <c r="H186" s="128">
        <v>0.5</v>
      </c>
      <c r="I186" s="126">
        <v>801</v>
      </c>
      <c r="J186" s="126">
        <v>669</v>
      </c>
      <c r="K186" s="145" t="str">
        <f t="shared" si="18"/>
        <v>G669</v>
      </c>
      <c r="L186" s="132">
        <v>541</v>
      </c>
      <c r="M186" s="145" t="str">
        <f t="shared" si="19"/>
        <v>R541</v>
      </c>
      <c r="N186" s="126">
        <v>337</v>
      </c>
      <c r="O186" s="145" t="str">
        <f t="shared" si="20"/>
        <v>G337</v>
      </c>
      <c r="P186" s="126">
        <v>555</v>
      </c>
      <c r="Q186" s="145" t="str">
        <f t="shared" si="21"/>
        <v>R555</v>
      </c>
      <c r="R186" s="126">
        <v>27.3</v>
      </c>
      <c r="S186" s="126">
        <v>19</v>
      </c>
      <c r="T186" s="126">
        <v>32.6</v>
      </c>
      <c r="U186" s="126">
        <v>7.6</v>
      </c>
      <c r="V186" s="126" t="s">
        <v>2187</v>
      </c>
      <c r="W186" s="129"/>
      <c r="X186" s="129" t="s">
        <v>2179</v>
      </c>
      <c r="Y186" s="129"/>
      <c r="Z186" s="126">
        <v>16.399999999999999</v>
      </c>
      <c r="AA186" s="126" t="s">
        <v>2250</v>
      </c>
      <c r="AB186" s="126">
        <v>3.7</v>
      </c>
      <c r="AC186" s="126">
        <v>0</v>
      </c>
      <c r="AD186" s="126" t="s">
        <v>2411</v>
      </c>
      <c r="AH186" s="126">
        <f t="shared" si="16"/>
        <v>669</v>
      </c>
      <c r="AI186" t="b">
        <f t="shared" si="22"/>
        <v>0</v>
      </c>
      <c r="AJ186" s="132">
        <f t="shared" si="17"/>
        <v>541</v>
      </c>
      <c r="AK186" t="b">
        <f t="shared" si="23"/>
        <v>0</v>
      </c>
    </row>
    <row r="187" spans="1:37">
      <c r="A187" s="124">
        <v>185</v>
      </c>
      <c r="B187" s="125" t="s">
        <v>2385</v>
      </c>
      <c r="C187" s="125" t="s">
        <v>2412</v>
      </c>
      <c r="D187" s="125" t="s">
        <v>2306</v>
      </c>
      <c r="E187" s="127">
        <v>42763</v>
      </c>
      <c r="F187" s="128">
        <v>0.61805555555555558</v>
      </c>
      <c r="G187" s="127">
        <v>42815</v>
      </c>
      <c r="H187" s="128">
        <v>0.55555555555555558</v>
      </c>
      <c r="I187" s="126">
        <v>802</v>
      </c>
      <c r="J187" s="126">
        <v>423</v>
      </c>
      <c r="K187" s="145" t="str">
        <f t="shared" si="18"/>
        <v>G423</v>
      </c>
      <c r="L187" s="126">
        <v>51</v>
      </c>
      <c r="M187" s="145" t="str">
        <f t="shared" si="19"/>
        <v>R51</v>
      </c>
      <c r="N187" s="126">
        <v>564</v>
      </c>
      <c r="O187" s="145" t="str">
        <f t="shared" si="20"/>
        <v>G564</v>
      </c>
      <c r="P187" s="126">
        <v>539</v>
      </c>
      <c r="Q187" s="145" t="str">
        <f t="shared" si="21"/>
        <v>R539</v>
      </c>
      <c r="R187" s="126">
        <v>32.1</v>
      </c>
      <c r="S187" s="126">
        <v>26.1</v>
      </c>
      <c r="T187" s="126">
        <v>38.700000000000003</v>
      </c>
      <c r="U187" s="126">
        <v>9.6</v>
      </c>
      <c r="V187" s="126"/>
      <c r="W187" s="129" t="s">
        <v>2195</v>
      </c>
      <c r="X187" s="129"/>
      <c r="Y187" s="129"/>
      <c r="Z187" s="126">
        <v>29.4</v>
      </c>
      <c r="AA187" s="126" t="s">
        <v>2250</v>
      </c>
      <c r="AB187" s="126">
        <v>9.8000000000000007</v>
      </c>
      <c r="AC187" s="126">
        <v>0</v>
      </c>
      <c r="AD187" s="126"/>
      <c r="AH187" s="126">
        <f t="shared" si="16"/>
        <v>423</v>
      </c>
      <c r="AI187" t="b">
        <f t="shared" si="22"/>
        <v>0</v>
      </c>
      <c r="AJ187" s="126">
        <f t="shared" si="17"/>
        <v>51</v>
      </c>
      <c r="AK187" t="b">
        <f t="shared" si="23"/>
        <v>0</v>
      </c>
    </row>
    <row r="188" spans="1:37">
      <c r="A188" s="124">
        <v>186</v>
      </c>
      <c r="B188" s="125" t="s">
        <v>2385</v>
      </c>
      <c r="C188" s="125" t="s">
        <v>2413</v>
      </c>
      <c r="D188" s="125" t="s">
        <v>2306</v>
      </c>
      <c r="E188" s="127">
        <v>42763</v>
      </c>
      <c r="F188" s="128">
        <v>0.625</v>
      </c>
      <c r="G188" s="127">
        <v>42815</v>
      </c>
      <c r="H188" s="128">
        <v>0.5625</v>
      </c>
      <c r="I188" s="126">
        <v>803</v>
      </c>
      <c r="J188" s="126">
        <v>544</v>
      </c>
      <c r="K188" s="145" t="str">
        <f t="shared" si="18"/>
        <v>G544</v>
      </c>
      <c r="L188" s="126">
        <v>557</v>
      </c>
      <c r="M188" s="145" t="str">
        <f t="shared" si="19"/>
        <v>R557</v>
      </c>
      <c r="N188" s="126">
        <v>608</v>
      </c>
      <c r="O188" s="145" t="str">
        <f t="shared" si="20"/>
        <v>G608</v>
      </c>
      <c r="P188" s="126">
        <v>186</v>
      </c>
      <c r="Q188" s="145" t="str">
        <f t="shared" si="21"/>
        <v>R186</v>
      </c>
      <c r="R188" s="126">
        <v>31.3</v>
      </c>
      <c r="S188" s="126">
        <v>26.8</v>
      </c>
      <c r="T188" s="126">
        <v>36.5</v>
      </c>
      <c r="U188" s="126">
        <v>7</v>
      </c>
      <c r="V188" s="126" t="s">
        <v>2187</v>
      </c>
      <c r="W188" s="129" t="s">
        <v>2179</v>
      </c>
      <c r="X188" s="129"/>
      <c r="Y188" s="129"/>
      <c r="Z188" s="126">
        <v>45.4</v>
      </c>
      <c r="AA188" s="126" t="s">
        <v>2250</v>
      </c>
      <c r="AB188" s="126">
        <v>11.4</v>
      </c>
      <c r="AC188" s="126">
        <v>0</v>
      </c>
      <c r="AD188" s="126"/>
      <c r="AH188" s="126">
        <f t="shared" si="16"/>
        <v>544</v>
      </c>
      <c r="AI188" t="b">
        <f t="shared" si="22"/>
        <v>0</v>
      </c>
      <c r="AJ188" s="126">
        <f t="shared" si="17"/>
        <v>557</v>
      </c>
      <c r="AK188" t="b">
        <f t="shared" si="23"/>
        <v>0</v>
      </c>
    </row>
    <row r="189" spans="1:37">
      <c r="A189" s="124">
        <v>187</v>
      </c>
      <c r="B189" s="125" t="s">
        <v>2385</v>
      </c>
      <c r="C189" s="125" t="s">
        <v>2414</v>
      </c>
      <c r="D189" s="125" t="s">
        <v>2306</v>
      </c>
      <c r="E189" s="127">
        <v>42763</v>
      </c>
      <c r="F189" s="128">
        <v>0.62847222222222221</v>
      </c>
      <c r="G189" s="127">
        <v>42815</v>
      </c>
      <c r="H189" s="128">
        <v>0.56944444444444442</v>
      </c>
      <c r="I189" s="126">
        <v>804</v>
      </c>
      <c r="J189" s="126">
        <v>620</v>
      </c>
      <c r="K189" s="145" t="str">
        <f t="shared" si="18"/>
        <v>G620</v>
      </c>
      <c r="L189" s="126">
        <v>427</v>
      </c>
      <c r="M189" s="145" t="str">
        <f t="shared" si="19"/>
        <v>R427</v>
      </c>
      <c r="N189" s="126">
        <v>365</v>
      </c>
      <c r="O189" s="145" t="str">
        <f t="shared" si="20"/>
        <v>G365</v>
      </c>
      <c r="P189" s="187">
        <v>580</v>
      </c>
      <c r="Q189" s="145" t="str">
        <f t="shared" si="21"/>
        <v>R580</v>
      </c>
      <c r="R189" s="251">
        <v>31.3</v>
      </c>
      <c r="S189" s="251">
        <v>18.2</v>
      </c>
      <c r="T189" s="126">
        <v>34.700000000000003</v>
      </c>
      <c r="U189" s="126">
        <v>10.199999999999999</v>
      </c>
      <c r="V189" s="126"/>
      <c r="W189" s="129"/>
      <c r="X189" s="129"/>
      <c r="Y189" s="129"/>
      <c r="Z189" s="126">
        <v>39.4</v>
      </c>
      <c r="AA189" s="126" t="s">
        <v>2250</v>
      </c>
      <c r="AB189" s="126">
        <v>0.6</v>
      </c>
      <c r="AC189" s="126">
        <v>1</v>
      </c>
      <c r="AD189" s="126"/>
      <c r="AH189" s="126">
        <f t="shared" si="16"/>
        <v>620</v>
      </c>
      <c r="AI189" t="b">
        <f t="shared" si="22"/>
        <v>0</v>
      </c>
      <c r="AJ189" s="126">
        <f t="shared" si="17"/>
        <v>427</v>
      </c>
      <c r="AK189" t="b">
        <f t="shared" si="23"/>
        <v>0</v>
      </c>
    </row>
    <row r="190" spans="1:37">
      <c r="A190" s="124">
        <v>188</v>
      </c>
      <c r="B190" s="125" t="s">
        <v>2385</v>
      </c>
      <c r="C190" s="125" t="s">
        <v>2415</v>
      </c>
      <c r="D190" s="125" t="s">
        <v>2306</v>
      </c>
      <c r="E190" s="127">
        <v>42763</v>
      </c>
      <c r="F190" s="128">
        <v>0.63888888888888895</v>
      </c>
      <c r="G190" s="127">
        <v>42815</v>
      </c>
      <c r="H190" s="128">
        <v>0.57291666666666663</v>
      </c>
      <c r="I190" s="126">
        <v>805</v>
      </c>
      <c r="J190" s="126">
        <v>420</v>
      </c>
      <c r="K190" s="145" t="str">
        <f t="shared" si="18"/>
        <v>G420</v>
      </c>
      <c r="L190" s="126">
        <v>523</v>
      </c>
      <c r="M190" s="145" t="str">
        <f t="shared" si="19"/>
        <v>R523</v>
      </c>
      <c r="N190" s="126">
        <v>375</v>
      </c>
      <c r="O190" s="145" t="str">
        <f t="shared" si="20"/>
        <v>G375</v>
      </c>
      <c r="P190" s="126">
        <v>222</v>
      </c>
      <c r="Q190" s="145" t="str">
        <f t="shared" si="21"/>
        <v>R222</v>
      </c>
      <c r="R190" s="126">
        <v>31.8</v>
      </c>
      <c r="S190" s="126">
        <v>10.6</v>
      </c>
      <c r="T190" s="126">
        <v>36.5</v>
      </c>
      <c r="U190" s="126">
        <v>10.3</v>
      </c>
      <c r="V190" s="126" t="s">
        <v>2179</v>
      </c>
      <c r="W190" s="129" t="s">
        <v>2203</v>
      </c>
      <c r="X190" s="129"/>
      <c r="Y190" s="129"/>
      <c r="Z190" s="126">
        <v>14.4</v>
      </c>
      <c r="AA190" s="126" t="s">
        <v>2250</v>
      </c>
      <c r="AB190" s="126">
        <v>2.2999999999999998</v>
      </c>
      <c r="AC190" s="126">
        <v>0</v>
      </c>
      <c r="AD190" s="126" t="s">
        <v>2416</v>
      </c>
      <c r="AH190" s="126">
        <f t="shared" si="16"/>
        <v>420</v>
      </c>
      <c r="AI190" t="b">
        <f t="shared" si="22"/>
        <v>0</v>
      </c>
      <c r="AJ190" s="126">
        <f t="shared" si="17"/>
        <v>523</v>
      </c>
      <c r="AK190" t="b">
        <f t="shared" si="23"/>
        <v>0</v>
      </c>
    </row>
    <row r="191" spans="1:37">
      <c r="A191" s="124">
        <v>189</v>
      </c>
      <c r="B191" s="125" t="s">
        <v>2385</v>
      </c>
      <c r="C191" s="125" t="s">
        <v>2417</v>
      </c>
      <c r="D191" s="125" t="s">
        <v>2306</v>
      </c>
      <c r="E191" s="127">
        <v>42763</v>
      </c>
      <c r="F191" s="128">
        <v>0.64583333333333337</v>
      </c>
      <c r="G191" s="127">
        <v>42815</v>
      </c>
      <c r="H191" s="128">
        <v>0.57986111111111105</v>
      </c>
      <c r="I191" s="126">
        <v>806</v>
      </c>
      <c r="J191" s="132">
        <v>367</v>
      </c>
      <c r="K191" s="145" t="str">
        <f t="shared" si="18"/>
        <v>G367</v>
      </c>
      <c r="L191" s="126">
        <v>354</v>
      </c>
      <c r="M191" s="145" t="str">
        <f t="shared" si="19"/>
        <v>R354</v>
      </c>
      <c r="N191" s="126">
        <v>537</v>
      </c>
      <c r="O191" s="145" t="str">
        <f t="shared" si="20"/>
        <v>G537</v>
      </c>
      <c r="P191" s="126">
        <v>216</v>
      </c>
      <c r="Q191" s="145" t="str">
        <f t="shared" si="21"/>
        <v>R216</v>
      </c>
      <c r="R191" s="126">
        <v>27.3</v>
      </c>
      <c r="S191" s="126">
        <v>19.7</v>
      </c>
      <c r="T191" s="126">
        <v>33.9</v>
      </c>
      <c r="U191" s="126">
        <v>7.5</v>
      </c>
      <c r="V191" s="126" t="s">
        <v>2234</v>
      </c>
      <c r="W191" s="129" t="s">
        <v>2187</v>
      </c>
      <c r="X191" s="129"/>
      <c r="Y191" s="129" t="s">
        <v>2187</v>
      </c>
      <c r="Z191" s="126">
        <v>7</v>
      </c>
      <c r="AA191" s="126" t="s">
        <v>2250</v>
      </c>
      <c r="AB191" s="126">
        <v>0.6</v>
      </c>
      <c r="AC191" s="126">
        <v>1</v>
      </c>
      <c r="AD191" s="126"/>
      <c r="AH191" s="132">
        <f t="shared" si="16"/>
        <v>367</v>
      </c>
      <c r="AI191" t="b">
        <f t="shared" si="22"/>
        <v>0</v>
      </c>
      <c r="AJ191" s="126">
        <f t="shared" si="17"/>
        <v>354</v>
      </c>
      <c r="AK191" t="b">
        <f t="shared" si="23"/>
        <v>0</v>
      </c>
    </row>
    <row r="192" spans="1:37">
      <c r="A192" s="124">
        <v>190</v>
      </c>
      <c r="B192" s="125" t="s">
        <v>2385</v>
      </c>
      <c r="C192" s="125" t="s">
        <v>2418</v>
      </c>
      <c r="D192" s="125" t="s">
        <v>2306</v>
      </c>
      <c r="E192" s="127">
        <v>42763</v>
      </c>
      <c r="F192" s="128">
        <v>0.64583333333333337</v>
      </c>
      <c r="G192" s="127">
        <v>42815</v>
      </c>
      <c r="H192" s="128">
        <v>0.58680555555555558</v>
      </c>
      <c r="I192" s="126">
        <v>807</v>
      </c>
      <c r="J192" s="126">
        <v>526</v>
      </c>
      <c r="K192" s="145" t="str">
        <f t="shared" si="18"/>
        <v>G526</v>
      </c>
      <c r="L192" s="126">
        <v>164</v>
      </c>
      <c r="M192" s="145" t="str">
        <f t="shared" si="19"/>
        <v>R164</v>
      </c>
      <c r="N192" s="126">
        <v>393</v>
      </c>
      <c r="O192" s="145" t="str">
        <f t="shared" si="20"/>
        <v>G393</v>
      </c>
      <c r="P192" s="126">
        <v>232</v>
      </c>
      <c r="Q192" s="145" t="str">
        <f t="shared" si="21"/>
        <v>R232</v>
      </c>
      <c r="R192" s="126">
        <v>31.4</v>
      </c>
      <c r="S192" s="126">
        <v>15.3</v>
      </c>
      <c r="T192" s="126">
        <v>36.700000000000003</v>
      </c>
      <c r="U192" s="126">
        <v>11.8</v>
      </c>
      <c r="V192" s="126"/>
      <c r="W192" s="129" t="s">
        <v>2195</v>
      </c>
      <c r="X192" s="129"/>
      <c r="Y192" s="129"/>
      <c r="Z192" s="126">
        <v>17.399999999999999</v>
      </c>
      <c r="AA192" s="126" t="s">
        <v>2250</v>
      </c>
      <c r="AB192" s="126">
        <v>9.5</v>
      </c>
      <c r="AC192" s="126">
        <v>0</v>
      </c>
      <c r="AD192" s="126"/>
      <c r="AH192" s="126">
        <f t="shared" si="16"/>
        <v>526</v>
      </c>
      <c r="AI192" t="b">
        <f t="shared" si="22"/>
        <v>0</v>
      </c>
      <c r="AJ192" s="126">
        <f t="shared" si="17"/>
        <v>164</v>
      </c>
      <c r="AK192" t="b">
        <f t="shared" si="23"/>
        <v>0</v>
      </c>
    </row>
    <row r="193" spans="1:37">
      <c r="A193" s="124">
        <v>191</v>
      </c>
      <c r="B193" s="125" t="s">
        <v>2385</v>
      </c>
      <c r="C193" s="125" t="s">
        <v>2419</v>
      </c>
      <c r="D193" s="125" t="s">
        <v>2306</v>
      </c>
      <c r="E193" s="127">
        <v>42763</v>
      </c>
      <c r="F193" s="128">
        <v>0.66319444444444442</v>
      </c>
      <c r="G193" s="127">
        <v>42815</v>
      </c>
      <c r="H193" s="128">
        <v>0.59027777777777779</v>
      </c>
      <c r="I193" s="126">
        <v>808</v>
      </c>
      <c r="J193" s="126">
        <v>522</v>
      </c>
      <c r="K193" s="145" t="str">
        <f t="shared" si="18"/>
        <v>G522</v>
      </c>
      <c r="L193" s="126">
        <v>336</v>
      </c>
      <c r="M193" s="145" t="str">
        <f t="shared" si="19"/>
        <v>R336</v>
      </c>
      <c r="N193" s="126">
        <v>417</v>
      </c>
      <c r="O193" s="145" t="str">
        <f t="shared" si="20"/>
        <v>G417</v>
      </c>
      <c r="P193" s="126">
        <v>387</v>
      </c>
      <c r="Q193" s="145" t="str">
        <f t="shared" si="21"/>
        <v>R387</v>
      </c>
      <c r="R193" s="126">
        <v>31.5</v>
      </c>
      <c r="S193" s="126">
        <v>15.4</v>
      </c>
      <c r="T193" s="126">
        <v>38.5</v>
      </c>
      <c r="U193" s="126">
        <v>9.3000000000000007</v>
      </c>
      <c r="V193" s="126"/>
      <c r="W193" s="129" t="s">
        <v>2195</v>
      </c>
      <c r="X193" s="129"/>
      <c r="Y193" s="129"/>
      <c r="Z193" s="126">
        <v>29.8</v>
      </c>
      <c r="AA193" s="126" t="s">
        <v>2250</v>
      </c>
      <c r="AB193" s="126">
        <v>12.4</v>
      </c>
      <c r="AC193" s="126">
        <v>0</v>
      </c>
      <c r="AD193" s="126"/>
      <c r="AH193" s="126">
        <f t="shared" si="16"/>
        <v>522</v>
      </c>
      <c r="AI193" t="b">
        <f t="shared" si="22"/>
        <v>0</v>
      </c>
      <c r="AJ193" s="126">
        <f t="shared" si="17"/>
        <v>336</v>
      </c>
      <c r="AK193" t="b">
        <f t="shared" si="23"/>
        <v>0</v>
      </c>
    </row>
    <row r="194" spans="1:37">
      <c r="A194" s="124">
        <v>192</v>
      </c>
      <c r="B194" s="125" t="s">
        <v>2385</v>
      </c>
      <c r="C194" s="125" t="s">
        <v>2420</v>
      </c>
      <c r="D194" s="125" t="s">
        <v>2306</v>
      </c>
      <c r="E194" s="127">
        <v>42763</v>
      </c>
      <c r="F194" s="128">
        <v>0.64930555555555558</v>
      </c>
      <c r="G194" s="127">
        <v>42815</v>
      </c>
      <c r="H194" s="128">
        <v>0.59722222222222221</v>
      </c>
      <c r="I194" s="126">
        <v>809</v>
      </c>
      <c r="J194" s="126">
        <v>591</v>
      </c>
      <c r="K194" s="145" t="str">
        <f t="shared" si="18"/>
        <v>G591</v>
      </c>
      <c r="L194" s="126">
        <v>263</v>
      </c>
      <c r="M194" s="145" t="str">
        <f t="shared" si="19"/>
        <v>R263</v>
      </c>
      <c r="N194" s="132">
        <v>297</v>
      </c>
      <c r="O194" s="145" t="str">
        <f t="shared" si="20"/>
        <v>G297</v>
      </c>
      <c r="P194" s="126">
        <v>346</v>
      </c>
      <c r="Q194" s="145" t="str">
        <f t="shared" si="21"/>
        <v>R346</v>
      </c>
      <c r="R194" s="126">
        <v>33.1</v>
      </c>
      <c r="S194" s="126">
        <v>8.6999999999999993</v>
      </c>
      <c r="T194" s="126">
        <v>33.5</v>
      </c>
      <c r="U194" s="126">
        <v>9.8000000000000007</v>
      </c>
      <c r="V194" s="126"/>
      <c r="W194" s="129" t="s">
        <v>2195</v>
      </c>
      <c r="X194" s="129"/>
      <c r="Y194" s="129"/>
      <c r="Z194" s="126">
        <v>37.799999999999997</v>
      </c>
      <c r="AA194" s="126" t="s">
        <v>2250</v>
      </c>
      <c r="AB194" s="126">
        <v>3.6</v>
      </c>
      <c r="AC194" s="126">
        <v>0</v>
      </c>
      <c r="AD194" s="126"/>
      <c r="AH194" s="126">
        <f t="shared" si="16"/>
        <v>591</v>
      </c>
      <c r="AI194" t="b">
        <f t="shared" si="22"/>
        <v>0</v>
      </c>
      <c r="AJ194" s="126">
        <f t="shared" si="17"/>
        <v>263</v>
      </c>
      <c r="AK194" t="b">
        <f t="shared" si="23"/>
        <v>0</v>
      </c>
    </row>
    <row r="195" spans="1:37">
      <c r="A195" s="124">
        <v>193</v>
      </c>
      <c r="B195" s="136" t="s">
        <v>2176</v>
      </c>
      <c r="C195" s="136" t="s">
        <v>2445</v>
      </c>
      <c r="D195" s="125" t="s">
        <v>2455</v>
      </c>
      <c r="E195" s="127">
        <v>42769</v>
      </c>
      <c r="F195" s="128">
        <v>0.4375</v>
      </c>
      <c r="G195" s="127">
        <v>42813</v>
      </c>
      <c r="H195" s="128">
        <v>0.68055555555555547</v>
      </c>
      <c r="I195" s="126">
        <v>933</v>
      </c>
      <c r="J195" s="126">
        <v>863</v>
      </c>
      <c r="K195" s="145" t="str">
        <f t="shared" si="18"/>
        <v>G863</v>
      </c>
      <c r="L195" s="126">
        <v>125</v>
      </c>
      <c r="M195" s="145" t="str">
        <f t="shared" si="19"/>
        <v>R125</v>
      </c>
      <c r="N195" s="126">
        <v>584</v>
      </c>
      <c r="O195" s="145" t="str">
        <f t="shared" si="20"/>
        <v>G584</v>
      </c>
      <c r="P195" s="126">
        <v>364</v>
      </c>
      <c r="Q195" s="145" t="str">
        <f t="shared" si="21"/>
        <v>R364</v>
      </c>
      <c r="R195" s="126">
        <v>23.9</v>
      </c>
      <c r="S195" s="126">
        <v>28</v>
      </c>
      <c r="T195" s="126">
        <v>34</v>
      </c>
      <c r="U195" s="126">
        <v>16.8</v>
      </c>
      <c r="V195" s="126" t="s">
        <v>2187</v>
      </c>
      <c r="W195" s="129"/>
      <c r="X195" s="129" t="s">
        <v>2187</v>
      </c>
      <c r="Y195" s="129"/>
      <c r="Z195" s="126">
        <v>12.2</v>
      </c>
      <c r="AA195" s="126" t="s">
        <v>2250</v>
      </c>
      <c r="AB195" s="126">
        <v>15.2</v>
      </c>
      <c r="AC195" s="126">
        <v>1</v>
      </c>
      <c r="AD195" s="126"/>
      <c r="AH195" s="126">
        <f t="shared" ref="AH195:AH222" si="24">J195</f>
        <v>863</v>
      </c>
      <c r="AI195" t="b">
        <f t="shared" si="22"/>
        <v>0</v>
      </c>
      <c r="AJ195" s="126">
        <f t="shared" ref="AJ195:AJ222" si="25">L195</f>
        <v>125</v>
      </c>
      <c r="AK195" t="b">
        <f t="shared" si="23"/>
        <v>0</v>
      </c>
    </row>
    <row r="196" spans="1:37">
      <c r="A196" s="124">
        <v>194</v>
      </c>
      <c r="B196" s="136" t="s">
        <v>2176</v>
      </c>
      <c r="C196" s="136" t="s">
        <v>2438</v>
      </c>
      <c r="D196" s="136" t="s">
        <v>2454</v>
      </c>
      <c r="E196" s="127">
        <v>42769</v>
      </c>
      <c r="F196" s="128">
        <v>0.41319444444444442</v>
      </c>
      <c r="G196" s="127">
        <v>42813</v>
      </c>
      <c r="H196" s="128">
        <v>0.71875</v>
      </c>
      <c r="I196" s="126">
        <v>929</v>
      </c>
      <c r="J196" s="126">
        <v>615</v>
      </c>
      <c r="K196" s="145" t="str">
        <f t="shared" ref="K196:K222" si="26">_xlfn.TEXTJOIN(,TRUE, "G",J196)</f>
        <v>G615</v>
      </c>
      <c r="L196" s="126">
        <v>289</v>
      </c>
      <c r="M196" s="145" t="str">
        <f t="shared" ref="M196:M222" si="27">_xlfn.TEXTJOIN(,TRUE, "R",L196)</f>
        <v>R289</v>
      </c>
      <c r="N196" s="126">
        <v>713</v>
      </c>
      <c r="O196" s="145" t="str">
        <f t="shared" ref="O196:O222" si="28">_xlfn.TEXTJOIN(,TRUE, "G",N196)</f>
        <v>G713</v>
      </c>
      <c r="P196" s="126">
        <v>167</v>
      </c>
      <c r="Q196" s="145" t="str">
        <f t="shared" ref="Q196:Q222" si="29">_xlfn.TEXTJOIN(,TRUE, "R",P196)</f>
        <v>R167</v>
      </c>
      <c r="R196" s="126">
        <v>23.9</v>
      </c>
      <c r="S196" s="126">
        <v>25.1</v>
      </c>
      <c r="T196" s="126">
        <v>34.700000000000003</v>
      </c>
      <c r="U196" s="126">
        <v>14.1</v>
      </c>
      <c r="V196" s="126" t="s">
        <v>2187</v>
      </c>
      <c r="W196" s="129" t="s">
        <v>2187</v>
      </c>
      <c r="X196" s="129" t="s">
        <v>2187</v>
      </c>
      <c r="Y196" s="129" t="s">
        <v>2187</v>
      </c>
      <c r="Z196" s="126">
        <v>7.9</v>
      </c>
      <c r="AA196" s="126" t="s">
        <v>2250</v>
      </c>
      <c r="AB196" s="126">
        <v>7.9</v>
      </c>
      <c r="AC196" s="126">
        <v>1</v>
      </c>
      <c r="AD196" s="126"/>
      <c r="AH196" s="126">
        <f t="shared" si="24"/>
        <v>615</v>
      </c>
      <c r="AI196" t="b">
        <f t="shared" ref="AI196:AI259" si="30">COUNTIF($AH$3:$AH$443, AH196)&gt;1</f>
        <v>0</v>
      </c>
      <c r="AJ196" s="126">
        <f t="shared" si="25"/>
        <v>289</v>
      </c>
      <c r="AK196" t="b">
        <f t="shared" ref="AK196:AK259" si="31">COUNTIF($AJ$3:$AJ$443, AJ196)&gt;1</f>
        <v>0</v>
      </c>
    </row>
    <row r="197" spans="1:37">
      <c r="A197" s="124">
        <v>195</v>
      </c>
      <c r="B197" s="136" t="s">
        <v>2176</v>
      </c>
      <c r="C197" s="136" t="s">
        <v>2430</v>
      </c>
      <c r="D197" s="136" t="s">
        <v>2453</v>
      </c>
      <c r="E197" s="127">
        <v>42769</v>
      </c>
      <c r="F197" s="128">
        <v>0.46180555555555558</v>
      </c>
      <c r="G197" s="127">
        <v>42814</v>
      </c>
      <c r="H197" s="128">
        <v>0.42708333333333331</v>
      </c>
      <c r="I197" s="126">
        <v>935</v>
      </c>
      <c r="J197" s="126">
        <v>821</v>
      </c>
      <c r="K197" s="145" t="str">
        <f t="shared" si="26"/>
        <v>G821</v>
      </c>
      <c r="L197" s="126">
        <v>378</v>
      </c>
      <c r="M197" s="145" t="str">
        <f t="shared" si="27"/>
        <v>R378</v>
      </c>
      <c r="N197" s="126">
        <v>525</v>
      </c>
      <c r="O197" s="145" t="str">
        <f t="shared" si="28"/>
        <v>G525</v>
      </c>
      <c r="P197" s="126">
        <v>25</v>
      </c>
      <c r="Q197" s="145" t="str">
        <f t="shared" si="29"/>
        <v>R25</v>
      </c>
      <c r="R197" s="126">
        <v>25.3</v>
      </c>
      <c r="S197" s="126">
        <v>26.7</v>
      </c>
      <c r="T197" s="132">
        <v>23.4</v>
      </c>
      <c r="U197" s="132">
        <v>32.700000000000003</v>
      </c>
      <c r="V197" s="126" t="s">
        <v>2187</v>
      </c>
      <c r="W197" s="129" t="s">
        <v>2234</v>
      </c>
      <c r="X197" s="129" t="s">
        <v>2187</v>
      </c>
      <c r="Y197" s="129"/>
      <c r="Z197" s="126">
        <v>5.13</v>
      </c>
      <c r="AA197" s="126" t="s">
        <v>2250</v>
      </c>
      <c r="AB197" s="126">
        <v>5.13</v>
      </c>
      <c r="AC197" s="126">
        <v>1</v>
      </c>
      <c r="AD197" s="126"/>
      <c r="AH197" s="126">
        <f t="shared" si="24"/>
        <v>821</v>
      </c>
      <c r="AI197" t="b">
        <f t="shared" si="30"/>
        <v>0</v>
      </c>
      <c r="AJ197" s="126">
        <f t="shared" si="25"/>
        <v>378</v>
      </c>
      <c r="AK197" t="b">
        <f t="shared" si="31"/>
        <v>0</v>
      </c>
    </row>
    <row r="198" spans="1:37">
      <c r="A198" s="124">
        <v>196</v>
      </c>
      <c r="B198" s="136" t="s">
        <v>2176</v>
      </c>
      <c r="C198" s="125" t="s">
        <v>2421</v>
      </c>
      <c r="D198" s="136" t="s">
        <v>2452</v>
      </c>
      <c r="E198" s="127">
        <v>42769</v>
      </c>
      <c r="F198" s="128">
        <v>0.44791666666666669</v>
      </c>
      <c r="G198" s="127">
        <v>42814</v>
      </c>
      <c r="H198" s="128">
        <v>0.39583333333333331</v>
      </c>
      <c r="I198" s="126">
        <v>934</v>
      </c>
      <c r="J198" s="126">
        <v>754</v>
      </c>
      <c r="K198" s="145" t="str">
        <f t="shared" si="26"/>
        <v>G754</v>
      </c>
      <c r="L198" s="126">
        <v>375</v>
      </c>
      <c r="M198" s="145" t="str">
        <f t="shared" si="27"/>
        <v>R375</v>
      </c>
      <c r="N198" s="126">
        <v>886</v>
      </c>
      <c r="O198" s="145" t="str">
        <f t="shared" si="28"/>
        <v>G886</v>
      </c>
      <c r="P198" s="126">
        <v>362</v>
      </c>
      <c r="Q198" s="145" t="str">
        <f t="shared" si="29"/>
        <v>R362</v>
      </c>
      <c r="R198" s="126">
        <v>26.9</v>
      </c>
      <c r="S198" s="126">
        <v>20.100000000000001</v>
      </c>
      <c r="T198" s="126">
        <v>23.6</v>
      </c>
      <c r="U198" s="126">
        <v>27.4</v>
      </c>
      <c r="V198" s="126" t="s">
        <v>2187</v>
      </c>
      <c r="W198" s="129"/>
      <c r="X198" s="129"/>
      <c r="Y198" s="129"/>
      <c r="Z198" s="126">
        <v>17.399999999999999</v>
      </c>
      <c r="AA198" s="126" t="s">
        <v>2250</v>
      </c>
      <c r="AB198" s="126">
        <v>13.8</v>
      </c>
      <c r="AC198" s="126">
        <v>1</v>
      </c>
      <c r="AD198" s="126" t="s">
        <v>2422</v>
      </c>
      <c r="AH198" s="126">
        <f t="shared" si="24"/>
        <v>754</v>
      </c>
      <c r="AI198" t="b">
        <f t="shared" si="30"/>
        <v>0</v>
      </c>
      <c r="AJ198" s="126">
        <f t="shared" si="25"/>
        <v>375</v>
      </c>
      <c r="AK198" t="b">
        <f t="shared" si="31"/>
        <v>0</v>
      </c>
    </row>
    <row r="199" spans="1:37">
      <c r="A199" s="124">
        <v>197</v>
      </c>
      <c r="B199" s="136" t="s">
        <v>2176</v>
      </c>
      <c r="C199" s="136" t="s">
        <v>2431</v>
      </c>
      <c r="D199" s="136" t="s">
        <v>2453</v>
      </c>
      <c r="E199" s="127">
        <v>42769</v>
      </c>
      <c r="F199" s="128">
        <v>0.45833333333333331</v>
      </c>
      <c r="G199" s="127">
        <v>42814</v>
      </c>
      <c r="H199" s="128">
        <v>0.42708333333333331</v>
      </c>
      <c r="I199" s="126">
        <v>935</v>
      </c>
      <c r="J199" s="126">
        <v>715</v>
      </c>
      <c r="K199" s="145" t="str">
        <f t="shared" si="26"/>
        <v>G715</v>
      </c>
      <c r="L199" s="126">
        <v>219</v>
      </c>
      <c r="M199" s="145" t="str">
        <f t="shared" si="27"/>
        <v>R219</v>
      </c>
      <c r="N199" s="126">
        <v>388</v>
      </c>
      <c r="O199" s="145" t="str">
        <f t="shared" si="28"/>
        <v>G388</v>
      </c>
      <c r="P199" s="126">
        <v>370</v>
      </c>
      <c r="Q199" s="145" t="str">
        <f t="shared" si="29"/>
        <v>R370</v>
      </c>
      <c r="R199" s="126">
        <v>24.5</v>
      </c>
      <c r="S199" s="126">
        <v>26.6</v>
      </c>
      <c r="T199" s="146">
        <v>24.3</v>
      </c>
      <c r="U199" s="132">
        <v>19.100000000000001</v>
      </c>
      <c r="V199" s="126" t="s">
        <v>2187</v>
      </c>
      <c r="W199" s="129" t="s">
        <v>2230</v>
      </c>
      <c r="X199" s="129" t="s">
        <v>2187</v>
      </c>
      <c r="Y199" s="129" t="s">
        <v>2187</v>
      </c>
      <c r="Z199" s="126">
        <v>5.13</v>
      </c>
      <c r="AA199" s="126" t="s">
        <v>2250</v>
      </c>
      <c r="AB199" s="126">
        <v>5.13</v>
      </c>
      <c r="AC199" s="126">
        <v>1</v>
      </c>
      <c r="AD199" s="126"/>
      <c r="AH199" s="126">
        <f t="shared" si="24"/>
        <v>715</v>
      </c>
      <c r="AI199" t="b">
        <f t="shared" si="30"/>
        <v>0</v>
      </c>
      <c r="AJ199" s="126">
        <f t="shared" si="25"/>
        <v>219</v>
      </c>
      <c r="AK199" t="b">
        <f t="shared" si="31"/>
        <v>0</v>
      </c>
    </row>
    <row r="200" spans="1:37">
      <c r="A200" s="124">
        <v>198</v>
      </c>
      <c r="B200" s="136" t="s">
        <v>2176</v>
      </c>
      <c r="C200" s="136" t="s">
        <v>2439</v>
      </c>
      <c r="D200" s="136" t="s">
        <v>2454</v>
      </c>
      <c r="E200" s="127">
        <v>42769</v>
      </c>
      <c r="F200" s="128">
        <v>0.40625</v>
      </c>
      <c r="G200" s="127">
        <v>42813</v>
      </c>
      <c r="H200" s="128">
        <v>0.71875</v>
      </c>
      <c r="I200" s="126">
        <v>929</v>
      </c>
      <c r="J200" s="126">
        <v>785</v>
      </c>
      <c r="K200" s="145" t="str">
        <f t="shared" si="26"/>
        <v>G785</v>
      </c>
      <c r="L200" s="126">
        <v>463</v>
      </c>
      <c r="M200" s="145" t="str">
        <f t="shared" si="27"/>
        <v>R463</v>
      </c>
      <c r="N200" s="126">
        <v>462</v>
      </c>
      <c r="O200" s="145" t="str">
        <f t="shared" si="28"/>
        <v>G462</v>
      </c>
      <c r="P200" s="126">
        <v>168</v>
      </c>
      <c r="Q200" s="145" t="str">
        <f t="shared" si="29"/>
        <v>R168</v>
      </c>
      <c r="R200" s="126">
        <v>22.9</v>
      </c>
      <c r="S200" s="126">
        <v>26.9</v>
      </c>
      <c r="T200" s="126">
        <v>32</v>
      </c>
      <c r="U200" s="126">
        <v>14.9</v>
      </c>
      <c r="V200" s="126" t="s">
        <v>2187</v>
      </c>
      <c r="W200" s="129"/>
      <c r="X200" s="129" t="s">
        <v>2187</v>
      </c>
      <c r="Y200" s="129" t="s">
        <v>2187</v>
      </c>
      <c r="Z200" s="126">
        <v>7.9</v>
      </c>
      <c r="AA200" s="126" t="s">
        <v>2250</v>
      </c>
      <c r="AB200" s="126">
        <v>7.9</v>
      </c>
      <c r="AC200" s="126">
        <v>1</v>
      </c>
      <c r="AD200" s="126"/>
      <c r="AH200" s="126">
        <f t="shared" si="24"/>
        <v>785</v>
      </c>
      <c r="AI200" t="b">
        <f t="shared" si="30"/>
        <v>0</v>
      </c>
      <c r="AJ200" s="126">
        <f t="shared" si="25"/>
        <v>463</v>
      </c>
      <c r="AK200" t="b">
        <f t="shared" si="31"/>
        <v>0</v>
      </c>
    </row>
    <row r="201" spans="1:37">
      <c r="A201" s="124">
        <v>199</v>
      </c>
      <c r="B201" s="136" t="s">
        <v>2176</v>
      </c>
      <c r="C201" s="136" t="s">
        <v>2423</v>
      </c>
      <c r="D201" s="136" t="s">
        <v>2452</v>
      </c>
      <c r="E201" s="127">
        <v>42769</v>
      </c>
      <c r="F201" s="128">
        <v>0.44444444444444442</v>
      </c>
      <c r="G201" s="127">
        <v>42814</v>
      </c>
      <c r="H201" s="128">
        <v>0.39583333333333331</v>
      </c>
      <c r="I201" s="126">
        <v>934</v>
      </c>
      <c r="J201" s="126">
        <v>877</v>
      </c>
      <c r="K201" s="145" t="str">
        <f t="shared" si="26"/>
        <v>G877</v>
      </c>
      <c r="L201" s="126">
        <v>339</v>
      </c>
      <c r="M201" s="145" t="str">
        <f t="shared" si="27"/>
        <v>R339</v>
      </c>
      <c r="N201" s="126">
        <v>712</v>
      </c>
      <c r="O201" s="145" t="str">
        <f t="shared" si="28"/>
        <v>G712</v>
      </c>
      <c r="P201" s="126">
        <v>369</v>
      </c>
      <c r="Q201" s="145" t="str">
        <f t="shared" si="29"/>
        <v>R369</v>
      </c>
      <c r="R201" s="126">
        <v>25.4</v>
      </c>
      <c r="S201" s="126">
        <v>26.6</v>
      </c>
      <c r="T201" s="126">
        <v>23.7</v>
      </c>
      <c r="U201" s="126">
        <v>9.6999999999999993</v>
      </c>
      <c r="V201" s="126" t="s">
        <v>2187</v>
      </c>
      <c r="W201" s="129" t="s">
        <v>2187</v>
      </c>
      <c r="X201" s="129"/>
      <c r="Y201" s="129" t="s">
        <v>2187</v>
      </c>
      <c r="Z201" s="126">
        <v>17.399999999999999</v>
      </c>
      <c r="AA201" s="126" t="s">
        <v>2250</v>
      </c>
      <c r="AB201" s="126">
        <v>13.8</v>
      </c>
      <c r="AC201" s="126">
        <v>1</v>
      </c>
      <c r="AD201" s="126"/>
      <c r="AH201" s="126">
        <f t="shared" si="24"/>
        <v>877</v>
      </c>
      <c r="AI201" t="b">
        <f t="shared" si="30"/>
        <v>0</v>
      </c>
      <c r="AJ201" s="126">
        <f t="shared" si="25"/>
        <v>339</v>
      </c>
      <c r="AK201" t="b">
        <f t="shared" si="31"/>
        <v>0</v>
      </c>
    </row>
    <row r="202" spans="1:37">
      <c r="A202" s="124">
        <v>200</v>
      </c>
      <c r="B202" s="136" t="s">
        <v>2176</v>
      </c>
      <c r="C202" s="136" t="s">
        <v>2446</v>
      </c>
      <c r="D202" s="125" t="s">
        <v>2455</v>
      </c>
      <c r="E202" s="127">
        <v>42769</v>
      </c>
      <c r="F202" s="128">
        <v>0.44097222222222227</v>
      </c>
      <c r="G202" s="127">
        <v>42813</v>
      </c>
      <c r="H202" s="128">
        <v>0.68055555555555547</v>
      </c>
      <c r="I202" s="126">
        <v>933</v>
      </c>
      <c r="J202" s="126">
        <v>816</v>
      </c>
      <c r="K202" s="145" t="str">
        <f t="shared" si="26"/>
        <v>G816</v>
      </c>
      <c r="L202" s="126">
        <v>303</v>
      </c>
      <c r="M202" s="145" t="str">
        <f t="shared" si="27"/>
        <v>R303</v>
      </c>
      <c r="N202" s="126">
        <v>709</v>
      </c>
      <c r="O202" s="145" t="str">
        <f t="shared" si="28"/>
        <v>G709</v>
      </c>
      <c r="P202" s="126">
        <v>359</v>
      </c>
      <c r="Q202" s="145" t="str">
        <f t="shared" si="29"/>
        <v>R359</v>
      </c>
      <c r="R202" s="126">
        <v>25.7</v>
      </c>
      <c r="S202" s="126">
        <v>27.2</v>
      </c>
      <c r="T202" s="126">
        <v>30.1</v>
      </c>
      <c r="U202" s="126">
        <v>18.399999999999999</v>
      </c>
      <c r="V202" s="126" t="s">
        <v>2187</v>
      </c>
      <c r="W202" s="129" t="s">
        <v>2187</v>
      </c>
      <c r="X202" s="129" t="s">
        <v>2187</v>
      </c>
      <c r="Y202" s="129" t="s">
        <v>2187</v>
      </c>
      <c r="Z202" s="126">
        <v>12.2</v>
      </c>
      <c r="AA202" s="126" t="s">
        <v>2250</v>
      </c>
      <c r="AB202" s="126">
        <v>15.2</v>
      </c>
      <c r="AC202" s="126">
        <v>1</v>
      </c>
      <c r="AD202" s="126"/>
      <c r="AH202" s="126">
        <f t="shared" si="24"/>
        <v>816</v>
      </c>
      <c r="AI202" t="b">
        <f t="shared" si="30"/>
        <v>0</v>
      </c>
      <c r="AJ202" s="126">
        <f t="shared" si="25"/>
        <v>303</v>
      </c>
      <c r="AK202" t="b">
        <f t="shared" si="31"/>
        <v>0</v>
      </c>
    </row>
    <row r="203" spans="1:37">
      <c r="A203" s="124">
        <v>201</v>
      </c>
      <c r="B203" s="136" t="s">
        <v>2276</v>
      </c>
      <c r="C203" s="136" t="s">
        <v>2447</v>
      </c>
      <c r="D203" s="125" t="s">
        <v>2455</v>
      </c>
      <c r="E203" s="127">
        <v>42769</v>
      </c>
      <c r="F203" s="128">
        <v>0.47916666666666669</v>
      </c>
      <c r="G203" s="127">
        <v>42813</v>
      </c>
      <c r="H203" s="128">
        <v>0.68055555555555547</v>
      </c>
      <c r="I203" s="126">
        <v>933</v>
      </c>
      <c r="J203" s="126">
        <v>811</v>
      </c>
      <c r="K203" s="145" t="str">
        <f t="shared" si="26"/>
        <v>G811</v>
      </c>
      <c r="L203" s="126">
        <v>218</v>
      </c>
      <c r="M203" s="145" t="str">
        <f t="shared" si="27"/>
        <v>R218</v>
      </c>
      <c r="N203" s="126">
        <v>707</v>
      </c>
      <c r="O203" s="145" t="str">
        <f t="shared" si="28"/>
        <v>G707</v>
      </c>
      <c r="P203" s="126">
        <v>395</v>
      </c>
      <c r="Q203" s="145" t="str">
        <f t="shared" si="29"/>
        <v>R395</v>
      </c>
      <c r="R203" s="126">
        <v>25.6</v>
      </c>
      <c r="S203" s="126">
        <v>25.1</v>
      </c>
      <c r="T203" s="126">
        <v>30.4</v>
      </c>
      <c r="U203" s="126">
        <v>18.899999999999999</v>
      </c>
      <c r="V203" s="126" t="s">
        <v>2187</v>
      </c>
      <c r="W203" s="129" t="s">
        <v>2187</v>
      </c>
      <c r="X203" s="129" t="s">
        <v>2187</v>
      </c>
      <c r="Y203" s="129"/>
      <c r="Z203" s="126">
        <v>12.2</v>
      </c>
      <c r="AA203" s="126" t="s">
        <v>2250</v>
      </c>
      <c r="AB203" s="126">
        <v>15.2</v>
      </c>
      <c r="AC203" s="126">
        <v>1</v>
      </c>
      <c r="AD203" s="126"/>
      <c r="AH203" s="126">
        <f t="shared" si="24"/>
        <v>811</v>
      </c>
      <c r="AI203" t="b">
        <f t="shared" si="30"/>
        <v>0</v>
      </c>
      <c r="AJ203" s="126">
        <f t="shared" si="25"/>
        <v>218</v>
      </c>
      <c r="AK203" t="b">
        <f t="shared" si="31"/>
        <v>0</v>
      </c>
    </row>
    <row r="204" spans="1:37">
      <c r="A204" s="124">
        <v>202</v>
      </c>
      <c r="B204" s="136" t="s">
        <v>2276</v>
      </c>
      <c r="C204" s="136" t="s">
        <v>2424</v>
      </c>
      <c r="D204" s="136" t="s">
        <v>2452</v>
      </c>
      <c r="E204" s="127">
        <v>42769</v>
      </c>
      <c r="F204" s="128">
        <v>0.44791666666666669</v>
      </c>
      <c r="G204" s="127">
        <v>42814</v>
      </c>
      <c r="H204" s="128">
        <v>0.39583333333333331</v>
      </c>
      <c r="I204" s="126">
        <v>934</v>
      </c>
      <c r="J204" s="126">
        <v>773</v>
      </c>
      <c r="K204" s="145" t="str">
        <f t="shared" si="26"/>
        <v>G773</v>
      </c>
      <c r="L204" s="126">
        <v>135</v>
      </c>
      <c r="M204" s="145" t="str">
        <f t="shared" si="27"/>
        <v>R135</v>
      </c>
      <c r="N204" s="126">
        <v>770</v>
      </c>
      <c r="O204" s="145" t="str">
        <f t="shared" si="28"/>
        <v>G770</v>
      </c>
      <c r="P204" s="126">
        <v>182</v>
      </c>
      <c r="Q204" s="145" t="str">
        <f t="shared" si="29"/>
        <v>R182</v>
      </c>
      <c r="R204" s="126">
        <v>24.9</v>
      </c>
      <c r="S204" s="126">
        <v>24.9</v>
      </c>
      <c r="T204" s="126">
        <v>23.3</v>
      </c>
      <c r="U204" s="126">
        <v>16.399999999999999</v>
      </c>
      <c r="V204" s="126" t="s">
        <v>2187</v>
      </c>
      <c r="W204" s="129" t="s">
        <v>2187</v>
      </c>
      <c r="X204" s="129" t="s">
        <v>2187</v>
      </c>
      <c r="Y204" s="129"/>
      <c r="Z204" s="126">
        <v>17.399999999999999</v>
      </c>
      <c r="AA204" s="126" t="s">
        <v>2250</v>
      </c>
      <c r="AB204" s="126">
        <v>13.8</v>
      </c>
      <c r="AC204" s="126">
        <v>1</v>
      </c>
      <c r="AD204" s="126"/>
      <c r="AH204" s="126">
        <f t="shared" si="24"/>
        <v>773</v>
      </c>
      <c r="AI204" t="b">
        <f t="shared" si="30"/>
        <v>0</v>
      </c>
      <c r="AJ204" s="126">
        <f t="shared" si="25"/>
        <v>135</v>
      </c>
      <c r="AK204" t="b">
        <f t="shared" si="31"/>
        <v>0</v>
      </c>
    </row>
    <row r="205" spans="1:37">
      <c r="A205" s="124">
        <v>203</v>
      </c>
      <c r="B205" s="136" t="s">
        <v>2276</v>
      </c>
      <c r="C205" s="136" t="s">
        <v>2433</v>
      </c>
      <c r="D205" s="136" t="s">
        <v>2453</v>
      </c>
      <c r="E205" s="127">
        <v>42769</v>
      </c>
      <c r="F205" s="128">
        <v>0.47222222222222227</v>
      </c>
      <c r="G205" s="127">
        <v>42814</v>
      </c>
      <c r="H205" s="128">
        <v>0.42708333333333331</v>
      </c>
      <c r="I205" s="126">
        <v>935</v>
      </c>
      <c r="J205" s="126">
        <v>645</v>
      </c>
      <c r="K205" s="145" t="str">
        <f t="shared" si="26"/>
        <v>G645</v>
      </c>
      <c r="L205" s="126">
        <v>372</v>
      </c>
      <c r="M205" s="145" t="str">
        <f t="shared" si="27"/>
        <v>R372</v>
      </c>
      <c r="N205" s="126">
        <v>753</v>
      </c>
      <c r="O205" s="145" t="str">
        <f t="shared" si="28"/>
        <v>G753</v>
      </c>
      <c r="P205" s="126">
        <v>342</v>
      </c>
      <c r="Q205" s="145" t="str">
        <f t="shared" si="29"/>
        <v>R342</v>
      </c>
      <c r="R205" s="147">
        <v>25.7</v>
      </c>
      <c r="S205" s="147">
        <v>30.7</v>
      </c>
      <c r="T205" s="162">
        <v>31.1</v>
      </c>
      <c r="U205" s="132">
        <v>23.3</v>
      </c>
      <c r="V205" s="126" t="s">
        <v>2187</v>
      </c>
      <c r="W205" s="129" t="s">
        <v>2179</v>
      </c>
      <c r="X205" s="129" t="s">
        <v>2187</v>
      </c>
      <c r="Y205" s="129"/>
      <c r="Z205" s="126">
        <v>5.13</v>
      </c>
      <c r="AA205" s="126" t="s">
        <v>2250</v>
      </c>
      <c r="AB205" s="126">
        <v>5.13</v>
      </c>
      <c r="AC205" s="126">
        <v>1</v>
      </c>
      <c r="AD205" s="126"/>
      <c r="AH205" s="126">
        <f t="shared" si="24"/>
        <v>645</v>
      </c>
      <c r="AI205" t="b">
        <f t="shared" si="30"/>
        <v>0</v>
      </c>
      <c r="AJ205" s="126">
        <f t="shared" si="25"/>
        <v>372</v>
      </c>
      <c r="AK205" t="b">
        <f t="shared" si="31"/>
        <v>0</v>
      </c>
    </row>
    <row r="206" spans="1:37">
      <c r="A206" s="124">
        <v>204</v>
      </c>
      <c r="B206" s="136" t="s">
        <v>2276</v>
      </c>
      <c r="C206" s="136" t="s">
        <v>2440</v>
      </c>
      <c r="D206" s="136" t="s">
        <v>2454</v>
      </c>
      <c r="E206" s="127">
        <v>42769</v>
      </c>
      <c r="F206" s="128">
        <v>0.46875</v>
      </c>
      <c r="G206" s="127">
        <v>42813</v>
      </c>
      <c r="H206" s="128">
        <v>0.71875</v>
      </c>
      <c r="I206" s="126">
        <v>935</v>
      </c>
      <c r="J206" s="126">
        <v>814</v>
      </c>
      <c r="K206" s="126" t="str">
        <f t="shared" si="26"/>
        <v>G814</v>
      </c>
      <c r="L206" s="126">
        <v>334</v>
      </c>
      <c r="M206" s="126" t="str">
        <f t="shared" si="27"/>
        <v>R334</v>
      </c>
      <c r="N206" s="126">
        <v>640</v>
      </c>
      <c r="O206" s="126" t="str">
        <f t="shared" si="28"/>
        <v>G640</v>
      </c>
      <c r="P206" s="126">
        <v>139</v>
      </c>
      <c r="Q206" s="126" t="str">
        <f t="shared" si="29"/>
        <v>R139</v>
      </c>
      <c r="R206" s="126">
        <v>29.2</v>
      </c>
      <c r="S206" s="126">
        <v>26.8</v>
      </c>
      <c r="T206" s="126">
        <v>32.700000000000003</v>
      </c>
      <c r="U206" s="126">
        <v>16.399999999999999</v>
      </c>
      <c r="V206" s="126" t="s">
        <v>2187</v>
      </c>
      <c r="W206" s="129" t="s">
        <v>2187</v>
      </c>
      <c r="X206" s="129" t="s">
        <v>2187</v>
      </c>
      <c r="Y206" s="129"/>
      <c r="Z206" s="126">
        <v>7.9</v>
      </c>
      <c r="AA206" s="126" t="s">
        <v>2250</v>
      </c>
      <c r="AB206" s="126">
        <v>7.9</v>
      </c>
      <c r="AC206" s="126">
        <v>1</v>
      </c>
      <c r="AD206" s="126"/>
      <c r="AH206" s="126">
        <f t="shared" si="24"/>
        <v>814</v>
      </c>
      <c r="AI206" s="116" t="b">
        <f t="shared" si="30"/>
        <v>0</v>
      </c>
      <c r="AJ206" s="126">
        <f t="shared" si="25"/>
        <v>334</v>
      </c>
      <c r="AK206" s="116" t="b">
        <f t="shared" si="31"/>
        <v>0</v>
      </c>
    </row>
    <row r="207" spans="1:37">
      <c r="A207" s="124">
        <v>205</v>
      </c>
      <c r="B207" s="136" t="s">
        <v>2684</v>
      </c>
      <c r="C207" s="136" t="s">
        <v>2434</v>
      </c>
      <c r="D207" s="136" t="s">
        <v>2453</v>
      </c>
      <c r="E207" s="127">
        <v>42769</v>
      </c>
      <c r="F207" s="128">
        <v>0.46180555555555558</v>
      </c>
      <c r="G207" s="127">
        <v>42814</v>
      </c>
      <c r="H207" s="128">
        <v>0.42708333333333331</v>
      </c>
      <c r="I207" s="126">
        <v>935</v>
      </c>
      <c r="J207" s="126">
        <v>621</v>
      </c>
      <c r="K207" s="145" t="str">
        <f t="shared" si="26"/>
        <v>G621</v>
      </c>
      <c r="L207" s="126">
        <v>265</v>
      </c>
      <c r="M207" s="145" t="str">
        <f t="shared" si="27"/>
        <v>R265</v>
      </c>
      <c r="N207" s="126">
        <v>668</v>
      </c>
      <c r="O207" s="145" t="str">
        <f t="shared" si="28"/>
        <v>G668</v>
      </c>
      <c r="P207" s="126">
        <v>92</v>
      </c>
      <c r="Q207" s="145" t="str">
        <f t="shared" si="29"/>
        <v>R92</v>
      </c>
      <c r="R207" s="126">
        <v>29.4</v>
      </c>
      <c r="S207" s="126">
        <v>25.5</v>
      </c>
      <c r="T207" s="132">
        <v>23.2</v>
      </c>
      <c r="U207" s="132">
        <v>23.4</v>
      </c>
      <c r="V207" s="126" t="s">
        <v>2200</v>
      </c>
      <c r="W207" s="129" t="s">
        <v>2187</v>
      </c>
      <c r="X207" s="129" t="s">
        <v>2187</v>
      </c>
      <c r="Y207" s="129"/>
      <c r="Z207" s="126">
        <v>5.13</v>
      </c>
      <c r="AA207" s="126" t="s">
        <v>2250</v>
      </c>
      <c r="AB207" s="126">
        <v>5.13</v>
      </c>
      <c r="AC207" s="126">
        <v>1</v>
      </c>
      <c r="AD207" s="126"/>
      <c r="AE207" s="167" t="s">
        <v>2432</v>
      </c>
      <c r="AH207" s="126">
        <f t="shared" si="24"/>
        <v>621</v>
      </c>
      <c r="AI207" s="116" t="b">
        <f t="shared" si="30"/>
        <v>0</v>
      </c>
      <c r="AJ207" s="126">
        <f t="shared" si="25"/>
        <v>265</v>
      </c>
      <c r="AK207" s="116" t="b">
        <f t="shared" si="31"/>
        <v>0</v>
      </c>
    </row>
    <row r="208" spans="1:37">
      <c r="A208" s="124">
        <v>206</v>
      </c>
      <c r="B208" s="136" t="s">
        <v>2684</v>
      </c>
      <c r="C208" s="136" t="s">
        <v>2425</v>
      </c>
      <c r="D208" s="136" t="s">
        <v>2452</v>
      </c>
      <c r="E208" s="127">
        <v>42769</v>
      </c>
      <c r="F208" s="128">
        <v>0.44791666666666669</v>
      </c>
      <c r="G208" s="127">
        <v>42814</v>
      </c>
      <c r="H208" s="128">
        <v>0.39583333333333331</v>
      </c>
      <c r="I208" s="126">
        <v>934</v>
      </c>
      <c r="J208" s="126">
        <v>677</v>
      </c>
      <c r="K208" s="145" t="str">
        <f t="shared" si="26"/>
        <v>G677</v>
      </c>
      <c r="L208" s="126">
        <v>234</v>
      </c>
      <c r="M208" s="145" t="str">
        <f t="shared" si="27"/>
        <v>R234</v>
      </c>
      <c r="N208" s="126">
        <v>891</v>
      </c>
      <c r="O208" s="145" t="str">
        <f t="shared" si="28"/>
        <v>G891</v>
      </c>
      <c r="P208" s="126">
        <v>328</v>
      </c>
      <c r="Q208" s="145" t="str">
        <f t="shared" si="29"/>
        <v>R328</v>
      </c>
      <c r="R208" s="126">
        <v>24.2</v>
      </c>
      <c r="S208" s="126">
        <v>25.7</v>
      </c>
      <c r="T208" s="126">
        <v>24.1</v>
      </c>
      <c r="U208" s="126">
        <v>12.4</v>
      </c>
      <c r="V208" s="126" t="s">
        <v>2187</v>
      </c>
      <c r="W208" s="129"/>
      <c r="X208" s="129" t="s">
        <v>2187</v>
      </c>
      <c r="Y208" s="129" t="s">
        <v>2187</v>
      </c>
      <c r="Z208" s="126">
        <v>17.399999999999999</v>
      </c>
      <c r="AA208" s="126" t="s">
        <v>2250</v>
      </c>
      <c r="AB208" s="126">
        <v>13.8</v>
      </c>
      <c r="AC208" s="126">
        <v>1</v>
      </c>
      <c r="AD208" s="126"/>
      <c r="AH208" s="126">
        <f t="shared" si="24"/>
        <v>677</v>
      </c>
      <c r="AI208" t="b">
        <f t="shared" si="30"/>
        <v>0</v>
      </c>
      <c r="AJ208" s="126">
        <f t="shared" si="25"/>
        <v>234</v>
      </c>
      <c r="AK208" t="b">
        <f t="shared" si="31"/>
        <v>0</v>
      </c>
    </row>
    <row r="209" spans="1:37">
      <c r="A209" s="124">
        <v>207</v>
      </c>
      <c r="B209" s="136" t="s">
        <v>2684</v>
      </c>
      <c r="C209" s="136" t="s">
        <v>2448</v>
      </c>
      <c r="D209" s="125" t="s">
        <v>2455</v>
      </c>
      <c r="E209" s="127">
        <v>42769</v>
      </c>
      <c r="F209" s="128">
        <v>0.43055555555555558</v>
      </c>
      <c r="G209" s="127">
        <v>42813</v>
      </c>
      <c r="H209" s="128">
        <v>0.68055555555555547</v>
      </c>
      <c r="I209" s="126">
        <v>933</v>
      </c>
      <c r="J209" s="126">
        <v>574</v>
      </c>
      <c r="K209" s="145" t="str">
        <f t="shared" si="26"/>
        <v>G574</v>
      </c>
      <c r="L209" s="126">
        <v>258</v>
      </c>
      <c r="M209" s="145" t="str">
        <f t="shared" si="27"/>
        <v>R258</v>
      </c>
      <c r="N209" s="126">
        <v>540</v>
      </c>
      <c r="O209" s="145" t="str">
        <f t="shared" si="28"/>
        <v>G540</v>
      </c>
      <c r="P209" s="126">
        <v>149</v>
      </c>
      <c r="Q209" s="145" t="str">
        <f t="shared" si="29"/>
        <v>R149</v>
      </c>
      <c r="R209" s="126">
        <v>25</v>
      </c>
      <c r="S209" s="126">
        <v>23.3</v>
      </c>
      <c r="T209" s="126">
        <v>33.1</v>
      </c>
      <c r="U209" s="126">
        <v>16.3</v>
      </c>
      <c r="V209" s="126" t="s">
        <v>2187</v>
      </c>
      <c r="W209" s="129" t="s">
        <v>2195</v>
      </c>
      <c r="X209" s="129" t="s">
        <v>2187</v>
      </c>
      <c r="Y209" s="129"/>
      <c r="Z209" s="126">
        <v>12.2</v>
      </c>
      <c r="AA209" s="126" t="s">
        <v>2250</v>
      </c>
      <c r="AB209" s="126">
        <v>15.2</v>
      </c>
      <c r="AC209" s="126">
        <v>1</v>
      </c>
      <c r="AD209" s="126"/>
      <c r="AH209" s="126">
        <f t="shared" si="24"/>
        <v>574</v>
      </c>
      <c r="AI209" t="b">
        <f t="shared" si="30"/>
        <v>0</v>
      </c>
      <c r="AJ209" s="126">
        <f t="shared" si="25"/>
        <v>258</v>
      </c>
      <c r="AK209" t="b">
        <f t="shared" si="31"/>
        <v>0</v>
      </c>
    </row>
    <row r="210" spans="1:37">
      <c r="A210" s="124">
        <v>208</v>
      </c>
      <c r="B210" s="136" t="s">
        <v>2684</v>
      </c>
      <c r="C210" s="136" t="s">
        <v>2441</v>
      </c>
      <c r="D210" s="136" t="s">
        <v>2454</v>
      </c>
      <c r="E210" s="127">
        <v>42769</v>
      </c>
      <c r="F210" s="128">
        <v>0.40972222222222227</v>
      </c>
      <c r="G210" s="127">
        <v>42813</v>
      </c>
      <c r="H210" s="128">
        <v>0.71875</v>
      </c>
      <c r="I210" s="126">
        <v>929</v>
      </c>
      <c r="J210" s="126">
        <v>710</v>
      </c>
      <c r="K210" s="145" t="str">
        <f t="shared" si="26"/>
        <v>G710</v>
      </c>
      <c r="L210" s="126">
        <v>344</v>
      </c>
      <c r="M210" s="145" t="str">
        <f t="shared" si="27"/>
        <v>R344</v>
      </c>
      <c r="N210" s="126">
        <v>508</v>
      </c>
      <c r="O210" s="145" t="str">
        <f t="shared" si="28"/>
        <v>G508</v>
      </c>
      <c r="P210" s="126">
        <v>449</v>
      </c>
      <c r="Q210" s="145" t="str">
        <f t="shared" si="29"/>
        <v>R449</v>
      </c>
      <c r="R210" s="126">
        <v>23</v>
      </c>
      <c r="S210" s="126">
        <v>28.1</v>
      </c>
      <c r="T210" s="126">
        <v>31.9</v>
      </c>
      <c r="U210" s="126">
        <v>16.3</v>
      </c>
      <c r="V210" s="126" t="s">
        <v>2187</v>
      </c>
      <c r="W210" s="129" t="s">
        <v>2187</v>
      </c>
      <c r="X210" s="129" t="s">
        <v>2187</v>
      </c>
      <c r="Y210" s="129" t="s">
        <v>2187</v>
      </c>
      <c r="Z210" s="126">
        <v>7.9</v>
      </c>
      <c r="AA210" s="126" t="s">
        <v>2250</v>
      </c>
      <c r="AB210" s="126">
        <v>7.9</v>
      </c>
      <c r="AC210" s="126">
        <v>1</v>
      </c>
      <c r="AD210" s="126"/>
      <c r="AH210" s="126">
        <f t="shared" si="24"/>
        <v>710</v>
      </c>
      <c r="AI210" t="b">
        <f t="shared" si="30"/>
        <v>0</v>
      </c>
      <c r="AJ210" s="126">
        <f t="shared" si="25"/>
        <v>344</v>
      </c>
      <c r="AK210" t="b">
        <f t="shared" si="31"/>
        <v>0</v>
      </c>
    </row>
    <row r="211" spans="1:37">
      <c r="A211" s="124">
        <v>209</v>
      </c>
      <c r="B211" s="136" t="s">
        <v>2684</v>
      </c>
      <c r="C211" s="136" t="s">
        <v>2435</v>
      </c>
      <c r="D211" s="136" t="s">
        <v>2453</v>
      </c>
      <c r="E211" s="127">
        <v>42769</v>
      </c>
      <c r="F211" s="128">
        <v>0.45833333333333331</v>
      </c>
      <c r="G211" s="127">
        <v>42814</v>
      </c>
      <c r="H211" s="128">
        <v>0.42708333333333331</v>
      </c>
      <c r="I211" s="126">
        <v>935</v>
      </c>
      <c r="J211" s="126">
        <v>604</v>
      </c>
      <c r="K211" s="145" t="str">
        <f t="shared" si="26"/>
        <v>G604</v>
      </c>
      <c r="L211" s="126">
        <v>271</v>
      </c>
      <c r="M211" s="145" t="str">
        <f t="shared" si="27"/>
        <v>R271</v>
      </c>
      <c r="N211" s="126">
        <v>637</v>
      </c>
      <c r="O211" s="145" t="str">
        <f t="shared" si="28"/>
        <v>G637</v>
      </c>
      <c r="P211" s="126">
        <v>142</v>
      </c>
      <c r="Q211" s="145" t="str">
        <f t="shared" si="29"/>
        <v>R142</v>
      </c>
      <c r="R211" s="126">
        <v>25.8</v>
      </c>
      <c r="S211" s="126">
        <v>29.9</v>
      </c>
      <c r="T211" s="132">
        <v>23</v>
      </c>
      <c r="U211" s="132">
        <v>19.100000000000001</v>
      </c>
      <c r="V211" s="126" t="s">
        <v>2187</v>
      </c>
      <c r="W211" s="129" t="s">
        <v>2187</v>
      </c>
      <c r="X211" s="129" t="s">
        <v>2234</v>
      </c>
      <c r="Y211" s="129" t="s">
        <v>2187</v>
      </c>
      <c r="Z211" s="126">
        <v>5.13</v>
      </c>
      <c r="AA211" s="126" t="s">
        <v>2250</v>
      </c>
      <c r="AB211" s="126">
        <v>5.13</v>
      </c>
      <c r="AC211" s="126">
        <v>1</v>
      </c>
      <c r="AD211" s="126"/>
      <c r="AH211" s="126">
        <f t="shared" si="24"/>
        <v>604</v>
      </c>
      <c r="AI211" t="b">
        <f t="shared" si="30"/>
        <v>0</v>
      </c>
      <c r="AJ211" s="126">
        <f t="shared" si="25"/>
        <v>271</v>
      </c>
      <c r="AK211" t="b">
        <f t="shared" si="31"/>
        <v>0</v>
      </c>
    </row>
    <row r="212" spans="1:37">
      <c r="A212" s="124">
        <v>210</v>
      </c>
      <c r="B212" s="136" t="s">
        <v>2684</v>
      </c>
      <c r="C212" s="136" t="s">
        <v>2449</v>
      </c>
      <c r="D212" s="125" t="s">
        <v>2455</v>
      </c>
      <c r="E212" s="127">
        <v>42769</v>
      </c>
      <c r="F212" s="128">
        <v>0.43055555555555558</v>
      </c>
      <c r="G212" s="127">
        <v>42813</v>
      </c>
      <c r="H212" s="128">
        <v>0.68055555555555547</v>
      </c>
      <c r="I212" s="126">
        <v>933</v>
      </c>
      <c r="J212" s="126">
        <v>871</v>
      </c>
      <c r="K212" s="145" t="str">
        <f t="shared" si="26"/>
        <v>G871</v>
      </c>
      <c r="L212" s="126">
        <v>340</v>
      </c>
      <c r="M212" s="145" t="str">
        <f t="shared" si="27"/>
        <v>R340</v>
      </c>
      <c r="N212" s="126">
        <v>720</v>
      </c>
      <c r="O212" s="145" t="str">
        <f t="shared" si="28"/>
        <v>G720</v>
      </c>
      <c r="P212" s="126">
        <v>392</v>
      </c>
      <c r="Q212" s="145" t="str">
        <f t="shared" si="29"/>
        <v>R392</v>
      </c>
      <c r="R212" s="126">
        <v>24.6</v>
      </c>
      <c r="S212" s="126">
        <v>26.3</v>
      </c>
      <c r="T212" s="126">
        <v>32.200000000000003</v>
      </c>
      <c r="U212" s="126">
        <v>18.5</v>
      </c>
      <c r="V212" s="126" t="s">
        <v>2187</v>
      </c>
      <c r="W212" s="129" t="s">
        <v>2187</v>
      </c>
      <c r="X212" s="129" t="s">
        <v>2187</v>
      </c>
      <c r="Y212" s="129"/>
      <c r="Z212" s="126">
        <v>12.2</v>
      </c>
      <c r="AA212" s="126" t="s">
        <v>2250</v>
      </c>
      <c r="AB212" s="126">
        <v>15.2</v>
      </c>
      <c r="AC212" s="126">
        <v>1</v>
      </c>
      <c r="AD212" s="126"/>
      <c r="AH212" s="126">
        <f t="shared" si="24"/>
        <v>871</v>
      </c>
      <c r="AI212" t="b">
        <f t="shared" si="30"/>
        <v>0</v>
      </c>
      <c r="AJ212" s="126">
        <f t="shared" si="25"/>
        <v>340</v>
      </c>
      <c r="AK212" t="b">
        <f t="shared" si="31"/>
        <v>0</v>
      </c>
    </row>
    <row r="213" spans="1:37">
      <c r="A213" s="124">
        <v>211</v>
      </c>
      <c r="B213" s="136" t="s">
        <v>2684</v>
      </c>
      <c r="C213" s="136" t="s">
        <v>2426</v>
      </c>
      <c r="D213" s="136" t="s">
        <v>2452</v>
      </c>
      <c r="E213" s="127">
        <v>42769</v>
      </c>
      <c r="F213" s="128">
        <v>0.44444444444444442</v>
      </c>
      <c r="G213" s="127">
        <v>42814</v>
      </c>
      <c r="H213" s="128">
        <v>0.39583333333333331</v>
      </c>
      <c r="I213" s="126">
        <v>934</v>
      </c>
      <c r="J213" s="126">
        <v>822</v>
      </c>
      <c r="K213" s="145" t="str">
        <f t="shared" si="26"/>
        <v>G822</v>
      </c>
      <c r="L213" s="126">
        <v>381</v>
      </c>
      <c r="M213" s="145" t="str">
        <f t="shared" si="27"/>
        <v>R381</v>
      </c>
      <c r="N213" s="126">
        <v>796</v>
      </c>
      <c r="O213" s="145" t="str">
        <f t="shared" si="28"/>
        <v>G796</v>
      </c>
      <c r="P213" s="126">
        <v>589</v>
      </c>
      <c r="Q213" s="145" t="str">
        <f t="shared" si="29"/>
        <v>R589</v>
      </c>
      <c r="R213" s="126">
        <v>24.4</v>
      </c>
      <c r="S213" s="126">
        <v>23.1</v>
      </c>
      <c r="T213" s="126">
        <v>23.5</v>
      </c>
      <c r="U213" s="126">
        <v>10.6</v>
      </c>
      <c r="V213" s="126" t="s">
        <v>2187</v>
      </c>
      <c r="W213" s="129" t="s">
        <v>2187</v>
      </c>
      <c r="X213" s="129" t="s">
        <v>2187</v>
      </c>
      <c r="Y213" s="129" t="s">
        <v>2187</v>
      </c>
      <c r="Z213" s="126">
        <v>17.399999999999999</v>
      </c>
      <c r="AA213" s="126" t="s">
        <v>2250</v>
      </c>
      <c r="AB213" s="126">
        <v>13.8</v>
      </c>
      <c r="AC213" s="126">
        <v>1</v>
      </c>
      <c r="AD213" s="126"/>
      <c r="AH213" s="126">
        <f t="shared" si="24"/>
        <v>822</v>
      </c>
      <c r="AI213" t="b">
        <f t="shared" si="30"/>
        <v>0</v>
      </c>
      <c r="AJ213" s="126">
        <f t="shared" si="25"/>
        <v>381</v>
      </c>
      <c r="AK213" t="b">
        <f t="shared" si="31"/>
        <v>0</v>
      </c>
    </row>
    <row r="214" spans="1:37">
      <c r="A214" s="124">
        <v>212</v>
      </c>
      <c r="B214" s="136" t="s">
        <v>2684</v>
      </c>
      <c r="C214" s="136" t="s">
        <v>2442</v>
      </c>
      <c r="D214" s="136" t="s">
        <v>2454</v>
      </c>
      <c r="E214" s="127">
        <v>42769</v>
      </c>
      <c r="F214" s="128">
        <v>0.39930555555555558</v>
      </c>
      <c r="G214" s="127">
        <v>42813</v>
      </c>
      <c r="H214" s="128">
        <v>0.71875</v>
      </c>
      <c r="I214" s="126">
        <v>929</v>
      </c>
      <c r="J214" s="126">
        <v>786</v>
      </c>
      <c r="K214" s="145" t="str">
        <f t="shared" si="26"/>
        <v>G786</v>
      </c>
      <c r="L214" s="126">
        <v>93</v>
      </c>
      <c r="M214" s="145" t="str">
        <f t="shared" si="27"/>
        <v>R93</v>
      </c>
      <c r="N214" s="126">
        <v>560</v>
      </c>
      <c r="O214" s="145" t="str">
        <f t="shared" si="28"/>
        <v>G560</v>
      </c>
      <c r="P214" s="126">
        <v>130</v>
      </c>
      <c r="Q214" s="145" t="str">
        <f t="shared" si="29"/>
        <v>R130</v>
      </c>
      <c r="R214" s="126">
        <v>23.3</v>
      </c>
      <c r="S214" s="126">
        <v>28.5</v>
      </c>
      <c r="T214" s="126">
        <v>31.6</v>
      </c>
      <c r="U214" s="126">
        <v>16.399999999999999</v>
      </c>
      <c r="V214" s="126"/>
      <c r="W214" s="129" t="s">
        <v>2234</v>
      </c>
      <c r="X214" s="129" t="s">
        <v>2187</v>
      </c>
      <c r="Y214" s="129" t="s">
        <v>2187</v>
      </c>
      <c r="Z214" s="126">
        <v>7.9</v>
      </c>
      <c r="AA214" s="126" t="s">
        <v>2250</v>
      </c>
      <c r="AB214" s="126">
        <v>7.9</v>
      </c>
      <c r="AC214" s="126">
        <v>1</v>
      </c>
      <c r="AD214" s="126"/>
      <c r="AH214" s="126">
        <f t="shared" si="24"/>
        <v>786</v>
      </c>
      <c r="AI214" t="b">
        <f t="shared" si="30"/>
        <v>0</v>
      </c>
      <c r="AJ214" s="126">
        <f t="shared" si="25"/>
        <v>93</v>
      </c>
      <c r="AK214" t="b">
        <f t="shared" si="31"/>
        <v>0</v>
      </c>
    </row>
    <row r="215" spans="1:37">
      <c r="A215" s="124">
        <v>213</v>
      </c>
      <c r="B215" s="136" t="s">
        <v>2385</v>
      </c>
      <c r="C215" s="136" t="s">
        <v>2450</v>
      </c>
      <c r="D215" s="125" t="s">
        <v>2455</v>
      </c>
      <c r="E215" s="127">
        <v>42769</v>
      </c>
      <c r="F215" s="128">
        <v>0.4375</v>
      </c>
      <c r="G215" s="127">
        <v>42813</v>
      </c>
      <c r="H215" s="128">
        <v>0.68055555555555547</v>
      </c>
      <c r="I215" s="126">
        <v>933</v>
      </c>
      <c r="J215" s="126">
        <v>572</v>
      </c>
      <c r="K215" s="145" t="str">
        <f t="shared" si="26"/>
        <v>G572</v>
      </c>
      <c r="L215" s="126">
        <v>88</v>
      </c>
      <c r="M215" s="145" t="str">
        <f t="shared" si="27"/>
        <v>R88</v>
      </c>
      <c r="N215" s="126">
        <v>716</v>
      </c>
      <c r="O215" s="145" t="str">
        <f t="shared" si="28"/>
        <v>G716</v>
      </c>
      <c r="P215" s="126">
        <v>111</v>
      </c>
      <c r="Q215" s="145" t="str">
        <f t="shared" si="29"/>
        <v>R111</v>
      </c>
      <c r="R215" s="126">
        <v>25</v>
      </c>
      <c r="S215" s="126">
        <v>24</v>
      </c>
      <c r="T215" s="126">
        <v>31.3</v>
      </c>
      <c r="U215" s="126">
        <v>15.5</v>
      </c>
      <c r="V215" s="126" t="s">
        <v>2187</v>
      </c>
      <c r="W215" s="129" t="s">
        <v>2187</v>
      </c>
      <c r="X215" s="129" t="s">
        <v>2187</v>
      </c>
      <c r="Y215" s="129"/>
      <c r="Z215" s="126">
        <v>12.2</v>
      </c>
      <c r="AA215" s="126" t="s">
        <v>2250</v>
      </c>
      <c r="AB215" s="126">
        <v>15.2</v>
      </c>
      <c r="AC215" s="126">
        <v>1</v>
      </c>
      <c r="AD215" s="126"/>
      <c r="AH215" s="126">
        <f t="shared" si="24"/>
        <v>572</v>
      </c>
      <c r="AI215" t="b">
        <f t="shared" si="30"/>
        <v>0</v>
      </c>
      <c r="AJ215" s="126">
        <f t="shared" si="25"/>
        <v>88</v>
      </c>
      <c r="AK215" t="b">
        <f t="shared" si="31"/>
        <v>0</v>
      </c>
    </row>
    <row r="216" spans="1:37">
      <c r="A216" s="124">
        <v>214</v>
      </c>
      <c r="B216" s="136" t="s">
        <v>2385</v>
      </c>
      <c r="C216" s="136" t="s">
        <v>2443</v>
      </c>
      <c r="D216" s="136" t="s">
        <v>2454</v>
      </c>
      <c r="E216" s="127">
        <v>42769</v>
      </c>
      <c r="F216" s="128">
        <v>0.41319444444444442</v>
      </c>
      <c r="G216" s="127">
        <v>42813</v>
      </c>
      <c r="H216" s="128">
        <v>0.71875</v>
      </c>
      <c r="I216" s="126">
        <v>929</v>
      </c>
      <c r="J216" s="126">
        <v>761</v>
      </c>
      <c r="K216" s="145" t="str">
        <f t="shared" si="26"/>
        <v>G761</v>
      </c>
      <c r="L216" s="126">
        <v>383</v>
      </c>
      <c r="M216" s="145" t="str">
        <f t="shared" si="27"/>
        <v>R383</v>
      </c>
      <c r="N216" s="126">
        <v>581</v>
      </c>
      <c r="O216" s="145" t="str">
        <f t="shared" si="28"/>
        <v>G581</v>
      </c>
      <c r="P216" s="126">
        <v>412</v>
      </c>
      <c r="Q216" s="145" t="str">
        <f t="shared" si="29"/>
        <v>R412</v>
      </c>
      <c r="R216" s="126">
        <v>24.2</v>
      </c>
      <c r="S216" s="126">
        <v>26.9</v>
      </c>
      <c r="T216" s="126">
        <v>34.200000000000003</v>
      </c>
      <c r="U216" s="126">
        <v>12</v>
      </c>
      <c r="V216" s="126" t="s">
        <v>2187</v>
      </c>
      <c r="W216" s="129" t="s">
        <v>2187</v>
      </c>
      <c r="X216" s="129" t="s">
        <v>2187</v>
      </c>
      <c r="Y216" s="129" t="s">
        <v>2187</v>
      </c>
      <c r="Z216" s="126">
        <v>7.9</v>
      </c>
      <c r="AA216" s="126" t="s">
        <v>2250</v>
      </c>
      <c r="AB216" s="126">
        <v>7.9</v>
      </c>
      <c r="AC216" s="126">
        <v>1</v>
      </c>
      <c r="AD216" s="126"/>
      <c r="AH216" s="126">
        <f t="shared" si="24"/>
        <v>761</v>
      </c>
      <c r="AI216" t="b">
        <f t="shared" si="30"/>
        <v>0</v>
      </c>
      <c r="AJ216" s="126">
        <f t="shared" si="25"/>
        <v>383</v>
      </c>
      <c r="AK216" t="b">
        <f t="shared" si="31"/>
        <v>0</v>
      </c>
    </row>
    <row r="217" spans="1:37">
      <c r="A217" s="124">
        <v>215</v>
      </c>
      <c r="B217" s="136" t="s">
        <v>2385</v>
      </c>
      <c r="C217" s="136" t="s">
        <v>2427</v>
      </c>
      <c r="D217" s="136" t="s">
        <v>2452</v>
      </c>
      <c r="E217" s="127">
        <v>42769</v>
      </c>
      <c r="F217" s="128">
        <v>0.47916666666666669</v>
      </c>
      <c r="G217" s="127">
        <v>42814</v>
      </c>
      <c r="H217" s="128">
        <v>0.39583333333333331</v>
      </c>
      <c r="I217" s="126">
        <v>934</v>
      </c>
      <c r="J217" s="126">
        <v>858</v>
      </c>
      <c r="K217" s="145" t="str">
        <f t="shared" si="26"/>
        <v>G858</v>
      </c>
      <c r="L217" s="126">
        <v>145</v>
      </c>
      <c r="M217" s="145" t="str">
        <f t="shared" si="27"/>
        <v>R145</v>
      </c>
      <c r="N217" s="126">
        <v>718</v>
      </c>
      <c r="O217" s="145" t="str">
        <f t="shared" si="28"/>
        <v>G718</v>
      </c>
      <c r="P217" s="126">
        <v>434</v>
      </c>
      <c r="Q217" s="145" t="str">
        <f t="shared" si="29"/>
        <v>R434</v>
      </c>
      <c r="R217" s="126">
        <v>27.6</v>
      </c>
      <c r="S217" s="126">
        <v>27.2</v>
      </c>
      <c r="T217" s="126">
        <v>24.9</v>
      </c>
      <c r="U217" s="126">
        <v>13.4</v>
      </c>
      <c r="V217" s="126" t="s">
        <v>2187</v>
      </c>
      <c r="W217" s="129"/>
      <c r="X217" s="129" t="s">
        <v>2187</v>
      </c>
      <c r="Y217" s="129" t="s">
        <v>2187</v>
      </c>
      <c r="Z217" s="126">
        <v>17.399999999999999</v>
      </c>
      <c r="AA217" s="126" t="s">
        <v>2250</v>
      </c>
      <c r="AB217" s="126">
        <v>13.8</v>
      </c>
      <c r="AC217" s="126">
        <v>1</v>
      </c>
      <c r="AD217" s="126"/>
      <c r="AH217" s="126">
        <f t="shared" si="24"/>
        <v>858</v>
      </c>
      <c r="AI217" t="b">
        <f t="shared" si="30"/>
        <v>0</v>
      </c>
      <c r="AJ217" s="126">
        <f t="shared" si="25"/>
        <v>145</v>
      </c>
      <c r="AK217" t="b">
        <f t="shared" si="31"/>
        <v>0</v>
      </c>
    </row>
    <row r="218" spans="1:37">
      <c r="A218" s="124">
        <v>216</v>
      </c>
      <c r="B218" s="136" t="s">
        <v>2385</v>
      </c>
      <c r="C218" s="136" t="s">
        <v>2436</v>
      </c>
      <c r="D218" s="136" t="s">
        <v>2453</v>
      </c>
      <c r="E218" s="127">
        <v>42769</v>
      </c>
      <c r="F218" s="128">
        <v>0.46180555555555558</v>
      </c>
      <c r="G218" s="127">
        <v>42814</v>
      </c>
      <c r="H218" s="128">
        <v>0.42708333333333331</v>
      </c>
      <c r="I218" s="126">
        <v>935</v>
      </c>
      <c r="J218" s="126">
        <v>755</v>
      </c>
      <c r="K218" s="145" t="str">
        <f t="shared" si="26"/>
        <v>G755</v>
      </c>
      <c r="L218" s="126">
        <v>241</v>
      </c>
      <c r="M218" s="145" t="str">
        <f t="shared" si="27"/>
        <v>R241</v>
      </c>
      <c r="N218" s="126">
        <v>613</v>
      </c>
      <c r="O218" s="145" t="str">
        <f t="shared" si="28"/>
        <v>G613</v>
      </c>
      <c r="P218" s="126">
        <v>457</v>
      </c>
      <c r="Q218" s="145" t="str">
        <f t="shared" si="29"/>
        <v>R457</v>
      </c>
      <c r="R218" s="126">
        <v>25.6</v>
      </c>
      <c r="S218" s="126">
        <v>25.3</v>
      </c>
      <c r="T218" s="132">
        <v>24.5</v>
      </c>
      <c r="U218" s="132">
        <v>16</v>
      </c>
      <c r="V218" s="126" t="s">
        <v>2230</v>
      </c>
      <c r="W218" s="129" t="s">
        <v>2179</v>
      </c>
      <c r="X218" s="129" t="s">
        <v>2187</v>
      </c>
      <c r="Y218" s="129" t="s">
        <v>2187</v>
      </c>
      <c r="Z218" s="126">
        <v>5.13</v>
      </c>
      <c r="AA218" s="126" t="s">
        <v>2250</v>
      </c>
      <c r="AB218" s="126">
        <v>5.13</v>
      </c>
      <c r="AC218" s="126">
        <v>1</v>
      </c>
      <c r="AD218" s="126"/>
      <c r="AH218" s="126">
        <f t="shared" si="24"/>
        <v>755</v>
      </c>
      <c r="AI218" t="b">
        <f t="shared" si="30"/>
        <v>0</v>
      </c>
      <c r="AJ218" s="126">
        <f t="shared" si="25"/>
        <v>241</v>
      </c>
      <c r="AK218" t="b">
        <f t="shared" si="31"/>
        <v>0</v>
      </c>
    </row>
    <row r="219" spans="1:37">
      <c r="A219" s="124">
        <v>217</v>
      </c>
      <c r="B219" s="136" t="s">
        <v>2428</v>
      </c>
      <c r="C219" s="136" t="s">
        <v>2429</v>
      </c>
      <c r="D219" s="136" t="s">
        <v>2452</v>
      </c>
      <c r="E219" s="127">
        <v>42769</v>
      </c>
      <c r="F219" s="128">
        <v>0.4513888888888889</v>
      </c>
      <c r="G219" s="127">
        <v>42814</v>
      </c>
      <c r="H219" s="128">
        <v>0.39583333333333331</v>
      </c>
      <c r="I219" s="126">
        <v>934</v>
      </c>
      <c r="J219" s="126">
        <v>795</v>
      </c>
      <c r="K219" s="145" t="str">
        <f t="shared" si="26"/>
        <v>G795</v>
      </c>
      <c r="L219" s="126">
        <v>302</v>
      </c>
      <c r="M219" s="145" t="str">
        <f t="shared" si="27"/>
        <v>R302</v>
      </c>
      <c r="N219" s="126">
        <v>804</v>
      </c>
      <c r="O219" s="145" t="str">
        <f t="shared" si="28"/>
        <v>G804</v>
      </c>
      <c r="P219" s="126">
        <v>410</v>
      </c>
      <c r="Q219" s="145" t="str">
        <f t="shared" si="29"/>
        <v>R410</v>
      </c>
      <c r="R219" s="126">
        <v>26.7</v>
      </c>
      <c r="S219" s="126">
        <v>24.4</v>
      </c>
      <c r="T219" s="126">
        <v>24.3</v>
      </c>
      <c r="U219" s="126">
        <v>15.7</v>
      </c>
      <c r="V219" s="126" t="s">
        <v>2187</v>
      </c>
      <c r="W219" s="129" t="s">
        <v>2187</v>
      </c>
      <c r="X219" s="129" t="s">
        <v>2187</v>
      </c>
      <c r="Y219" s="129"/>
      <c r="Z219" s="126">
        <v>17.399999999999999</v>
      </c>
      <c r="AA219" s="126" t="s">
        <v>2250</v>
      </c>
      <c r="AB219" s="126">
        <v>13.8</v>
      </c>
      <c r="AC219" s="126">
        <v>1</v>
      </c>
      <c r="AD219" s="126"/>
      <c r="AH219" s="126">
        <f t="shared" si="24"/>
        <v>795</v>
      </c>
      <c r="AI219" t="b">
        <f t="shared" si="30"/>
        <v>0</v>
      </c>
      <c r="AJ219" s="126">
        <f t="shared" si="25"/>
        <v>302</v>
      </c>
      <c r="AK219" t="b">
        <f t="shared" si="31"/>
        <v>0</v>
      </c>
    </row>
    <row r="220" spans="1:37">
      <c r="A220" s="124">
        <v>218</v>
      </c>
      <c r="B220" s="136" t="s">
        <v>2428</v>
      </c>
      <c r="C220" s="136" t="s">
        <v>2437</v>
      </c>
      <c r="D220" s="136" t="s">
        <v>2453</v>
      </c>
      <c r="E220" s="127">
        <v>42769</v>
      </c>
      <c r="F220" s="128">
        <v>0.47222222222222227</v>
      </c>
      <c r="G220" s="127">
        <v>42814</v>
      </c>
      <c r="H220" s="128">
        <v>0.42708333333333331</v>
      </c>
      <c r="I220" s="126">
        <v>935</v>
      </c>
      <c r="J220" s="126">
        <v>251</v>
      </c>
      <c r="K220" s="145" t="str">
        <f t="shared" si="26"/>
        <v>G251</v>
      </c>
      <c r="L220" s="126">
        <v>442</v>
      </c>
      <c r="M220" s="145" t="str">
        <f t="shared" si="27"/>
        <v>R442</v>
      </c>
      <c r="N220" s="126">
        <v>587</v>
      </c>
      <c r="O220" s="145" t="str">
        <f t="shared" si="28"/>
        <v>G587</v>
      </c>
      <c r="P220" s="126">
        <v>103</v>
      </c>
      <c r="Q220" s="145" t="str">
        <f t="shared" si="29"/>
        <v>R103</v>
      </c>
      <c r="R220" s="126">
        <v>25.5</v>
      </c>
      <c r="S220" s="126">
        <v>24.7</v>
      </c>
      <c r="T220" s="132">
        <v>23.5</v>
      </c>
      <c r="U220" s="132">
        <v>19.5</v>
      </c>
      <c r="V220" s="126" t="s">
        <v>2187</v>
      </c>
      <c r="W220" s="129" t="s">
        <v>2187</v>
      </c>
      <c r="X220" s="129" t="s">
        <v>2187</v>
      </c>
      <c r="Y220" s="129" t="s">
        <v>2187</v>
      </c>
      <c r="Z220" s="126">
        <v>5.13</v>
      </c>
      <c r="AA220" s="126" t="s">
        <v>2250</v>
      </c>
      <c r="AB220" s="126">
        <v>5.13</v>
      </c>
      <c r="AC220" s="126">
        <v>1</v>
      </c>
      <c r="AD220" s="126"/>
      <c r="AH220" s="126">
        <f t="shared" si="24"/>
        <v>251</v>
      </c>
      <c r="AI220" t="b">
        <f t="shared" si="30"/>
        <v>0</v>
      </c>
      <c r="AJ220" s="126">
        <f t="shared" si="25"/>
        <v>442</v>
      </c>
      <c r="AK220" t="b">
        <f t="shared" si="31"/>
        <v>0</v>
      </c>
    </row>
    <row r="221" spans="1:37">
      <c r="A221" s="124">
        <v>219</v>
      </c>
      <c r="B221" s="136" t="s">
        <v>2428</v>
      </c>
      <c r="C221" s="136" t="s">
        <v>2444</v>
      </c>
      <c r="D221" s="136" t="s">
        <v>2454</v>
      </c>
      <c r="E221" s="127">
        <v>42769</v>
      </c>
      <c r="F221" s="128">
        <v>0.40972222222222227</v>
      </c>
      <c r="G221" s="127">
        <v>42813</v>
      </c>
      <c r="H221" s="128">
        <v>0.71875</v>
      </c>
      <c r="I221" s="126">
        <v>929</v>
      </c>
      <c r="J221" s="167">
        <v>727</v>
      </c>
      <c r="K221" s="145" t="str">
        <f t="shared" si="26"/>
        <v>G727</v>
      </c>
      <c r="L221" s="167">
        <v>176</v>
      </c>
      <c r="M221" s="145" t="str">
        <f t="shared" si="27"/>
        <v>R176</v>
      </c>
      <c r="N221" s="167">
        <v>491</v>
      </c>
      <c r="O221" s="145" t="str">
        <f t="shared" si="28"/>
        <v>G491</v>
      </c>
      <c r="P221" s="167">
        <v>356</v>
      </c>
      <c r="Q221" s="145" t="str">
        <f t="shared" si="29"/>
        <v>R356</v>
      </c>
      <c r="R221" s="126">
        <v>23.3</v>
      </c>
      <c r="S221" s="126">
        <v>29.5</v>
      </c>
      <c r="T221" s="126">
        <v>31.8</v>
      </c>
      <c r="U221" s="126">
        <v>14</v>
      </c>
      <c r="V221" s="126" t="s">
        <v>2200</v>
      </c>
      <c r="W221" s="129" t="s">
        <v>2187</v>
      </c>
      <c r="X221" s="129" t="s">
        <v>2187</v>
      </c>
      <c r="Y221" s="129"/>
      <c r="Z221" s="126">
        <v>7.9</v>
      </c>
      <c r="AA221" s="126" t="s">
        <v>2250</v>
      </c>
      <c r="AB221" s="126">
        <v>7.9</v>
      </c>
      <c r="AC221" s="126">
        <v>1</v>
      </c>
      <c r="AD221" s="126"/>
      <c r="AH221" s="126">
        <f t="shared" si="24"/>
        <v>727</v>
      </c>
      <c r="AI221" t="b">
        <f t="shared" si="30"/>
        <v>0</v>
      </c>
      <c r="AJ221" s="126">
        <f t="shared" si="25"/>
        <v>176</v>
      </c>
      <c r="AK221" t="b">
        <f t="shared" si="31"/>
        <v>0</v>
      </c>
    </row>
    <row r="222" spans="1:37">
      <c r="A222" s="124">
        <v>220</v>
      </c>
      <c r="B222" s="136" t="s">
        <v>2428</v>
      </c>
      <c r="C222" s="136" t="s">
        <v>2451</v>
      </c>
      <c r="D222" s="125" t="s">
        <v>2455</v>
      </c>
      <c r="E222" s="127">
        <v>42769</v>
      </c>
      <c r="F222" s="128">
        <v>0.4375</v>
      </c>
      <c r="G222" s="127">
        <v>42813</v>
      </c>
      <c r="H222" s="128">
        <v>0.68055555555555547</v>
      </c>
      <c r="I222" s="126">
        <v>933</v>
      </c>
      <c r="J222" s="126">
        <v>782</v>
      </c>
      <c r="K222" s="145" t="str">
        <f t="shared" si="26"/>
        <v>G782</v>
      </c>
      <c r="L222" s="126">
        <v>250</v>
      </c>
      <c r="M222" s="145" t="str">
        <f t="shared" si="27"/>
        <v>R250</v>
      </c>
      <c r="N222" s="126">
        <v>849</v>
      </c>
      <c r="O222" s="145" t="str">
        <f t="shared" si="28"/>
        <v>G849</v>
      </c>
      <c r="P222" s="126">
        <v>319</v>
      </c>
      <c r="Q222" s="145" t="str">
        <f t="shared" si="29"/>
        <v>R319</v>
      </c>
      <c r="R222" s="126">
        <v>23.8</v>
      </c>
      <c r="S222" s="126">
        <v>25.9</v>
      </c>
      <c r="T222" s="126">
        <v>32.1</v>
      </c>
      <c r="U222" s="126">
        <v>15.8</v>
      </c>
      <c r="V222" s="126" t="s">
        <v>2187</v>
      </c>
      <c r="W222" s="129" t="s">
        <v>2179</v>
      </c>
      <c r="X222" s="129" t="s">
        <v>2187</v>
      </c>
      <c r="Y222" s="129"/>
      <c r="Z222" s="126">
        <v>12.2</v>
      </c>
      <c r="AA222" s="126" t="s">
        <v>2250</v>
      </c>
      <c r="AB222" s="126">
        <v>15.2</v>
      </c>
      <c r="AC222" s="126">
        <v>1</v>
      </c>
      <c r="AD222" s="126"/>
      <c r="AH222" s="126">
        <f t="shared" si="24"/>
        <v>782</v>
      </c>
      <c r="AI222" t="b">
        <f t="shared" si="30"/>
        <v>0</v>
      </c>
      <c r="AJ222" s="126">
        <f t="shared" si="25"/>
        <v>250</v>
      </c>
      <c r="AK222" t="b">
        <f t="shared" si="31"/>
        <v>0</v>
      </c>
    </row>
    <row r="223" spans="1:37">
      <c r="A223" s="121" t="s">
        <v>2164</v>
      </c>
      <c r="B223" s="122" t="s">
        <v>2165</v>
      </c>
      <c r="C223" s="122" t="s">
        <v>2166</v>
      </c>
      <c r="D223" s="122" t="s">
        <v>2167</v>
      </c>
      <c r="E223" s="120" t="s">
        <v>1141</v>
      </c>
      <c r="F223" s="120" t="s">
        <v>2168</v>
      </c>
      <c r="G223" s="120" t="s">
        <v>1141</v>
      </c>
      <c r="H223" s="120" t="s">
        <v>2168</v>
      </c>
      <c r="I223" s="120" t="s">
        <v>2169</v>
      </c>
      <c r="J223" s="120" t="s">
        <v>1147</v>
      </c>
      <c r="K223" s="120"/>
      <c r="L223" s="120" t="s">
        <v>298</v>
      </c>
      <c r="M223" s="120"/>
      <c r="N223" s="120" t="s">
        <v>2170</v>
      </c>
      <c r="O223" s="120"/>
      <c r="P223" s="120" t="s">
        <v>2171</v>
      </c>
      <c r="Q223" s="120"/>
      <c r="R223" s="121" t="s">
        <v>2172</v>
      </c>
      <c r="S223" s="121" t="s">
        <v>2173</v>
      </c>
      <c r="T223" s="121" t="s">
        <v>2172</v>
      </c>
      <c r="U223" s="121" t="s">
        <v>2173</v>
      </c>
      <c r="V223" s="122" t="s">
        <v>1147</v>
      </c>
      <c r="W223" s="122" t="s">
        <v>298</v>
      </c>
      <c r="X223" s="122" t="s">
        <v>2174</v>
      </c>
      <c r="Y223" s="122" t="s">
        <v>2171</v>
      </c>
      <c r="Z223" s="123" t="s">
        <v>2175</v>
      </c>
      <c r="AA223" s="123" t="s">
        <v>3176</v>
      </c>
      <c r="AB223" s="123" t="s">
        <v>2175</v>
      </c>
      <c r="AC223" s="123" t="s">
        <v>3174</v>
      </c>
      <c r="AD223" s="158"/>
      <c r="AE223" s="161"/>
      <c r="AH223" s="169" t="s">
        <v>2475</v>
      </c>
      <c r="AI223" t="b">
        <f t="shared" si="30"/>
        <v>0</v>
      </c>
      <c r="AJ223" s="169" t="s">
        <v>2476</v>
      </c>
      <c r="AK223" t="b">
        <f t="shared" si="31"/>
        <v>0</v>
      </c>
    </row>
    <row r="224" spans="1:37">
      <c r="A224" s="138" t="s">
        <v>2154</v>
      </c>
      <c r="B224" s="138"/>
      <c r="C224" s="138"/>
      <c r="D224" s="138"/>
      <c r="E224" s="138" t="s">
        <v>2155</v>
      </c>
      <c r="F224" s="138"/>
      <c r="G224" s="138" t="s">
        <v>2156</v>
      </c>
      <c r="H224" s="138"/>
      <c r="I224" s="120" t="s">
        <v>2157</v>
      </c>
      <c r="J224" s="138" t="s">
        <v>2158</v>
      </c>
      <c r="K224" s="138"/>
      <c r="L224" s="138"/>
      <c r="M224" s="138"/>
      <c r="N224" s="138"/>
      <c r="O224" s="138"/>
      <c r="P224" s="138"/>
      <c r="Q224" s="138"/>
      <c r="R224" s="138" t="s">
        <v>2459</v>
      </c>
      <c r="S224" s="138"/>
      <c r="T224" s="138" t="s">
        <v>2458</v>
      </c>
      <c r="U224" s="138"/>
      <c r="V224" s="150" t="s">
        <v>2159</v>
      </c>
      <c r="W224" s="150"/>
      <c r="X224" s="150"/>
      <c r="Y224" s="150"/>
      <c r="Z224" s="153" t="s">
        <v>2160</v>
      </c>
      <c r="AA224" s="153"/>
      <c r="AB224" s="153" t="s">
        <v>2161</v>
      </c>
      <c r="AC224" s="153"/>
      <c r="AD224" s="158" t="s">
        <v>2162</v>
      </c>
      <c r="AE224" s="161" t="s">
        <v>2163</v>
      </c>
      <c r="AH224" s="145">
        <f t="shared" ref="AH224" si="32">N3</f>
        <v>752</v>
      </c>
      <c r="AI224" t="b">
        <f t="shared" si="30"/>
        <v>0</v>
      </c>
      <c r="AJ224" s="142">
        <f t="shared" ref="AJ224" si="33">P3</f>
        <v>133</v>
      </c>
      <c r="AK224" t="b">
        <f t="shared" si="31"/>
        <v>0</v>
      </c>
    </row>
    <row r="225" spans="1:37">
      <c r="AH225" s="126">
        <f t="shared" ref="AH225:AH256" si="34">N4</f>
        <v>737</v>
      </c>
      <c r="AI225" t="b">
        <f t="shared" si="30"/>
        <v>0</v>
      </c>
      <c r="AJ225" s="126">
        <f t="shared" ref="AJ225:AJ256" si="35">P4</f>
        <v>527</v>
      </c>
      <c r="AK225" t="b">
        <f t="shared" si="31"/>
        <v>0</v>
      </c>
    </row>
    <row r="226" spans="1:37">
      <c r="A226" t="s">
        <v>2478</v>
      </c>
      <c r="AH226" s="126">
        <f t="shared" si="34"/>
        <v>661</v>
      </c>
      <c r="AI226" t="b">
        <f t="shared" si="30"/>
        <v>0</v>
      </c>
      <c r="AJ226" s="126">
        <f t="shared" si="35"/>
        <v>498</v>
      </c>
      <c r="AK226" t="b">
        <f t="shared" si="31"/>
        <v>0</v>
      </c>
    </row>
    <row r="227" spans="1:37">
      <c r="AH227" s="126">
        <f t="shared" si="34"/>
        <v>532</v>
      </c>
      <c r="AI227" t="b">
        <f t="shared" si="30"/>
        <v>0</v>
      </c>
      <c r="AJ227" s="126">
        <f t="shared" si="35"/>
        <v>508</v>
      </c>
      <c r="AK227" t="b">
        <f t="shared" si="31"/>
        <v>0</v>
      </c>
    </row>
    <row r="228" spans="1:37">
      <c r="AH228" s="126">
        <f t="shared" si="34"/>
        <v>577</v>
      </c>
      <c r="AI228" t="b">
        <f t="shared" si="30"/>
        <v>0</v>
      </c>
      <c r="AJ228" s="126">
        <f t="shared" si="35"/>
        <v>38</v>
      </c>
      <c r="AK228" t="b">
        <f t="shared" si="31"/>
        <v>0</v>
      </c>
    </row>
    <row r="229" spans="1:37">
      <c r="AH229" s="126">
        <f t="shared" si="34"/>
        <v>634</v>
      </c>
      <c r="AI229" t="b">
        <f t="shared" si="30"/>
        <v>0</v>
      </c>
      <c r="AJ229" s="126">
        <f t="shared" si="35"/>
        <v>59</v>
      </c>
      <c r="AK229" t="b">
        <f t="shared" si="31"/>
        <v>0</v>
      </c>
    </row>
    <row r="230" spans="1:37">
      <c r="AH230" s="126">
        <f t="shared" si="34"/>
        <v>665</v>
      </c>
      <c r="AI230" t="b">
        <f t="shared" si="30"/>
        <v>0</v>
      </c>
      <c r="AJ230" s="126">
        <f t="shared" si="35"/>
        <v>398</v>
      </c>
      <c r="AK230" t="b">
        <f t="shared" si="31"/>
        <v>0</v>
      </c>
    </row>
    <row r="231" spans="1:37">
      <c r="AH231" s="126">
        <f t="shared" si="34"/>
        <v>701</v>
      </c>
      <c r="AI231" t="b">
        <f t="shared" si="30"/>
        <v>0</v>
      </c>
      <c r="AJ231" s="126">
        <f t="shared" si="35"/>
        <v>512</v>
      </c>
      <c r="AK231" t="b">
        <f t="shared" si="31"/>
        <v>0</v>
      </c>
    </row>
    <row r="232" spans="1:37">
      <c r="AH232" s="126">
        <f t="shared" si="34"/>
        <v>476</v>
      </c>
      <c r="AI232" t="b">
        <f t="shared" si="30"/>
        <v>0</v>
      </c>
      <c r="AJ232" s="126">
        <f t="shared" si="35"/>
        <v>101</v>
      </c>
      <c r="AK232" t="b">
        <f t="shared" si="31"/>
        <v>0</v>
      </c>
    </row>
    <row r="233" spans="1:37">
      <c r="AH233" s="126">
        <f t="shared" si="34"/>
        <v>606</v>
      </c>
      <c r="AI233" t="b">
        <f t="shared" si="30"/>
        <v>0</v>
      </c>
      <c r="AJ233" s="126">
        <f t="shared" si="35"/>
        <v>515</v>
      </c>
      <c r="AK233" t="b">
        <f t="shared" si="31"/>
        <v>0</v>
      </c>
    </row>
    <row r="234" spans="1:37">
      <c r="AH234" s="126">
        <f t="shared" si="34"/>
        <v>523</v>
      </c>
      <c r="AI234" t="b">
        <f t="shared" si="30"/>
        <v>0</v>
      </c>
      <c r="AJ234" s="126">
        <f t="shared" si="35"/>
        <v>2</v>
      </c>
      <c r="AK234" t="b">
        <f t="shared" si="31"/>
        <v>0</v>
      </c>
    </row>
    <row r="235" spans="1:37">
      <c r="AH235" s="126">
        <f t="shared" si="34"/>
        <v>490</v>
      </c>
      <c r="AI235" t="b">
        <f t="shared" si="30"/>
        <v>0</v>
      </c>
      <c r="AJ235" s="126">
        <f t="shared" si="35"/>
        <v>123</v>
      </c>
      <c r="AK235" t="b">
        <f t="shared" si="31"/>
        <v>0</v>
      </c>
    </row>
    <row r="236" spans="1:37">
      <c r="AH236" s="126">
        <f t="shared" si="34"/>
        <v>241</v>
      </c>
      <c r="AI236" t="b">
        <f t="shared" si="30"/>
        <v>0</v>
      </c>
      <c r="AJ236" s="126">
        <f t="shared" si="35"/>
        <v>3</v>
      </c>
      <c r="AK236" t="b">
        <f t="shared" si="31"/>
        <v>0</v>
      </c>
    </row>
    <row r="237" spans="1:37">
      <c r="AH237" s="132">
        <f t="shared" si="34"/>
        <v>503</v>
      </c>
      <c r="AI237" t="b">
        <f t="shared" si="30"/>
        <v>0</v>
      </c>
      <c r="AJ237" s="126">
        <f t="shared" si="35"/>
        <v>282</v>
      </c>
      <c r="AK237" t="b">
        <f t="shared" si="31"/>
        <v>0</v>
      </c>
    </row>
    <row r="238" spans="1:37">
      <c r="AH238" s="126">
        <f t="shared" si="34"/>
        <v>685</v>
      </c>
      <c r="AI238" t="b">
        <f t="shared" si="30"/>
        <v>0</v>
      </c>
      <c r="AJ238" s="126">
        <f t="shared" si="35"/>
        <v>99</v>
      </c>
      <c r="AK238" t="b">
        <f t="shared" si="31"/>
        <v>0</v>
      </c>
    </row>
    <row r="239" spans="1:37">
      <c r="AH239" s="126">
        <f t="shared" si="34"/>
        <v>644</v>
      </c>
      <c r="AI239" t="b">
        <f t="shared" si="30"/>
        <v>0</v>
      </c>
      <c r="AJ239" s="126">
        <f t="shared" si="35"/>
        <v>154</v>
      </c>
      <c r="AK239" t="b">
        <f t="shared" si="31"/>
        <v>0</v>
      </c>
    </row>
    <row r="240" spans="1:37">
      <c r="AH240" s="126">
        <f t="shared" si="34"/>
        <v>648</v>
      </c>
      <c r="AI240" t="b">
        <f t="shared" si="30"/>
        <v>0</v>
      </c>
      <c r="AJ240" s="126">
        <f t="shared" si="35"/>
        <v>380</v>
      </c>
      <c r="AK240" t="b">
        <f t="shared" si="31"/>
        <v>0</v>
      </c>
    </row>
    <row r="241" spans="2:37">
      <c r="AH241" s="126">
        <f t="shared" si="34"/>
        <v>573</v>
      </c>
      <c r="AI241" t="b">
        <f t="shared" si="30"/>
        <v>0</v>
      </c>
      <c r="AJ241" s="126">
        <f t="shared" si="35"/>
        <v>274</v>
      </c>
      <c r="AK241" t="b">
        <f t="shared" si="31"/>
        <v>0</v>
      </c>
    </row>
    <row r="242" spans="2:37">
      <c r="AH242" s="126">
        <f t="shared" si="34"/>
        <v>639</v>
      </c>
      <c r="AI242" t="b">
        <f t="shared" si="30"/>
        <v>0</v>
      </c>
      <c r="AJ242" s="126">
        <f t="shared" si="35"/>
        <v>566</v>
      </c>
      <c r="AK242" t="b">
        <f t="shared" si="31"/>
        <v>0</v>
      </c>
    </row>
    <row r="243" spans="2:37">
      <c r="AH243" s="126">
        <f t="shared" si="34"/>
        <v>505</v>
      </c>
      <c r="AI243" t="b">
        <f t="shared" si="30"/>
        <v>0</v>
      </c>
      <c r="AJ243" s="126">
        <f t="shared" si="35"/>
        <v>110</v>
      </c>
      <c r="AK243" t="b">
        <f t="shared" si="31"/>
        <v>0</v>
      </c>
    </row>
    <row r="244" spans="2:37">
      <c r="AH244" s="126">
        <f t="shared" si="34"/>
        <v>721</v>
      </c>
      <c r="AI244" t="b">
        <f t="shared" si="30"/>
        <v>0</v>
      </c>
      <c r="AJ244" s="168" t="str">
        <f t="shared" si="35"/>
        <v>19?</v>
      </c>
      <c r="AK244" s="116" t="b">
        <f t="shared" si="31"/>
        <v>0</v>
      </c>
    </row>
    <row r="245" spans="2:37">
      <c r="AH245" s="126">
        <f t="shared" si="34"/>
        <v>552</v>
      </c>
      <c r="AI245" t="b">
        <f t="shared" si="30"/>
        <v>0</v>
      </c>
      <c r="AJ245" s="126">
        <f t="shared" si="35"/>
        <v>45</v>
      </c>
      <c r="AK245" t="b">
        <f t="shared" si="31"/>
        <v>0</v>
      </c>
    </row>
    <row r="246" spans="2:37">
      <c r="AH246" s="126">
        <f t="shared" si="34"/>
        <v>456</v>
      </c>
      <c r="AI246" t="b">
        <f t="shared" si="30"/>
        <v>0</v>
      </c>
      <c r="AJ246" s="126">
        <f t="shared" si="35"/>
        <v>132</v>
      </c>
      <c r="AK246" t="b">
        <f t="shared" si="31"/>
        <v>0</v>
      </c>
    </row>
    <row r="247" spans="2:37">
      <c r="AH247" s="126">
        <f t="shared" si="34"/>
        <v>421</v>
      </c>
      <c r="AI247" t="b">
        <f t="shared" si="30"/>
        <v>0</v>
      </c>
      <c r="AJ247" s="126">
        <f t="shared" si="35"/>
        <v>71</v>
      </c>
      <c r="AK247" t="b">
        <f t="shared" si="31"/>
        <v>0</v>
      </c>
    </row>
    <row r="248" spans="2:37">
      <c r="AH248" s="126">
        <f t="shared" si="34"/>
        <v>864</v>
      </c>
      <c r="AI248" t="b">
        <f t="shared" si="30"/>
        <v>0</v>
      </c>
      <c r="AJ248" s="126">
        <f t="shared" si="35"/>
        <v>104</v>
      </c>
      <c r="AK248" t="b">
        <f t="shared" si="31"/>
        <v>0</v>
      </c>
    </row>
    <row r="249" spans="2:37">
      <c r="AH249" s="126">
        <f t="shared" si="34"/>
        <v>506</v>
      </c>
      <c r="AI249" t="b">
        <f t="shared" si="30"/>
        <v>0</v>
      </c>
      <c r="AJ249" s="126">
        <f t="shared" si="35"/>
        <v>189</v>
      </c>
      <c r="AK249" t="b">
        <f t="shared" si="31"/>
        <v>0</v>
      </c>
    </row>
    <row r="250" spans="2:37">
      <c r="AH250" s="126">
        <f t="shared" si="34"/>
        <v>449</v>
      </c>
      <c r="AI250" t="b">
        <f t="shared" si="30"/>
        <v>0</v>
      </c>
      <c r="AJ250" s="126">
        <f t="shared" si="35"/>
        <v>217</v>
      </c>
      <c r="AK250" t="b">
        <f t="shared" si="31"/>
        <v>0</v>
      </c>
    </row>
    <row r="251" spans="2:37">
      <c r="AH251" s="126">
        <f t="shared" si="34"/>
        <v>502</v>
      </c>
      <c r="AI251" t="b">
        <f t="shared" si="30"/>
        <v>0</v>
      </c>
      <c r="AJ251" s="126">
        <f t="shared" si="35"/>
        <v>172</v>
      </c>
      <c r="AK251" t="b">
        <f t="shared" si="31"/>
        <v>0</v>
      </c>
    </row>
    <row r="252" spans="2:37">
      <c r="AH252" s="126">
        <f t="shared" si="34"/>
        <v>345</v>
      </c>
      <c r="AI252" t="b">
        <f t="shared" si="30"/>
        <v>0</v>
      </c>
      <c r="AJ252" s="126">
        <f t="shared" si="35"/>
        <v>349</v>
      </c>
      <c r="AK252" t="b">
        <f t="shared" si="31"/>
        <v>0</v>
      </c>
    </row>
    <row r="253" spans="2:37">
      <c r="AH253" s="126">
        <f t="shared" si="34"/>
        <v>500</v>
      </c>
      <c r="AI253" t="b">
        <f t="shared" si="30"/>
        <v>0</v>
      </c>
      <c r="AJ253" s="126">
        <f t="shared" si="35"/>
        <v>296</v>
      </c>
      <c r="AK253" t="b">
        <f t="shared" si="31"/>
        <v>0</v>
      </c>
    </row>
    <row r="254" spans="2:37">
      <c r="AH254" s="126">
        <f t="shared" si="34"/>
        <v>521</v>
      </c>
      <c r="AI254" t="b">
        <f t="shared" si="30"/>
        <v>0</v>
      </c>
      <c r="AJ254" s="126">
        <f t="shared" si="35"/>
        <v>323</v>
      </c>
      <c r="AK254" t="b">
        <f t="shared" si="31"/>
        <v>0</v>
      </c>
    </row>
    <row r="255" spans="2:37">
      <c r="B255" s="92"/>
      <c r="C255" s="92"/>
      <c r="D255" s="92"/>
      <c r="E255" s="92"/>
      <c r="F255" s="92"/>
      <c r="G255" s="92"/>
      <c r="AH255" s="126">
        <f t="shared" si="34"/>
        <v>201</v>
      </c>
      <c r="AI255" t="b">
        <f t="shared" si="30"/>
        <v>0</v>
      </c>
      <c r="AJ255" s="126">
        <f t="shared" si="35"/>
        <v>156</v>
      </c>
      <c r="AK255" t="b">
        <f t="shared" si="31"/>
        <v>0</v>
      </c>
    </row>
    <row r="256" spans="2:37">
      <c r="AH256" s="126">
        <f t="shared" si="34"/>
        <v>556</v>
      </c>
      <c r="AI256" t="b">
        <f t="shared" si="30"/>
        <v>0</v>
      </c>
      <c r="AJ256" s="126">
        <f t="shared" si="35"/>
        <v>452</v>
      </c>
      <c r="AK256" t="b">
        <f t="shared" si="31"/>
        <v>0</v>
      </c>
    </row>
    <row r="257" spans="34:37">
      <c r="AH257" s="126">
        <f t="shared" ref="AH257:AH288" si="36">N36</f>
        <v>649</v>
      </c>
      <c r="AI257" t="b">
        <f t="shared" si="30"/>
        <v>0</v>
      </c>
      <c r="AJ257" s="126">
        <f t="shared" ref="AJ257:AJ288" si="37">P36</f>
        <v>24</v>
      </c>
      <c r="AK257" t="b">
        <f t="shared" si="31"/>
        <v>0</v>
      </c>
    </row>
    <row r="258" spans="34:37">
      <c r="AH258" s="126">
        <f t="shared" si="36"/>
        <v>732</v>
      </c>
      <c r="AI258" t="b">
        <f t="shared" si="30"/>
        <v>0</v>
      </c>
      <c r="AJ258" s="126">
        <f t="shared" si="37"/>
        <v>69</v>
      </c>
      <c r="AK258" t="b">
        <f t="shared" si="31"/>
        <v>0</v>
      </c>
    </row>
    <row r="259" spans="34:37">
      <c r="AH259" s="126">
        <f t="shared" si="36"/>
        <v>550</v>
      </c>
      <c r="AI259" t="b">
        <f t="shared" si="30"/>
        <v>0</v>
      </c>
      <c r="AJ259" s="126">
        <f t="shared" si="37"/>
        <v>97</v>
      </c>
      <c r="AK259" t="b">
        <f t="shared" si="31"/>
        <v>0</v>
      </c>
    </row>
    <row r="260" spans="34:37">
      <c r="AH260" s="126">
        <f t="shared" si="36"/>
        <v>528</v>
      </c>
      <c r="AI260" t="b">
        <f t="shared" ref="AI260:AI323" si="38">COUNTIF($AH$3:$AH$443, AH260)&gt;1</f>
        <v>0</v>
      </c>
      <c r="AJ260" s="126">
        <f t="shared" si="37"/>
        <v>89</v>
      </c>
      <c r="AK260" t="b">
        <f t="shared" ref="AK260:AK323" si="39">COUNTIF($AJ$3:$AJ$443, AJ260)&gt;1</f>
        <v>0</v>
      </c>
    </row>
    <row r="261" spans="34:37">
      <c r="AH261" s="126">
        <f t="shared" si="36"/>
        <v>703</v>
      </c>
      <c r="AI261" t="b">
        <f t="shared" si="38"/>
        <v>0</v>
      </c>
      <c r="AJ261" s="132">
        <f t="shared" si="37"/>
        <v>147</v>
      </c>
      <c r="AK261" t="b">
        <f t="shared" si="39"/>
        <v>0</v>
      </c>
    </row>
    <row r="262" spans="34:37">
      <c r="AH262" s="126">
        <f t="shared" si="36"/>
        <v>566</v>
      </c>
      <c r="AI262" t="b">
        <f t="shared" si="38"/>
        <v>0</v>
      </c>
      <c r="AJ262" s="126">
        <f t="shared" si="37"/>
        <v>65</v>
      </c>
      <c r="AK262" t="b">
        <f t="shared" si="39"/>
        <v>0</v>
      </c>
    </row>
    <row r="263" spans="34:37">
      <c r="AH263" s="126">
        <f t="shared" si="36"/>
        <v>619</v>
      </c>
      <c r="AI263" t="b">
        <f t="shared" si="38"/>
        <v>0</v>
      </c>
      <c r="AJ263" s="126">
        <f t="shared" si="37"/>
        <v>420</v>
      </c>
      <c r="AK263" t="b">
        <f t="shared" si="39"/>
        <v>0</v>
      </c>
    </row>
    <row r="264" spans="34:37">
      <c r="AH264" s="126">
        <f t="shared" si="36"/>
        <v>626</v>
      </c>
      <c r="AI264" t="b">
        <f t="shared" si="38"/>
        <v>0</v>
      </c>
      <c r="AJ264" s="126">
        <f t="shared" si="37"/>
        <v>77</v>
      </c>
      <c r="AK264" t="b">
        <f t="shared" si="39"/>
        <v>0</v>
      </c>
    </row>
    <row r="265" spans="34:37">
      <c r="AH265" s="126">
        <f t="shared" si="36"/>
        <v>437</v>
      </c>
      <c r="AI265" t="b">
        <f t="shared" si="38"/>
        <v>0</v>
      </c>
      <c r="AJ265" s="126">
        <f t="shared" si="37"/>
        <v>81</v>
      </c>
      <c r="AK265" t="b">
        <f t="shared" si="39"/>
        <v>0</v>
      </c>
    </row>
    <row r="266" spans="34:37">
      <c r="AH266" s="126">
        <f t="shared" si="36"/>
        <v>643</v>
      </c>
      <c r="AI266" t="b">
        <f t="shared" si="38"/>
        <v>0</v>
      </c>
      <c r="AJ266" s="126">
        <f t="shared" si="37"/>
        <v>117</v>
      </c>
      <c r="AK266" t="b">
        <f t="shared" si="39"/>
        <v>0</v>
      </c>
    </row>
    <row r="267" spans="34:37">
      <c r="AH267" s="126">
        <f t="shared" si="36"/>
        <v>283</v>
      </c>
      <c r="AI267" t="b">
        <f t="shared" si="38"/>
        <v>0</v>
      </c>
      <c r="AJ267" s="126">
        <f t="shared" si="37"/>
        <v>6</v>
      </c>
      <c r="AK267" t="b">
        <f t="shared" si="39"/>
        <v>0</v>
      </c>
    </row>
    <row r="268" spans="34:37">
      <c r="AH268" s="126">
        <f t="shared" si="36"/>
        <v>602</v>
      </c>
      <c r="AI268" t="b">
        <f t="shared" si="38"/>
        <v>0</v>
      </c>
      <c r="AJ268" s="126">
        <f t="shared" si="37"/>
        <v>74</v>
      </c>
      <c r="AK268" t="b">
        <f t="shared" si="39"/>
        <v>0</v>
      </c>
    </row>
    <row r="269" spans="34:37">
      <c r="AH269" s="126">
        <f t="shared" si="36"/>
        <v>427</v>
      </c>
      <c r="AI269" t="b">
        <f t="shared" si="38"/>
        <v>0</v>
      </c>
      <c r="AJ269" s="126">
        <f t="shared" si="37"/>
        <v>102</v>
      </c>
      <c r="AK269" t="b">
        <f t="shared" si="39"/>
        <v>0</v>
      </c>
    </row>
    <row r="270" spans="34:37">
      <c r="AH270" s="126">
        <f t="shared" si="36"/>
        <v>512</v>
      </c>
      <c r="AI270" t="b">
        <f t="shared" si="38"/>
        <v>0</v>
      </c>
      <c r="AJ270" s="126">
        <f t="shared" si="37"/>
        <v>76</v>
      </c>
      <c r="AK270" t="b">
        <f t="shared" si="39"/>
        <v>0</v>
      </c>
    </row>
    <row r="271" spans="34:37">
      <c r="AH271" s="126">
        <f t="shared" si="36"/>
        <v>299</v>
      </c>
      <c r="AI271" t="b">
        <f t="shared" si="38"/>
        <v>0</v>
      </c>
      <c r="AJ271" s="126">
        <f t="shared" si="37"/>
        <v>107</v>
      </c>
      <c r="AK271" t="b">
        <f t="shared" si="39"/>
        <v>0</v>
      </c>
    </row>
    <row r="272" spans="34:37">
      <c r="AH272" s="126">
        <f t="shared" si="36"/>
        <v>739</v>
      </c>
      <c r="AI272" t="b">
        <f t="shared" si="38"/>
        <v>0</v>
      </c>
      <c r="AJ272" s="126">
        <f t="shared" si="37"/>
        <v>155</v>
      </c>
      <c r="AK272" t="b">
        <f t="shared" si="39"/>
        <v>0</v>
      </c>
    </row>
    <row r="273" spans="34:37">
      <c r="AH273" s="126">
        <f t="shared" si="36"/>
        <v>559</v>
      </c>
      <c r="AI273" t="b">
        <f t="shared" si="38"/>
        <v>0</v>
      </c>
      <c r="AJ273" s="126">
        <f t="shared" si="37"/>
        <v>98</v>
      </c>
      <c r="AK273" t="b">
        <f t="shared" si="39"/>
        <v>0</v>
      </c>
    </row>
    <row r="274" spans="34:37">
      <c r="AH274" s="126">
        <f t="shared" si="36"/>
        <v>856</v>
      </c>
      <c r="AI274" t="b">
        <f t="shared" si="38"/>
        <v>0</v>
      </c>
      <c r="AJ274" s="126">
        <f t="shared" si="37"/>
        <v>29</v>
      </c>
      <c r="AK274" t="b">
        <f t="shared" si="39"/>
        <v>0</v>
      </c>
    </row>
    <row r="275" spans="34:37">
      <c r="AH275" s="126">
        <f t="shared" si="36"/>
        <v>599</v>
      </c>
      <c r="AI275" t="b">
        <f t="shared" si="38"/>
        <v>0</v>
      </c>
      <c r="AJ275" s="126">
        <f t="shared" si="37"/>
        <v>312</v>
      </c>
      <c r="AK275" t="b">
        <f t="shared" si="39"/>
        <v>0</v>
      </c>
    </row>
    <row r="276" spans="34:37">
      <c r="AH276" s="126">
        <f t="shared" si="36"/>
        <v>683</v>
      </c>
      <c r="AI276" t="b">
        <f t="shared" si="38"/>
        <v>0</v>
      </c>
      <c r="AJ276" s="126">
        <f t="shared" si="37"/>
        <v>113</v>
      </c>
      <c r="AK276" t="b">
        <f t="shared" si="39"/>
        <v>0</v>
      </c>
    </row>
    <row r="277" spans="34:37">
      <c r="AH277" s="126">
        <f t="shared" si="36"/>
        <v>288</v>
      </c>
      <c r="AI277" t="b">
        <f t="shared" si="38"/>
        <v>0</v>
      </c>
      <c r="AJ277" s="126">
        <f t="shared" si="37"/>
        <v>441</v>
      </c>
      <c r="AK277" t="b">
        <f t="shared" si="39"/>
        <v>0</v>
      </c>
    </row>
    <row r="278" spans="34:37">
      <c r="AH278" s="126">
        <f t="shared" si="36"/>
        <v>616</v>
      </c>
      <c r="AI278" t="b">
        <f t="shared" si="38"/>
        <v>0</v>
      </c>
      <c r="AJ278" s="126" t="str">
        <f t="shared" si="37"/>
        <v>54b</v>
      </c>
      <c r="AK278" s="116" t="b">
        <f t="shared" si="39"/>
        <v>0</v>
      </c>
    </row>
    <row r="279" spans="34:37">
      <c r="AH279" s="126">
        <f t="shared" si="36"/>
        <v>557</v>
      </c>
      <c r="AI279" t="b">
        <f t="shared" si="38"/>
        <v>0</v>
      </c>
      <c r="AJ279" s="126">
        <f t="shared" si="37"/>
        <v>58</v>
      </c>
      <c r="AK279" t="b">
        <f t="shared" si="39"/>
        <v>0</v>
      </c>
    </row>
    <row r="280" spans="34:37">
      <c r="AH280" s="126">
        <f t="shared" si="36"/>
        <v>618</v>
      </c>
      <c r="AI280" t="b">
        <f t="shared" si="38"/>
        <v>0</v>
      </c>
      <c r="AJ280" s="126">
        <f t="shared" si="37"/>
        <v>435</v>
      </c>
      <c r="AK280" t="b">
        <f t="shared" si="39"/>
        <v>0</v>
      </c>
    </row>
    <row r="281" spans="34:37">
      <c r="AH281" s="126">
        <f t="shared" si="36"/>
        <v>593</v>
      </c>
      <c r="AI281" t="b">
        <f t="shared" si="38"/>
        <v>0</v>
      </c>
      <c r="AJ281" s="126">
        <f t="shared" si="37"/>
        <v>31</v>
      </c>
      <c r="AK281" t="b">
        <f t="shared" si="39"/>
        <v>0</v>
      </c>
    </row>
    <row r="282" spans="34:37">
      <c r="AH282" s="126">
        <f t="shared" si="36"/>
        <v>600</v>
      </c>
      <c r="AI282" t="b">
        <f t="shared" si="38"/>
        <v>0</v>
      </c>
      <c r="AJ282" s="126">
        <f t="shared" si="37"/>
        <v>120</v>
      </c>
      <c r="AK282" t="b">
        <f t="shared" si="39"/>
        <v>0</v>
      </c>
    </row>
    <row r="283" spans="34:37">
      <c r="AH283" s="126">
        <f t="shared" si="36"/>
        <v>535</v>
      </c>
      <c r="AI283" t="b">
        <f t="shared" si="38"/>
        <v>0</v>
      </c>
      <c r="AJ283" s="126">
        <f t="shared" si="37"/>
        <v>390</v>
      </c>
      <c r="AK283" t="b">
        <f t="shared" si="39"/>
        <v>0</v>
      </c>
    </row>
    <row r="284" spans="34:37">
      <c r="AH284" s="126">
        <f t="shared" si="36"/>
        <v>391</v>
      </c>
      <c r="AI284" t="b">
        <f t="shared" si="38"/>
        <v>0</v>
      </c>
      <c r="AJ284" s="126">
        <f t="shared" si="37"/>
        <v>143</v>
      </c>
      <c r="AK284" t="b">
        <f t="shared" si="39"/>
        <v>0</v>
      </c>
    </row>
    <row r="285" spans="34:37">
      <c r="AH285" s="126">
        <f t="shared" si="36"/>
        <v>445</v>
      </c>
      <c r="AI285" t="b">
        <f t="shared" si="38"/>
        <v>0</v>
      </c>
      <c r="AJ285" s="126">
        <f t="shared" si="37"/>
        <v>448</v>
      </c>
      <c r="AK285" t="b">
        <f t="shared" si="39"/>
        <v>0</v>
      </c>
    </row>
    <row r="286" spans="34:37">
      <c r="AH286" s="126">
        <f t="shared" si="36"/>
        <v>440</v>
      </c>
      <c r="AI286" t="b">
        <f t="shared" si="38"/>
        <v>0</v>
      </c>
      <c r="AJ286" s="126">
        <f t="shared" si="37"/>
        <v>423</v>
      </c>
      <c r="AK286" t="b">
        <f t="shared" si="39"/>
        <v>0</v>
      </c>
    </row>
    <row r="287" spans="34:37">
      <c r="AH287" s="126">
        <f t="shared" si="36"/>
        <v>673</v>
      </c>
      <c r="AI287" t="b">
        <f t="shared" si="38"/>
        <v>0</v>
      </c>
      <c r="AJ287" s="132">
        <f t="shared" si="37"/>
        <v>550</v>
      </c>
      <c r="AK287" t="b">
        <f t="shared" si="39"/>
        <v>0</v>
      </c>
    </row>
    <row r="288" spans="34:37">
      <c r="AH288" s="126">
        <f t="shared" si="36"/>
        <v>700</v>
      </c>
      <c r="AI288" t="b">
        <f t="shared" si="38"/>
        <v>0</v>
      </c>
      <c r="AJ288" s="126">
        <f t="shared" si="37"/>
        <v>333</v>
      </c>
      <c r="AK288" t="b">
        <f t="shared" si="39"/>
        <v>0</v>
      </c>
    </row>
    <row r="289" spans="34:37">
      <c r="AH289" s="126">
        <f t="shared" ref="AH289" si="40">N68</f>
        <v>760</v>
      </c>
      <c r="AI289" t="b">
        <f t="shared" si="38"/>
        <v>0</v>
      </c>
      <c r="AJ289" s="126">
        <f t="shared" ref="AJ289" si="41">P68</f>
        <v>252</v>
      </c>
      <c r="AK289" t="b">
        <f t="shared" si="39"/>
        <v>0</v>
      </c>
    </row>
    <row r="290" spans="34:37">
      <c r="AH290" s="126">
        <f t="shared" ref="AH290:AH351" si="42">N69</f>
        <v>660</v>
      </c>
      <c r="AI290" t="b">
        <f t="shared" si="38"/>
        <v>0</v>
      </c>
      <c r="AJ290" s="126">
        <f t="shared" ref="AJ290:AJ351" si="43">P69</f>
        <v>44</v>
      </c>
      <c r="AK290" t="b">
        <f t="shared" si="39"/>
        <v>0</v>
      </c>
    </row>
    <row r="291" spans="34:37">
      <c r="AH291" s="126">
        <f t="shared" si="42"/>
        <v>477</v>
      </c>
      <c r="AI291" t="b">
        <f t="shared" si="38"/>
        <v>0</v>
      </c>
      <c r="AJ291" s="126">
        <f t="shared" si="43"/>
        <v>9</v>
      </c>
      <c r="AK291" t="b">
        <f t="shared" si="39"/>
        <v>0</v>
      </c>
    </row>
    <row r="292" spans="34:37">
      <c r="AH292" s="126">
        <f t="shared" si="42"/>
        <v>386</v>
      </c>
      <c r="AI292" t="b">
        <f t="shared" si="38"/>
        <v>0</v>
      </c>
      <c r="AJ292" s="126">
        <f t="shared" si="43"/>
        <v>251</v>
      </c>
      <c r="AK292" t="b">
        <f t="shared" si="39"/>
        <v>0</v>
      </c>
    </row>
    <row r="293" spans="34:37">
      <c r="AH293" s="132">
        <f t="shared" si="42"/>
        <v>414</v>
      </c>
      <c r="AI293" t="b">
        <f t="shared" si="38"/>
        <v>0</v>
      </c>
      <c r="AJ293" s="126">
        <f t="shared" si="43"/>
        <v>266</v>
      </c>
      <c r="AK293" t="b">
        <f t="shared" si="39"/>
        <v>0</v>
      </c>
    </row>
    <row r="294" spans="34:37">
      <c r="AH294" s="126">
        <f t="shared" si="42"/>
        <v>459</v>
      </c>
      <c r="AI294" t="b">
        <f t="shared" si="38"/>
        <v>0</v>
      </c>
      <c r="AJ294" s="126">
        <f t="shared" si="43"/>
        <v>528</v>
      </c>
      <c r="AK294" t="b">
        <f t="shared" si="39"/>
        <v>0</v>
      </c>
    </row>
    <row r="295" spans="34:37">
      <c r="AH295" s="126">
        <f t="shared" si="42"/>
        <v>627</v>
      </c>
      <c r="AI295" t="b">
        <f t="shared" si="38"/>
        <v>0</v>
      </c>
      <c r="AJ295" s="126">
        <f t="shared" si="43"/>
        <v>14</v>
      </c>
      <c r="AK295" t="b">
        <f t="shared" si="39"/>
        <v>0</v>
      </c>
    </row>
    <row r="296" spans="34:37">
      <c r="AH296" s="126">
        <f t="shared" si="42"/>
        <v>498</v>
      </c>
      <c r="AI296" t="b">
        <f t="shared" si="38"/>
        <v>0</v>
      </c>
      <c r="AJ296" s="126">
        <f t="shared" si="43"/>
        <v>393</v>
      </c>
      <c r="AK296" t="b">
        <f t="shared" si="39"/>
        <v>0</v>
      </c>
    </row>
    <row r="297" spans="34:37">
      <c r="AH297" s="126">
        <f t="shared" si="42"/>
        <v>579</v>
      </c>
      <c r="AI297" t="b">
        <f t="shared" si="38"/>
        <v>0</v>
      </c>
      <c r="AJ297" s="126">
        <f t="shared" si="43"/>
        <v>138</v>
      </c>
      <c r="AK297" t="b">
        <f t="shared" si="39"/>
        <v>0</v>
      </c>
    </row>
    <row r="298" spans="34:37">
      <c r="AH298" s="126">
        <f t="shared" si="42"/>
        <v>373</v>
      </c>
      <c r="AI298" t="b">
        <f t="shared" si="38"/>
        <v>0</v>
      </c>
      <c r="AJ298" s="126">
        <f t="shared" si="43"/>
        <v>311</v>
      </c>
      <c r="AK298" t="b">
        <f t="shared" si="39"/>
        <v>0</v>
      </c>
    </row>
    <row r="299" spans="34:37">
      <c r="AH299" s="126">
        <f t="shared" si="42"/>
        <v>603</v>
      </c>
      <c r="AI299" t="b">
        <f t="shared" si="38"/>
        <v>0</v>
      </c>
      <c r="AJ299" s="126">
        <f t="shared" si="43"/>
        <v>183</v>
      </c>
      <c r="AK299" t="b">
        <f t="shared" si="39"/>
        <v>0</v>
      </c>
    </row>
    <row r="300" spans="34:37">
      <c r="AH300" s="126">
        <f t="shared" si="42"/>
        <v>509</v>
      </c>
      <c r="AI300" t="b">
        <f t="shared" si="38"/>
        <v>0</v>
      </c>
      <c r="AJ300" s="126">
        <f t="shared" si="43"/>
        <v>228</v>
      </c>
      <c r="AK300" t="b">
        <f t="shared" si="39"/>
        <v>0</v>
      </c>
    </row>
    <row r="301" spans="34:37">
      <c r="AH301" s="126">
        <f t="shared" si="42"/>
        <v>446</v>
      </c>
      <c r="AI301" t="b">
        <f t="shared" si="38"/>
        <v>0</v>
      </c>
      <c r="AJ301" s="126">
        <f t="shared" si="43"/>
        <v>100</v>
      </c>
      <c r="AK301" t="b">
        <f t="shared" si="39"/>
        <v>0</v>
      </c>
    </row>
    <row r="302" spans="34:37">
      <c r="AH302" s="126">
        <f t="shared" si="42"/>
        <v>249</v>
      </c>
      <c r="AI302" t="b">
        <f t="shared" si="38"/>
        <v>0</v>
      </c>
      <c r="AJ302" s="126">
        <f t="shared" si="43"/>
        <v>56</v>
      </c>
      <c r="AK302" t="b">
        <f t="shared" si="39"/>
        <v>0</v>
      </c>
    </row>
    <row r="303" spans="34:37">
      <c r="AH303" s="126">
        <f t="shared" si="42"/>
        <v>474</v>
      </c>
      <c r="AI303" t="b">
        <f t="shared" si="38"/>
        <v>0</v>
      </c>
      <c r="AJ303" s="135">
        <f t="shared" si="43"/>
        <v>68</v>
      </c>
      <c r="AK303" t="b">
        <f t="shared" si="39"/>
        <v>0</v>
      </c>
    </row>
    <row r="304" spans="34:37">
      <c r="AH304" s="126">
        <f t="shared" si="42"/>
        <v>475</v>
      </c>
      <c r="AI304" t="b">
        <f t="shared" si="38"/>
        <v>0</v>
      </c>
      <c r="AJ304" s="126">
        <f t="shared" si="43"/>
        <v>293</v>
      </c>
      <c r="AK304" t="b">
        <f t="shared" si="39"/>
        <v>0</v>
      </c>
    </row>
    <row r="305" spans="34:37">
      <c r="AH305" s="126">
        <f t="shared" si="42"/>
        <v>840</v>
      </c>
      <c r="AI305" t="b">
        <f t="shared" si="38"/>
        <v>0</v>
      </c>
      <c r="AJ305" s="126">
        <f t="shared" si="43"/>
        <v>368</v>
      </c>
      <c r="AK305" t="b">
        <f t="shared" si="39"/>
        <v>0</v>
      </c>
    </row>
    <row r="306" spans="34:37">
      <c r="AH306" s="126">
        <f t="shared" si="42"/>
        <v>298</v>
      </c>
      <c r="AI306" t="b">
        <f t="shared" si="38"/>
        <v>0</v>
      </c>
      <c r="AJ306" s="126">
        <f t="shared" si="43"/>
        <v>22</v>
      </c>
      <c r="AK306" t="b">
        <f t="shared" si="39"/>
        <v>0</v>
      </c>
    </row>
    <row r="307" spans="34:37">
      <c r="AH307" s="126">
        <f t="shared" si="42"/>
        <v>520</v>
      </c>
      <c r="AI307" t="b">
        <f t="shared" si="38"/>
        <v>0</v>
      </c>
      <c r="AJ307" s="126">
        <f t="shared" si="43"/>
        <v>417</v>
      </c>
      <c r="AK307" t="b">
        <f t="shared" si="39"/>
        <v>0</v>
      </c>
    </row>
    <row r="308" spans="34:37">
      <c r="AH308" s="126">
        <f t="shared" si="42"/>
        <v>441</v>
      </c>
      <c r="AI308" t="b">
        <f t="shared" si="38"/>
        <v>0</v>
      </c>
      <c r="AJ308" s="126">
        <f t="shared" si="43"/>
        <v>391</v>
      </c>
      <c r="AK308" t="b">
        <f t="shared" si="39"/>
        <v>0</v>
      </c>
    </row>
    <row r="309" spans="34:37">
      <c r="AH309" s="126">
        <f t="shared" si="42"/>
        <v>561</v>
      </c>
      <c r="AI309" t="b">
        <f t="shared" si="38"/>
        <v>0</v>
      </c>
      <c r="AJ309" s="126">
        <f t="shared" si="43"/>
        <v>62</v>
      </c>
      <c r="AK309" t="b">
        <f t="shared" si="39"/>
        <v>0</v>
      </c>
    </row>
    <row r="310" spans="34:37">
      <c r="AH310" s="126">
        <f t="shared" si="42"/>
        <v>632</v>
      </c>
      <c r="AI310" t="b">
        <f t="shared" si="38"/>
        <v>0</v>
      </c>
      <c r="AJ310" s="126">
        <f t="shared" si="43"/>
        <v>329</v>
      </c>
      <c r="AK310" t="b">
        <f t="shared" si="39"/>
        <v>0</v>
      </c>
    </row>
    <row r="311" spans="34:37">
      <c r="AH311">
        <f t="shared" si="42"/>
        <v>611</v>
      </c>
      <c r="AI311" t="b">
        <f t="shared" si="38"/>
        <v>0</v>
      </c>
      <c r="AJ311">
        <f t="shared" si="43"/>
        <v>288</v>
      </c>
      <c r="AK311" t="b">
        <f t="shared" si="39"/>
        <v>0</v>
      </c>
    </row>
    <row r="312" spans="34:37">
      <c r="AH312" s="126">
        <f t="shared" si="42"/>
        <v>469</v>
      </c>
      <c r="AI312" t="b">
        <f t="shared" si="38"/>
        <v>0</v>
      </c>
      <c r="AJ312" s="126">
        <f t="shared" si="43"/>
        <v>171</v>
      </c>
      <c r="AK312" t="b">
        <f t="shared" si="39"/>
        <v>0</v>
      </c>
    </row>
    <row r="313" spans="34:37">
      <c r="AH313" s="126">
        <f t="shared" si="42"/>
        <v>355</v>
      </c>
      <c r="AI313" t="b">
        <f t="shared" si="38"/>
        <v>0</v>
      </c>
      <c r="AJ313" s="126">
        <f t="shared" si="43"/>
        <v>517</v>
      </c>
      <c r="AK313" t="b">
        <f t="shared" si="39"/>
        <v>0</v>
      </c>
    </row>
    <row r="314" spans="34:37">
      <c r="AH314" s="126">
        <f t="shared" si="42"/>
        <v>547</v>
      </c>
      <c r="AI314" t="b">
        <f t="shared" si="38"/>
        <v>0</v>
      </c>
      <c r="AJ314" s="126">
        <f t="shared" si="43"/>
        <v>73</v>
      </c>
      <c r="AK314" t="b">
        <f t="shared" si="39"/>
        <v>0</v>
      </c>
    </row>
    <row r="315" spans="34:37">
      <c r="AH315" s="126">
        <f t="shared" si="42"/>
        <v>763</v>
      </c>
      <c r="AI315" t="b">
        <f t="shared" si="38"/>
        <v>0</v>
      </c>
      <c r="AJ315" s="135">
        <f t="shared" si="43"/>
        <v>4</v>
      </c>
      <c r="AK315" t="b">
        <f t="shared" si="39"/>
        <v>0</v>
      </c>
    </row>
    <row r="316" spans="34:37">
      <c r="AH316" s="126">
        <f t="shared" si="42"/>
        <v>424</v>
      </c>
      <c r="AI316" t="b">
        <f t="shared" si="38"/>
        <v>0</v>
      </c>
      <c r="AJ316" s="126">
        <f t="shared" si="43"/>
        <v>136</v>
      </c>
      <c r="AK316" t="b">
        <f t="shared" si="39"/>
        <v>0</v>
      </c>
    </row>
    <row r="317" spans="34:37">
      <c r="AH317">
        <f t="shared" si="42"/>
        <v>588</v>
      </c>
      <c r="AI317" t="b">
        <f t="shared" si="38"/>
        <v>0</v>
      </c>
      <c r="AJ317">
        <f t="shared" si="43"/>
        <v>358</v>
      </c>
      <c r="AK317" t="b">
        <f t="shared" si="39"/>
        <v>0</v>
      </c>
    </row>
    <row r="318" spans="34:37">
      <c r="AH318" s="126">
        <f t="shared" si="42"/>
        <v>486</v>
      </c>
      <c r="AI318" t="b">
        <f t="shared" si="38"/>
        <v>0</v>
      </c>
      <c r="AJ318" s="126">
        <f t="shared" si="43"/>
        <v>547</v>
      </c>
      <c r="AK318" t="b">
        <f t="shared" si="39"/>
        <v>0</v>
      </c>
    </row>
    <row r="319" spans="34:37">
      <c r="AH319" s="126">
        <f t="shared" si="42"/>
        <v>545</v>
      </c>
      <c r="AI319" t="b">
        <f t="shared" si="38"/>
        <v>0</v>
      </c>
      <c r="AJ319" s="126">
        <f t="shared" si="43"/>
        <v>588</v>
      </c>
      <c r="AK319" t="b">
        <f t="shared" si="39"/>
        <v>0</v>
      </c>
    </row>
    <row r="320" spans="34:37">
      <c r="AH320" s="126">
        <f t="shared" si="42"/>
        <v>847</v>
      </c>
      <c r="AI320" t="b">
        <f t="shared" si="38"/>
        <v>0</v>
      </c>
      <c r="AJ320" s="126">
        <f t="shared" si="43"/>
        <v>576</v>
      </c>
      <c r="AK320" t="b">
        <f t="shared" si="39"/>
        <v>0</v>
      </c>
    </row>
    <row r="321" spans="4:37">
      <c r="AH321" s="126">
        <f t="shared" si="42"/>
        <v>730</v>
      </c>
      <c r="AI321" t="b">
        <f t="shared" si="38"/>
        <v>0</v>
      </c>
      <c r="AJ321" s="126">
        <f t="shared" si="43"/>
        <v>561</v>
      </c>
      <c r="AK321" t="b">
        <f t="shared" si="39"/>
        <v>0</v>
      </c>
    </row>
    <row r="322" spans="4:37">
      <c r="AH322" s="126">
        <f t="shared" si="42"/>
        <v>691</v>
      </c>
      <c r="AI322" t="b">
        <f t="shared" si="38"/>
        <v>0</v>
      </c>
      <c r="AJ322" s="126">
        <f t="shared" si="43"/>
        <v>496</v>
      </c>
      <c r="AK322" t="b">
        <f t="shared" si="39"/>
        <v>0</v>
      </c>
    </row>
    <row r="323" spans="4:37">
      <c r="AH323" s="126">
        <f t="shared" si="42"/>
        <v>828</v>
      </c>
      <c r="AI323" t="b">
        <f t="shared" si="38"/>
        <v>0</v>
      </c>
      <c r="AJ323" s="126">
        <f t="shared" si="43"/>
        <v>497</v>
      </c>
      <c r="AK323" t="b">
        <f t="shared" si="39"/>
        <v>0</v>
      </c>
    </row>
    <row r="324" spans="4:37">
      <c r="AH324" s="126">
        <f t="shared" si="42"/>
        <v>875</v>
      </c>
      <c r="AI324" t="b">
        <f t="shared" ref="AI324:AI387" si="44">COUNTIF($AH$3:$AH$443, AH324)&gt;1</f>
        <v>0</v>
      </c>
      <c r="AJ324" s="126">
        <f t="shared" si="43"/>
        <v>10</v>
      </c>
      <c r="AK324" t="b">
        <f t="shared" ref="AK324:AK387" si="45">COUNTIF($AJ$3:$AJ$443, AJ324)&gt;1</f>
        <v>0</v>
      </c>
    </row>
    <row r="325" spans="4:37">
      <c r="AH325" s="126">
        <f t="shared" si="42"/>
        <v>824</v>
      </c>
      <c r="AI325" t="b">
        <f t="shared" si="44"/>
        <v>0</v>
      </c>
      <c r="AJ325" s="126">
        <f t="shared" si="43"/>
        <v>26</v>
      </c>
      <c r="AK325" t="b">
        <f t="shared" si="45"/>
        <v>0</v>
      </c>
    </row>
    <row r="326" spans="4:37">
      <c r="AH326" s="126">
        <f t="shared" si="42"/>
        <v>692</v>
      </c>
      <c r="AI326" t="b">
        <f t="shared" si="44"/>
        <v>0</v>
      </c>
      <c r="AJ326" s="126">
        <f t="shared" si="43"/>
        <v>494</v>
      </c>
      <c r="AK326" t="b">
        <f t="shared" si="45"/>
        <v>0</v>
      </c>
    </row>
    <row r="327" spans="4:37">
      <c r="AH327" s="126">
        <f t="shared" si="42"/>
        <v>806</v>
      </c>
      <c r="AI327" t="b">
        <f t="shared" si="44"/>
        <v>0</v>
      </c>
      <c r="AJ327" s="126">
        <f t="shared" si="43"/>
        <v>475</v>
      </c>
      <c r="AK327" t="b">
        <f t="shared" si="45"/>
        <v>0</v>
      </c>
    </row>
    <row r="328" spans="4:37">
      <c r="AH328" s="126">
        <f t="shared" si="42"/>
        <v>861</v>
      </c>
      <c r="AI328" t="b">
        <f t="shared" si="44"/>
        <v>0</v>
      </c>
      <c r="AJ328" s="126">
        <f t="shared" si="43"/>
        <v>540</v>
      </c>
      <c r="AK328" t="b">
        <f t="shared" si="45"/>
        <v>0</v>
      </c>
    </row>
    <row r="329" spans="4:37">
      <c r="AH329" s="126">
        <f t="shared" si="42"/>
        <v>738</v>
      </c>
      <c r="AI329" t="b">
        <f t="shared" si="44"/>
        <v>0</v>
      </c>
      <c r="AJ329" s="126">
        <f t="shared" si="43"/>
        <v>593</v>
      </c>
      <c r="AK329" t="b">
        <f t="shared" si="45"/>
        <v>0</v>
      </c>
    </row>
    <row r="330" spans="4:37">
      <c r="AH330" s="126">
        <f t="shared" si="42"/>
        <v>676</v>
      </c>
      <c r="AI330" t="b">
        <f t="shared" si="44"/>
        <v>0</v>
      </c>
      <c r="AJ330" s="126">
        <f t="shared" si="43"/>
        <v>510</v>
      </c>
      <c r="AK330" t="b">
        <f t="shared" si="45"/>
        <v>0</v>
      </c>
    </row>
    <row r="331" spans="4:37">
      <c r="AH331" s="126">
        <f t="shared" si="42"/>
        <v>845</v>
      </c>
      <c r="AI331" t="b">
        <f t="shared" si="44"/>
        <v>0</v>
      </c>
      <c r="AJ331" s="126">
        <f t="shared" si="43"/>
        <v>509</v>
      </c>
      <c r="AK331" t="b">
        <f t="shared" si="45"/>
        <v>0</v>
      </c>
    </row>
    <row r="332" spans="4:37">
      <c r="AH332" s="126">
        <f t="shared" si="42"/>
        <v>887</v>
      </c>
      <c r="AI332" t="b">
        <f t="shared" si="44"/>
        <v>0</v>
      </c>
      <c r="AJ332" s="126">
        <f t="shared" si="43"/>
        <v>33</v>
      </c>
      <c r="AK332" t="b">
        <f t="shared" si="45"/>
        <v>0</v>
      </c>
    </row>
    <row r="333" spans="4:37">
      <c r="AH333" s="126">
        <f t="shared" si="42"/>
        <v>882</v>
      </c>
      <c r="AI333" t="b">
        <f t="shared" si="44"/>
        <v>0</v>
      </c>
      <c r="AJ333" s="126" t="str">
        <f t="shared" si="43"/>
        <v>54a</v>
      </c>
      <c r="AK333" s="116" t="b">
        <f t="shared" si="45"/>
        <v>0</v>
      </c>
    </row>
    <row r="334" spans="4:37">
      <c r="AH334" s="126">
        <f t="shared" si="42"/>
        <v>695</v>
      </c>
      <c r="AI334" t="b">
        <f t="shared" si="44"/>
        <v>0</v>
      </c>
      <c r="AJ334" s="126">
        <f t="shared" si="43"/>
        <v>487</v>
      </c>
      <c r="AK334" t="b">
        <f t="shared" si="45"/>
        <v>0</v>
      </c>
    </row>
    <row r="335" spans="4:37">
      <c r="D335" t="s">
        <v>3670</v>
      </c>
      <c r="AH335" s="126">
        <f t="shared" si="42"/>
        <v>852</v>
      </c>
      <c r="AI335" t="b">
        <f t="shared" si="44"/>
        <v>0</v>
      </c>
      <c r="AJ335" s="126">
        <f t="shared" si="43"/>
        <v>530</v>
      </c>
      <c r="AK335" t="b">
        <f t="shared" si="45"/>
        <v>0</v>
      </c>
    </row>
    <row r="336" spans="4:37">
      <c r="D336" s="125" t="s">
        <v>2455</v>
      </c>
      <c r="E336" s="127">
        <v>42769</v>
      </c>
      <c r="F336" s="126"/>
      <c r="G336" s="127">
        <v>42844</v>
      </c>
      <c r="H336" s="127"/>
      <c r="I336" s="128">
        <v>0.68055555555555547</v>
      </c>
      <c r="J336" s="128"/>
      <c r="K336" s="126">
        <v>933</v>
      </c>
      <c r="L336" s="126"/>
      <c r="M336" s="126">
        <v>863</v>
      </c>
      <c r="N336" s="126"/>
      <c r="O336" s="126">
        <v>125</v>
      </c>
      <c r="P336" s="126">
        <v>584</v>
      </c>
      <c r="Q336" s="126">
        <v>364</v>
      </c>
      <c r="R336" s="126"/>
      <c r="S336" s="126"/>
      <c r="T336" s="126">
        <v>34</v>
      </c>
      <c r="U336" s="126">
        <v>16.8</v>
      </c>
      <c r="V336" s="126" t="s">
        <v>2187</v>
      </c>
      <c r="W336" s="129"/>
      <c r="X336" s="129" t="s">
        <v>2187</v>
      </c>
      <c r="Y336" s="129"/>
      <c r="Z336" s="126">
        <v>12.2</v>
      </c>
      <c r="AA336" s="126" t="s">
        <v>2250</v>
      </c>
      <c r="AB336" s="126">
        <v>15.2</v>
      </c>
      <c r="AC336" s="126">
        <v>1</v>
      </c>
      <c r="AD336" s="126"/>
      <c r="AH336" s="126">
        <f t="shared" si="42"/>
        <v>769</v>
      </c>
      <c r="AI336" t="b">
        <f t="shared" si="44"/>
        <v>0</v>
      </c>
      <c r="AJ336" s="126">
        <f t="shared" si="43"/>
        <v>578</v>
      </c>
      <c r="AK336" t="b">
        <f t="shared" si="45"/>
        <v>0</v>
      </c>
    </row>
    <row r="337" spans="4:37">
      <c r="D337" s="136" t="s">
        <v>2454</v>
      </c>
      <c r="E337" s="127">
        <v>42769</v>
      </c>
      <c r="F337" s="126"/>
      <c r="G337" s="127">
        <v>42844</v>
      </c>
      <c r="H337" s="127"/>
      <c r="I337" s="128">
        <v>0.71875</v>
      </c>
      <c r="J337" s="128"/>
      <c r="K337" s="126">
        <v>929</v>
      </c>
      <c r="L337" s="126"/>
      <c r="M337" s="126">
        <v>615</v>
      </c>
      <c r="N337" s="126"/>
      <c r="O337" s="126">
        <v>289</v>
      </c>
      <c r="P337" s="126">
        <v>713</v>
      </c>
      <c r="Q337" s="126">
        <v>167</v>
      </c>
      <c r="R337" s="126"/>
      <c r="S337" s="126"/>
      <c r="T337" s="126">
        <v>34.700000000000003</v>
      </c>
      <c r="U337" s="126">
        <v>14.1</v>
      </c>
      <c r="V337" s="126" t="s">
        <v>2187</v>
      </c>
      <c r="W337" s="129" t="s">
        <v>2187</v>
      </c>
      <c r="X337" s="129" t="s">
        <v>2187</v>
      </c>
      <c r="Y337" s="129" t="s">
        <v>2187</v>
      </c>
      <c r="Z337" s="126">
        <v>7.9</v>
      </c>
      <c r="AA337" s="126" t="s">
        <v>2250</v>
      </c>
      <c r="AB337" s="126">
        <v>7.9</v>
      </c>
      <c r="AC337" s="126">
        <v>1</v>
      </c>
      <c r="AD337" s="126"/>
      <c r="AH337" s="126">
        <f t="shared" si="42"/>
        <v>889</v>
      </c>
      <c r="AI337" t="b">
        <f t="shared" si="44"/>
        <v>0</v>
      </c>
      <c r="AJ337" s="126">
        <f t="shared" si="43"/>
        <v>37</v>
      </c>
      <c r="AK337" t="b">
        <f t="shared" si="45"/>
        <v>0</v>
      </c>
    </row>
    <row r="338" spans="4:37">
      <c r="D338" s="136" t="s">
        <v>2453</v>
      </c>
      <c r="E338" s="127">
        <v>42769</v>
      </c>
      <c r="F338" s="126"/>
      <c r="G338" s="127">
        <v>42845</v>
      </c>
      <c r="H338" s="127"/>
      <c r="I338" s="128">
        <v>0.42708333333333331</v>
      </c>
      <c r="J338" s="128"/>
      <c r="K338" s="126">
        <v>935</v>
      </c>
      <c r="L338" s="126"/>
      <c r="M338" s="126">
        <v>821</v>
      </c>
      <c r="N338" s="126"/>
      <c r="O338" s="126">
        <v>378</v>
      </c>
      <c r="P338" s="126">
        <v>525</v>
      </c>
      <c r="Q338" s="126">
        <v>25</v>
      </c>
      <c r="R338" s="126"/>
      <c r="S338" s="126"/>
      <c r="T338" s="132">
        <v>23.4</v>
      </c>
      <c r="U338" s="132">
        <v>32.700000000000003</v>
      </c>
      <c r="V338" s="126" t="s">
        <v>2187</v>
      </c>
      <c r="W338" s="129" t="s">
        <v>2234</v>
      </c>
      <c r="X338" s="129" t="s">
        <v>2187</v>
      </c>
      <c r="Y338" s="129"/>
      <c r="Z338" s="126">
        <v>5.13</v>
      </c>
      <c r="AA338" s="126" t="s">
        <v>2250</v>
      </c>
      <c r="AB338" s="126">
        <v>5.13</v>
      </c>
      <c r="AC338" s="126">
        <v>1</v>
      </c>
      <c r="AD338" s="126"/>
      <c r="AH338" s="126">
        <f t="shared" si="42"/>
        <v>778</v>
      </c>
      <c r="AI338" t="b">
        <f t="shared" si="44"/>
        <v>0</v>
      </c>
      <c r="AJ338" s="126">
        <f t="shared" si="43"/>
        <v>522</v>
      </c>
      <c r="AK338" t="b">
        <f t="shared" si="45"/>
        <v>0</v>
      </c>
    </row>
    <row r="339" spans="4:37">
      <c r="D339" s="136" t="s">
        <v>2452</v>
      </c>
      <c r="E339" s="127">
        <v>42769</v>
      </c>
      <c r="F339" s="126"/>
      <c r="G339" s="127">
        <v>42845</v>
      </c>
      <c r="H339" s="127"/>
      <c r="I339" s="128">
        <v>0.39583333333333331</v>
      </c>
      <c r="J339" s="128"/>
      <c r="K339" s="126">
        <v>934</v>
      </c>
      <c r="L339" s="126"/>
      <c r="M339" s="126">
        <v>754</v>
      </c>
      <c r="N339" s="126"/>
      <c r="O339" s="126">
        <v>375</v>
      </c>
      <c r="P339" s="126">
        <v>886</v>
      </c>
      <c r="Q339" s="126">
        <v>362</v>
      </c>
      <c r="R339" s="126"/>
      <c r="S339" s="126"/>
      <c r="T339" s="126">
        <v>23.6</v>
      </c>
      <c r="U339" s="126">
        <v>27.4</v>
      </c>
      <c r="V339" s="126" t="s">
        <v>2187</v>
      </c>
      <c r="W339" s="129"/>
      <c r="X339" s="129"/>
      <c r="Y339" s="129"/>
      <c r="Z339" s="126">
        <v>17.399999999999999</v>
      </c>
      <c r="AA339" s="126" t="s">
        <v>2250</v>
      </c>
      <c r="AB339" s="126">
        <v>13.8</v>
      </c>
      <c r="AC339" s="126">
        <v>1</v>
      </c>
      <c r="AD339" s="126" t="s">
        <v>2422</v>
      </c>
      <c r="AH339" s="126">
        <f t="shared" si="42"/>
        <v>563</v>
      </c>
      <c r="AI339" t="b">
        <f t="shared" si="44"/>
        <v>0</v>
      </c>
      <c r="AJ339" s="126">
        <f t="shared" si="43"/>
        <v>480</v>
      </c>
      <c r="AK339" t="b">
        <f t="shared" si="45"/>
        <v>0</v>
      </c>
    </row>
    <row r="340" spans="4:37">
      <c r="D340" s="136" t="s">
        <v>2453</v>
      </c>
      <c r="E340" s="127">
        <v>42769</v>
      </c>
      <c r="F340" s="126"/>
      <c r="G340" s="127">
        <v>42845</v>
      </c>
      <c r="H340" s="127"/>
      <c r="I340" s="128">
        <v>0.42708333333333331</v>
      </c>
      <c r="J340" s="128"/>
      <c r="K340" s="126">
        <v>935</v>
      </c>
      <c r="L340" s="126"/>
      <c r="M340" s="126">
        <v>715</v>
      </c>
      <c r="N340" s="126"/>
      <c r="O340" s="126">
        <v>219</v>
      </c>
      <c r="P340" s="126">
        <v>388</v>
      </c>
      <c r="Q340" s="126">
        <v>370</v>
      </c>
      <c r="R340" s="126"/>
      <c r="S340" s="126"/>
      <c r="T340" s="146">
        <v>24.3</v>
      </c>
      <c r="U340" s="132">
        <v>19.100000000000001</v>
      </c>
      <c r="V340" s="126" t="s">
        <v>2187</v>
      </c>
      <c r="W340" s="129" t="s">
        <v>2230</v>
      </c>
      <c r="X340" s="129" t="s">
        <v>2187</v>
      </c>
      <c r="Y340" s="129" t="s">
        <v>2187</v>
      </c>
      <c r="Z340" s="126">
        <v>5.13</v>
      </c>
      <c r="AA340" s="126" t="s">
        <v>2250</v>
      </c>
      <c r="AB340" s="126">
        <v>5.13</v>
      </c>
      <c r="AC340" s="126">
        <v>1</v>
      </c>
      <c r="AD340" s="126"/>
      <c r="AH340" s="126">
        <f t="shared" si="42"/>
        <v>901</v>
      </c>
      <c r="AI340" t="b">
        <f t="shared" si="44"/>
        <v>0</v>
      </c>
      <c r="AJ340" s="126">
        <f t="shared" si="43"/>
        <v>565</v>
      </c>
      <c r="AK340" t="b">
        <f t="shared" si="45"/>
        <v>0</v>
      </c>
    </row>
    <row r="341" spans="4:37">
      <c r="D341" s="136" t="s">
        <v>2454</v>
      </c>
      <c r="E341" s="127">
        <v>42769</v>
      </c>
      <c r="F341" s="126"/>
      <c r="G341" s="127">
        <v>42844</v>
      </c>
      <c r="H341" s="127"/>
      <c r="I341" s="128">
        <v>0.71875</v>
      </c>
      <c r="J341" s="128"/>
      <c r="K341" s="126">
        <v>929</v>
      </c>
      <c r="L341" s="126"/>
      <c r="M341" s="126">
        <v>785</v>
      </c>
      <c r="N341" s="126"/>
      <c r="O341" s="126">
        <v>463</v>
      </c>
      <c r="P341" s="126">
        <v>462</v>
      </c>
      <c r="Q341" s="126">
        <v>168</v>
      </c>
      <c r="R341" s="126"/>
      <c r="S341" s="126"/>
      <c r="T341" s="126">
        <v>32</v>
      </c>
      <c r="U341" s="126">
        <v>14.9</v>
      </c>
      <c r="V341" s="126" t="s">
        <v>2187</v>
      </c>
      <c r="W341" s="129"/>
      <c r="X341" s="129" t="s">
        <v>2187</v>
      </c>
      <c r="Y341" s="129" t="s">
        <v>2187</v>
      </c>
      <c r="Z341" s="126">
        <v>7.9</v>
      </c>
      <c r="AA341" s="126" t="s">
        <v>2250</v>
      </c>
      <c r="AB341" s="126">
        <v>7.9</v>
      </c>
      <c r="AC341" s="126">
        <v>1</v>
      </c>
      <c r="AD341" s="126"/>
      <c r="AH341" s="126">
        <f t="shared" si="42"/>
        <v>791</v>
      </c>
      <c r="AI341" t="b">
        <f t="shared" si="44"/>
        <v>0</v>
      </c>
      <c r="AJ341" s="126">
        <f t="shared" si="43"/>
        <v>544</v>
      </c>
      <c r="AK341" t="b">
        <f t="shared" si="45"/>
        <v>0</v>
      </c>
    </row>
    <row r="342" spans="4:37">
      <c r="D342" s="136" t="s">
        <v>2452</v>
      </c>
      <c r="E342" s="127">
        <v>42769</v>
      </c>
      <c r="F342" s="126"/>
      <c r="G342" s="127">
        <v>42845</v>
      </c>
      <c r="H342" s="127"/>
      <c r="I342" s="128">
        <v>0.39583333333333331</v>
      </c>
      <c r="J342" s="128"/>
      <c r="K342" s="126">
        <v>934</v>
      </c>
      <c r="L342" s="126"/>
      <c r="M342" s="126">
        <v>877</v>
      </c>
      <c r="N342" s="126"/>
      <c r="O342" s="126">
        <v>339</v>
      </c>
      <c r="P342" s="126">
        <v>712</v>
      </c>
      <c r="Q342" s="126">
        <v>269</v>
      </c>
      <c r="R342" s="126"/>
      <c r="S342" s="126"/>
      <c r="T342" s="126">
        <v>23.7</v>
      </c>
      <c r="U342" s="126">
        <v>9.6999999999999993</v>
      </c>
      <c r="V342" s="126" t="s">
        <v>2187</v>
      </c>
      <c r="W342" s="129" t="s">
        <v>2187</v>
      </c>
      <c r="X342" s="129"/>
      <c r="Y342" s="129" t="s">
        <v>2187</v>
      </c>
      <c r="Z342" s="126">
        <v>17.399999999999999</v>
      </c>
      <c r="AA342" s="126" t="s">
        <v>2250</v>
      </c>
      <c r="AB342" s="126">
        <v>13.8</v>
      </c>
      <c r="AC342" s="126">
        <v>1</v>
      </c>
      <c r="AD342" s="126"/>
      <c r="AH342" s="126">
        <f t="shared" si="42"/>
        <v>802</v>
      </c>
      <c r="AI342" t="b">
        <f t="shared" si="44"/>
        <v>0</v>
      </c>
      <c r="AJ342" s="126">
        <f t="shared" si="43"/>
        <v>526</v>
      </c>
      <c r="AK342" t="b">
        <f t="shared" si="45"/>
        <v>0</v>
      </c>
    </row>
    <row r="343" spans="4:37">
      <c r="D343" s="125" t="s">
        <v>2455</v>
      </c>
      <c r="E343" s="127">
        <v>42769</v>
      </c>
      <c r="F343" s="126"/>
      <c r="G343" s="127">
        <v>42844</v>
      </c>
      <c r="H343" s="127"/>
      <c r="I343" s="128">
        <v>0.68055555555555547</v>
      </c>
      <c r="J343" s="128"/>
      <c r="K343" s="126">
        <v>933</v>
      </c>
      <c r="L343" s="126"/>
      <c r="M343" s="126">
        <v>816</v>
      </c>
      <c r="N343" s="126"/>
      <c r="O343" s="126">
        <v>303</v>
      </c>
      <c r="P343" s="126">
        <v>709</v>
      </c>
      <c r="Q343" s="126">
        <v>359</v>
      </c>
      <c r="R343" s="126"/>
      <c r="S343" s="126"/>
      <c r="T343" s="126">
        <v>30.1</v>
      </c>
      <c r="U343" s="126">
        <v>18.399999999999999</v>
      </c>
      <c r="V343" s="126" t="s">
        <v>2187</v>
      </c>
      <c r="W343" s="129" t="s">
        <v>2187</v>
      </c>
      <c r="X343" s="129" t="s">
        <v>2187</v>
      </c>
      <c r="Y343" s="129" t="s">
        <v>2187</v>
      </c>
      <c r="Z343" s="126">
        <v>12.2</v>
      </c>
      <c r="AA343" s="126" t="s">
        <v>2250</v>
      </c>
      <c r="AB343" s="126">
        <v>15.2</v>
      </c>
      <c r="AC343" s="126">
        <v>1</v>
      </c>
      <c r="AD343" s="126"/>
      <c r="AH343" s="126">
        <f t="shared" si="42"/>
        <v>698</v>
      </c>
      <c r="AI343" t="b">
        <f t="shared" si="44"/>
        <v>0</v>
      </c>
      <c r="AJ343" s="126">
        <f t="shared" si="43"/>
        <v>594</v>
      </c>
      <c r="AK343" t="b">
        <f t="shared" si="45"/>
        <v>0</v>
      </c>
    </row>
    <row r="344" spans="4:37">
      <c r="D344" s="125" t="s">
        <v>2455</v>
      </c>
      <c r="E344" s="127">
        <v>42769</v>
      </c>
      <c r="F344" s="126"/>
      <c r="G344" s="127">
        <v>42844</v>
      </c>
      <c r="H344" s="127"/>
      <c r="I344" s="128">
        <v>0.68055555555555547</v>
      </c>
      <c r="J344" s="128"/>
      <c r="K344" s="126">
        <v>933</v>
      </c>
      <c r="L344" s="126"/>
      <c r="M344" s="126">
        <v>811</v>
      </c>
      <c r="N344" s="126"/>
      <c r="O344" s="126">
        <v>218</v>
      </c>
      <c r="P344" s="126">
        <v>707</v>
      </c>
      <c r="Q344" s="126">
        <v>395</v>
      </c>
      <c r="R344" s="126"/>
      <c r="S344" s="126"/>
      <c r="T344" s="126">
        <v>30.4</v>
      </c>
      <c r="U344" s="126">
        <v>18.899999999999999</v>
      </c>
      <c r="V344" s="126" t="s">
        <v>2187</v>
      </c>
      <c r="W344" s="129" t="s">
        <v>2187</v>
      </c>
      <c r="X344" s="129" t="s">
        <v>2187</v>
      </c>
      <c r="Y344" s="129"/>
      <c r="Z344" s="126">
        <v>12.2</v>
      </c>
      <c r="AA344" s="126" t="s">
        <v>2250</v>
      </c>
      <c r="AB344" s="126">
        <v>15.2</v>
      </c>
      <c r="AC344" s="126">
        <v>1</v>
      </c>
      <c r="AD344" s="126"/>
      <c r="AH344" s="126">
        <f t="shared" si="42"/>
        <v>825</v>
      </c>
      <c r="AI344" t="b">
        <f t="shared" si="44"/>
        <v>0</v>
      </c>
      <c r="AJ344" s="126">
        <f t="shared" si="43"/>
        <v>564</v>
      </c>
      <c r="AK344" t="b">
        <f t="shared" si="45"/>
        <v>0</v>
      </c>
    </row>
    <row r="345" spans="4:37">
      <c r="D345" s="136" t="s">
        <v>2452</v>
      </c>
      <c r="E345" s="127">
        <v>42769</v>
      </c>
      <c r="F345" s="126"/>
      <c r="G345" s="127">
        <v>42845</v>
      </c>
      <c r="H345" s="127"/>
      <c r="I345" s="128">
        <v>0.39583333333333331</v>
      </c>
      <c r="J345" s="128"/>
      <c r="K345" s="126">
        <v>934</v>
      </c>
      <c r="L345" s="126"/>
      <c r="M345" s="126">
        <v>773</v>
      </c>
      <c r="N345" s="126"/>
      <c r="O345" s="126">
        <v>135</v>
      </c>
      <c r="P345" s="126">
        <v>770</v>
      </c>
      <c r="Q345" s="126">
        <v>182</v>
      </c>
      <c r="R345" s="126"/>
      <c r="S345" s="126"/>
      <c r="T345" s="126">
        <v>23.3</v>
      </c>
      <c r="U345" s="126">
        <v>16.399999999999999</v>
      </c>
      <c r="V345" s="126" t="s">
        <v>2187</v>
      </c>
      <c r="W345" s="129" t="s">
        <v>2187</v>
      </c>
      <c r="X345" s="129" t="s">
        <v>2187</v>
      </c>
      <c r="Y345" s="129"/>
      <c r="Z345" s="126">
        <v>17.399999999999999</v>
      </c>
      <c r="AA345" s="126" t="s">
        <v>2250</v>
      </c>
      <c r="AB345" s="126">
        <v>13.8</v>
      </c>
      <c r="AC345" s="126">
        <v>1</v>
      </c>
      <c r="AD345" s="126"/>
      <c r="AH345" s="126">
        <f t="shared" si="42"/>
        <v>839</v>
      </c>
      <c r="AI345" t="b">
        <f t="shared" si="44"/>
        <v>0</v>
      </c>
      <c r="AJ345" s="126">
        <f t="shared" si="43"/>
        <v>429</v>
      </c>
      <c r="AK345" t="b">
        <f t="shared" si="45"/>
        <v>0</v>
      </c>
    </row>
    <row r="346" spans="4:37">
      <c r="D346" s="136" t="s">
        <v>2453</v>
      </c>
      <c r="E346" s="127">
        <v>42769</v>
      </c>
      <c r="F346" s="126"/>
      <c r="G346" s="127">
        <v>42845</v>
      </c>
      <c r="H346" s="127"/>
      <c r="I346" s="128">
        <v>0.42708333333333331</v>
      </c>
      <c r="J346" s="128"/>
      <c r="K346" s="126">
        <v>935</v>
      </c>
      <c r="L346" s="126"/>
      <c r="M346" s="126">
        <v>645</v>
      </c>
      <c r="N346" s="126"/>
      <c r="O346" s="126">
        <v>372</v>
      </c>
      <c r="P346" s="126">
        <v>753</v>
      </c>
      <c r="Q346" s="126">
        <v>342</v>
      </c>
      <c r="R346" s="147"/>
      <c r="S346" s="147"/>
      <c r="T346" s="162">
        <v>31.1</v>
      </c>
      <c r="U346" s="132">
        <v>23.3</v>
      </c>
      <c r="V346" s="126" t="s">
        <v>2187</v>
      </c>
      <c r="W346" s="129" t="s">
        <v>2179</v>
      </c>
      <c r="X346" s="129" t="s">
        <v>2187</v>
      </c>
      <c r="Y346" s="129"/>
      <c r="Z346" s="126">
        <v>5.13</v>
      </c>
      <c r="AA346" s="126" t="s">
        <v>2250</v>
      </c>
      <c r="AB346" s="126">
        <v>5.13</v>
      </c>
      <c r="AC346" s="126">
        <v>1</v>
      </c>
      <c r="AD346" s="126"/>
      <c r="AH346" s="126">
        <f t="shared" si="42"/>
        <v>895</v>
      </c>
      <c r="AI346" t="b">
        <f t="shared" si="44"/>
        <v>0</v>
      </c>
      <c r="AJ346" s="126">
        <f t="shared" si="43"/>
        <v>466</v>
      </c>
      <c r="AK346" t="b">
        <f t="shared" si="45"/>
        <v>0</v>
      </c>
    </row>
    <row r="347" spans="4:37">
      <c r="D347" s="136" t="s">
        <v>2454</v>
      </c>
      <c r="E347" s="127">
        <v>42769</v>
      </c>
      <c r="F347" s="126"/>
      <c r="G347" s="127">
        <v>42844</v>
      </c>
      <c r="H347" s="127"/>
      <c r="I347" s="128">
        <v>0.71875</v>
      </c>
      <c r="J347" s="128"/>
      <c r="K347" s="126">
        <v>929</v>
      </c>
      <c r="L347" s="126"/>
      <c r="M347" s="168">
        <v>814</v>
      </c>
      <c r="N347" s="168"/>
      <c r="O347" s="168">
        <v>334</v>
      </c>
      <c r="P347" s="168">
        <v>640</v>
      </c>
      <c r="Q347" s="168">
        <v>139</v>
      </c>
      <c r="R347" s="126"/>
      <c r="S347" s="126"/>
      <c r="T347" s="126">
        <v>32.700000000000003</v>
      </c>
      <c r="U347" s="126">
        <v>16.399999999999999</v>
      </c>
      <c r="V347" s="126" t="s">
        <v>2187</v>
      </c>
      <c r="W347" s="129" t="s">
        <v>2187</v>
      </c>
      <c r="X347" s="129" t="s">
        <v>2187</v>
      </c>
      <c r="Y347" s="129"/>
      <c r="Z347" s="126">
        <v>7.9</v>
      </c>
      <c r="AA347" s="126" t="s">
        <v>2250</v>
      </c>
      <c r="AB347" s="126">
        <v>7.9</v>
      </c>
      <c r="AC347" s="126">
        <v>1</v>
      </c>
      <c r="AD347" s="126"/>
      <c r="AH347" s="126">
        <f t="shared" si="42"/>
        <v>682</v>
      </c>
      <c r="AI347" t="b">
        <f t="shared" si="44"/>
        <v>0</v>
      </c>
      <c r="AJ347" s="126">
        <f t="shared" si="43"/>
        <v>471</v>
      </c>
      <c r="AK347" t="b">
        <f t="shared" si="45"/>
        <v>0</v>
      </c>
    </row>
    <row r="348" spans="4:37">
      <c r="D348" s="136" t="s">
        <v>2453</v>
      </c>
      <c r="E348" s="127">
        <v>42769</v>
      </c>
      <c r="F348" s="126"/>
      <c r="G348" s="127">
        <v>42845</v>
      </c>
      <c r="H348" s="127"/>
      <c r="I348" s="128">
        <v>0.42708333333333331</v>
      </c>
      <c r="J348" s="128"/>
      <c r="K348" s="126">
        <v>935</v>
      </c>
      <c r="L348" s="126"/>
      <c r="M348" s="168">
        <v>814</v>
      </c>
      <c r="N348" s="168"/>
      <c r="O348" s="168">
        <v>334</v>
      </c>
      <c r="P348" s="168">
        <v>640</v>
      </c>
      <c r="Q348" s="168">
        <v>139</v>
      </c>
      <c r="R348" s="126"/>
      <c r="S348" s="126"/>
      <c r="T348" s="132">
        <v>23.2</v>
      </c>
      <c r="U348" s="132">
        <v>23.4</v>
      </c>
      <c r="V348" s="126" t="s">
        <v>2200</v>
      </c>
      <c r="W348" s="129" t="s">
        <v>2187</v>
      </c>
      <c r="X348" s="129" t="s">
        <v>2187</v>
      </c>
      <c r="Y348" s="129"/>
      <c r="Z348" s="126">
        <v>5.13</v>
      </c>
      <c r="AA348" s="126" t="s">
        <v>2250</v>
      </c>
      <c r="AB348" s="126">
        <v>5.13</v>
      </c>
      <c r="AC348" s="126">
        <v>1</v>
      </c>
      <c r="AD348" s="126"/>
      <c r="AH348" s="126">
        <f t="shared" si="42"/>
        <v>740</v>
      </c>
      <c r="AI348" t="b">
        <f t="shared" si="44"/>
        <v>0</v>
      </c>
      <c r="AJ348" s="126">
        <f t="shared" si="43"/>
        <v>486</v>
      </c>
      <c r="AK348" t="b">
        <f t="shared" si="45"/>
        <v>0</v>
      </c>
    </row>
    <row r="349" spans="4:37">
      <c r="D349" s="136" t="s">
        <v>2452</v>
      </c>
      <c r="E349" s="127">
        <v>42769</v>
      </c>
      <c r="F349" s="126"/>
      <c r="G349" s="127">
        <v>42845</v>
      </c>
      <c r="H349" s="127"/>
      <c r="I349" s="128">
        <v>0.39583333333333331</v>
      </c>
      <c r="J349" s="128"/>
      <c r="K349" s="126">
        <v>934</v>
      </c>
      <c r="L349" s="126"/>
      <c r="M349" s="126">
        <v>621</v>
      </c>
      <c r="N349" s="126"/>
      <c r="O349" s="126">
        <v>265</v>
      </c>
      <c r="P349" s="126">
        <v>668</v>
      </c>
      <c r="Q349" s="126">
        <v>92</v>
      </c>
      <c r="R349" s="126"/>
      <c r="S349" s="126"/>
      <c r="T349" s="126">
        <v>24.1</v>
      </c>
      <c r="U349" s="126">
        <v>12.4</v>
      </c>
      <c r="V349" s="126" t="s">
        <v>2187</v>
      </c>
      <c r="W349" s="129"/>
      <c r="X349" s="129" t="s">
        <v>2187</v>
      </c>
      <c r="Y349" s="129" t="s">
        <v>2187</v>
      </c>
      <c r="Z349" s="126">
        <v>17.399999999999999</v>
      </c>
      <c r="AA349" s="126" t="s">
        <v>2250</v>
      </c>
      <c r="AB349" s="126">
        <v>13.8</v>
      </c>
      <c r="AC349" s="126">
        <v>1</v>
      </c>
      <c r="AD349" s="126"/>
      <c r="AH349" s="126">
        <f t="shared" si="42"/>
        <v>841</v>
      </c>
      <c r="AI349" t="b">
        <f t="shared" si="44"/>
        <v>0</v>
      </c>
      <c r="AJ349" s="132">
        <f t="shared" si="43"/>
        <v>55</v>
      </c>
      <c r="AK349" t="b">
        <f t="shared" si="45"/>
        <v>0</v>
      </c>
    </row>
    <row r="350" spans="4:37">
      <c r="D350" s="125" t="s">
        <v>2455</v>
      </c>
      <c r="E350" s="127">
        <v>42769</v>
      </c>
      <c r="F350" s="126"/>
      <c r="G350" s="127">
        <v>42844</v>
      </c>
      <c r="H350" s="127"/>
      <c r="I350" s="128">
        <v>0.68055555555555547</v>
      </c>
      <c r="J350" s="128"/>
      <c r="K350" s="126">
        <v>933</v>
      </c>
      <c r="L350" s="126"/>
      <c r="M350" s="126">
        <v>677</v>
      </c>
      <c r="N350" s="126"/>
      <c r="O350" s="126">
        <v>234</v>
      </c>
      <c r="P350" s="126">
        <v>891</v>
      </c>
      <c r="Q350" s="126">
        <v>328</v>
      </c>
      <c r="R350" s="126"/>
      <c r="S350" s="126"/>
      <c r="T350" s="126">
        <v>33.1</v>
      </c>
      <c r="U350" s="126">
        <v>16.3</v>
      </c>
      <c r="V350" s="126" t="s">
        <v>2187</v>
      </c>
      <c r="W350" s="129" t="s">
        <v>2195</v>
      </c>
      <c r="X350" s="129" t="s">
        <v>2187</v>
      </c>
      <c r="Y350" s="129"/>
      <c r="Z350" s="126">
        <v>12.2</v>
      </c>
      <c r="AA350" s="126" t="s">
        <v>2250</v>
      </c>
      <c r="AB350" s="126">
        <v>15.2</v>
      </c>
      <c r="AC350" s="126">
        <v>1</v>
      </c>
      <c r="AD350" s="126"/>
      <c r="AH350" s="126">
        <f t="shared" si="42"/>
        <v>687</v>
      </c>
      <c r="AI350" t="b">
        <f t="shared" si="44"/>
        <v>0</v>
      </c>
      <c r="AJ350" s="126">
        <f t="shared" si="43"/>
        <v>424</v>
      </c>
      <c r="AK350" t="b">
        <f t="shared" si="45"/>
        <v>0</v>
      </c>
    </row>
    <row r="351" spans="4:37">
      <c r="D351" s="136" t="s">
        <v>2454</v>
      </c>
      <c r="E351" s="127">
        <v>42769</v>
      </c>
      <c r="F351" s="126"/>
      <c r="G351" s="127">
        <v>42844</v>
      </c>
      <c r="H351" s="127"/>
      <c r="I351" s="128">
        <v>0.71875</v>
      </c>
      <c r="J351" s="128"/>
      <c r="K351" s="126">
        <v>929</v>
      </c>
      <c r="L351" s="126"/>
      <c r="M351" s="126">
        <v>574</v>
      </c>
      <c r="N351" s="126"/>
      <c r="O351" s="126">
        <v>258</v>
      </c>
      <c r="P351" s="168">
        <v>540</v>
      </c>
      <c r="Q351" s="126">
        <v>149</v>
      </c>
      <c r="R351" s="126"/>
      <c r="S351" s="126"/>
      <c r="T351" s="126">
        <v>31.9</v>
      </c>
      <c r="U351" s="126">
        <v>16.3</v>
      </c>
      <c r="V351" s="126" t="s">
        <v>2187</v>
      </c>
      <c r="W351" s="129" t="s">
        <v>2187</v>
      </c>
      <c r="X351" s="129" t="s">
        <v>2187</v>
      </c>
      <c r="Y351" s="129" t="s">
        <v>2187</v>
      </c>
      <c r="Z351" s="126">
        <v>7.9</v>
      </c>
      <c r="AA351" s="126" t="s">
        <v>2250</v>
      </c>
      <c r="AB351" s="126">
        <v>7.9</v>
      </c>
      <c r="AC351" s="126">
        <v>1</v>
      </c>
      <c r="AD351" s="126"/>
      <c r="AH351" s="126">
        <f t="shared" si="42"/>
        <v>833</v>
      </c>
      <c r="AI351" t="b">
        <f t="shared" si="44"/>
        <v>0</v>
      </c>
      <c r="AJ351" s="126">
        <f t="shared" si="43"/>
        <v>418</v>
      </c>
      <c r="AK351" t="b">
        <f t="shared" si="45"/>
        <v>0</v>
      </c>
    </row>
    <row r="352" spans="4:37">
      <c r="D352" s="136" t="s">
        <v>2453</v>
      </c>
      <c r="E352" s="127">
        <v>42769</v>
      </c>
      <c r="F352" s="126"/>
      <c r="G352" s="127">
        <v>42845</v>
      </c>
      <c r="H352" s="127"/>
      <c r="I352" s="128">
        <v>0.42708333333333331</v>
      </c>
      <c r="J352" s="128"/>
      <c r="K352" s="126">
        <v>935</v>
      </c>
      <c r="L352" s="126"/>
      <c r="M352" s="126">
        <v>710</v>
      </c>
      <c r="N352" s="126"/>
      <c r="O352" s="126">
        <v>344</v>
      </c>
      <c r="P352" s="126">
        <v>508</v>
      </c>
      <c r="Q352" s="126">
        <v>449</v>
      </c>
      <c r="R352" s="126"/>
      <c r="S352" s="126"/>
      <c r="T352" s="132">
        <v>23</v>
      </c>
      <c r="U352" s="132">
        <v>19.100000000000001</v>
      </c>
      <c r="V352" s="126" t="s">
        <v>2187</v>
      </c>
      <c r="W352" s="129" t="s">
        <v>2187</v>
      </c>
      <c r="X352" s="129" t="s">
        <v>2234</v>
      </c>
      <c r="Y352" s="129" t="s">
        <v>2187</v>
      </c>
      <c r="Z352" s="126">
        <v>5.13</v>
      </c>
      <c r="AA352" s="126" t="s">
        <v>2250</v>
      </c>
      <c r="AB352" s="126">
        <v>5.13</v>
      </c>
      <c r="AC352" s="126">
        <v>1</v>
      </c>
      <c r="AD352" s="126"/>
      <c r="AH352" s="126">
        <f t="shared" ref="AH352:AH415" si="46">N131</f>
        <v>888</v>
      </c>
      <c r="AI352" t="b">
        <f t="shared" si="44"/>
        <v>0</v>
      </c>
      <c r="AJ352" s="126">
        <f t="shared" ref="AJ352:AJ415" si="47">P131</f>
        <v>520</v>
      </c>
      <c r="AK352" t="b">
        <f t="shared" si="45"/>
        <v>0</v>
      </c>
    </row>
    <row r="353" spans="4:37">
      <c r="D353" s="125" t="s">
        <v>2455</v>
      </c>
      <c r="E353" s="127">
        <v>42769</v>
      </c>
      <c r="F353" s="126"/>
      <c r="G353" s="127">
        <v>42844</v>
      </c>
      <c r="H353" s="127"/>
      <c r="I353" s="128">
        <v>0.68055555555555547</v>
      </c>
      <c r="J353" s="128"/>
      <c r="K353" s="126">
        <v>933</v>
      </c>
      <c r="L353" s="126"/>
      <c r="M353" s="126">
        <v>604</v>
      </c>
      <c r="N353" s="126"/>
      <c r="O353" s="126">
        <v>271</v>
      </c>
      <c r="P353" s="126">
        <v>637</v>
      </c>
      <c r="Q353" s="126">
        <v>142</v>
      </c>
      <c r="R353" s="126"/>
      <c r="S353" s="126"/>
      <c r="T353" s="126">
        <v>32.200000000000003</v>
      </c>
      <c r="U353" s="126">
        <v>18.5</v>
      </c>
      <c r="V353" s="126" t="s">
        <v>2187</v>
      </c>
      <c r="W353" s="129" t="s">
        <v>2187</v>
      </c>
      <c r="X353" s="129" t="s">
        <v>2187</v>
      </c>
      <c r="Y353" s="129"/>
      <c r="Z353" s="126">
        <v>12.2</v>
      </c>
      <c r="AA353" s="126" t="s">
        <v>2250</v>
      </c>
      <c r="AB353" s="126">
        <v>15.2</v>
      </c>
      <c r="AC353" s="126">
        <v>1</v>
      </c>
      <c r="AD353" s="126"/>
      <c r="AH353" s="126">
        <f t="shared" si="46"/>
        <v>708</v>
      </c>
      <c r="AI353" t="b">
        <f t="shared" si="44"/>
        <v>0</v>
      </c>
      <c r="AJ353" s="126">
        <f t="shared" si="47"/>
        <v>433</v>
      </c>
      <c r="AK353" t="b">
        <f t="shared" si="45"/>
        <v>0</v>
      </c>
    </row>
    <row r="354" spans="4:37">
      <c r="D354" s="136" t="s">
        <v>2452</v>
      </c>
      <c r="E354" s="127">
        <v>42769</v>
      </c>
      <c r="F354" s="126"/>
      <c r="G354" s="127">
        <v>42845</v>
      </c>
      <c r="H354" s="127"/>
      <c r="I354" s="128">
        <v>0.39583333333333331</v>
      </c>
      <c r="J354" s="128"/>
      <c r="K354" s="126">
        <v>934</v>
      </c>
      <c r="L354" s="126"/>
      <c r="M354" s="126">
        <v>871</v>
      </c>
      <c r="N354" s="126"/>
      <c r="O354" s="126">
        <v>340</v>
      </c>
      <c r="P354" s="126">
        <v>720</v>
      </c>
      <c r="Q354" s="126">
        <v>392</v>
      </c>
      <c r="R354" s="126"/>
      <c r="S354" s="126"/>
      <c r="T354" s="126">
        <v>23.5</v>
      </c>
      <c r="U354" s="126">
        <v>10.6</v>
      </c>
      <c r="V354" s="126" t="s">
        <v>2187</v>
      </c>
      <c r="W354" s="129" t="s">
        <v>2187</v>
      </c>
      <c r="X354" s="129" t="s">
        <v>2187</v>
      </c>
      <c r="Y354" s="129" t="s">
        <v>2187</v>
      </c>
      <c r="Z354" s="126">
        <v>17.399999999999999</v>
      </c>
      <c r="AA354" s="126" t="s">
        <v>2250</v>
      </c>
      <c r="AB354" s="126">
        <v>13.8</v>
      </c>
      <c r="AC354" s="126">
        <v>1</v>
      </c>
      <c r="AD354" s="126"/>
      <c r="AH354" s="126">
        <f t="shared" si="46"/>
        <v>768</v>
      </c>
      <c r="AI354" t="b">
        <f t="shared" si="44"/>
        <v>0</v>
      </c>
      <c r="AJ354" s="126">
        <f t="shared" si="47"/>
        <v>592</v>
      </c>
      <c r="AK354" t="b">
        <f t="shared" si="45"/>
        <v>0</v>
      </c>
    </row>
    <row r="355" spans="4:37">
      <c r="D355" s="136" t="s">
        <v>2454</v>
      </c>
      <c r="E355" s="127">
        <v>42769</v>
      </c>
      <c r="F355" s="126"/>
      <c r="G355" s="127">
        <v>42844</v>
      </c>
      <c r="H355" s="127"/>
      <c r="I355" s="128">
        <v>0.71875</v>
      </c>
      <c r="J355" s="128"/>
      <c r="K355" s="126">
        <v>929</v>
      </c>
      <c r="L355" s="126"/>
      <c r="M355" s="126">
        <v>822</v>
      </c>
      <c r="N355" s="126"/>
      <c r="O355" s="126">
        <v>381</v>
      </c>
      <c r="P355" s="126">
        <v>796</v>
      </c>
      <c r="Q355">
        <v>589</v>
      </c>
      <c r="R355" s="126"/>
      <c r="S355" s="126"/>
      <c r="T355" s="126">
        <v>31.6</v>
      </c>
      <c r="U355" s="126">
        <v>16.399999999999999</v>
      </c>
      <c r="V355" s="126"/>
      <c r="W355" s="129" t="s">
        <v>2234</v>
      </c>
      <c r="X355" s="129" t="s">
        <v>2187</v>
      </c>
      <c r="Y355" s="129" t="s">
        <v>2187</v>
      </c>
      <c r="Z355" s="126">
        <v>7.9</v>
      </c>
      <c r="AA355" s="126" t="s">
        <v>2250</v>
      </c>
      <c r="AB355" s="126">
        <v>7.9</v>
      </c>
      <c r="AC355" s="126">
        <v>1</v>
      </c>
      <c r="AD355" s="126"/>
      <c r="AH355" s="126">
        <f t="shared" si="46"/>
        <v>779</v>
      </c>
      <c r="AI355" t="b">
        <f t="shared" si="44"/>
        <v>0</v>
      </c>
      <c r="AJ355" s="126">
        <f t="shared" si="47"/>
        <v>477</v>
      </c>
      <c r="AK355" t="b">
        <f t="shared" si="45"/>
        <v>0</v>
      </c>
    </row>
    <row r="356" spans="4:37">
      <c r="D356" s="125" t="s">
        <v>2455</v>
      </c>
      <c r="E356" s="127">
        <v>42769</v>
      </c>
      <c r="F356" s="126"/>
      <c r="G356" s="127">
        <v>42844</v>
      </c>
      <c r="H356" s="127"/>
      <c r="I356" s="128">
        <v>0.68055555555555547</v>
      </c>
      <c r="J356" s="128"/>
      <c r="K356" s="126">
        <v>933</v>
      </c>
      <c r="L356" s="126"/>
      <c r="M356" s="126">
        <v>786</v>
      </c>
      <c r="N356" s="92"/>
      <c r="O356">
        <v>93</v>
      </c>
      <c r="P356" s="126">
        <v>560</v>
      </c>
      <c r="Q356" s="126">
        <v>130</v>
      </c>
      <c r="R356" s="126"/>
      <c r="S356" s="126"/>
      <c r="T356" s="126">
        <v>31.3</v>
      </c>
      <c r="U356" s="126">
        <v>15.5</v>
      </c>
      <c r="V356" s="126" t="s">
        <v>2187</v>
      </c>
      <c r="W356" s="129" t="s">
        <v>2187</v>
      </c>
      <c r="X356" s="129" t="s">
        <v>2187</v>
      </c>
      <c r="Y356" s="129"/>
      <c r="Z356" s="126">
        <v>12.2</v>
      </c>
      <c r="AA356" s="126" t="s">
        <v>2250</v>
      </c>
      <c r="AB356" s="126">
        <v>15.2</v>
      </c>
      <c r="AC356" s="126">
        <v>1</v>
      </c>
      <c r="AD356" s="126"/>
      <c r="AH356" s="126">
        <f t="shared" si="46"/>
        <v>799</v>
      </c>
      <c r="AI356" t="b">
        <f t="shared" si="44"/>
        <v>0</v>
      </c>
      <c r="AJ356" s="126">
        <f t="shared" si="47"/>
        <v>597</v>
      </c>
      <c r="AK356" t="b">
        <f t="shared" si="45"/>
        <v>0</v>
      </c>
    </row>
    <row r="357" spans="4:37">
      <c r="D357" s="136" t="s">
        <v>2454</v>
      </c>
      <c r="E357" s="127">
        <v>42769</v>
      </c>
      <c r="F357" s="126"/>
      <c r="G357" s="127">
        <v>42844</v>
      </c>
      <c r="H357" s="127"/>
      <c r="I357" s="128">
        <v>0.71875</v>
      </c>
      <c r="J357" s="128"/>
      <c r="K357" s="126">
        <v>929</v>
      </c>
      <c r="L357" s="126"/>
      <c r="M357" s="126">
        <v>572</v>
      </c>
      <c r="N357" s="126"/>
      <c r="O357" s="126">
        <v>88</v>
      </c>
      <c r="P357" s="126">
        <v>716</v>
      </c>
      <c r="Q357" s="126">
        <v>111</v>
      </c>
      <c r="R357" s="126"/>
      <c r="S357" s="126"/>
      <c r="T357" s="126">
        <v>34.200000000000003</v>
      </c>
      <c r="U357" s="126">
        <v>12</v>
      </c>
      <c r="V357" s="126" t="s">
        <v>2187</v>
      </c>
      <c r="W357" s="129" t="s">
        <v>2187</v>
      </c>
      <c r="X357" s="129" t="s">
        <v>2187</v>
      </c>
      <c r="Y357" s="129" t="s">
        <v>2187</v>
      </c>
      <c r="Z357" s="126">
        <v>7.9</v>
      </c>
      <c r="AA357" s="126" t="s">
        <v>2250</v>
      </c>
      <c r="AB357" s="126">
        <v>7.9</v>
      </c>
      <c r="AC357" s="126">
        <v>1</v>
      </c>
      <c r="AD357" s="126"/>
      <c r="AH357" s="126">
        <f t="shared" si="46"/>
        <v>820</v>
      </c>
      <c r="AI357" t="b">
        <f t="shared" si="44"/>
        <v>0</v>
      </c>
      <c r="AJ357" s="126">
        <f t="shared" si="47"/>
        <v>467</v>
      </c>
      <c r="AK357" t="b">
        <f t="shared" si="45"/>
        <v>0</v>
      </c>
    </row>
    <row r="358" spans="4:37">
      <c r="D358" s="136" t="s">
        <v>2452</v>
      </c>
      <c r="E358" s="127">
        <v>42769</v>
      </c>
      <c r="F358" s="126"/>
      <c r="G358" s="127">
        <v>42845</v>
      </c>
      <c r="H358" s="127"/>
      <c r="I358" s="128">
        <v>0.39583333333333331</v>
      </c>
      <c r="J358" s="128"/>
      <c r="K358" s="126">
        <v>934</v>
      </c>
      <c r="L358" s="126"/>
      <c r="M358" s="126">
        <v>761</v>
      </c>
      <c r="N358" s="126"/>
      <c r="O358" s="126">
        <v>383</v>
      </c>
      <c r="P358" s="126">
        <v>581</v>
      </c>
      <c r="Q358" s="126">
        <v>412</v>
      </c>
      <c r="R358" s="126"/>
      <c r="S358" s="126"/>
      <c r="T358" s="126">
        <v>24.9</v>
      </c>
      <c r="U358" s="126">
        <v>13.4</v>
      </c>
      <c r="V358" s="126" t="s">
        <v>2187</v>
      </c>
      <c r="W358" s="129"/>
      <c r="X358" s="129" t="s">
        <v>2187</v>
      </c>
      <c r="Y358" s="129" t="s">
        <v>2187</v>
      </c>
      <c r="Z358" s="126">
        <v>17.399999999999999</v>
      </c>
      <c r="AA358" s="126" t="s">
        <v>2250</v>
      </c>
      <c r="AB358" s="126">
        <v>13.8</v>
      </c>
      <c r="AC358" s="126">
        <v>1</v>
      </c>
      <c r="AD358" s="126"/>
      <c r="AH358" s="126">
        <f t="shared" si="46"/>
        <v>842</v>
      </c>
      <c r="AI358" t="b">
        <f t="shared" si="44"/>
        <v>0</v>
      </c>
      <c r="AJ358" s="126">
        <f t="shared" si="47"/>
        <v>596</v>
      </c>
      <c r="AK358" t="b">
        <f t="shared" si="45"/>
        <v>0</v>
      </c>
    </row>
    <row r="359" spans="4:37">
      <c r="D359" s="136" t="s">
        <v>2453</v>
      </c>
      <c r="E359" s="127">
        <v>42769</v>
      </c>
      <c r="F359" s="126"/>
      <c r="G359" s="127">
        <v>42845</v>
      </c>
      <c r="H359" s="127"/>
      <c r="I359" s="128">
        <v>0.42708333333333331</v>
      </c>
      <c r="J359" s="128"/>
      <c r="K359" s="126">
        <v>935</v>
      </c>
      <c r="L359" s="126"/>
      <c r="M359" s="126">
        <v>858</v>
      </c>
      <c r="N359" s="126"/>
      <c r="O359" s="126">
        <v>145</v>
      </c>
      <c r="P359" s="126">
        <v>718</v>
      </c>
      <c r="Q359" s="126">
        <v>434</v>
      </c>
      <c r="R359" s="126"/>
      <c r="S359" s="126"/>
      <c r="T359" s="132">
        <v>24.5</v>
      </c>
      <c r="U359" s="132">
        <v>16</v>
      </c>
      <c r="V359" s="126" t="s">
        <v>2230</v>
      </c>
      <c r="W359" s="129" t="s">
        <v>2179</v>
      </c>
      <c r="X359" s="129" t="s">
        <v>2187</v>
      </c>
      <c r="Y359" s="129" t="s">
        <v>2187</v>
      </c>
      <c r="Z359" s="126">
        <v>5.13</v>
      </c>
      <c r="AA359" s="126" t="s">
        <v>2250</v>
      </c>
      <c r="AB359" s="126">
        <v>5.13</v>
      </c>
      <c r="AC359" s="126">
        <v>1</v>
      </c>
      <c r="AD359" s="126"/>
      <c r="AH359" s="126">
        <f t="shared" si="46"/>
        <v>747</v>
      </c>
      <c r="AI359" t="b">
        <f t="shared" si="44"/>
        <v>0</v>
      </c>
      <c r="AJ359" s="126">
        <f t="shared" si="47"/>
        <v>543</v>
      </c>
      <c r="AK359" t="b">
        <f t="shared" si="45"/>
        <v>0</v>
      </c>
    </row>
    <row r="360" spans="4:37">
      <c r="D360" s="136" t="s">
        <v>2452</v>
      </c>
      <c r="E360" s="127">
        <v>42769</v>
      </c>
      <c r="F360" s="126"/>
      <c r="G360" s="127">
        <v>42845</v>
      </c>
      <c r="H360" s="127"/>
      <c r="I360" s="128">
        <v>0.39583333333333331</v>
      </c>
      <c r="J360" s="128"/>
      <c r="K360" s="126">
        <v>934</v>
      </c>
      <c r="L360" s="126"/>
      <c r="M360" s="126">
        <v>755</v>
      </c>
      <c r="N360" s="126"/>
      <c r="O360" s="126">
        <v>241</v>
      </c>
      <c r="P360" s="126">
        <v>613</v>
      </c>
      <c r="Q360" s="126">
        <v>457</v>
      </c>
      <c r="R360" s="126"/>
      <c r="S360" s="126"/>
      <c r="T360" s="126">
        <v>24.3</v>
      </c>
      <c r="U360" s="126">
        <v>15.7</v>
      </c>
      <c r="V360" s="126" t="s">
        <v>2187</v>
      </c>
      <c r="W360" s="129" t="s">
        <v>2187</v>
      </c>
      <c r="X360" s="129" t="s">
        <v>2187</v>
      </c>
      <c r="Y360" s="129"/>
      <c r="Z360" s="126">
        <v>17.399999999999999</v>
      </c>
      <c r="AA360" s="126" t="s">
        <v>2250</v>
      </c>
      <c r="AB360" s="126">
        <v>13.8</v>
      </c>
      <c r="AC360" s="126">
        <v>1</v>
      </c>
      <c r="AD360" s="126"/>
      <c r="AH360" s="126">
        <f t="shared" si="46"/>
        <v>857</v>
      </c>
      <c r="AI360" t="b">
        <f t="shared" si="44"/>
        <v>0</v>
      </c>
      <c r="AJ360" s="126">
        <f t="shared" si="47"/>
        <v>483</v>
      </c>
      <c r="AK360" t="b">
        <f t="shared" si="45"/>
        <v>0</v>
      </c>
    </row>
    <row r="361" spans="4:37">
      <c r="D361" s="136" t="s">
        <v>2453</v>
      </c>
      <c r="E361" s="127">
        <v>42769</v>
      </c>
      <c r="F361" s="126"/>
      <c r="G361" s="127">
        <v>42845</v>
      </c>
      <c r="H361" s="127"/>
      <c r="I361" s="128">
        <v>0.42708333333333331</v>
      </c>
      <c r="J361" s="128"/>
      <c r="K361" s="126">
        <v>935</v>
      </c>
      <c r="L361" s="126"/>
      <c r="M361" s="126">
        <v>795</v>
      </c>
      <c r="N361" s="126"/>
      <c r="O361" s="126">
        <v>302</v>
      </c>
      <c r="P361" s="126">
        <v>804</v>
      </c>
      <c r="Q361" s="126">
        <v>410</v>
      </c>
      <c r="R361" s="126"/>
      <c r="S361" s="126"/>
      <c r="T361" s="132">
        <v>23.5</v>
      </c>
      <c r="U361" s="132">
        <v>19.5</v>
      </c>
      <c r="V361" s="126" t="s">
        <v>2187</v>
      </c>
      <c r="W361" s="129" t="s">
        <v>2187</v>
      </c>
      <c r="X361" s="129" t="s">
        <v>2187</v>
      </c>
      <c r="Y361" s="129" t="s">
        <v>2187</v>
      </c>
      <c r="Z361" s="126">
        <v>5.13</v>
      </c>
      <c r="AA361" s="126" t="s">
        <v>2250</v>
      </c>
      <c r="AB361" s="126">
        <v>5.13</v>
      </c>
      <c r="AC361" s="126">
        <v>1</v>
      </c>
      <c r="AD361" s="126"/>
      <c r="AH361" s="126">
        <f t="shared" si="46"/>
        <v>623</v>
      </c>
      <c r="AI361" t="b">
        <f t="shared" si="44"/>
        <v>0</v>
      </c>
      <c r="AJ361" s="126">
        <f t="shared" si="47"/>
        <v>21</v>
      </c>
      <c r="AK361" t="b">
        <f t="shared" si="45"/>
        <v>0</v>
      </c>
    </row>
    <row r="362" spans="4:37">
      <c r="D362" s="136" t="s">
        <v>2454</v>
      </c>
      <c r="E362" s="127">
        <v>42769</v>
      </c>
      <c r="F362" s="126"/>
      <c r="G362" s="127">
        <v>42844</v>
      </c>
      <c r="H362" s="127"/>
      <c r="I362" s="128">
        <v>0.71875</v>
      </c>
      <c r="J362" s="128"/>
      <c r="K362" s="126">
        <v>929</v>
      </c>
      <c r="L362" s="126"/>
      <c r="M362" s="126">
        <v>251</v>
      </c>
      <c r="N362" s="126"/>
      <c r="O362" s="126">
        <v>442</v>
      </c>
      <c r="P362" s="126">
        <v>587</v>
      </c>
      <c r="Q362" s="126">
        <v>103</v>
      </c>
      <c r="R362" s="126"/>
      <c r="S362" s="126"/>
      <c r="T362" s="126">
        <v>31.8</v>
      </c>
      <c r="U362" s="126">
        <v>14</v>
      </c>
      <c r="V362" s="126" t="s">
        <v>2200</v>
      </c>
      <c r="W362" s="129" t="s">
        <v>2187</v>
      </c>
      <c r="X362" s="129" t="s">
        <v>2187</v>
      </c>
      <c r="Y362" s="129"/>
      <c r="Z362" s="126">
        <v>7.9</v>
      </c>
      <c r="AA362" s="126" t="s">
        <v>2250</v>
      </c>
      <c r="AB362" s="126">
        <v>7.9</v>
      </c>
      <c r="AC362" s="126">
        <v>1</v>
      </c>
      <c r="AD362" s="126"/>
      <c r="AH362" s="126">
        <f t="shared" si="46"/>
        <v>880</v>
      </c>
      <c r="AI362" t="b">
        <f t="shared" si="44"/>
        <v>0</v>
      </c>
      <c r="AJ362" s="126">
        <f t="shared" si="47"/>
        <v>538</v>
      </c>
      <c r="AK362" t="b">
        <f t="shared" si="45"/>
        <v>0</v>
      </c>
    </row>
    <row r="363" spans="4:37">
      <c r="D363" s="125" t="s">
        <v>2455</v>
      </c>
      <c r="E363" s="127">
        <v>42769</v>
      </c>
      <c r="F363" s="126"/>
      <c r="G363" s="127">
        <v>42844</v>
      </c>
      <c r="H363" s="127"/>
      <c r="I363" s="128">
        <v>0.68055555555555547</v>
      </c>
      <c r="J363" s="128"/>
      <c r="K363" s="126">
        <v>933</v>
      </c>
      <c r="L363" s="126"/>
      <c r="M363" s="126">
        <v>782</v>
      </c>
      <c r="N363" s="126"/>
      <c r="O363" s="126">
        <v>250</v>
      </c>
      <c r="P363" s="126">
        <v>849</v>
      </c>
      <c r="Q363" s="126">
        <v>319</v>
      </c>
      <c r="R363" s="126"/>
      <c r="S363" s="126"/>
      <c r="T363" s="126">
        <v>32.1</v>
      </c>
      <c r="U363" s="126">
        <v>15.8</v>
      </c>
      <c r="V363" s="126" t="s">
        <v>2187</v>
      </c>
      <c r="W363" s="129" t="s">
        <v>2179</v>
      </c>
      <c r="X363" s="129" t="s">
        <v>2187</v>
      </c>
      <c r="Y363" s="129"/>
      <c r="Z363" s="126">
        <v>12.2</v>
      </c>
      <c r="AA363" s="126" t="s">
        <v>2250</v>
      </c>
      <c r="AB363" s="126">
        <v>15.2</v>
      </c>
      <c r="AC363" s="126">
        <v>1</v>
      </c>
      <c r="AD363" s="126"/>
      <c r="AH363" s="126">
        <f t="shared" si="46"/>
        <v>706</v>
      </c>
      <c r="AI363" t="b">
        <f t="shared" si="44"/>
        <v>0</v>
      </c>
      <c r="AJ363" s="126">
        <f t="shared" si="47"/>
        <v>559</v>
      </c>
      <c r="AK363" t="b">
        <f t="shared" si="45"/>
        <v>0</v>
      </c>
    </row>
    <row r="364" spans="4:37">
      <c r="AH364" s="126">
        <f t="shared" si="46"/>
        <v>775</v>
      </c>
      <c r="AI364" t="b">
        <f t="shared" si="44"/>
        <v>0</v>
      </c>
      <c r="AJ364" s="126">
        <f t="shared" si="47"/>
        <v>465</v>
      </c>
      <c r="AK364" t="b">
        <f t="shared" si="45"/>
        <v>0</v>
      </c>
    </row>
    <row r="365" spans="4:37">
      <c r="AH365" s="126">
        <f t="shared" si="46"/>
        <v>850</v>
      </c>
      <c r="AI365" t="b">
        <f t="shared" si="44"/>
        <v>0</v>
      </c>
      <c r="AJ365" s="126">
        <f t="shared" si="47"/>
        <v>503</v>
      </c>
      <c r="AK365" t="b">
        <f t="shared" si="45"/>
        <v>0</v>
      </c>
    </row>
    <row r="366" spans="4:37">
      <c r="AH366" s="126">
        <f t="shared" si="46"/>
        <v>697</v>
      </c>
      <c r="AI366" t="b">
        <f t="shared" si="44"/>
        <v>0</v>
      </c>
      <c r="AJ366" s="126">
        <f t="shared" si="47"/>
        <v>567</v>
      </c>
      <c r="AK366" t="b">
        <f t="shared" si="45"/>
        <v>0</v>
      </c>
    </row>
    <row r="367" spans="4:37">
      <c r="AH367" s="126">
        <f t="shared" si="46"/>
        <v>894</v>
      </c>
      <c r="AI367" t="b">
        <f t="shared" si="44"/>
        <v>0</v>
      </c>
      <c r="AJ367" s="126">
        <f t="shared" si="47"/>
        <v>15</v>
      </c>
      <c r="AK367" t="b">
        <f t="shared" si="45"/>
        <v>0</v>
      </c>
    </row>
    <row r="368" spans="4:37">
      <c r="AH368" s="132">
        <f t="shared" si="46"/>
        <v>653</v>
      </c>
      <c r="AI368" t="b">
        <f t="shared" si="44"/>
        <v>0</v>
      </c>
      <c r="AJ368" s="126">
        <f t="shared" si="47"/>
        <v>40</v>
      </c>
      <c r="AK368" t="b">
        <f t="shared" si="45"/>
        <v>0</v>
      </c>
    </row>
    <row r="369" spans="34:37">
      <c r="AH369" s="126">
        <f t="shared" si="46"/>
        <v>762</v>
      </c>
      <c r="AI369" t="b">
        <f t="shared" si="44"/>
        <v>0</v>
      </c>
      <c r="AJ369" s="126">
        <f t="shared" si="47"/>
        <v>468</v>
      </c>
      <c r="AK369" t="b">
        <f t="shared" si="45"/>
        <v>0</v>
      </c>
    </row>
    <row r="370" spans="34:37">
      <c r="AH370" s="126">
        <f t="shared" si="46"/>
        <v>878</v>
      </c>
      <c r="AI370" t="b">
        <f t="shared" si="44"/>
        <v>0</v>
      </c>
      <c r="AJ370" s="126">
        <f t="shared" si="47"/>
        <v>582</v>
      </c>
      <c r="AK370" t="b">
        <f t="shared" si="45"/>
        <v>0</v>
      </c>
    </row>
    <row r="371" spans="34:37">
      <c r="AH371" s="126">
        <f t="shared" si="46"/>
        <v>807</v>
      </c>
      <c r="AI371" t="b">
        <f t="shared" si="44"/>
        <v>0</v>
      </c>
      <c r="AJ371" s="126">
        <f t="shared" si="47"/>
        <v>20</v>
      </c>
      <c r="AK371" t="b">
        <f t="shared" si="45"/>
        <v>0</v>
      </c>
    </row>
    <row r="372" spans="34:37">
      <c r="AH372" s="126">
        <f t="shared" si="46"/>
        <v>696</v>
      </c>
      <c r="AI372" t="b">
        <f t="shared" si="44"/>
        <v>0</v>
      </c>
      <c r="AJ372" s="126">
        <f t="shared" si="47"/>
        <v>533</v>
      </c>
      <c r="AK372" t="b">
        <f t="shared" si="45"/>
        <v>0</v>
      </c>
    </row>
    <row r="373" spans="34:37">
      <c r="AH373" s="126">
        <f t="shared" si="46"/>
        <v>801</v>
      </c>
      <c r="AI373" t="b">
        <f t="shared" si="44"/>
        <v>0</v>
      </c>
      <c r="AJ373" s="126">
        <f t="shared" si="47"/>
        <v>572</v>
      </c>
      <c r="AK373" t="b">
        <f t="shared" si="45"/>
        <v>0</v>
      </c>
    </row>
    <row r="374" spans="34:37">
      <c r="AH374" s="126">
        <f t="shared" si="46"/>
        <v>647</v>
      </c>
      <c r="AI374" t="b">
        <f t="shared" si="44"/>
        <v>0</v>
      </c>
      <c r="AJ374" s="126">
        <f t="shared" si="47"/>
        <v>504</v>
      </c>
      <c r="AK374" t="b">
        <f t="shared" si="45"/>
        <v>0</v>
      </c>
    </row>
    <row r="375" spans="34:37">
      <c r="AH375" s="126">
        <f t="shared" si="46"/>
        <v>744</v>
      </c>
      <c r="AI375" t="b">
        <f t="shared" si="44"/>
        <v>0</v>
      </c>
      <c r="AJ375" s="126">
        <f t="shared" si="47"/>
        <v>579</v>
      </c>
      <c r="AK375" t="b">
        <f t="shared" si="45"/>
        <v>0</v>
      </c>
    </row>
    <row r="376" spans="34:37">
      <c r="AH376" s="126">
        <f t="shared" si="46"/>
        <v>885</v>
      </c>
      <c r="AI376" t="b">
        <f t="shared" si="44"/>
        <v>0</v>
      </c>
      <c r="AJ376" s="126">
        <f t="shared" si="47"/>
        <v>440</v>
      </c>
      <c r="AK376" t="b">
        <f t="shared" si="45"/>
        <v>0</v>
      </c>
    </row>
    <row r="377" spans="34:37">
      <c r="AH377" s="126">
        <f t="shared" si="46"/>
        <v>684</v>
      </c>
      <c r="AI377" t="b">
        <f t="shared" si="44"/>
        <v>0</v>
      </c>
      <c r="AJ377" s="126">
        <f t="shared" si="47"/>
        <v>485</v>
      </c>
      <c r="AK377" t="b">
        <f t="shared" si="45"/>
        <v>0</v>
      </c>
    </row>
    <row r="378" spans="34:37">
      <c r="AH378" s="126">
        <f t="shared" si="46"/>
        <v>827</v>
      </c>
      <c r="AI378" t="b">
        <f t="shared" si="44"/>
        <v>0</v>
      </c>
      <c r="AJ378" s="126">
        <f t="shared" si="47"/>
        <v>556</v>
      </c>
      <c r="AK378" t="b">
        <f t="shared" si="45"/>
        <v>0</v>
      </c>
    </row>
    <row r="379" spans="34:37">
      <c r="AH379" s="126">
        <f t="shared" si="46"/>
        <v>667</v>
      </c>
      <c r="AI379" t="b">
        <f t="shared" si="44"/>
        <v>0</v>
      </c>
      <c r="AJ379" s="126">
        <f t="shared" si="47"/>
        <v>464</v>
      </c>
      <c r="AK379" t="b">
        <f t="shared" si="45"/>
        <v>0</v>
      </c>
    </row>
    <row r="380" spans="34:37">
      <c r="AH380" s="126">
        <f t="shared" si="46"/>
        <v>777</v>
      </c>
      <c r="AI380" t="b">
        <f t="shared" si="44"/>
        <v>0</v>
      </c>
      <c r="AJ380" s="126">
        <f t="shared" si="47"/>
        <v>35</v>
      </c>
      <c r="AK380" t="b">
        <f t="shared" si="45"/>
        <v>0</v>
      </c>
    </row>
    <row r="381" spans="34:37">
      <c r="AH381" s="126">
        <f t="shared" si="46"/>
        <v>884</v>
      </c>
      <c r="AI381" t="b">
        <f t="shared" si="44"/>
        <v>0</v>
      </c>
      <c r="AJ381" s="126">
        <f t="shared" si="47"/>
        <v>570</v>
      </c>
      <c r="AK381" t="b">
        <f t="shared" si="45"/>
        <v>0</v>
      </c>
    </row>
    <row r="382" spans="34:37">
      <c r="AH382" s="126">
        <f t="shared" si="46"/>
        <v>731</v>
      </c>
      <c r="AI382" t="b">
        <f t="shared" si="44"/>
        <v>0</v>
      </c>
      <c r="AJ382" s="126">
        <f t="shared" si="47"/>
        <v>439</v>
      </c>
      <c r="AK382" t="b">
        <f t="shared" si="45"/>
        <v>0</v>
      </c>
    </row>
    <row r="383" spans="34:37">
      <c r="AH383" s="126">
        <f t="shared" si="46"/>
        <v>876</v>
      </c>
      <c r="AI383" t="b">
        <f t="shared" si="44"/>
        <v>0</v>
      </c>
      <c r="AJ383" s="126">
        <f t="shared" si="47"/>
        <v>461</v>
      </c>
      <c r="AK383" t="b">
        <f t="shared" si="45"/>
        <v>0</v>
      </c>
    </row>
    <row r="384" spans="34:37">
      <c r="AH384" s="126">
        <f t="shared" si="46"/>
        <v>351</v>
      </c>
      <c r="AI384" t="b">
        <f t="shared" si="44"/>
        <v>0</v>
      </c>
      <c r="AJ384" s="126">
        <f t="shared" si="47"/>
        <v>253</v>
      </c>
      <c r="AK384" t="b">
        <f t="shared" si="45"/>
        <v>0</v>
      </c>
    </row>
    <row r="385" spans="34:37">
      <c r="AH385" s="126">
        <f t="shared" si="46"/>
        <v>442</v>
      </c>
      <c r="AI385" t="b">
        <f t="shared" si="44"/>
        <v>0</v>
      </c>
      <c r="AJ385" s="126">
        <f t="shared" si="47"/>
        <v>285</v>
      </c>
      <c r="AK385" t="b">
        <f t="shared" si="45"/>
        <v>0</v>
      </c>
    </row>
    <row r="386" spans="34:37">
      <c r="AH386" s="126">
        <f t="shared" si="46"/>
        <v>743</v>
      </c>
      <c r="AI386" t="b">
        <f t="shared" si="44"/>
        <v>0</v>
      </c>
      <c r="AJ386" s="126">
        <f t="shared" si="47"/>
        <v>341</v>
      </c>
      <c r="AK386" t="b">
        <f t="shared" si="45"/>
        <v>0</v>
      </c>
    </row>
    <row r="387" spans="34:37">
      <c r="AH387" s="126">
        <f t="shared" si="46"/>
        <v>390</v>
      </c>
      <c r="AI387" t="b">
        <f t="shared" si="44"/>
        <v>0</v>
      </c>
      <c r="AJ387" s="132">
        <f t="shared" si="47"/>
        <v>264</v>
      </c>
      <c r="AK387" t="b">
        <f t="shared" si="45"/>
        <v>0</v>
      </c>
    </row>
    <row r="388" spans="34:37">
      <c r="AH388" s="126">
        <f t="shared" si="46"/>
        <v>810</v>
      </c>
      <c r="AI388" t="b">
        <f t="shared" ref="AI388:AI443" si="48">COUNTIF($AH$3:$AH$443, AH388)&gt;1</f>
        <v>0</v>
      </c>
      <c r="AJ388" s="126">
        <f t="shared" si="47"/>
        <v>411</v>
      </c>
      <c r="AK388" t="b">
        <f t="shared" ref="AK388:AK443" si="49">COUNTIF($AJ$3:$AJ$443, AJ388)&gt;1</f>
        <v>0</v>
      </c>
    </row>
    <row r="389" spans="34:37">
      <c r="AH389" s="126">
        <f t="shared" si="46"/>
        <v>287</v>
      </c>
      <c r="AI389" t="b">
        <f t="shared" si="48"/>
        <v>0</v>
      </c>
      <c r="AJ389" s="126">
        <f t="shared" si="47"/>
        <v>259</v>
      </c>
      <c r="AK389" t="b">
        <f t="shared" si="49"/>
        <v>0</v>
      </c>
    </row>
    <row r="390" spans="34:37">
      <c r="AH390" s="126">
        <f t="shared" si="46"/>
        <v>443</v>
      </c>
      <c r="AI390" t="b">
        <f t="shared" si="48"/>
        <v>0</v>
      </c>
      <c r="AJ390" s="126">
        <f t="shared" si="47"/>
        <v>215</v>
      </c>
      <c r="AK390" t="b">
        <f t="shared" si="49"/>
        <v>0</v>
      </c>
    </row>
    <row r="391" spans="34:37">
      <c r="AH391" s="126">
        <f t="shared" si="46"/>
        <v>680</v>
      </c>
      <c r="AI391" t="b">
        <f t="shared" si="48"/>
        <v>0</v>
      </c>
      <c r="AJ391" s="126">
        <f t="shared" si="47"/>
        <v>322</v>
      </c>
      <c r="AK391" t="b">
        <f t="shared" si="49"/>
        <v>0</v>
      </c>
    </row>
    <row r="392" spans="34:37">
      <c r="AH392" s="126">
        <f t="shared" si="46"/>
        <v>496</v>
      </c>
      <c r="AI392" t="b">
        <f t="shared" si="48"/>
        <v>0</v>
      </c>
      <c r="AJ392" s="126">
        <f t="shared" si="47"/>
        <v>403</v>
      </c>
      <c r="AK392" t="b">
        <f t="shared" si="49"/>
        <v>0</v>
      </c>
    </row>
    <row r="393" spans="34:37">
      <c r="AH393" s="126">
        <f t="shared" si="46"/>
        <v>674</v>
      </c>
      <c r="AI393" t="b">
        <f t="shared" si="48"/>
        <v>0</v>
      </c>
      <c r="AJ393" s="126">
        <f t="shared" si="47"/>
        <v>583</v>
      </c>
      <c r="AK393" t="b">
        <f t="shared" si="49"/>
        <v>0</v>
      </c>
    </row>
    <row r="394" spans="34:37">
      <c r="AH394" s="126">
        <f t="shared" si="46"/>
        <v>504</v>
      </c>
      <c r="AI394" t="b">
        <f t="shared" si="48"/>
        <v>0</v>
      </c>
      <c r="AJ394" s="126">
        <f t="shared" si="47"/>
        <v>451</v>
      </c>
      <c r="AK394" t="b">
        <f t="shared" si="49"/>
        <v>0</v>
      </c>
    </row>
    <row r="395" spans="34:37">
      <c r="AH395" s="126">
        <f t="shared" si="46"/>
        <v>439</v>
      </c>
      <c r="AI395" t="b">
        <f t="shared" si="48"/>
        <v>0</v>
      </c>
      <c r="AJ395" s="126">
        <f t="shared" si="47"/>
        <v>353</v>
      </c>
      <c r="AK395" t="b">
        <f t="shared" si="49"/>
        <v>0</v>
      </c>
    </row>
    <row r="396" spans="34:37">
      <c r="AH396" s="126">
        <f t="shared" si="46"/>
        <v>865</v>
      </c>
      <c r="AI396" t="b">
        <f t="shared" si="48"/>
        <v>0</v>
      </c>
      <c r="AJ396" s="126">
        <f t="shared" si="47"/>
        <v>105</v>
      </c>
      <c r="AK396" t="b">
        <f t="shared" si="49"/>
        <v>0</v>
      </c>
    </row>
    <row r="397" spans="34:37">
      <c r="AH397" s="126">
        <f t="shared" si="46"/>
        <v>736</v>
      </c>
      <c r="AI397" t="b">
        <f t="shared" si="48"/>
        <v>0</v>
      </c>
      <c r="AJ397" s="126">
        <f t="shared" si="47"/>
        <v>384</v>
      </c>
      <c r="AK397" t="b">
        <f t="shared" si="49"/>
        <v>0</v>
      </c>
    </row>
    <row r="398" spans="34:37">
      <c r="AH398" s="126">
        <f t="shared" si="46"/>
        <v>792</v>
      </c>
      <c r="AI398" t="b">
        <f t="shared" si="48"/>
        <v>0</v>
      </c>
      <c r="AJ398" s="126">
        <f t="shared" si="47"/>
        <v>481</v>
      </c>
      <c r="AK398" t="b">
        <f t="shared" si="49"/>
        <v>0</v>
      </c>
    </row>
    <row r="399" spans="34:37">
      <c r="AH399" s="126">
        <f t="shared" si="46"/>
        <v>470</v>
      </c>
      <c r="AI399" t="b">
        <f t="shared" si="48"/>
        <v>0</v>
      </c>
      <c r="AJ399" s="126">
        <f t="shared" si="47"/>
        <v>490</v>
      </c>
      <c r="AK399" t="b">
        <f t="shared" si="49"/>
        <v>0</v>
      </c>
    </row>
    <row r="400" spans="34:37">
      <c r="AH400" s="126">
        <f t="shared" si="46"/>
        <v>483</v>
      </c>
      <c r="AI400" t="b">
        <f t="shared" si="48"/>
        <v>0</v>
      </c>
      <c r="AJ400" s="126">
        <f t="shared" si="47"/>
        <v>470</v>
      </c>
      <c r="AK400" t="b">
        <f t="shared" si="49"/>
        <v>0</v>
      </c>
    </row>
    <row r="401" spans="34:37">
      <c r="AH401" s="126">
        <f t="shared" si="46"/>
        <v>893</v>
      </c>
      <c r="AI401" t="b">
        <f t="shared" si="48"/>
        <v>0</v>
      </c>
      <c r="AJ401" s="126">
        <f t="shared" si="47"/>
        <v>488</v>
      </c>
      <c r="AK401" t="b">
        <f t="shared" si="49"/>
        <v>0</v>
      </c>
    </row>
    <row r="402" spans="34:37">
      <c r="AH402" s="126">
        <f t="shared" si="46"/>
        <v>826</v>
      </c>
      <c r="AI402" t="b">
        <f t="shared" si="48"/>
        <v>0</v>
      </c>
      <c r="AJ402" s="126">
        <f t="shared" si="47"/>
        <v>273</v>
      </c>
      <c r="AK402" t="b">
        <f t="shared" si="49"/>
        <v>0</v>
      </c>
    </row>
    <row r="403" spans="34:37">
      <c r="AH403" s="126">
        <f t="shared" si="46"/>
        <v>783</v>
      </c>
      <c r="AI403" t="b">
        <f t="shared" si="48"/>
        <v>0</v>
      </c>
      <c r="AJ403" s="126">
        <f t="shared" si="47"/>
        <v>301</v>
      </c>
      <c r="AK403" t="b">
        <f t="shared" si="49"/>
        <v>0</v>
      </c>
    </row>
    <row r="404" spans="34:37">
      <c r="AH404" s="126">
        <f t="shared" si="46"/>
        <v>551</v>
      </c>
      <c r="AI404" t="b">
        <f t="shared" si="48"/>
        <v>0</v>
      </c>
      <c r="AJ404" s="126">
        <f t="shared" si="47"/>
        <v>291</v>
      </c>
      <c r="AK404" t="b">
        <f t="shared" si="49"/>
        <v>0</v>
      </c>
    </row>
    <row r="405" spans="34:37">
      <c r="AH405" s="126">
        <f t="shared" si="46"/>
        <v>818</v>
      </c>
      <c r="AI405" t="b">
        <f t="shared" si="48"/>
        <v>0</v>
      </c>
      <c r="AJ405" s="126">
        <f t="shared" si="47"/>
        <v>537</v>
      </c>
      <c r="AK405" t="b">
        <f t="shared" si="49"/>
        <v>0</v>
      </c>
    </row>
    <row r="406" spans="34:37">
      <c r="AH406" s="126">
        <f t="shared" si="46"/>
        <v>896</v>
      </c>
      <c r="AI406" t="b">
        <f t="shared" si="48"/>
        <v>0</v>
      </c>
      <c r="AJ406" s="126">
        <f t="shared" si="47"/>
        <v>290</v>
      </c>
      <c r="AK406" t="b">
        <f t="shared" si="49"/>
        <v>0</v>
      </c>
    </row>
    <row r="407" spans="34:37">
      <c r="AH407" s="126">
        <f t="shared" si="46"/>
        <v>337</v>
      </c>
      <c r="AI407" t="b">
        <f t="shared" si="48"/>
        <v>0</v>
      </c>
      <c r="AJ407" s="126">
        <f t="shared" si="47"/>
        <v>555</v>
      </c>
      <c r="AK407" t="b">
        <f t="shared" si="49"/>
        <v>0</v>
      </c>
    </row>
    <row r="408" spans="34:37">
      <c r="AH408" s="126">
        <f t="shared" si="46"/>
        <v>564</v>
      </c>
      <c r="AI408" t="b">
        <f t="shared" si="48"/>
        <v>0</v>
      </c>
      <c r="AJ408" s="126">
        <f t="shared" si="47"/>
        <v>539</v>
      </c>
      <c r="AK408" t="b">
        <f t="shared" si="49"/>
        <v>0</v>
      </c>
    </row>
    <row r="409" spans="34:37">
      <c r="AH409" s="126">
        <f t="shared" si="46"/>
        <v>608</v>
      </c>
      <c r="AI409" t="b">
        <f t="shared" si="48"/>
        <v>0</v>
      </c>
      <c r="AJ409" s="126">
        <f t="shared" si="47"/>
        <v>186</v>
      </c>
      <c r="AK409" t="b">
        <f t="shared" si="49"/>
        <v>0</v>
      </c>
    </row>
    <row r="410" spans="34:37">
      <c r="AH410" s="126">
        <f t="shared" si="46"/>
        <v>365</v>
      </c>
      <c r="AI410" t="b">
        <f t="shared" si="48"/>
        <v>0</v>
      </c>
      <c r="AJ410" s="124">
        <f t="shared" si="47"/>
        <v>580</v>
      </c>
      <c r="AK410" t="b">
        <f t="shared" si="49"/>
        <v>0</v>
      </c>
    </row>
    <row r="411" spans="34:37">
      <c r="AH411" s="126">
        <f t="shared" si="46"/>
        <v>375</v>
      </c>
      <c r="AI411" t="b">
        <f t="shared" si="48"/>
        <v>0</v>
      </c>
      <c r="AJ411" s="126">
        <f t="shared" si="47"/>
        <v>222</v>
      </c>
      <c r="AK411" t="b">
        <f t="shared" si="49"/>
        <v>0</v>
      </c>
    </row>
    <row r="412" spans="34:37">
      <c r="AH412" s="126">
        <f t="shared" si="46"/>
        <v>537</v>
      </c>
      <c r="AI412" t="b">
        <f t="shared" si="48"/>
        <v>0</v>
      </c>
      <c r="AJ412" s="126">
        <f t="shared" si="47"/>
        <v>216</v>
      </c>
      <c r="AK412" t="b">
        <f t="shared" si="49"/>
        <v>0</v>
      </c>
    </row>
    <row r="413" spans="34:37">
      <c r="AH413" s="126">
        <f t="shared" si="46"/>
        <v>393</v>
      </c>
      <c r="AI413" t="b">
        <f t="shared" si="48"/>
        <v>0</v>
      </c>
      <c r="AJ413" s="126">
        <f t="shared" si="47"/>
        <v>232</v>
      </c>
      <c r="AK413" t="b">
        <f t="shared" si="49"/>
        <v>0</v>
      </c>
    </row>
    <row r="414" spans="34:37">
      <c r="AH414" s="126">
        <f t="shared" si="46"/>
        <v>417</v>
      </c>
      <c r="AI414" t="b">
        <f t="shared" si="48"/>
        <v>0</v>
      </c>
      <c r="AJ414" s="126">
        <f t="shared" si="47"/>
        <v>387</v>
      </c>
      <c r="AK414" t="b">
        <f t="shared" si="49"/>
        <v>0</v>
      </c>
    </row>
    <row r="415" spans="34:37">
      <c r="AH415" s="132">
        <f t="shared" si="46"/>
        <v>297</v>
      </c>
      <c r="AI415" t="b">
        <f t="shared" si="48"/>
        <v>0</v>
      </c>
      <c r="AJ415" s="126">
        <f t="shared" si="47"/>
        <v>346</v>
      </c>
      <c r="AK415" t="b">
        <f t="shared" si="49"/>
        <v>0</v>
      </c>
    </row>
    <row r="416" spans="34:37">
      <c r="AH416" s="126">
        <f t="shared" ref="AH416:AH443" si="50">N195</f>
        <v>584</v>
      </c>
      <c r="AI416" t="b">
        <f t="shared" si="48"/>
        <v>0</v>
      </c>
      <c r="AJ416" s="126">
        <f t="shared" ref="AJ416:AJ443" si="51">P195</f>
        <v>364</v>
      </c>
      <c r="AK416" t="b">
        <f t="shared" si="49"/>
        <v>0</v>
      </c>
    </row>
    <row r="417" spans="34:37">
      <c r="AH417" s="126">
        <f t="shared" si="50"/>
        <v>713</v>
      </c>
      <c r="AI417" t="b">
        <f t="shared" si="48"/>
        <v>0</v>
      </c>
      <c r="AJ417" s="126">
        <f t="shared" si="51"/>
        <v>167</v>
      </c>
      <c r="AK417" t="b">
        <f t="shared" si="49"/>
        <v>0</v>
      </c>
    </row>
    <row r="418" spans="34:37">
      <c r="AH418" s="126">
        <f t="shared" si="50"/>
        <v>525</v>
      </c>
      <c r="AI418" t="b">
        <f t="shared" si="48"/>
        <v>0</v>
      </c>
      <c r="AJ418" s="126">
        <f t="shared" si="51"/>
        <v>25</v>
      </c>
      <c r="AK418" t="b">
        <f t="shared" si="49"/>
        <v>0</v>
      </c>
    </row>
    <row r="419" spans="34:37">
      <c r="AH419" s="126">
        <f t="shared" si="50"/>
        <v>886</v>
      </c>
      <c r="AI419" t="b">
        <f t="shared" si="48"/>
        <v>0</v>
      </c>
      <c r="AJ419" s="126">
        <f t="shared" si="51"/>
        <v>362</v>
      </c>
      <c r="AK419" t="b">
        <f t="shared" si="49"/>
        <v>0</v>
      </c>
    </row>
    <row r="420" spans="34:37">
      <c r="AH420" s="126">
        <f t="shared" si="50"/>
        <v>388</v>
      </c>
      <c r="AI420" t="b">
        <f t="shared" si="48"/>
        <v>0</v>
      </c>
      <c r="AJ420" s="126">
        <f t="shared" si="51"/>
        <v>370</v>
      </c>
      <c r="AK420" t="b">
        <f t="shared" si="49"/>
        <v>0</v>
      </c>
    </row>
    <row r="421" spans="34:37">
      <c r="AH421" s="126">
        <f t="shared" si="50"/>
        <v>462</v>
      </c>
      <c r="AI421" t="b">
        <f t="shared" si="48"/>
        <v>0</v>
      </c>
      <c r="AJ421" s="126">
        <f t="shared" si="51"/>
        <v>168</v>
      </c>
      <c r="AK421" t="b">
        <f t="shared" si="49"/>
        <v>0</v>
      </c>
    </row>
    <row r="422" spans="34:37">
      <c r="AH422" s="126">
        <f t="shared" si="50"/>
        <v>712</v>
      </c>
      <c r="AI422" t="b">
        <f t="shared" si="48"/>
        <v>0</v>
      </c>
      <c r="AJ422" s="126">
        <f t="shared" si="51"/>
        <v>369</v>
      </c>
      <c r="AK422" t="b">
        <f t="shared" si="49"/>
        <v>0</v>
      </c>
    </row>
    <row r="423" spans="34:37">
      <c r="AH423" s="126">
        <f t="shared" si="50"/>
        <v>709</v>
      </c>
      <c r="AI423" t="b">
        <f t="shared" si="48"/>
        <v>0</v>
      </c>
      <c r="AJ423" s="126">
        <f t="shared" si="51"/>
        <v>359</v>
      </c>
      <c r="AK423" t="b">
        <f t="shared" si="49"/>
        <v>0</v>
      </c>
    </row>
    <row r="424" spans="34:37">
      <c r="AH424" s="126">
        <f t="shared" si="50"/>
        <v>707</v>
      </c>
      <c r="AI424" t="b">
        <f t="shared" si="48"/>
        <v>0</v>
      </c>
      <c r="AJ424" s="126">
        <f t="shared" si="51"/>
        <v>395</v>
      </c>
      <c r="AK424" t="b">
        <f t="shared" si="49"/>
        <v>0</v>
      </c>
    </row>
    <row r="425" spans="34:37">
      <c r="AH425" s="126">
        <f t="shared" si="50"/>
        <v>770</v>
      </c>
      <c r="AI425" t="b">
        <f t="shared" si="48"/>
        <v>0</v>
      </c>
      <c r="AJ425" s="126">
        <f t="shared" si="51"/>
        <v>182</v>
      </c>
      <c r="AK425" t="b">
        <f t="shared" si="49"/>
        <v>0</v>
      </c>
    </row>
    <row r="426" spans="34:37">
      <c r="AH426" s="126">
        <f t="shared" si="50"/>
        <v>753</v>
      </c>
      <c r="AI426" t="b">
        <f t="shared" si="48"/>
        <v>0</v>
      </c>
      <c r="AJ426" s="126">
        <f t="shared" si="51"/>
        <v>342</v>
      </c>
      <c r="AK426" t="b">
        <f t="shared" si="49"/>
        <v>0</v>
      </c>
    </row>
    <row r="427" spans="34:37">
      <c r="AH427" s="126">
        <f t="shared" si="50"/>
        <v>640</v>
      </c>
      <c r="AI427" t="b">
        <f t="shared" si="48"/>
        <v>0</v>
      </c>
      <c r="AJ427" s="126">
        <f t="shared" si="51"/>
        <v>139</v>
      </c>
      <c r="AK427" t="b">
        <f t="shared" si="49"/>
        <v>0</v>
      </c>
    </row>
    <row r="428" spans="34:37">
      <c r="AH428" s="126">
        <f t="shared" si="50"/>
        <v>668</v>
      </c>
      <c r="AI428" t="b">
        <f t="shared" si="48"/>
        <v>0</v>
      </c>
      <c r="AJ428" s="126">
        <f t="shared" si="51"/>
        <v>92</v>
      </c>
      <c r="AK428" t="b">
        <f t="shared" si="49"/>
        <v>0</v>
      </c>
    </row>
    <row r="429" spans="34:37">
      <c r="AH429" s="126">
        <f t="shared" si="50"/>
        <v>891</v>
      </c>
      <c r="AI429" t="b">
        <f t="shared" si="48"/>
        <v>0</v>
      </c>
      <c r="AJ429" s="126">
        <f t="shared" si="51"/>
        <v>328</v>
      </c>
      <c r="AK429" t="b">
        <f t="shared" si="49"/>
        <v>0</v>
      </c>
    </row>
    <row r="430" spans="34:37">
      <c r="AH430" s="126">
        <f t="shared" si="50"/>
        <v>540</v>
      </c>
      <c r="AI430" s="116" t="b">
        <f t="shared" si="48"/>
        <v>1</v>
      </c>
      <c r="AJ430" s="126">
        <f t="shared" si="51"/>
        <v>149</v>
      </c>
      <c r="AK430" t="b">
        <f t="shared" si="49"/>
        <v>0</v>
      </c>
    </row>
    <row r="431" spans="34:37">
      <c r="AH431" s="126">
        <f t="shared" si="50"/>
        <v>508</v>
      </c>
      <c r="AI431" t="b">
        <f t="shared" si="48"/>
        <v>0</v>
      </c>
      <c r="AJ431" s="126">
        <f t="shared" si="51"/>
        <v>449</v>
      </c>
      <c r="AK431" t="b">
        <f t="shared" si="49"/>
        <v>0</v>
      </c>
    </row>
    <row r="432" spans="34:37">
      <c r="AH432" s="126">
        <f t="shared" si="50"/>
        <v>637</v>
      </c>
      <c r="AI432" t="b">
        <f t="shared" si="48"/>
        <v>0</v>
      </c>
      <c r="AJ432" s="126">
        <f t="shared" si="51"/>
        <v>142</v>
      </c>
      <c r="AK432" t="b">
        <f t="shared" si="49"/>
        <v>0</v>
      </c>
    </row>
    <row r="433" spans="34:37">
      <c r="AH433" s="126">
        <f t="shared" si="50"/>
        <v>720</v>
      </c>
      <c r="AI433" t="b">
        <f t="shared" si="48"/>
        <v>0</v>
      </c>
      <c r="AJ433" s="126">
        <f t="shared" si="51"/>
        <v>392</v>
      </c>
      <c r="AK433" t="b">
        <f t="shared" si="49"/>
        <v>0</v>
      </c>
    </row>
    <row r="434" spans="34:37">
      <c r="AH434" s="126">
        <f t="shared" si="50"/>
        <v>796</v>
      </c>
      <c r="AI434" t="b">
        <f t="shared" si="48"/>
        <v>0</v>
      </c>
      <c r="AJ434" s="126">
        <f t="shared" si="51"/>
        <v>589</v>
      </c>
      <c r="AK434" t="b">
        <f t="shared" si="49"/>
        <v>0</v>
      </c>
    </row>
    <row r="435" spans="34:37">
      <c r="AH435" s="126">
        <f t="shared" si="50"/>
        <v>560</v>
      </c>
      <c r="AI435" t="b">
        <f t="shared" si="48"/>
        <v>0</v>
      </c>
      <c r="AJ435" s="126">
        <f t="shared" si="51"/>
        <v>130</v>
      </c>
      <c r="AK435" t="b">
        <f t="shared" si="49"/>
        <v>0</v>
      </c>
    </row>
    <row r="436" spans="34:37">
      <c r="AH436" s="126">
        <f t="shared" si="50"/>
        <v>716</v>
      </c>
      <c r="AI436" t="b">
        <f t="shared" si="48"/>
        <v>0</v>
      </c>
      <c r="AJ436" s="126">
        <f t="shared" si="51"/>
        <v>111</v>
      </c>
      <c r="AK436" t="b">
        <f t="shared" si="49"/>
        <v>0</v>
      </c>
    </row>
    <row r="437" spans="34:37">
      <c r="AH437" s="126">
        <f t="shared" si="50"/>
        <v>581</v>
      </c>
      <c r="AI437" t="b">
        <f t="shared" si="48"/>
        <v>0</v>
      </c>
      <c r="AJ437" s="126">
        <f t="shared" si="51"/>
        <v>412</v>
      </c>
      <c r="AK437" t="b">
        <f t="shared" si="49"/>
        <v>0</v>
      </c>
    </row>
    <row r="438" spans="34:37">
      <c r="AH438" s="126">
        <f t="shared" si="50"/>
        <v>718</v>
      </c>
      <c r="AI438" t="b">
        <f t="shared" si="48"/>
        <v>0</v>
      </c>
      <c r="AJ438" s="126">
        <f t="shared" si="51"/>
        <v>434</v>
      </c>
      <c r="AK438" t="b">
        <f t="shared" si="49"/>
        <v>0</v>
      </c>
    </row>
    <row r="439" spans="34:37">
      <c r="AH439" s="126">
        <f t="shared" si="50"/>
        <v>613</v>
      </c>
      <c r="AI439" t="b">
        <f t="shared" si="48"/>
        <v>0</v>
      </c>
      <c r="AJ439" s="126">
        <f t="shared" si="51"/>
        <v>457</v>
      </c>
      <c r="AK439" t="b">
        <f t="shared" si="49"/>
        <v>0</v>
      </c>
    </row>
    <row r="440" spans="34:37">
      <c r="AH440" s="126">
        <f t="shared" si="50"/>
        <v>804</v>
      </c>
      <c r="AI440" t="b">
        <f t="shared" si="48"/>
        <v>0</v>
      </c>
      <c r="AJ440" s="126">
        <f t="shared" si="51"/>
        <v>410</v>
      </c>
      <c r="AK440" t="b">
        <f t="shared" si="49"/>
        <v>0</v>
      </c>
    </row>
    <row r="441" spans="34:37">
      <c r="AH441" s="126">
        <f t="shared" si="50"/>
        <v>587</v>
      </c>
      <c r="AI441" t="b">
        <f t="shared" si="48"/>
        <v>0</v>
      </c>
      <c r="AJ441" s="126">
        <f t="shared" si="51"/>
        <v>103</v>
      </c>
      <c r="AK441" t="b">
        <f t="shared" si="49"/>
        <v>0</v>
      </c>
    </row>
    <row r="442" spans="34:37">
      <c r="AH442" s="126">
        <f t="shared" si="50"/>
        <v>491</v>
      </c>
      <c r="AI442" t="b">
        <f t="shared" si="48"/>
        <v>0</v>
      </c>
      <c r="AJ442" s="126">
        <f t="shared" si="51"/>
        <v>356</v>
      </c>
      <c r="AK442" t="b">
        <f t="shared" si="49"/>
        <v>0</v>
      </c>
    </row>
    <row r="443" spans="34:37">
      <c r="AH443" s="126">
        <f t="shared" si="50"/>
        <v>849</v>
      </c>
      <c r="AI443" t="b">
        <f t="shared" si="48"/>
        <v>0</v>
      </c>
      <c r="AJ443" s="126">
        <f t="shared" si="51"/>
        <v>319</v>
      </c>
      <c r="AK443" t="b">
        <f t="shared" si="49"/>
        <v>0</v>
      </c>
    </row>
  </sheetData>
  <sortState ref="A260:AD287">
    <sortCondition ref="A3:A224"/>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F840"/>
  <sheetViews>
    <sheetView zoomScale="85" zoomScaleNormal="85" workbookViewId="0">
      <pane ySplit="1" topLeftCell="A280" activePane="bottomLeft" state="frozen"/>
      <selection pane="bottomLeft" activeCell="C306" sqref="C306"/>
    </sheetView>
  </sheetViews>
  <sheetFormatPr baseColWidth="10" defaultColWidth="11.5546875" defaultRowHeight="14.4"/>
  <cols>
    <col min="1" max="1" width="11.5546875" style="113"/>
    <col min="2" max="2" width="11.109375" style="113" customWidth="1"/>
    <col min="3" max="3" width="13.88671875" style="113" customWidth="1"/>
    <col min="4" max="4" width="23.88671875" style="113" customWidth="1"/>
    <col min="5" max="5" width="26.6640625" style="113" customWidth="1"/>
    <col min="6" max="16384" width="11.5546875" style="113"/>
  </cols>
  <sheetData>
    <row r="1" spans="1:32">
      <c r="A1" s="113" t="b">
        <f>COUNTIF($B$1:$B$840, B1)&gt;1</f>
        <v>0</v>
      </c>
      <c r="B1" s="113" t="s">
        <v>1598</v>
      </c>
      <c r="C1" s="113">
        <v>7</v>
      </c>
      <c r="D1" s="113">
        <v>0.67900000000000005</v>
      </c>
      <c r="F1" s="115">
        <v>42879</v>
      </c>
      <c r="K1" s="114"/>
      <c r="L1" s="114" t="s">
        <v>2472</v>
      </c>
      <c r="M1" s="113" t="s">
        <v>2472</v>
      </c>
      <c r="U1" s="312" t="s">
        <v>2153</v>
      </c>
      <c r="V1" s="311"/>
      <c r="W1" s="311"/>
      <c r="X1" s="311"/>
      <c r="Y1" s="311"/>
      <c r="Z1" s="311"/>
      <c r="AA1" s="311"/>
      <c r="AB1" s="311"/>
      <c r="AC1" s="113" t="s">
        <v>2152</v>
      </c>
      <c r="AD1" s="113" t="s">
        <v>2151</v>
      </c>
      <c r="AF1" s="113" t="s">
        <v>2150</v>
      </c>
    </row>
    <row r="2" spans="1:32">
      <c r="A2" s="113" t="b">
        <f>COUNTIF($B$2:$B$840, B2)&gt;1</f>
        <v>0</v>
      </c>
      <c r="B2" s="113" t="s">
        <v>1385</v>
      </c>
      <c r="C2" s="113">
        <v>7</v>
      </c>
      <c r="D2" s="113">
        <v>0.56399999999999995</v>
      </c>
      <c r="F2" s="115">
        <v>42879</v>
      </c>
    </row>
    <row r="3" spans="1:32">
      <c r="A3" s="113" t="b">
        <f>COUNTIF($B$2:$B$840, B3)&gt;1</f>
        <v>0</v>
      </c>
      <c r="B3" s="113" t="s">
        <v>743</v>
      </c>
      <c r="C3" s="113">
        <v>7</v>
      </c>
      <c r="D3" s="113">
        <v>1.518</v>
      </c>
      <c r="F3" s="115">
        <v>42879</v>
      </c>
    </row>
    <row r="4" spans="1:32">
      <c r="A4" s="113" t="b">
        <f t="shared" ref="A4:A64" si="0">COUNTIF($B$2:$B$840, B4)&gt;1</f>
        <v>0</v>
      </c>
      <c r="B4" s="113" t="s">
        <v>610</v>
      </c>
      <c r="C4" s="113">
        <v>7</v>
      </c>
      <c r="D4" s="113">
        <v>1.4430000000000001</v>
      </c>
      <c r="F4" s="115">
        <v>42879</v>
      </c>
    </row>
    <row r="5" spans="1:32">
      <c r="A5" s="113" t="b">
        <f t="shared" si="0"/>
        <v>0</v>
      </c>
      <c r="B5" s="113" t="s">
        <v>1547</v>
      </c>
      <c r="C5" s="113">
        <v>14</v>
      </c>
      <c r="D5" s="113">
        <v>0.501</v>
      </c>
      <c r="F5" s="115">
        <v>42881</v>
      </c>
    </row>
    <row r="6" spans="1:32">
      <c r="A6" s="113" t="b">
        <f t="shared" si="0"/>
        <v>0</v>
      </c>
      <c r="B6" s="113" t="s">
        <v>1441</v>
      </c>
      <c r="C6" s="113">
        <v>14</v>
      </c>
      <c r="D6" s="113">
        <v>0.498</v>
      </c>
      <c r="F6" s="115">
        <v>42881</v>
      </c>
    </row>
    <row r="7" spans="1:32">
      <c r="A7" s="113" t="b">
        <f t="shared" si="0"/>
        <v>0</v>
      </c>
      <c r="B7" s="113" t="s">
        <v>859</v>
      </c>
      <c r="C7" s="113">
        <v>14</v>
      </c>
      <c r="D7" s="113">
        <v>1.5669999999999999</v>
      </c>
      <c r="F7" s="115">
        <v>42881</v>
      </c>
      <c r="H7" s="113" t="s">
        <v>2066</v>
      </c>
    </row>
    <row r="8" spans="1:32">
      <c r="A8" s="113" t="b">
        <f t="shared" si="0"/>
        <v>0</v>
      </c>
      <c r="B8" s="113" t="s">
        <v>759</v>
      </c>
      <c r="C8" s="113">
        <v>14</v>
      </c>
      <c r="D8" s="113">
        <v>1.794</v>
      </c>
      <c r="F8" s="115">
        <v>42881</v>
      </c>
      <c r="K8" s="116"/>
      <c r="M8" s="116"/>
    </row>
    <row r="9" spans="1:32">
      <c r="A9" s="113" t="b">
        <f t="shared" si="0"/>
        <v>0</v>
      </c>
      <c r="B9" s="113" t="s">
        <v>1828</v>
      </c>
      <c r="C9" s="113">
        <v>15</v>
      </c>
      <c r="D9" s="113">
        <v>0.67100000000000004</v>
      </c>
      <c r="F9" s="115">
        <v>42879</v>
      </c>
      <c r="H9" s="116"/>
      <c r="I9" s="116"/>
      <c r="J9" s="116"/>
    </row>
    <row r="10" spans="1:32">
      <c r="A10" s="113" t="b">
        <f t="shared" si="0"/>
        <v>0</v>
      </c>
      <c r="B10" s="113" t="s">
        <v>1365</v>
      </c>
      <c r="C10" s="113">
        <v>15</v>
      </c>
      <c r="D10" s="113">
        <v>0.72199999999999998</v>
      </c>
      <c r="F10" s="115">
        <v>42879</v>
      </c>
    </row>
    <row r="11" spans="1:32">
      <c r="A11" s="113" t="b">
        <f t="shared" si="0"/>
        <v>0</v>
      </c>
      <c r="B11" s="113" t="s">
        <v>726</v>
      </c>
      <c r="C11" s="113">
        <v>15</v>
      </c>
      <c r="D11" s="113">
        <v>2.96</v>
      </c>
      <c r="E11" s="113" t="s">
        <v>2069</v>
      </c>
      <c r="F11" s="115">
        <v>42879</v>
      </c>
    </row>
    <row r="12" spans="1:32">
      <c r="A12" s="113" t="b">
        <f t="shared" si="0"/>
        <v>0</v>
      </c>
      <c r="B12" s="113" t="s">
        <v>1042</v>
      </c>
      <c r="C12" s="113">
        <v>15</v>
      </c>
      <c r="D12" s="113">
        <v>1.355</v>
      </c>
      <c r="F12" s="115">
        <v>42879</v>
      </c>
    </row>
    <row r="13" spans="1:32">
      <c r="A13" s="113" t="b">
        <f t="shared" si="0"/>
        <v>0</v>
      </c>
      <c r="B13" s="113" t="s">
        <v>1631</v>
      </c>
      <c r="C13" s="113">
        <v>18</v>
      </c>
      <c r="D13" s="113">
        <v>0.79100000000000004</v>
      </c>
      <c r="F13" s="115">
        <v>42879</v>
      </c>
    </row>
    <row r="14" spans="1:32">
      <c r="A14" s="113" t="b">
        <f t="shared" si="0"/>
        <v>0</v>
      </c>
      <c r="B14" s="113" t="s">
        <v>1477</v>
      </c>
      <c r="C14" s="113">
        <v>18</v>
      </c>
      <c r="D14" s="113">
        <v>0.72099999999999997</v>
      </c>
      <c r="F14" s="115">
        <v>42879</v>
      </c>
    </row>
    <row r="15" spans="1:32">
      <c r="A15" s="113" t="b">
        <f t="shared" si="0"/>
        <v>0</v>
      </c>
      <c r="B15" s="170" t="s">
        <v>1013</v>
      </c>
      <c r="C15" s="113">
        <v>18</v>
      </c>
      <c r="D15" s="113">
        <v>1.79</v>
      </c>
      <c r="F15" s="115">
        <v>42879</v>
      </c>
    </row>
    <row r="16" spans="1:32">
      <c r="A16" s="113" t="b">
        <f t="shared" si="0"/>
        <v>0</v>
      </c>
      <c r="B16" s="113" t="s">
        <v>867</v>
      </c>
      <c r="C16" s="113">
        <v>18</v>
      </c>
      <c r="D16" s="113">
        <v>1.6060000000000001</v>
      </c>
      <c r="F16" s="115">
        <v>42879</v>
      </c>
    </row>
    <row r="17" spans="1:6">
      <c r="A17" s="113" t="b">
        <f t="shared" si="0"/>
        <v>0</v>
      </c>
      <c r="B17" s="113" t="s">
        <v>1545</v>
      </c>
      <c r="C17" s="113">
        <v>20</v>
      </c>
      <c r="D17" s="113">
        <v>0.70330000000000004</v>
      </c>
      <c r="F17" s="115">
        <v>43125</v>
      </c>
    </row>
    <row r="18" spans="1:6">
      <c r="A18" s="113" t="b">
        <f t="shared" si="0"/>
        <v>0</v>
      </c>
      <c r="B18" s="113" t="s">
        <v>1526</v>
      </c>
      <c r="C18" s="113">
        <v>20</v>
      </c>
      <c r="D18" s="113">
        <v>0.71609999999999996</v>
      </c>
      <c r="F18" s="115">
        <v>43125</v>
      </c>
    </row>
    <row r="19" spans="1:6">
      <c r="A19" s="113" t="b">
        <f t="shared" si="0"/>
        <v>0</v>
      </c>
      <c r="B19" s="113" t="s">
        <v>1031</v>
      </c>
      <c r="C19" s="113">
        <v>20</v>
      </c>
      <c r="D19" s="113">
        <v>1.6778999999999999</v>
      </c>
      <c r="F19" s="115">
        <v>43125</v>
      </c>
    </row>
    <row r="20" spans="1:6">
      <c r="A20" s="113" t="b">
        <f t="shared" si="0"/>
        <v>0</v>
      </c>
      <c r="B20" s="113" t="s">
        <v>1091</v>
      </c>
      <c r="C20" s="113">
        <v>20</v>
      </c>
      <c r="D20" s="113">
        <v>1.51</v>
      </c>
      <c r="F20" s="115">
        <v>43125</v>
      </c>
    </row>
    <row r="21" spans="1:6">
      <c r="A21" s="113" t="b">
        <f t="shared" si="0"/>
        <v>0</v>
      </c>
      <c r="B21" s="113" t="s">
        <v>1594</v>
      </c>
      <c r="C21" s="113">
        <v>23</v>
      </c>
      <c r="D21" s="113">
        <v>0.72629999999999995</v>
      </c>
      <c r="F21" s="115">
        <v>43123</v>
      </c>
    </row>
    <row r="22" spans="1:6">
      <c r="A22" s="113" t="b">
        <f t="shared" si="0"/>
        <v>0</v>
      </c>
      <c r="B22" s="185" t="s">
        <v>1558</v>
      </c>
      <c r="C22" s="113">
        <v>23</v>
      </c>
      <c r="D22" s="113">
        <v>0.76959999999999995</v>
      </c>
      <c r="F22" s="115">
        <v>43123</v>
      </c>
    </row>
    <row r="23" spans="1:6">
      <c r="A23" s="113" t="b">
        <f t="shared" si="0"/>
        <v>0</v>
      </c>
      <c r="B23" s="113" t="s">
        <v>1009</v>
      </c>
      <c r="C23" s="113">
        <v>23</v>
      </c>
      <c r="D23" s="113">
        <v>1.5238</v>
      </c>
      <c r="F23" s="115">
        <v>43123</v>
      </c>
    </row>
    <row r="24" spans="1:6">
      <c r="A24" s="113" t="b">
        <f t="shared" si="0"/>
        <v>0</v>
      </c>
      <c r="B24" s="113" t="s">
        <v>951</v>
      </c>
      <c r="C24" s="113">
        <v>23</v>
      </c>
      <c r="D24" s="113">
        <v>1.5019</v>
      </c>
      <c r="F24" s="115">
        <v>43123</v>
      </c>
    </row>
    <row r="25" spans="1:6">
      <c r="A25" s="113" t="b">
        <f t="shared" si="0"/>
        <v>0</v>
      </c>
      <c r="B25" s="113" t="s">
        <v>1478</v>
      </c>
      <c r="C25" s="113">
        <v>213</v>
      </c>
      <c r="D25" s="113">
        <v>0.71399999999999997</v>
      </c>
      <c r="F25" s="115">
        <v>42881</v>
      </c>
    </row>
    <row r="26" spans="1:6">
      <c r="A26" s="113" t="b">
        <f t="shared" si="0"/>
        <v>0</v>
      </c>
      <c r="B26" s="113" t="s">
        <v>1334</v>
      </c>
      <c r="C26" s="113">
        <v>213</v>
      </c>
      <c r="D26" s="113">
        <v>0.83</v>
      </c>
      <c r="F26" s="115">
        <v>42881</v>
      </c>
    </row>
    <row r="27" spans="1:6">
      <c r="A27" s="113" t="b">
        <f t="shared" si="0"/>
        <v>0</v>
      </c>
      <c r="B27" s="113" t="s">
        <v>1030</v>
      </c>
      <c r="C27" s="113">
        <v>213</v>
      </c>
      <c r="D27" s="113">
        <v>1.587</v>
      </c>
      <c r="F27" s="115">
        <v>42881</v>
      </c>
    </row>
    <row r="28" spans="1:6">
      <c r="A28" s="113" t="b">
        <f t="shared" si="0"/>
        <v>0</v>
      </c>
      <c r="B28" s="113" t="s">
        <v>1053</v>
      </c>
      <c r="C28" s="113">
        <v>213</v>
      </c>
      <c r="D28" s="113">
        <v>1.542</v>
      </c>
      <c r="F28" s="115">
        <v>42881</v>
      </c>
    </row>
    <row r="29" spans="1:6">
      <c r="A29" s="113" t="b">
        <f t="shared" si="0"/>
        <v>0</v>
      </c>
      <c r="B29" s="113" t="s">
        <v>1694</v>
      </c>
      <c r="C29" s="113">
        <v>33</v>
      </c>
      <c r="D29" s="113">
        <v>0.64400000000000002</v>
      </c>
      <c r="F29" s="115">
        <v>42881</v>
      </c>
    </row>
    <row r="30" spans="1:6">
      <c r="A30" s="113" t="b">
        <f t="shared" si="0"/>
        <v>0</v>
      </c>
      <c r="B30" s="113" t="s">
        <v>1684</v>
      </c>
      <c r="C30" s="113">
        <v>33</v>
      </c>
      <c r="D30" s="113">
        <v>0.76700000000000002</v>
      </c>
      <c r="F30" s="115">
        <v>42881</v>
      </c>
    </row>
    <row r="31" spans="1:6">
      <c r="A31" s="113" t="b">
        <f t="shared" si="0"/>
        <v>0</v>
      </c>
      <c r="B31" s="170" t="s">
        <v>1032</v>
      </c>
      <c r="C31" s="113">
        <v>33</v>
      </c>
      <c r="D31" s="113">
        <v>0.41499999999999998</v>
      </c>
      <c r="E31" s="113" t="s">
        <v>2052</v>
      </c>
      <c r="F31" s="115">
        <v>42881</v>
      </c>
    </row>
    <row r="32" spans="1:6">
      <c r="A32" s="113" t="b">
        <f t="shared" si="0"/>
        <v>0</v>
      </c>
      <c r="B32" s="113" t="s">
        <v>689</v>
      </c>
      <c r="C32" s="113">
        <v>33</v>
      </c>
      <c r="D32" s="113">
        <v>1.6020000000000001</v>
      </c>
      <c r="F32" s="115">
        <v>42881</v>
      </c>
    </row>
    <row r="33" spans="1:6">
      <c r="A33" s="113" t="b">
        <f t="shared" si="0"/>
        <v>0</v>
      </c>
      <c r="B33" s="113" t="s">
        <v>1534</v>
      </c>
      <c r="C33" s="113">
        <v>34</v>
      </c>
      <c r="D33" s="113">
        <v>0.87270000000000003</v>
      </c>
      <c r="E33" s="113" t="s">
        <v>2086</v>
      </c>
      <c r="F33" s="115">
        <v>43125</v>
      </c>
    </row>
    <row r="34" spans="1:6">
      <c r="A34" s="113" t="b">
        <f t="shared" si="0"/>
        <v>0</v>
      </c>
      <c r="B34" s="113" t="s">
        <v>1401</v>
      </c>
      <c r="C34" s="113">
        <v>34</v>
      </c>
      <c r="D34" s="113">
        <v>0.80259999999999998</v>
      </c>
      <c r="E34" s="113" t="s">
        <v>2085</v>
      </c>
      <c r="F34" s="115">
        <v>43125</v>
      </c>
    </row>
    <row r="35" spans="1:6">
      <c r="A35" s="113" t="b">
        <f t="shared" si="0"/>
        <v>0</v>
      </c>
      <c r="B35" s="113" t="s">
        <v>988</v>
      </c>
      <c r="C35" s="113">
        <v>34</v>
      </c>
      <c r="D35" s="113">
        <v>0.34520000000000001</v>
      </c>
      <c r="E35" s="113" t="s">
        <v>2084</v>
      </c>
      <c r="F35" s="115">
        <v>43125</v>
      </c>
    </row>
    <row r="36" spans="1:6">
      <c r="A36" s="113" t="b">
        <f t="shared" si="0"/>
        <v>0</v>
      </c>
      <c r="B36" s="113" t="s">
        <v>1117</v>
      </c>
      <c r="C36" s="113">
        <v>34</v>
      </c>
      <c r="D36" s="113">
        <v>1.4662999999999999</v>
      </c>
      <c r="F36" s="115">
        <v>43125</v>
      </c>
    </row>
    <row r="37" spans="1:6">
      <c r="A37" s="113" t="b">
        <f t="shared" si="0"/>
        <v>0</v>
      </c>
      <c r="B37" s="113" t="s">
        <v>1380</v>
      </c>
      <c r="C37" s="113">
        <v>35</v>
      </c>
      <c r="D37" s="113">
        <v>0.81699999999999995</v>
      </c>
      <c r="E37" s="113" t="s">
        <v>2051</v>
      </c>
      <c r="F37" s="115">
        <v>42879</v>
      </c>
    </row>
    <row r="38" spans="1:6">
      <c r="A38" s="113" t="b">
        <f t="shared" si="0"/>
        <v>0</v>
      </c>
      <c r="B38" t="s">
        <v>1318</v>
      </c>
      <c r="C38" s="113">
        <v>35</v>
      </c>
      <c r="D38" s="113">
        <v>0.71699999999999997</v>
      </c>
      <c r="E38" s="113" t="s">
        <v>2065</v>
      </c>
      <c r="F38" s="115">
        <v>42879</v>
      </c>
    </row>
    <row r="39" spans="1:6">
      <c r="A39" s="113" t="b">
        <f t="shared" si="0"/>
        <v>0</v>
      </c>
      <c r="B39" s="113" t="s">
        <v>1077</v>
      </c>
      <c r="C39" s="113">
        <v>35</v>
      </c>
      <c r="D39" s="113">
        <v>1.615</v>
      </c>
      <c r="F39" s="115">
        <v>42879</v>
      </c>
    </row>
    <row r="40" spans="1:6">
      <c r="A40" s="113" t="b">
        <f t="shared" si="0"/>
        <v>0</v>
      </c>
      <c r="B40" s="113" t="s">
        <v>1072</v>
      </c>
      <c r="C40" s="113">
        <v>35</v>
      </c>
      <c r="D40" s="113">
        <v>1.498</v>
      </c>
      <c r="F40" s="115">
        <v>42879</v>
      </c>
    </row>
    <row r="41" spans="1:6">
      <c r="A41" s="113" t="b">
        <f t="shared" si="0"/>
        <v>0</v>
      </c>
      <c r="B41" s="113" t="s">
        <v>1543</v>
      </c>
      <c r="C41">
        <v>36</v>
      </c>
      <c r="D41" s="113">
        <v>0.68100000000000005</v>
      </c>
      <c r="F41" s="115">
        <v>42881</v>
      </c>
    </row>
    <row r="42" spans="1:6">
      <c r="A42" s="113" t="b">
        <f t="shared" si="0"/>
        <v>0</v>
      </c>
      <c r="B42" s="113" t="s">
        <v>1500</v>
      </c>
      <c r="C42">
        <v>36</v>
      </c>
      <c r="D42" s="113">
        <v>0.72199999999999998</v>
      </c>
      <c r="F42" s="115">
        <v>42881</v>
      </c>
    </row>
    <row r="43" spans="1:6">
      <c r="A43" s="113" t="b">
        <f t="shared" si="0"/>
        <v>0</v>
      </c>
      <c r="B43" s="113" t="s">
        <v>1044</v>
      </c>
      <c r="C43">
        <v>36</v>
      </c>
      <c r="D43" s="113">
        <v>1.671</v>
      </c>
      <c r="F43" s="115">
        <v>42881</v>
      </c>
    </row>
    <row r="44" spans="1:6">
      <c r="A44" s="113" t="b">
        <f t="shared" si="0"/>
        <v>0</v>
      </c>
      <c r="B44" s="113" t="s">
        <v>1691</v>
      </c>
      <c r="C44" s="113">
        <v>37</v>
      </c>
      <c r="D44" s="113">
        <v>0.94699999999999995</v>
      </c>
      <c r="F44" s="115">
        <v>42881</v>
      </c>
    </row>
    <row r="45" spans="1:6">
      <c r="A45" s="113" t="b">
        <f t="shared" si="0"/>
        <v>0</v>
      </c>
      <c r="B45" s="113" t="s">
        <v>1522</v>
      </c>
      <c r="C45" s="113">
        <v>37</v>
      </c>
      <c r="D45" s="113">
        <v>0.89600000000000002</v>
      </c>
      <c r="F45" s="115">
        <v>42881</v>
      </c>
    </row>
    <row r="46" spans="1:6">
      <c r="A46" s="113" t="b">
        <f t="shared" si="0"/>
        <v>0</v>
      </c>
      <c r="B46" s="113" t="s">
        <v>1347</v>
      </c>
      <c r="C46" s="113">
        <v>37</v>
      </c>
      <c r="D46" s="113">
        <v>0.81899999999999995</v>
      </c>
      <c r="F46" s="115">
        <v>42881</v>
      </c>
    </row>
    <row r="47" spans="1:6">
      <c r="A47" s="113" t="b">
        <f t="shared" si="0"/>
        <v>0</v>
      </c>
      <c r="B47" s="113" t="s">
        <v>1052</v>
      </c>
      <c r="C47" s="113">
        <v>37</v>
      </c>
      <c r="D47" s="113">
        <v>1.425</v>
      </c>
      <c r="F47" s="115">
        <v>42881</v>
      </c>
    </row>
    <row r="48" spans="1:6">
      <c r="A48" s="113" t="b">
        <f t="shared" si="0"/>
        <v>0</v>
      </c>
      <c r="B48" s="113" t="s">
        <v>1836</v>
      </c>
      <c r="C48" s="113">
        <v>39</v>
      </c>
      <c r="D48" s="113">
        <v>0.8327</v>
      </c>
      <c r="F48" s="115">
        <v>43123</v>
      </c>
    </row>
    <row r="49" spans="1:6">
      <c r="A49" t="b">
        <f t="shared" si="0"/>
        <v>0</v>
      </c>
      <c r="B49" t="s">
        <v>1484</v>
      </c>
      <c r="C49" s="113">
        <v>39</v>
      </c>
      <c r="D49" s="113">
        <v>0.78520000000000001</v>
      </c>
      <c r="F49" s="115">
        <v>43123</v>
      </c>
    </row>
    <row r="50" spans="1:6">
      <c r="A50" s="113" t="b">
        <f t="shared" si="0"/>
        <v>0</v>
      </c>
      <c r="B50" s="113" t="s">
        <v>704</v>
      </c>
      <c r="C50" s="113">
        <v>39</v>
      </c>
      <c r="D50" s="113">
        <v>1.4531000000000001</v>
      </c>
      <c r="E50" s="113" t="s">
        <v>2115</v>
      </c>
      <c r="F50" s="115">
        <v>43123</v>
      </c>
    </row>
    <row r="51" spans="1:6">
      <c r="A51" s="113" t="b">
        <f t="shared" si="0"/>
        <v>0</v>
      </c>
      <c r="B51" s="113" t="s">
        <v>1076</v>
      </c>
      <c r="C51" s="113">
        <v>39</v>
      </c>
      <c r="D51" s="113">
        <v>1.5185</v>
      </c>
      <c r="F51" s="115">
        <v>43123</v>
      </c>
    </row>
    <row r="52" spans="1:6">
      <c r="A52" s="113" t="b">
        <f t="shared" si="0"/>
        <v>0</v>
      </c>
      <c r="B52" s="113" t="s">
        <v>1468</v>
      </c>
      <c r="C52" s="113">
        <v>40</v>
      </c>
      <c r="D52" s="113">
        <v>0.89800000000000002</v>
      </c>
      <c r="F52" s="115">
        <v>42881</v>
      </c>
    </row>
    <row r="53" spans="1:6">
      <c r="A53" s="113" t="b">
        <f t="shared" si="0"/>
        <v>0</v>
      </c>
      <c r="B53" s="113" t="s">
        <v>1431</v>
      </c>
      <c r="C53" s="113">
        <v>40</v>
      </c>
      <c r="D53" s="113">
        <v>0.70599999999999996</v>
      </c>
      <c r="F53" s="115">
        <v>42881</v>
      </c>
    </row>
    <row r="54" spans="1:6">
      <c r="A54" s="113" t="b">
        <f t="shared" si="0"/>
        <v>0</v>
      </c>
      <c r="B54" s="113" t="s">
        <v>1027</v>
      </c>
      <c r="C54" s="113">
        <v>40</v>
      </c>
      <c r="D54" s="113">
        <v>2.2269999999999999</v>
      </c>
      <c r="F54" s="115">
        <v>42881</v>
      </c>
    </row>
    <row r="55" spans="1:6">
      <c r="A55" s="113" t="b">
        <f t="shared" si="0"/>
        <v>0</v>
      </c>
      <c r="B55" s="113" t="s">
        <v>721</v>
      </c>
      <c r="C55" s="113">
        <v>40</v>
      </c>
      <c r="D55" s="113">
        <v>1.66</v>
      </c>
      <c r="F55" s="115">
        <v>42881</v>
      </c>
    </row>
    <row r="56" spans="1:6">
      <c r="A56" s="113" t="b">
        <f t="shared" si="0"/>
        <v>0</v>
      </c>
      <c r="B56" s="113" t="s">
        <v>1597</v>
      </c>
      <c r="C56" s="113">
        <v>41</v>
      </c>
      <c r="D56" s="113">
        <v>1.0509999999999999</v>
      </c>
      <c r="F56" s="115">
        <v>42879</v>
      </c>
    </row>
    <row r="57" spans="1:6">
      <c r="A57" s="113" t="b">
        <f t="shared" si="0"/>
        <v>0</v>
      </c>
      <c r="B57" s="113" t="s">
        <v>620</v>
      </c>
      <c r="C57" s="113">
        <v>41</v>
      </c>
      <c r="D57" s="113">
        <v>1.512</v>
      </c>
      <c r="E57" s="113" t="s">
        <v>2070</v>
      </c>
      <c r="F57" s="115">
        <v>42879</v>
      </c>
    </row>
    <row r="58" spans="1:6">
      <c r="A58" s="113" t="b">
        <f t="shared" si="0"/>
        <v>0</v>
      </c>
      <c r="B58" s="113" t="s">
        <v>513</v>
      </c>
      <c r="C58" s="113">
        <v>41</v>
      </c>
      <c r="D58" s="113">
        <v>0.82899999999999996</v>
      </c>
      <c r="F58" s="115">
        <v>42879</v>
      </c>
    </row>
    <row r="59" spans="1:6">
      <c r="A59" s="113" t="b">
        <f t="shared" si="0"/>
        <v>0</v>
      </c>
      <c r="B59" s="113" t="s">
        <v>1064</v>
      </c>
      <c r="C59" s="113">
        <v>41</v>
      </c>
      <c r="D59" s="113">
        <v>1.5429999999999999</v>
      </c>
      <c r="F59" s="115">
        <v>42879</v>
      </c>
    </row>
    <row r="60" spans="1:6">
      <c r="A60" s="113" t="b">
        <f t="shared" si="0"/>
        <v>0</v>
      </c>
      <c r="B60" s="113" t="s">
        <v>1613</v>
      </c>
      <c r="C60" s="113">
        <v>42</v>
      </c>
      <c r="D60" s="113">
        <v>0.64</v>
      </c>
      <c r="F60" s="115">
        <v>42881</v>
      </c>
    </row>
    <row r="61" spans="1:6">
      <c r="A61" s="113" t="b">
        <f t="shared" si="0"/>
        <v>0</v>
      </c>
      <c r="B61" s="113" t="s">
        <v>1286</v>
      </c>
      <c r="C61" s="113">
        <v>42</v>
      </c>
      <c r="D61" s="113">
        <v>0.72199999999999998</v>
      </c>
      <c r="F61" s="115">
        <v>42881</v>
      </c>
    </row>
    <row r="62" spans="1:6">
      <c r="A62" s="113" t="b">
        <f t="shared" si="0"/>
        <v>0</v>
      </c>
      <c r="B62" s="113" t="s">
        <v>770</v>
      </c>
      <c r="C62" s="113">
        <v>42</v>
      </c>
      <c r="D62" s="113">
        <v>1.649</v>
      </c>
      <c r="F62" s="115">
        <v>42881</v>
      </c>
    </row>
    <row r="63" spans="1:6">
      <c r="A63" s="113" t="b">
        <f t="shared" si="0"/>
        <v>0</v>
      </c>
      <c r="B63" s="113" t="s">
        <v>1060</v>
      </c>
      <c r="C63" s="113">
        <v>42</v>
      </c>
      <c r="D63" s="113">
        <v>1.528</v>
      </c>
      <c r="F63" s="115">
        <v>42881</v>
      </c>
    </row>
    <row r="64" spans="1:6">
      <c r="A64" s="113" t="b">
        <f t="shared" si="0"/>
        <v>0</v>
      </c>
      <c r="B64" s="113" t="s">
        <v>1407</v>
      </c>
      <c r="C64" s="113">
        <v>43</v>
      </c>
      <c r="D64" s="113">
        <v>0.74509999999999998</v>
      </c>
      <c r="F64" s="115">
        <v>43123</v>
      </c>
    </row>
    <row r="65" spans="1:8">
      <c r="A65" s="113" t="b">
        <f t="shared" ref="A65:A128" si="1">COUNTIF($B$2:$B$840, B65)&gt;1</f>
        <v>0</v>
      </c>
      <c r="B65" s="113" t="s">
        <v>1360</v>
      </c>
      <c r="C65" s="113">
        <v>43</v>
      </c>
      <c r="D65" s="113">
        <v>0.71519999999999995</v>
      </c>
      <c r="E65" s="113" t="s">
        <v>2118</v>
      </c>
      <c r="F65" s="115">
        <v>43123</v>
      </c>
    </row>
    <row r="66" spans="1:8">
      <c r="A66" s="113" t="b">
        <f t="shared" si="1"/>
        <v>0</v>
      </c>
      <c r="B66" s="113" t="s">
        <v>1024</v>
      </c>
      <c r="C66" s="113">
        <v>43</v>
      </c>
      <c r="D66" s="113">
        <v>1.6155999999999999</v>
      </c>
      <c r="F66" s="115">
        <v>43123</v>
      </c>
    </row>
    <row r="67" spans="1:8">
      <c r="A67" s="113" t="b">
        <f t="shared" si="1"/>
        <v>0</v>
      </c>
      <c r="B67" s="171" t="s">
        <v>765</v>
      </c>
      <c r="C67" s="113">
        <v>43</v>
      </c>
      <c r="D67" s="113">
        <v>1.3532999999999999</v>
      </c>
      <c r="E67" s="170" t="s">
        <v>2462</v>
      </c>
      <c r="F67" s="115">
        <v>43123</v>
      </c>
    </row>
    <row r="68" spans="1:8">
      <c r="A68" s="113" t="b">
        <f t="shared" si="1"/>
        <v>0</v>
      </c>
      <c r="B68" s="113" t="s">
        <v>1767</v>
      </c>
      <c r="C68" s="113">
        <v>44</v>
      </c>
      <c r="D68" s="113">
        <v>0.80830000000000002</v>
      </c>
      <c r="E68" s="113" t="s">
        <v>2079</v>
      </c>
      <c r="F68" s="115">
        <v>43125</v>
      </c>
    </row>
    <row r="69" spans="1:8">
      <c r="A69" s="113" t="b">
        <f t="shared" si="1"/>
        <v>0</v>
      </c>
      <c r="B69" s="113" t="s">
        <v>1276</v>
      </c>
      <c r="C69" s="113">
        <v>44</v>
      </c>
      <c r="D69" s="113">
        <v>0.89559999999999995</v>
      </c>
      <c r="E69" s="113" t="s">
        <v>2079</v>
      </c>
      <c r="F69" s="115">
        <v>43125</v>
      </c>
    </row>
    <row r="70" spans="1:8">
      <c r="A70" s="113" t="b">
        <f t="shared" si="1"/>
        <v>0</v>
      </c>
      <c r="B70" s="113" t="s">
        <v>975</v>
      </c>
      <c r="C70" s="113">
        <v>44</v>
      </c>
      <c r="D70" s="113">
        <v>1.6101000000000001</v>
      </c>
      <c r="F70" s="115">
        <v>43125</v>
      </c>
    </row>
    <row r="71" spans="1:8">
      <c r="A71" s="113" t="b">
        <f t="shared" si="1"/>
        <v>0</v>
      </c>
      <c r="B71" s="113" t="s">
        <v>1135</v>
      </c>
      <c r="C71" s="113">
        <v>44</v>
      </c>
      <c r="D71" s="113">
        <v>1.5294000000000001</v>
      </c>
      <c r="F71" s="115">
        <v>43125</v>
      </c>
    </row>
    <row r="72" spans="1:8">
      <c r="A72" s="113" t="b">
        <f t="shared" si="1"/>
        <v>0</v>
      </c>
      <c r="B72" s="113" t="s">
        <v>1531</v>
      </c>
      <c r="C72" s="113">
        <v>45</v>
      </c>
      <c r="D72" s="113">
        <v>0.77569999999999995</v>
      </c>
      <c r="E72" s="113" t="s">
        <v>2112</v>
      </c>
      <c r="F72" s="115">
        <v>43123</v>
      </c>
    </row>
    <row r="73" spans="1:8">
      <c r="A73" s="113" t="b">
        <f t="shared" si="1"/>
        <v>0</v>
      </c>
      <c r="B73" s="113" t="s">
        <v>1448</v>
      </c>
      <c r="C73" s="113">
        <v>45</v>
      </c>
      <c r="D73" s="113">
        <v>0.77400000000000002</v>
      </c>
      <c r="F73" s="115">
        <v>43123</v>
      </c>
      <c r="H73"/>
    </row>
    <row r="74" spans="1:8">
      <c r="A74" s="113" t="b">
        <f t="shared" si="1"/>
        <v>0</v>
      </c>
      <c r="B74" s="113" t="s">
        <v>672</v>
      </c>
      <c r="C74" s="113">
        <v>45</v>
      </c>
      <c r="D74" s="113">
        <v>1.5804</v>
      </c>
      <c r="F74" s="115">
        <v>43123</v>
      </c>
    </row>
    <row r="75" spans="1:8">
      <c r="A75" s="113" t="b">
        <f t="shared" si="1"/>
        <v>0</v>
      </c>
      <c r="B75" s="113" t="s">
        <v>1067</v>
      </c>
      <c r="C75" s="113">
        <v>45</v>
      </c>
      <c r="D75" s="113">
        <v>1.5923</v>
      </c>
      <c r="F75" s="115">
        <v>43123</v>
      </c>
    </row>
    <row r="76" spans="1:8">
      <c r="A76" s="113" t="b">
        <f t="shared" si="1"/>
        <v>0</v>
      </c>
      <c r="B76" s="113" t="s">
        <v>1751</v>
      </c>
      <c r="C76" s="113">
        <v>46</v>
      </c>
      <c r="D76" s="113">
        <v>0.88100000000000001</v>
      </c>
      <c r="F76" s="115">
        <v>42881</v>
      </c>
    </row>
    <row r="77" spans="1:8">
      <c r="A77" s="113" t="b">
        <f t="shared" si="1"/>
        <v>0</v>
      </c>
      <c r="B77" s="113" t="s">
        <v>1371</v>
      </c>
      <c r="C77" s="113">
        <v>46</v>
      </c>
      <c r="D77" s="113">
        <v>0.83199999999999996</v>
      </c>
      <c r="F77" s="115">
        <v>42881</v>
      </c>
    </row>
    <row r="78" spans="1:8">
      <c r="A78" s="113" t="b">
        <f t="shared" si="1"/>
        <v>0</v>
      </c>
      <c r="B78" s="113" t="s">
        <v>1034</v>
      </c>
      <c r="C78" s="113">
        <v>46</v>
      </c>
      <c r="D78" s="113">
        <v>1.5349999999999999</v>
      </c>
      <c r="F78" s="115">
        <v>42881</v>
      </c>
    </row>
    <row r="79" spans="1:8">
      <c r="A79" s="113" t="b">
        <f t="shared" si="1"/>
        <v>0</v>
      </c>
      <c r="B79" s="113" t="s">
        <v>1069</v>
      </c>
      <c r="C79" s="113">
        <v>46</v>
      </c>
      <c r="D79" s="113">
        <v>1.6359999999999999</v>
      </c>
      <c r="F79" s="115">
        <v>42881</v>
      </c>
    </row>
    <row r="80" spans="1:8">
      <c r="A80" s="113" t="b">
        <f t="shared" si="1"/>
        <v>0</v>
      </c>
      <c r="B80" s="113" t="s">
        <v>1538</v>
      </c>
      <c r="C80">
        <v>47</v>
      </c>
      <c r="D80" s="113">
        <v>0.77500000000000002</v>
      </c>
      <c r="F80" s="115">
        <v>42879</v>
      </c>
    </row>
    <row r="81" spans="1:8">
      <c r="A81" s="113" t="b">
        <f t="shared" si="1"/>
        <v>0</v>
      </c>
      <c r="B81" s="113" t="s">
        <v>1511</v>
      </c>
      <c r="C81">
        <v>47</v>
      </c>
      <c r="D81" s="113">
        <v>0.80700000000000005</v>
      </c>
      <c r="F81" s="115">
        <v>42879</v>
      </c>
    </row>
    <row r="82" spans="1:8">
      <c r="A82" s="113" t="b">
        <f t="shared" si="1"/>
        <v>0</v>
      </c>
      <c r="B82" s="113" t="s">
        <v>1065</v>
      </c>
      <c r="C82">
        <v>47</v>
      </c>
      <c r="D82" s="113">
        <v>1.665</v>
      </c>
      <c r="F82" s="115">
        <v>42879</v>
      </c>
    </row>
    <row r="83" spans="1:8">
      <c r="A83" s="113" t="b">
        <f t="shared" si="1"/>
        <v>0</v>
      </c>
      <c r="B83" s="113" t="s">
        <v>1502</v>
      </c>
      <c r="C83" s="113">
        <v>51</v>
      </c>
      <c r="D83" s="113">
        <v>0.86399999999999999</v>
      </c>
      <c r="F83" s="115">
        <v>42881</v>
      </c>
    </row>
    <row r="84" spans="1:8">
      <c r="A84" s="113" t="b">
        <f t="shared" si="1"/>
        <v>0</v>
      </c>
      <c r="B84" s="113" t="s">
        <v>1194</v>
      </c>
      <c r="C84" s="113">
        <v>51</v>
      </c>
      <c r="D84" s="113">
        <v>0.77600000000000002</v>
      </c>
      <c r="F84" s="115">
        <v>42881</v>
      </c>
    </row>
    <row r="85" spans="1:8">
      <c r="A85" s="113" t="b">
        <f t="shared" si="1"/>
        <v>0</v>
      </c>
      <c r="B85" s="113" t="s">
        <v>1112</v>
      </c>
      <c r="C85" s="113">
        <v>51</v>
      </c>
      <c r="D85" s="113">
        <v>1.4950000000000001</v>
      </c>
      <c r="F85" s="115">
        <v>42881</v>
      </c>
      <c r="H85" s="113" t="s">
        <v>2066</v>
      </c>
    </row>
    <row r="86" spans="1:8">
      <c r="A86" s="113" t="b">
        <f t="shared" si="1"/>
        <v>0</v>
      </c>
      <c r="B86" s="113" t="s">
        <v>1056</v>
      </c>
      <c r="C86" s="113">
        <v>51</v>
      </c>
      <c r="D86" s="113">
        <v>1.599</v>
      </c>
      <c r="F86" s="115">
        <v>42881</v>
      </c>
    </row>
    <row r="87" spans="1:8">
      <c r="A87" s="113" t="b">
        <f t="shared" si="1"/>
        <v>0</v>
      </c>
      <c r="B87" s="113" t="s">
        <v>1451</v>
      </c>
      <c r="C87" s="113">
        <v>52</v>
      </c>
      <c r="D87" s="113">
        <v>0.88200000000000001</v>
      </c>
      <c r="F87" s="115">
        <v>42878</v>
      </c>
      <c r="H87"/>
    </row>
    <row r="88" spans="1:8">
      <c r="A88" s="113" t="b">
        <f t="shared" si="1"/>
        <v>0</v>
      </c>
      <c r="B88" s="113" t="s">
        <v>1412</v>
      </c>
      <c r="C88" s="113">
        <v>52</v>
      </c>
      <c r="D88" s="113">
        <v>1.075</v>
      </c>
      <c r="F88" s="115">
        <v>42878</v>
      </c>
    </row>
    <row r="89" spans="1:8">
      <c r="A89" s="113" t="b">
        <f t="shared" si="1"/>
        <v>0</v>
      </c>
      <c r="B89" s="113" t="s">
        <v>829</v>
      </c>
      <c r="C89" s="113">
        <v>52</v>
      </c>
      <c r="D89" s="113">
        <v>1.546</v>
      </c>
      <c r="F89" s="115">
        <v>42878</v>
      </c>
    </row>
    <row r="90" spans="1:8">
      <c r="A90" s="113" t="b">
        <f t="shared" si="1"/>
        <v>0</v>
      </c>
      <c r="B90" s="113" t="s">
        <v>628</v>
      </c>
      <c r="C90" s="113">
        <v>52</v>
      </c>
      <c r="D90" s="113">
        <v>1.6279999999999999</v>
      </c>
      <c r="F90" s="115">
        <v>42878</v>
      </c>
    </row>
    <row r="91" spans="1:8">
      <c r="A91" s="113" t="b">
        <f t="shared" si="1"/>
        <v>0</v>
      </c>
      <c r="B91" s="182" t="s">
        <v>1434</v>
      </c>
      <c r="C91" s="113">
        <v>55</v>
      </c>
      <c r="D91" s="113">
        <v>0.93200000000000005</v>
      </c>
      <c r="E91" s="113" t="s">
        <v>2132</v>
      </c>
      <c r="F91" s="115">
        <v>42878</v>
      </c>
    </row>
    <row r="92" spans="1:8">
      <c r="A92" s="113" t="b">
        <f t="shared" si="1"/>
        <v>0</v>
      </c>
      <c r="B92" s="182" t="s">
        <v>1122</v>
      </c>
      <c r="C92" s="113">
        <v>55</v>
      </c>
      <c r="D92" s="113">
        <v>0.22600000000000001</v>
      </c>
      <c r="E92" s="113" t="s">
        <v>2133</v>
      </c>
      <c r="F92" s="115">
        <v>42878</v>
      </c>
    </row>
    <row r="93" spans="1:8">
      <c r="A93" s="116" t="b">
        <f t="shared" si="1"/>
        <v>0</v>
      </c>
      <c r="B93" s="116" t="s">
        <v>2496</v>
      </c>
      <c r="C93" s="116">
        <v>55</v>
      </c>
      <c r="D93" s="116">
        <v>1.5207999999999999</v>
      </c>
      <c r="E93" s="116"/>
      <c r="F93" s="117">
        <v>42878</v>
      </c>
      <c r="G93" s="116"/>
    </row>
    <row r="94" spans="1:8">
      <c r="A94" s="113" t="b">
        <f t="shared" si="1"/>
        <v>0</v>
      </c>
      <c r="B94" s="113" t="s">
        <v>1512</v>
      </c>
      <c r="C94" s="113">
        <v>56</v>
      </c>
      <c r="D94" s="113">
        <v>0.81</v>
      </c>
      <c r="F94" s="115">
        <v>42881</v>
      </c>
    </row>
    <row r="95" spans="1:8">
      <c r="A95" s="113" t="b">
        <f t="shared" si="1"/>
        <v>0</v>
      </c>
      <c r="B95" s="182" t="s">
        <v>1493</v>
      </c>
      <c r="C95" s="113">
        <v>56</v>
      </c>
      <c r="D95" s="113">
        <v>0.74399999999999999</v>
      </c>
      <c r="F95" s="115">
        <v>42881</v>
      </c>
    </row>
    <row r="96" spans="1:8">
      <c r="A96" s="113" t="b">
        <f t="shared" si="1"/>
        <v>0</v>
      </c>
      <c r="B96" s="113" t="s">
        <v>1083</v>
      </c>
      <c r="C96" s="113">
        <v>56</v>
      </c>
      <c r="D96" s="113">
        <v>1.5980000000000001</v>
      </c>
      <c r="F96" s="115">
        <v>42881</v>
      </c>
    </row>
    <row r="97" spans="1:8">
      <c r="A97" s="113" t="b">
        <f t="shared" si="1"/>
        <v>0</v>
      </c>
      <c r="B97" s="182" t="s">
        <v>1081</v>
      </c>
      <c r="C97" s="113">
        <v>56</v>
      </c>
      <c r="D97" s="113">
        <v>2.2909999999999999</v>
      </c>
      <c r="E97" s="113" t="s">
        <v>2058</v>
      </c>
      <c r="F97" s="115">
        <v>42881</v>
      </c>
    </row>
    <row r="98" spans="1:8">
      <c r="A98" s="113" t="b">
        <f t="shared" si="1"/>
        <v>0</v>
      </c>
      <c r="B98" s="113" t="s">
        <v>1537</v>
      </c>
      <c r="C98" s="113">
        <v>58</v>
      </c>
      <c r="D98" s="113">
        <v>0.93279999999999996</v>
      </c>
      <c r="E98" s="113" t="s">
        <v>2114</v>
      </c>
      <c r="F98" s="115">
        <v>43123</v>
      </c>
    </row>
    <row r="99" spans="1:8">
      <c r="A99" s="113" t="b">
        <f t="shared" si="1"/>
        <v>0</v>
      </c>
      <c r="B99" s="113" t="s">
        <v>1457</v>
      </c>
      <c r="C99" s="113">
        <v>58</v>
      </c>
      <c r="D99" s="113">
        <v>0.97009999999999996</v>
      </c>
      <c r="F99" s="115">
        <v>43123</v>
      </c>
    </row>
    <row r="100" spans="1:8">
      <c r="A100" s="113" t="b">
        <f t="shared" si="1"/>
        <v>0</v>
      </c>
      <c r="B100" s="113" t="s">
        <v>1110</v>
      </c>
      <c r="C100" s="113">
        <v>58</v>
      </c>
      <c r="D100" s="113">
        <v>1.1857</v>
      </c>
      <c r="F100" s="115">
        <v>43123</v>
      </c>
    </row>
    <row r="101" spans="1:8">
      <c r="A101" s="113" t="b">
        <f t="shared" si="1"/>
        <v>0</v>
      </c>
      <c r="B101" s="188" t="s">
        <v>1093</v>
      </c>
      <c r="C101" s="113">
        <v>58</v>
      </c>
      <c r="D101" s="113">
        <v>0.74880000000000002</v>
      </c>
      <c r="E101" s="170" t="s">
        <v>2463</v>
      </c>
      <c r="F101" s="115">
        <v>43123</v>
      </c>
    </row>
    <row r="102" spans="1:8">
      <c r="A102" s="113" t="b">
        <f t="shared" si="1"/>
        <v>0</v>
      </c>
      <c r="B102" s="185" t="s">
        <v>1561</v>
      </c>
      <c r="C102">
        <v>59</v>
      </c>
      <c r="D102" s="113">
        <v>0.88400000000000001</v>
      </c>
      <c r="E102"/>
      <c r="F102" s="115">
        <v>42878</v>
      </c>
    </row>
    <row r="103" spans="1:8">
      <c r="A103" s="113" t="b">
        <f t="shared" si="1"/>
        <v>0</v>
      </c>
      <c r="B103" s="113" t="s">
        <v>1450</v>
      </c>
      <c r="C103">
        <v>59</v>
      </c>
      <c r="D103" s="113">
        <v>0.90200000000000002</v>
      </c>
      <c r="F103" s="115">
        <v>42878</v>
      </c>
      <c r="H103"/>
    </row>
    <row r="104" spans="1:8">
      <c r="A104" s="113" t="b">
        <f t="shared" si="1"/>
        <v>0</v>
      </c>
      <c r="B104" s="113" t="s">
        <v>1021</v>
      </c>
      <c r="C104">
        <v>59</v>
      </c>
      <c r="D104" s="113">
        <v>1.4690000000000001</v>
      </c>
      <c r="E104" s="113" t="s">
        <v>2132</v>
      </c>
      <c r="F104" s="115">
        <v>42878</v>
      </c>
    </row>
    <row r="105" spans="1:8">
      <c r="A105" s="113" t="b">
        <f t="shared" si="1"/>
        <v>0</v>
      </c>
      <c r="B105" s="113" t="s">
        <v>1118</v>
      </c>
      <c r="C105">
        <v>59</v>
      </c>
      <c r="D105" s="113">
        <v>1.38</v>
      </c>
      <c r="E105" s="113" t="s">
        <v>2134</v>
      </c>
      <c r="F105" s="115">
        <v>42878</v>
      </c>
    </row>
    <row r="106" spans="1:8">
      <c r="A106" s="113" t="b">
        <f t="shared" si="1"/>
        <v>0</v>
      </c>
      <c r="B106" t="s">
        <v>1515</v>
      </c>
      <c r="C106">
        <v>60</v>
      </c>
      <c r="D106">
        <v>0.78</v>
      </c>
      <c r="E106" t="s">
        <v>2072</v>
      </c>
      <c r="F106" s="115">
        <v>42879</v>
      </c>
    </row>
    <row r="107" spans="1:8">
      <c r="A107" s="113" t="b">
        <f t="shared" si="1"/>
        <v>0</v>
      </c>
      <c r="B107" s="113" t="s">
        <v>1417</v>
      </c>
      <c r="C107" s="113">
        <v>60</v>
      </c>
      <c r="D107" s="113">
        <v>0.874</v>
      </c>
      <c r="F107" s="115">
        <v>42879</v>
      </c>
    </row>
    <row r="108" spans="1:8">
      <c r="A108" t="b">
        <f t="shared" si="1"/>
        <v>0</v>
      </c>
      <c r="B108" t="s">
        <v>751</v>
      </c>
      <c r="C108" s="113">
        <v>60</v>
      </c>
      <c r="D108" s="113">
        <v>1.5309999999999999</v>
      </c>
      <c r="E108" s="113" t="s">
        <v>2071</v>
      </c>
      <c r="F108" s="115">
        <v>42879</v>
      </c>
    </row>
    <row r="109" spans="1:8">
      <c r="A109" s="113" t="b">
        <f t="shared" si="1"/>
        <v>0</v>
      </c>
      <c r="B109" s="113" t="s">
        <v>1063</v>
      </c>
      <c r="C109" s="113">
        <v>60</v>
      </c>
      <c r="D109" s="113">
        <v>1.665</v>
      </c>
      <c r="F109" s="115">
        <v>42879</v>
      </c>
    </row>
    <row r="110" spans="1:8">
      <c r="A110" s="113" t="b">
        <f t="shared" si="1"/>
        <v>0</v>
      </c>
      <c r="B110" s="113" t="s">
        <v>1659</v>
      </c>
      <c r="C110" s="113">
        <v>61</v>
      </c>
      <c r="D110" s="113">
        <v>0.628</v>
      </c>
      <c r="F110" s="115">
        <v>42878</v>
      </c>
    </row>
    <row r="111" spans="1:8">
      <c r="A111" s="113" t="b">
        <f t="shared" si="1"/>
        <v>0</v>
      </c>
      <c r="B111" s="182" t="s">
        <v>1509</v>
      </c>
      <c r="C111" s="113">
        <v>61</v>
      </c>
      <c r="D111">
        <v>0.78600000000000003</v>
      </c>
      <c r="E111"/>
      <c r="F111" s="115">
        <v>42878</v>
      </c>
    </row>
    <row r="112" spans="1:8">
      <c r="A112" s="113" t="b">
        <f t="shared" si="1"/>
        <v>0</v>
      </c>
      <c r="B112" s="113" t="s">
        <v>998</v>
      </c>
      <c r="C112" s="113">
        <v>61</v>
      </c>
      <c r="D112" s="113">
        <v>1.581</v>
      </c>
      <c r="F112" s="115">
        <v>42878</v>
      </c>
    </row>
    <row r="113" spans="1:6">
      <c r="A113" s="113" t="b">
        <f t="shared" si="1"/>
        <v>0</v>
      </c>
      <c r="B113" s="113" t="s">
        <v>1099</v>
      </c>
      <c r="C113" s="113">
        <v>61</v>
      </c>
      <c r="D113" s="113">
        <v>0.182</v>
      </c>
      <c r="E113" s="113" t="s">
        <v>2084</v>
      </c>
      <c r="F113" s="115">
        <v>42878</v>
      </c>
    </row>
    <row r="114" spans="1:6">
      <c r="A114" s="113" t="b">
        <f t="shared" si="1"/>
        <v>0</v>
      </c>
      <c r="B114" s="113" t="s">
        <v>1605</v>
      </c>
      <c r="C114" s="113">
        <v>62</v>
      </c>
      <c r="D114" s="113">
        <v>0.80569999999999997</v>
      </c>
      <c r="F114" s="115">
        <v>43125</v>
      </c>
    </row>
    <row r="115" spans="1:6">
      <c r="A115" s="113" t="b">
        <f t="shared" si="1"/>
        <v>0</v>
      </c>
      <c r="B115" s="113" t="s">
        <v>1485</v>
      </c>
      <c r="C115" s="113">
        <v>62</v>
      </c>
      <c r="D115" s="113">
        <v>0.9224</v>
      </c>
      <c r="E115" s="113" t="s">
        <v>2110</v>
      </c>
      <c r="F115" s="115">
        <v>43125</v>
      </c>
    </row>
    <row r="116" spans="1:6">
      <c r="A116" s="113" t="b">
        <f t="shared" si="1"/>
        <v>0</v>
      </c>
      <c r="B116" s="113" t="s">
        <v>1022</v>
      </c>
      <c r="C116" s="113">
        <v>62</v>
      </c>
      <c r="D116" s="113">
        <f>3.3076-1.6702</f>
        <v>1.6374</v>
      </c>
      <c r="E116" s="170" t="s">
        <v>2464</v>
      </c>
      <c r="F116" s="115">
        <v>43125</v>
      </c>
    </row>
    <row r="117" spans="1:6">
      <c r="A117" s="113" t="b">
        <f t="shared" si="1"/>
        <v>0</v>
      </c>
      <c r="B117" s="113" t="s">
        <v>693</v>
      </c>
      <c r="C117" s="113">
        <v>62</v>
      </c>
      <c r="D117" s="113">
        <v>1.5379</v>
      </c>
      <c r="F117" s="115">
        <v>43125</v>
      </c>
    </row>
    <row r="118" spans="1:6">
      <c r="A118" s="113" t="b">
        <f t="shared" si="1"/>
        <v>0</v>
      </c>
      <c r="B118" s="113" t="s">
        <v>1663</v>
      </c>
      <c r="C118" s="113">
        <v>63</v>
      </c>
      <c r="D118" s="113">
        <v>1.083</v>
      </c>
      <c r="F118" s="115">
        <v>42879</v>
      </c>
    </row>
    <row r="119" spans="1:6">
      <c r="A119" s="113" t="b">
        <f t="shared" si="1"/>
        <v>0</v>
      </c>
      <c r="B119" s="113" t="s">
        <v>1610</v>
      </c>
      <c r="C119" s="113">
        <v>63</v>
      </c>
      <c r="D119" s="113">
        <v>0.94199999999999995</v>
      </c>
      <c r="F119" s="115">
        <v>42879</v>
      </c>
    </row>
    <row r="120" spans="1:6">
      <c r="A120" s="113" t="b">
        <f t="shared" si="1"/>
        <v>0</v>
      </c>
      <c r="B120" s="113" t="s">
        <v>956</v>
      </c>
      <c r="C120" s="113">
        <v>63</v>
      </c>
      <c r="D120" s="113">
        <v>1.6850000000000001</v>
      </c>
      <c r="F120" s="115">
        <v>42879</v>
      </c>
    </row>
    <row r="121" spans="1:6">
      <c r="A121" s="113" t="b">
        <f t="shared" si="1"/>
        <v>0</v>
      </c>
      <c r="B121" s="113" t="s">
        <v>718</v>
      </c>
      <c r="C121" s="113">
        <v>63</v>
      </c>
      <c r="D121" s="113">
        <v>1.6359999999999999</v>
      </c>
      <c r="F121" s="115">
        <v>42879</v>
      </c>
    </row>
    <row r="122" spans="1:6">
      <c r="A122" s="113" t="b">
        <f t="shared" si="1"/>
        <v>0</v>
      </c>
      <c r="B122" s="113" t="s">
        <v>1660</v>
      </c>
      <c r="C122" s="113">
        <v>64</v>
      </c>
      <c r="D122" s="113">
        <v>0.63800000000000001</v>
      </c>
      <c r="F122" s="115">
        <v>42879</v>
      </c>
    </row>
    <row r="123" spans="1:6">
      <c r="A123" s="113" t="b">
        <f t="shared" si="1"/>
        <v>0</v>
      </c>
      <c r="B123" s="182" t="s">
        <v>1496</v>
      </c>
      <c r="C123" s="113">
        <v>64</v>
      </c>
      <c r="D123" s="184">
        <v>1.29</v>
      </c>
      <c r="E123" s="184" t="s">
        <v>2139</v>
      </c>
      <c r="F123" s="115">
        <v>42878</v>
      </c>
    </row>
    <row r="124" spans="1:6">
      <c r="A124" s="113" t="b">
        <f t="shared" si="1"/>
        <v>0</v>
      </c>
      <c r="B124" s="113" t="s">
        <v>1377</v>
      </c>
      <c r="C124" s="113">
        <v>64</v>
      </c>
      <c r="D124" s="113">
        <v>1.0449999999999999</v>
      </c>
      <c r="F124" s="115">
        <v>42878</v>
      </c>
    </row>
    <row r="125" spans="1:6">
      <c r="A125" s="113" t="b">
        <f t="shared" si="1"/>
        <v>0</v>
      </c>
      <c r="B125" s="113" t="s">
        <v>1364</v>
      </c>
      <c r="C125" s="113">
        <v>64</v>
      </c>
      <c r="D125" s="113">
        <v>0.628</v>
      </c>
      <c r="F125" s="115">
        <v>42879</v>
      </c>
    </row>
    <row r="126" spans="1:6">
      <c r="A126" s="113" t="b">
        <f t="shared" si="1"/>
        <v>0</v>
      </c>
      <c r="B126" s="113" t="s">
        <v>982</v>
      </c>
      <c r="C126" s="113">
        <v>64</v>
      </c>
      <c r="D126" s="113">
        <v>1.3160000000000001</v>
      </c>
      <c r="E126" s="113" t="s">
        <v>2140</v>
      </c>
      <c r="F126" s="115">
        <v>42878</v>
      </c>
    </row>
    <row r="127" spans="1:6">
      <c r="A127" s="113" t="b">
        <f t="shared" si="1"/>
        <v>0</v>
      </c>
      <c r="B127" s="113" t="s">
        <v>877</v>
      </c>
      <c r="C127" s="113">
        <v>64</v>
      </c>
      <c r="D127" s="113">
        <v>1.7050000000000001</v>
      </c>
      <c r="F127" s="115">
        <v>42879</v>
      </c>
    </row>
    <row r="128" spans="1:6">
      <c r="A128" s="113" t="b">
        <f t="shared" si="1"/>
        <v>0</v>
      </c>
      <c r="B128" s="113" t="s">
        <v>824</v>
      </c>
      <c r="C128" s="113">
        <v>64</v>
      </c>
      <c r="D128" s="113">
        <v>1.7210000000000001</v>
      </c>
      <c r="F128" s="115">
        <v>42879</v>
      </c>
    </row>
    <row r="129" spans="1:6">
      <c r="A129" s="113" t="b">
        <f t="shared" ref="A129:A192" si="2">COUNTIF($B$2:$B$840, B129)&gt;1</f>
        <v>0</v>
      </c>
      <c r="B129" s="113" t="s">
        <v>591</v>
      </c>
      <c r="C129" s="113">
        <v>64</v>
      </c>
      <c r="D129" s="113">
        <v>1.6930000000000001</v>
      </c>
      <c r="F129" s="115">
        <v>42878</v>
      </c>
    </row>
    <row r="130" spans="1:6">
      <c r="A130" s="113" t="b">
        <f t="shared" si="2"/>
        <v>0</v>
      </c>
      <c r="B130" s="113" t="s">
        <v>1436</v>
      </c>
      <c r="C130" s="113">
        <v>65</v>
      </c>
      <c r="D130" s="113">
        <v>0.96099999999999997</v>
      </c>
      <c r="F130" s="115">
        <v>42879</v>
      </c>
    </row>
    <row r="131" spans="1:6">
      <c r="A131" s="113" t="b">
        <f t="shared" si="2"/>
        <v>0</v>
      </c>
      <c r="B131" s="113" t="s">
        <v>1350</v>
      </c>
      <c r="C131" s="113">
        <v>65</v>
      </c>
      <c r="D131" s="113">
        <v>0.82299999999999995</v>
      </c>
      <c r="F131" s="115">
        <v>42879</v>
      </c>
    </row>
    <row r="132" spans="1:6">
      <c r="A132" s="113" t="b">
        <f t="shared" si="2"/>
        <v>0</v>
      </c>
      <c r="B132" s="113" t="s">
        <v>808</v>
      </c>
      <c r="C132" s="113">
        <v>65</v>
      </c>
      <c r="D132" s="113">
        <v>1.6319999999999999</v>
      </c>
      <c r="F132" s="115">
        <v>42879</v>
      </c>
    </row>
    <row r="133" spans="1:6">
      <c r="A133" s="113" t="b">
        <f t="shared" si="2"/>
        <v>0</v>
      </c>
      <c r="B133" s="113" t="s">
        <v>616</v>
      </c>
      <c r="C133" s="113">
        <v>65</v>
      </c>
      <c r="D133" s="113">
        <v>1.704</v>
      </c>
      <c r="F133" s="115">
        <v>42879</v>
      </c>
    </row>
    <row r="134" spans="1:6">
      <c r="A134" s="113" t="b">
        <f t="shared" si="2"/>
        <v>0</v>
      </c>
      <c r="B134" s="113" t="s">
        <v>1600</v>
      </c>
      <c r="C134" s="113">
        <v>67</v>
      </c>
      <c r="D134" s="113">
        <v>0.89059999999999995</v>
      </c>
      <c r="F134" s="115">
        <v>43125</v>
      </c>
    </row>
    <row r="135" spans="1:6">
      <c r="A135" s="113" t="b">
        <f t="shared" si="2"/>
        <v>0</v>
      </c>
      <c r="B135" s="113" t="s">
        <v>1390</v>
      </c>
      <c r="C135" s="113">
        <v>67</v>
      </c>
      <c r="D135" s="113">
        <v>0.92510000000000003</v>
      </c>
      <c r="F135" s="115">
        <v>43125</v>
      </c>
    </row>
    <row r="136" spans="1:6">
      <c r="A136" s="113" t="b">
        <f t="shared" si="2"/>
        <v>0</v>
      </c>
      <c r="B136" s="113" t="s">
        <v>976</v>
      </c>
      <c r="C136" s="113">
        <v>67</v>
      </c>
      <c r="D136" s="113">
        <v>1.4942</v>
      </c>
      <c r="F136" s="115">
        <v>43125</v>
      </c>
    </row>
    <row r="137" spans="1:6">
      <c r="A137" s="113" t="b">
        <f t="shared" si="2"/>
        <v>0</v>
      </c>
      <c r="B137" s="113" t="s">
        <v>1097</v>
      </c>
      <c r="C137" s="113">
        <v>67</v>
      </c>
      <c r="D137" s="113">
        <v>1.5427999999999999</v>
      </c>
      <c r="F137" s="115">
        <v>43125</v>
      </c>
    </row>
    <row r="138" spans="1:6">
      <c r="A138" s="113" t="b">
        <f t="shared" si="2"/>
        <v>0</v>
      </c>
      <c r="B138" s="182" t="s">
        <v>1781</v>
      </c>
      <c r="C138" s="113">
        <v>68</v>
      </c>
      <c r="D138" s="113">
        <v>1.018</v>
      </c>
      <c r="F138" s="115">
        <v>42879</v>
      </c>
    </row>
    <row r="139" spans="1:6">
      <c r="A139" s="113" t="b">
        <f t="shared" si="2"/>
        <v>0</v>
      </c>
      <c r="B139" s="182" t="s">
        <v>1573</v>
      </c>
      <c r="C139" s="113">
        <v>68</v>
      </c>
      <c r="D139" s="113">
        <v>0.90500000000000003</v>
      </c>
      <c r="F139" s="115">
        <v>42879</v>
      </c>
    </row>
    <row r="140" spans="1:6">
      <c r="A140" s="113" t="b">
        <f t="shared" si="2"/>
        <v>0</v>
      </c>
      <c r="B140" t="s">
        <v>1012</v>
      </c>
      <c r="C140" s="113">
        <v>68</v>
      </c>
      <c r="D140" s="113">
        <v>1.885</v>
      </c>
      <c r="F140" s="115">
        <v>42879</v>
      </c>
    </row>
    <row r="141" spans="1:6">
      <c r="A141" s="113" t="b">
        <f t="shared" si="2"/>
        <v>0</v>
      </c>
      <c r="B141" s="113" t="s">
        <v>1132</v>
      </c>
      <c r="C141" s="113">
        <v>68</v>
      </c>
      <c r="D141" s="113">
        <v>1.7050000000000001</v>
      </c>
      <c r="F141" s="115">
        <v>42879</v>
      </c>
    </row>
    <row r="142" spans="1:6">
      <c r="A142" s="113" t="b">
        <f t="shared" si="2"/>
        <v>0</v>
      </c>
      <c r="B142" s="113" t="s">
        <v>1664</v>
      </c>
      <c r="C142" s="113">
        <v>69</v>
      </c>
      <c r="D142" s="113">
        <v>0.98899999999999999</v>
      </c>
      <c r="F142" s="115">
        <v>42881</v>
      </c>
    </row>
    <row r="143" spans="1:6">
      <c r="A143" s="113" t="b">
        <f t="shared" si="2"/>
        <v>0</v>
      </c>
      <c r="B143" s="113" t="s">
        <v>1602</v>
      </c>
      <c r="C143" s="113">
        <v>69</v>
      </c>
      <c r="D143" s="232" t="s">
        <v>2057</v>
      </c>
      <c r="E143" s="113" t="s">
        <v>2059</v>
      </c>
      <c r="F143" s="115">
        <v>42881</v>
      </c>
    </row>
    <row r="144" spans="1:6">
      <c r="A144" s="113" t="b">
        <f t="shared" si="2"/>
        <v>0</v>
      </c>
      <c r="B144" s="113" t="s">
        <v>890</v>
      </c>
      <c r="C144" s="113">
        <v>69</v>
      </c>
      <c r="D144" s="113">
        <v>1.8979999999999999</v>
      </c>
      <c r="F144" s="115">
        <v>42881</v>
      </c>
    </row>
    <row r="145" spans="1:8">
      <c r="A145" s="113" t="b">
        <f t="shared" si="2"/>
        <v>0</v>
      </c>
      <c r="B145" s="113" t="s">
        <v>727</v>
      </c>
      <c r="C145" s="113">
        <v>69</v>
      </c>
      <c r="D145" s="113">
        <v>2.403</v>
      </c>
      <c r="F145" s="115">
        <v>42881</v>
      </c>
    </row>
    <row r="146" spans="1:8">
      <c r="A146" s="113" t="b">
        <f t="shared" si="2"/>
        <v>0</v>
      </c>
      <c r="B146" s="182" t="s">
        <v>1692</v>
      </c>
      <c r="C146">
        <v>70</v>
      </c>
      <c r="D146" s="113">
        <v>0.84299999999999997</v>
      </c>
      <c r="F146" s="115">
        <v>42878</v>
      </c>
    </row>
    <row r="147" spans="1:8">
      <c r="A147" s="113" t="b">
        <f t="shared" si="2"/>
        <v>0</v>
      </c>
      <c r="B147" s="182" t="s">
        <v>1636</v>
      </c>
      <c r="C147">
        <v>70</v>
      </c>
      <c r="D147" s="113">
        <v>0.84099999999999997</v>
      </c>
      <c r="F147" s="115">
        <v>42878</v>
      </c>
    </row>
    <row r="148" spans="1:8">
      <c r="A148" s="113" t="b">
        <f t="shared" si="2"/>
        <v>0</v>
      </c>
      <c r="B148" s="113" t="s">
        <v>990</v>
      </c>
      <c r="C148">
        <v>70</v>
      </c>
      <c r="D148" s="113">
        <v>1.536</v>
      </c>
      <c r="F148" s="115">
        <v>42878</v>
      </c>
    </row>
    <row r="149" spans="1:8">
      <c r="A149" s="113" t="b">
        <f t="shared" si="2"/>
        <v>0</v>
      </c>
      <c r="B149" s="113" t="s">
        <v>875</v>
      </c>
      <c r="C149">
        <v>70</v>
      </c>
      <c r="D149" s="113">
        <v>1.599</v>
      </c>
      <c r="F149" s="115">
        <v>42878</v>
      </c>
    </row>
    <row r="150" spans="1:8">
      <c r="A150" t="b">
        <f t="shared" si="2"/>
        <v>0</v>
      </c>
      <c r="B150" t="s">
        <v>1003</v>
      </c>
      <c r="C150" s="113">
        <v>74</v>
      </c>
      <c r="D150" s="113">
        <v>1.6850000000000001</v>
      </c>
      <c r="E150" s="113" t="s">
        <v>2074</v>
      </c>
      <c r="F150" s="115">
        <v>42879</v>
      </c>
    </row>
    <row r="151" spans="1:8">
      <c r="A151" t="b">
        <f t="shared" si="2"/>
        <v>0</v>
      </c>
      <c r="B151" t="s">
        <v>1471</v>
      </c>
      <c r="C151" s="113">
        <v>74</v>
      </c>
      <c r="D151" s="113">
        <v>0.74199999999999999</v>
      </c>
      <c r="F151" s="115">
        <v>42879</v>
      </c>
    </row>
    <row r="152" spans="1:8">
      <c r="A152" s="113" t="b">
        <f t="shared" si="2"/>
        <v>0</v>
      </c>
      <c r="B152" s="113" t="s">
        <v>1445</v>
      </c>
      <c r="C152" s="113">
        <v>74</v>
      </c>
      <c r="D152" s="113">
        <v>1.1950000000000001</v>
      </c>
      <c r="E152" s="113" t="s">
        <v>2073</v>
      </c>
      <c r="F152" s="115">
        <v>42879</v>
      </c>
      <c r="H152" s="183" t="s">
        <v>2066</v>
      </c>
    </row>
    <row r="153" spans="1:8">
      <c r="A153" s="113" t="b">
        <f t="shared" si="2"/>
        <v>0</v>
      </c>
      <c r="B153" t="s">
        <v>1019</v>
      </c>
      <c r="C153" s="113">
        <v>74</v>
      </c>
      <c r="D153" s="113">
        <v>0.35499999999999998</v>
      </c>
      <c r="E153" s="113" t="s">
        <v>2075</v>
      </c>
      <c r="F153" s="115">
        <v>42879</v>
      </c>
    </row>
    <row r="154" spans="1:8">
      <c r="A154" s="113" t="b">
        <f t="shared" si="2"/>
        <v>0</v>
      </c>
      <c r="B154" s="113" t="s">
        <v>1634</v>
      </c>
      <c r="C154" s="113">
        <v>75</v>
      </c>
      <c r="D154" s="113">
        <v>0.94399999999999995</v>
      </c>
      <c r="E154" s="113" t="s">
        <v>2058</v>
      </c>
      <c r="F154" s="115">
        <v>42881</v>
      </c>
    </row>
    <row r="155" spans="1:8">
      <c r="A155" s="113" t="b">
        <f t="shared" si="2"/>
        <v>0</v>
      </c>
      <c r="B155" s="113" t="s">
        <v>1447</v>
      </c>
      <c r="C155" s="113">
        <v>75</v>
      </c>
      <c r="D155" s="113">
        <v>0.82299999999999995</v>
      </c>
      <c r="F155" s="115">
        <v>42881</v>
      </c>
      <c r="H155"/>
    </row>
    <row r="156" spans="1:8">
      <c r="A156" s="113" t="b">
        <f t="shared" si="2"/>
        <v>0</v>
      </c>
      <c r="B156" s="113" t="s">
        <v>958</v>
      </c>
      <c r="C156" s="113">
        <v>75</v>
      </c>
      <c r="D156" s="113">
        <v>1.7490000000000001</v>
      </c>
      <c r="F156" s="115">
        <v>42881</v>
      </c>
    </row>
    <row r="157" spans="1:8">
      <c r="A157" s="113" t="b">
        <f t="shared" si="2"/>
        <v>0</v>
      </c>
      <c r="B157" s="185" t="s">
        <v>640</v>
      </c>
      <c r="C157" s="113">
        <v>75</v>
      </c>
      <c r="D157" s="113">
        <v>0.29499999999999998</v>
      </c>
      <c r="E157" s="113" t="s">
        <v>2055</v>
      </c>
      <c r="F157" s="115">
        <v>42881</v>
      </c>
    </row>
    <row r="158" spans="1:8">
      <c r="A158" s="113" t="b">
        <f t="shared" si="2"/>
        <v>0</v>
      </c>
      <c r="B158" s="113" t="s">
        <v>1481</v>
      </c>
      <c r="C158" s="113">
        <v>77</v>
      </c>
      <c r="D158" s="113">
        <v>1.012</v>
      </c>
      <c r="F158" s="115">
        <v>42879</v>
      </c>
    </row>
    <row r="159" spans="1:8">
      <c r="A159" s="113" t="b">
        <f t="shared" si="2"/>
        <v>0</v>
      </c>
      <c r="B159" s="113" t="s">
        <v>1456</v>
      </c>
      <c r="C159" s="113">
        <v>77</v>
      </c>
      <c r="D159" s="113">
        <v>0.94699999999999995</v>
      </c>
      <c r="F159" s="115">
        <v>42879</v>
      </c>
    </row>
    <row r="160" spans="1:8">
      <c r="A160" s="113" t="b">
        <f t="shared" si="2"/>
        <v>0</v>
      </c>
      <c r="B160" s="113" t="s">
        <v>1004</v>
      </c>
      <c r="C160" s="113">
        <v>77</v>
      </c>
      <c r="D160" s="113">
        <v>1.698</v>
      </c>
      <c r="F160" s="115">
        <v>42879</v>
      </c>
    </row>
    <row r="161" spans="1:6">
      <c r="A161" s="113" t="b">
        <f t="shared" si="2"/>
        <v>0</v>
      </c>
      <c r="B161" s="185" t="s">
        <v>913</v>
      </c>
      <c r="C161" s="113">
        <v>77</v>
      </c>
      <c r="D161" s="113">
        <v>2.2429999999999999</v>
      </c>
      <c r="F161" s="115">
        <v>42879</v>
      </c>
    </row>
    <row r="162" spans="1:6">
      <c r="A162" s="113" t="b">
        <f t="shared" si="2"/>
        <v>0</v>
      </c>
      <c r="B162" s="113" t="s">
        <v>1833</v>
      </c>
      <c r="C162" s="113">
        <v>79</v>
      </c>
      <c r="D162" s="113">
        <v>0.85370000000000001</v>
      </c>
      <c r="F162" s="115">
        <v>43125</v>
      </c>
    </row>
    <row r="163" spans="1:6">
      <c r="A163" s="113" t="b">
        <f t="shared" si="2"/>
        <v>0</v>
      </c>
      <c r="B163" s="113" t="s">
        <v>1801</v>
      </c>
      <c r="C163" s="113">
        <v>79</v>
      </c>
      <c r="D163" s="113">
        <v>0.97550000000000003</v>
      </c>
      <c r="E163" s="113" t="s">
        <v>2079</v>
      </c>
      <c r="F163" s="115">
        <v>43125</v>
      </c>
    </row>
    <row r="164" spans="1:6">
      <c r="A164" s="113" t="b">
        <f t="shared" si="2"/>
        <v>0</v>
      </c>
      <c r="B164" s="113" t="s">
        <v>906</v>
      </c>
      <c r="C164" s="113">
        <v>79</v>
      </c>
      <c r="D164" s="113">
        <v>1.5528</v>
      </c>
      <c r="F164" s="115">
        <v>43125</v>
      </c>
    </row>
    <row r="165" spans="1:6">
      <c r="A165" s="113" t="b">
        <f t="shared" si="2"/>
        <v>0</v>
      </c>
      <c r="B165" s="113" t="s">
        <v>1085</v>
      </c>
      <c r="C165" s="113">
        <v>79</v>
      </c>
      <c r="D165" s="113">
        <v>1.6438999999999999</v>
      </c>
      <c r="F165" s="115">
        <v>43125</v>
      </c>
    </row>
    <row r="166" spans="1:6">
      <c r="A166" s="113" t="b">
        <f t="shared" si="2"/>
        <v>0</v>
      </c>
      <c r="B166" s="116" t="s">
        <v>1576</v>
      </c>
      <c r="C166" s="116">
        <v>80</v>
      </c>
      <c r="D166" s="116">
        <v>1.0009999999999999</v>
      </c>
      <c r="E166" s="116" t="s">
        <v>2144</v>
      </c>
      <c r="F166" s="115">
        <v>42878</v>
      </c>
    </row>
    <row r="167" spans="1:6">
      <c r="A167" s="113" t="b">
        <f t="shared" si="2"/>
        <v>0</v>
      </c>
      <c r="B167" s="116" t="s">
        <v>1443</v>
      </c>
      <c r="C167" s="116">
        <v>80</v>
      </c>
      <c r="D167" s="116">
        <v>0.92400000000000004</v>
      </c>
      <c r="E167" s="116" t="s">
        <v>2143</v>
      </c>
      <c r="F167" s="115">
        <v>42878</v>
      </c>
    </row>
    <row r="168" spans="1:6">
      <c r="A168" s="113" t="b">
        <f t="shared" si="2"/>
        <v>0</v>
      </c>
      <c r="B168" s="113" t="s">
        <v>960</v>
      </c>
      <c r="C168" s="113">
        <v>80</v>
      </c>
      <c r="D168" s="113">
        <v>0.23799999999999999</v>
      </c>
      <c r="E168" s="113" t="s">
        <v>2145</v>
      </c>
      <c r="F168" s="115">
        <v>42878</v>
      </c>
    </row>
    <row r="169" spans="1:6">
      <c r="A169" s="113" t="b">
        <f t="shared" si="2"/>
        <v>0</v>
      </c>
      <c r="B169" s="113" t="s">
        <v>1073</v>
      </c>
      <c r="C169" s="113">
        <v>80</v>
      </c>
      <c r="D169" s="113">
        <v>1.639</v>
      </c>
      <c r="F169" s="115">
        <v>42878</v>
      </c>
    </row>
    <row r="170" spans="1:6">
      <c r="A170" s="113" t="b">
        <f t="shared" si="2"/>
        <v>0</v>
      </c>
      <c r="B170" s="113" t="s">
        <v>1575</v>
      </c>
      <c r="C170" s="113">
        <v>81</v>
      </c>
      <c r="D170" s="113">
        <v>0.65200000000000002</v>
      </c>
      <c r="F170" s="115">
        <v>42881</v>
      </c>
    </row>
    <row r="171" spans="1:6">
      <c r="A171" s="113" t="b">
        <f t="shared" si="2"/>
        <v>0</v>
      </c>
      <c r="B171" s="113" t="s">
        <v>1508</v>
      </c>
      <c r="C171" s="113">
        <v>81</v>
      </c>
      <c r="D171" s="113">
        <v>0.85099999999999998</v>
      </c>
      <c r="F171" s="115">
        <v>42881</v>
      </c>
    </row>
    <row r="172" spans="1:6">
      <c r="A172" s="113" t="b">
        <f t="shared" si="2"/>
        <v>0</v>
      </c>
      <c r="B172" s="113" t="s">
        <v>954</v>
      </c>
      <c r="C172" s="113">
        <v>81</v>
      </c>
      <c r="D172" s="113">
        <v>1.8420000000000001</v>
      </c>
      <c r="F172" s="115">
        <v>42881</v>
      </c>
    </row>
    <row r="173" spans="1:6">
      <c r="A173" s="113" t="b">
        <f t="shared" si="2"/>
        <v>0</v>
      </c>
      <c r="B173" s="113" t="s">
        <v>848</v>
      </c>
      <c r="C173" s="113">
        <v>81</v>
      </c>
      <c r="D173" s="113">
        <v>1.736</v>
      </c>
      <c r="E173" s="113" t="s">
        <v>2050</v>
      </c>
      <c r="F173" s="115">
        <v>42881</v>
      </c>
    </row>
    <row r="174" spans="1:6">
      <c r="A174" s="113" t="b">
        <f t="shared" si="2"/>
        <v>0</v>
      </c>
      <c r="B174" s="113" t="s">
        <v>1514</v>
      </c>
      <c r="C174" s="113">
        <v>82</v>
      </c>
      <c r="D174" s="113">
        <v>0.748</v>
      </c>
      <c r="E174" s="113" t="s">
        <v>2070</v>
      </c>
      <c r="F174" s="115">
        <v>42879</v>
      </c>
    </row>
    <row r="175" spans="1:6">
      <c r="A175" s="113" t="b">
        <f t="shared" si="2"/>
        <v>0</v>
      </c>
      <c r="B175" s="113" t="s">
        <v>1210</v>
      </c>
      <c r="C175" s="113">
        <v>82</v>
      </c>
      <c r="D175" s="113">
        <v>0.74299999999999999</v>
      </c>
      <c r="F175" s="115">
        <v>42879</v>
      </c>
    </row>
    <row r="176" spans="1:6">
      <c r="A176" s="113" t="b">
        <f t="shared" si="2"/>
        <v>0</v>
      </c>
      <c r="B176" s="113" t="s">
        <v>773</v>
      </c>
      <c r="C176" s="113">
        <v>82</v>
      </c>
      <c r="D176" s="113">
        <v>1.704</v>
      </c>
      <c r="F176" s="115">
        <v>42879</v>
      </c>
    </row>
    <row r="177" spans="1:13">
      <c r="A177" s="113" t="b">
        <f t="shared" si="2"/>
        <v>0</v>
      </c>
      <c r="B177" s="113" t="s">
        <v>1058</v>
      </c>
      <c r="C177" s="113">
        <v>82</v>
      </c>
      <c r="D177" s="113">
        <v>1.5940000000000001</v>
      </c>
      <c r="F177" s="115">
        <v>42879</v>
      </c>
    </row>
    <row r="178" spans="1:13">
      <c r="A178" s="113" t="b">
        <f t="shared" si="2"/>
        <v>0</v>
      </c>
      <c r="B178" s="182" t="s">
        <v>1752</v>
      </c>
      <c r="C178" s="113">
        <v>83</v>
      </c>
      <c r="D178" s="113">
        <v>0.88800000000000001</v>
      </c>
      <c r="F178" s="115">
        <v>42881</v>
      </c>
    </row>
    <row r="179" spans="1:13">
      <c r="A179" s="113" t="b">
        <f t="shared" si="2"/>
        <v>0</v>
      </c>
      <c r="B179" s="113" t="s">
        <v>1556</v>
      </c>
      <c r="C179" s="113">
        <v>83</v>
      </c>
      <c r="D179" s="113">
        <v>0.90200000000000002</v>
      </c>
      <c r="F179" s="115">
        <v>42881</v>
      </c>
    </row>
    <row r="180" spans="1:13">
      <c r="A180" s="113" t="b">
        <f t="shared" si="2"/>
        <v>0</v>
      </c>
      <c r="B180" s="113" t="s">
        <v>1007</v>
      </c>
      <c r="C180" s="113">
        <v>83</v>
      </c>
      <c r="D180" s="113">
        <v>0.98799999999999999</v>
      </c>
      <c r="E180" s="113" t="s">
        <v>2058</v>
      </c>
      <c r="F180" s="115">
        <v>42881</v>
      </c>
    </row>
    <row r="181" spans="1:13">
      <c r="A181" s="113" t="b">
        <f t="shared" si="2"/>
        <v>0</v>
      </c>
      <c r="B181" s="113" t="s">
        <v>1119</v>
      </c>
      <c r="C181" s="113">
        <v>83</v>
      </c>
      <c r="D181" s="113">
        <v>1.637</v>
      </c>
      <c r="F181" s="115">
        <v>42881</v>
      </c>
    </row>
    <row r="182" spans="1:13">
      <c r="A182" s="113" t="b">
        <f t="shared" si="2"/>
        <v>0</v>
      </c>
      <c r="B182" s="113" t="s">
        <v>1759</v>
      </c>
      <c r="C182" s="113">
        <v>84</v>
      </c>
      <c r="D182" s="113">
        <v>0.90300000000000002</v>
      </c>
      <c r="F182" s="115">
        <v>42881</v>
      </c>
    </row>
    <row r="183" spans="1:13">
      <c r="A183" s="113" t="b">
        <f t="shared" si="2"/>
        <v>0</v>
      </c>
      <c r="B183" s="113" t="s">
        <v>1530</v>
      </c>
      <c r="C183" s="113">
        <v>84</v>
      </c>
      <c r="D183" s="113">
        <v>0.81299999999999994</v>
      </c>
      <c r="F183" s="115">
        <v>42881</v>
      </c>
    </row>
    <row r="184" spans="1:13">
      <c r="A184" s="113" t="b">
        <f t="shared" si="2"/>
        <v>0</v>
      </c>
      <c r="B184" s="113" t="s">
        <v>724</v>
      </c>
      <c r="C184" s="113">
        <v>84</v>
      </c>
      <c r="D184" s="113">
        <v>1.5820000000000001</v>
      </c>
      <c r="F184" s="115">
        <v>42881</v>
      </c>
    </row>
    <row r="185" spans="1:13">
      <c r="A185" s="113" t="b">
        <f t="shared" si="2"/>
        <v>0</v>
      </c>
      <c r="B185" s="113" t="s">
        <v>1092</v>
      </c>
      <c r="C185" s="113">
        <v>84</v>
      </c>
      <c r="D185" s="113">
        <v>1.6379999999999999</v>
      </c>
      <c r="E185" s="113" t="s">
        <v>2050</v>
      </c>
      <c r="F185" s="115">
        <v>42881</v>
      </c>
    </row>
    <row r="186" spans="1:13">
      <c r="A186" s="113" t="b">
        <f t="shared" si="2"/>
        <v>0</v>
      </c>
      <c r="B186" s="113" t="s">
        <v>1748</v>
      </c>
      <c r="C186" s="113">
        <v>85</v>
      </c>
      <c r="D186" s="113">
        <v>1.256</v>
      </c>
      <c r="F186" s="115">
        <v>42878</v>
      </c>
    </row>
    <row r="187" spans="1:13">
      <c r="A187" s="113" t="b">
        <f t="shared" si="2"/>
        <v>0</v>
      </c>
      <c r="B187" s="113" t="s">
        <v>1609</v>
      </c>
      <c r="C187" s="113">
        <v>85</v>
      </c>
      <c r="D187" s="113">
        <v>0.96599999999999997</v>
      </c>
      <c r="F187" s="115">
        <v>42878</v>
      </c>
    </row>
    <row r="188" spans="1:13">
      <c r="A188" s="113" t="b">
        <f t="shared" si="2"/>
        <v>0</v>
      </c>
      <c r="B188" s="113" t="s">
        <v>826</v>
      </c>
      <c r="C188" s="113">
        <v>85</v>
      </c>
      <c r="D188" s="113">
        <v>1.4850000000000001</v>
      </c>
      <c r="F188" s="115">
        <v>42878</v>
      </c>
    </row>
    <row r="189" spans="1:13">
      <c r="A189" s="113" t="b">
        <f t="shared" si="2"/>
        <v>0</v>
      </c>
      <c r="B189" s="113" t="s">
        <v>750</v>
      </c>
      <c r="C189" s="113">
        <v>85</v>
      </c>
      <c r="D189" s="113">
        <v>1.6220000000000001</v>
      </c>
      <c r="F189" s="115">
        <v>42878</v>
      </c>
    </row>
    <row r="190" spans="1:13">
      <c r="A190" s="113" t="b">
        <f t="shared" si="2"/>
        <v>0</v>
      </c>
      <c r="B190" s="113" t="s">
        <v>1489</v>
      </c>
      <c r="C190" s="113">
        <v>86</v>
      </c>
      <c r="D190" s="113">
        <v>0.74650000000000005</v>
      </c>
      <c r="F190" s="115">
        <v>43123</v>
      </c>
    </row>
    <row r="191" spans="1:13">
      <c r="A191" s="113" t="b">
        <f t="shared" si="2"/>
        <v>0</v>
      </c>
      <c r="B191" s="113" t="s">
        <v>1327</v>
      </c>
      <c r="C191" s="113">
        <v>86</v>
      </c>
      <c r="D191" s="113">
        <v>0.78249999999999997</v>
      </c>
      <c r="F191" s="115">
        <v>43123</v>
      </c>
    </row>
    <row r="192" spans="1:13">
      <c r="A192" s="113" t="b">
        <f t="shared" si="2"/>
        <v>0</v>
      </c>
      <c r="B192" s="113" t="s">
        <v>1140</v>
      </c>
      <c r="C192" s="113">
        <v>86</v>
      </c>
      <c r="D192" s="113">
        <v>0.38169999999999998</v>
      </c>
      <c r="E192" s="113" t="s">
        <v>2113</v>
      </c>
      <c r="F192" s="115">
        <v>43123</v>
      </c>
      <c r="K192" s="116"/>
      <c r="M192" s="116"/>
    </row>
    <row r="193" spans="1:6">
      <c r="A193" s="113" t="b">
        <f t="shared" ref="A193:A256" si="3">COUNTIF($B$2:$B$840, B193)&gt;1</f>
        <v>0</v>
      </c>
      <c r="B193" s="113" t="s">
        <v>1079</v>
      </c>
      <c r="C193" s="113">
        <v>86</v>
      </c>
      <c r="D193" s="113">
        <v>1.6786000000000001</v>
      </c>
      <c r="F193" s="115">
        <v>43123</v>
      </c>
    </row>
    <row r="194" spans="1:6">
      <c r="A194" s="113" t="b">
        <f t="shared" si="3"/>
        <v>0</v>
      </c>
      <c r="B194" s="113" t="s">
        <v>1422</v>
      </c>
      <c r="C194" s="113">
        <v>87</v>
      </c>
      <c r="D194" s="113">
        <v>0.8639</v>
      </c>
      <c r="F194" s="115">
        <v>43125</v>
      </c>
    </row>
    <row r="195" spans="1:6">
      <c r="A195" s="113" t="b">
        <f t="shared" si="3"/>
        <v>0</v>
      </c>
      <c r="B195" s="113" t="s">
        <v>1418</v>
      </c>
      <c r="C195" s="113">
        <v>87</v>
      </c>
      <c r="D195" s="113">
        <v>0.81640000000000001</v>
      </c>
      <c r="F195" s="115">
        <v>43125</v>
      </c>
    </row>
    <row r="196" spans="1:6">
      <c r="A196" s="113" t="b">
        <f t="shared" si="3"/>
        <v>0</v>
      </c>
      <c r="B196" s="113" t="s">
        <v>812</v>
      </c>
      <c r="C196" s="113">
        <v>87</v>
      </c>
      <c r="D196" s="113">
        <v>1.7085999999999999</v>
      </c>
      <c r="F196" s="115">
        <v>43125</v>
      </c>
    </row>
    <row r="197" spans="1:6">
      <c r="A197" s="113" t="b">
        <f t="shared" si="3"/>
        <v>0</v>
      </c>
      <c r="B197" s="113" t="s">
        <v>733</v>
      </c>
      <c r="C197" s="113">
        <v>87</v>
      </c>
      <c r="D197" s="113">
        <v>0.3599</v>
      </c>
      <c r="E197" s="113" t="s">
        <v>2105</v>
      </c>
      <c r="F197" s="115">
        <v>43125</v>
      </c>
    </row>
    <row r="198" spans="1:6">
      <c r="A198" s="113" t="b">
        <f t="shared" si="3"/>
        <v>0</v>
      </c>
      <c r="B198" s="185" t="s">
        <v>1581</v>
      </c>
      <c r="C198" s="113">
        <v>89</v>
      </c>
      <c r="D198" s="113">
        <v>1.5169999999999999</v>
      </c>
      <c r="F198" s="115">
        <v>42879</v>
      </c>
    </row>
    <row r="199" spans="1:6">
      <c r="A199" s="113" t="b">
        <f t="shared" si="3"/>
        <v>0</v>
      </c>
      <c r="B199" s="113" t="s">
        <v>970</v>
      </c>
      <c r="C199" s="113">
        <v>89</v>
      </c>
      <c r="D199" s="113">
        <v>2.0529999999999999</v>
      </c>
      <c r="F199" s="115">
        <v>42879</v>
      </c>
    </row>
    <row r="200" spans="1:6">
      <c r="A200" s="113" t="b">
        <f t="shared" si="3"/>
        <v>0</v>
      </c>
      <c r="B200" s="113" t="s">
        <v>945</v>
      </c>
      <c r="C200" s="113">
        <v>89</v>
      </c>
      <c r="D200" s="113">
        <v>0.17399999999999999</v>
      </c>
      <c r="E200" s="113" t="s">
        <v>2067</v>
      </c>
      <c r="F200" s="115">
        <v>42879</v>
      </c>
    </row>
    <row r="201" spans="1:6">
      <c r="A201" s="113" t="b">
        <f t="shared" si="3"/>
        <v>0</v>
      </c>
      <c r="B201" s="113" t="s">
        <v>1695</v>
      </c>
      <c r="C201" s="113">
        <v>90</v>
      </c>
      <c r="D201" s="113">
        <v>0.78380000000000005</v>
      </c>
      <c r="F201" s="115">
        <v>43125</v>
      </c>
    </row>
    <row r="202" spans="1:6">
      <c r="A202" s="113" t="b">
        <f t="shared" si="3"/>
        <v>0</v>
      </c>
      <c r="B202" s="113" t="s">
        <v>1458</v>
      </c>
      <c r="C202" s="113">
        <v>90</v>
      </c>
      <c r="D202" s="113">
        <v>1.0779000000000001</v>
      </c>
      <c r="E202" s="170" t="s">
        <v>2469</v>
      </c>
      <c r="F202" s="115">
        <v>43125</v>
      </c>
    </row>
    <row r="203" spans="1:6">
      <c r="A203" s="113" t="b">
        <f t="shared" si="3"/>
        <v>0</v>
      </c>
      <c r="B203" s="113" t="s">
        <v>624</v>
      </c>
      <c r="C203" s="113">
        <v>90</v>
      </c>
      <c r="D203" s="113">
        <v>2.2749000000000001</v>
      </c>
      <c r="E203" s="170" t="s">
        <v>2469</v>
      </c>
      <c r="F203" s="115">
        <v>43125</v>
      </c>
    </row>
    <row r="204" spans="1:6">
      <c r="A204" s="113" t="b">
        <f t="shared" si="3"/>
        <v>0</v>
      </c>
      <c r="B204" s="113" t="s">
        <v>1047</v>
      </c>
      <c r="C204" s="113">
        <v>90</v>
      </c>
      <c r="D204" s="113">
        <v>1.7455000000000001</v>
      </c>
      <c r="F204" s="115">
        <v>43125</v>
      </c>
    </row>
    <row r="205" spans="1:6">
      <c r="A205" s="113" t="b">
        <f t="shared" si="3"/>
        <v>0</v>
      </c>
      <c r="B205" s="113" t="s">
        <v>1578</v>
      </c>
      <c r="C205" s="113">
        <v>91</v>
      </c>
      <c r="D205" s="113">
        <v>0.76100000000000001</v>
      </c>
      <c r="F205" s="115">
        <v>42878</v>
      </c>
    </row>
    <row r="206" spans="1:6">
      <c r="A206" s="113" t="b">
        <f t="shared" si="3"/>
        <v>0</v>
      </c>
      <c r="B206" s="113" t="s">
        <v>1503</v>
      </c>
      <c r="C206" s="113">
        <v>91</v>
      </c>
      <c r="D206" s="113">
        <v>1.069</v>
      </c>
      <c r="F206" s="115">
        <v>42878</v>
      </c>
    </row>
    <row r="207" spans="1:6">
      <c r="A207" s="113" t="b">
        <f t="shared" si="3"/>
        <v>0</v>
      </c>
      <c r="B207" s="113" t="s">
        <v>798</v>
      </c>
      <c r="C207" s="113">
        <v>91</v>
      </c>
      <c r="D207" s="113">
        <v>0.16200000000000001</v>
      </c>
      <c r="E207" s="113" t="s">
        <v>2135</v>
      </c>
      <c r="F207" s="115">
        <v>42878</v>
      </c>
    </row>
    <row r="208" spans="1:6">
      <c r="A208" s="113" t="b">
        <f t="shared" si="3"/>
        <v>0</v>
      </c>
      <c r="B208" s="113" t="s">
        <v>1068</v>
      </c>
      <c r="C208" s="113">
        <v>91</v>
      </c>
      <c r="D208" s="113">
        <v>1.663</v>
      </c>
      <c r="F208" s="115">
        <v>42878</v>
      </c>
    </row>
    <row r="209" spans="1:6">
      <c r="A209" s="113" t="b">
        <f t="shared" si="3"/>
        <v>0</v>
      </c>
      <c r="B209" s="113" t="s">
        <v>1521</v>
      </c>
      <c r="C209" s="113">
        <v>92</v>
      </c>
      <c r="D209" s="113">
        <v>0.76500000000000001</v>
      </c>
      <c r="F209" s="115">
        <v>42879</v>
      </c>
    </row>
    <row r="210" spans="1:6">
      <c r="A210" s="113" t="b">
        <f t="shared" si="3"/>
        <v>0</v>
      </c>
      <c r="B210" s="113" t="s">
        <v>1137</v>
      </c>
      <c r="C210" s="113">
        <v>92</v>
      </c>
      <c r="D210" s="113">
        <v>1.6779999999999999</v>
      </c>
      <c r="F210" s="115">
        <v>42879</v>
      </c>
    </row>
    <row r="211" spans="1:6">
      <c r="A211" s="113" t="b">
        <f t="shared" si="3"/>
        <v>0</v>
      </c>
      <c r="B211" s="113" t="s">
        <v>696</v>
      </c>
      <c r="C211" s="113">
        <v>92</v>
      </c>
      <c r="D211" s="113">
        <v>0.31</v>
      </c>
      <c r="F211" s="115">
        <v>42879</v>
      </c>
    </row>
    <row r="212" spans="1:6">
      <c r="A212" s="113" t="b">
        <f t="shared" si="3"/>
        <v>0</v>
      </c>
      <c r="B212" s="113" t="s">
        <v>376</v>
      </c>
      <c r="C212" s="113">
        <v>92</v>
      </c>
      <c r="D212" s="113">
        <v>1.448</v>
      </c>
      <c r="F212" s="115">
        <v>42879</v>
      </c>
    </row>
    <row r="213" spans="1:6">
      <c r="A213" s="113" t="b">
        <f t="shared" si="3"/>
        <v>0</v>
      </c>
      <c r="B213" s="113" t="s">
        <v>1565</v>
      </c>
      <c r="C213" s="113">
        <v>95</v>
      </c>
      <c r="D213" s="113">
        <v>0.90400000000000003</v>
      </c>
      <c r="F213" s="115">
        <v>42879</v>
      </c>
    </row>
    <row r="214" spans="1:6">
      <c r="A214" s="113" t="b">
        <f t="shared" si="3"/>
        <v>0</v>
      </c>
      <c r="B214" s="113" t="s">
        <v>1409</v>
      </c>
      <c r="C214" s="113">
        <v>95</v>
      </c>
      <c r="D214" s="113">
        <v>1.254</v>
      </c>
      <c r="F214" s="115">
        <v>42879</v>
      </c>
    </row>
    <row r="215" spans="1:6">
      <c r="A215" s="113" t="b">
        <f t="shared" si="3"/>
        <v>0</v>
      </c>
      <c r="B215" s="113" t="s">
        <v>781</v>
      </c>
      <c r="C215" s="113">
        <v>95</v>
      </c>
      <c r="D215" s="113">
        <v>0.45800000000000002</v>
      </c>
      <c r="E215" s="113" t="s">
        <v>2055</v>
      </c>
      <c r="F215" s="115">
        <v>42879</v>
      </c>
    </row>
    <row r="216" spans="1:6">
      <c r="A216" s="113" t="b">
        <f t="shared" si="3"/>
        <v>0</v>
      </c>
      <c r="B216" s="113" t="s">
        <v>594</v>
      </c>
      <c r="C216" s="113">
        <v>95</v>
      </c>
      <c r="D216" s="113">
        <v>1.5620000000000001</v>
      </c>
      <c r="F216" s="115">
        <v>42879</v>
      </c>
    </row>
    <row r="217" spans="1:6">
      <c r="A217" s="113" t="b">
        <f t="shared" si="3"/>
        <v>0</v>
      </c>
      <c r="B217" s="113" t="s">
        <v>1440</v>
      </c>
      <c r="C217" s="113">
        <v>98</v>
      </c>
      <c r="D217" s="113">
        <v>0.56599999999999995</v>
      </c>
      <c r="F217" s="115">
        <v>42881</v>
      </c>
    </row>
    <row r="218" spans="1:6">
      <c r="A218" s="113" t="b">
        <f t="shared" si="3"/>
        <v>0</v>
      </c>
      <c r="B218" s="113" t="s">
        <v>1320</v>
      </c>
      <c r="C218" s="113">
        <v>98</v>
      </c>
      <c r="D218" s="113">
        <v>0.629</v>
      </c>
      <c r="F218" s="115">
        <v>42881</v>
      </c>
    </row>
    <row r="219" spans="1:6">
      <c r="A219" s="113" t="b">
        <f t="shared" si="3"/>
        <v>0</v>
      </c>
      <c r="B219" s="113" t="s">
        <v>652</v>
      </c>
      <c r="C219" s="113">
        <v>98</v>
      </c>
      <c r="D219" s="113">
        <v>1.5389999999999999</v>
      </c>
      <c r="F219" s="115">
        <v>42881</v>
      </c>
    </row>
    <row r="220" spans="1:6">
      <c r="A220" s="113" t="b">
        <f t="shared" si="3"/>
        <v>0</v>
      </c>
      <c r="B220" s="113" t="s">
        <v>580</v>
      </c>
      <c r="C220" s="113">
        <v>98</v>
      </c>
      <c r="D220" s="113">
        <v>1.661</v>
      </c>
      <c r="F220" s="115">
        <v>42881</v>
      </c>
    </row>
    <row r="221" spans="1:6">
      <c r="A221" s="113" t="b">
        <f t="shared" si="3"/>
        <v>0</v>
      </c>
      <c r="B221" s="113" t="s">
        <v>1359</v>
      </c>
      <c r="C221" s="113">
        <v>99</v>
      </c>
      <c r="D221" s="113">
        <v>0.52829999999999999</v>
      </c>
      <c r="E221" s="113" t="s">
        <v>2119</v>
      </c>
      <c r="F221" s="115">
        <v>43123</v>
      </c>
    </row>
    <row r="222" spans="1:6">
      <c r="A222" s="113" t="b">
        <f t="shared" si="3"/>
        <v>0</v>
      </c>
      <c r="B222" s="113" t="s">
        <v>1285</v>
      </c>
      <c r="C222" s="113">
        <v>99</v>
      </c>
      <c r="D222" s="113">
        <v>0.65149999999999997</v>
      </c>
      <c r="F222" s="115">
        <v>43123</v>
      </c>
    </row>
    <row r="223" spans="1:6">
      <c r="A223" s="113" t="b">
        <f t="shared" si="3"/>
        <v>0</v>
      </c>
      <c r="B223" s="113" t="s">
        <v>645</v>
      </c>
      <c r="C223" s="113">
        <v>99</v>
      </c>
      <c r="D223" s="113">
        <v>1.5016</v>
      </c>
      <c r="F223" s="115">
        <v>43123</v>
      </c>
    </row>
    <row r="224" spans="1:6">
      <c r="A224" s="113" t="b">
        <f t="shared" si="3"/>
        <v>0</v>
      </c>
      <c r="B224" s="113" t="s">
        <v>592</v>
      </c>
      <c r="C224" s="113">
        <v>99</v>
      </c>
      <c r="D224" s="113">
        <v>1.5992</v>
      </c>
      <c r="F224" s="115">
        <v>43123</v>
      </c>
    </row>
    <row r="225" spans="1:6">
      <c r="A225" s="113" t="b">
        <f t="shared" si="3"/>
        <v>0</v>
      </c>
      <c r="B225" s="113" t="s">
        <v>1322</v>
      </c>
      <c r="C225" s="113">
        <v>100</v>
      </c>
      <c r="D225" s="113">
        <v>0.59699999999999998</v>
      </c>
      <c r="F225" s="115">
        <v>42881</v>
      </c>
    </row>
    <row r="226" spans="1:6">
      <c r="A226" s="113" t="b">
        <f t="shared" si="3"/>
        <v>0</v>
      </c>
      <c r="B226" s="185" t="s">
        <v>1222</v>
      </c>
      <c r="C226" s="113">
        <v>100</v>
      </c>
      <c r="D226" s="113">
        <v>0.57399999999999995</v>
      </c>
      <c r="F226" s="115">
        <v>42881</v>
      </c>
    </row>
    <row r="227" spans="1:6">
      <c r="A227" s="113" t="b">
        <f t="shared" si="3"/>
        <v>0</v>
      </c>
      <c r="B227" s="113" t="s">
        <v>644</v>
      </c>
      <c r="C227" s="113">
        <v>100</v>
      </c>
      <c r="D227" s="113">
        <v>1.66</v>
      </c>
      <c r="F227" s="115">
        <v>42881</v>
      </c>
    </row>
    <row r="228" spans="1:6">
      <c r="A228" s="113" t="b">
        <f t="shared" si="3"/>
        <v>0</v>
      </c>
      <c r="B228" s="113" t="s">
        <v>641</v>
      </c>
      <c r="C228" s="113">
        <v>100</v>
      </c>
      <c r="D228" s="113">
        <v>1.764</v>
      </c>
      <c r="E228" s="113" t="s">
        <v>2050</v>
      </c>
      <c r="F228" s="115">
        <v>42881</v>
      </c>
    </row>
    <row r="229" spans="1:6">
      <c r="A229" s="113" t="b">
        <f t="shared" si="3"/>
        <v>0</v>
      </c>
      <c r="B229" s="113" t="s">
        <v>1221</v>
      </c>
      <c r="C229" s="113">
        <v>102</v>
      </c>
      <c r="D229" s="113">
        <v>0.56499999999999995</v>
      </c>
      <c r="F229" s="115">
        <v>42881</v>
      </c>
    </row>
    <row r="230" spans="1:6">
      <c r="A230" s="113" t="b">
        <f t="shared" si="3"/>
        <v>0</v>
      </c>
      <c r="B230" s="113" t="s">
        <v>1158</v>
      </c>
      <c r="C230" s="113">
        <v>102</v>
      </c>
      <c r="D230" s="113">
        <v>0.63100000000000001</v>
      </c>
      <c r="F230" s="115">
        <v>42881</v>
      </c>
    </row>
    <row r="231" spans="1:6">
      <c r="A231" s="113" t="b">
        <f t="shared" si="3"/>
        <v>0</v>
      </c>
      <c r="B231" s="113" t="s">
        <v>1115</v>
      </c>
      <c r="C231" s="113">
        <v>102</v>
      </c>
      <c r="D231" s="113">
        <v>1.6240000000000001</v>
      </c>
      <c r="F231" s="115">
        <v>42881</v>
      </c>
    </row>
    <row r="232" spans="1:6">
      <c r="A232" s="113" t="b">
        <f t="shared" si="3"/>
        <v>0</v>
      </c>
      <c r="B232" s="113" t="s">
        <v>572</v>
      </c>
      <c r="C232" s="113">
        <v>102</v>
      </c>
      <c r="D232" s="113">
        <v>1.655</v>
      </c>
      <c r="E232" s="113" t="s">
        <v>2051</v>
      </c>
      <c r="F232" s="115">
        <v>42881</v>
      </c>
    </row>
    <row r="233" spans="1:6">
      <c r="A233" s="186" t="b">
        <f t="shared" si="3"/>
        <v>0</v>
      </c>
      <c r="B233" s="113" t="s">
        <v>1358</v>
      </c>
      <c r="C233" s="113">
        <v>103</v>
      </c>
      <c r="D233" s="113">
        <v>0.58699999999999997</v>
      </c>
      <c r="F233" s="115">
        <v>42881</v>
      </c>
    </row>
    <row r="234" spans="1:6">
      <c r="A234" s="113" t="b">
        <f t="shared" si="3"/>
        <v>0</v>
      </c>
      <c r="B234" s="113" t="s">
        <v>1181</v>
      </c>
      <c r="C234" s="113">
        <v>103</v>
      </c>
      <c r="D234" s="113">
        <v>0.55800000000000005</v>
      </c>
      <c r="F234" s="115">
        <v>42881</v>
      </c>
    </row>
    <row r="235" spans="1:6">
      <c r="A235" s="113" t="b">
        <f t="shared" si="3"/>
        <v>0</v>
      </c>
      <c r="B235" s="113" t="s">
        <v>711</v>
      </c>
      <c r="C235" s="113">
        <v>103</v>
      </c>
      <c r="D235" s="113">
        <v>1.629</v>
      </c>
      <c r="F235" s="115">
        <v>42881</v>
      </c>
    </row>
    <row r="236" spans="1:6">
      <c r="A236" s="113" t="b">
        <f t="shared" si="3"/>
        <v>0</v>
      </c>
      <c r="B236" s="113" t="s">
        <v>647</v>
      </c>
      <c r="C236" s="113">
        <v>103</v>
      </c>
      <c r="D236" s="113">
        <v>1.6919999999999999</v>
      </c>
      <c r="F236" s="115">
        <v>42881</v>
      </c>
    </row>
    <row r="237" spans="1:6">
      <c r="A237" s="113" t="b">
        <f t="shared" si="3"/>
        <v>0</v>
      </c>
      <c r="B237" s="113" t="s">
        <v>1337</v>
      </c>
      <c r="C237" s="113">
        <v>104</v>
      </c>
      <c r="D237" s="113">
        <v>0.63500000000000001</v>
      </c>
      <c r="F237" s="115">
        <v>42881</v>
      </c>
    </row>
    <row r="238" spans="1:6">
      <c r="A238" s="113" t="b">
        <f t="shared" si="3"/>
        <v>0</v>
      </c>
      <c r="B238" s="113" t="s">
        <v>1244</v>
      </c>
      <c r="C238" s="113">
        <v>104</v>
      </c>
      <c r="D238" s="113">
        <v>0.72499999999999998</v>
      </c>
      <c r="F238" s="115">
        <v>42878</v>
      </c>
    </row>
    <row r="239" spans="1:6">
      <c r="A239" s="113" t="b">
        <f t="shared" si="3"/>
        <v>0</v>
      </c>
      <c r="B239" s="113" t="s">
        <v>1169</v>
      </c>
      <c r="C239" s="113">
        <v>104</v>
      </c>
      <c r="D239" s="113">
        <v>0.61</v>
      </c>
      <c r="F239" s="115">
        <v>42878</v>
      </c>
    </row>
    <row r="240" spans="1:6">
      <c r="A240" s="113" t="b">
        <f t="shared" si="3"/>
        <v>0</v>
      </c>
      <c r="B240" s="113" t="s">
        <v>974</v>
      </c>
      <c r="C240" s="113">
        <v>104</v>
      </c>
      <c r="D240" s="113">
        <v>1.4750000000000001</v>
      </c>
      <c r="F240" s="115">
        <v>42881</v>
      </c>
    </row>
    <row r="241" spans="1:8">
      <c r="A241" s="113" t="b">
        <f t="shared" si="3"/>
        <v>0</v>
      </c>
      <c r="B241" s="113" t="s">
        <v>852</v>
      </c>
      <c r="C241" s="113">
        <v>104</v>
      </c>
      <c r="D241" s="113">
        <v>1.512</v>
      </c>
      <c r="F241" s="115">
        <v>42881</v>
      </c>
      <c r="H241" s="113" t="s">
        <v>2066</v>
      </c>
    </row>
    <row r="242" spans="1:8">
      <c r="A242" s="113" t="b">
        <f t="shared" si="3"/>
        <v>0</v>
      </c>
      <c r="B242" s="113" t="s">
        <v>666</v>
      </c>
      <c r="C242" s="113">
        <v>104</v>
      </c>
      <c r="D242" s="113">
        <v>1.4970000000000001</v>
      </c>
      <c r="F242" s="115">
        <v>42878</v>
      </c>
    </row>
    <row r="243" spans="1:8">
      <c r="A243" s="113" t="b">
        <f t="shared" si="3"/>
        <v>0</v>
      </c>
      <c r="B243" s="113" t="s">
        <v>564</v>
      </c>
      <c r="C243" s="113">
        <v>104</v>
      </c>
      <c r="D243" s="113">
        <v>1.4470000000000001</v>
      </c>
      <c r="E243" s="113" t="s">
        <v>2115</v>
      </c>
      <c r="F243" s="115">
        <v>42878</v>
      </c>
    </row>
    <row r="244" spans="1:8">
      <c r="A244" s="113" t="b">
        <f t="shared" si="3"/>
        <v>0</v>
      </c>
      <c r="B244" s="113" t="s">
        <v>524</v>
      </c>
      <c r="C244" s="113">
        <v>104</v>
      </c>
      <c r="D244" s="113">
        <v>0.64100000000000001</v>
      </c>
      <c r="F244" s="115">
        <v>42881</v>
      </c>
    </row>
    <row r="245" spans="1:8">
      <c r="A245" s="113" t="b">
        <f t="shared" si="3"/>
        <v>0</v>
      </c>
      <c r="B245" s="113" t="s">
        <v>1321</v>
      </c>
      <c r="C245" s="113">
        <v>105</v>
      </c>
      <c r="D245" s="113">
        <v>0.72399999999999998</v>
      </c>
      <c r="F245" s="115">
        <v>42879</v>
      </c>
    </row>
    <row r="246" spans="1:8">
      <c r="A246" s="113" t="b">
        <f t="shared" si="3"/>
        <v>0</v>
      </c>
      <c r="B246" s="113" t="s">
        <v>1189</v>
      </c>
      <c r="C246" s="113">
        <v>105</v>
      </c>
      <c r="D246" s="113">
        <v>0.626</v>
      </c>
      <c r="F246" s="115">
        <v>42879</v>
      </c>
    </row>
    <row r="247" spans="1:8">
      <c r="A247" s="113" t="b">
        <f t="shared" si="3"/>
        <v>0</v>
      </c>
      <c r="B247" s="113" t="s">
        <v>601</v>
      </c>
      <c r="C247" s="113">
        <v>105</v>
      </c>
      <c r="D247" s="113">
        <v>1.8080000000000001</v>
      </c>
      <c r="F247" s="115">
        <v>42879</v>
      </c>
    </row>
    <row r="248" spans="1:8">
      <c r="A248" s="113" t="b">
        <f t="shared" si="3"/>
        <v>0</v>
      </c>
      <c r="B248" s="113" t="s">
        <v>593</v>
      </c>
      <c r="C248" s="113">
        <v>105</v>
      </c>
      <c r="D248" s="113">
        <v>1.859</v>
      </c>
      <c r="F248" s="115">
        <v>42879</v>
      </c>
    </row>
    <row r="249" spans="1:8">
      <c r="A249" s="113" t="b">
        <f t="shared" si="3"/>
        <v>0</v>
      </c>
      <c r="B249" s="113" t="s">
        <v>1374</v>
      </c>
      <c r="C249" s="113">
        <v>107</v>
      </c>
      <c r="D249" s="113">
        <v>0.67630000000000001</v>
      </c>
      <c r="F249" s="115">
        <v>43125</v>
      </c>
    </row>
    <row r="250" spans="1:8">
      <c r="A250" s="113" t="b">
        <f t="shared" si="3"/>
        <v>0</v>
      </c>
      <c r="B250" s="113" t="s">
        <v>1362</v>
      </c>
      <c r="C250" s="113">
        <v>107</v>
      </c>
      <c r="D250" s="113">
        <v>0.60899999999999999</v>
      </c>
      <c r="F250" s="115">
        <v>43125</v>
      </c>
    </row>
    <row r="251" spans="1:8">
      <c r="A251" s="113" t="b">
        <f t="shared" si="3"/>
        <v>0</v>
      </c>
      <c r="B251" s="113" t="s">
        <v>631</v>
      </c>
      <c r="C251" s="113">
        <v>107</v>
      </c>
      <c r="D251" s="113">
        <v>1.5944</v>
      </c>
      <c r="E251" s="113" t="s">
        <v>2088</v>
      </c>
      <c r="F251" s="115">
        <v>43125</v>
      </c>
    </row>
    <row r="252" spans="1:8">
      <c r="A252" s="113" t="b">
        <f t="shared" si="3"/>
        <v>0</v>
      </c>
      <c r="B252" s="113" t="s">
        <v>567</v>
      </c>
      <c r="C252" s="113">
        <v>107</v>
      </c>
      <c r="D252" s="113">
        <v>1.706</v>
      </c>
      <c r="F252" s="115">
        <v>43125</v>
      </c>
    </row>
    <row r="253" spans="1:8">
      <c r="A253" s="113" t="b">
        <f t="shared" si="3"/>
        <v>0</v>
      </c>
      <c r="B253" s="185" t="s">
        <v>1205</v>
      </c>
      <c r="C253" s="113">
        <v>108</v>
      </c>
      <c r="D253" s="113">
        <v>0.57699999999999996</v>
      </c>
      <c r="F253" s="115">
        <v>42881</v>
      </c>
    </row>
    <row r="254" spans="1:8">
      <c r="A254" s="113" t="b">
        <f t="shared" si="3"/>
        <v>0</v>
      </c>
      <c r="B254" s="113" t="s">
        <v>1167</v>
      </c>
      <c r="C254" s="113">
        <v>108</v>
      </c>
      <c r="D254" s="113">
        <v>0.67200000000000004</v>
      </c>
      <c r="F254" s="115">
        <v>42881</v>
      </c>
    </row>
    <row r="255" spans="1:8">
      <c r="A255" s="113" t="b">
        <f t="shared" si="3"/>
        <v>0</v>
      </c>
      <c r="B255" s="113" t="s">
        <v>632</v>
      </c>
      <c r="C255" s="113">
        <v>108</v>
      </c>
      <c r="D255" s="113">
        <v>1.6739999999999999</v>
      </c>
      <c r="F255" s="115">
        <v>42881</v>
      </c>
    </row>
    <row r="256" spans="1:8">
      <c r="A256" s="113" t="b">
        <f t="shared" si="3"/>
        <v>0</v>
      </c>
      <c r="B256" s="113" t="s">
        <v>1133</v>
      </c>
      <c r="C256" s="113">
        <v>108</v>
      </c>
      <c r="D256" s="113">
        <v>1.536</v>
      </c>
      <c r="F256" s="115">
        <v>42881</v>
      </c>
    </row>
    <row r="257" spans="1:8">
      <c r="A257" s="113" t="b">
        <f t="shared" ref="A257:A320" si="4">COUNTIF($B$2:$B$840, B257)&gt;1</f>
        <v>0</v>
      </c>
      <c r="B257" s="113" t="s">
        <v>1346</v>
      </c>
      <c r="C257" s="113">
        <v>109</v>
      </c>
      <c r="D257" s="113">
        <v>0.63019999999999998</v>
      </c>
      <c r="F257" s="115">
        <v>43125</v>
      </c>
    </row>
    <row r="258" spans="1:8">
      <c r="A258" s="113" t="b">
        <f t="shared" si="4"/>
        <v>0</v>
      </c>
      <c r="B258" s="113" t="s">
        <v>1338</v>
      </c>
      <c r="C258" s="113">
        <v>109</v>
      </c>
      <c r="D258" s="113">
        <v>0.65500000000000003</v>
      </c>
      <c r="F258" s="115">
        <v>42881</v>
      </c>
    </row>
    <row r="259" spans="1:8">
      <c r="A259" s="113" t="b">
        <f t="shared" si="4"/>
        <v>0</v>
      </c>
      <c r="B259" s="113" t="s">
        <v>1173</v>
      </c>
      <c r="C259" s="113">
        <v>109</v>
      </c>
      <c r="D259" s="113">
        <v>0.67900000000000005</v>
      </c>
      <c r="F259" s="115">
        <v>42881</v>
      </c>
    </row>
    <row r="260" spans="1:8">
      <c r="A260" s="113" t="b">
        <f t="shared" si="4"/>
        <v>0</v>
      </c>
      <c r="B260" s="113" t="s">
        <v>1163</v>
      </c>
      <c r="C260" s="113">
        <v>109</v>
      </c>
      <c r="D260" s="113">
        <v>0.64870000000000005</v>
      </c>
      <c r="F260" s="115">
        <v>43125</v>
      </c>
    </row>
    <row r="261" spans="1:8">
      <c r="A261" s="113" t="b">
        <f t="shared" si="4"/>
        <v>0</v>
      </c>
      <c r="B261" s="113" t="s">
        <v>1108</v>
      </c>
      <c r="C261" s="113">
        <v>109</v>
      </c>
      <c r="D261" s="113">
        <v>1.5922000000000001</v>
      </c>
      <c r="F261" s="115">
        <v>43125</v>
      </c>
    </row>
    <row r="262" spans="1:8">
      <c r="A262" s="113" t="b">
        <f t="shared" si="4"/>
        <v>0</v>
      </c>
      <c r="B262" s="113" t="s">
        <v>802</v>
      </c>
      <c r="C262" s="113">
        <v>109</v>
      </c>
      <c r="D262" s="113">
        <v>1.6160000000000001</v>
      </c>
      <c r="F262" s="115">
        <v>42881</v>
      </c>
    </row>
    <row r="263" spans="1:8">
      <c r="A263" s="113" t="b">
        <f t="shared" si="4"/>
        <v>0</v>
      </c>
      <c r="B263" s="116" t="s">
        <v>2060</v>
      </c>
      <c r="C263" s="113">
        <v>109</v>
      </c>
      <c r="D263" s="113">
        <v>1.667</v>
      </c>
      <c r="F263" s="115">
        <v>42881</v>
      </c>
      <c r="H263" s="116" t="s">
        <v>2066</v>
      </c>
    </row>
    <row r="264" spans="1:8">
      <c r="A264" s="113" t="b">
        <f t="shared" si="4"/>
        <v>0</v>
      </c>
      <c r="B264" s="113" t="s">
        <v>589</v>
      </c>
      <c r="C264" s="113">
        <v>109</v>
      </c>
      <c r="D264" s="113">
        <v>1.7532000000000001</v>
      </c>
      <c r="F264" s="115">
        <v>43125</v>
      </c>
    </row>
    <row r="265" spans="1:8">
      <c r="A265" s="113" t="b">
        <f t="shared" si="4"/>
        <v>0</v>
      </c>
      <c r="B265" s="113" t="s">
        <v>1669</v>
      </c>
      <c r="C265" s="113">
        <v>111</v>
      </c>
      <c r="D265" s="113">
        <v>0.66200000000000003</v>
      </c>
      <c r="E265" s="113" t="s">
        <v>2051</v>
      </c>
      <c r="F265" s="115">
        <v>42879</v>
      </c>
    </row>
    <row r="266" spans="1:8">
      <c r="A266" s="113" t="b">
        <f t="shared" si="4"/>
        <v>0</v>
      </c>
      <c r="B266" s="113" t="s">
        <v>1355</v>
      </c>
      <c r="C266" s="113">
        <v>111</v>
      </c>
      <c r="D266" s="113">
        <v>0.621</v>
      </c>
      <c r="F266" s="115">
        <v>42879</v>
      </c>
    </row>
    <row r="267" spans="1:8">
      <c r="A267" s="113" t="b">
        <f t="shared" si="4"/>
        <v>0</v>
      </c>
      <c r="B267" s="113" t="s">
        <v>654</v>
      </c>
      <c r="C267" s="113">
        <v>111</v>
      </c>
      <c r="D267" s="113">
        <v>1.609</v>
      </c>
      <c r="F267" s="115">
        <v>42879</v>
      </c>
    </row>
    <row r="268" spans="1:8">
      <c r="A268" s="113" t="b">
        <f t="shared" si="4"/>
        <v>0</v>
      </c>
      <c r="B268" s="113" t="s">
        <v>636</v>
      </c>
      <c r="C268" s="113">
        <v>111</v>
      </c>
      <c r="D268" s="113">
        <v>1.673</v>
      </c>
      <c r="F268" s="115">
        <v>42879</v>
      </c>
    </row>
    <row r="269" spans="1:8">
      <c r="A269" s="113" t="b">
        <f t="shared" si="4"/>
        <v>0</v>
      </c>
      <c r="B269" t="s">
        <v>1198</v>
      </c>
      <c r="C269" s="113">
        <v>112</v>
      </c>
      <c r="D269" s="113">
        <v>0.69799999999999995</v>
      </c>
      <c r="F269" s="115">
        <v>42878</v>
      </c>
    </row>
    <row r="270" spans="1:8">
      <c r="A270" s="113" t="b">
        <f t="shared" si="4"/>
        <v>0</v>
      </c>
      <c r="B270" s="113" t="s">
        <v>1151</v>
      </c>
      <c r="C270" s="113">
        <v>112</v>
      </c>
      <c r="D270" s="113">
        <v>0.71899999999999997</v>
      </c>
      <c r="E270" s="113" t="s">
        <v>2071</v>
      </c>
      <c r="F270" s="115">
        <v>42878</v>
      </c>
    </row>
    <row r="271" spans="1:8">
      <c r="A271" s="113" t="b">
        <f t="shared" si="4"/>
        <v>0</v>
      </c>
      <c r="B271" s="113" t="s">
        <v>1100</v>
      </c>
      <c r="C271" s="113">
        <v>112</v>
      </c>
      <c r="D271" s="113">
        <v>1.6910000000000001</v>
      </c>
      <c r="F271" s="115">
        <v>42878</v>
      </c>
    </row>
    <row r="272" spans="1:8">
      <c r="A272" s="113" t="b">
        <f t="shared" si="4"/>
        <v>0</v>
      </c>
      <c r="B272" s="113" t="s">
        <v>611</v>
      </c>
      <c r="C272" s="113">
        <v>112</v>
      </c>
      <c r="D272" s="113">
        <v>1.627</v>
      </c>
      <c r="F272" s="115">
        <v>42878</v>
      </c>
    </row>
    <row r="273" spans="1:6">
      <c r="A273" t="b">
        <f t="shared" si="4"/>
        <v>0</v>
      </c>
      <c r="B273" t="s">
        <v>1326</v>
      </c>
      <c r="C273" s="113">
        <v>113</v>
      </c>
      <c r="D273" s="113">
        <v>0.61099999999999999</v>
      </c>
      <c r="F273" s="115">
        <v>42878</v>
      </c>
    </row>
    <row r="274" spans="1:6">
      <c r="A274" s="113" t="b">
        <f t="shared" si="4"/>
        <v>0</v>
      </c>
      <c r="B274" s="113" t="s">
        <v>1281</v>
      </c>
      <c r="C274" s="113">
        <v>113</v>
      </c>
      <c r="D274" s="113">
        <v>0.70799999999999996</v>
      </c>
      <c r="F274" s="115">
        <v>42878</v>
      </c>
    </row>
    <row r="275" spans="1:6">
      <c r="A275" s="113" t="b">
        <f t="shared" si="4"/>
        <v>0</v>
      </c>
      <c r="B275" s="113" t="s">
        <v>713</v>
      </c>
      <c r="C275" s="113">
        <v>113</v>
      </c>
      <c r="D275" s="113">
        <v>1.768</v>
      </c>
      <c r="F275" s="115">
        <v>42878</v>
      </c>
    </row>
    <row r="276" spans="1:6">
      <c r="A276" s="116" t="b">
        <f t="shared" si="4"/>
        <v>1</v>
      </c>
      <c r="B276" s="116" t="s">
        <v>563</v>
      </c>
      <c r="C276" s="113">
        <v>113</v>
      </c>
      <c r="D276" s="113">
        <v>1.421</v>
      </c>
      <c r="F276" s="115">
        <v>42878</v>
      </c>
    </row>
    <row r="277" spans="1:6">
      <c r="A277" s="113" t="b">
        <f t="shared" si="4"/>
        <v>0</v>
      </c>
      <c r="B277" s="182" t="s">
        <v>1247</v>
      </c>
      <c r="C277" s="113">
        <v>114</v>
      </c>
      <c r="D277" s="113">
        <v>0.64300000000000002</v>
      </c>
      <c r="F277" s="115">
        <v>42878</v>
      </c>
    </row>
    <row r="278" spans="1:6">
      <c r="A278" s="113" t="b">
        <f t="shared" si="4"/>
        <v>0</v>
      </c>
      <c r="B278" s="113" t="s">
        <v>1161</v>
      </c>
      <c r="C278" s="113">
        <v>114</v>
      </c>
      <c r="D278" s="113">
        <v>0.65700000000000003</v>
      </c>
      <c r="F278" s="115">
        <v>42878</v>
      </c>
    </row>
    <row r="279" spans="1:6">
      <c r="A279" s="113" t="b">
        <f t="shared" si="4"/>
        <v>0</v>
      </c>
      <c r="B279" s="113" t="s">
        <v>1104</v>
      </c>
      <c r="C279" s="113">
        <v>114</v>
      </c>
      <c r="D279" s="113">
        <v>1.504</v>
      </c>
      <c r="F279" s="115">
        <v>42878</v>
      </c>
    </row>
    <row r="280" spans="1:6">
      <c r="A280" s="113" t="b">
        <f t="shared" si="4"/>
        <v>0</v>
      </c>
      <c r="B280" s="113" t="s">
        <v>539</v>
      </c>
      <c r="C280" s="113">
        <v>114</v>
      </c>
      <c r="D280" s="113">
        <v>2.7930000000000001</v>
      </c>
      <c r="E280" s="113" t="s">
        <v>2071</v>
      </c>
      <c r="F280" s="115">
        <v>42878</v>
      </c>
    </row>
    <row r="281" spans="1:6">
      <c r="A281" s="113" t="b">
        <f t="shared" si="4"/>
        <v>0</v>
      </c>
      <c r="B281" s="113" t="s">
        <v>1357</v>
      </c>
      <c r="C281" s="113">
        <v>115</v>
      </c>
      <c r="D281" s="113">
        <v>0.63400000000000001</v>
      </c>
      <c r="F281" s="115">
        <v>43125</v>
      </c>
    </row>
    <row r="282" spans="1:6">
      <c r="A282" s="113" t="b">
        <f t="shared" si="4"/>
        <v>0</v>
      </c>
      <c r="B282" s="113" t="s">
        <v>1272</v>
      </c>
      <c r="C282" s="113">
        <v>115</v>
      </c>
      <c r="D282" s="113">
        <v>0.73709999999999998</v>
      </c>
      <c r="F282" s="115">
        <v>43125</v>
      </c>
    </row>
    <row r="283" spans="1:6">
      <c r="A283" s="113" t="b">
        <f t="shared" si="4"/>
        <v>0</v>
      </c>
      <c r="B283" s="113" t="s">
        <v>619</v>
      </c>
      <c r="C283" s="113">
        <v>115</v>
      </c>
      <c r="D283" s="113">
        <v>1.401</v>
      </c>
      <c r="F283" s="115">
        <v>43125</v>
      </c>
    </row>
    <row r="284" spans="1:6">
      <c r="A284" s="113" t="b">
        <f t="shared" si="4"/>
        <v>0</v>
      </c>
      <c r="B284" s="113" t="s">
        <v>588</v>
      </c>
      <c r="C284" s="113">
        <v>115</v>
      </c>
      <c r="D284" s="113">
        <v>0.99990000000000001</v>
      </c>
      <c r="E284" s="118" t="s">
        <v>2111</v>
      </c>
      <c r="F284" s="115">
        <v>43125</v>
      </c>
    </row>
    <row r="285" spans="1:6">
      <c r="A285" s="113" t="b">
        <f t="shared" si="4"/>
        <v>0</v>
      </c>
      <c r="B285" s="113" t="s">
        <v>1570</v>
      </c>
      <c r="C285" s="113">
        <v>116</v>
      </c>
      <c r="D285" s="113">
        <v>1.4859</v>
      </c>
      <c r="F285" s="115">
        <v>43125</v>
      </c>
    </row>
    <row r="286" spans="1:6">
      <c r="A286" s="113" t="b">
        <f t="shared" si="4"/>
        <v>0</v>
      </c>
      <c r="B286" s="113" t="s">
        <v>1487</v>
      </c>
      <c r="C286" s="113">
        <v>116</v>
      </c>
      <c r="D286" s="113">
        <v>0.61660000000000004</v>
      </c>
      <c r="F286" s="115">
        <v>43125</v>
      </c>
    </row>
    <row r="287" spans="1:6">
      <c r="A287" s="113" t="b">
        <f t="shared" si="4"/>
        <v>0</v>
      </c>
      <c r="B287" s="113" t="s">
        <v>1153</v>
      </c>
      <c r="C287" s="113">
        <v>116</v>
      </c>
      <c r="D287" s="113">
        <v>0.67869999999999997</v>
      </c>
      <c r="F287" s="115">
        <v>43125</v>
      </c>
    </row>
    <row r="288" spans="1:6">
      <c r="A288" s="113" t="b">
        <f t="shared" si="4"/>
        <v>0</v>
      </c>
      <c r="B288" s="113" t="s">
        <v>682</v>
      </c>
      <c r="C288" s="113">
        <v>116</v>
      </c>
      <c r="D288" s="113">
        <v>0.68710000000000004</v>
      </c>
      <c r="E288" s="113" t="s">
        <v>2080</v>
      </c>
      <c r="F288" s="115">
        <v>43125</v>
      </c>
    </row>
    <row r="289" spans="1:6">
      <c r="A289" s="113" t="b">
        <f t="shared" si="4"/>
        <v>0</v>
      </c>
      <c r="B289" s="182" t="s">
        <v>1261</v>
      </c>
      <c r="C289" s="113">
        <v>117</v>
      </c>
      <c r="D289" s="113">
        <v>0.79800000000000004</v>
      </c>
      <c r="E289" s="113" t="s">
        <v>2071</v>
      </c>
      <c r="F289" s="115">
        <v>42878</v>
      </c>
    </row>
    <row r="290" spans="1:6">
      <c r="A290" s="113" t="b">
        <f t="shared" si="4"/>
        <v>0</v>
      </c>
      <c r="B290" s="113" t="s">
        <v>1149</v>
      </c>
      <c r="C290" s="113">
        <v>117</v>
      </c>
      <c r="D290" s="113">
        <v>0.621</v>
      </c>
      <c r="F290" s="115">
        <v>42878</v>
      </c>
    </row>
    <row r="291" spans="1:6">
      <c r="A291" s="113" t="b">
        <f t="shared" si="4"/>
        <v>0</v>
      </c>
      <c r="B291" s="113" t="s">
        <v>630</v>
      </c>
      <c r="C291" s="113">
        <v>117</v>
      </c>
      <c r="D291" s="113">
        <v>0.39700000000000002</v>
      </c>
      <c r="E291" s="113" t="s">
        <v>2084</v>
      </c>
      <c r="F291" s="115">
        <v>42878</v>
      </c>
    </row>
    <row r="292" spans="1:6">
      <c r="A292" s="113" t="b">
        <f t="shared" si="4"/>
        <v>0</v>
      </c>
      <c r="B292" s="113" t="s">
        <v>576</v>
      </c>
      <c r="C292" s="113">
        <v>117</v>
      </c>
      <c r="D292" s="113">
        <v>1.343</v>
      </c>
      <c r="F292" s="115">
        <v>42878</v>
      </c>
    </row>
    <row r="293" spans="1:6">
      <c r="A293" s="113" t="b">
        <f t="shared" si="4"/>
        <v>0</v>
      </c>
      <c r="B293" s="113" t="s">
        <v>1369</v>
      </c>
      <c r="C293" s="113">
        <v>118</v>
      </c>
      <c r="D293" s="113">
        <v>0.56799999999999995</v>
      </c>
      <c r="F293" s="115">
        <v>42879</v>
      </c>
    </row>
    <row r="294" spans="1:6">
      <c r="A294" s="113" t="b">
        <f t="shared" si="4"/>
        <v>0</v>
      </c>
      <c r="B294" s="298" t="s">
        <v>1259</v>
      </c>
      <c r="C294" s="113">
        <v>118</v>
      </c>
      <c r="D294" s="113">
        <v>0.64600000000000002</v>
      </c>
      <c r="F294" s="115">
        <v>42879</v>
      </c>
    </row>
    <row r="295" spans="1:6">
      <c r="A295" s="113" t="b">
        <f t="shared" si="4"/>
        <v>0</v>
      </c>
      <c r="B295" s="113" t="s">
        <v>646</v>
      </c>
      <c r="C295" s="113">
        <v>118</v>
      </c>
      <c r="D295" s="113">
        <v>1.468</v>
      </c>
      <c r="F295" s="115">
        <v>42879</v>
      </c>
    </row>
    <row r="296" spans="1:6">
      <c r="A296" s="113" t="b">
        <f t="shared" si="4"/>
        <v>0</v>
      </c>
      <c r="B296" s="113" t="s">
        <v>597</v>
      </c>
      <c r="C296" s="113">
        <v>118</v>
      </c>
      <c r="D296" s="113">
        <v>1.599</v>
      </c>
      <c r="F296" s="115">
        <v>42879</v>
      </c>
    </row>
    <row r="297" spans="1:6">
      <c r="A297" s="113" t="b">
        <f t="shared" si="4"/>
        <v>0</v>
      </c>
      <c r="B297" s="113" t="s">
        <v>1393</v>
      </c>
      <c r="C297" s="113">
        <v>119</v>
      </c>
      <c r="D297" s="113">
        <v>0.70099999999999996</v>
      </c>
      <c r="E297"/>
      <c r="F297" s="115">
        <v>42881</v>
      </c>
    </row>
    <row r="298" spans="1:6">
      <c r="A298" s="113" t="b">
        <f t="shared" si="4"/>
        <v>0</v>
      </c>
      <c r="B298" s="113" t="s">
        <v>1248</v>
      </c>
      <c r="C298" s="113">
        <v>119</v>
      </c>
      <c r="D298" s="113">
        <v>0.65200000000000002</v>
      </c>
      <c r="E298"/>
      <c r="F298" s="115">
        <v>42881</v>
      </c>
    </row>
    <row r="299" spans="1:6">
      <c r="A299" s="113" t="b">
        <f t="shared" si="4"/>
        <v>0</v>
      </c>
      <c r="B299" s="113" t="s">
        <v>615</v>
      </c>
      <c r="C299" s="113">
        <v>119</v>
      </c>
      <c r="D299" s="113">
        <v>1.3</v>
      </c>
      <c r="E299"/>
      <c r="F299" s="115">
        <v>42881</v>
      </c>
    </row>
    <row r="300" spans="1:6">
      <c r="A300" s="113" t="b">
        <f t="shared" si="4"/>
        <v>0</v>
      </c>
      <c r="B300" s="182" t="s">
        <v>557</v>
      </c>
      <c r="C300" s="113">
        <v>119</v>
      </c>
      <c r="D300" s="113">
        <v>0.435</v>
      </c>
      <c r="E300"/>
      <c r="F300" s="115">
        <v>42881</v>
      </c>
    </row>
    <row r="301" spans="1:6">
      <c r="A301" s="113" t="b">
        <f t="shared" si="4"/>
        <v>0</v>
      </c>
      <c r="B301" s="113" t="s">
        <v>1352</v>
      </c>
      <c r="C301" s="113">
        <v>120</v>
      </c>
      <c r="D301" s="113">
        <v>0.55310000000000004</v>
      </c>
      <c r="F301" s="115">
        <v>43125</v>
      </c>
    </row>
    <row r="302" spans="1:6">
      <c r="A302" s="113" t="b">
        <f t="shared" si="4"/>
        <v>0</v>
      </c>
      <c r="B302" s="113" t="s">
        <v>1292</v>
      </c>
      <c r="C302" s="113">
        <v>120</v>
      </c>
      <c r="D302" s="113">
        <v>0.67110000000000003</v>
      </c>
      <c r="E302" s="113" t="s">
        <v>2109</v>
      </c>
      <c r="F302" s="115">
        <v>43125</v>
      </c>
    </row>
    <row r="303" spans="1:6">
      <c r="A303" s="113" t="b">
        <f t="shared" si="4"/>
        <v>0</v>
      </c>
      <c r="B303" s="113" t="s">
        <v>687</v>
      </c>
      <c r="C303" s="113">
        <v>120</v>
      </c>
      <c r="D303" s="113">
        <v>0.3876</v>
      </c>
      <c r="E303" s="113" t="s">
        <v>2108</v>
      </c>
      <c r="F303" s="115">
        <v>43125</v>
      </c>
    </row>
    <row r="304" spans="1:6">
      <c r="A304" s="113" t="b">
        <f t="shared" si="4"/>
        <v>0</v>
      </c>
      <c r="B304" s="113" t="s">
        <v>547</v>
      </c>
      <c r="C304" s="113">
        <v>120</v>
      </c>
      <c r="D304" s="113">
        <v>1.4142999999999999</v>
      </c>
      <c r="F304" s="115">
        <v>43125</v>
      </c>
    </row>
    <row r="305" spans="1:6">
      <c r="A305" s="113" t="b">
        <f t="shared" si="4"/>
        <v>0</v>
      </c>
      <c r="B305" s="113" t="s">
        <v>1384</v>
      </c>
      <c r="C305" s="113">
        <v>121</v>
      </c>
      <c r="D305" s="113">
        <v>0.63500000000000001</v>
      </c>
      <c r="F305" s="115">
        <v>42879</v>
      </c>
    </row>
    <row r="306" spans="1:6">
      <c r="A306" s="113" t="b">
        <f t="shared" si="4"/>
        <v>0</v>
      </c>
      <c r="B306" s="113" t="s">
        <v>1225</v>
      </c>
      <c r="C306" s="113">
        <v>121</v>
      </c>
      <c r="D306" s="113">
        <v>0.61199999999999999</v>
      </c>
      <c r="F306" s="115">
        <v>42879</v>
      </c>
    </row>
    <row r="307" spans="1:6">
      <c r="A307" s="113" t="b">
        <f t="shared" si="4"/>
        <v>0</v>
      </c>
      <c r="B307" s="113" t="s">
        <v>609</v>
      </c>
      <c r="C307" s="113">
        <v>121</v>
      </c>
      <c r="D307" s="113">
        <v>1.7050000000000001</v>
      </c>
      <c r="F307" s="115">
        <v>42879</v>
      </c>
    </row>
    <row r="308" spans="1:6">
      <c r="A308" s="113" t="b">
        <f t="shared" si="4"/>
        <v>0</v>
      </c>
      <c r="B308" s="185" t="s">
        <v>577</v>
      </c>
      <c r="C308" s="113">
        <v>121</v>
      </c>
      <c r="D308" s="113">
        <v>1.53</v>
      </c>
      <c r="F308" s="115">
        <v>42879</v>
      </c>
    </row>
    <row r="309" spans="1:6">
      <c r="A309" s="113" t="b">
        <f t="shared" si="4"/>
        <v>0</v>
      </c>
      <c r="B309" s="113" t="s">
        <v>1211</v>
      </c>
      <c r="C309" s="113">
        <v>122</v>
      </c>
      <c r="D309" s="113">
        <v>0.64200000000000002</v>
      </c>
      <c r="F309" s="115">
        <v>42878</v>
      </c>
    </row>
    <row r="310" spans="1:6">
      <c r="A310" s="113" t="b">
        <f t="shared" si="4"/>
        <v>0</v>
      </c>
      <c r="B310" s="113" t="s">
        <v>1190</v>
      </c>
      <c r="C310" s="113">
        <v>122</v>
      </c>
      <c r="D310" s="113">
        <v>0.76800000000000002</v>
      </c>
      <c r="E310" s="113" t="s">
        <v>2071</v>
      </c>
      <c r="F310" s="115">
        <v>42878</v>
      </c>
    </row>
    <row r="311" spans="1:6">
      <c r="A311" s="113" t="b">
        <f t="shared" si="4"/>
        <v>0</v>
      </c>
      <c r="B311" s="113" t="s">
        <v>1130</v>
      </c>
      <c r="C311" s="113">
        <v>122</v>
      </c>
      <c r="D311" s="113">
        <v>1.25</v>
      </c>
      <c r="F311" s="115">
        <v>42878</v>
      </c>
    </row>
    <row r="312" spans="1:6">
      <c r="A312" s="113" t="b">
        <f t="shared" si="4"/>
        <v>0</v>
      </c>
      <c r="B312" s="113" t="s">
        <v>712</v>
      </c>
      <c r="C312" s="113">
        <v>122</v>
      </c>
      <c r="D312" s="113">
        <v>1.2190000000000001</v>
      </c>
      <c r="F312" s="115">
        <v>42878</v>
      </c>
    </row>
    <row r="313" spans="1:6">
      <c r="A313" s="113" t="b">
        <f t="shared" si="4"/>
        <v>0</v>
      </c>
      <c r="B313" s="113" t="s">
        <v>1356</v>
      </c>
      <c r="C313">
        <v>123</v>
      </c>
      <c r="D313" s="113">
        <v>0.622</v>
      </c>
      <c r="F313" s="115">
        <v>42879</v>
      </c>
    </row>
    <row r="314" spans="1:6">
      <c r="A314" s="113" t="b">
        <f t="shared" si="4"/>
        <v>0</v>
      </c>
      <c r="B314" s="113" t="s">
        <v>1155</v>
      </c>
      <c r="C314">
        <v>123</v>
      </c>
      <c r="D314" s="113">
        <v>0.878</v>
      </c>
      <c r="F314" s="115">
        <v>42879</v>
      </c>
    </row>
    <row r="315" spans="1:6">
      <c r="A315" s="113" t="b">
        <f t="shared" si="4"/>
        <v>0</v>
      </c>
      <c r="B315" s="113" t="s">
        <v>675</v>
      </c>
      <c r="C315">
        <v>123</v>
      </c>
      <c r="D315" s="113">
        <v>1.5760000000000001</v>
      </c>
      <c r="F315" s="115">
        <v>42879</v>
      </c>
    </row>
    <row r="316" spans="1:6">
      <c r="A316" s="113" t="b">
        <f t="shared" si="4"/>
        <v>0</v>
      </c>
      <c r="B316" s="113" t="s">
        <v>1375</v>
      </c>
      <c r="C316" s="113">
        <v>124</v>
      </c>
      <c r="D316" s="113">
        <v>0.61299999999999999</v>
      </c>
      <c r="E316" s="113" t="s">
        <v>2058</v>
      </c>
      <c r="F316" s="115">
        <v>42881</v>
      </c>
    </row>
    <row r="317" spans="1:6">
      <c r="A317" s="113" t="b">
        <f t="shared" si="4"/>
        <v>0</v>
      </c>
      <c r="B317" s="113" t="s">
        <v>1368</v>
      </c>
      <c r="C317" s="113">
        <v>124</v>
      </c>
      <c r="D317" s="113">
        <v>0.61199999999999999</v>
      </c>
      <c r="F317" s="115">
        <v>42881</v>
      </c>
    </row>
    <row r="318" spans="1:6">
      <c r="A318" s="113" t="b">
        <f t="shared" si="4"/>
        <v>0</v>
      </c>
      <c r="B318" s="113" t="s">
        <v>1366</v>
      </c>
      <c r="C318" s="113">
        <v>124</v>
      </c>
      <c r="D318" s="113">
        <v>0.60499999999999998</v>
      </c>
      <c r="F318" s="115">
        <v>42881</v>
      </c>
    </row>
    <row r="319" spans="1:6">
      <c r="A319" s="113" t="b">
        <f t="shared" si="4"/>
        <v>0</v>
      </c>
      <c r="B319" s="113" t="s">
        <v>1188</v>
      </c>
      <c r="C319" s="113">
        <v>124</v>
      </c>
      <c r="D319" s="113">
        <v>0.84799999999999998</v>
      </c>
      <c r="F319" s="115">
        <v>42881</v>
      </c>
    </row>
    <row r="320" spans="1:6">
      <c r="A320" s="113" t="b">
        <f t="shared" si="4"/>
        <v>0</v>
      </c>
      <c r="B320" s="113" t="s">
        <v>1102</v>
      </c>
      <c r="C320" s="113">
        <v>124</v>
      </c>
      <c r="D320" s="113">
        <v>1.4910000000000001</v>
      </c>
      <c r="F320" s="115">
        <v>42881</v>
      </c>
    </row>
    <row r="321" spans="1:6">
      <c r="A321" s="113" t="b">
        <f t="shared" ref="A321:A384" si="5">COUNTIF($B$2:$B$840, B321)&gt;1</f>
        <v>0</v>
      </c>
      <c r="B321" s="113" t="s">
        <v>670</v>
      </c>
      <c r="C321" s="113">
        <v>124</v>
      </c>
      <c r="D321" s="113">
        <v>1.518</v>
      </c>
      <c r="F321" s="115">
        <v>42881</v>
      </c>
    </row>
    <row r="322" spans="1:6">
      <c r="A322" s="113" t="b">
        <f t="shared" si="5"/>
        <v>0</v>
      </c>
      <c r="B322" s="113" t="s">
        <v>656</v>
      </c>
      <c r="C322" s="113">
        <v>124</v>
      </c>
      <c r="D322" s="113">
        <v>1.839</v>
      </c>
      <c r="F322" s="115">
        <v>42881</v>
      </c>
    </row>
    <row r="323" spans="1:6">
      <c r="A323" s="113" t="b">
        <f t="shared" si="5"/>
        <v>0</v>
      </c>
      <c r="B323" s="113" t="s">
        <v>648</v>
      </c>
      <c r="C323" s="113">
        <v>124</v>
      </c>
      <c r="D323" s="113">
        <v>0.69099999999999995</v>
      </c>
      <c r="E323" s="113" t="s">
        <v>2061</v>
      </c>
      <c r="F323" s="115">
        <v>42881</v>
      </c>
    </row>
    <row r="324" spans="1:6">
      <c r="A324" s="113" t="b">
        <f t="shared" si="5"/>
        <v>0</v>
      </c>
      <c r="B324" s="113" t="s">
        <v>1310</v>
      </c>
      <c r="C324" s="113">
        <v>125</v>
      </c>
      <c r="D324" s="113">
        <v>0.60099999999999998</v>
      </c>
      <c r="F324" s="115">
        <v>42881</v>
      </c>
    </row>
    <row r="325" spans="1:6">
      <c r="A325" s="113" t="b">
        <f t="shared" si="5"/>
        <v>0</v>
      </c>
      <c r="B325" s="113" t="s">
        <v>1257</v>
      </c>
      <c r="C325" s="113">
        <v>125</v>
      </c>
      <c r="D325" s="113">
        <v>0.77200000000000002</v>
      </c>
      <c r="F325" s="115">
        <v>42881</v>
      </c>
    </row>
    <row r="326" spans="1:6">
      <c r="A326" s="113" t="b">
        <f t="shared" si="5"/>
        <v>0</v>
      </c>
      <c r="B326" s="113" t="s">
        <v>661</v>
      </c>
      <c r="C326" s="113">
        <v>125</v>
      </c>
      <c r="D326" s="113">
        <v>1.389</v>
      </c>
      <c r="F326" s="115">
        <v>42881</v>
      </c>
    </row>
    <row r="327" spans="1:6">
      <c r="A327" s="113" t="b">
        <f t="shared" si="5"/>
        <v>0</v>
      </c>
      <c r="B327" s="113" t="s">
        <v>581</v>
      </c>
      <c r="C327" s="113">
        <v>125</v>
      </c>
      <c r="D327" s="113">
        <v>1.254</v>
      </c>
      <c r="E327" s="113" t="s">
        <v>2058</v>
      </c>
      <c r="F327" s="115">
        <v>42881</v>
      </c>
    </row>
    <row r="328" spans="1:6">
      <c r="A328" s="113" t="b">
        <f t="shared" si="5"/>
        <v>0</v>
      </c>
      <c r="B328" s="113" t="s">
        <v>1301</v>
      </c>
      <c r="C328" s="113">
        <v>126</v>
      </c>
      <c r="D328" s="113">
        <v>0.67800000000000005</v>
      </c>
      <c r="E328" s="113" t="s">
        <v>2142</v>
      </c>
      <c r="F328" s="115">
        <v>42878</v>
      </c>
    </row>
    <row r="329" spans="1:6">
      <c r="A329" s="113" t="b">
        <f t="shared" si="5"/>
        <v>0</v>
      </c>
      <c r="B329" s="113" t="s">
        <v>1209</v>
      </c>
      <c r="C329" s="113">
        <v>126</v>
      </c>
      <c r="D329" s="113">
        <v>0.58499999999999996</v>
      </c>
      <c r="F329" s="115">
        <v>42878</v>
      </c>
    </row>
    <row r="330" spans="1:6">
      <c r="A330" s="113" t="b">
        <f t="shared" si="5"/>
        <v>0</v>
      </c>
      <c r="B330" s="113" t="s">
        <v>1086</v>
      </c>
      <c r="C330" s="113">
        <v>126</v>
      </c>
      <c r="D330" s="113">
        <v>1.4419999999999999</v>
      </c>
      <c r="F330" s="115">
        <v>42878</v>
      </c>
    </row>
    <row r="331" spans="1:6">
      <c r="A331" s="113" t="b">
        <f t="shared" si="5"/>
        <v>0</v>
      </c>
      <c r="B331" s="113" t="s">
        <v>579</v>
      </c>
      <c r="C331" s="113">
        <v>126</v>
      </c>
      <c r="D331" s="113">
        <v>0.17599999999999999</v>
      </c>
      <c r="E331" s="113" t="s">
        <v>2084</v>
      </c>
      <c r="F331" s="115">
        <v>42878</v>
      </c>
    </row>
    <row r="332" spans="1:6">
      <c r="A332" s="113" t="b">
        <f t="shared" si="5"/>
        <v>0</v>
      </c>
      <c r="B332" s="113" t="s">
        <v>1363</v>
      </c>
      <c r="C332" s="113">
        <v>127</v>
      </c>
      <c r="D332" s="113">
        <v>0.57699999999999996</v>
      </c>
      <c r="F332" s="115">
        <v>42879</v>
      </c>
    </row>
    <row r="333" spans="1:6">
      <c r="A333" s="113" t="b">
        <f t="shared" si="5"/>
        <v>0</v>
      </c>
      <c r="B333" s="113" t="s">
        <v>1152</v>
      </c>
      <c r="C333" s="113">
        <v>127</v>
      </c>
      <c r="D333" s="113">
        <v>0.59099999999999997</v>
      </c>
      <c r="F333" s="115">
        <v>42879</v>
      </c>
    </row>
    <row r="334" spans="1:6">
      <c r="A334" s="113" t="b">
        <f t="shared" si="5"/>
        <v>0</v>
      </c>
      <c r="B334" s="113" t="s">
        <v>717</v>
      </c>
      <c r="C334" s="113">
        <v>127</v>
      </c>
      <c r="D334" s="113">
        <v>1.552</v>
      </c>
      <c r="F334" s="115">
        <v>42879</v>
      </c>
    </row>
    <row r="335" spans="1:6">
      <c r="A335" s="113" t="b">
        <f t="shared" si="5"/>
        <v>0</v>
      </c>
      <c r="B335" s="185" t="s">
        <v>635</v>
      </c>
      <c r="C335" s="113">
        <v>127</v>
      </c>
      <c r="D335" s="113">
        <v>1.4710000000000001</v>
      </c>
      <c r="F335" s="115">
        <v>42879</v>
      </c>
    </row>
    <row r="336" spans="1:6">
      <c r="A336" s="113" t="b">
        <f t="shared" si="5"/>
        <v>0</v>
      </c>
      <c r="B336" s="185" t="s">
        <v>1217</v>
      </c>
      <c r="C336" s="113">
        <v>128</v>
      </c>
      <c r="D336" s="113">
        <v>0.57199999999999995</v>
      </c>
      <c r="F336" s="115">
        <v>42879</v>
      </c>
    </row>
    <row r="337" spans="1:6">
      <c r="A337" s="113" t="b">
        <f t="shared" si="5"/>
        <v>0</v>
      </c>
      <c r="B337" s="113" t="s">
        <v>1216</v>
      </c>
      <c r="C337" s="113">
        <v>128</v>
      </c>
      <c r="D337" s="113">
        <v>0.54500000000000004</v>
      </c>
      <c r="F337" s="115">
        <v>42879</v>
      </c>
    </row>
    <row r="338" spans="1:6">
      <c r="A338" s="113" t="b">
        <f t="shared" si="5"/>
        <v>0</v>
      </c>
      <c r="B338" s="113" t="s">
        <v>723</v>
      </c>
      <c r="C338" s="113">
        <v>128</v>
      </c>
      <c r="D338" s="113">
        <v>1.4119999999999999</v>
      </c>
      <c r="F338" s="115">
        <v>42879</v>
      </c>
    </row>
    <row r="339" spans="1:6">
      <c r="A339" s="113" t="b">
        <f t="shared" si="5"/>
        <v>0</v>
      </c>
      <c r="B339" s="113" t="s">
        <v>587</v>
      </c>
      <c r="C339" s="113">
        <v>128</v>
      </c>
      <c r="D339" s="113">
        <v>2.5259999999999998</v>
      </c>
      <c r="E339" s="113" t="s">
        <v>2071</v>
      </c>
      <c r="F339" s="115">
        <v>42879</v>
      </c>
    </row>
    <row r="340" spans="1:6">
      <c r="A340" s="113" t="b">
        <f t="shared" si="5"/>
        <v>0</v>
      </c>
      <c r="B340" s="113" t="s">
        <v>1231</v>
      </c>
      <c r="C340" s="113">
        <v>129</v>
      </c>
      <c r="D340" s="113">
        <v>0.59719999999999995</v>
      </c>
      <c r="F340" s="115">
        <v>43125</v>
      </c>
    </row>
    <row r="341" spans="1:6">
      <c r="A341" s="113" t="b">
        <f t="shared" si="5"/>
        <v>0</v>
      </c>
      <c r="B341" s="113" t="s">
        <v>1162</v>
      </c>
      <c r="C341" s="113">
        <v>129</v>
      </c>
      <c r="D341" s="113">
        <v>0.59440000000000004</v>
      </c>
      <c r="F341" s="115">
        <v>43125</v>
      </c>
    </row>
    <row r="342" spans="1:6">
      <c r="A342" s="113" t="b">
        <f t="shared" si="5"/>
        <v>0</v>
      </c>
      <c r="B342" s="113" t="s">
        <v>1095</v>
      </c>
      <c r="C342" s="113">
        <v>129</v>
      </c>
      <c r="D342" s="113">
        <v>0.48970000000000002</v>
      </c>
      <c r="E342" s="113" t="s">
        <v>2081</v>
      </c>
      <c r="F342" s="115">
        <v>43125</v>
      </c>
    </row>
    <row r="343" spans="1:6">
      <c r="A343" s="113" t="b">
        <f t="shared" si="5"/>
        <v>0</v>
      </c>
      <c r="B343" s="113" t="s">
        <v>621</v>
      </c>
      <c r="C343" s="113">
        <v>129</v>
      </c>
      <c r="D343" s="113">
        <v>1.5878000000000001</v>
      </c>
      <c r="F343" s="115">
        <v>43125</v>
      </c>
    </row>
    <row r="344" spans="1:6">
      <c r="A344" s="113" t="b">
        <f t="shared" si="5"/>
        <v>0</v>
      </c>
      <c r="B344" s="185" t="s">
        <v>1342</v>
      </c>
      <c r="C344" s="113">
        <v>130</v>
      </c>
      <c r="D344" s="113">
        <v>0.56599999999999995</v>
      </c>
      <c r="F344" s="115">
        <v>42879</v>
      </c>
    </row>
    <row r="345" spans="1:6">
      <c r="A345" s="113" t="b">
        <f t="shared" si="5"/>
        <v>0</v>
      </c>
      <c r="B345" s="113" t="s">
        <v>1220</v>
      </c>
      <c r="C345" s="113">
        <v>130</v>
      </c>
      <c r="D345" s="113">
        <v>0.54</v>
      </c>
      <c r="F345" s="115">
        <v>42879</v>
      </c>
    </row>
    <row r="346" spans="1:6">
      <c r="A346" s="113" t="b">
        <f t="shared" si="5"/>
        <v>0</v>
      </c>
      <c r="B346" s="113" t="s">
        <v>708</v>
      </c>
      <c r="C346" s="113">
        <v>130</v>
      </c>
      <c r="D346" s="113">
        <v>1.5069999999999999</v>
      </c>
      <c r="F346" s="115">
        <v>42879</v>
      </c>
    </row>
    <row r="347" spans="1:6">
      <c r="A347" s="113" t="b">
        <f t="shared" si="5"/>
        <v>0</v>
      </c>
      <c r="B347" s="113" t="s">
        <v>556</v>
      </c>
      <c r="C347" s="113">
        <v>130</v>
      </c>
      <c r="D347" s="113">
        <v>1.6379999999999999</v>
      </c>
      <c r="F347" s="115">
        <v>42879</v>
      </c>
    </row>
    <row r="348" spans="1:6">
      <c r="A348" s="113" t="b">
        <f t="shared" si="5"/>
        <v>0</v>
      </c>
      <c r="B348" s="113" t="s">
        <v>1304</v>
      </c>
      <c r="C348" s="113">
        <v>131</v>
      </c>
      <c r="D348" s="113">
        <v>0.6613</v>
      </c>
      <c r="E348" s="113" t="s">
        <v>2104</v>
      </c>
      <c r="F348" s="115">
        <v>43125</v>
      </c>
    </row>
    <row r="349" spans="1:6">
      <c r="A349" s="113" t="b">
        <f t="shared" si="5"/>
        <v>0</v>
      </c>
      <c r="B349" s="113" t="s">
        <v>1282</v>
      </c>
      <c r="C349" s="113">
        <v>131</v>
      </c>
      <c r="D349" s="113">
        <v>0.62819999999999998</v>
      </c>
      <c r="F349" s="115">
        <v>43125</v>
      </c>
    </row>
    <row r="350" spans="1:6">
      <c r="A350" s="113" t="b">
        <f t="shared" si="5"/>
        <v>0</v>
      </c>
      <c r="B350" s="113" t="s">
        <v>665</v>
      </c>
      <c r="C350" s="113">
        <v>131</v>
      </c>
      <c r="D350" s="113">
        <v>0.64019999999999999</v>
      </c>
      <c r="E350" s="113" t="s">
        <v>2103</v>
      </c>
      <c r="F350" s="115">
        <v>43125</v>
      </c>
    </row>
    <row r="351" spans="1:6">
      <c r="A351" s="113" t="b">
        <f t="shared" si="5"/>
        <v>0</v>
      </c>
      <c r="B351" s="113" t="s">
        <v>549</v>
      </c>
      <c r="C351" s="113">
        <v>131</v>
      </c>
      <c r="D351" s="113">
        <v>1.6073999999999999</v>
      </c>
      <c r="F351" s="115">
        <v>43125</v>
      </c>
    </row>
    <row r="352" spans="1:6">
      <c r="A352" s="113" t="b">
        <f t="shared" si="5"/>
        <v>0</v>
      </c>
      <c r="B352" s="113" t="s">
        <v>1325</v>
      </c>
      <c r="C352" s="113">
        <v>132</v>
      </c>
      <c r="D352" s="113">
        <v>0.56820000000000004</v>
      </c>
      <c r="E352" s="113" t="s">
        <v>2106</v>
      </c>
      <c r="F352" s="115">
        <v>43125</v>
      </c>
    </row>
    <row r="353" spans="1:6">
      <c r="A353" s="113" t="b">
        <f t="shared" si="5"/>
        <v>0</v>
      </c>
      <c r="B353" s="113" t="s">
        <v>1271</v>
      </c>
      <c r="C353" s="113">
        <v>132</v>
      </c>
      <c r="D353" s="113">
        <v>0.63490000000000002</v>
      </c>
      <c r="F353" s="115">
        <v>43125</v>
      </c>
    </row>
    <row r="354" spans="1:6">
      <c r="A354" s="113" t="b">
        <f t="shared" si="5"/>
        <v>0</v>
      </c>
      <c r="B354" s="113" t="s">
        <v>664</v>
      </c>
      <c r="C354" s="113">
        <v>132</v>
      </c>
      <c r="D354" s="113">
        <v>1.573</v>
      </c>
      <c r="F354" s="115">
        <v>43125</v>
      </c>
    </row>
    <row r="355" spans="1:6">
      <c r="A355" s="113" t="b">
        <f t="shared" si="5"/>
        <v>0</v>
      </c>
      <c r="B355" s="113" t="s">
        <v>605</v>
      </c>
      <c r="C355" s="113">
        <v>132</v>
      </c>
      <c r="D355" s="113">
        <v>1.593</v>
      </c>
      <c r="E355" s="113" t="s">
        <v>2107</v>
      </c>
      <c r="F355" s="115">
        <v>43125</v>
      </c>
    </row>
    <row r="356" spans="1:6">
      <c r="A356" s="113" t="b">
        <f t="shared" si="5"/>
        <v>0</v>
      </c>
      <c r="B356" s="113" t="s">
        <v>1294</v>
      </c>
      <c r="C356" s="113">
        <v>134</v>
      </c>
      <c r="D356" s="113">
        <v>0.69399999999999995</v>
      </c>
      <c r="F356" s="115">
        <v>42881</v>
      </c>
    </row>
    <row r="357" spans="1:6">
      <c r="A357" s="113" t="b">
        <f t="shared" si="5"/>
        <v>0</v>
      </c>
      <c r="B357" s="113" t="s">
        <v>1230</v>
      </c>
      <c r="C357" s="113">
        <v>134</v>
      </c>
      <c r="D357" s="113">
        <v>0.53400000000000003</v>
      </c>
      <c r="E357" s="113" t="s">
        <v>2050</v>
      </c>
      <c r="F357" s="115">
        <v>42881</v>
      </c>
    </row>
    <row r="358" spans="1:6">
      <c r="A358" s="113" t="b">
        <f t="shared" si="5"/>
        <v>0</v>
      </c>
      <c r="B358" s="113" t="s">
        <v>674</v>
      </c>
      <c r="C358" s="113">
        <v>134</v>
      </c>
      <c r="D358" s="113">
        <v>1.591</v>
      </c>
      <c r="F358" s="115">
        <v>42881</v>
      </c>
    </row>
    <row r="359" spans="1:6">
      <c r="A359" s="113" t="b">
        <f t="shared" si="5"/>
        <v>0</v>
      </c>
      <c r="B359" s="113" t="s">
        <v>541</v>
      </c>
      <c r="C359" s="113">
        <v>134</v>
      </c>
      <c r="D359" s="113">
        <v>1.4419999999999999</v>
      </c>
      <c r="F359" s="115">
        <v>42881</v>
      </c>
    </row>
    <row r="360" spans="1:6">
      <c r="A360" s="113" t="b">
        <f t="shared" si="5"/>
        <v>0</v>
      </c>
      <c r="B360" s="113" t="s">
        <v>1568</v>
      </c>
      <c r="C360" s="113">
        <v>135</v>
      </c>
      <c r="D360" s="113">
        <v>0.56399999999999995</v>
      </c>
      <c r="F360" s="115">
        <v>42881</v>
      </c>
    </row>
    <row r="361" spans="1:6">
      <c r="A361" s="113" t="b">
        <f t="shared" si="5"/>
        <v>0</v>
      </c>
      <c r="B361" s="113" t="s">
        <v>1305</v>
      </c>
      <c r="C361" s="113">
        <v>135</v>
      </c>
      <c r="D361" s="113">
        <v>0.61099999999999999</v>
      </c>
      <c r="F361" s="115">
        <v>42881</v>
      </c>
    </row>
    <row r="362" spans="1:6">
      <c r="A362" s="113" t="b">
        <f t="shared" si="5"/>
        <v>0</v>
      </c>
      <c r="B362" s="113" t="s">
        <v>709</v>
      </c>
      <c r="C362" s="113">
        <v>135</v>
      </c>
      <c r="D362" s="113">
        <v>1.6830000000000001</v>
      </c>
      <c r="F362" s="115">
        <v>42881</v>
      </c>
    </row>
    <row r="363" spans="1:6">
      <c r="A363" s="113" t="b">
        <f t="shared" si="5"/>
        <v>0</v>
      </c>
      <c r="B363" s="113" t="s">
        <v>545</v>
      </c>
      <c r="C363" s="113">
        <v>135</v>
      </c>
      <c r="D363" s="113">
        <v>1.512</v>
      </c>
      <c r="F363" s="115">
        <v>42881</v>
      </c>
    </row>
    <row r="364" spans="1:6">
      <c r="A364" s="113" t="b">
        <f t="shared" si="5"/>
        <v>0</v>
      </c>
      <c r="B364" s="113" t="s">
        <v>1303</v>
      </c>
      <c r="C364" s="113">
        <v>136</v>
      </c>
      <c r="D364" s="113">
        <v>0.59630000000000005</v>
      </c>
      <c r="F364" s="115">
        <v>43125</v>
      </c>
    </row>
    <row r="365" spans="1:6">
      <c r="A365" s="113" t="b">
        <f t="shared" si="5"/>
        <v>0</v>
      </c>
      <c r="B365" s="113" t="s">
        <v>1218</v>
      </c>
      <c r="C365" s="113">
        <v>136</v>
      </c>
      <c r="D365" s="113">
        <v>0.5796</v>
      </c>
      <c r="F365" s="115">
        <v>43125</v>
      </c>
    </row>
    <row r="366" spans="1:6">
      <c r="A366" s="113" t="b">
        <f t="shared" si="5"/>
        <v>0</v>
      </c>
      <c r="B366" s="113" t="s">
        <v>667</v>
      </c>
      <c r="C366" s="113">
        <v>136</v>
      </c>
      <c r="D366" s="113">
        <v>1.5827</v>
      </c>
      <c r="F366" s="115">
        <v>43125</v>
      </c>
    </row>
    <row r="367" spans="1:6">
      <c r="A367" s="113" t="b">
        <f t="shared" si="5"/>
        <v>0</v>
      </c>
      <c r="B367" s="113" t="s">
        <v>598</v>
      </c>
      <c r="C367" s="113">
        <v>136</v>
      </c>
      <c r="D367" s="113">
        <v>1.5604</v>
      </c>
      <c r="F367" s="115">
        <v>43125</v>
      </c>
    </row>
    <row r="368" spans="1:6">
      <c r="A368" s="113" t="b">
        <f t="shared" si="5"/>
        <v>0</v>
      </c>
      <c r="B368" s="113" t="s">
        <v>1245</v>
      </c>
      <c r="C368" s="113">
        <v>137</v>
      </c>
      <c r="D368" s="113">
        <v>1.5740000000000001</v>
      </c>
      <c r="E368" s="113" t="s">
        <v>2051</v>
      </c>
      <c r="F368" s="115">
        <v>42879</v>
      </c>
    </row>
    <row r="369" spans="1:6">
      <c r="A369" s="113" t="b">
        <f t="shared" si="5"/>
        <v>0</v>
      </c>
      <c r="B369" s="113" t="s">
        <v>1193</v>
      </c>
      <c r="C369" s="113">
        <v>137</v>
      </c>
      <c r="D369" s="113">
        <v>0.6</v>
      </c>
      <c r="F369" s="115">
        <v>42879</v>
      </c>
    </row>
    <row r="370" spans="1:6">
      <c r="A370" s="113" t="b">
        <f t="shared" si="5"/>
        <v>0</v>
      </c>
      <c r="B370" s="113" t="s">
        <v>1107</v>
      </c>
      <c r="C370" s="113">
        <v>137</v>
      </c>
      <c r="D370" s="113">
        <v>1.571</v>
      </c>
      <c r="F370" s="115">
        <v>42879</v>
      </c>
    </row>
    <row r="371" spans="1:6">
      <c r="A371" s="113" t="b">
        <f t="shared" si="5"/>
        <v>0</v>
      </c>
      <c r="B371" s="113" t="s">
        <v>658</v>
      </c>
      <c r="C371" s="113">
        <v>137</v>
      </c>
      <c r="D371" s="113">
        <v>1.778</v>
      </c>
      <c r="F371" s="115">
        <v>42879</v>
      </c>
    </row>
    <row r="372" spans="1:6">
      <c r="A372" s="113" t="b">
        <f t="shared" si="5"/>
        <v>0</v>
      </c>
      <c r="B372" s="113" t="s">
        <v>1427</v>
      </c>
      <c r="C372" s="113">
        <v>138</v>
      </c>
      <c r="D372" s="113">
        <v>0.64800000000000002</v>
      </c>
      <c r="F372" s="115">
        <v>42879</v>
      </c>
    </row>
    <row r="373" spans="1:6">
      <c r="A373" s="113" t="b">
        <f t="shared" si="5"/>
        <v>0</v>
      </c>
      <c r="B373" s="113" t="s">
        <v>1235</v>
      </c>
      <c r="C373" s="113">
        <v>138</v>
      </c>
      <c r="D373" s="113">
        <v>0.64300000000000002</v>
      </c>
      <c r="F373" s="115">
        <v>42879</v>
      </c>
    </row>
    <row r="374" spans="1:6">
      <c r="A374" s="113" t="b">
        <f t="shared" si="5"/>
        <v>0</v>
      </c>
      <c r="B374" s="113" t="s">
        <v>1120</v>
      </c>
      <c r="C374" s="113">
        <v>138</v>
      </c>
      <c r="D374" s="113">
        <v>1.522</v>
      </c>
      <c r="F374" s="115">
        <v>42879</v>
      </c>
    </row>
    <row r="375" spans="1:6">
      <c r="A375" s="113" t="b">
        <f t="shared" si="5"/>
        <v>0</v>
      </c>
      <c r="B375" s="113" t="s">
        <v>715</v>
      </c>
      <c r="C375" s="113">
        <v>138</v>
      </c>
      <c r="D375" s="113">
        <v>1.613</v>
      </c>
      <c r="F375" s="115">
        <v>42879</v>
      </c>
    </row>
    <row r="376" spans="1:6">
      <c r="A376" s="113" t="b">
        <f t="shared" si="5"/>
        <v>0</v>
      </c>
      <c r="B376" s="182" t="s">
        <v>1252</v>
      </c>
      <c r="C376" s="113">
        <v>139</v>
      </c>
      <c r="D376" s="113">
        <v>0.73499999999999999</v>
      </c>
      <c r="F376" s="115">
        <v>42878</v>
      </c>
    </row>
    <row r="377" spans="1:6">
      <c r="A377" s="113" t="b">
        <f t="shared" si="5"/>
        <v>0</v>
      </c>
      <c r="B377" s="113" t="s">
        <v>1170</v>
      </c>
      <c r="C377" s="113">
        <v>139</v>
      </c>
      <c r="D377" s="113">
        <v>0.73599999999999999</v>
      </c>
      <c r="F377" s="115">
        <v>42878</v>
      </c>
    </row>
    <row r="378" spans="1:6">
      <c r="A378" s="113" t="b">
        <f t="shared" si="5"/>
        <v>0</v>
      </c>
      <c r="B378" s="113" t="s">
        <v>603</v>
      </c>
      <c r="C378" s="113">
        <v>139</v>
      </c>
      <c r="D378" s="113">
        <v>1.415</v>
      </c>
      <c r="F378" s="115">
        <v>42878</v>
      </c>
    </row>
    <row r="379" spans="1:6">
      <c r="A379" s="113" t="b">
        <f t="shared" si="5"/>
        <v>0</v>
      </c>
      <c r="B379" s="113" t="s">
        <v>578</v>
      </c>
      <c r="C379" s="113">
        <v>139</v>
      </c>
      <c r="D379" s="113">
        <v>2.5009999999999999</v>
      </c>
      <c r="E379" s="113" t="s">
        <v>2131</v>
      </c>
      <c r="F379" s="115">
        <v>42878</v>
      </c>
    </row>
    <row r="380" spans="1:6">
      <c r="A380" s="113" t="b">
        <f t="shared" si="5"/>
        <v>0</v>
      </c>
      <c r="B380" s="113" t="s">
        <v>1344</v>
      </c>
      <c r="C380" s="113">
        <v>140</v>
      </c>
      <c r="D380" s="113">
        <v>0.60780000000000001</v>
      </c>
      <c r="F380" s="115">
        <v>43125</v>
      </c>
    </row>
    <row r="381" spans="1:6">
      <c r="A381" s="113" t="b">
        <f t="shared" si="5"/>
        <v>0</v>
      </c>
      <c r="B381" s="113" t="s">
        <v>1263</v>
      </c>
      <c r="C381" s="113">
        <v>140</v>
      </c>
      <c r="D381" s="113">
        <v>0.67869999999999997</v>
      </c>
      <c r="F381" s="115">
        <v>43125</v>
      </c>
    </row>
    <row r="382" spans="1:6">
      <c r="A382" s="113" t="b">
        <f t="shared" si="5"/>
        <v>0</v>
      </c>
      <c r="B382" s="113" t="s">
        <v>606</v>
      </c>
      <c r="C382" s="113">
        <v>140</v>
      </c>
      <c r="D382" s="113">
        <v>1.5517000000000001</v>
      </c>
      <c r="F382" s="115">
        <v>43125</v>
      </c>
    </row>
    <row r="383" spans="1:6">
      <c r="A383" s="113" t="b">
        <f t="shared" si="5"/>
        <v>0</v>
      </c>
      <c r="B383" s="113" t="s">
        <v>582</v>
      </c>
      <c r="C383" s="113">
        <v>140</v>
      </c>
      <c r="D383" s="113">
        <v>1.6634</v>
      </c>
      <c r="F383" s="115">
        <v>43125</v>
      </c>
    </row>
    <row r="384" spans="1:6">
      <c r="A384" t="b">
        <f t="shared" si="5"/>
        <v>0</v>
      </c>
      <c r="B384" t="s">
        <v>1275</v>
      </c>
      <c r="C384" s="113">
        <v>141</v>
      </c>
      <c r="D384" s="113">
        <v>0.69099999999999995</v>
      </c>
      <c r="F384" s="115">
        <v>42878</v>
      </c>
    </row>
    <row r="385" spans="1:6">
      <c r="A385" s="113" t="b">
        <f t="shared" ref="A385:A448" si="6">COUNTIF($B$2:$B$840, B385)&gt;1</f>
        <v>0</v>
      </c>
      <c r="B385" s="182" t="s">
        <v>1150</v>
      </c>
      <c r="C385" s="113">
        <v>141</v>
      </c>
      <c r="D385">
        <v>1.5369999999999999</v>
      </c>
      <c r="F385" s="115">
        <v>42878</v>
      </c>
    </row>
    <row r="386" spans="1:6">
      <c r="A386" s="113" t="b">
        <f t="shared" si="6"/>
        <v>0</v>
      </c>
      <c r="B386" s="113" t="s">
        <v>676</v>
      </c>
      <c r="C386" s="113">
        <v>141</v>
      </c>
      <c r="D386" s="113">
        <v>1.6759999999999999</v>
      </c>
      <c r="F386" s="115">
        <v>42878</v>
      </c>
    </row>
    <row r="387" spans="1:6">
      <c r="A387" s="113" t="b">
        <f t="shared" si="6"/>
        <v>0</v>
      </c>
      <c r="B387" s="113" t="s">
        <v>560</v>
      </c>
      <c r="C387" s="113">
        <v>141</v>
      </c>
      <c r="D387" s="113">
        <v>1.2849999999999999</v>
      </c>
      <c r="E387" s="113" t="s">
        <v>2130</v>
      </c>
      <c r="F387" s="115">
        <v>42878</v>
      </c>
    </row>
    <row r="388" spans="1:6">
      <c r="A388" s="113" t="b">
        <f t="shared" si="6"/>
        <v>0</v>
      </c>
      <c r="B388" s="113" t="s">
        <v>1233</v>
      </c>
      <c r="C388" s="113">
        <v>142</v>
      </c>
      <c r="D388" s="232" t="s">
        <v>2057</v>
      </c>
      <c r="E388" s="113" t="s">
        <v>2056</v>
      </c>
      <c r="F388" s="115">
        <v>42881</v>
      </c>
    </row>
    <row r="389" spans="1:6">
      <c r="A389" s="113" t="b">
        <f t="shared" si="6"/>
        <v>0</v>
      </c>
      <c r="B389" s="113" t="s">
        <v>1965</v>
      </c>
      <c r="C389" s="113">
        <v>142</v>
      </c>
      <c r="D389" s="113">
        <v>0.78500000000000003</v>
      </c>
      <c r="F389" s="115">
        <v>42881</v>
      </c>
    </row>
    <row r="390" spans="1:6">
      <c r="A390" s="113" t="b">
        <f t="shared" si="6"/>
        <v>0</v>
      </c>
      <c r="B390" s="116" t="s">
        <v>2054</v>
      </c>
      <c r="C390" s="116">
        <v>142</v>
      </c>
      <c r="D390" s="116">
        <v>1.0640000000000001</v>
      </c>
      <c r="E390" s="116" t="s">
        <v>2053</v>
      </c>
      <c r="F390" s="115">
        <v>42881</v>
      </c>
    </row>
    <row r="391" spans="1:6">
      <c r="A391" s="113" t="b">
        <f t="shared" si="6"/>
        <v>0</v>
      </c>
      <c r="B391" s="185" t="s">
        <v>681</v>
      </c>
      <c r="C391" s="113">
        <v>142</v>
      </c>
      <c r="D391" s="113">
        <v>0.14299999999999999</v>
      </c>
      <c r="E391" s="113" t="s">
        <v>2055</v>
      </c>
      <c r="F391" s="115">
        <v>42881</v>
      </c>
    </row>
    <row r="392" spans="1:6">
      <c r="A392" s="113" t="b">
        <f t="shared" si="6"/>
        <v>0</v>
      </c>
      <c r="B392" s="113" t="s">
        <v>1353</v>
      </c>
      <c r="C392" s="113">
        <v>143</v>
      </c>
      <c r="D392" s="113">
        <v>0.67500000000000004</v>
      </c>
      <c r="F392" s="115">
        <v>43125</v>
      </c>
    </row>
    <row r="393" spans="1:6">
      <c r="A393" s="113" t="b">
        <f t="shared" si="6"/>
        <v>0</v>
      </c>
      <c r="B393" s="113" t="s">
        <v>1214</v>
      </c>
      <c r="C393" s="113">
        <v>143</v>
      </c>
      <c r="D393" s="113">
        <v>0.60970000000000002</v>
      </c>
      <c r="F393" s="115">
        <v>43125</v>
      </c>
    </row>
    <row r="394" spans="1:6">
      <c r="A394" s="113" t="b">
        <f t="shared" si="6"/>
        <v>0</v>
      </c>
      <c r="B394" s="113" t="s">
        <v>685</v>
      </c>
      <c r="C394" s="113">
        <v>143</v>
      </c>
      <c r="D394" s="113">
        <v>1.6178999999999999</v>
      </c>
      <c r="F394" s="115">
        <v>43125</v>
      </c>
    </row>
    <row r="395" spans="1:6">
      <c r="A395" s="113" t="b">
        <f t="shared" si="6"/>
        <v>0</v>
      </c>
      <c r="B395" s="113" t="s">
        <v>574</v>
      </c>
      <c r="C395" s="113">
        <v>143</v>
      </c>
      <c r="D395" s="113">
        <v>1.5908</v>
      </c>
      <c r="F395" s="115">
        <v>43125</v>
      </c>
    </row>
    <row r="396" spans="1:6">
      <c r="A396" s="113" t="b">
        <f t="shared" si="6"/>
        <v>0</v>
      </c>
      <c r="B396" s="113" t="s">
        <v>1266</v>
      </c>
      <c r="C396" s="113">
        <v>144</v>
      </c>
      <c r="D396" s="113">
        <v>0.78500000000000003</v>
      </c>
      <c r="F396" s="115">
        <v>42881</v>
      </c>
    </row>
    <row r="397" spans="1:6">
      <c r="A397" s="113" t="b">
        <f t="shared" si="6"/>
        <v>0</v>
      </c>
      <c r="B397" s="113" t="s">
        <v>1156</v>
      </c>
      <c r="C397" s="113">
        <v>144</v>
      </c>
      <c r="D397" s="113">
        <v>0.68200000000000005</v>
      </c>
      <c r="F397" s="115">
        <v>42881</v>
      </c>
    </row>
    <row r="398" spans="1:6">
      <c r="A398" s="113" t="b">
        <f t="shared" si="6"/>
        <v>0</v>
      </c>
      <c r="B398" s="113" t="s">
        <v>1126</v>
      </c>
      <c r="C398" s="113">
        <v>144</v>
      </c>
      <c r="D398" s="113">
        <v>1.7290000000000001</v>
      </c>
      <c r="F398" s="115">
        <v>42881</v>
      </c>
    </row>
    <row r="399" spans="1:6">
      <c r="A399" s="113" t="b">
        <f t="shared" si="6"/>
        <v>0</v>
      </c>
      <c r="B399" s="185" t="s">
        <v>570</v>
      </c>
      <c r="C399" s="113">
        <v>144</v>
      </c>
      <c r="D399" s="113">
        <v>1.365</v>
      </c>
      <c r="F399" s="115">
        <v>42881</v>
      </c>
    </row>
    <row r="400" spans="1:6">
      <c r="A400" s="113" t="b">
        <f t="shared" si="6"/>
        <v>0</v>
      </c>
      <c r="B400" s="113" t="s">
        <v>1397</v>
      </c>
      <c r="C400" s="113">
        <v>145</v>
      </c>
      <c r="D400" s="113">
        <v>0.69799999999999995</v>
      </c>
      <c r="F400" s="115">
        <v>42878</v>
      </c>
    </row>
    <row r="401" spans="1:6">
      <c r="A401" s="113" t="b">
        <f t="shared" si="6"/>
        <v>0</v>
      </c>
      <c r="B401" s="188" t="s">
        <v>1148</v>
      </c>
      <c r="C401" s="113">
        <v>145</v>
      </c>
      <c r="D401" s="113">
        <v>0.79200000000000004</v>
      </c>
      <c r="F401" s="115">
        <v>42878</v>
      </c>
    </row>
    <row r="402" spans="1:6">
      <c r="A402" s="113" t="b">
        <f t="shared" si="6"/>
        <v>0</v>
      </c>
      <c r="B402" s="113" t="s">
        <v>1114</v>
      </c>
      <c r="C402" s="113">
        <v>145</v>
      </c>
      <c r="D402" s="113">
        <v>1.6830000000000001</v>
      </c>
      <c r="F402" s="115">
        <v>42878</v>
      </c>
    </row>
    <row r="403" spans="1:6">
      <c r="A403" s="113" t="b">
        <f t="shared" si="6"/>
        <v>0</v>
      </c>
      <c r="B403" s="113" t="s">
        <v>1101</v>
      </c>
      <c r="C403" s="113">
        <v>145</v>
      </c>
      <c r="D403" s="113">
        <v>1.589</v>
      </c>
      <c r="F403" s="115">
        <v>42878</v>
      </c>
    </row>
    <row r="404" spans="1:6">
      <c r="A404" s="113" t="b">
        <f t="shared" si="6"/>
        <v>0</v>
      </c>
      <c r="B404" s="113" t="s">
        <v>1361</v>
      </c>
      <c r="C404" s="113">
        <v>146</v>
      </c>
      <c r="D404" s="113">
        <v>0.52200000000000002</v>
      </c>
      <c r="E404" s="113" t="s">
        <v>2115</v>
      </c>
      <c r="F404" s="115">
        <v>42878</v>
      </c>
    </row>
    <row r="405" spans="1:6">
      <c r="A405" s="113" t="b">
        <f t="shared" si="6"/>
        <v>0</v>
      </c>
      <c r="B405" s="113" t="s">
        <v>1288</v>
      </c>
      <c r="C405" s="113">
        <v>146</v>
      </c>
      <c r="D405" s="113">
        <v>0.59199999999999997</v>
      </c>
      <c r="E405" s="113" t="s">
        <v>2125</v>
      </c>
      <c r="F405" s="115">
        <v>42878</v>
      </c>
    </row>
    <row r="406" spans="1:6">
      <c r="A406" s="113" t="b">
        <f t="shared" si="6"/>
        <v>0</v>
      </c>
      <c r="B406" s="113" t="s">
        <v>673</v>
      </c>
      <c r="C406" s="113">
        <v>146</v>
      </c>
      <c r="D406" s="113">
        <v>1.657</v>
      </c>
      <c r="F406" s="115">
        <v>42878</v>
      </c>
    </row>
    <row r="407" spans="1:6">
      <c r="A407" s="113" t="b">
        <f t="shared" si="6"/>
        <v>0</v>
      </c>
      <c r="B407" s="113" t="s">
        <v>649</v>
      </c>
      <c r="C407" s="113">
        <v>146</v>
      </c>
      <c r="D407" s="113">
        <v>1.6579999999999999</v>
      </c>
      <c r="E407" s="113" t="s">
        <v>2125</v>
      </c>
      <c r="F407" s="115">
        <v>42878</v>
      </c>
    </row>
    <row r="408" spans="1:6">
      <c r="A408" s="113" t="b">
        <f t="shared" si="6"/>
        <v>0</v>
      </c>
      <c r="B408" s="113" t="s">
        <v>1372</v>
      </c>
      <c r="C408" s="113">
        <v>147</v>
      </c>
      <c r="D408" s="113">
        <v>0.70199999999999996</v>
      </c>
      <c r="E408" s="113" t="s">
        <v>2119</v>
      </c>
      <c r="F408" s="115">
        <v>42878</v>
      </c>
    </row>
    <row r="409" spans="1:6">
      <c r="A409" s="113" t="b">
        <f t="shared" si="6"/>
        <v>0</v>
      </c>
      <c r="B409" s="113" t="s">
        <v>1172</v>
      </c>
      <c r="C409" s="113">
        <v>147</v>
      </c>
      <c r="D409" s="113">
        <v>0.628</v>
      </c>
      <c r="E409" s="113" t="s">
        <v>2137</v>
      </c>
      <c r="F409" s="115">
        <v>42878</v>
      </c>
    </row>
    <row r="410" spans="1:6">
      <c r="A410" s="113" t="b">
        <f t="shared" si="6"/>
        <v>0</v>
      </c>
      <c r="B410" s="182" t="s">
        <v>568</v>
      </c>
      <c r="C410" s="113">
        <v>147</v>
      </c>
      <c r="D410" s="113">
        <v>1.746</v>
      </c>
      <c r="E410" s="113" t="s">
        <v>2138</v>
      </c>
      <c r="F410" s="115">
        <v>42878</v>
      </c>
    </row>
    <row r="411" spans="1:6">
      <c r="A411" s="113" t="b">
        <f t="shared" si="6"/>
        <v>0</v>
      </c>
      <c r="B411" s="113" t="s">
        <v>559</v>
      </c>
      <c r="C411" s="113">
        <v>147</v>
      </c>
      <c r="D411" s="113">
        <v>1.742</v>
      </c>
      <c r="E411" s="113" t="s">
        <v>2074</v>
      </c>
      <c r="F411" s="115">
        <v>42878</v>
      </c>
    </row>
    <row r="412" spans="1:6">
      <c r="A412" s="113" t="b">
        <f t="shared" si="6"/>
        <v>0</v>
      </c>
      <c r="B412" s="113" t="s">
        <v>1392</v>
      </c>
      <c r="C412" s="113">
        <v>150</v>
      </c>
      <c r="D412" s="113">
        <v>0.71799999999999997</v>
      </c>
      <c r="F412" s="115">
        <v>42879</v>
      </c>
    </row>
    <row r="413" spans="1:6">
      <c r="A413" s="113" t="b">
        <f t="shared" si="6"/>
        <v>0</v>
      </c>
      <c r="B413" s="113" t="s">
        <v>1249</v>
      </c>
      <c r="C413" s="113">
        <v>150</v>
      </c>
      <c r="D413" s="113">
        <v>0.60099999999999998</v>
      </c>
      <c r="F413" s="115">
        <v>42879</v>
      </c>
    </row>
    <row r="414" spans="1:6">
      <c r="A414" s="113" t="b">
        <f t="shared" si="6"/>
        <v>0</v>
      </c>
      <c r="B414" s="113" t="s">
        <v>569</v>
      </c>
      <c r="C414" s="113">
        <v>150</v>
      </c>
      <c r="D414" s="113">
        <v>1.5680000000000001</v>
      </c>
      <c r="F414" s="115">
        <v>42879</v>
      </c>
    </row>
    <row r="415" spans="1:6">
      <c r="A415" s="113" t="b">
        <f t="shared" si="6"/>
        <v>0</v>
      </c>
      <c r="B415" s="113" t="s">
        <v>1134</v>
      </c>
      <c r="C415" s="113">
        <v>150</v>
      </c>
      <c r="D415" s="113">
        <v>1.718</v>
      </c>
      <c r="E415" s="113" t="s">
        <v>2064</v>
      </c>
      <c r="F415" s="115">
        <v>42879</v>
      </c>
    </row>
    <row r="416" spans="1:6">
      <c r="A416" s="113" t="b">
        <f t="shared" si="6"/>
        <v>0</v>
      </c>
      <c r="B416" s="113" t="s">
        <v>1483</v>
      </c>
      <c r="C416" s="113">
        <v>151</v>
      </c>
      <c r="D416" s="113">
        <v>0.86499999999999999</v>
      </c>
      <c r="F416" s="115">
        <v>42879</v>
      </c>
    </row>
    <row r="417" spans="1:6">
      <c r="A417" s="113" t="b">
        <f t="shared" si="6"/>
        <v>0</v>
      </c>
      <c r="B417" s="113" t="s">
        <v>1403</v>
      </c>
      <c r="C417" s="113">
        <v>151</v>
      </c>
      <c r="D417" s="113">
        <v>0.78700000000000003</v>
      </c>
      <c r="F417" s="115">
        <v>42879</v>
      </c>
    </row>
    <row r="418" spans="1:6">
      <c r="A418" s="113" t="b">
        <f t="shared" si="6"/>
        <v>0</v>
      </c>
      <c r="B418" s="113" t="s">
        <v>694</v>
      </c>
      <c r="C418" s="113">
        <v>151</v>
      </c>
      <c r="D418" s="113">
        <v>1.782</v>
      </c>
      <c r="F418" s="115">
        <v>42879</v>
      </c>
    </row>
    <row r="419" spans="1:6">
      <c r="A419" s="113" t="b">
        <f t="shared" si="6"/>
        <v>0</v>
      </c>
      <c r="B419" s="113" t="s">
        <v>637</v>
      </c>
      <c r="C419" s="113">
        <v>151</v>
      </c>
      <c r="D419" s="113">
        <v>1.798</v>
      </c>
      <c r="F419" s="115">
        <v>42879</v>
      </c>
    </row>
    <row r="420" spans="1:6">
      <c r="A420" s="113" t="b">
        <f t="shared" si="6"/>
        <v>0</v>
      </c>
      <c r="B420" s="113" t="s">
        <v>1226</v>
      </c>
      <c r="C420" s="113">
        <v>155</v>
      </c>
      <c r="D420" s="113">
        <v>0.63800000000000001</v>
      </c>
      <c r="F420" s="115">
        <v>42879</v>
      </c>
    </row>
    <row r="421" spans="1:6">
      <c r="A421" s="113" t="b">
        <f t="shared" si="6"/>
        <v>0</v>
      </c>
      <c r="B421" s="113" t="s">
        <v>1191</v>
      </c>
      <c r="C421" s="113">
        <v>155</v>
      </c>
      <c r="D421" s="113">
        <v>0.71599999999999997</v>
      </c>
      <c r="F421" s="115">
        <v>42879</v>
      </c>
    </row>
    <row r="422" spans="1:6">
      <c r="A422" s="113" t="b">
        <f t="shared" si="6"/>
        <v>0</v>
      </c>
      <c r="B422" s="113" t="s">
        <v>657</v>
      </c>
      <c r="C422" s="113">
        <v>155</v>
      </c>
      <c r="D422" s="113">
        <v>1.7509999999999999</v>
      </c>
      <c r="F422" s="115">
        <v>42879</v>
      </c>
    </row>
    <row r="423" spans="1:6">
      <c r="A423" s="113" t="b">
        <f t="shared" si="6"/>
        <v>0</v>
      </c>
      <c r="B423" s="113" t="s">
        <v>585</v>
      </c>
      <c r="C423" s="113">
        <v>155</v>
      </c>
      <c r="D423" s="113">
        <v>1.643</v>
      </c>
      <c r="F423" s="115">
        <v>42879</v>
      </c>
    </row>
    <row r="424" spans="1:6">
      <c r="A424" s="113" t="b">
        <f t="shared" si="6"/>
        <v>0</v>
      </c>
      <c r="B424" s="113" t="s">
        <v>1396</v>
      </c>
      <c r="C424" s="113">
        <v>156</v>
      </c>
      <c r="D424" s="113">
        <v>0.73799999999999999</v>
      </c>
      <c r="F424" s="115">
        <v>42879</v>
      </c>
    </row>
    <row r="425" spans="1:6">
      <c r="A425" s="113" t="b">
        <f t="shared" si="6"/>
        <v>0</v>
      </c>
      <c r="B425" s="113" t="s">
        <v>1383</v>
      </c>
      <c r="C425" s="113">
        <v>156</v>
      </c>
      <c r="D425" s="113">
        <v>0.65800000000000003</v>
      </c>
      <c r="F425" s="115">
        <v>42879</v>
      </c>
    </row>
    <row r="426" spans="1:6">
      <c r="A426" s="113" t="b">
        <f t="shared" si="6"/>
        <v>0</v>
      </c>
      <c r="B426" s="113" t="s">
        <v>677</v>
      </c>
      <c r="C426" s="113">
        <v>156</v>
      </c>
      <c r="D426" s="113">
        <v>1.802</v>
      </c>
      <c r="F426" s="115">
        <v>42879</v>
      </c>
    </row>
    <row r="427" spans="1:6">
      <c r="A427" s="113" t="b">
        <f t="shared" si="6"/>
        <v>0</v>
      </c>
      <c r="B427" s="113" t="s">
        <v>543</v>
      </c>
      <c r="C427" s="113">
        <v>156</v>
      </c>
      <c r="D427" s="113">
        <v>1.8080000000000001</v>
      </c>
      <c r="F427" s="115">
        <v>42879</v>
      </c>
    </row>
    <row r="428" spans="1:6">
      <c r="A428" s="113" t="b">
        <f t="shared" si="6"/>
        <v>0</v>
      </c>
      <c r="B428" s="113" t="s">
        <v>1273</v>
      </c>
      <c r="C428" s="113">
        <v>157</v>
      </c>
      <c r="D428" s="113">
        <v>0.70499999999999996</v>
      </c>
      <c r="E428" s="113" t="s">
        <v>2050</v>
      </c>
      <c r="F428" s="115">
        <v>42879</v>
      </c>
    </row>
    <row r="429" spans="1:6">
      <c r="A429" s="113" t="b">
        <f t="shared" si="6"/>
        <v>0</v>
      </c>
      <c r="B429" s="113" t="s">
        <v>1160</v>
      </c>
      <c r="C429" s="113">
        <v>157</v>
      </c>
      <c r="D429" s="113">
        <v>0.74099999999999999</v>
      </c>
      <c r="F429" s="115">
        <v>42879</v>
      </c>
    </row>
    <row r="430" spans="1:6">
      <c r="A430" s="113" t="b">
        <f t="shared" si="6"/>
        <v>0</v>
      </c>
      <c r="B430" s="113" t="s">
        <v>1111</v>
      </c>
      <c r="C430" s="113">
        <v>157</v>
      </c>
      <c r="D430" s="113">
        <v>1.825</v>
      </c>
      <c r="F430" s="115">
        <v>42879</v>
      </c>
    </row>
    <row r="431" spans="1:6">
      <c r="A431" s="113" t="b">
        <f t="shared" si="6"/>
        <v>0</v>
      </c>
      <c r="B431" s="113" t="s">
        <v>1106</v>
      </c>
      <c r="C431" s="113">
        <v>157</v>
      </c>
      <c r="D431" s="113">
        <v>1.994</v>
      </c>
      <c r="F431" s="115">
        <v>42879</v>
      </c>
    </row>
    <row r="432" spans="1:6">
      <c r="A432" s="113" t="b">
        <f t="shared" si="6"/>
        <v>0</v>
      </c>
      <c r="B432" t="s">
        <v>1474</v>
      </c>
      <c r="C432" s="113">
        <v>158</v>
      </c>
      <c r="D432" s="113">
        <v>0.26600000000000001</v>
      </c>
      <c r="E432" s="113" t="s">
        <v>2068</v>
      </c>
      <c r="F432" s="115">
        <v>42879</v>
      </c>
    </row>
    <row r="433" spans="1:6">
      <c r="A433" s="113" t="b">
        <f t="shared" si="6"/>
        <v>0</v>
      </c>
      <c r="B433" s="113" t="s">
        <v>1166</v>
      </c>
      <c r="C433" s="113">
        <v>158</v>
      </c>
      <c r="D433" s="113">
        <v>0.629</v>
      </c>
      <c r="E433" s="113" t="s">
        <v>2050</v>
      </c>
      <c r="F433" s="115">
        <v>42879</v>
      </c>
    </row>
    <row r="434" spans="1:6">
      <c r="A434" s="113" t="b">
        <f t="shared" si="6"/>
        <v>0</v>
      </c>
      <c r="B434" s="113" t="s">
        <v>1125</v>
      </c>
      <c r="C434" s="113">
        <v>158</v>
      </c>
      <c r="D434" s="113">
        <v>1.786</v>
      </c>
      <c r="E434" s="113" t="s">
        <v>2051</v>
      </c>
      <c r="F434" s="115">
        <v>42879</v>
      </c>
    </row>
    <row r="435" spans="1:6">
      <c r="A435" s="113" t="b">
        <f t="shared" si="6"/>
        <v>0</v>
      </c>
      <c r="B435" s="182" t="s">
        <v>571</v>
      </c>
      <c r="C435" s="113">
        <v>158</v>
      </c>
      <c r="D435" s="113">
        <v>1.718</v>
      </c>
      <c r="F435" s="115">
        <v>42879</v>
      </c>
    </row>
    <row r="436" spans="1:6">
      <c r="A436" s="113" t="b">
        <f t="shared" si="6"/>
        <v>0</v>
      </c>
      <c r="B436" s="185" t="s">
        <v>1241</v>
      </c>
      <c r="C436" s="113">
        <v>160</v>
      </c>
      <c r="D436" s="113">
        <v>0.72</v>
      </c>
      <c r="F436" s="115">
        <v>42879</v>
      </c>
    </row>
    <row r="437" spans="1:6">
      <c r="A437" s="113" t="b">
        <f t="shared" si="6"/>
        <v>0</v>
      </c>
      <c r="B437" s="113" t="s">
        <v>1174</v>
      </c>
      <c r="C437" s="113">
        <v>160</v>
      </c>
      <c r="D437" s="113">
        <v>0.68100000000000005</v>
      </c>
      <c r="F437" s="115">
        <v>42879</v>
      </c>
    </row>
    <row r="438" spans="1:6">
      <c r="A438" s="113" t="b">
        <f t="shared" si="6"/>
        <v>0</v>
      </c>
      <c r="B438" s="113" t="s">
        <v>720</v>
      </c>
      <c r="C438" s="113">
        <v>160</v>
      </c>
      <c r="D438" s="113">
        <v>1.744</v>
      </c>
      <c r="F438" s="115">
        <v>42879</v>
      </c>
    </row>
    <row r="439" spans="1:6">
      <c r="A439" s="113" t="b">
        <f t="shared" si="6"/>
        <v>0</v>
      </c>
      <c r="B439" s="113" t="s">
        <v>680</v>
      </c>
      <c r="C439" s="113">
        <v>160</v>
      </c>
      <c r="D439" s="113">
        <v>1.744</v>
      </c>
      <c r="F439" s="115">
        <v>42879</v>
      </c>
    </row>
    <row r="440" spans="1:6">
      <c r="A440" s="113" t="b">
        <f t="shared" si="6"/>
        <v>0</v>
      </c>
      <c r="B440" s="113" t="s">
        <v>1699</v>
      </c>
      <c r="C440" s="113">
        <v>161</v>
      </c>
      <c r="D440" s="113">
        <v>0.58709999999999996</v>
      </c>
      <c r="F440" s="115">
        <v>43125</v>
      </c>
    </row>
    <row r="441" spans="1:6">
      <c r="A441" s="113" t="b">
        <f t="shared" si="6"/>
        <v>0</v>
      </c>
      <c r="B441" s="113" t="s">
        <v>1698</v>
      </c>
      <c r="C441" s="113">
        <v>161</v>
      </c>
      <c r="D441" s="113">
        <v>0.57509999999999994</v>
      </c>
      <c r="F441" s="115">
        <v>43125</v>
      </c>
    </row>
    <row r="442" spans="1:6">
      <c r="A442" s="113" t="b">
        <f t="shared" si="6"/>
        <v>0</v>
      </c>
      <c r="B442" s="113" t="s">
        <v>1017</v>
      </c>
      <c r="C442" s="113">
        <v>161</v>
      </c>
      <c r="D442" s="113">
        <v>1.6863999999999999</v>
      </c>
      <c r="F442" s="115">
        <v>43125</v>
      </c>
    </row>
    <row r="443" spans="1:6">
      <c r="A443" s="113" t="b">
        <f t="shared" si="6"/>
        <v>0</v>
      </c>
      <c r="B443" s="113" t="s">
        <v>888</v>
      </c>
      <c r="C443" s="113">
        <v>161</v>
      </c>
      <c r="D443" s="113">
        <v>1.7033</v>
      </c>
      <c r="F443" s="115">
        <v>43125</v>
      </c>
    </row>
    <row r="444" spans="1:6">
      <c r="A444" s="113" t="b">
        <f t="shared" si="6"/>
        <v>0</v>
      </c>
      <c r="B444" s="113" t="s">
        <v>1848</v>
      </c>
      <c r="C444" s="113">
        <v>163</v>
      </c>
      <c r="D444" s="113">
        <v>0.64500000000000002</v>
      </c>
      <c r="F444" s="115">
        <v>42881</v>
      </c>
    </row>
    <row r="445" spans="1:6">
      <c r="A445" s="113" t="b">
        <f t="shared" si="6"/>
        <v>0</v>
      </c>
      <c r="B445" s="113" t="s">
        <v>1307</v>
      </c>
      <c r="C445" s="113">
        <v>163</v>
      </c>
      <c r="D445" s="113">
        <v>0.68700000000000006</v>
      </c>
      <c r="F445" s="115">
        <v>42881</v>
      </c>
    </row>
    <row r="446" spans="1:6">
      <c r="A446" s="113" t="b">
        <f t="shared" si="6"/>
        <v>0</v>
      </c>
      <c r="B446" s="113" t="s">
        <v>800</v>
      </c>
      <c r="C446" s="113">
        <v>163</v>
      </c>
      <c r="D446" s="113">
        <v>1.738</v>
      </c>
      <c r="F446" s="115">
        <v>42881</v>
      </c>
    </row>
    <row r="447" spans="1:6">
      <c r="A447" s="113" t="b">
        <f t="shared" si="6"/>
        <v>0</v>
      </c>
      <c r="B447" s="113" t="s">
        <v>1045</v>
      </c>
      <c r="C447" s="113">
        <v>163</v>
      </c>
      <c r="D447" s="113">
        <v>1.696</v>
      </c>
      <c r="F447" s="115">
        <v>42881</v>
      </c>
    </row>
    <row r="448" spans="1:6">
      <c r="A448" s="113" t="b">
        <f t="shared" si="6"/>
        <v>0</v>
      </c>
      <c r="B448" s="113" t="s">
        <v>1682</v>
      </c>
      <c r="C448" s="113">
        <v>165</v>
      </c>
      <c r="D448" s="113">
        <v>0.72699999999999998</v>
      </c>
      <c r="F448" s="115">
        <v>42878</v>
      </c>
    </row>
    <row r="449" spans="1:6">
      <c r="A449" s="113" t="b">
        <f t="shared" ref="A449:A512" si="7">COUNTIF($B$2:$B$840, B449)&gt;1</f>
        <v>0</v>
      </c>
      <c r="B449" s="113" t="s">
        <v>1240</v>
      </c>
      <c r="C449" s="113">
        <v>165</v>
      </c>
      <c r="D449" s="113">
        <v>0.64800000000000002</v>
      </c>
      <c r="F449" s="115">
        <v>42878</v>
      </c>
    </row>
    <row r="450" spans="1:6">
      <c r="A450" s="113" t="b">
        <f t="shared" si="7"/>
        <v>0</v>
      </c>
      <c r="B450" s="113" t="s">
        <v>810</v>
      </c>
      <c r="C450" s="113">
        <v>165</v>
      </c>
      <c r="D450" s="113">
        <v>1.724</v>
      </c>
      <c r="F450" s="115">
        <v>42878</v>
      </c>
    </row>
    <row r="451" spans="1:6">
      <c r="A451" s="113" t="b">
        <f t="shared" si="7"/>
        <v>0</v>
      </c>
      <c r="B451" s="113" t="s">
        <v>730</v>
      </c>
      <c r="C451" s="113">
        <v>165</v>
      </c>
      <c r="D451" s="113">
        <v>1.728</v>
      </c>
      <c r="F451" s="115">
        <v>42878</v>
      </c>
    </row>
    <row r="452" spans="1:6">
      <c r="A452" s="113" t="b">
        <f t="shared" si="7"/>
        <v>0</v>
      </c>
      <c r="B452" s="113" t="s">
        <v>1589</v>
      </c>
      <c r="C452" s="113">
        <v>168</v>
      </c>
      <c r="D452" s="113">
        <v>0.79400000000000004</v>
      </c>
      <c r="F452" s="115">
        <v>42881</v>
      </c>
    </row>
    <row r="453" spans="1:6">
      <c r="A453" s="113" t="b">
        <f t="shared" si="7"/>
        <v>0</v>
      </c>
      <c r="B453" s="113" t="s">
        <v>1370</v>
      </c>
      <c r="C453" s="113">
        <v>168</v>
      </c>
      <c r="D453" s="113">
        <v>0.998</v>
      </c>
      <c r="F453" s="115">
        <v>42881</v>
      </c>
    </row>
    <row r="454" spans="1:6">
      <c r="A454" s="113" t="b">
        <f t="shared" si="7"/>
        <v>0</v>
      </c>
      <c r="B454" s="113" t="s">
        <v>819</v>
      </c>
      <c r="C454" s="113">
        <v>168</v>
      </c>
      <c r="D454" s="113">
        <v>1.6950000000000001</v>
      </c>
      <c r="F454" s="115">
        <v>42881</v>
      </c>
    </row>
    <row r="455" spans="1:6">
      <c r="A455" s="113" t="b">
        <f t="shared" si="7"/>
        <v>0</v>
      </c>
      <c r="B455" s="113" t="s">
        <v>607</v>
      </c>
      <c r="C455" s="113">
        <v>168</v>
      </c>
      <c r="D455" s="113">
        <v>1.722</v>
      </c>
      <c r="F455" s="115">
        <v>42881</v>
      </c>
    </row>
    <row r="456" spans="1:6">
      <c r="A456" s="113" t="b">
        <f t="shared" si="7"/>
        <v>0</v>
      </c>
      <c r="B456" s="113" t="s">
        <v>1625</v>
      </c>
      <c r="C456" s="113">
        <v>169</v>
      </c>
      <c r="D456" s="113">
        <v>0.65800000000000003</v>
      </c>
      <c r="F456" s="115">
        <v>42879</v>
      </c>
    </row>
    <row r="457" spans="1:6">
      <c r="A457" s="113" t="b">
        <f t="shared" si="7"/>
        <v>0</v>
      </c>
      <c r="B457" s="113" t="s">
        <v>1554</v>
      </c>
      <c r="C457" s="113">
        <v>169</v>
      </c>
      <c r="D457" s="113">
        <v>0.57199999999999995</v>
      </c>
      <c r="F457" s="115">
        <v>42879</v>
      </c>
    </row>
    <row r="458" spans="1:6">
      <c r="A458" s="113" t="b">
        <f t="shared" si="7"/>
        <v>0</v>
      </c>
      <c r="B458" s="113" t="s">
        <v>738</v>
      </c>
      <c r="C458" s="113">
        <v>169</v>
      </c>
      <c r="D458" s="113">
        <v>1.736</v>
      </c>
      <c r="F458" s="115">
        <v>42879</v>
      </c>
    </row>
    <row r="459" spans="1:6">
      <c r="A459" s="113" t="b">
        <f t="shared" si="7"/>
        <v>0</v>
      </c>
      <c r="B459" s="113" t="s">
        <v>688</v>
      </c>
      <c r="C459" s="113">
        <v>169</v>
      </c>
      <c r="D459" s="113">
        <v>0.14299999999999999</v>
      </c>
      <c r="E459" s="113" t="s">
        <v>2055</v>
      </c>
      <c r="F459" s="115">
        <v>42879</v>
      </c>
    </row>
    <row r="460" spans="1:6">
      <c r="A460" t="b">
        <f t="shared" si="7"/>
        <v>0</v>
      </c>
      <c r="B460" t="s">
        <v>1617</v>
      </c>
      <c r="C460" s="113">
        <v>170</v>
      </c>
      <c r="D460" s="113">
        <v>0.64800000000000002</v>
      </c>
      <c r="F460" s="115">
        <v>42878</v>
      </c>
    </row>
    <row r="461" spans="1:6">
      <c r="A461" t="b">
        <f t="shared" si="7"/>
        <v>0</v>
      </c>
      <c r="B461" t="s">
        <v>1376</v>
      </c>
      <c r="C461" s="113">
        <v>170</v>
      </c>
      <c r="D461" s="113">
        <v>0.61299999999999999</v>
      </c>
      <c r="F461" s="115">
        <v>42878</v>
      </c>
    </row>
    <row r="462" spans="1:6">
      <c r="A462" s="113" t="b">
        <f t="shared" si="7"/>
        <v>0</v>
      </c>
      <c r="B462" s="113" t="s">
        <v>811</v>
      </c>
      <c r="C462" s="113">
        <v>170</v>
      </c>
      <c r="D462" s="113">
        <v>1.7769999999999999</v>
      </c>
      <c r="F462" s="115">
        <v>42878</v>
      </c>
    </row>
    <row r="463" spans="1:6">
      <c r="A463" s="113" t="b">
        <f t="shared" si="7"/>
        <v>0</v>
      </c>
      <c r="B463" s="113" t="s">
        <v>558</v>
      </c>
      <c r="C463" s="113">
        <v>170</v>
      </c>
      <c r="D463" s="113">
        <v>1.71</v>
      </c>
      <c r="F463" s="115">
        <v>42878</v>
      </c>
    </row>
    <row r="464" spans="1:6">
      <c r="A464" s="113" t="b">
        <f t="shared" si="7"/>
        <v>0</v>
      </c>
      <c r="B464" s="113" t="s">
        <v>1546</v>
      </c>
      <c r="C464" s="113">
        <v>171</v>
      </c>
      <c r="D464" s="113">
        <v>0.53500000000000003</v>
      </c>
      <c r="F464" s="115">
        <v>42878</v>
      </c>
    </row>
    <row r="465" spans="1:8">
      <c r="A465" s="113" t="b">
        <f t="shared" si="7"/>
        <v>0</v>
      </c>
      <c r="B465" s="113" t="s">
        <v>1394</v>
      </c>
      <c r="C465" s="113">
        <v>171</v>
      </c>
      <c r="D465" s="113">
        <v>0.63100000000000001</v>
      </c>
      <c r="F465" s="115">
        <v>42878</v>
      </c>
    </row>
    <row r="466" spans="1:8">
      <c r="A466" s="113" t="b">
        <f t="shared" si="7"/>
        <v>0</v>
      </c>
      <c r="B466" s="113" t="s">
        <v>690</v>
      </c>
      <c r="C466" s="113">
        <v>171</v>
      </c>
      <c r="D466" s="113">
        <v>1.629</v>
      </c>
      <c r="F466" s="115">
        <v>42878</v>
      </c>
    </row>
    <row r="467" spans="1:8">
      <c r="A467" s="113" t="b">
        <f t="shared" si="7"/>
        <v>0</v>
      </c>
      <c r="B467" s="113" t="s">
        <v>583</v>
      </c>
      <c r="C467" s="113">
        <v>171</v>
      </c>
      <c r="D467" s="113">
        <v>1.61</v>
      </c>
      <c r="F467" s="115">
        <v>42878</v>
      </c>
    </row>
    <row r="468" spans="1:8">
      <c r="A468" s="113" t="b">
        <f t="shared" si="7"/>
        <v>0</v>
      </c>
      <c r="B468" s="113" t="s">
        <v>1769</v>
      </c>
      <c r="C468" s="113">
        <v>172</v>
      </c>
      <c r="D468" s="113">
        <v>0.69520000000000004</v>
      </c>
      <c r="F468" s="115">
        <v>43123</v>
      </c>
    </row>
    <row r="469" spans="1:8">
      <c r="A469" s="113" t="b">
        <f t="shared" si="7"/>
        <v>0</v>
      </c>
      <c r="B469" s="113" t="s">
        <v>1611</v>
      </c>
      <c r="C469" s="113">
        <v>172</v>
      </c>
      <c r="D469" s="113">
        <v>0.59599999999999997</v>
      </c>
      <c r="F469" s="115">
        <v>43123</v>
      </c>
    </row>
    <row r="470" spans="1:8">
      <c r="A470" s="113" t="b">
        <f t="shared" si="7"/>
        <v>0</v>
      </c>
      <c r="B470" s="113" t="s">
        <v>984</v>
      </c>
      <c r="C470" s="113">
        <v>172</v>
      </c>
      <c r="D470" s="113">
        <f>1.6466+0.0316</f>
        <v>1.6782000000000001</v>
      </c>
      <c r="F470" s="115">
        <v>43123</v>
      </c>
    </row>
    <row r="471" spans="1:8">
      <c r="A471" s="113" t="b">
        <f t="shared" si="7"/>
        <v>0</v>
      </c>
      <c r="B471" s="113" t="s">
        <v>788</v>
      </c>
      <c r="C471" s="113">
        <v>172</v>
      </c>
      <c r="D471" s="113">
        <v>1.7694000000000001</v>
      </c>
      <c r="F471" s="115">
        <v>43123</v>
      </c>
    </row>
    <row r="472" spans="1:8">
      <c r="A472" s="113" t="b">
        <f t="shared" si="7"/>
        <v>0</v>
      </c>
      <c r="B472" s="113" t="s">
        <v>1834</v>
      </c>
      <c r="C472" s="113">
        <v>173</v>
      </c>
      <c r="D472" s="113">
        <v>0.57999999999999996</v>
      </c>
      <c r="F472" s="115">
        <v>42879</v>
      </c>
    </row>
    <row r="473" spans="1:8">
      <c r="A473" s="113" t="b">
        <f t="shared" si="7"/>
        <v>0</v>
      </c>
      <c r="B473" s="113" t="s">
        <v>1185</v>
      </c>
      <c r="C473" s="113">
        <v>173</v>
      </c>
      <c r="D473" s="113">
        <v>0.65549999999999997</v>
      </c>
      <c r="F473" s="115">
        <v>42879</v>
      </c>
    </row>
    <row r="474" spans="1:8">
      <c r="A474" s="113" t="b">
        <f t="shared" si="7"/>
        <v>0</v>
      </c>
      <c r="B474" s="113" t="s">
        <v>2461</v>
      </c>
      <c r="C474" s="113">
        <v>173</v>
      </c>
      <c r="D474" s="113">
        <v>7.1999999999999995E-2</v>
      </c>
      <c r="E474" s="113" t="s">
        <v>2062</v>
      </c>
      <c r="F474" s="115">
        <v>42879</v>
      </c>
    </row>
    <row r="475" spans="1:8">
      <c r="A475" s="113" t="b">
        <f t="shared" si="7"/>
        <v>0</v>
      </c>
      <c r="B475" s="113" t="s">
        <v>1036</v>
      </c>
      <c r="C475" s="113">
        <v>173</v>
      </c>
      <c r="D475" s="113">
        <v>1.6919999999999999</v>
      </c>
      <c r="F475" s="115">
        <v>42879</v>
      </c>
    </row>
    <row r="476" spans="1:8">
      <c r="A476" s="113" t="b">
        <f t="shared" si="7"/>
        <v>0</v>
      </c>
      <c r="B476" s="185" t="s">
        <v>1395</v>
      </c>
      <c r="C476" s="113">
        <v>174</v>
      </c>
      <c r="D476" s="113">
        <v>0.68300000000000005</v>
      </c>
      <c r="F476" s="115">
        <v>42881</v>
      </c>
    </row>
    <row r="477" spans="1:8">
      <c r="A477" s="113" t="b">
        <f t="shared" si="7"/>
        <v>0</v>
      </c>
      <c r="B477" s="113" t="s">
        <v>1314</v>
      </c>
      <c r="C477" s="113">
        <v>174</v>
      </c>
      <c r="D477" s="113">
        <v>0.63500000000000001</v>
      </c>
      <c r="F477" s="115">
        <v>42881</v>
      </c>
    </row>
    <row r="478" spans="1:8">
      <c r="A478" s="113" t="b">
        <f t="shared" si="7"/>
        <v>0</v>
      </c>
      <c r="B478" s="113" t="s">
        <v>834</v>
      </c>
      <c r="C478" s="113">
        <v>174</v>
      </c>
      <c r="D478" s="113">
        <v>1.724</v>
      </c>
      <c r="F478" s="115">
        <v>42881</v>
      </c>
    </row>
    <row r="479" spans="1:8">
      <c r="A479" s="113" t="b">
        <f t="shared" si="7"/>
        <v>0</v>
      </c>
      <c r="B479" s="113" t="s">
        <v>757</v>
      </c>
      <c r="C479" s="113">
        <v>174</v>
      </c>
      <c r="D479" s="113">
        <v>1.772</v>
      </c>
      <c r="F479" s="115">
        <v>42881</v>
      </c>
      <c r="H479" s="116" t="s">
        <v>2066</v>
      </c>
    </row>
    <row r="480" spans="1:8">
      <c r="A480" s="113" t="b">
        <f t="shared" si="7"/>
        <v>0</v>
      </c>
      <c r="B480" s="113" t="s">
        <v>1593</v>
      </c>
      <c r="C480" s="113">
        <v>175</v>
      </c>
      <c r="D480" s="113">
        <v>0.68200000000000005</v>
      </c>
      <c r="F480" s="115">
        <v>42879</v>
      </c>
    </row>
    <row r="481" spans="1:6">
      <c r="A481" s="113" t="b">
        <f t="shared" si="7"/>
        <v>0</v>
      </c>
      <c r="B481" s="113" t="s">
        <v>1278</v>
      </c>
      <c r="C481" s="113">
        <v>175</v>
      </c>
      <c r="D481" s="113">
        <v>0.58099999999999996</v>
      </c>
      <c r="F481" s="115">
        <v>42879</v>
      </c>
    </row>
    <row r="482" spans="1:6">
      <c r="A482" s="113" t="b">
        <f t="shared" si="7"/>
        <v>0</v>
      </c>
      <c r="B482" s="113" t="s">
        <v>683</v>
      </c>
      <c r="C482" s="113">
        <v>175</v>
      </c>
      <c r="D482" s="113">
        <v>0.61699999999999999</v>
      </c>
      <c r="F482" s="115">
        <v>42879</v>
      </c>
    </row>
    <row r="483" spans="1:6">
      <c r="A483" s="113" t="b">
        <f t="shared" si="7"/>
        <v>0</v>
      </c>
      <c r="B483" s="113" t="s">
        <v>660</v>
      </c>
      <c r="C483" s="113">
        <v>175</v>
      </c>
      <c r="D483" s="113">
        <v>1.681</v>
      </c>
      <c r="F483" s="115">
        <v>42879</v>
      </c>
    </row>
    <row r="484" spans="1:6">
      <c r="A484" s="113" t="b">
        <f t="shared" si="7"/>
        <v>0</v>
      </c>
      <c r="B484" s="113" t="s">
        <v>1596</v>
      </c>
      <c r="C484" s="113">
        <v>176</v>
      </c>
      <c r="D484" s="113">
        <v>0.63900000000000001</v>
      </c>
      <c r="F484" s="115">
        <v>42879</v>
      </c>
    </row>
    <row r="485" spans="1:6">
      <c r="A485" s="113" t="b">
        <f t="shared" si="7"/>
        <v>0</v>
      </c>
      <c r="B485" s="113" t="s">
        <v>1580</v>
      </c>
      <c r="C485" s="113">
        <v>176</v>
      </c>
      <c r="D485" s="113">
        <v>0.60299999999999998</v>
      </c>
      <c r="F485" s="115">
        <v>42879</v>
      </c>
    </row>
    <row r="486" spans="1:6">
      <c r="A486" s="113" t="b">
        <f t="shared" si="7"/>
        <v>0</v>
      </c>
      <c r="B486" s="113" t="s">
        <v>815</v>
      </c>
      <c r="C486" s="113">
        <v>176</v>
      </c>
      <c r="D486" s="113">
        <v>1.694</v>
      </c>
      <c r="F486" s="115">
        <v>42879</v>
      </c>
    </row>
    <row r="487" spans="1:6">
      <c r="A487" s="113" t="b">
        <f t="shared" si="7"/>
        <v>0</v>
      </c>
      <c r="B487" s="113" t="s">
        <v>651</v>
      </c>
      <c r="C487" s="113">
        <v>176</v>
      </c>
      <c r="D487" s="113">
        <v>1.7070000000000001</v>
      </c>
      <c r="F487" s="115">
        <v>42879</v>
      </c>
    </row>
    <row r="488" spans="1:6">
      <c r="A488" s="113" t="b">
        <f t="shared" si="7"/>
        <v>0</v>
      </c>
      <c r="B488" s="113" t="s">
        <v>1567</v>
      </c>
      <c r="C488" s="113">
        <v>177</v>
      </c>
      <c r="D488" s="113">
        <v>0.58399999999999996</v>
      </c>
      <c r="F488" s="115">
        <v>42881</v>
      </c>
    </row>
    <row r="489" spans="1:6">
      <c r="A489" s="113" t="b">
        <f t="shared" si="7"/>
        <v>0</v>
      </c>
      <c r="B489" s="113" t="s">
        <v>1488</v>
      </c>
      <c r="C489" s="113">
        <v>177</v>
      </c>
      <c r="D489" s="113">
        <v>0.61299999999999999</v>
      </c>
      <c r="F489" s="115">
        <v>42881</v>
      </c>
    </row>
    <row r="490" spans="1:6">
      <c r="A490" s="113" t="b">
        <f t="shared" si="7"/>
        <v>0</v>
      </c>
      <c r="B490" s="113" t="s">
        <v>879</v>
      </c>
      <c r="C490" s="113">
        <v>177</v>
      </c>
      <c r="D490" s="113">
        <v>1.671</v>
      </c>
      <c r="F490" s="115">
        <v>42881</v>
      </c>
    </row>
    <row r="491" spans="1:6">
      <c r="A491" s="113" t="b">
        <f t="shared" si="7"/>
        <v>0</v>
      </c>
      <c r="B491" s="113" t="s">
        <v>671</v>
      </c>
      <c r="C491" s="113">
        <v>177</v>
      </c>
      <c r="D491" s="113">
        <v>1.677</v>
      </c>
      <c r="F491" s="115">
        <v>42881</v>
      </c>
    </row>
    <row r="492" spans="1:6">
      <c r="A492" s="113" t="b">
        <f t="shared" si="7"/>
        <v>0</v>
      </c>
      <c r="B492" s="113" t="s">
        <v>1269</v>
      </c>
      <c r="C492" s="113">
        <v>178</v>
      </c>
      <c r="D492" s="113">
        <v>0.62549999999999994</v>
      </c>
      <c r="E492" s="113" t="s">
        <v>2090</v>
      </c>
      <c r="F492" s="115">
        <v>43125</v>
      </c>
    </row>
    <row r="493" spans="1:6">
      <c r="A493" s="113" t="b">
        <f t="shared" si="7"/>
        <v>0</v>
      </c>
      <c r="B493" s="113" t="s">
        <v>1157</v>
      </c>
      <c r="C493" s="113">
        <v>178</v>
      </c>
      <c r="D493" s="113">
        <v>0.60699999999999998</v>
      </c>
      <c r="E493" s="113" t="s">
        <v>2089</v>
      </c>
      <c r="F493" s="115">
        <v>43125</v>
      </c>
    </row>
    <row r="494" spans="1:6">
      <c r="A494" s="113" t="b">
        <f t="shared" si="7"/>
        <v>0</v>
      </c>
      <c r="B494" s="113" t="s">
        <v>832</v>
      </c>
      <c r="C494" s="113">
        <v>178</v>
      </c>
      <c r="D494" s="113">
        <v>1.6866000000000001</v>
      </c>
      <c r="E494" s="113" t="s">
        <v>2089</v>
      </c>
      <c r="F494" s="115">
        <v>43125</v>
      </c>
    </row>
    <row r="495" spans="1:6">
      <c r="A495" s="113" t="b">
        <f t="shared" si="7"/>
        <v>0</v>
      </c>
      <c r="B495" s="113" t="s">
        <v>653</v>
      </c>
      <c r="C495" s="113">
        <v>178</v>
      </c>
      <c r="D495" s="113">
        <v>1.6446000000000001</v>
      </c>
      <c r="F495" s="115">
        <v>43125</v>
      </c>
    </row>
    <row r="496" spans="1:6">
      <c r="A496" s="113" t="b">
        <f t="shared" si="7"/>
        <v>0</v>
      </c>
      <c r="B496" s="113" t="s">
        <v>1465</v>
      </c>
      <c r="C496" s="113">
        <v>183</v>
      </c>
      <c r="D496" s="113">
        <v>0.71799999999999997</v>
      </c>
      <c r="F496" s="115">
        <v>42881</v>
      </c>
    </row>
    <row r="497" spans="1:6">
      <c r="A497" s="113" t="b">
        <f t="shared" si="7"/>
        <v>0</v>
      </c>
      <c r="B497" s="113" t="s">
        <v>1154</v>
      </c>
      <c r="C497" s="113">
        <v>183</v>
      </c>
      <c r="D497" s="113">
        <v>0.61</v>
      </c>
      <c r="F497" s="115">
        <v>42881</v>
      </c>
    </row>
    <row r="498" spans="1:6">
      <c r="A498" s="113" t="b">
        <f t="shared" si="7"/>
        <v>0</v>
      </c>
      <c r="B498" s="113" t="s">
        <v>851</v>
      </c>
      <c r="C498" s="113">
        <v>183</v>
      </c>
      <c r="D498" s="113">
        <v>1.7310000000000001</v>
      </c>
      <c r="F498" s="115">
        <v>42881</v>
      </c>
    </row>
    <row r="499" spans="1:6">
      <c r="A499" s="113" t="b">
        <f t="shared" si="7"/>
        <v>0</v>
      </c>
      <c r="B499" s="113" t="s">
        <v>573</v>
      </c>
      <c r="C499" s="113">
        <v>183</v>
      </c>
      <c r="D499" s="113">
        <v>0.30299999999999999</v>
      </c>
      <c r="E499" s="113" t="s">
        <v>2055</v>
      </c>
      <c r="F499" s="115">
        <v>42881</v>
      </c>
    </row>
    <row r="500" spans="1:6">
      <c r="A500" s="113" t="b">
        <f t="shared" si="7"/>
        <v>0</v>
      </c>
      <c r="B500" s="113" t="s">
        <v>1506</v>
      </c>
      <c r="C500" s="184">
        <v>186</v>
      </c>
      <c r="D500" s="113">
        <v>0.69</v>
      </c>
      <c r="F500" s="115">
        <v>42878</v>
      </c>
    </row>
    <row r="501" spans="1:6">
      <c r="A501" s="113" t="b">
        <f t="shared" si="7"/>
        <v>0</v>
      </c>
      <c r="B501" s="113" t="s">
        <v>955</v>
      </c>
      <c r="C501" s="184">
        <v>186</v>
      </c>
      <c r="D501" s="113">
        <v>1.7809999999999999</v>
      </c>
      <c r="F501" s="115">
        <v>42878</v>
      </c>
    </row>
    <row r="502" spans="1:6">
      <c r="A502" s="113" t="b">
        <f t="shared" si="7"/>
        <v>0</v>
      </c>
      <c r="B502" s="113" t="s">
        <v>584</v>
      </c>
      <c r="C502" s="184">
        <v>186</v>
      </c>
      <c r="D502" s="113">
        <v>1.7509999999999999</v>
      </c>
      <c r="F502" s="115">
        <v>42878</v>
      </c>
    </row>
    <row r="503" spans="1:6">
      <c r="A503" s="113" t="b">
        <f t="shared" si="7"/>
        <v>0</v>
      </c>
      <c r="B503" s="113" t="s">
        <v>531</v>
      </c>
      <c r="C503" s="184">
        <v>186</v>
      </c>
      <c r="D503" s="113">
        <v>0.61599999999999999</v>
      </c>
      <c r="F503" s="115">
        <v>42878</v>
      </c>
    </row>
    <row r="504" spans="1:6">
      <c r="A504" s="113" t="b">
        <f t="shared" si="7"/>
        <v>0</v>
      </c>
      <c r="B504" s="113" t="s">
        <v>1683</v>
      </c>
      <c r="C504" s="113">
        <v>189</v>
      </c>
      <c r="D504" s="113">
        <v>0.80840000000000001</v>
      </c>
      <c r="F504" s="115">
        <v>43125</v>
      </c>
    </row>
    <row r="505" spans="1:6">
      <c r="A505" s="113" t="b">
        <f t="shared" si="7"/>
        <v>0</v>
      </c>
      <c r="B505" s="113" t="s">
        <v>1513</v>
      </c>
      <c r="C505" s="113">
        <v>189</v>
      </c>
      <c r="D505" s="113">
        <v>0.72030000000000005</v>
      </c>
      <c r="F505" s="115">
        <v>43125</v>
      </c>
    </row>
    <row r="506" spans="1:6">
      <c r="A506" s="113" t="b">
        <f t="shared" si="7"/>
        <v>0</v>
      </c>
      <c r="B506" s="113" t="s">
        <v>925</v>
      </c>
      <c r="C506" s="113">
        <v>189</v>
      </c>
      <c r="D506" s="113">
        <v>1.6973</v>
      </c>
      <c r="F506" s="115">
        <v>43125</v>
      </c>
    </row>
    <row r="507" spans="1:6">
      <c r="A507" s="113" t="b">
        <f t="shared" si="7"/>
        <v>0</v>
      </c>
      <c r="B507" s="113" t="s">
        <v>787</v>
      </c>
      <c r="C507" s="113">
        <v>189</v>
      </c>
      <c r="D507" s="113">
        <v>1.7630999999999999</v>
      </c>
      <c r="F507" s="115">
        <v>43125</v>
      </c>
    </row>
    <row r="508" spans="1:6">
      <c r="A508" s="113" t="b">
        <f t="shared" si="7"/>
        <v>0</v>
      </c>
      <c r="B508" s="113" t="s">
        <v>1753</v>
      </c>
      <c r="C508" s="113">
        <v>192</v>
      </c>
      <c r="D508" s="113">
        <v>0.60899999999999999</v>
      </c>
      <c r="F508" s="115">
        <v>42881</v>
      </c>
    </row>
    <row r="509" spans="1:6">
      <c r="A509" s="113" t="b">
        <f t="shared" si="7"/>
        <v>0</v>
      </c>
      <c r="B509" s="113" t="s">
        <v>1459</v>
      </c>
      <c r="C509" s="113">
        <v>192</v>
      </c>
      <c r="D509" s="113">
        <v>0.66100000000000003</v>
      </c>
      <c r="F509" s="115">
        <v>42881</v>
      </c>
    </row>
    <row r="510" spans="1:6">
      <c r="A510" s="113" t="b">
        <f t="shared" si="7"/>
        <v>0</v>
      </c>
      <c r="B510" s="113" t="s">
        <v>878</v>
      </c>
      <c r="C510" s="113">
        <v>192</v>
      </c>
      <c r="D510" s="113">
        <v>1.0369999999999999</v>
      </c>
      <c r="F510" s="115">
        <v>42881</v>
      </c>
    </row>
    <row r="511" spans="1:6">
      <c r="A511" s="113" t="b">
        <f t="shared" si="7"/>
        <v>0</v>
      </c>
      <c r="B511" s="113" t="s">
        <v>795</v>
      </c>
      <c r="C511" s="113">
        <v>192</v>
      </c>
      <c r="D511" s="113">
        <v>1.6679999999999999</v>
      </c>
      <c r="F511" s="115">
        <v>42881</v>
      </c>
    </row>
    <row r="512" spans="1:6">
      <c r="A512" s="113" t="b">
        <f t="shared" si="7"/>
        <v>0</v>
      </c>
      <c r="B512" s="113" t="s">
        <v>1525</v>
      </c>
      <c r="C512" s="113">
        <v>195</v>
      </c>
      <c r="D512" s="113">
        <v>0.67859999999999998</v>
      </c>
      <c r="F512" s="115">
        <v>43125</v>
      </c>
    </row>
    <row r="513" spans="1:6">
      <c r="A513" s="113" t="b">
        <f t="shared" ref="A513:A576" si="8">COUNTIF($B$2:$B$840, B513)&gt;1</f>
        <v>0</v>
      </c>
      <c r="B513" s="113" t="s">
        <v>1229</v>
      </c>
      <c r="C513" s="113">
        <v>195</v>
      </c>
      <c r="D513" s="113">
        <v>0.7641</v>
      </c>
      <c r="E513" s="113" t="s">
        <v>2085</v>
      </c>
      <c r="F513" s="115">
        <v>43125</v>
      </c>
    </row>
    <row r="514" spans="1:6">
      <c r="A514" s="113" t="b">
        <f t="shared" si="8"/>
        <v>0</v>
      </c>
      <c r="B514" s="113" t="s">
        <v>1116</v>
      </c>
      <c r="C514" s="113">
        <v>195</v>
      </c>
      <c r="D514" s="113">
        <v>1.3527</v>
      </c>
      <c r="F514" s="115">
        <v>43125</v>
      </c>
    </row>
    <row r="515" spans="1:6">
      <c r="A515" s="113" t="b">
        <f t="shared" si="8"/>
        <v>0</v>
      </c>
      <c r="B515" s="113" t="s">
        <v>763</v>
      </c>
      <c r="C515" s="113">
        <v>195</v>
      </c>
      <c r="D515" s="113">
        <v>1.5296000000000001</v>
      </c>
      <c r="E515" s="113" t="s">
        <v>2087</v>
      </c>
      <c r="F515" s="115">
        <v>43125</v>
      </c>
    </row>
    <row r="516" spans="1:6">
      <c r="A516" s="113" t="b">
        <f t="shared" si="8"/>
        <v>0</v>
      </c>
      <c r="B516" s="113" t="s">
        <v>1588</v>
      </c>
      <c r="C516" s="113">
        <v>198</v>
      </c>
      <c r="D516" s="113">
        <v>0.71250000000000002</v>
      </c>
      <c r="F516" s="115">
        <v>43125</v>
      </c>
    </row>
    <row r="517" spans="1:6">
      <c r="A517" s="113" t="b">
        <f t="shared" si="8"/>
        <v>0</v>
      </c>
      <c r="B517" s="113" t="s">
        <v>1265</v>
      </c>
      <c r="C517" s="113">
        <v>198</v>
      </c>
      <c r="D517" s="113">
        <v>0.64690000000000003</v>
      </c>
      <c r="F517" s="115">
        <v>43125</v>
      </c>
    </row>
    <row r="518" spans="1:6">
      <c r="A518" s="113" t="b">
        <f t="shared" si="8"/>
        <v>0</v>
      </c>
      <c r="B518" s="113" t="s">
        <v>973</v>
      </c>
      <c r="C518" s="113">
        <v>198</v>
      </c>
      <c r="D518" s="113">
        <v>1.5734999999999999</v>
      </c>
      <c r="F518" s="115">
        <v>43125</v>
      </c>
    </row>
    <row r="519" spans="1:6">
      <c r="A519" s="113" t="b">
        <f t="shared" si="8"/>
        <v>0</v>
      </c>
      <c r="B519" s="113" t="s">
        <v>678</v>
      </c>
      <c r="C519" s="113">
        <v>198</v>
      </c>
      <c r="D519" s="113">
        <v>1.5485</v>
      </c>
      <c r="F519" s="115">
        <v>43125</v>
      </c>
    </row>
    <row r="520" spans="1:6">
      <c r="A520" s="113" t="b">
        <f t="shared" si="8"/>
        <v>0</v>
      </c>
      <c r="B520" s="113" t="s">
        <v>1280</v>
      </c>
      <c r="C520" s="113">
        <v>202</v>
      </c>
      <c r="D520" s="113">
        <v>0.98199999999999998</v>
      </c>
      <c r="E520" s="113" t="s">
        <v>2050</v>
      </c>
      <c r="F520" s="115">
        <v>42881</v>
      </c>
    </row>
    <row r="521" spans="1:6">
      <c r="A521" s="113" t="b">
        <f t="shared" si="8"/>
        <v>0</v>
      </c>
      <c r="B521" s="113" t="s">
        <v>1277</v>
      </c>
      <c r="C521" s="113">
        <v>202</v>
      </c>
      <c r="D521" s="113">
        <v>0.84</v>
      </c>
      <c r="F521" s="115">
        <v>42881</v>
      </c>
    </row>
    <row r="522" spans="1:6">
      <c r="A522" s="113" t="b">
        <f t="shared" si="8"/>
        <v>0</v>
      </c>
      <c r="B522" s="113" t="s">
        <v>1006</v>
      </c>
      <c r="C522" s="113">
        <v>202</v>
      </c>
      <c r="D522" s="113">
        <v>1.6419999999999999</v>
      </c>
      <c r="F522" s="115">
        <v>42881</v>
      </c>
    </row>
    <row r="523" spans="1:6">
      <c r="A523" s="113" t="b">
        <f t="shared" si="8"/>
        <v>0</v>
      </c>
      <c r="B523" s="113" t="s">
        <v>959</v>
      </c>
      <c r="C523" s="113">
        <v>202</v>
      </c>
      <c r="D523" s="113">
        <v>1.679</v>
      </c>
      <c r="F523" s="115">
        <v>42881</v>
      </c>
    </row>
    <row r="524" spans="1:6">
      <c r="A524" s="113" t="b">
        <f t="shared" si="8"/>
        <v>0</v>
      </c>
      <c r="B524" s="113" t="s">
        <v>1429</v>
      </c>
      <c r="C524" s="113">
        <v>205</v>
      </c>
      <c r="D524" s="113">
        <v>0.74099999999999999</v>
      </c>
      <c r="E524" s="113" t="s">
        <v>2117</v>
      </c>
      <c r="F524" s="115">
        <v>43123</v>
      </c>
    </row>
    <row r="525" spans="1:6">
      <c r="A525" s="113" t="b">
        <f t="shared" si="8"/>
        <v>0</v>
      </c>
      <c r="B525" s="113" t="s">
        <v>1382</v>
      </c>
      <c r="C525" s="113">
        <v>205</v>
      </c>
      <c r="D525" s="113">
        <v>0.71</v>
      </c>
      <c r="F525" s="115">
        <v>43123</v>
      </c>
    </row>
    <row r="526" spans="1:6">
      <c r="A526" s="113" t="b">
        <f t="shared" si="8"/>
        <v>0</v>
      </c>
      <c r="B526" s="113" t="s">
        <v>876</v>
      </c>
      <c r="C526" s="113">
        <v>205</v>
      </c>
      <c r="D526" s="113">
        <v>1.6680999999999999</v>
      </c>
      <c r="E526" s="113" t="s">
        <v>2079</v>
      </c>
      <c r="F526" s="115">
        <v>43123</v>
      </c>
    </row>
    <row r="527" spans="1:6">
      <c r="A527" s="113" t="b">
        <f t="shared" si="8"/>
        <v>0</v>
      </c>
      <c r="B527" s="113" t="s">
        <v>1049</v>
      </c>
      <c r="C527" s="113">
        <v>205</v>
      </c>
      <c r="D527" s="113">
        <v>1.7204999999999999</v>
      </c>
      <c r="F527" s="115">
        <v>43123</v>
      </c>
    </row>
    <row r="528" spans="1:6">
      <c r="A528" s="113" t="b">
        <f t="shared" si="8"/>
        <v>0</v>
      </c>
      <c r="B528" s="113" t="s">
        <v>1510</v>
      </c>
      <c r="C528" s="116">
        <v>206</v>
      </c>
      <c r="D528" s="113">
        <v>0.73299999999999998</v>
      </c>
      <c r="F528" s="115">
        <v>42879</v>
      </c>
    </row>
    <row r="529" spans="1:8">
      <c r="A529" s="113" t="b">
        <f t="shared" si="8"/>
        <v>0</v>
      </c>
      <c r="B529" s="113" t="s">
        <v>1476</v>
      </c>
      <c r="C529" s="116">
        <v>206</v>
      </c>
      <c r="D529" s="113">
        <v>0.77700000000000002</v>
      </c>
      <c r="F529" s="115">
        <v>42879</v>
      </c>
    </row>
    <row r="530" spans="1:8">
      <c r="A530" s="113" t="b">
        <f t="shared" si="8"/>
        <v>0</v>
      </c>
      <c r="B530" s="113" t="s">
        <v>992</v>
      </c>
      <c r="C530" s="116">
        <v>206</v>
      </c>
      <c r="D530" s="113">
        <v>1.401</v>
      </c>
      <c r="F530" s="115">
        <v>42879</v>
      </c>
    </row>
    <row r="531" spans="1:8">
      <c r="A531" s="113" t="b">
        <f t="shared" si="8"/>
        <v>0</v>
      </c>
      <c r="B531" s="113" t="s">
        <v>883</v>
      </c>
      <c r="C531" s="116">
        <v>206</v>
      </c>
      <c r="D531" s="113">
        <v>1.5820000000000001</v>
      </c>
      <c r="F531" s="115">
        <v>42879</v>
      </c>
    </row>
    <row r="532" spans="1:8">
      <c r="A532" s="113" t="b">
        <f t="shared" si="8"/>
        <v>0</v>
      </c>
      <c r="B532" s="113" t="s">
        <v>1373</v>
      </c>
      <c r="C532" s="113">
        <v>207</v>
      </c>
      <c r="D532" s="113">
        <v>0.85699999999999998</v>
      </c>
      <c r="F532" s="115">
        <v>42879</v>
      </c>
    </row>
    <row r="533" spans="1:8">
      <c r="A533" s="113" t="b">
        <f t="shared" si="8"/>
        <v>0</v>
      </c>
      <c r="B533" s="113" t="s">
        <v>1159</v>
      </c>
      <c r="C533" s="113">
        <v>207</v>
      </c>
      <c r="D533" s="113">
        <v>0.70199999999999996</v>
      </c>
      <c r="F533" s="115">
        <v>42879</v>
      </c>
    </row>
    <row r="534" spans="1:8">
      <c r="A534" s="113" t="b">
        <f t="shared" si="8"/>
        <v>0</v>
      </c>
      <c r="B534" s="113" t="s">
        <v>907</v>
      </c>
      <c r="C534" s="113">
        <v>207</v>
      </c>
      <c r="D534" s="113">
        <v>1.7410000000000001</v>
      </c>
      <c r="F534" s="115">
        <v>42879</v>
      </c>
    </row>
    <row r="535" spans="1:8">
      <c r="A535" s="113" t="b">
        <f t="shared" si="8"/>
        <v>0</v>
      </c>
      <c r="B535" s="113" t="s">
        <v>813</v>
      </c>
      <c r="C535" s="113">
        <v>207</v>
      </c>
      <c r="D535" s="113">
        <v>1.609</v>
      </c>
      <c r="F535" s="115">
        <v>42879</v>
      </c>
    </row>
    <row r="536" spans="1:8">
      <c r="A536" s="113" t="b">
        <f t="shared" si="8"/>
        <v>0</v>
      </c>
      <c r="B536" s="113" t="s">
        <v>1542</v>
      </c>
      <c r="C536" s="113">
        <v>208</v>
      </c>
      <c r="D536" s="113">
        <v>0.84599999999999997</v>
      </c>
      <c r="F536" s="115">
        <v>42879</v>
      </c>
    </row>
    <row r="537" spans="1:8">
      <c r="A537" s="113" t="b">
        <f t="shared" si="8"/>
        <v>0</v>
      </c>
      <c r="B537" s="113" t="s">
        <v>1340</v>
      </c>
      <c r="C537" s="113">
        <v>208</v>
      </c>
      <c r="D537" s="113">
        <v>0.91</v>
      </c>
      <c r="F537" s="115">
        <v>42879</v>
      </c>
    </row>
    <row r="538" spans="1:8">
      <c r="A538" s="113" t="b">
        <f t="shared" si="8"/>
        <v>0</v>
      </c>
      <c r="B538" s="113" t="s">
        <v>797</v>
      </c>
      <c r="C538" s="113">
        <v>208</v>
      </c>
      <c r="D538" s="113">
        <v>1.476</v>
      </c>
      <c r="F538" s="115">
        <v>42879</v>
      </c>
    </row>
    <row r="539" spans="1:8">
      <c r="A539" s="113" t="b">
        <f t="shared" si="8"/>
        <v>0</v>
      </c>
      <c r="B539" s="113" t="s">
        <v>692</v>
      </c>
      <c r="C539" s="113">
        <v>208</v>
      </c>
      <c r="D539" s="113">
        <v>1.611</v>
      </c>
      <c r="F539" s="115">
        <v>42879</v>
      </c>
    </row>
    <row r="540" spans="1:8">
      <c r="A540" s="113" t="b">
        <f t="shared" si="8"/>
        <v>0</v>
      </c>
      <c r="B540" s="113" t="s">
        <v>1446</v>
      </c>
      <c r="C540" s="113">
        <v>209</v>
      </c>
      <c r="D540" s="113">
        <v>0.748</v>
      </c>
      <c r="F540" s="115">
        <v>42878</v>
      </c>
      <c r="H540" s="183" t="s">
        <v>2066</v>
      </c>
    </row>
    <row r="541" spans="1:8">
      <c r="A541" s="113" t="b">
        <f t="shared" si="8"/>
        <v>0</v>
      </c>
      <c r="B541" s="182" t="s">
        <v>1413</v>
      </c>
      <c r="C541" s="113">
        <v>209</v>
      </c>
      <c r="D541" s="113">
        <v>0.86399999999999999</v>
      </c>
      <c r="F541" s="115">
        <v>42878</v>
      </c>
    </row>
    <row r="542" spans="1:8">
      <c r="A542" s="113" t="b">
        <f t="shared" si="8"/>
        <v>0</v>
      </c>
      <c r="B542" s="171" t="s">
        <v>999</v>
      </c>
      <c r="C542" s="113">
        <v>209</v>
      </c>
      <c r="D542" s="113">
        <v>1.5780000000000001</v>
      </c>
      <c r="F542" s="115">
        <v>42878</v>
      </c>
    </row>
    <row r="543" spans="1:8">
      <c r="A543" s="113" t="b">
        <f t="shared" si="8"/>
        <v>0</v>
      </c>
      <c r="B543" s="113" t="s">
        <v>870</v>
      </c>
      <c r="C543" s="113">
        <v>209</v>
      </c>
      <c r="D543" s="113">
        <v>1.754</v>
      </c>
      <c r="F543" s="115">
        <v>42878</v>
      </c>
    </row>
    <row r="544" spans="1:8">
      <c r="A544" s="113" t="b">
        <f t="shared" si="8"/>
        <v>0</v>
      </c>
      <c r="B544" s="113" t="s">
        <v>1490</v>
      </c>
      <c r="C544" s="113">
        <v>212</v>
      </c>
      <c r="D544" s="113">
        <v>1.4097999999999999</v>
      </c>
      <c r="F544" s="115">
        <v>43123</v>
      </c>
    </row>
    <row r="545" spans="1:6">
      <c r="A545" s="113" t="b">
        <f t="shared" si="8"/>
        <v>0</v>
      </c>
      <c r="B545" s="113" t="s">
        <v>1264</v>
      </c>
      <c r="C545" s="113">
        <v>212</v>
      </c>
      <c r="D545" s="113">
        <v>0.86439999999999995</v>
      </c>
      <c r="F545" s="115">
        <v>43123</v>
      </c>
    </row>
    <row r="546" spans="1:6">
      <c r="A546" s="113" t="b">
        <f t="shared" si="8"/>
        <v>0</v>
      </c>
      <c r="B546" s="113" t="s">
        <v>1011</v>
      </c>
      <c r="C546" s="113">
        <v>212</v>
      </c>
      <c r="D546" s="113">
        <v>1.6712</v>
      </c>
      <c r="F546" s="115">
        <v>43123</v>
      </c>
    </row>
    <row r="547" spans="1:6">
      <c r="A547" s="113" t="b">
        <f t="shared" si="8"/>
        <v>0</v>
      </c>
      <c r="B547" s="113" t="s">
        <v>1048</v>
      </c>
      <c r="C547" s="113">
        <v>212</v>
      </c>
      <c r="D547" s="113">
        <v>1.5831999999999999</v>
      </c>
      <c r="F547" s="115">
        <v>43123</v>
      </c>
    </row>
    <row r="548" spans="1:6">
      <c r="A548" s="113" t="b">
        <f t="shared" si="8"/>
        <v>0</v>
      </c>
      <c r="B548" s="113" t="s">
        <v>1469</v>
      </c>
      <c r="C548" s="113">
        <v>214</v>
      </c>
      <c r="D548" s="113">
        <v>0.63400000000000001</v>
      </c>
      <c r="F548" s="115">
        <v>42878</v>
      </c>
    </row>
    <row r="549" spans="1:6">
      <c r="A549" s="113" t="b">
        <f t="shared" si="8"/>
        <v>0</v>
      </c>
      <c r="B549" s="113" t="s">
        <v>1289</v>
      </c>
      <c r="C549" s="113">
        <v>214</v>
      </c>
      <c r="D549" s="113">
        <v>0.71299999999999997</v>
      </c>
      <c r="F549" s="115">
        <v>42878</v>
      </c>
    </row>
    <row r="550" spans="1:6">
      <c r="A550" s="113" t="b">
        <f t="shared" si="8"/>
        <v>0</v>
      </c>
      <c r="B550" s="113" t="s">
        <v>758</v>
      </c>
      <c r="C550" s="113">
        <v>214</v>
      </c>
      <c r="D550" s="113">
        <v>1.587</v>
      </c>
      <c r="F550" s="115">
        <v>42878</v>
      </c>
    </row>
    <row r="551" spans="1:6">
      <c r="A551" s="113" t="b">
        <f t="shared" si="8"/>
        <v>0</v>
      </c>
      <c r="B551" s="113" t="s">
        <v>729</v>
      </c>
      <c r="C551" s="113">
        <v>214</v>
      </c>
      <c r="D551" s="113">
        <v>1.4850000000000001</v>
      </c>
      <c r="F551" s="115">
        <v>42878</v>
      </c>
    </row>
    <row r="552" spans="1:6">
      <c r="A552" s="113" t="b">
        <f t="shared" si="8"/>
        <v>0</v>
      </c>
      <c r="B552" s="113" t="s">
        <v>1437</v>
      </c>
      <c r="C552" s="113">
        <v>216</v>
      </c>
      <c r="D552" s="113">
        <v>0.82499999999999996</v>
      </c>
      <c r="F552" s="115">
        <v>42879</v>
      </c>
    </row>
    <row r="553" spans="1:6">
      <c r="A553" s="113" t="b">
        <f t="shared" si="8"/>
        <v>0</v>
      </c>
      <c r="B553" s="113" t="s">
        <v>1295</v>
      </c>
      <c r="C553" s="113">
        <v>216</v>
      </c>
      <c r="D553" s="113">
        <v>0.88700000000000001</v>
      </c>
      <c r="F553" s="115">
        <v>42879</v>
      </c>
    </row>
    <row r="554" spans="1:6">
      <c r="A554" s="113" t="b">
        <f t="shared" si="8"/>
        <v>0</v>
      </c>
      <c r="B554" s="113" t="s">
        <v>900</v>
      </c>
      <c r="C554" s="113">
        <v>216</v>
      </c>
      <c r="D554" s="113">
        <v>1.5349999999999999</v>
      </c>
      <c r="F554" s="115">
        <v>42879</v>
      </c>
    </row>
    <row r="555" spans="1:6">
      <c r="A555" s="113" t="b">
        <f t="shared" si="8"/>
        <v>0</v>
      </c>
      <c r="B555" s="185" t="s">
        <v>684</v>
      </c>
      <c r="C555" s="113">
        <v>216</v>
      </c>
      <c r="D555" s="113">
        <v>1.5940000000000001</v>
      </c>
      <c r="F555" s="115">
        <v>42879</v>
      </c>
    </row>
    <row r="556" spans="1:6">
      <c r="A556" s="113" t="b">
        <f t="shared" si="8"/>
        <v>0</v>
      </c>
      <c r="B556" s="113" t="s">
        <v>1255</v>
      </c>
      <c r="C556" s="113">
        <v>217</v>
      </c>
      <c r="D556" s="113">
        <v>0.78100000000000003</v>
      </c>
      <c r="F556" s="115">
        <v>42881</v>
      </c>
    </row>
    <row r="557" spans="1:6">
      <c r="A557" s="113" t="b">
        <f t="shared" si="8"/>
        <v>0</v>
      </c>
      <c r="B557" s="113" t="s">
        <v>1246</v>
      </c>
      <c r="C557" s="113">
        <v>217</v>
      </c>
      <c r="D557" s="113">
        <v>0.66200000000000003</v>
      </c>
      <c r="F557" s="115">
        <v>42881</v>
      </c>
    </row>
    <row r="558" spans="1:6">
      <c r="A558" s="113" t="b">
        <f t="shared" si="8"/>
        <v>0</v>
      </c>
      <c r="B558" s="113" t="s">
        <v>839</v>
      </c>
      <c r="C558" s="113">
        <v>217</v>
      </c>
      <c r="D558" s="113">
        <v>1.38</v>
      </c>
      <c r="F558" s="115">
        <v>42881</v>
      </c>
    </row>
    <row r="559" spans="1:6">
      <c r="A559" s="113" t="b">
        <f t="shared" si="8"/>
        <v>0</v>
      </c>
      <c r="B559" s="113" t="s">
        <v>731</v>
      </c>
      <c r="C559" s="113">
        <v>217</v>
      </c>
      <c r="D559" s="113">
        <v>1.488</v>
      </c>
      <c r="F559" s="115">
        <v>42881</v>
      </c>
    </row>
    <row r="560" spans="1:6">
      <c r="A560" s="113" t="b">
        <f t="shared" si="8"/>
        <v>0</v>
      </c>
      <c r="B560" s="113" t="s">
        <v>1559</v>
      </c>
      <c r="C560" s="113">
        <v>219</v>
      </c>
      <c r="D560" s="113">
        <v>0.65569999999999995</v>
      </c>
      <c r="F560" s="115">
        <v>43125</v>
      </c>
    </row>
    <row r="561" spans="1:10">
      <c r="A561" s="113" t="b">
        <f t="shared" si="8"/>
        <v>0</v>
      </c>
      <c r="B561" s="113" t="s">
        <v>1323</v>
      </c>
      <c r="C561" s="113">
        <v>219</v>
      </c>
      <c r="D561" s="113">
        <v>0.70650000000000002</v>
      </c>
      <c r="E561" s="113" t="s">
        <v>2082</v>
      </c>
      <c r="F561" s="115">
        <v>43125</v>
      </c>
    </row>
    <row r="562" spans="1:10">
      <c r="A562" s="113" t="b">
        <f t="shared" si="8"/>
        <v>0</v>
      </c>
      <c r="B562" s="113" t="s">
        <v>965</v>
      </c>
      <c r="C562" s="113">
        <v>219</v>
      </c>
      <c r="D562" s="113">
        <v>1.4293</v>
      </c>
      <c r="F562" s="115">
        <v>43125</v>
      </c>
    </row>
    <row r="563" spans="1:10">
      <c r="A563" s="113" t="b">
        <f t="shared" si="8"/>
        <v>0</v>
      </c>
      <c r="B563" s="113" t="s">
        <v>785</v>
      </c>
      <c r="C563" s="113">
        <v>219</v>
      </c>
      <c r="D563" s="113">
        <v>1.4823</v>
      </c>
      <c r="F563" s="115">
        <v>43125</v>
      </c>
    </row>
    <row r="564" spans="1:10">
      <c r="A564" s="113" t="b">
        <f t="shared" si="8"/>
        <v>0</v>
      </c>
      <c r="B564" s="113" t="s">
        <v>1254</v>
      </c>
      <c r="C564" s="113">
        <v>221</v>
      </c>
      <c r="D564" s="113">
        <v>0.67200000000000004</v>
      </c>
      <c r="F564" s="115">
        <v>42878</v>
      </c>
    </row>
    <row r="565" spans="1:10">
      <c r="A565" s="113" t="b">
        <f t="shared" si="8"/>
        <v>0</v>
      </c>
      <c r="B565" s="113" t="s">
        <v>1228</v>
      </c>
      <c r="C565" s="113">
        <v>221</v>
      </c>
      <c r="D565" s="113">
        <v>0.85699999999999998</v>
      </c>
      <c r="E565" s="113" t="s">
        <v>2136</v>
      </c>
      <c r="F565" s="115">
        <v>42878</v>
      </c>
    </row>
    <row r="566" spans="1:10">
      <c r="A566" s="113" t="b">
        <f t="shared" si="8"/>
        <v>0</v>
      </c>
      <c r="B566" s="113" t="s">
        <v>760</v>
      </c>
      <c r="C566" s="113">
        <v>221</v>
      </c>
      <c r="D566" s="113">
        <v>1.528</v>
      </c>
      <c r="F566" s="115">
        <v>42878</v>
      </c>
    </row>
    <row r="567" spans="1:10">
      <c r="A567" s="113" t="b">
        <f t="shared" si="8"/>
        <v>0</v>
      </c>
      <c r="B567" s="113" t="s">
        <v>552</v>
      </c>
      <c r="C567" s="113">
        <v>221</v>
      </c>
      <c r="D567" s="113">
        <v>1.5489999999999999</v>
      </c>
      <c r="F567" s="115">
        <v>42878</v>
      </c>
    </row>
    <row r="568" spans="1:10">
      <c r="A568" s="113" t="b">
        <f t="shared" si="8"/>
        <v>0</v>
      </c>
      <c r="B568" s="113" t="s">
        <v>1896</v>
      </c>
      <c r="C568" s="113" t="s">
        <v>2077</v>
      </c>
      <c r="D568" s="113">
        <v>0.59470000000000001</v>
      </c>
      <c r="E568" s="113" t="s">
        <v>2115</v>
      </c>
      <c r="F568" s="115">
        <v>43119</v>
      </c>
      <c r="I568" s="113">
        <f>COUNTIF(E568:E1406, "*soil*")</f>
        <v>7</v>
      </c>
      <c r="J568" s="113">
        <f>COUNTIF(E568:E1406, "*empty*")</f>
        <v>7</v>
      </c>
    </row>
    <row r="569" spans="1:10">
      <c r="A569" s="113" t="b">
        <f t="shared" si="8"/>
        <v>0</v>
      </c>
      <c r="B569" s="113" t="s">
        <v>1849</v>
      </c>
      <c r="C569" s="113" t="s">
        <v>2077</v>
      </c>
      <c r="D569" s="113">
        <v>0.67359999999999998</v>
      </c>
      <c r="F569" s="115">
        <v>43122</v>
      </c>
    </row>
    <row r="570" spans="1:10">
      <c r="A570" s="113" t="b">
        <f t="shared" si="8"/>
        <v>0</v>
      </c>
      <c r="B570" s="113" t="s">
        <v>1810</v>
      </c>
      <c r="C570" s="113" t="s">
        <v>2077</v>
      </c>
      <c r="D570" s="113">
        <v>0.88690000000000002</v>
      </c>
      <c r="F570" s="115">
        <v>43122</v>
      </c>
    </row>
    <row r="571" spans="1:10">
      <c r="A571" s="113" t="b">
        <f t="shared" si="8"/>
        <v>0</v>
      </c>
      <c r="B571" s="113" t="s">
        <v>1809</v>
      </c>
      <c r="C571" s="113" t="s">
        <v>2077</v>
      </c>
      <c r="D571" s="113">
        <v>0.52059999999999995</v>
      </c>
      <c r="F571" s="115">
        <v>43122</v>
      </c>
    </row>
    <row r="572" spans="1:10">
      <c r="A572" s="113" t="b">
        <f t="shared" si="8"/>
        <v>0</v>
      </c>
      <c r="B572" s="113" t="s">
        <v>1799</v>
      </c>
      <c r="C572" s="113" t="s">
        <v>2077</v>
      </c>
      <c r="D572" s="113">
        <v>0.75700000000000001</v>
      </c>
      <c r="F572" s="115">
        <v>43119</v>
      </c>
    </row>
    <row r="573" spans="1:10">
      <c r="A573" s="113" t="b">
        <f t="shared" si="8"/>
        <v>0</v>
      </c>
      <c r="B573" s="113" t="s">
        <v>1768</v>
      </c>
      <c r="C573" s="113" t="s">
        <v>2077</v>
      </c>
      <c r="D573" s="113">
        <v>1.1456</v>
      </c>
      <c r="F573" s="115">
        <v>43119</v>
      </c>
    </row>
    <row r="574" spans="1:10">
      <c r="A574" s="113" t="b">
        <f t="shared" si="8"/>
        <v>0</v>
      </c>
      <c r="B574" s="113" t="s">
        <v>1764</v>
      </c>
      <c r="C574" s="113" t="s">
        <v>2077</v>
      </c>
      <c r="D574" s="113">
        <v>0.80200000000000005</v>
      </c>
      <c r="F574" s="115">
        <v>43119</v>
      </c>
    </row>
    <row r="575" spans="1:10">
      <c r="A575" s="113" t="b">
        <f t="shared" si="8"/>
        <v>0</v>
      </c>
      <c r="B575" s="113" t="s">
        <v>1763</v>
      </c>
      <c r="C575" s="113" t="s">
        <v>2077</v>
      </c>
      <c r="D575" s="113">
        <v>0.72240000000000004</v>
      </c>
      <c r="F575" s="115">
        <v>43119</v>
      </c>
    </row>
    <row r="576" spans="1:10">
      <c r="A576" s="113" t="b">
        <f t="shared" si="8"/>
        <v>0</v>
      </c>
      <c r="B576" s="113" t="s">
        <v>1705</v>
      </c>
      <c r="C576" s="113" t="s">
        <v>2077</v>
      </c>
      <c r="D576" s="113">
        <v>0.64829999999999999</v>
      </c>
      <c r="F576" s="115">
        <v>43119</v>
      </c>
    </row>
    <row r="577" spans="1:9">
      <c r="A577" s="113" t="b">
        <f t="shared" ref="A577:A640" si="9">COUNTIF($B$2:$B$840, B577)&gt;1</f>
        <v>0</v>
      </c>
      <c r="B577" s="113" t="s">
        <v>1704</v>
      </c>
      <c r="C577" s="113" t="s">
        <v>2077</v>
      </c>
      <c r="D577" s="113">
        <v>1.0001</v>
      </c>
      <c r="F577" s="115">
        <v>43116</v>
      </c>
    </row>
    <row r="578" spans="1:9">
      <c r="A578" s="113" t="b">
        <f t="shared" si="9"/>
        <v>0</v>
      </c>
      <c r="B578" s="113" t="s">
        <v>1701</v>
      </c>
      <c r="C578" s="113" t="s">
        <v>2077</v>
      </c>
      <c r="D578" s="113">
        <v>1.4741</v>
      </c>
      <c r="F578" s="115">
        <v>43122</v>
      </c>
      <c r="I578" s="114"/>
    </row>
    <row r="579" spans="1:9">
      <c r="A579" s="113" t="b">
        <f t="shared" si="9"/>
        <v>0</v>
      </c>
      <c r="B579" s="113" t="s">
        <v>1690</v>
      </c>
      <c r="C579" s="113" t="s">
        <v>2077</v>
      </c>
      <c r="D579" s="113">
        <v>0.62219999999999998</v>
      </c>
      <c r="F579" s="115">
        <v>43116</v>
      </c>
    </row>
    <row r="580" spans="1:9">
      <c r="A580" s="113" t="b">
        <f t="shared" si="9"/>
        <v>0</v>
      </c>
      <c r="B580" s="113" t="s">
        <v>1685</v>
      </c>
      <c r="C580" s="113" t="s">
        <v>2077</v>
      </c>
      <c r="D580" s="113">
        <v>0.6714</v>
      </c>
      <c r="F580" s="115">
        <v>43116</v>
      </c>
    </row>
    <row r="581" spans="1:9">
      <c r="A581" s="113" t="b">
        <f t="shared" si="9"/>
        <v>0</v>
      </c>
      <c r="B581" s="113" t="s">
        <v>1677</v>
      </c>
      <c r="C581" s="113" t="s">
        <v>2077</v>
      </c>
      <c r="D581" s="113">
        <v>0.93330000000000002</v>
      </c>
      <c r="F581" s="115">
        <v>43122</v>
      </c>
    </row>
    <row r="582" spans="1:9">
      <c r="A582" s="113" t="b">
        <f t="shared" si="9"/>
        <v>0</v>
      </c>
      <c r="B582" s="113" t="s">
        <v>1675</v>
      </c>
      <c r="C582" s="113" t="s">
        <v>2077</v>
      </c>
      <c r="D582" s="113">
        <v>0.55700000000000005</v>
      </c>
      <c r="F582" s="115">
        <v>43122</v>
      </c>
    </row>
    <row r="583" spans="1:9">
      <c r="A583" s="113" t="b">
        <f t="shared" si="9"/>
        <v>0</v>
      </c>
      <c r="B583" s="113" t="s">
        <v>1667</v>
      </c>
      <c r="C583" s="113" t="s">
        <v>2077</v>
      </c>
      <c r="D583" s="113">
        <v>0.82550000000000001</v>
      </c>
      <c r="E583" s="113" t="s">
        <v>2115</v>
      </c>
      <c r="F583" s="115">
        <v>43119</v>
      </c>
    </row>
    <row r="584" spans="1:9">
      <c r="A584" s="113" t="b">
        <f t="shared" si="9"/>
        <v>0</v>
      </c>
      <c r="B584" s="113" t="s">
        <v>1665</v>
      </c>
      <c r="C584" s="113" t="s">
        <v>2077</v>
      </c>
      <c r="D584" s="113">
        <v>0.62280000000000002</v>
      </c>
      <c r="F584" s="115">
        <v>43122</v>
      </c>
    </row>
    <row r="585" spans="1:9">
      <c r="A585" s="113" t="b">
        <f t="shared" si="9"/>
        <v>0</v>
      </c>
      <c r="B585" s="113" t="s">
        <v>1662</v>
      </c>
      <c r="C585" s="113" t="s">
        <v>2077</v>
      </c>
      <c r="D585" s="113">
        <v>0.7046</v>
      </c>
      <c r="F585" s="115">
        <v>43122</v>
      </c>
    </row>
    <row r="586" spans="1:9">
      <c r="A586" s="113" t="b">
        <f t="shared" si="9"/>
        <v>0</v>
      </c>
      <c r="B586" s="113" t="s">
        <v>1661</v>
      </c>
      <c r="C586" s="113" t="s">
        <v>2077</v>
      </c>
      <c r="D586" s="113">
        <v>0.61950000000000005</v>
      </c>
      <c r="F586" s="115">
        <v>43123</v>
      </c>
    </row>
    <row r="587" spans="1:9">
      <c r="A587" s="113" t="b">
        <f t="shared" si="9"/>
        <v>0</v>
      </c>
      <c r="B587" s="113" t="s">
        <v>1657</v>
      </c>
      <c r="C587" s="113" t="s">
        <v>2077</v>
      </c>
      <c r="D587" s="113">
        <v>0.62090000000000001</v>
      </c>
      <c r="F587" s="115">
        <v>43119</v>
      </c>
    </row>
    <row r="588" spans="1:9">
      <c r="A588" s="113" t="b">
        <f t="shared" si="9"/>
        <v>0</v>
      </c>
      <c r="B588" s="113" t="s">
        <v>1647</v>
      </c>
      <c r="C588" s="113" t="s">
        <v>2077</v>
      </c>
      <c r="D588" s="113">
        <v>0.69440000000000002</v>
      </c>
      <c r="F588" s="115">
        <v>43116</v>
      </c>
    </row>
    <row r="589" spans="1:9">
      <c r="A589" s="113" t="b">
        <f t="shared" si="9"/>
        <v>0</v>
      </c>
      <c r="B589" s="113" t="s">
        <v>1646</v>
      </c>
      <c r="C589" s="113" t="s">
        <v>2077</v>
      </c>
      <c r="D589" s="113">
        <v>0.75349999999999995</v>
      </c>
      <c r="F589" s="115">
        <v>43119</v>
      </c>
    </row>
    <row r="590" spans="1:9">
      <c r="A590" s="113" t="b">
        <f t="shared" si="9"/>
        <v>0</v>
      </c>
      <c r="B590" s="113" t="s">
        <v>1644</v>
      </c>
      <c r="C590" s="113" t="s">
        <v>2077</v>
      </c>
      <c r="D590" s="113">
        <v>0.68400000000000005</v>
      </c>
      <c r="F590" s="115">
        <v>43122</v>
      </c>
    </row>
    <row r="591" spans="1:9">
      <c r="A591" s="113" t="b">
        <f t="shared" si="9"/>
        <v>0</v>
      </c>
      <c r="B591" s="113" t="s">
        <v>1633</v>
      </c>
      <c r="C591" s="113" t="s">
        <v>2077</v>
      </c>
      <c r="D591" s="113">
        <v>0.62309999999999999</v>
      </c>
      <c r="F591" s="115">
        <v>43119</v>
      </c>
    </row>
    <row r="592" spans="1:9">
      <c r="A592" s="113" t="b">
        <f t="shared" si="9"/>
        <v>0</v>
      </c>
      <c r="B592" s="113" t="s">
        <v>1629</v>
      </c>
      <c r="C592" s="113" t="s">
        <v>2077</v>
      </c>
      <c r="D592" s="113">
        <v>0.67</v>
      </c>
      <c r="F592" s="115">
        <v>43119</v>
      </c>
    </row>
    <row r="593" spans="1:6">
      <c r="A593" s="113" t="b">
        <f t="shared" si="9"/>
        <v>0</v>
      </c>
      <c r="B593" s="113" t="s">
        <v>1627</v>
      </c>
      <c r="C593" s="113" t="s">
        <v>2077</v>
      </c>
      <c r="D593" s="113">
        <v>0.62319999999999998</v>
      </c>
      <c r="F593" s="115">
        <v>43116</v>
      </c>
    </row>
    <row r="594" spans="1:6">
      <c r="A594" s="113" t="b">
        <f t="shared" si="9"/>
        <v>0</v>
      </c>
      <c r="B594" s="113" t="s">
        <v>1626</v>
      </c>
      <c r="C594" s="113" t="s">
        <v>2077</v>
      </c>
      <c r="D594" s="113">
        <v>0.66039999999999999</v>
      </c>
      <c r="F594" s="115">
        <v>43119</v>
      </c>
    </row>
    <row r="595" spans="1:6">
      <c r="A595" s="113" t="b">
        <f t="shared" si="9"/>
        <v>0</v>
      </c>
      <c r="B595" s="113" t="s">
        <v>1621</v>
      </c>
      <c r="C595" s="113" t="s">
        <v>2077</v>
      </c>
      <c r="D595" s="113">
        <v>0.64529999999999998</v>
      </c>
      <c r="E595" s="113" t="s">
        <v>2115</v>
      </c>
      <c r="F595" s="115">
        <v>43122</v>
      </c>
    </row>
    <row r="596" spans="1:6">
      <c r="A596" s="113" t="b">
        <f t="shared" si="9"/>
        <v>0</v>
      </c>
      <c r="B596" s="113" t="s">
        <v>1608</v>
      </c>
      <c r="C596" s="113" t="s">
        <v>2077</v>
      </c>
      <c r="D596" s="113">
        <v>0.66290000000000004</v>
      </c>
      <c r="F596" s="115">
        <v>43116</v>
      </c>
    </row>
    <row r="597" spans="1:6">
      <c r="A597" s="113" t="b">
        <f t="shared" si="9"/>
        <v>0</v>
      </c>
      <c r="B597" s="113" t="s">
        <v>1607</v>
      </c>
      <c r="C597" s="113" t="s">
        <v>2077</v>
      </c>
      <c r="D597" s="113">
        <v>0.69789999999999996</v>
      </c>
      <c r="F597" s="115">
        <v>43116</v>
      </c>
    </row>
    <row r="598" spans="1:6">
      <c r="A598" s="113" t="b">
        <f t="shared" si="9"/>
        <v>0</v>
      </c>
      <c r="B598" s="113" t="s">
        <v>1604</v>
      </c>
      <c r="C598" s="113" t="s">
        <v>2077</v>
      </c>
      <c r="D598" s="113">
        <v>0.77859999999999996</v>
      </c>
      <c r="F598" s="115">
        <v>43122</v>
      </c>
    </row>
    <row r="599" spans="1:6">
      <c r="A599" s="113" t="b">
        <f t="shared" si="9"/>
        <v>0</v>
      </c>
      <c r="B599" s="113" t="s">
        <v>1603</v>
      </c>
      <c r="C599" s="113" t="s">
        <v>2077</v>
      </c>
      <c r="D599" s="113">
        <v>0.67749999999999999</v>
      </c>
      <c r="F599" s="115">
        <v>43116</v>
      </c>
    </row>
    <row r="600" spans="1:6">
      <c r="A600" s="113" t="b">
        <f t="shared" si="9"/>
        <v>0</v>
      </c>
      <c r="B600" s="113" t="s">
        <v>1601</v>
      </c>
      <c r="C600" s="113" t="s">
        <v>2077</v>
      </c>
      <c r="D600" s="113">
        <v>0.73760000000000003</v>
      </c>
      <c r="F600" s="115">
        <v>43122</v>
      </c>
    </row>
    <row r="601" spans="1:6">
      <c r="A601" s="113" t="b">
        <f t="shared" si="9"/>
        <v>0</v>
      </c>
      <c r="B601" s="113" t="s">
        <v>1599</v>
      </c>
      <c r="C601" s="113" t="s">
        <v>2077</v>
      </c>
      <c r="D601" s="113">
        <v>0.60329999999999995</v>
      </c>
      <c r="F601" s="115">
        <v>43122</v>
      </c>
    </row>
    <row r="602" spans="1:6">
      <c r="A602" s="113" t="b">
        <f t="shared" si="9"/>
        <v>0</v>
      </c>
      <c r="B602" s="113" t="s">
        <v>1591</v>
      </c>
      <c r="C602" s="113" t="s">
        <v>2077</v>
      </c>
      <c r="D602" s="113">
        <v>0.89149999999999996</v>
      </c>
      <c r="F602" s="115">
        <v>43116</v>
      </c>
    </row>
    <row r="603" spans="1:6">
      <c r="A603" s="113" t="b">
        <f t="shared" si="9"/>
        <v>0</v>
      </c>
      <c r="B603" s="113" t="s">
        <v>1590</v>
      </c>
      <c r="C603" s="113" t="s">
        <v>2077</v>
      </c>
      <c r="D603" s="113">
        <v>0.90669999999999995</v>
      </c>
      <c r="F603" s="115">
        <v>43116</v>
      </c>
    </row>
    <row r="604" spans="1:6">
      <c r="A604" s="113" t="b">
        <f t="shared" si="9"/>
        <v>0</v>
      </c>
      <c r="B604" s="113" t="s">
        <v>1574</v>
      </c>
      <c r="C604" s="113" t="s">
        <v>2077</v>
      </c>
      <c r="D604" s="113">
        <v>0.66479999999999995</v>
      </c>
      <c r="F604" s="115">
        <v>43116</v>
      </c>
    </row>
    <row r="605" spans="1:6">
      <c r="A605" s="113" t="b">
        <f t="shared" si="9"/>
        <v>0</v>
      </c>
      <c r="B605" s="113" t="s">
        <v>1571</v>
      </c>
      <c r="C605" s="113" t="s">
        <v>2077</v>
      </c>
      <c r="D605" s="113">
        <v>0.90410000000000001</v>
      </c>
      <c r="E605" s="113" t="s">
        <v>2120</v>
      </c>
      <c r="F605" s="115">
        <v>43122</v>
      </c>
    </row>
    <row r="606" spans="1:6">
      <c r="A606" s="113" t="b">
        <f t="shared" si="9"/>
        <v>0</v>
      </c>
      <c r="B606" s="113" t="s">
        <v>1553</v>
      </c>
      <c r="C606" s="113" t="s">
        <v>2077</v>
      </c>
      <c r="D606" s="113">
        <v>0.46</v>
      </c>
      <c r="F606" s="115">
        <v>43122</v>
      </c>
    </row>
    <row r="607" spans="1:6">
      <c r="A607" s="113" t="b">
        <f t="shared" si="9"/>
        <v>0</v>
      </c>
      <c r="B607" s="113" t="s">
        <v>1552</v>
      </c>
      <c r="C607" s="113" t="s">
        <v>2077</v>
      </c>
      <c r="D607" s="113">
        <v>0.73209999999999997</v>
      </c>
      <c r="F607" s="115">
        <v>43119</v>
      </c>
    </row>
    <row r="608" spans="1:6">
      <c r="A608" s="113" t="b">
        <f t="shared" si="9"/>
        <v>0</v>
      </c>
      <c r="B608" s="113" t="s">
        <v>1550</v>
      </c>
      <c r="C608" s="113" t="s">
        <v>2077</v>
      </c>
      <c r="D608" s="113">
        <v>0.61909999999999998</v>
      </c>
      <c r="E608" s="113" t="s">
        <v>2126</v>
      </c>
      <c r="F608" s="115">
        <v>43122</v>
      </c>
    </row>
    <row r="609" spans="1:6">
      <c r="A609" s="113" t="b">
        <f t="shared" si="9"/>
        <v>0</v>
      </c>
      <c r="B609" s="113" t="s">
        <v>1548</v>
      </c>
      <c r="C609" s="113" t="s">
        <v>2077</v>
      </c>
      <c r="D609" s="113">
        <v>0.60960000000000003</v>
      </c>
      <c r="F609" s="115">
        <v>43122</v>
      </c>
    </row>
    <row r="610" spans="1:6">
      <c r="A610" s="113" t="b">
        <f t="shared" si="9"/>
        <v>0</v>
      </c>
      <c r="B610" s="113" t="s">
        <v>1544</v>
      </c>
      <c r="C610" s="113" t="s">
        <v>2077</v>
      </c>
      <c r="D610" s="113">
        <v>0.67589999999999995</v>
      </c>
      <c r="E610" s="113" t="s">
        <v>2129</v>
      </c>
      <c r="F610" s="115">
        <v>43122</v>
      </c>
    </row>
    <row r="611" spans="1:6">
      <c r="A611" s="113" t="b">
        <f t="shared" si="9"/>
        <v>0</v>
      </c>
      <c r="B611" s="113" t="s">
        <v>1539</v>
      </c>
      <c r="C611" s="113" t="s">
        <v>2077</v>
      </c>
      <c r="D611" s="113">
        <v>0.83740000000000003</v>
      </c>
      <c r="E611" s="113" t="s">
        <v>2115</v>
      </c>
      <c r="F611" s="115">
        <v>43119</v>
      </c>
    </row>
    <row r="612" spans="1:6">
      <c r="A612" s="113" t="b">
        <f t="shared" si="9"/>
        <v>0</v>
      </c>
      <c r="B612" s="113" t="s">
        <v>1532</v>
      </c>
      <c r="C612" s="113" t="s">
        <v>2077</v>
      </c>
      <c r="D612" s="113">
        <v>0.68200000000000005</v>
      </c>
      <c r="F612" s="115">
        <v>43122</v>
      </c>
    </row>
    <row r="613" spans="1:6">
      <c r="A613" s="113" t="b">
        <f t="shared" si="9"/>
        <v>0</v>
      </c>
      <c r="B613" s="113" t="s">
        <v>1529</v>
      </c>
      <c r="C613" s="113" t="s">
        <v>2077</v>
      </c>
      <c r="D613" s="113">
        <v>0.71479999999999999</v>
      </c>
      <c r="F613" s="115">
        <v>43119</v>
      </c>
    </row>
    <row r="614" spans="1:6">
      <c r="A614" s="113" t="b">
        <f t="shared" si="9"/>
        <v>0</v>
      </c>
      <c r="B614" s="113" t="s">
        <v>1528</v>
      </c>
      <c r="C614" s="113" t="s">
        <v>2077</v>
      </c>
      <c r="D614" s="113">
        <v>0.628</v>
      </c>
      <c r="F614" s="115">
        <v>43119</v>
      </c>
    </row>
    <row r="615" spans="1:6">
      <c r="A615" s="113" t="b">
        <f t="shared" si="9"/>
        <v>0</v>
      </c>
      <c r="B615" s="113" t="s">
        <v>1527</v>
      </c>
      <c r="C615" s="113" t="s">
        <v>2077</v>
      </c>
      <c r="D615" s="113">
        <v>0.63119999999999998</v>
      </c>
      <c r="F615" s="115">
        <v>43122</v>
      </c>
    </row>
    <row r="616" spans="1:6">
      <c r="A616" s="113" t="b">
        <f t="shared" si="9"/>
        <v>0</v>
      </c>
      <c r="B616" s="113" t="s">
        <v>1524</v>
      </c>
      <c r="C616" s="113" t="s">
        <v>2077</v>
      </c>
      <c r="D616" s="113">
        <v>0.61960000000000004</v>
      </c>
      <c r="F616" s="115">
        <v>43122</v>
      </c>
    </row>
    <row r="617" spans="1:6">
      <c r="A617" s="113" t="b">
        <f t="shared" si="9"/>
        <v>0</v>
      </c>
      <c r="B617" s="113" t="s">
        <v>1523</v>
      </c>
      <c r="C617" s="113" t="s">
        <v>2077</v>
      </c>
      <c r="D617" s="113">
        <v>0.66439999999999999</v>
      </c>
      <c r="F617" s="115">
        <v>43122</v>
      </c>
    </row>
    <row r="618" spans="1:6">
      <c r="A618" s="113" t="b">
        <f t="shared" si="9"/>
        <v>0</v>
      </c>
      <c r="B618" s="113" t="s">
        <v>1518</v>
      </c>
      <c r="C618" s="113" t="s">
        <v>2077</v>
      </c>
      <c r="D618" s="113">
        <v>0.55969999999999998</v>
      </c>
      <c r="F618" s="115">
        <v>43122</v>
      </c>
    </row>
    <row r="619" spans="1:6">
      <c r="A619" s="113" t="b">
        <f t="shared" si="9"/>
        <v>0</v>
      </c>
      <c r="B619" s="113" t="s">
        <v>1507</v>
      </c>
      <c r="C619" s="113" t="s">
        <v>2077</v>
      </c>
      <c r="D619" s="113">
        <v>0.71650000000000003</v>
      </c>
      <c r="F619" s="115">
        <v>43119</v>
      </c>
    </row>
    <row r="620" spans="1:6">
      <c r="A620" s="113" t="b">
        <f t="shared" si="9"/>
        <v>0</v>
      </c>
      <c r="B620" s="113" t="s">
        <v>1505</v>
      </c>
      <c r="C620" s="113" t="s">
        <v>2077</v>
      </c>
      <c r="D620" s="113">
        <v>0.73950000000000005</v>
      </c>
      <c r="E620" s="113" t="s">
        <v>2115</v>
      </c>
      <c r="F620" s="115">
        <v>43122</v>
      </c>
    </row>
    <row r="621" spans="1:6">
      <c r="A621" s="113" t="b">
        <f t="shared" si="9"/>
        <v>0</v>
      </c>
      <c r="B621" s="113" t="s">
        <v>1504</v>
      </c>
      <c r="C621" s="113" t="s">
        <v>2077</v>
      </c>
      <c r="D621" s="113">
        <v>0.88660000000000005</v>
      </c>
      <c r="F621" s="115">
        <v>43122</v>
      </c>
    </row>
    <row r="622" spans="1:6">
      <c r="A622" s="113" t="b">
        <f t="shared" si="9"/>
        <v>0</v>
      </c>
      <c r="B622" s="113" t="s">
        <v>1499</v>
      </c>
      <c r="C622" s="113" t="s">
        <v>2077</v>
      </c>
      <c r="D622" s="113">
        <v>0.61199999999999999</v>
      </c>
      <c r="F622" s="115">
        <v>43122</v>
      </c>
    </row>
    <row r="623" spans="1:6">
      <c r="A623" s="113" t="b">
        <f t="shared" si="9"/>
        <v>0</v>
      </c>
      <c r="B623" s="113" t="s">
        <v>1498</v>
      </c>
      <c r="C623" s="113" t="s">
        <v>2077</v>
      </c>
      <c r="D623" s="113">
        <v>0.75929999999999997</v>
      </c>
      <c r="E623" s="113" t="s">
        <v>2128</v>
      </c>
      <c r="F623" s="115">
        <v>43122</v>
      </c>
    </row>
    <row r="624" spans="1:6">
      <c r="A624" s="113" t="b">
        <f t="shared" si="9"/>
        <v>0</v>
      </c>
      <c r="B624" s="113" t="s">
        <v>1486</v>
      </c>
      <c r="C624" s="113" t="s">
        <v>2077</v>
      </c>
      <c r="D624" s="113">
        <v>0.626</v>
      </c>
      <c r="F624" s="115">
        <v>43122</v>
      </c>
    </row>
    <row r="625" spans="1:10">
      <c r="A625" s="113" t="b">
        <f t="shared" si="9"/>
        <v>0</v>
      </c>
      <c r="B625" s="113" t="s">
        <v>1482</v>
      </c>
      <c r="C625" s="113" t="s">
        <v>2077</v>
      </c>
      <c r="D625" s="113">
        <v>0.629</v>
      </c>
      <c r="F625" s="115">
        <v>43122</v>
      </c>
    </row>
    <row r="626" spans="1:10">
      <c r="A626" s="113" t="b">
        <f t="shared" si="9"/>
        <v>0</v>
      </c>
      <c r="B626" s="113" t="s">
        <v>1479</v>
      </c>
      <c r="C626" s="113" t="s">
        <v>2077</v>
      </c>
      <c r="D626" s="113">
        <v>0.67520000000000002</v>
      </c>
      <c r="F626" s="115">
        <v>43119</v>
      </c>
    </row>
    <row r="627" spans="1:10">
      <c r="A627" s="113" t="b">
        <f t="shared" si="9"/>
        <v>0</v>
      </c>
      <c r="B627" s="113" t="s">
        <v>1475</v>
      </c>
      <c r="C627" s="113" t="s">
        <v>2077</v>
      </c>
      <c r="D627" s="113">
        <v>0.74019999999999997</v>
      </c>
      <c r="F627" s="115">
        <v>43122</v>
      </c>
    </row>
    <row r="628" spans="1:10">
      <c r="A628" s="113" t="b">
        <f t="shared" si="9"/>
        <v>0</v>
      </c>
      <c r="B628" s="113" t="s">
        <v>1473</v>
      </c>
      <c r="C628" s="113" t="s">
        <v>2077</v>
      </c>
      <c r="D628" s="113">
        <v>0.41870000000000002</v>
      </c>
      <c r="F628" s="115">
        <v>43122</v>
      </c>
    </row>
    <row r="629" spans="1:10">
      <c r="A629" s="113" t="b">
        <f t="shared" si="9"/>
        <v>0</v>
      </c>
      <c r="B629" s="113" t="s">
        <v>1467</v>
      </c>
      <c r="C629" s="113" t="s">
        <v>2077</v>
      </c>
      <c r="D629" s="113">
        <v>0.66169999999999995</v>
      </c>
      <c r="F629" s="115">
        <v>43122</v>
      </c>
    </row>
    <row r="630" spans="1:10">
      <c r="A630" s="113" t="b">
        <f t="shared" si="9"/>
        <v>0</v>
      </c>
      <c r="B630" s="113" t="s">
        <v>1466</v>
      </c>
      <c r="C630" s="113" t="s">
        <v>2077</v>
      </c>
      <c r="D630" s="113">
        <v>0.63959999999999995</v>
      </c>
      <c r="F630" s="115">
        <v>43122</v>
      </c>
    </row>
    <row r="631" spans="1:10">
      <c r="A631" s="113" t="b">
        <f t="shared" si="9"/>
        <v>0</v>
      </c>
      <c r="B631" s="113" t="s">
        <v>1463</v>
      </c>
      <c r="C631" s="113" t="s">
        <v>2077</v>
      </c>
      <c r="D631" s="113">
        <v>0.7167</v>
      </c>
      <c r="F631" s="115">
        <v>43122</v>
      </c>
    </row>
    <row r="632" spans="1:10">
      <c r="A632" s="113" t="b">
        <f t="shared" si="9"/>
        <v>0</v>
      </c>
      <c r="B632" s="113" t="s">
        <v>1444</v>
      </c>
      <c r="C632" s="113" t="s">
        <v>2077</v>
      </c>
      <c r="D632" s="113">
        <v>0.63539999999999996</v>
      </c>
      <c r="F632" s="115">
        <v>43122</v>
      </c>
      <c r="H632" s="116" t="s">
        <v>2066</v>
      </c>
      <c r="I632" s="116"/>
      <c r="J632" s="116"/>
    </row>
    <row r="633" spans="1:10">
      <c r="A633" s="113" t="b">
        <f t="shared" si="9"/>
        <v>0</v>
      </c>
      <c r="B633" s="113" t="s">
        <v>1432</v>
      </c>
      <c r="C633" s="113" t="s">
        <v>2077</v>
      </c>
      <c r="D633" s="113">
        <v>0.88129999999999997</v>
      </c>
      <c r="F633" s="115">
        <v>43119</v>
      </c>
    </row>
    <row r="634" spans="1:10">
      <c r="A634" s="113" t="b">
        <f t="shared" si="9"/>
        <v>0</v>
      </c>
      <c r="B634" s="113" t="s">
        <v>1430</v>
      </c>
      <c r="C634" s="113" t="s">
        <v>2077</v>
      </c>
      <c r="D634" s="113">
        <v>0.59950000000000003</v>
      </c>
      <c r="F634" s="115">
        <v>43116</v>
      </c>
    </row>
    <row r="635" spans="1:10">
      <c r="A635" s="113" t="b">
        <f t="shared" si="9"/>
        <v>0</v>
      </c>
      <c r="B635" s="113" t="s">
        <v>1423</v>
      </c>
      <c r="C635" s="113" t="s">
        <v>2077</v>
      </c>
      <c r="D635" s="113">
        <v>0.86350000000000005</v>
      </c>
      <c r="F635" s="115">
        <v>43122</v>
      </c>
    </row>
    <row r="636" spans="1:10">
      <c r="A636" s="113" t="b">
        <f t="shared" si="9"/>
        <v>0</v>
      </c>
      <c r="B636" s="113" t="s">
        <v>1416</v>
      </c>
      <c r="C636" s="113" t="s">
        <v>2077</v>
      </c>
      <c r="D636" s="113">
        <v>0.60129999999999995</v>
      </c>
      <c r="F636" s="115">
        <v>43122</v>
      </c>
    </row>
    <row r="637" spans="1:10">
      <c r="A637" s="113" t="b">
        <f t="shared" si="9"/>
        <v>0</v>
      </c>
      <c r="B637" s="113" t="s">
        <v>1414</v>
      </c>
      <c r="C637" s="113" t="s">
        <v>2077</v>
      </c>
      <c r="D637" s="113">
        <v>0.79630000000000001</v>
      </c>
      <c r="F637" s="115">
        <v>43119</v>
      </c>
    </row>
    <row r="638" spans="1:10">
      <c r="A638" s="113" t="b">
        <f t="shared" si="9"/>
        <v>0</v>
      </c>
      <c r="B638" s="113" t="s">
        <v>1411</v>
      </c>
      <c r="C638" s="113" t="s">
        <v>2077</v>
      </c>
      <c r="D638" s="113">
        <v>0.89200000000000002</v>
      </c>
      <c r="F638" s="115">
        <v>43122</v>
      </c>
    </row>
    <row r="639" spans="1:10">
      <c r="A639" s="113" t="b">
        <f t="shared" si="9"/>
        <v>0</v>
      </c>
      <c r="B639" s="113" t="s">
        <v>1410</v>
      </c>
      <c r="C639" s="113" t="s">
        <v>2077</v>
      </c>
      <c r="D639" s="113">
        <v>0.72450000000000003</v>
      </c>
      <c r="F639" s="115">
        <v>43119</v>
      </c>
    </row>
    <row r="640" spans="1:10">
      <c r="A640" s="113" t="b">
        <f t="shared" si="9"/>
        <v>0</v>
      </c>
      <c r="B640" s="113" t="s">
        <v>1406</v>
      </c>
      <c r="C640" s="113" t="s">
        <v>2077</v>
      </c>
      <c r="D640" s="113">
        <v>0.65410000000000001</v>
      </c>
      <c r="E640" s="113" t="s">
        <v>2120</v>
      </c>
      <c r="F640" s="115">
        <v>43122</v>
      </c>
    </row>
    <row r="641" spans="1:6">
      <c r="A641" s="113" t="b">
        <f t="shared" ref="A641:A704" si="10">COUNTIF($B$2:$B$840, B641)&gt;1</f>
        <v>0</v>
      </c>
      <c r="B641" s="113" t="s">
        <v>1405</v>
      </c>
      <c r="C641" s="113" t="s">
        <v>2077</v>
      </c>
      <c r="D641" s="113">
        <v>0.80930000000000002</v>
      </c>
      <c r="F641" s="115">
        <v>43116</v>
      </c>
    </row>
    <row r="642" spans="1:6">
      <c r="A642" s="113" t="b">
        <f t="shared" si="10"/>
        <v>0</v>
      </c>
      <c r="B642" s="113" t="s">
        <v>1402</v>
      </c>
      <c r="C642" s="113" t="s">
        <v>2077</v>
      </c>
      <c r="D642" s="113">
        <v>0.6905</v>
      </c>
      <c r="F642" s="115">
        <v>43122</v>
      </c>
    </row>
    <row r="643" spans="1:6">
      <c r="A643" s="113" t="b">
        <f t="shared" si="10"/>
        <v>0</v>
      </c>
      <c r="B643" s="113" t="s">
        <v>1399</v>
      </c>
      <c r="C643" s="113" t="s">
        <v>2077</v>
      </c>
      <c r="D643" s="113">
        <v>0.77580000000000005</v>
      </c>
      <c r="F643" s="115">
        <v>43116</v>
      </c>
    </row>
    <row r="644" spans="1:6">
      <c r="A644" s="113" t="b">
        <f t="shared" si="10"/>
        <v>0</v>
      </c>
      <c r="B644" s="113" t="s">
        <v>1381</v>
      </c>
      <c r="C644" s="113" t="s">
        <v>2077</v>
      </c>
      <c r="D644" s="113">
        <v>0.7097</v>
      </c>
      <c r="E644" s="113" t="s">
        <v>2115</v>
      </c>
      <c r="F644" s="115">
        <v>43116</v>
      </c>
    </row>
    <row r="645" spans="1:6">
      <c r="A645" s="113" t="b">
        <f t="shared" si="10"/>
        <v>0</v>
      </c>
      <c r="B645" s="113" t="s">
        <v>1354</v>
      </c>
      <c r="C645" s="113" t="s">
        <v>2077</v>
      </c>
      <c r="D645" s="113">
        <v>0.82469999999999999</v>
      </c>
      <c r="F645" s="115">
        <v>43119</v>
      </c>
    </row>
    <row r="646" spans="1:6">
      <c r="A646" s="113" t="b">
        <f t="shared" si="10"/>
        <v>0</v>
      </c>
      <c r="B646" s="113" t="s">
        <v>1351</v>
      </c>
      <c r="C646" s="113" t="s">
        <v>2077</v>
      </c>
      <c r="D646" s="113">
        <v>0.7389</v>
      </c>
      <c r="F646" s="115">
        <v>43122</v>
      </c>
    </row>
    <row r="647" spans="1:6">
      <c r="A647" s="113" t="b">
        <f t="shared" si="10"/>
        <v>0</v>
      </c>
      <c r="B647" s="113" t="s">
        <v>1349</v>
      </c>
      <c r="C647" s="113" t="s">
        <v>2077</v>
      </c>
      <c r="D647" s="113">
        <v>0.59260000000000002</v>
      </c>
      <c r="F647" s="115">
        <v>43123</v>
      </c>
    </row>
    <row r="648" spans="1:6">
      <c r="A648" s="113" t="b">
        <f t="shared" si="10"/>
        <v>0</v>
      </c>
      <c r="B648" s="113" t="s">
        <v>1348</v>
      </c>
      <c r="C648" s="113" t="s">
        <v>2077</v>
      </c>
      <c r="D648" s="113">
        <v>0.73699999999999999</v>
      </c>
      <c r="F648" s="115">
        <v>43122</v>
      </c>
    </row>
    <row r="649" spans="1:6">
      <c r="A649" s="113" t="b">
        <f t="shared" si="10"/>
        <v>0</v>
      </c>
      <c r="B649" s="113" t="s">
        <v>1343</v>
      </c>
      <c r="C649" s="113" t="s">
        <v>2077</v>
      </c>
      <c r="D649" s="113">
        <v>0.63959999999999995</v>
      </c>
      <c r="E649" s="113" t="s">
        <v>2124</v>
      </c>
      <c r="F649" s="115">
        <v>43122</v>
      </c>
    </row>
    <row r="650" spans="1:6">
      <c r="A650" s="113" t="b">
        <f t="shared" si="10"/>
        <v>0</v>
      </c>
      <c r="B650" s="113" t="s">
        <v>1341</v>
      </c>
      <c r="C650" s="113" t="s">
        <v>2077</v>
      </c>
      <c r="D650" s="113">
        <v>0.56469999999999998</v>
      </c>
      <c r="E650" s="113" t="s">
        <v>2115</v>
      </c>
      <c r="F650" s="115">
        <v>43122</v>
      </c>
    </row>
    <row r="651" spans="1:6">
      <c r="A651" s="113" t="b">
        <f t="shared" si="10"/>
        <v>0</v>
      </c>
      <c r="B651" s="113" t="s">
        <v>1335</v>
      </c>
      <c r="C651" s="113" t="s">
        <v>2077</v>
      </c>
      <c r="D651" s="113">
        <v>0.69089999999999996</v>
      </c>
      <c r="E651" s="113" t="s">
        <v>2124</v>
      </c>
      <c r="F651" s="115">
        <v>43122</v>
      </c>
    </row>
    <row r="652" spans="1:6">
      <c r="A652" s="113" t="b">
        <f t="shared" si="10"/>
        <v>0</v>
      </c>
      <c r="B652" s="113" t="s">
        <v>1332</v>
      </c>
      <c r="C652" s="113" t="s">
        <v>2077</v>
      </c>
      <c r="D652" s="113">
        <v>0.67769999999999997</v>
      </c>
      <c r="F652" s="115">
        <v>43122</v>
      </c>
    </row>
    <row r="653" spans="1:6">
      <c r="A653" s="113" t="b">
        <f t="shared" si="10"/>
        <v>0</v>
      </c>
      <c r="B653" s="113" t="s">
        <v>1330</v>
      </c>
      <c r="C653" s="113" t="s">
        <v>2077</v>
      </c>
      <c r="D653" s="113">
        <v>0.72160000000000002</v>
      </c>
      <c r="E653" s="113" t="s">
        <v>2129</v>
      </c>
      <c r="F653" s="115">
        <v>43122</v>
      </c>
    </row>
    <row r="654" spans="1:6">
      <c r="A654" s="113" t="b">
        <f t="shared" si="10"/>
        <v>0</v>
      </c>
      <c r="B654" s="113" t="s">
        <v>1329</v>
      </c>
      <c r="C654" s="113" t="s">
        <v>2077</v>
      </c>
      <c r="D654" s="113">
        <v>0.66739999999999999</v>
      </c>
      <c r="F654" s="115">
        <v>43122</v>
      </c>
    </row>
    <row r="655" spans="1:6">
      <c r="A655" s="113" t="b">
        <f t="shared" si="10"/>
        <v>0</v>
      </c>
      <c r="B655" s="113" t="s">
        <v>1317</v>
      </c>
      <c r="C655" s="113" t="s">
        <v>2077</v>
      </c>
      <c r="D655" s="113">
        <v>0.73760000000000003</v>
      </c>
      <c r="E655" s="113" t="s">
        <v>2125</v>
      </c>
      <c r="F655" s="115">
        <v>43122</v>
      </c>
    </row>
    <row r="656" spans="1:6">
      <c r="A656" s="113" t="b">
        <f t="shared" si="10"/>
        <v>0</v>
      </c>
      <c r="B656" s="113" t="s">
        <v>1313</v>
      </c>
      <c r="C656" s="113" t="s">
        <v>2077</v>
      </c>
      <c r="D656" s="113">
        <v>0.57869999999999999</v>
      </c>
      <c r="F656" s="115">
        <v>43122</v>
      </c>
    </row>
    <row r="657" spans="1:6">
      <c r="A657" s="113" t="b">
        <f t="shared" si="10"/>
        <v>0</v>
      </c>
      <c r="B657" s="113" t="s">
        <v>1312</v>
      </c>
      <c r="C657" s="113" t="s">
        <v>2057</v>
      </c>
      <c r="D657" s="113">
        <v>0.626</v>
      </c>
      <c r="F657" s="115">
        <v>42881</v>
      </c>
    </row>
    <row r="658" spans="1:6">
      <c r="A658" s="113" t="b">
        <f t="shared" si="10"/>
        <v>0</v>
      </c>
      <c r="B658" s="113" t="s">
        <v>1311</v>
      </c>
      <c r="C658" s="113" t="s">
        <v>2077</v>
      </c>
      <c r="D658" s="113">
        <v>0.87490000000000001</v>
      </c>
      <c r="F658" s="115">
        <v>43119</v>
      </c>
    </row>
    <row r="659" spans="1:6">
      <c r="A659" s="113" t="b">
        <f t="shared" si="10"/>
        <v>0</v>
      </c>
      <c r="B659" s="113" t="s">
        <v>1309</v>
      </c>
      <c r="C659" s="113" t="s">
        <v>2077</v>
      </c>
      <c r="D659" s="113">
        <v>0.60680000000000001</v>
      </c>
      <c r="F659" s="115">
        <v>43122</v>
      </c>
    </row>
    <row r="660" spans="1:6">
      <c r="A660" s="113" t="b">
        <f t="shared" si="10"/>
        <v>0</v>
      </c>
      <c r="B660" s="113" t="s">
        <v>1308</v>
      </c>
      <c r="C660" s="113" t="s">
        <v>2077</v>
      </c>
      <c r="D660" s="113">
        <v>0.57879999999999998</v>
      </c>
      <c r="E660" s="113" t="s">
        <v>2115</v>
      </c>
      <c r="F660" s="115">
        <v>43119</v>
      </c>
    </row>
    <row r="661" spans="1:6">
      <c r="A661" s="113" t="b">
        <f t="shared" si="10"/>
        <v>0</v>
      </c>
      <c r="B661" s="113" t="s">
        <v>1306</v>
      </c>
      <c r="C661" s="113" t="s">
        <v>2077</v>
      </c>
      <c r="D661" s="113">
        <v>0.62919999999999998</v>
      </c>
      <c r="F661" s="115">
        <v>43119</v>
      </c>
    </row>
    <row r="662" spans="1:6">
      <c r="A662" s="113" t="b">
        <f t="shared" si="10"/>
        <v>0</v>
      </c>
      <c r="B662" s="113" t="s">
        <v>1298</v>
      </c>
      <c r="C662" s="113" t="s">
        <v>2077</v>
      </c>
      <c r="D662" s="113">
        <v>0.47</v>
      </c>
      <c r="F662" s="115">
        <v>43122</v>
      </c>
    </row>
    <row r="663" spans="1:6">
      <c r="A663" s="113" t="b">
        <f t="shared" si="10"/>
        <v>0</v>
      </c>
      <c r="B663" s="113" t="s">
        <v>1297</v>
      </c>
      <c r="C663" s="113" t="s">
        <v>2077</v>
      </c>
      <c r="D663" s="113">
        <v>0.7681</v>
      </c>
      <c r="F663" s="115">
        <v>43119</v>
      </c>
    </row>
    <row r="664" spans="1:6">
      <c r="A664" s="113" t="b">
        <f t="shared" si="10"/>
        <v>0</v>
      </c>
      <c r="B664" s="113" t="s">
        <v>1296</v>
      </c>
      <c r="C664" s="113" t="s">
        <v>2077</v>
      </c>
      <c r="D664" s="113">
        <v>0.6452</v>
      </c>
      <c r="E664" s="113" t="s">
        <v>2115</v>
      </c>
      <c r="F664" s="115">
        <v>43119</v>
      </c>
    </row>
    <row r="665" spans="1:6">
      <c r="A665" s="113" t="b">
        <f t="shared" si="10"/>
        <v>0</v>
      </c>
      <c r="B665" s="113" t="s">
        <v>1290</v>
      </c>
      <c r="C665" s="113" t="s">
        <v>2077</v>
      </c>
      <c r="D665" s="113">
        <v>0.93500000000000005</v>
      </c>
      <c r="F665" s="115">
        <v>43122</v>
      </c>
    </row>
    <row r="666" spans="1:6">
      <c r="A666" s="113" t="b">
        <f t="shared" si="10"/>
        <v>0</v>
      </c>
      <c r="B666" s="113" t="s">
        <v>1268</v>
      </c>
      <c r="C666" s="113" t="s">
        <v>2077</v>
      </c>
      <c r="D666" s="113">
        <v>0.6169</v>
      </c>
      <c r="E666" s="113" t="s">
        <v>2124</v>
      </c>
      <c r="F666" s="115">
        <v>43122</v>
      </c>
    </row>
    <row r="667" spans="1:6">
      <c r="A667" s="113" t="b">
        <f t="shared" si="10"/>
        <v>0</v>
      </c>
      <c r="B667" s="113" t="s">
        <v>1267</v>
      </c>
      <c r="C667" s="113" t="s">
        <v>2077</v>
      </c>
      <c r="D667" s="113">
        <v>0.627</v>
      </c>
      <c r="F667" s="115">
        <v>43119</v>
      </c>
    </row>
    <row r="668" spans="1:6">
      <c r="A668" s="113" t="b">
        <f t="shared" si="10"/>
        <v>0</v>
      </c>
      <c r="B668" s="113" t="s">
        <v>1251</v>
      </c>
      <c r="C668" s="113" t="s">
        <v>2077</v>
      </c>
      <c r="D668" s="113">
        <v>0.63380000000000003</v>
      </c>
      <c r="F668" s="115">
        <v>43123</v>
      </c>
    </row>
    <row r="669" spans="1:6">
      <c r="A669" s="113" t="b">
        <f t="shared" si="10"/>
        <v>0</v>
      </c>
      <c r="B669" s="113" t="s">
        <v>1250</v>
      </c>
      <c r="C669" s="113" t="s">
        <v>2077</v>
      </c>
      <c r="D669" s="113">
        <v>0.58630000000000004</v>
      </c>
      <c r="F669" s="115">
        <v>43116</v>
      </c>
    </row>
    <row r="670" spans="1:6">
      <c r="A670" s="113" t="b">
        <f t="shared" si="10"/>
        <v>0</v>
      </c>
      <c r="B670" s="113" t="s">
        <v>1243</v>
      </c>
      <c r="C670" s="113" t="s">
        <v>2077</v>
      </c>
      <c r="D670" s="113">
        <v>0.74309999999999998</v>
      </c>
      <c r="F670" s="115">
        <v>43125</v>
      </c>
    </row>
    <row r="671" spans="1:6">
      <c r="A671" s="113" t="b">
        <f t="shared" si="10"/>
        <v>0</v>
      </c>
      <c r="B671" t="s">
        <v>1239</v>
      </c>
      <c r="C671" t="s">
        <v>2077</v>
      </c>
      <c r="D671">
        <v>0.56630000000000003</v>
      </c>
      <c r="E671" t="s">
        <v>2121</v>
      </c>
      <c r="F671" s="115">
        <v>43122</v>
      </c>
    </row>
    <row r="672" spans="1:6">
      <c r="A672" s="113" t="b">
        <f t="shared" si="10"/>
        <v>0</v>
      </c>
      <c r="B672" s="113" t="s">
        <v>1237</v>
      </c>
      <c r="C672" s="113" t="s">
        <v>2077</v>
      </c>
      <c r="D672" s="113">
        <v>0.74790000000000001</v>
      </c>
      <c r="F672" s="115">
        <v>43122</v>
      </c>
    </row>
    <row r="673" spans="1:6">
      <c r="A673" s="113" t="b">
        <f t="shared" si="10"/>
        <v>0</v>
      </c>
      <c r="B673" s="113" t="s">
        <v>1236</v>
      </c>
      <c r="C673" s="113" t="s">
        <v>2077</v>
      </c>
      <c r="D673" s="113">
        <v>0.68300000000000005</v>
      </c>
      <c r="F673" s="115">
        <v>43122</v>
      </c>
    </row>
    <row r="674" spans="1:6">
      <c r="A674" s="113" t="b">
        <f t="shared" si="10"/>
        <v>0</v>
      </c>
      <c r="B674" s="113" t="s">
        <v>1234</v>
      </c>
      <c r="C674" s="113" t="s">
        <v>2077</v>
      </c>
      <c r="D674" s="113">
        <v>0.67120000000000002</v>
      </c>
      <c r="E674" s="113" t="s">
        <v>2124</v>
      </c>
      <c r="F674" s="115">
        <v>43122</v>
      </c>
    </row>
    <row r="675" spans="1:6">
      <c r="A675" s="113" t="b">
        <f t="shared" si="10"/>
        <v>0</v>
      </c>
      <c r="B675" s="113" t="s">
        <v>1232</v>
      </c>
      <c r="C675" s="113" t="s">
        <v>2077</v>
      </c>
      <c r="D675" s="113">
        <v>0.60450000000000004</v>
      </c>
      <c r="F675" s="115">
        <v>43119</v>
      </c>
    </row>
    <row r="676" spans="1:6">
      <c r="A676" s="113" t="b">
        <f t="shared" si="10"/>
        <v>0</v>
      </c>
      <c r="B676" s="113" t="s">
        <v>1224</v>
      </c>
      <c r="C676" s="113" t="s">
        <v>2077</v>
      </c>
      <c r="D676" s="113">
        <v>0.60060000000000002</v>
      </c>
      <c r="F676" s="115">
        <v>43119</v>
      </c>
    </row>
    <row r="677" spans="1:6">
      <c r="A677" s="113" t="b">
        <f t="shared" si="10"/>
        <v>0</v>
      </c>
      <c r="B677" s="185" t="s">
        <v>1215</v>
      </c>
      <c r="C677" s="113" t="s">
        <v>2077</v>
      </c>
      <c r="D677" s="113">
        <v>0.24560000000000001</v>
      </c>
      <c r="E677" s="113" t="s">
        <v>2076</v>
      </c>
      <c r="F677" s="115">
        <v>43125</v>
      </c>
    </row>
    <row r="678" spans="1:6">
      <c r="A678" s="113" t="b">
        <f t="shared" si="10"/>
        <v>0</v>
      </c>
      <c r="B678" t="s">
        <v>1213</v>
      </c>
      <c r="C678" s="113" t="s">
        <v>2057</v>
      </c>
      <c r="D678" s="113">
        <v>0.62</v>
      </c>
      <c r="F678" s="115">
        <v>42881</v>
      </c>
    </row>
    <row r="679" spans="1:6">
      <c r="A679" s="113" t="b">
        <f t="shared" si="10"/>
        <v>0</v>
      </c>
      <c r="B679" s="113" t="s">
        <v>1212</v>
      </c>
      <c r="C679" s="113" t="s">
        <v>2077</v>
      </c>
      <c r="D679" s="113">
        <v>0.70830000000000004</v>
      </c>
      <c r="F679" s="115">
        <v>43116</v>
      </c>
    </row>
    <row r="680" spans="1:6">
      <c r="A680" s="113" t="b">
        <f t="shared" si="10"/>
        <v>0</v>
      </c>
      <c r="B680" s="113" t="s">
        <v>1204</v>
      </c>
      <c r="C680" s="113" t="s">
        <v>2077</v>
      </c>
      <c r="D680" s="113">
        <v>0.59309999999999996</v>
      </c>
      <c r="F680" s="115">
        <v>43123</v>
      </c>
    </row>
    <row r="681" spans="1:6">
      <c r="A681" s="113" t="b">
        <f t="shared" si="10"/>
        <v>0</v>
      </c>
      <c r="B681" s="113" t="s">
        <v>1203</v>
      </c>
      <c r="C681" s="113" t="s">
        <v>2077</v>
      </c>
      <c r="D681" s="113">
        <v>0.61809999999999998</v>
      </c>
      <c r="F681" s="115">
        <v>43122</v>
      </c>
    </row>
    <row r="682" spans="1:6">
      <c r="A682" s="113" t="b">
        <f t="shared" si="10"/>
        <v>0</v>
      </c>
      <c r="B682" s="113" t="s">
        <v>1201</v>
      </c>
      <c r="C682" s="113" t="s">
        <v>2077</v>
      </c>
      <c r="D682" s="113">
        <v>0.65239999999999998</v>
      </c>
      <c r="F682" s="115">
        <v>43122</v>
      </c>
    </row>
    <row r="683" spans="1:6">
      <c r="A683" s="113" t="b">
        <f t="shared" si="10"/>
        <v>0</v>
      </c>
      <c r="B683" s="113" t="s">
        <v>1197</v>
      </c>
      <c r="C683" s="113" t="s">
        <v>2077</v>
      </c>
      <c r="D683" s="113">
        <v>0.58509999999999995</v>
      </c>
      <c r="F683" s="115">
        <v>43119</v>
      </c>
    </row>
    <row r="684" spans="1:6">
      <c r="A684" s="113" t="b">
        <f t="shared" si="10"/>
        <v>0</v>
      </c>
      <c r="B684" s="113" t="s">
        <v>1192</v>
      </c>
      <c r="C684" s="113" t="s">
        <v>2077</v>
      </c>
      <c r="D684" s="113">
        <v>0.69730000000000003</v>
      </c>
      <c r="F684" s="115">
        <v>43116</v>
      </c>
    </row>
    <row r="685" spans="1:6">
      <c r="A685" s="113" t="b">
        <f t="shared" si="10"/>
        <v>0</v>
      </c>
      <c r="B685" s="113" t="s">
        <v>1187</v>
      </c>
      <c r="C685" s="113" t="s">
        <v>2077</v>
      </c>
      <c r="D685" s="113">
        <v>0.64890000000000003</v>
      </c>
      <c r="F685" s="115">
        <v>43122</v>
      </c>
    </row>
    <row r="686" spans="1:6">
      <c r="A686" s="113" t="b">
        <f t="shared" si="10"/>
        <v>0</v>
      </c>
      <c r="B686" s="113" t="s">
        <v>1186</v>
      </c>
      <c r="C686" s="113" t="s">
        <v>2077</v>
      </c>
      <c r="D686" s="119">
        <v>0.65839999999999999</v>
      </c>
      <c r="F686" s="115">
        <v>43116</v>
      </c>
    </row>
    <row r="687" spans="1:6">
      <c r="A687" s="113" t="b">
        <f t="shared" si="10"/>
        <v>0</v>
      </c>
      <c r="B687" s="113" t="s">
        <v>1179</v>
      </c>
      <c r="C687" s="113" t="s">
        <v>2077</v>
      </c>
      <c r="D687" s="113">
        <v>0.83130000000000004</v>
      </c>
      <c r="E687" s="113" t="s">
        <v>2074</v>
      </c>
      <c r="F687" s="115">
        <v>43122</v>
      </c>
    </row>
    <row r="688" spans="1:6">
      <c r="A688" s="113" t="b">
        <f t="shared" si="10"/>
        <v>0</v>
      </c>
      <c r="B688" s="113" t="s">
        <v>1175</v>
      </c>
      <c r="C688" s="113" t="s">
        <v>2077</v>
      </c>
      <c r="D688" s="113">
        <v>0.62450000000000006</v>
      </c>
      <c r="F688" s="115">
        <v>43122</v>
      </c>
    </row>
    <row r="689" spans="1:6">
      <c r="A689" s="113" t="b">
        <f t="shared" si="10"/>
        <v>0</v>
      </c>
      <c r="B689" s="182" t="s">
        <v>1168</v>
      </c>
      <c r="C689" s="113" t="s">
        <v>2077</v>
      </c>
      <c r="D689" s="113">
        <v>0.56669999999999998</v>
      </c>
      <c r="E689" s="113" t="s">
        <v>2115</v>
      </c>
      <c r="F689" s="115">
        <v>43119</v>
      </c>
    </row>
    <row r="690" spans="1:6">
      <c r="A690" s="113" t="b">
        <f t="shared" si="10"/>
        <v>0</v>
      </c>
      <c r="B690" s="113" t="s">
        <v>1165</v>
      </c>
      <c r="C690" s="113" t="s">
        <v>2077</v>
      </c>
      <c r="D690" s="113">
        <v>0.5756</v>
      </c>
      <c r="F690" s="115">
        <v>43122</v>
      </c>
    </row>
    <row r="691" spans="1:6">
      <c r="A691" s="113" t="b">
        <f t="shared" si="10"/>
        <v>0</v>
      </c>
      <c r="B691" s="113" t="s">
        <v>1164</v>
      </c>
      <c r="C691" s="113" t="s">
        <v>2077</v>
      </c>
      <c r="D691" s="113">
        <v>0.58389999999999997</v>
      </c>
      <c r="F691" s="115">
        <v>43119</v>
      </c>
    </row>
    <row r="692" spans="1:6">
      <c r="A692" s="113" t="b">
        <f t="shared" si="10"/>
        <v>0</v>
      </c>
      <c r="B692" s="113" t="s">
        <v>1131</v>
      </c>
      <c r="C692" s="113" t="s">
        <v>2077</v>
      </c>
      <c r="D692" s="113">
        <f>1.5348+0.0339</f>
        <v>1.5687</v>
      </c>
      <c r="E692" s="113" t="s">
        <v>2122</v>
      </c>
      <c r="F692" s="115">
        <v>43122</v>
      </c>
    </row>
    <row r="693" spans="1:6">
      <c r="A693" s="113" t="b">
        <f t="shared" si="10"/>
        <v>0</v>
      </c>
      <c r="B693" s="113" t="s">
        <v>1041</v>
      </c>
      <c r="C693" s="113" t="s">
        <v>2077</v>
      </c>
      <c r="D693" s="113">
        <v>1.7222999999999999</v>
      </c>
      <c r="F693" s="115">
        <v>43119</v>
      </c>
    </row>
    <row r="694" spans="1:6">
      <c r="A694" s="113" t="b">
        <f t="shared" si="10"/>
        <v>0</v>
      </c>
      <c r="B694" s="113" t="s">
        <v>1040</v>
      </c>
      <c r="C694" s="113" t="s">
        <v>2077</v>
      </c>
      <c r="D694" s="113">
        <v>1.5383</v>
      </c>
      <c r="F694" s="115">
        <v>43122</v>
      </c>
    </row>
    <row r="695" spans="1:6">
      <c r="A695" s="113" t="b">
        <f t="shared" si="10"/>
        <v>0</v>
      </c>
      <c r="B695" s="113" t="s">
        <v>1038</v>
      </c>
      <c r="C695" s="113" t="s">
        <v>2077</v>
      </c>
      <c r="D695" s="113">
        <v>1.4296</v>
      </c>
      <c r="F695" s="115">
        <v>43116</v>
      </c>
    </row>
    <row r="696" spans="1:6">
      <c r="A696" s="113" t="b">
        <f t="shared" si="10"/>
        <v>0</v>
      </c>
      <c r="B696" s="113" t="s">
        <v>1037</v>
      </c>
      <c r="C696" s="113" t="s">
        <v>2077</v>
      </c>
      <c r="D696" s="113">
        <v>1.4184000000000001</v>
      </c>
      <c r="F696" s="115">
        <v>43119</v>
      </c>
    </row>
    <row r="697" spans="1:6">
      <c r="A697" s="113" t="b">
        <f t="shared" si="10"/>
        <v>0</v>
      </c>
      <c r="B697" s="113" t="s">
        <v>1029</v>
      </c>
      <c r="C697" s="113" t="s">
        <v>2077</v>
      </c>
      <c r="D697" s="113">
        <v>1.3584000000000001</v>
      </c>
      <c r="F697" s="115">
        <v>43122</v>
      </c>
    </row>
    <row r="698" spans="1:6">
      <c r="A698" s="113" t="b">
        <f t="shared" si="10"/>
        <v>0</v>
      </c>
      <c r="B698" s="113" t="s">
        <v>1026</v>
      </c>
      <c r="C698" s="113" t="s">
        <v>2077</v>
      </c>
      <c r="D698" s="113">
        <v>1.4075</v>
      </c>
      <c r="E698" s="113" t="s">
        <v>2127</v>
      </c>
      <c r="F698" s="115">
        <v>43122</v>
      </c>
    </row>
    <row r="699" spans="1:6">
      <c r="A699" s="113" t="b">
        <f t="shared" si="10"/>
        <v>0</v>
      </c>
      <c r="B699" s="113" t="s">
        <v>1129</v>
      </c>
      <c r="C699" s="113" t="s">
        <v>2077</v>
      </c>
      <c r="D699" s="113">
        <v>0.17</v>
      </c>
      <c r="E699" s="113" t="s">
        <v>2145</v>
      </c>
      <c r="F699" s="115">
        <v>43119</v>
      </c>
    </row>
    <row r="700" spans="1:6">
      <c r="A700" s="113" t="b">
        <f t="shared" si="10"/>
        <v>0</v>
      </c>
      <c r="B700" s="113" t="s">
        <v>1020</v>
      </c>
      <c r="C700" s="113" t="s">
        <v>2077</v>
      </c>
      <c r="D700" s="113">
        <v>1.3073999999999999</v>
      </c>
      <c r="F700" s="115">
        <v>43122</v>
      </c>
    </row>
    <row r="701" spans="1:6">
      <c r="A701" s="113" t="b">
        <f t="shared" si="10"/>
        <v>0</v>
      </c>
      <c r="B701" s="113" t="s">
        <v>1016</v>
      </c>
      <c r="C701" s="113" t="s">
        <v>2077</v>
      </c>
      <c r="D701" s="113">
        <v>1.2266999999999999</v>
      </c>
      <c r="F701" s="115">
        <v>43116</v>
      </c>
    </row>
    <row r="702" spans="1:6">
      <c r="A702" s="113" t="b">
        <f t="shared" si="10"/>
        <v>0</v>
      </c>
      <c r="B702" s="113" t="s">
        <v>1015</v>
      </c>
      <c r="C702" s="113" t="s">
        <v>2057</v>
      </c>
      <c r="D702" s="113">
        <v>1.6180000000000001</v>
      </c>
      <c r="F702" s="115">
        <v>42881</v>
      </c>
    </row>
    <row r="703" spans="1:6">
      <c r="A703" s="113" t="b">
        <f t="shared" si="10"/>
        <v>0</v>
      </c>
      <c r="B703" s="113" t="s">
        <v>1008</v>
      </c>
      <c r="C703" s="113" t="s">
        <v>2077</v>
      </c>
      <c r="D703" s="113">
        <v>1.4104000000000001</v>
      </c>
      <c r="F703" s="115">
        <v>43122</v>
      </c>
    </row>
    <row r="704" spans="1:6">
      <c r="A704" s="113" t="b">
        <f t="shared" si="10"/>
        <v>0</v>
      </c>
      <c r="B704" s="113" t="s">
        <v>1005</v>
      </c>
      <c r="C704" s="113" t="s">
        <v>2077</v>
      </c>
      <c r="D704" s="113">
        <v>1.6368</v>
      </c>
      <c r="F704" s="115">
        <v>43116</v>
      </c>
    </row>
    <row r="705" spans="1:6">
      <c r="A705" s="113" t="b">
        <f t="shared" ref="A705:A768" si="11">COUNTIF($B$2:$B$840, B705)&gt;1</f>
        <v>0</v>
      </c>
      <c r="B705" s="113" t="s">
        <v>1002</v>
      </c>
      <c r="C705" s="113" t="s">
        <v>2077</v>
      </c>
      <c r="D705" s="113">
        <v>1.6255999999999999</v>
      </c>
      <c r="F705" s="115">
        <v>43116</v>
      </c>
    </row>
    <row r="706" spans="1:6">
      <c r="A706" s="113" t="b">
        <f t="shared" si="11"/>
        <v>0</v>
      </c>
      <c r="B706" s="113" t="s">
        <v>1127</v>
      </c>
      <c r="C706" s="113" t="s">
        <v>2077</v>
      </c>
      <c r="D706" s="113">
        <v>1.5603</v>
      </c>
      <c r="F706" s="115">
        <v>43116</v>
      </c>
    </row>
    <row r="707" spans="1:6">
      <c r="A707" s="113" t="b">
        <f t="shared" si="11"/>
        <v>0</v>
      </c>
      <c r="B707" s="113" t="s">
        <v>1000</v>
      </c>
      <c r="C707" s="113" t="s">
        <v>2077</v>
      </c>
      <c r="D707" s="113">
        <v>1.3197000000000001</v>
      </c>
      <c r="F707" s="115">
        <v>43122</v>
      </c>
    </row>
    <row r="708" spans="1:6">
      <c r="A708" s="113" t="b">
        <f t="shared" si="11"/>
        <v>0</v>
      </c>
      <c r="B708" s="113" t="s">
        <v>997</v>
      </c>
      <c r="C708" s="113" t="s">
        <v>2077</v>
      </c>
      <c r="D708" s="113">
        <v>1.6077999999999999</v>
      </c>
      <c r="F708" s="115">
        <v>43116</v>
      </c>
    </row>
    <row r="709" spans="1:6">
      <c r="A709" s="113" t="b">
        <f t="shared" si="11"/>
        <v>0</v>
      </c>
      <c r="B709" s="113" t="s">
        <v>996</v>
      </c>
      <c r="C709" s="113" t="s">
        <v>2077</v>
      </c>
      <c r="D709" s="113">
        <v>1.5481</v>
      </c>
      <c r="F709" s="115">
        <v>43122</v>
      </c>
    </row>
    <row r="710" spans="1:6">
      <c r="A710" s="113" t="b">
        <f t="shared" si="11"/>
        <v>0</v>
      </c>
      <c r="B710" s="113" t="s">
        <v>995</v>
      </c>
      <c r="C710" s="113" t="s">
        <v>2057</v>
      </c>
      <c r="D710" s="113">
        <v>1.651</v>
      </c>
      <c r="F710" s="115">
        <v>42881</v>
      </c>
    </row>
    <row r="711" spans="1:6">
      <c r="A711" s="113" t="b">
        <f t="shared" si="11"/>
        <v>0</v>
      </c>
      <c r="B711" s="113" t="s">
        <v>994</v>
      </c>
      <c r="C711" s="113" t="s">
        <v>2057</v>
      </c>
      <c r="D711" s="113">
        <v>1.381</v>
      </c>
      <c r="F711" s="115">
        <v>42881</v>
      </c>
    </row>
    <row r="712" spans="1:6">
      <c r="A712" s="113" t="b">
        <f t="shared" si="11"/>
        <v>0</v>
      </c>
      <c r="B712" s="113" t="s">
        <v>993</v>
      </c>
      <c r="C712" s="113" t="s">
        <v>2077</v>
      </c>
      <c r="D712" s="113">
        <v>1.5741000000000001</v>
      </c>
      <c r="F712" s="115">
        <v>43122</v>
      </c>
    </row>
    <row r="713" spans="1:6">
      <c r="A713" s="113" t="b">
        <f t="shared" si="11"/>
        <v>0</v>
      </c>
      <c r="B713" s="113" t="s">
        <v>991</v>
      </c>
      <c r="C713" s="113" t="s">
        <v>2077</v>
      </c>
      <c r="D713" s="113">
        <v>0.21360000000000001</v>
      </c>
      <c r="E713" s="113" t="s">
        <v>2113</v>
      </c>
      <c r="F713" s="115">
        <v>43122</v>
      </c>
    </row>
    <row r="714" spans="1:6">
      <c r="A714" s="113" t="b">
        <f t="shared" si="11"/>
        <v>0</v>
      </c>
      <c r="B714" s="113" t="s">
        <v>987</v>
      </c>
      <c r="C714" s="113" t="s">
        <v>2077</v>
      </c>
      <c r="D714" s="113">
        <v>1.421</v>
      </c>
      <c r="F714" s="115">
        <v>43122</v>
      </c>
    </row>
    <row r="715" spans="1:6">
      <c r="A715" s="113" t="b">
        <f t="shared" si="11"/>
        <v>0</v>
      </c>
      <c r="B715" s="113" t="s">
        <v>986</v>
      </c>
      <c r="C715" s="113" t="s">
        <v>2077</v>
      </c>
      <c r="D715" s="113">
        <v>1.5909</v>
      </c>
      <c r="F715" s="115">
        <v>43119</v>
      </c>
    </row>
    <row r="716" spans="1:6">
      <c r="A716" s="113" t="b">
        <f t="shared" si="11"/>
        <v>0</v>
      </c>
      <c r="B716" s="113" t="s">
        <v>985</v>
      </c>
      <c r="C716" s="113" t="s">
        <v>2077</v>
      </c>
      <c r="D716" s="113">
        <v>1.2625999999999999</v>
      </c>
      <c r="F716" s="115">
        <v>43122</v>
      </c>
    </row>
    <row r="717" spans="1:6">
      <c r="A717" s="113" t="b">
        <f t="shared" si="11"/>
        <v>0</v>
      </c>
      <c r="B717" s="113" t="s">
        <v>977</v>
      </c>
      <c r="C717" s="113" t="s">
        <v>2077</v>
      </c>
      <c r="D717" s="113">
        <v>1.6649</v>
      </c>
      <c r="F717" s="115">
        <v>43122</v>
      </c>
    </row>
    <row r="718" spans="1:6">
      <c r="A718" s="113" t="b">
        <f t="shared" si="11"/>
        <v>0</v>
      </c>
      <c r="B718" s="113" t="s">
        <v>969</v>
      </c>
      <c r="C718" s="113" t="s">
        <v>2077</v>
      </c>
      <c r="D718" s="113">
        <v>1.4665999999999999</v>
      </c>
      <c r="F718" s="115">
        <v>43122</v>
      </c>
    </row>
    <row r="719" spans="1:6">
      <c r="A719" s="113" t="b">
        <f t="shared" si="11"/>
        <v>0</v>
      </c>
      <c r="B719" s="113" t="s">
        <v>964</v>
      </c>
      <c r="C719" s="113" t="s">
        <v>2077</v>
      </c>
      <c r="D719" s="113">
        <v>1.4271</v>
      </c>
      <c r="F719" s="115">
        <v>43122</v>
      </c>
    </row>
    <row r="720" spans="1:6">
      <c r="A720" s="113" t="b">
        <f t="shared" si="11"/>
        <v>0</v>
      </c>
      <c r="B720" s="113" t="s">
        <v>952</v>
      </c>
      <c r="C720" s="113" t="s">
        <v>2077</v>
      </c>
      <c r="D720" s="113">
        <v>1.464</v>
      </c>
      <c r="F720" s="115">
        <v>43116</v>
      </c>
    </row>
    <row r="721" spans="1:8">
      <c r="A721" s="113" t="b">
        <f t="shared" si="11"/>
        <v>0</v>
      </c>
      <c r="B721" s="113" t="s">
        <v>1139</v>
      </c>
      <c r="C721" s="113" t="s">
        <v>2077</v>
      </c>
      <c r="D721" s="113">
        <v>1.43</v>
      </c>
      <c r="F721" s="115">
        <v>43119</v>
      </c>
    </row>
    <row r="722" spans="1:8">
      <c r="A722" s="113" t="b">
        <f t="shared" si="11"/>
        <v>0</v>
      </c>
      <c r="B722" s="113" t="s">
        <v>1121</v>
      </c>
      <c r="C722" s="113" t="s">
        <v>2077</v>
      </c>
      <c r="D722" s="113">
        <v>1.6375999999999999</v>
      </c>
      <c r="F722" s="115">
        <v>43125</v>
      </c>
    </row>
    <row r="723" spans="1:8">
      <c r="A723" s="113" t="b">
        <f t="shared" si="11"/>
        <v>0</v>
      </c>
      <c r="B723" s="113" t="s">
        <v>926</v>
      </c>
      <c r="C723" s="113" t="s">
        <v>2077</v>
      </c>
      <c r="D723" s="113">
        <v>1.7432000000000001</v>
      </c>
      <c r="F723" s="115">
        <v>43116</v>
      </c>
    </row>
    <row r="724" spans="1:8">
      <c r="A724" s="113" t="b">
        <f t="shared" si="11"/>
        <v>0</v>
      </c>
      <c r="B724" s="113" t="s">
        <v>924</v>
      </c>
      <c r="C724" s="113" t="s">
        <v>2077</v>
      </c>
      <c r="D724" s="113">
        <v>1.5392999999999999</v>
      </c>
      <c r="F724" s="115">
        <v>43119</v>
      </c>
    </row>
    <row r="725" spans="1:8">
      <c r="A725" s="113" t="b">
        <f t="shared" si="11"/>
        <v>0</v>
      </c>
      <c r="B725" s="113" t="s">
        <v>923</v>
      </c>
      <c r="C725" s="113" t="s">
        <v>2077</v>
      </c>
      <c r="D725" s="113">
        <v>1.5928</v>
      </c>
      <c r="E725" s="113" t="s">
        <v>2115</v>
      </c>
      <c r="F725" s="115">
        <v>43116</v>
      </c>
    </row>
    <row r="726" spans="1:8">
      <c r="A726" s="113" t="b">
        <f t="shared" si="11"/>
        <v>0</v>
      </c>
      <c r="B726" s="113" t="s">
        <v>919</v>
      </c>
      <c r="C726" s="113" t="s">
        <v>2077</v>
      </c>
      <c r="D726" s="113">
        <v>1.5732999999999999</v>
      </c>
      <c r="E726" s="113" t="s">
        <v>2125</v>
      </c>
      <c r="F726" s="115">
        <v>43122</v>
      </c>
    </row>
    <row r="727" spans="1:8">
      <c r="A727" s="113" t="b">
        <f t="shared" si="11"/>
        <v>0</v>
      </c>
      <c r="B727" s="113" t="s">
        <v>909</v>
      </c>
      <c r="C727" s="113" t="s">
        <v>2077</v>
      </c>
      <c r="D727" s="113">
        <v>1.7355</v>
      </c>
      <c r="F727" s="115">
        <v>43119</v>
      </c>
    </row>
    <row r="728" spans="1:8">
      <c r="A728" s="113" t="b">
        <f t="shared" si="11"/>
        <v>0</v>
      </c>
      <c r="B728" s="113" t="s">
        <v>891</v>
      </c>
      <c r="C728" s="113" t="s">
        <v>2077</v>
      </c>
      <c r="D728" s="113">
        <v>1.5303</v>
      </c>
      <c r="F728" s="115">
        <v>43122</v>
      </c>
    </row>
    <row r="729" spans="1:8">
      <c r="A729" s="113" t="b">
        <f t="shared" si="11"/>
        <v>0</v>
      </c>
      <c r="B729" s="113" t="s">
        <v>889</v>
      </c>
      <c r="C729" s="113" t="s">
        <v>2077</v>
      </c>
      <c r="D729" s="113">
        <v>1.6584000000000001</v>
      </c>
      <c r="F729" s="115">
        <v>43116</v>
      </c>
    </row>
    <row r="730" spans="1:8">
      <c r="A730" s="113" t="b">
        <f t="shared" si="11"/>
        <v>0</v>
      </c>
      <c r="B730" s="113" t="s">
        <v>886</v>
      </c>
      <c r="C730" s="113" t="s">
        <v>2077</v>
      </c>
      <c r="D730" s="113">
        <v>1.7073</v>
      </c>
      <c r="E730" s="113" t="s">
        <v>2120</v>
      </c>
      <c r="F730" s="115">
        <v>43122</v>
      </c>
    </row>
    <row r="731" spans="1:8">
      <c r="A731" s="113" t="b">
        <f t="shared" si="11"/>
        <v>0</v>
      </c>
      <c r="B731" s="113" t="s">
        <v>882</v>
      </c>
      <c r="C731" s="113" t="s">
        <v>2077</v>
      </c>
      <c r="D731" s="113">
        <v>1.7169000000000001</v>
      </c>
      <c r="F731" s="115">
        <v>43122</v>
      </c>
    </row>
    <row r="732" spans="1:8">
      <c r="A732" s="113" t="b">
        <f t="shared" si="11"/>
        <v>0</v>
      </c>
      <c r="B732" s="113" t="s">
        <v>873</v>
      </c>
      <c r="C732" s="113" t="s">
        <v>2077</v>
      </c>
      <c r="D732" s="113">
        <v>1.6403000000000001</v>
      </c>
      <c r="F732" s="115">
        <v>43119</v>
      </c>
    </row>
    <row r="733" spans="1:8">
      <c r="A733" s="113" t="b">
        <f t="shared" si="11"/>
        <v>0</v>
      </c>
      <c r="B733" s="113" t="s">
        <v>868</v>
      </c>
      <c r="C733" s="113" t="s">
        <v>2077</v>
      </c>
      <c r="D733" s="113">
        <v>1.655</v>
      </c>
      <c r="F733" s="115">
        <v>43122</v>
      </c>
    </row>
    <row r="734" spans="1:8">
      <c r="A734" s="113" t="b">
        <f t="shared" si="11"/>
        <v>0</v>
      </c>
      <c r="B734" s="113" t="s">
        <v>863</v>
      </c>
      <c r="C734" s="113" t="s">
        <v>2077</v>
      </c>
      <c r="D734" s="113">
        <v>1.6845000000000001</v>
      </c>
      <c r="F734" s="115">
        <v>43122</v>
      </c>
    </row>
    <row r="735" spans="1:8">
      <c r="A735" s="113" t="b">
        <f t="shared" si="11"/>
        <v>0</v>
      </c>
      <c r="B735" s="113" t="s">
        <v>856</v>
      </c>
      <c r="C735" s="113" t="s">
        <v>2077</v>
      </c>
      <c r="D735" s="113">
        <v>1.6621999999999999</v>
      </c>
      <c r="F735" s="115">
        <v>43116</v>
      </c>
      <c r="H735" s="113" t="s">
        <v>2066</v>
      </c>
    </row>
    <row r="736" spans="1:8">
      <c r="A736" s="113" t="b">
        <f t="shared" si="11"/>
        <v>0</v>
      </c>
      <c r="B736" s="113" t="s">
        <v>854</v>
      </c>
      <c r="C736" s="113" t="s">
        <v>2077</v>
      </c>
      <c r="D736" s="113">
        <v>1.6496999999999999</v>
      </c>
      <c r="E736" s="113" t="s">
        <v>2115</v>
      </c>
      <c r="F736" s="115">
        <v>43119</v>
      </c>
      <c r="H736" s="113" t="s">
        <v>2066</v>
      </c>
    </row>
    <row r="737" spans="1:6">
      <c r="A737" s="113" t="b">
        <f t="shared" si="11"/>
        <v>0</v>
      </c>
      <c r="B737" s="113" t="s">
        <v>850</v>
      </c>
      <c r="C737" s="113" t="s">
        <v>2077</v>
      </c>
      <c r="D737" s="113">
        <v>1.6970000000000001</v>
      </c>
      <c r="F737" s="115">
        <v>43116</v>
      </c>
    </row>
    <row r="738" spans="1:6">
      <c r="A738" s="113" t="b">
        <f t="shared" si="11"/>
        <v>0</v>
      </c>
      <c r="B738" s="113" t="s">
        <v>845</v>
      </c>
      <c r="C738" s="113" t="s">
        <v>2077</v>
      </c>
      <c r="D738" s="113">
        <v>1.3653</v>
      </c>
      <c r="F738" s="115">
        <v>43119</v>
      </c>
    </row>
    <row r="739" spans="1:6">
      <c r="A739" s="113" t="b">
        <f t="shared" si="11"/>
        <v>0</v>
      </c>
      <c r="B739" s="113" t="s">
        <v>1138</v>
      </c>
      <c r="C739" s="113" t="s">
        <v>2077</v>
      </c>
      <c r="D739" s="113">
        <v>1.4899</v>
      </c>
      <c r="F739" s="115">
        <v>43122</v>
      </c>
    </row>
    <row r="740" spans="1:6">
      <c r="A740" s="113" t="b">
        <f t="shared" si="11"/>
        <v>0</v>
      </c>
      <c r="B740" s="113" t="s">
        <v>840</v>
      </c>
      <c r="C740" s="113" t="s">
        <v>2077</v>
      </c>
      <c r="D740" s="113">
        <v>1.6709000000000001</v>
      </c>
      <c r="E740" s="113" t="s">
        <v>2119</v>
      </c>
      <c r="F740" s="115">
        <v>43119</v>
      </c>
    </row>
    <row r="741" spans="1:6">
      <c r="A741" s="113" t="b">
        <f t="shared" si="11"/>
        <v>0</v>
      </c>
      <c r="B741" s="113" t="s">
        <v>838</v>
      </c>
      <c r="C741" s="113" t="s">
        <v>2077</v>
      </c>
      <c r="D741" s="113">
        <v>1.5651999999999999</v>
      </c>
      <c r="E741" s="113" t="s">
        <v>2115</v>
      </c>
      <c r="F741" s="115">
        <v>43116</v>
      </c>
    </row>
    <row r="742" spans="1:6">
      <c r="A742" s="113" t="b">
        <f t="shared" si="11"/>
        <v>0</v>
      </c>
      <c r="B742" s="113" t="s">
        <v>830</v>
      </c>
      <c r="C742" s="113" t="s">
        <v>2077</v>
      </c>
      <c r="D742" s="113">
        <v>1.6715</v>
      </c>
      <c r="F742" s="115">
        <v>43116</v>
      </c>
    </row>
    <row r="743" spans="1:6">
      <c r="A743" s="113" t="b">
        <f t="shared" si="11"/>
        <v>0</v>
      </c>
      <c r="B743" s="113" t="s">
        <v>822</v>
      </c>
      <c r="C743" s="113" t="s">
        <v>2077</v>
      </c>
      <c r="D743" s="113">
        <v>1.5328999999999999</v>
      </c>
      <c r="F743" s="115">
        <v>43122</v>
      </c>
    </row>
    <row r="744" spans="1:6">
      <c r="A744" s="113" t="b">
        <f t="shared" si="11"/>
        <v>0</v>
      </c>
      <c r="B744" s="113" t="s">
        <v>1109</v>
      </c>
      <c r="C744" s="113" t="s">
        <v>2077</v>
      </c>
      <c r="D744" s="113">
        <v>1.6146</v>
      </c>
      <c r="E744" s="113" t="s">
        <v>2125</v>
      </c>
      <c r="F744" s="115">
        <v>43122</v>
      </c>
    </row>
    <row r="745" spans="1:6">
      <c r="A745" s="113" t="b">
        <f t="shared" si="11"/>
        <v>0</v>
      </c>
      <c r="B745" s="113" t="s">
        <v>818</v>
      </c>
      <c r="C745" s="113" t="s">
        <v>2077</v>
      </c>
      <c r="D745" s="113">
        <v>1.425</v>
      </c>
      <c r="E745" s="113" t="s">
        <v>2123</v>
      </c>
      <c r="F745" s="115">
        <v>43122</v>
      </c>
    </row>
    <row r="746" spans="1:6">
      <c r="A746" s="113" t="b">
        <f t="shared" si="11"/>
        <v>0</v>
      </c>
      <c r="B746" s="113" t="s">
        <v>805</v>
      </c>
      <c r="C746" s="113" t="s">
        <v>2077</v>
      </c>
      <c r="D746" s="113">
        <v>1.671</v>
      </c>
      <c r="F746" s="115">
        <v>43122</v>
      </c>
    </row>
    <row r="747" spans="1:6">
      <c r="A747" s="113" t="b">
        <f t="shared" si="11"/>
        <v>0</v>
      </c>
      <c r="B747" s="113" t="s">
        <v>801</v>
      </c>
      <c r="C747" s="113" t="s">
        <v>2077</v>
      </c>
      <c r="D747" s="113">
        <v>1.6197999999999999</v>
      </c>
      <c r="F747" s="115">
        <v>43119</v>
      </c>
    </row>
    <row r="748" spans="1:6">
      <c r="A748" s="113" t="b">
        <f t="shared" si="11"/>
        <v>0</v>
      </c>
      <c r="B748" s="113" t="s">
        <v>799</v>
      </c>
      <c r="C748" s="113" t="s">
        <v>2077</v>
      </c>
      <c r="D748" s="113">
        <v>1.5906</v>
      </c>
      <c r="F748" s="115">
        <v>43119</v>
      </c>
    </row>
    <row r="749" spans="1:6">
      <c r="A749" s="113" t="b">
        <f t="shared" si="11"/>
        <v>0</v>
      </c>
      <c r="B749" s="113" t="s">
        <v>782</v>
      </c>
      <c r="C749" s="113" t="s">
        <v>2077</v>
      </c>
      <c r="D749" s="113">
        <v>1.4882</v>
      </c>
      <c r="E749" s="113" t="s">
        <v>2125</v>
      </c>
      <c r="F749" s="115">
        <v>43122</v>
      </c>
    </row>
    <row r="750" spans="1:6">
      <c r="A750" s="113" t="b">
        <f t="shared" si="11"/>
        <v>0</v>
      </c>
      <c r="B750" s="113" t="s">
        <v>779</v>
      </c>
      <c r="C750" s="113" t="s">
        <v>2077</v>
      </c>
      <c r="D750" s="113">
        <v>1.5253000000000001</v>
      </c>
      <c r="F750" s="115">
        <v>43122</v>
      </c>
    </row>
    <row r="751" spans="1:6">
      <c r="A751" s="113" t="b">
        <f t="shared" si="11"/>
        <v>0</v>
      </c>
      <c r="B751" s="113" t="s">
        <v>778</v>
      </c>
      <c r="C751" s="113" t="s">
        <v>2077</v>
      </c>
      <c r="D751" s="113">
        <v>1.5164</v>
      </c>
      <c r="F751" s="115">
        <v>43122</v>
      </c>
    </row>
    <row r="752" spans="1:6">
      <c r="A752" s="113" t="b">
        <f t="shared" si="11"/>
        <v>0</v>
      </c>
      <c r="B752" s="113" t="s">
        <v>777</v>
      </c>
      <c r="C752" s="113" t="s">
        <v>2077</v>
      </c>
      <c r="D752" s="113">
        <v>1.3913</v>
      </c>
      <c r="F752" s="115">
        <v>43122</v>
      </c>
    </row>
    <row r="753" spans="1:6">
      <c r="A753" s="113" t="b">
        <f t="shared" si="11"/>
        <v>0</v>
      </c>
      <c r="B753" s="113" t="s">
        <v>771</v>
      </c>
      <c r="C753" s="113" t="s">
        <v>2077</v>
      </c>
      <c r="D753" s="113">
        <v>1.488</v>
      </c>
      <c r="F753" s="115">
        <v>43122</v>
      </c>
    </row>
    <row r="754" spans="1:6">
      <c r="A754" s="113" t="b">
        <f t="shared" si="11"/>
        <v>0</v>
      </c>
      <c r="B754" s="113" t="s">
        <v>769</v>
      </c>
      <c r="C754" s="113" t="s">
        <v>2077</v>
      </c>
      <c r="D754" s="113">
        <v>1.6213</v>
      </c>
      <c r="F754" s="115">
        <v>43119</v>
      </c>
    </row>
    <row r="755" spans="1:6">
      <c r="A755" s="113" t="b">
        <f t="shared" si="11"/>
        <v>0</v>
      </c>
      <c r="B755" s="113" t="s">
        <v>766</v>
      </c>
      <c r="C755" s="113" t="s">
        <v>2077</v>
      </c>
      <c r="D755" s="113">
        <v>1.3742000000000001</v>
      </c>
      <c r="F755" s="115">
        <v>43116</v>
      </c>
    </row>
    <row r="756" spans="1:6">
      <c r="A756" s="113" t="b">
        <f t="shared" si="11"/>
        <v>0</v>
      </c>
      <c r="B756" s="113" t="s">
        <v>1103</v>
      </c>
      <c r="C756" s="113" t="s">
        <v>2077</v>
      </c>
      <c r="D756" s="113">
        <v>1.2627999999999999</v>
      </c>
      <c r="F756" s="115">
        <v>43122</v>
      </c>
    </row>
    <row r="757" spans="1:6">
      <c r="A757" s="113" t="b">
        <f t="shared" si="11"/>
        <v>0</v>
      </c>
      <c r="B757" s="113" t="s">
        <v>761</v>
      </c>
      <c r="C757" s="113" t="s">
        <v>2077</v>
      </c>
      <c r="D757" s="113">
        <v>1.6271</v>
      </c>
      <c r="E757" s="113" t="s">
        <v>2119</v>
      </c>
      <c r="F757" s="115">
        <v>43116</v>
      </c>
    </row>
    <row r="758" spans="1:6">
      <c r="A758" s="113" t="b">
        <f t="shared" si="11"/>
        <v>0</v>
      </c>
      <c r="B758" s="113" t="s">
        <v>754</v>
      </c>
      <c r="C758" s="113" t="s">
        <v>2077</v>
      </c>
      <c r="D758" s="113">
        <v>1.6520999999999999</v>
      </c>
      <c r="F758" s="115">
        <v>43122</v>
      </c>
    </row>
    <row r="759" spans="1:6">
      <c r="A759" s="113" t="b">
        <f t="shared" si="11"/>
        <v>0</v>
      </c>
      <c r="B759" s="113" t="s">
        <v>749</v>
      </c>
      <c r="C759" s="113" t="s">
        <v>2077</v>
      </c>
      <c r="D759" s="113">
        <v>1.6165</v>
      </c>
      <c r="F759" s="115">
        <v>43122</v>
      </c>
    </row>
    <row r="760" spans="1:6">
      <c r="A760" s="113" t="b">
        <f t="shared" si="11"/>
        <v>0</v>
      </c>
      <c r="B760" s="113" t="s">
        <v>748</v>
      </c>
      <c r="C760" s="113" t="s">
        <v>2077</v>
      </c>
      <c r="D760" s="113">
        <v>1.6598999999999999</v>
      </c>
      <c r="F760" s="115">
        <v>43116</v>
      </c>
    </row>
    <row r="761" spans="1:6">
      <c r="A761" s="113" t="b">
        <f t="shared" si="11"/>
        <v>0</v>
      </c>
      <c r="B761" s="113" t="s">
        <v>746</v>
      </c>
      <c r="C761" s="113" t="s">
        <v>2077</v>
      </c>
      <c r="D761" s="113">
        <v>1.5786</v>
      </c>
      <c r="E761" s="113" t="s">
        <v>2115</v>
      </c>
      <c r="F761" s="115">
        <v>43116</v>
      </c>
    </row>
    <row r="762" spans="1:6">
      <c r="A762" s="113" t="b">
        <f t="shared" si="11"/>
        <v>0</v>
      </c>
      <c r="B762" s="113" t="s">
        <v>745</v>
      </c>
      <c r="C762" s="113" t="s">
        <v>2077</v>
      </c>
      <c r="D762" s="113">
        <v>1.3464</v>
      </c>
      <c r="F762" s="115">
        <v>43122</v>
      </c>
    </row>
    <row r="763" spans="1:6">
      <c r="A763" s="113" t="b">
        <f t="shared" si="11"/>
        <v>0</v>
      </c>
      <c r="B763" s="113" t="s">
        <v>737</v>
      </c>
      <c r="C763" s="113" t="s">
        <v>2077</v>
      </c>
      <c r="D763" s="113">
        <v>0.15579999999999999</v>
      </c>
      <c r="E763" s="113" t="s">
        <v>2145</v>
      </c>
      <c r="F763" s="115">
        <v>43116</v>
      </c>
    </row>
    <row r="764" spans="1:6">
      <c r="A764" s="113" t="b">
        <f t="shared" si="11"/>
        <v>0</v>
      </c>
      <c r="B764" s="113" t="s">
        <v>735</v>
      </c>
      <c r="C764" s="113" t="s">
        <v>2077</v>
      </c>
      <c r="D764" s="113">
        <v>1.4278999999999999</v>
      </c>
      <c r="F764" s="115">
        <v>43123</v>
      </c>
    </row>
    <row r="765" spans="1:6">
      <c r="A765" s="113" t="b">
        <f t="shared" si="11"/>
        <v>0</v>
      </c>
      <c r="B765" s="113" t="s">
        <v>714</v>
      </c>
      <c r="C765" s="113" t="s">
        <v>2077</v>
      </c>
      <c r="D765" s="113">
        <v>1.6979</v>
      </c>
      <c r="F765" s="115">
        <v>43119</v>
      </c>
    </row>
    <row r="766" spans="1:6">
      <c r="A766" s="113" t="b">
        <f t="shared" si="11"/>
        <v>0</v>
      </c>
      <c r="B766" s="113" t="s">
        <v>707</v>
      </c>
      <c r="C766" s="113" t="s">
        <v>2077</v>
      </c>
      <c r="D766" s="113">
        <v>1.5467</v>
      </c>
      <c r="F766" s="115">
        <v>43122</v>
      </c>
    </row>
    <row r="767" spans="1:6">
      <c r="A767" s="113" t="b">
        <f t="shared" si="11"/>
        <v>0</v>
      </c>
      <c r="B767" s="113" t="s">
        <v>706</v>
      </c>
      <c r="C767" s="113" t="s">
        <v>2077</v>
      </c>
      <c r="D767" s="119">
        <v>1.4594</v>
      </c>
      <c r="F767" s="115">
        <v>43116</v>
      </c>
    </row>
    <row r="768" spans="1:6">
      <c r="A768" s="113" t="b">
        <f t="shared" si="11"/>
        <v>0</v>
      </c>
      <c r="B768" s="113" t="s">
        <v>705</v>
      </c>
      <c r="C768" s="113" t="s">
        <v>2077</v>
      </c>
      <c r="D768" s="113">
        <v>1.5295000000000001</v>
      </c>
      <c r="F768" s="115">
        <v>43122</v>
      </c>
    </row>
    <row r="769" spans="1:6">
      <c r="A769" s="113" t="b">
        <f t="shared" ref="A769:A832" si="12">COUNTIF($B$2:$B$840, B769)&gt;1</f>
        <v>0</v>
      </c>
      <c r="B769" s="113" t="s">
        <v>703</v>
      </c>
      <c r="C769" s="113" t="s">
        <v>2077</v>
      </c>
      <c r="D769" s="113">
        <v>0.17480000000000001</v>
      </c>
      <c r="E769" s="113" t="s">
        <v>2145</v>
      </c>
      <c r="F769" s="115">
        <v>43116</v>
      </c>
    </row>
    <row r="770" spans="1:6">
      <c r="A770" s="113" t="b">
        <f t="shared" si="12"/>
        <v>0</v>
      </c>
      <c r="B770" s="113" t="s">
        <v>701</v>
      </c>
      <c r="C770" s="113" t="s">
        <v>2077</v>
      </c>
      <c r="D770" s="113">
        <v>1.6322000000000001</v>
      </c>
      <c r="F770" s="115">
        <v>43116</v>
      </c>
    </row>
    <row r="771" spans="1:6">
      <c r="A771" s="113" t="b">
        <f t="shared" si="12"/>
        <v>0</v>
      </c>
      <c r="B771" s="113" t="s">
        <v>699</v>
      </c>
      <c r="C771" s="113" t="s">
        <v>2077</v>
      </c>
      <c r="D771" s="113">
        <v>1.3831</v>
      </c>
      <c r="F771" s="115">
        <v>43116</v>
      </c>
    </row>
    <row r="772" spans="1:6">
      <c r="A772" s="113" t="b">
        <f t="shared" si="12"/>
        <v>0</v>
      </c>
      <c r="B772" s="113" t="s">
        <v>697</v>
      </c>
      <c r="C772" s="113" t="s">
        <v>2077</v>
      </c>
      <c r="D772" s="113">
        <v>1.7522</v>
      </c>
      <c r="F772" s="115">
        <v>43116</v>
      </c>
    </row>
    <row r="773" spans="1:6">
      <c r="A773" s="113" t="b">
        <f t="shared" si="12"/>
        <v>0</v>
      </c>
      <c r="B773" s="113" t="s">
        <v>695</v>
      </c>
      <c r="C773" s="113" t="s">
        <v>2077</v>
      </c>
      <c r="D773" s="113">
        <v>1.4224000000000001</v>
      </c>
      <c r="F773" s="115">
        <v>43122</v>
      </c>
    </row>
    <row r="774" spans="1:6">
      <c r="A774" s="113" t="b">
        <f t="shared" si="12"/>
        <v>0</v>
      </c>
      <c r="B774" s="113" t="s">
        <v>1096</v>
      </c>
      <c r="C774" s="113" t="s">
        <v>2077</v>
      </c>
      <c r="D774" s="113">
        <v>1.4908999999999999</v>
      </c>
      <c r="F774" s="115">
        <v>43119</v>
      </c>
    </row>
    <row r="775" spans="1:6">
      <c r="A775" s="113" t="b">
        <f t="shared" si="12"/>
        <v>0</v>
      </c>
      <c r="B775" s="113" t="s">
        <v>679</v>
      </c>
      <c r="C775" s="113" t="s">
        <v>2077</v>
      </c>
      <c r="D775" s="113">
        <v>1.5465</v>
      </c>
      <c r="E775" s="113" t="s">
        <v>2120</v>
      </c>
      <c r="F775" s="115">
        <v>43122</v>
      </c>
    </row>
    <row r="776" spans="1:6">
      <c r="A776" s="113" t="b">
        <f t="shared" si="12"/>
        <v>0</v>
      </c>
      <c r="B776" s="113" t="s">
        <v>669</v>
      </c>
      <c r="C776" s="113" t="s">
        <v>2077</v>
      </c>
      <c r="D776" s="113">
        <v>0.37559999999999999</v>
      </c>
      <c r="E776" s="113" t="s">
        <v>2078</v>
      </c>
      <c r="F776" s="115">
        <v>43125</v>
      </c>
    </row>
    <row r="777" spans="1:6">
      <c r="A777" s="113" t="b">
        <f t="shared" si="12"/>
        <v>0</v>
      </c>
      <c r="B777" s="113" t="s">
        <v>659</v>
      </c>
      <c r="C777" s="113" t="s">
        <v>2077</v>
      </c>
      <c r="D777" s="113">
        <v>1.6348</v>
      </c>
      <c r="F777" s="115">
        <v>43122</v>
      </c>
    </row>
    <row r="778" spans="1:6">
      <c r="A778" s="113" t="b">
        <f t="shared" si="12"/>
        <v>0</v>
      </c>
      <c r="B778" s="113" t="s">
        <v>639</v>
      </c>
      <c r="C778" s="113" t="s">
        <v>2077</v>
      </c>
      <c r="D778" s="113">
        <v>1.3823000000000001</v>
      </c>
      <c r="F778" s="115">
        <v>43122</v>
      </c>
    </row>
    <row r="779" spans="1:6">
      <c r="A779" s="113" t="b">
        <f t="shared" si="12"/>
        <v>0</v>
      </c>
      <c r="B779" s="113" t="s">
        <v>634</v>
      </c>
      <c r="C779" s="113" t="s">
        <v>2077</v>
      </c>
      <c r="D779" s="113">
        <v>1.3523000000000001</v>
      </c>
      <c r="F779" s="115">
        <v>43122</v>
      </c>
    </row>
    <row r="780" spans="1:6">
      <c r="A780" s="113" t="b">
        <f t="shared" si="12"/>
        <v>0</v>
      </c>
      <c r="B780" s="113" t="s">
        <v>633</v>
      </c>
      <c r="C780" s="113" t="s">
        <v>2077</v>
      </c>
      <c r="D780" s="113">
        <v>1.3392999999999999</v>
      </c>
      <c r="E780" s="113" t="s">
        <v>2119</v>
      </c>
      <c r="F780" s="115">
        <v>43116</v>
      </c>
    </row>
    <row r="781" spans="1:6">
      <c r="A781" s="113" t="b">
        <f t="shared" si="12"/>
        <v>0</v>
      </c>
      <c r="B781" s="113" t="s">
        <v>1090</v>
      </c>
      <c r="C781" s="113" t="s">
        <v>2077</v>
      </c>
      <c r="D781" s="113">
        <v>1.7762</v>
      </c>
      <c r="F781" s="115">
        <v>43116</v>
      </c>
    </row>
    <row r="782" spans="1:6">
      <c r="A782" s="113" t="b">
        <f t="shared" si="12"/>
        <v>0</v>
      </c>
      <c r="B782" s="113" t="s">
        <v>629</v>
      </c>
      <c r="C782" s="113" t="s">
        <v>2077</v>
      </c>
      <c r="D782" s="113">
        <v>1.4733000000000001</v>
      </c>
      <c r="F782" s="115">
        <v>43123</v>
      </c>
    </row>
    <row r="783" spans="1:6">
      <c r="A783" s="113" t="b">
        <f t="shared" si="12"/>
        <v>0</v>
      </c>
      <c r="B783" s="113" t="s">
        <v>626</v>
      </c>
      <c r="C783" s="113" t="s">
        <v>2077</v>
      </c>
      <c r="D783" s="113">
        <v>1.3853</v>
      </c>
      <c r="F783" s="115">
        <v>43119</v>
      </c>
    </row>
    <row r="784" spans="1:6">
      <c r="A784" s="113" t="b">
        <f t="shared" si="12"/>
        <v>0</v>
      </c>
      <c r="B784" s="113" t="s">
        <v>623</v>
      </c>
      <c r="C784" s="113" t="s">
        <v>2077</v>
      </c>
      <c r="E784" s="113" t="s">
        <v>2146</v>
      </c>
      <c r="F784" s="115">
        <v>43116</v>
      </c>
    </row>
    <row r="785" spans="1:7">
      <c r="A785" s="113" t="b">
        <f t="shared" si="12"/>
        <v>0</v>
      </c>
      <c r="B785" s="113" t="s">
        <v>622</v>
      </c>
      <c r="C785" s="113" t="s">
        <v>2077</v>
      </c>
      <c r="D785" s="113">
        <v>1.4281999999999999</v>
      </c>
      <c r="F785" s="115">
        <v>43122</v>
      </c>
    </row>
    <row r="786" spans="1:7">
      <c r="A786" s="113" t="b">
        <f t="shared" si="12"/>
        <v>0</v>
      </c>
      <c r="B786" s="113" t="s">
        <v>618</v>
      </c>
      <c r="C786" s="113" t="s">
        <v>2077</v>
      </c>
      <c r="D786" s="113">
        <v>1.54</v>
      </c>
      <c r="E786" s="113" t="s">
        <v>2120</v>
      </c>
      <c r="F786" s="115">
        <v>43122</v>
      </c>
    </row>
    <row r="787" spans="1:7">
      <c r="A787" s="113" t="b">
        <f t="shared" si="12"/>
        <v>0</v>
      </c>
      <c r="B787" s="113" t="s">
        <v>617</v>
      </c>
      <c r="C787" s="113" t="s">
        <v>2077</v>
      </c>
      <c r="D787" s="113">
        <v>1.5687</v>
      </c>
      <c r="F787" s="115">
        <v>43123</v>
      </c>
    </row>
    <row r="788" spans="1:7">
      <c r="A788" s="113" t="b">
        <f t="shared" si="12"/>
        <v>0</v>
      </c>
      <c r="B788" s="113" t="s">
        <v>614</v>
      </c>
      <c r="C788" s="113" t="s">
        <v>2077</v>
      </c>
      <c r="D788" s="113">
        <v>1.3275999999999999</v>
      </c>
      <c r="F788" s="115">
        <v>43122</v>
      </c>
    </row>
    <row r="789" spans="1:7">
      <c r="A789" s="113" t="b">
        <f t="shared" si="12"/>
        <v>0</v>
      </c>
      <c r="B789" s="113" t="s">
        <v>613</v>
      </c>
      <c r="C789" s="113" t="s">
        <v>2077</v>
      </c>
      <c r="D789" s="113">
        <v>1.5779000000000001</v>
      </c>
      <c r="F789" s="115">
        <v>43122</v>
      </c>
    </row>
    <row r="790" spans="1:7">
      <c r="A790" s="113" t="b">
        <f t="shared" si="12"/>
        <v>0</v>
      </c>
      <c r="B790" s="113" t="s">
        <v>612</v>
      </c>
      <c r="C790" s="113" t="s">
        <v>2077</v>
      </c>
      <c r="D790" s="113">
        <v>1.4387000000000001</v>
      </c>
      <c r="F790" s="115">
        <v>43122</v>
      </c>
    </row>
    <row r="791" spans="1:7">
      <c r="A791" s="113" t="b">
        <f t="shared" si="12"/>
        <v>0</v>
      </c>
      <c r="B791" s="113" t="s">
        <v>608</v>
      </c>
      <c r="C791" s="113" t="s">
        <v>2077</v>
      </c>
      <c r="D791" s="113">
        <v>1.7899</v>
      </c>
      <c r="E791" s="113" t="s">
        <v>2115</v>
      </c>
      <c r="F791" s="115">
        <v>43116</v>
      </c>
    </row>
    <row r="792" spans="1:7">
      <c r="A792" s="113" t="b">
        <f t="shared" si="12"/>
        <v>0</v>
      </c>
      <c r="B792" s="113" t="s">
        <v>604</v>
      </c>
      <c r="C792" s="113" t="s">
        <v>2077</v>
      </c>
      <c r="D792" s="113">
        <v>1.7152000000000001</v>
      </c>
      <c r="F792" s="115">
        <v>43119</v>
      </c>
    </row>
    <row r="793" spans="1:7">
      <c r="A793" s="113" t="b">
        <f t="shared" si="12"/>
        <v>0</v>
      </c>
      <c r="B793" s="113" t="s">
        <v>602</v>
      </c>
      <c r="C793" s="113" t="s">
        <v>2077</v>
      </c>
      <c r="D793" s="113">
        <v>1.7513000000000001</v>
      </c>
      <c r="F793" s="115">
        <v>43116</v>
      </c>
    </row>
    <row r="794" spans="1:7">
      <c r="A794" s="116" t="b">
        <f t="shared" si="12"/>
        <v>0</v>
      </c>
      <c r="B794" s="116" t="s">
        <v>2495</v>
      </c>
      <c r="C794" s="116" t="s">
        <v>2077</v>
      </c>
      <c r="D794" s="116">
        <v>1.4870000000000001</v>
      </c>
      <c r="E794" s="116" t="s">
        <v>2115</v>
      </c>
      <c r="F794" s="117">
        <v>43116</v>
      </c>
      <c r="G794" s="116"/>
    </row>
    <row r="795" spans="1:7">
      <c r="A795" s="113" t="b">
        <f t="shared" si="12"/>
        <v>0</v>
      </c>
      <c r="B795" s="113" t="s">
        <v>600</v>
      </c>
      <c r="C795" s="113" t="s">
        <v>2077</v>
      </c>
      <c r="D795" s="113">
        <v>1.7278</v>
      </c>
      <c r="F795" s="115">
        <v>43116</v>
      </c>
    </row>
    <row r="796" spans="1:7">
      <c r="A796" s="113" t="b">
        <f t="shared" si="12"/>
        <v>0</v>
      </c>
      <c r="B796" s="113" t="s">
        <v>599</v>
      </c>
      <c r="C796" s="113" t="s">
        <v>2077</v>
      </c>
      <c r="D796" s="113">
        <v>1.6227</v>
      </c>
      <c r="F796" s="115">
        <v>43119</v>
      </c>
    </row>
    <row r="797" spans="1:7">
      <c r="A797" s="113" t="b">
        <f t="shared" si="12"/>
        <v>0</v>
      </c>
      <c r="B797" s="113" t="s">
        <v>596</v>
      </c>
      <c r="C797" s="113" t="s">
        <v>2077</v>
      </c>
      <c r="D797" s="113">
        <v>1.7096</v>
      </c>
      <c r="E797" s="113" t="s">
        <v>2115</v>
      </c>
      <c r="F797" s="115">
        <v>43119</v>
      </c>
    </row>
    <row r="798" spans="1:7">
      <c r="A798" s="113" t="b">
        <f t="shared" si="12"/>
        <v>0</v>
      </c>
      <c r="B798" s="113" t="s">
        <v>586</v>
      </c>
      <c r="C798" s="113" t="s">
        <v>2077</v>
      </c>
      <c r="D798" s="113">
        <v>1.7096</v>
      </c>
      <c r="F798" s="115">
        <v>43119</v>
      </c>
    </row>
    <row r="799" spans="1:7">
      <c r="A799" s="113" t="b">
        <f t="shared" si="12"/>
        <v>0</v>
      </c>
      <c r="B799" s="113" t="s">
        <v>575</v>
      </c>
      <c r="C799" s="113" t="s">
        <v>2077</v>
      </c>
      <c r="D799" s="113">
        <v>1.4496</v>
      </c>
      <c r="F799" s="115">
        <v>43116</v>
      </c>
    </row>
    <row r="800" spans="1:7">
      <c r="A800" s="113" t="b">
        <f t="shared" si="12"/>
        <v>0</v>
      </c>
      <c r="B800" s="113" t="s">
        <v>566</v>
      </c>
      <c r="C800" s="113" t="s">
        <v>2077</v>
      </c>
      <c r="D800" s="113">
        <v>1.6872</v>
      </c>
      <c r="E800" s="113" t="s">
        <v>2116</v>
      </c>
      <c r="F800" s="115">
        <v>43123</v>
      </c>
    </row>
    <row r="801" spans="1:6">
      <c r="A801" s="116" t="b">
        <f t="shared" si="12"/>
        <v>1</v>
      </c>
      <c r="B801" s="116" t="s">
        <v>563</v>
      </c>
      <c r="C801" s="113" t="s">
        <v>2077</v>
      </c>
      <c r="D801" s="113">
        <v>1.6898</v>
      </c>
      <c r="F801" s="115">
        <v>43122</v>
      </c>
    </row>
    <row r="802" spans="1:6">
      <c r="A802" s="113" t="b">
        <f t="shared" si="12"/>
        <v>0</v>
      </c>
      <c r="B802" s="113" t="s">
        <v>562</v>
      </c>
      <c r="C802" s="113" t="s">
        <v>2077</v>
      </c>
      <c r="D802" s="113">
        <v>1.5234000000000001</v>
      </c>
      <c r="F802" s="115">
        <v>43116</v>
      </c>
    </row>
    <row r="803" spans="1:6">
      <c r="A803" s="113" t="b">
        <f t="shared" si="12"/>
        <v>0</v>
      </c>
      <c r="B803" s="113" t="s">
        <v>561</v>
      </c>
      <c r="C803" s="113" t="s">
        <v>2077</v>
      </c>
      <c r="D803" s="113">
        <v>1.6225000000000001</v>
      </c>
      <c r="F803" s="115">
        <v>43119</v>
      </c>
    </row>
    <row r="804" spans="1:6">
      <c r="A804" s="113" t="b">
        <f t="shared" si="12"/>
        <v>0</v>
      </c>
      <c r="B804" s="113" t="s">
        <v>554</v>
      </c>
      <c r="C804" s="113" t="s">
        <v>2077</v>
      </c>
      <c r="D804" s="113">
        <v>1.5119</v>
      </c>
      <c r="F804" s="115">
        <v>43122</v>
      </c>
    </row>
    <row r="805" spans="1:6">
      <c r="A805" s="113" t="b">
        <f t="shared" si="12"/>
        <v>0</v>
      </c>
      <c r="B805" s="113" t="s">
        <v>553</v>
      </c>
      <c r="C805" s="113" t="s">
        <v>2077</v>
      </c>
      <c r="D805" s="113">
        <v>0.87350000000000005</v>
      </c>
      <c r="F805" s="115">
        <v>43116</v>
      </c>
    </row>
    <row r="806" spans="1:6">
      <c r="A806" s="113" t="b">
        <f t="shared" si="12"/>
        <v>0</v>
      </c>
      <c r="B806" s="113" t="s">
        <v>1082</v>
      </c>
      <c r="C806" s="113" t="s">
        <v>2077</v>
      </c>
      <c r="D806" s="113">
        <v>1.4990000000000001</v>
      </c>
      <c r="F806" s="115">
        <v>43122</v>
      </c>
    </row>
    <row r="807" spans="1:6">
      <c r="A807" s="113" t="b">
        <f t="shared" si="12"/>
        <v>0</v>
      </c>
      <c r="B807" s="113" t="s">
        <v>551</v>
      </c>
      <c r="C807" s="113" t="s">
        <v>2057</v>
      </c>
      <c r="D807" s="113">
        <v>1.7769999999999999</v>
      </c>
      <c r="F807" s="115">
        <v>42881</v>
      </c>
    </row>
    <row r="808" spans="1:6">
      <c r="A808" s="113" t="b">
        <f t="shared" si="12"/>
        <v>0</v>
      </c>
      <c r="B808" s="113" t="s">
        <v>550</v>
      </c>
      <c r="C808" s="113" t="s">
        <v>2077</v>
      </c>
      <c r="D808" s="113">
        <v>1.6958</v>
      </c>
      <c r="F808" s="115">
        <v>43116</v>
      </c>
    </row>
    <row r="809" spans="1:6">
      <c r="A809" s="113" t="b">
        <f t="shared" si="12"/>
        <v>0</v>
      </c>
      <c r="B809" s="113" t="s">
        <v>548</v>
      </c>
      <c r="C809" s="113" t="s">
        <v>2057</v>
      </c>
      <c r="D809" s="113">
        <v>1.7729999999999999</v>
      </c>
      <c r="F809" s="115">
        <v>42881</v>
      </c>
    </row>
    <row r="810" spans="1:6">
      <c r="A810" s="113" t="b">
        <f t="shared" si="12"/>
        <v>0</v>
      </c>
      <c r="B810" s="113" t="s">
        <v>544</v>
      </c>
      <c r="C810" s="113" t="s">
        <v>2077</v>
      </c>
      <c r="D810" s="113">
        <v>1.5714999999999999</v>
      </c>
      <c r="F810" s="115">
        <v>43123</v>
      </c>
    </row>
    <row r="811" spans="1:6">
      <c r="A811" s="113" t="b">
        <f t="shared" si="12"/>
        <v>0</v>
      </c>
      <c r="B811" s="113" t="s">
        <v>1078</v>
      </c>
      <c r="C811" s="113" t="s">
        <v>2057</v>
      </c>
      <c r="D811" s="113">
        <v>1.3620000000000001</v>
      </c>
      <c r="E811" s="113" t="s">
        <v>2058</v>
      </c>
      <c r="F811" s="115">
        <v>42881</v>
      </c>
    </row>
    <row r="812" spans="1:6">
      <c r="A812" s="113" t="b">
        <f t="shared" si="12"/>
        <v>0</v>
      </c>
      <c r="B812" s="113" t="s">
        <v>1062</v>
      </c>
      <c r="C812" s="113" t="s">
        <v>2077</v>
      </c>
      <c r="D812" s="113">
        <v>1.4087000000000001</v>
      </c>
      <c r="F812" s="115">
        <v>43116</v>
      </c>
    </row>
    <row r="813" spans="1:6">
      <c r="A813" s="113" t="b">
        <f t="shared" si="12"/>
        <v>0</v>
      </c>
      <c r="B813" s="113" t="s">
        <v>1059</v>
      </c>
      <c r="C813" s="113" t="s">
        <v>2077</v>
      </c>
      <c r="D813" s="113">
        <v>1.514</v>
      </c>
      <c r="F813" s="115">
        <v>43122</v>
      </c>
    </row>
    <row r="814" spans="1:6">
      <c r="A814" s="113" t="b">
        <f t="shared" si="12"/>
        <v>0</v>
      </c>
      <c r="B814" s="113" t="s">
        <v>1054</v>
      </c>
      <c r="C814" s="113" t="s">
        <v>2057</v>
      </c>
      <c r="D814" s="113">
        <v>1.1399999999999999</v>
      </c>
      <c r="F814" s="115">
        <v>42881</v>
      </c>
    </row>
    <row r="815" spans="1:6">
      <c r="A815" s="113" t="b">
        <f t="shared" si="12"/>
        <v>0</v>
      </c>
      <c r="B815" s="113" t="s">
        <v>1050</v>
      </c>
      <c r="C815" s="113" t="s">
        <v>2077</v>
      </c>
      <c r="D815" s="113">
        <v>1.3628</v>
      </c>
      <c r="F815" s="115">
        <v>43122</v>
      </c>
    </row>
    <row r="816" spans="1:6">
      <c r="A816" s="113" t="b">
        <f t="shared" si="12"/>
        <v>0</v>
      </c>
      <c r="B816" s="113" t="s">
        <v>1046</v>
      </c>
      <c r="C816" s="113" t="s">
        <v>2077</v>
      </c>
      <c r="D816" s="113">
        <v>1.6388</v>
      </c>
      <c r="F816" s="115">
        <v>43116</v>
      </c>
    </row>
    <row r="817" spans="1:6">
      <c r="A817" s="113" t="b">
        <f t="shared" si="12"/>
        <v>0</v>
      </c>
      <c r="B817" s="113" t="s">
        <v>807</v>
      </c>
      <c r="C817" s="113" t="s">
        <v>2063</v>
      </c>
      <c r="D817" s="113">
        <v>1.544</v>
      </c>
      <c r="F817" s="115">
        <v>42879</v>
      </c>
    </row>
    <row r="818" spans="1:6">
      <c r="A818" s="113" t="b">
        <f t="shared" si="12"/>
        <v>0</v>
      </c>
      <c r="B818" s="113" t="s">
        <v>1716</v>
      </c>
      <c r="C818" s="113" t="s">
        <v>2083</v>
      </c>
      <c r="D818" s="113">
        <v>0.80800000000000005</v>
      </c>
      <c r="E818" s="113" t="s">
        <v>2102</v>
      </c>
      <c r="F818" s="115">
        <v>43125</v>
      </c>
    </row>
    <row r="819" spans="1:6">
      <c r="A819" s="113" t="b">
        <f t="shared" si="12"/>
        <v>0</v>
      </c>
      <c r="B819" s="113" t="s">
        <v>1713</v>
      </c>
      <c r="C819" s="113" t="s">
        <v>2083</v>
      </c>
      <c r="D819" s="113">
        <v>0.63060000000000005</v>
      </c>
      <c r="E819" s="170" t="s">
        <v>2467</v>
      </c>
      <c r="F819" s="115">
        <v>43125</v>
      </c>
    </row>
    <row r="820" spans="1:6">
      <c r="A820" s="113" t="b">
        <f t="shared" si="12"/>
        <v>0</v>
      </c>
      <c r="B820" s="113" t="s">
        <v>1645</v>
      </c>
      <c r="C820" s="113" t="s">
        <v>2083</v>
      </c>
      <c r="D820" s="113">
        <v>0.70150000000000001</v>
      </c>
      <c r="E820" s="113" t="s">
        <v>2071</v>
      </c>
      <c r="F820" s="115">
        <v>43125</v>
      </c>
    </row>
    <row r="821" spans="1:6">
      <c r="A821" s="113" t="b">
        <f t="shared" si="12"/>
        <v>0</v>
      </c>
      <c r="B821" s="113" t="s">
        <v>1642</v>
      </c>
      <c r="C821" s="113" t="s">
        <v>2083</v>
      </c>
      <c r="D821" s="113">
        <v>0.85780000000000001</v>
      </c>
      <c r="E821" s="113" t="s">
        <v>2099</v>
      </c>
      <c r="F821" s="115">
        <v>43125</v>
      </c>
    </row>
    <row r="822" spans="1:6">
      <c r="A822" s="113" t="b">
        <f t="shared" si="12"/>
        <v>0</v>
      </c>
      <c r="B822" s="113" t="s">
        <v>1630</v>
      </c>
      <c r="C822" s="113" t="s">
        <v>2083</v>
      </c>
      <c r="D822" s="113">
        <v>0.29980000000000001</v>
      </c>
      <c r="E822" s="170" t="s">
        <v>2468</v>
      </c>
      <c r="F822" s="115">
        <v>43125</v>
      </c>
    </row>
    <row r="823" spans="1:6">
      <c r="A823" s="113" t="b">
        <f t="shared" si="12"/>
        <v>0</v>
      </c>
      <c r="B823" s="113" t="s">
        <v>1614</v>
      </c>
      <c r="C823" s="113" t="s">
        <v>2083</v>
      </c>
      <c r="D823" s="113">
        <v>0.43290000000000001</v>
      </c>
      <c r="E823" s="113" t="s">
        <v>2101</v>
      </c>
      <c r="F823" s="115">
        <v>43125</v>
      </c>
    </row>
    <row r="824" spans="1:6">
      <c r="A824" s="113" t="b">
        <f t="shared" si="12"/>
        <v>0</v>
      </c>
      <c r="B824" s="113" t="s">
        <v>1592</v>
      </c>
      <c r="C824" s="113" t="s">
        <v>2083</v>
      </c>
      <c r="D824" s="113">
        <v>0.57499999999999996</v>
      </c>
      <c r="F824" s="115">
        <v>43125</v>
      </c>
    </row>
    <row r="825" spans="1:6">
      <c r="A825" s="113" t="b">
        <f t="shared" si="12"/>
        <v>0</v>
      </c>
      <c r="B825" s="113" t="s">
        <v>1501</v>
      </c>
      <c r="C825" s="113" t="s">
        <v>2083</v>
      </c>
      <c r="D825" s="113">
        <v>0.74199999999999999</v>
      </c>
      <c r="E825" s="113" t="s">
        <v>2095</v>
      </c>
      <c r="F825" s="115">
        <v>43125</v>
      </c>
    </row>
    <row r="826" spans="1:6">
      <c r="A826" s="113" t="b">
        <f t="shared" si="12"/>
        <v>0</v>
      </c>
      <c r="B826" s="113" t="s">
        <v>1455</v>
      </c>
      <c r="C826" s="113" t="s">
        <v>2083</v>
      </c>
      <c r="D826" s="113">
        <v>0.62809999999999999</v>
      </c>
      <c r="E826" s="113" t="s">
        <v>2091</v>
      </c>
      <c r="F826" s="115">
        <v>43125</v>
      </c>
    </row>
    <row r="827" spans="1:6">
      <c r="A827" s="113" t="b">
        <f t="shared" si="12"/>
        <v>0</v>
      </c>
      <c r="B827" s="113" t="s">
        <v>1242</v>
      </c>
      <c r="C827" s="113" t="s">
        <v>2083</v>
      </c>
      <c r="D827" s="113">
        <v>0.54810000000000003</v>
      </c>
      <c r="F827" s="115">
        <v>43125</v>
      </c>
    </row>
    <row r="828" spans="1:6">
      <c r="A828" s="113" t="b">
        <f t="shared" si="12"/>
        <v>0</v>
      </c>
      <c r="B828" s="113" t="s">
        <v>980</v>
      </c>
      <c r="C828" s="113" t="s">
        <v>2083</v>
      </c>
      <c r="D828" s="113">
        <v>1.266</v>
      </c>
      <c r="E828" s="113" t="s">
        <v>2092</v>
      </c>
      <c r="F828" s="115">
        <v>43125</v>
      </c>
    </row>
    <row r="829" spans="1:6">
      <c r="A829" s="113" t="b">
        <f t="shared" si="12"/>
        <v>0</v>
      </c>
      <c r="B829" s="113" t="s">
        <v>972</v>
      </c>
      <c r="C829" s="113" t="s">
        <v>2083</v>
      </c>
      <c r="D829" s="113">
        <v>2.8336999999999999</v>
      </c>
      <c r="E829" s="113" t="s">
        <v>2100</v>
      </c>
      <c r="F829" s="115">
        <v>43125</v>
      </c>
    </row>
    <row r="830" spans="1:6">
      <c r="A830" s="113" t="b">
        <f t="shared" si="12"/>
        <v>0</v>
      </c>
      <c r="B830" s="113" t="s">
        <v>1124</v>
      </c>
      <c r="C830" s="113" t="s">
        <v>2083</v>
      </c>
      <c r="D830" s="113">
        <v>1.0208999999999999</v>
      </c>
      <c r="E830" s="170" t="s">
        <v>2465</v>
      </c>
      <c r="F830" s="115">
        <v>43125</v>
      </c>
    </row>
    <row r="831" spans="1:6">
      <c r="A831" s="113" t="b">
        <f t="shared" si="12"/>
        <v>0</v>
      </c>
      <c r="B831" s="113" t="s">
        <v>939</v>
      </c>
      <c r="C831" s="113" t="s">
        <v>2083</v>
      </c>
      <c r="D831" s="113">
        <v>0.52</v>
      </c>
      <c r="E831" s="113" t="s">
        <v>2141</v>
      </c>
      <c r="F831" s="115">
        <v>42878</v>
      </c>
    </row>
    <row r="832" spans="1:6">
      <c r="A832" s="113" t="b">
        <f t="shared" si="12"/>
        <v>0</v>
      </c>
      <c r="B832" s="113" t="s">
        <v>922</v>
      </c>
      <c r="C832" s="113" t="s">
        <v>2083</v>
      </c>
      <c r="D832" s="113">
        <v>1.5786</v>
      </c>
      <c r="E832" s="113" t="s">
        <v>2096</v>
      </c>
      <c r="F832" s="115">
        <v>43125</v>
      </c>
    </row>
    <row r="833" spans="1:10">
      <c r="A833" s="113" t="b">
        <f t="shared" ref="A833:A839" si="13">COUNTIF($B$2:$B$840, B833)&gt;1</f>
        <v>0</v>
      </c>
      <c r="B833" s="113" t="s">
        <v>1113</v>
      </c>
      <c r="C833" s="113" t="s">
        <v>2083</v>
      </c>
      <c r="D833" s="113">
        <v>1.5992999999999999</v>
      </c>
      <c r="E833" s="113" t="s">
        <v>2082</v>
      </c>
      <c r="F833" s="115">
        <v>43125</v>
      </c>
      <c r="H833" s="113" t="s">
        <v>2066</v>
      </c>
    </row>
    <row r="834" spans="1:10">
      <c r="A834" s="113" t="b">
        <f t="shared" si="13"/>
        <v>0</v>
      </c>
      <c r="B834" s="113" t="s">
        <v>823</v>
      </c>
      <c r="C834" s="113" t="s">
        <v>2083</v>
      </c>
      <c r="D834" s="113">
        <v>1.748</v>
      </c>
      <c r="E834" s="113" t="s">
        <v>2094</v>
      </c>
      <c r="F834" s="115">
        <v>43125</v>
      </c>
    </row>
    <row r="835" spans="1:10">
      <c r="A835" s="113" t="b">
        <f t="shared" si="13"/>
        <v>0</v>
      </c>
      <c r="B835" s="113" t="s">
        <v>755</v>
      </c>
      <c r="C835" s="113" t="s">
        <v>2083</v>
      </c>
      <c r="D835" s="113">
        <v>1.5941000000000001</v>
      </c>
      <c r="E835" s="170" t="s">
        <v>2466</v>
      </c>
      <c r="F835" s="115">
        <v>43125</v>
      </c>
      <c r="H835" s="116" t="s">
        <v>2066</v>
      </c>
    </row>
    <row r="836" spans="1:10">
      <c r="A836" s="113" t="b">
        <f t="shared" si="13"/>
        <v>0</v>
      </c>
      <c r="B836" s="113" t="s">
        <v>691</v>
      </c>
      <c r="C836" s="113" t="s">
        <v>2083</v>
      </c>
      <c r="D836" s="113">
        <v>0.91920000000000002</v>
      </c>
      <c r="E836" s="113" t="s">
        <v>2097</v>
      </c>
      <c r="F836" s="115">
        <v>43125</v>
      </c>
    </row>
    <row r="837" spans="1:10">
      <c r="A837" s="113" t="b">
        <f t="shared" si="13"/>
        <v>0</v>
      </c>
      <c r="B837" t="s">
        <v>662</v>
      </c>
      <c r="C837" s="113" t="s">
        <v>2083</v>
      </c>
      <c r="D837" s="113">
        <v>1.2541</v>
      </c>
      <c r="E837" s="113" t="s">
        <v>2071</v>
      </c>
      <c r="F837" s="115">
        <v>43125</v>
      </c>
    </row>
    <row r="838" spans="1:10">
      <c r="A838" s="113" t="b">
        <f t="shared" si="13"/>
        <v>0</v>
      </c>
      <c r="B838" s="113" t="s">
        <v>625</v>
      </c>
      <c r="C838" s="113" t="s">
        <v>2083</v>
      </c>
      <c r="D838" s="113">
        <v>1.5403</v>
      </c>
      <c r="E838" s="113" t="s">
        <v>2093</v>
      </c>
      <c r="F838" s="115">
        <v>43125</v>
      </c>
    </row>
    <row r="839" spans="1:10">
      <c r="A839" s="113" t="b">
        <f t="shared" si="13"/>
        <v>0</v>
      </c>
      <c r="B839" s="113" t="s">
        <v>1070</v>
      </c>
      <c r="C839" s="113" t="s">
        <v>2083</v>
      </c>
      <c r="D839" s="113">
        <v>1.3083</v>
      </c>
      <c r="E839" s="113" t="s">
        <v>2098</v>
      </c>
      <c r="F839" s="115">
        <v>43125</v>
      </c>
    </row>
    <row r="840" spans="1:10">
      <c r="A840" s="185" t="s">
        <v>2477</v>
      </c>
      <c r="B840" s="114" t="s">
        <v>1144</v>
      </c>
      <c r="C840" s="114" t="s">
        <v>2149</v>
      </c>
      <c r="D840" s="114" t="s">
        <v>2148</v>
      </c>
      <c r="E840" s="114" t="s">
        <v>2147</v>
      </c>
      <c r="F840" s="114" t="s">
        <v>1141</v>
      </c>
      <c r="G840" s="114" t="s">
        <v>2166</v>
      </c>
      <c r="I840" s="114" t="s">
        <v>2471</v>
      </c>
      <c r="J840" s="114" t="s">
        <v>2470</v>
      </c>
    </row>
  </sheetData>
  <sortState ref="A1:J840">
    <sortCondition ref="C1:C840"/>
  </sortState>
  <mergeCells count="1">
    <mergeCell ref="U1:AB1"/>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7"/>
  <sheetViews>
    <sheetView topLeftCell="A566" zoomScale="115" zoomScaleNormal="115" workbookViewId="0">
      <selection activeCell="A585" sqref="A585"/>
    </sheetView>
  </sheetViews>
  <sheetFormatPr baseColWidth="10" defaultColWidth="11.44140625" defaultRowHeight="14.4"/>
  <cols>
    <col min="5" max="5" width="11.44140625" style="233"/>
    <col min="11" max="11" width="11.44140625" style="169"/>
  </cols>
  <sheetData>
    <row r="1" spans="1:11">
      <c r="A1" t="s">
        <v>2503</v>
      </c>
      <c r="J1" s="169" t="s">
        <v>3583</v>
      </c>
    </row>
    <row r="2" spans="1:11">
      <c r="A2" t="s">
        <v>1144</v>
      </c>
      <c r="B2" t="s">
        <v>2164</v>
      </c>
      <c r="D2" t="s">
        <v>2504</v>
      </c>
      <c r="E2" s="233" t="s">
        <v>2147</v>
      </c>
      <c r="F2" t="s">
        <v>1141</v>
      </c>
      <c r="J2" t="s">
        <v>3669</v>
      </c>
      <c r="K2" s="169" t="s">
        <v>3668</v>
      </c>
    </row>
    <row r="3" spans="1:11">
      <c r="A3" t="s">
        <v>1712</v>
      </c>
      <c r="B3">
        <v>195</v>
      </c>
      <c r="C3" t="s">
        <v>2505</v>
      </c>
      <c r="D3">
        <v>0.83299999999999996</v>
      </c>
      <c r="E3" s="233" t="s">
        <v>2455</v>
      </c>
      <c r="F3" s="16">
        <v>43208</v>
      </c>
      <c r="J3" t="b">
        <f t="shared" ref="J3:J66" si="0">COUNTIF($A$3:$A$676, A3)&gt;1</f>
        <v>0</v>
      </c>
      <c r="K3" s="169" t="b">
        <v>0</v>
      </c>
    </row>
    <row r="4" spans="1:11">
      <c r="A4" t="s">
        <v>752</v>
      </c>
      <c r="B4">
        <v>195</v>
      </c>
      <c r="C4" t="s">
        <v>2505</v>
      </c>
      <c r="D4">
        <v>0.78200000000000003</v>
      </c>
      <c r="E4" s="233" t="s">
        <v>2455</v>
      </c>
      <c r="F4" s="16">
        <v>43208</v>
      </c>
      <c r="J4" t="b">
        <f t="shared" si="0"/>
        <v>0</v>
      </c>
      <c r="K4" s="169" t="b">
        <v>0</v>
      </c>
    </row>
    <row r="5" spans="1:11">
      <c r="A5" t="s">
        <v>1945</v>
      </c>
      <c r="B5">
        <v>195</v>
      </c>
      <c r="C5" t="s">
        <v>2505</v>
      </c>
      <c r="D5">
        <v>1.2050000000000001</v>
      </c>
      <c r="E5" s="233" t="s">
        <v>2455</v>
      </c>
      <c r="F5" s="16">
        <v>43208</v>
      </c>
      <c r="J5" t="b">
        <f t="shared" si="0"/>
        <v>0</v>
      </c>
      <c r="K5" s="169" t="b">
        <v>0</v>
      </c>
    </row>
    <row r="6" spans="1:11">
      <c r="A6" t="s">
        <v>494</v>
      </c>
      <c r="B6">
        <v>195</v>
      </c>
      <c r="C6" t="s">
        <v>2505</v>
      </c>
      <c r="D6">
        <v>1.7509999999999999</v>
      </c>
      <c r="E6" s="233" t="s">
        <v>2115</v>
      </c>
      <c r="F6" s="16">
        <v>43208</v>
      </c>
      <c r="J6" t="b">
        <f t="shared" si="0"/>
        <v>0</v>
      </c>
      <c r="K6" s="169" t="b">
        <v>0</v>
      </c>
    </row>
    <row r="7" spans="1:11">
      <c r="A7" t="s">
        <v>2014</v>
      </c>
      <c r="B7">
        <v>210</v>
      </c>
      <c r="C7" t="s">
        <v>2505</v>
      </c>
      <c r="D7">
        <v>0.84599999999999997</v>
      </c>
      <c r="E7" s="233" t="s">
        <v>2453</v>
      </c>
      <c r="F7" s="16">
        <v>43208</v>
      </c>
      <c r="J7" t="b">
        <f t="shared" si="0"/>
        <v>0</v>
      </c>
      <c r="K7" s="169" t="b">
        <v>0</v>
      </c>
    </row>
    <row r="8" spans="1:11">
      <c r="A8" t="s">
        <v>542</v>
      </c>
      <c r="B8">
        <v>210</v>
      </c>
      <c r="C8" t="s">
        <v>2505</v>
      </c>
      <c r="D8">
        <v>1.742</v>
      </c>
      <c r="E8" s="233" t="s">
        <v>2453</v>
      </c>
      <c r="F8" s="16">
        <v>43208</v>
      </c>
      <c r="J8" t="b">
        <f t="shared" si="0"/>
        <v>0</v>
      </c>
      <c r="K8" s="169" t="b">
        <v>0</v>
      </c>
    </row>
    <row r="9" spans="1:11">
      <c r="A9" t="s">
        <v>1957</v>
      </c>
      <c r="B9">
        <v>210</v>
      </c>
      <c r="C9" t="s">
        <v>2505</v>
      </c>
      <c r="D9">
        <v>0.80600000000000005</v>
      </c>
      <c r="E9" s="233" t="s">
        <v>2453</v>
      </c>
      <c r="F9" s="16">
        <v>43208</v>
      </c>
      <c r="J9" t="b">
        <f t="shared" si="0"/>
        <v>0</v>
      </c>
      <c r="K9" s="169" t="b">
        <v>0</v>
      </c>
    </row>
    <row r="10" spans="1:11">
      <c r="A10" t="s">
        <v>806</v>
      </c>
      <c r="B10">
        <v>210</v>
      </c>
      <c r="C10" t="s">
        <v>2505</v>
      </c>
      <c r="D10">
        <v>1.716</v>
      </c>
      <c r="E10" s="233" t="s">
        <v>2453</v>
      </c>
      <c r="F10" s="16">
        <v>43208</v>
      </c>
      <c r="J10" t="b">
        <f t="shared" si="0"/>
        <v>0</v>
      </c>
      <c r="K10" s="169" t="b">
        <v>0</v>
      </c>
    </row>
    <row r="11" spans="1:11">
      <c r="A11" t="s">
        <v>820</v>
      </c>
      <c r="B11">
        <v>213</v>
      </c>
      <c r="C11" t="s">
        <v>2505</v>
      </c>
      <c r="D11">
        <v>1.6859999999999999</v>
      </c>
      <c r="E11" s="233" t="s">
        <v>2506</v>
      </c>
      <c r="F11" s="16">
        <v>43208</v>
      </c>
      <c r="J11" t="b">
        <f t="shared" si="0"/>
        <v>0</v>
      </c>
      <c r="K11" s="169" t="b">
        <v>0</v>
      </c>
    </row>
    <row r="12" spans="1:11">
      <c r="A12" t="s">
        <v>440</v>
      </c>
      <c r="B12">
        <v>213</v>
      </c>
      <c r="C12" t="s">
        <v>2505</v>
      </c>
      <c r="D12">
        <v>1.748</v>
      </c>
      <c r="E12" s="233" t="s">
        <v>2506</v>
      </c>
      <c r="F12" s="16">
        <v>43208</v>
      </c>
      <c r="J12" t="b">
        <f t="shared" si="0"/>
        <v>0</v>
      </c>
      <c r="K12" s="169" t="b">
        <v>0</v>
      </c>
    </row>
    <row r="13" spans="1:11">
      <c r="A13" t="s">
        <v>2045</v>
      </c>
      <c r="B13">
        <v>213</v>
      </c>
      <c r="C13" t="s">
        <v>2505</v>
      </c>
      <c r="D13">
        <v>0.67</v>
      </c>
      <c r="E13" s="233" t="s">
        <v>2506</v>
      </c>
      <c r="F13" s="16">
        <v>43208</v>
      </c>
      <c r="J13" t="b">
        <f t="shared" si="0"/>
        <v>0</v>
      </c>
      <c r="K13" s="169" t="b">
        <v>0</v>
      </c>
    </row>
    <row r="14" spans="1:11">
      <c r="A14" t="s">
        <v>1907</v>
      </c>
      <c r="B14">
        <v>213</v>
      </c>
      <c r="C14" t="s">
        <v>2505</v>
      </c>
      <c r="D14">
        <v>0.57899999999999996</v>
      </c>
      <c r="E14" s="233" t="s">
        <v>2506</v>
      </c>
      <c r="F14" s="16">
        <v>43208</v>
      </c>
      <c r="J14" t="b">
        <f t="shared" si="0"/>
        <v>0</v>
      </c>
      <c r="K14" s="169" t="b">
        <v>0</v>
      </c>
    </row>
    <row r="15" spans="1:11">
      <c r="A15" t="s">
        <v>486</v>
      </c>
      <c r="B15">
        <v>194</v>
      </c>
      <c r="C15" t="s">
        <v>2505</v>
      </c>
      <c r="D15">
        <v>1.613</v>
      </c>
      <c r="E15" s="233" t="s">
        <v>2507</v>
      </c>
      <c r="F15" s="16">
        <v>43208</v>
      </c>
      <c r="J15" t="b">
        <f t="shared" si="0"/>
        <v>0</v>
      </c>
      <c r="K15" s="169" t="b">
        <v>0</v>
      </c>
    </row>
    <row r="16" spans="1:11">
      <c r="A16" t="s">
        <v>1902</v>
      </c>
      <c r="B16">
        <v>194</v>
      </c>
      <c r="C16" t="s">
        <v>2505</v>
      </c>
      <c r="D16">
        <v>0.433</v>
      </c>
      <c r="E16" s="233" t="s">
        <v>2506</v>
      </c>
      <c r="F16" s="16">
        <v>43208</v>
      </c>
      <c r="J16" t="b">
        <f t="shared" si="0"/>
        <v>0</v>
      </c>
      <c r="K16" s="169" t="b">
        <v>0</v>
      </c>
    </row>
    <row r="17" spans="1:11">
      <c r="A17" t="s">
        <v>528</v>
      </c>
      <c r="B17">
        <v>194</v>
      </c>
      <c r="C17" t="s">
        <v>2505</v>
      </c>
      <c r="D17">
        <v>1.593</v>
      </c>
      <c r="E17" s="233" t="s">
        <v>2506</v>
      </c>
      <c r="F17" s="16">
        <v>43208</v>
      </c>
      <c r="J17" t="b">
        <f t="shared" si="0"/>
        <v>0</v>
      </c>
      <c r="K17" s="169" t="b">
        <v>0</v>
      </c>
    </row>
    <row r="18" spans="1:11">
      <c r="A18" t="s">
        <v>1960</v>
      </c>
      <c r="B18">
        <v>194</v>
      </c>
      <c r="C18" t="s">
        <v>2505</v>
      </c>
      <c r="D18">
        <v>0.74199999999999999</v>
      </c>
      <c r="E18" s="233" t="s">
        <v>2506</v>
      </c>
      <c r="F18" s="16">
        <v>43208</v>
      </c>
      <c r="J18" t="b">
        <f t="shared" si="0"/>
        <v>0</v>
      </c>
      <c r="K18" s="169" t="b">
        <v>0</v>
      </c>
    </row>
    <row r="19" spans="1:11">
      <c r="A19" t="s">
        <v>469</v>
      </c>
      <c r="B19">
        <v>211</v>
      </c>
      <c r="C19" t="s">
        <v>2505</v>
      </c>
      <c r="D19">
        <v>1.4770000000000001</v>
      </c>
      <c r="F19" s="16">
        <v>43208</v>
      </c>
      <c r="J19" t="b">
        <f t="shared" si="0"/>
        <v>0</v>
      </c>
      <c r="K19" s="169" t="b">
        <v>0</v>
      </c>
    </row>
    <row r="20" spans="1:11">
      <c r="A20" t="s">
        <v>2024</v>
      </c>
      <c r="B20">
        <v>211</v>
      </c>
      <c r="C20" t="s">
        <v>2505</v>
      </c>
      <c r="D20">
        <v>0.38400000000000001</v>
      </c>
      <c r="F20" s="16">
        <v>43208</v>
      </c>
      <c r="J20" t="b">
        <f t="shared" si="0"/>
        <v>0</v>
      </c>
      <c r="K20" s="169" t="b">
        <v>0</v>
      </c>
    </row>
    <row r="21" spans="1:11">
      <c r="A21" t="s">
        <v>892</v>
      </c>
      <c r="B21">
        <v>211</v>
      </c>
      <c r="C21" t="s">
        <v>2505</v>
      </c>
      <c r="D21">
        <v>1.1160000000000001</v>
      </c>
      <c r="E21" s="233" t="s">
        <v>2508</v>
      </c>
      <c r="F21" s="16">
        <v>43208</v>
      </c>
      <c r="J21" t="b">
        <f t="shared" si="0"/>
        <v>0</v>
      </c>
      <c r="K21" s="169" t="b">
        <v>0</v>
      </c>
    </row>
    <row r="22" spans="1:11">
      <c r="A22" t="s">
        <v>1616</v>
      </c>
      <c r="B22">
        <v>211</v>
      </c>
      <c r="C22" t="s">
        <v>2505</v>
      </c>
      <c r="D22">
        <v>0.74099999999999999</v>
      </c>
      <c r="F22" s="16">
        <v>43208</v>
      </c>
      <c r="J22" t="b">
        <f t="shared" si="0"/>
        <v>0</v>
      </c>
      <c r="K22" s="169" t="b">
        <v>0</v>
      </c>
    </row>
    <row r="23" spans="1:11">
      <c r="A23" t="s">
        <v>517</v>
      </c>
      <c r="B23">
        <v>216</v>
      </c>
      <c r="C23" t="s">
        <v>2505</v>
      </c>
      <c r="D23">
        <v>1.6419999999999999</v>
      </c>
      <c r="E23" s="233" t="s">
        <v>2506</v>
      </c>
      <c r="F23" s="16">
        <v>43208</v>
      </c>
      <c r="J23" t="b">
        <f t="shared" si="0"/>
        <v>0</v>
      </c>
      <c r="K23" s="169" t="b">
        <v>0</v>
      </c>
    </row>
    <row r="24" spans="1:11">
      <c r="A24" t="s">
        <v>762</v>
      </c>
      <c r="B24">
        <v>216</v>
      </c>
      <c r="C24" t="s">
        <v>2505</v>
      </c>
      <c r="D24">
        <v>1.736</v>
      </c>
      <c r="E24" s="233" t="s">
        <v>2453</v>
      </c>
      <c r="F24" s="16">
        <v>43208</v>
      </c>
      <c r="J24" t="b">
        <f t="shared" si="0"/>
        <v>0</v>
      </c>
      <c r="K24" s="169" t="b">
        <v>0</v>
      </c>
    </row>
    <row r="25" spans="1:11">
      <c r="A25" t="s">
        <v>1955</v>
      </c>
      <c r="B25">
        <v>216</v>
      </c>
      <c r="C25" t="s">
        <v>2505</v>
      </c>
      <c r="D25">
        <v>0.80600000000000005</v>
      </c>
      <c r="E25" s="233" t="s">
        <v>2453</v>
      </c>
      <c r="F25" s="16">
        <v>43208</v>
      </c>
      <c r="J25" t="b">
        <f t="shared" si="0"/>
        <v>0</v>
      </c>
      <c r="K25" s="169" t="b">
        <v>0</v>
      </c>
    </row>
    <row r="26" spans="1:11">
      <c r="A26" t="s">
        <v>1689</v>
      </c>
      <c r="B26">
        <v>216</v>
      </c>
      <c r="C26" t="s">
        <v>2505</v>
      </c>
      <c r="D26">
        <v>0.73499999999999999</v>
      </c>
      <c r="E26" s="233" t="s">
        <v>2453</v>
      </c>
      <c r="F26" s="16">
        <v>43208</v>
      </c>
      <c r="J26" t="b">
        <f t="shared" si="0"/>
        <v>0</v>
      </c>
      <c r="K26" s="169" t="b">
        <v>0</v>
      </c>
    </row>
    <row r="27" spans="1:11">
      <c r="A27" t="s">
        <v>476</v>
      </c>
      <c r="B27">
        <v>214</v>
      </c>
      <c r="C27" t="s">
        <v>2505</v>
      </c>
      <c r="D27">
        <v>1.6679999999999999</v>
      </c>
      <c r="E27" s="233" t="s">
        <v>2509</v>
      </c>
      <c r="F27" s="16">
        <v>43208</v>
      </c>
      <c r="J27" t="b">
        <f t="shared" si="0"/>
        <v>0</v>
      </c>
      <c r="K27" s="169" t="b">
        <v>0</v>
      </c>
    </row>
    <row r="28" spans="1:11">
      <c r="A28" t="s">
        <v>462</v>
      </c>
      <c r="B28">
        <v>214</v>
      </c>
      <c r="C28" t="s">
        <v>2505</v>
      </c>
      <c r="D28">
        <v>1.7569999999999999</v>
      </c>
      <c r="E28" s="233" t="s">
        <v>2509</v>
      </c>
      <c r="F28" s="16">
        <v>43208</v>
      </c>
      <c r="J28" t="b">
        <f t="shared" si="0"/>
        <v>0</v>
      </c>
      <c r="K28" s="169" t="b">
        <v>0</v>
      </c>
    </row>
    <row r="29" spans="1:11">
      <c r="A29" t="s">
        <v>1922</v>
      </c>
      <c r="B29">
        <v>214</v>
      </c>
      <c r="C29" t="s">
        <v>2505</v>
      </c>
      <c r="D29">
        <v>0.70599999999999996</v>
      </c>
      <c r="E29" s="233" t="s">
        <v>2509</v>
      </c>
      <c r="F29" s="16">
        <v>43208</v>
      </c>
      <c r="J29" t="b">
        <f t="shared" si="0"/>
        <v>0</v>
      </c>
      <c r="K29" s="169" t="b">
        <v>0</v>
      </c>
    </row>
    <row r="30" spans="1:11">
      <c r="A30" t="s">
        <v>1279</v>
      </c>
      <c r="B30">
        <v>214</v>
      </c>
      <c r="C30" t="s">
        <v>2505</v>
      </c>
      <c r="D30">
        <v>0.65300000000000002</v>
      </c>
      <c r="E30" s="233" t="s">
        <v>2509</v>
      </c>
      <c r="F30" s="16">
        <v>43208</v>
      </c>
      <c r="J30" t="b">
        <f t="shared" si="0"/>
        <v>0</v>
      </c>
      <c r="K30" s="169" t="b">
        <v>0</v>
      </c>
    </row>
    <row r="31" spans="1:11">
      <c r="A31" t="s">
        <v>1105</v>
      </c>
      <c r="B31">
        <v>201</v>
      </c>
      <c r="C31" t="s">
        <v>2505</v>
      </c>
      <c r="D31">
        <v>1.968</v>
      </c>
      <c r="E31" s="233" t="s">
        <v>2510</v>
      </c>
      <c r="F31" s="16">
        <v>43208</v>
      </c>
      <c r="J31" t="b">
        <f t="shared" si="0"/>
        <v>0</v>
      </c>
      <c r="K31" s="169" t="b">
        <v>0</v>
      </c>
    </row>
    <row r="32" spans="1:11">
      <c r="A32" t="s">
        <v>1839</v>
      </c>
      <c r="B32">
        <v>201</v>
      </c>
      <c r="C32" t="s">
        <v>2505</v>
      </c>
      <c r="D32">
        <v>0.67300000000000004</v>
      </c>
      <c r="E32" s="233" t="s">
        <v>2510</v>
      </c>
      <c r="F32" s="16">
        <v>43208</v>
      </c>
      <c r="J32" t="b">
        <f t="shared" si="0"/>
        <v>0</v>
      </c>
      <c r="K32" s="169" t="b">
        <v>0</v>
      </c>
    </row>
    <row r="33" spans="1:11">
      <c r="A33" t="s">
        <v>1735</v>
      </c>
      <c r="B33">
        <v>201</v>
      </c>
      <c r="C33" t="s">
        <v>2505</v>
      </c>
      <c r="D33">
        <v>0.84</v>
      </c>
      <c r="E33" s="233" t="s">
        <v>2510</v>
      </c>
      <c r="F33" s="16">
        <v>43208</v>
      </c>
      <c r="J33" t="b">
        <f t="shared" si="0"/>
        <v>0</v>
      </c>
      <c r="K33" s="169" t="b">
        <v>0</v>
      </c>
    </row>
    <row r="34" spans="1:11">
      <c r="A34" t="s">
        <v>474</v>
      </c>
      <c r="B34">
        <v>201</v>
      </c>
      <c r="C34" t="s">
        <v>2505</v>
      </c>
      <c r="D34">
        <v>1.7869999999999999</v>
      </c>
      <c r="E34" s="233" t="s">
        <v>2510</v>
      </c>
      <c r="F34" s="16">
        <v>43208</v>
      </c>
      <c r="J34" t="b">
        <f t="shared" si="0"/>
        <v>0</v>
      </c>
      <c r="K34" s="169" t="b">
        <v>0</v>
      </c>
    </row>
    <row r="35" spans="1:11">
      <c r="A35" t="s">
        <v>1807</v>
      </c>
      <c r="B35">
        <v>196</v>
      </c>
      <c r="C35" t="s">
        <v>2505</v>
      </c>
      <c r="D35">
        <v>1.04</v>
      </c>
      <c r="E35" s="233" t="s">
        <v>2455</v>
      </c>
      <c r="F35" s="16">
        <v>43208</v>
      </c>
      <c r="J35" t="b">
        <f t="shared" si="0"/>
        <v>0</v>
      </c>
      <c r="K35" s="169" t="b">
        <v>0</v>
      </c>
    </row>
    <row r="36" spans="1:11">
      <c r="A36" t="s">
        <v>2038</v>
      </c>
      <c r="B36">
        <v>196</v>
      </c>
      <c r="C36" t="s">
        <v>2505</v>
      </c>
      <c r="D36">
        <v>0.748</v>
      </c>
      <c r="E36" s="233" t="s">
        <v>2455</v>
      </c>
      <c r="F36" s="16">
        <v>43208</v>
      </c>
      <c r="J36" t="b">
        <f t="shared" si="0"/>
        <v>0</v>
      </c>
      <c r="K36" s="169" t="b">
        <v>0</v>
      </c>
    </row>
    <row r="37" spans="1:11">
      <c r="A37" t="s">
        <v>430</v>
      </c>
      <c r="B37">
        <v>196</v>
      </c>
      <c r="C37" t="s">
        <v>2505</v>
      </c>
      <c r="D37">
        <v>1.863</v>
      </c>
      <c r="E37" s="233" t="s">
        <v>2455</v>
      </c>
      <c r="F37" s="16">
        <v>43208</v>
      </c>
      <c r="J37" t="b">
        <f t="shared" si="0"/>
        <v>0</v>
      </c>
      <c r="K37" s="169" t="b">
        <v>0</v>
      </c>
    </row>
    <row r="38" spans="1:11">
      <c r="A38" t="s">
        <v>686</v>
      </c>
      <c r="B38">
        <v>196</v>
      </c>
      <c r="C38" t="s">
        <v>2505</v>
      </c>
      <c r="D38">
        <v>0.19900000000000001</v>
      </c>
      <c r="E38" s="233" t="s">
        <v>2455</v>
      </c>
      <c r="F38" s="16">
        <v>43208</v>
      </c>
      <c r="J38" t="b">
        <f t="shared" si="0"/>
        <v>0</v>
      </c>
      <c r="K38" s="169" t="b">
        <v>0</v>
      </c>
    </row>
    <row r="39" spans="1:11">
      <c r="A39" t="s">
        <v>447</v>
      </c>
      <c r="B39">
        <v>197</v>
      </c>
      <c r="C39" t="s">
        <v>2505</v>
      </c>
      <c r="D39">
        <v>1.6160000000000001</v>
      </c>
      <c r="E39" s="233" t="s">
        <v>2452</v>
      </c>
      <c r="F39" s="16">
        <v>43208</v>
      </c>
      <c r="J39" t="b">
        <f t="shared" si="0"/>
        <v>0</v>
      </c>
      <c r="K39" s="169" t="b">
        <v>0</v>
      </c>
    </row>
    <row r="40" spans="1:11">
      <c r="A40" t="s">
        <v>1010</v>
      </c>
      <c r="B40">
        <v>197</v>
      </c>
      <c r="C40" t="s">
        <v>2505</v>
      </c>
      <c r="D40">
        <v>1.577</v>
      </c>
      <c r="E40" s="233" t="s">
        <v>2452</v>
      </c>
      <c r="F40" s="16">
        <v>43208</v>
      </c>
      <c r="J40" t="b">
        <f t="shared" si="0"/>
        <v>0</v>
      </c>
      <c r="K40" s="169" t="b">
        <v>0</v>
      </c>
    </row>
    <row r="41" spans="1:11">
      <c r="A41" t="s">
        <v>1651</v>
      </c>
      <c r="B41">
        <v>197</v>
      </c>
      <c r="C41" t="s">
        <v>2505</v>
      </c>
      <c r="D41">
        <v>0.69</v>
      </c>
      <c r="E41" s="233" t="s">
        <v>2452</v>
      </c>
      <c r="F41" s="16">
        <v>43208</v>
      </c>
      <c r="J41" t="b">
        <f t="shared" si="0"/>
        <v>0</v>
      </c>
      <c r="K41" s="169" t="b">
        <v>0</v>
      </c>
    </row>
    <row r="42" spans="1:11">
      <c r="A42" t="s">
        <v>1796</v>
      </c>
      <c r="B42">
        <v>197</v>
      </c>
      <c r="C42" t="s">
        <v>2505</v>
      </c>
      <c r="D42">
        <v>0.82399999999999995</v>
      </c>
      <c r="E42" s="233" t="s">
        <v>2452</v>
      </c>
      <c r="F42" s="16">
        <v>43208</v>
      </c>
      <c r="J42" t="b">
        <f t="shared" si="0"/>
        <v>0</v>
      </c>
      <c r="K42" s="169" t="b">
        <v>0</v>
      </c>
    </row>
    <row r="43" spans="1:11">
      <c r="A43" t="s">
        <v>500</v>
      </c>
      <c r="B43">
        <v>218</v>
      </c>
      <c r="C43" t="s">
        <v>2505</v>
      </c>
      <c r="D43">
        <v>1.6519999999999999</v>
      </c>
      <c r="E43" s="233" t="s">
        <v>2510</v>
      </c>
      <c r="F43" s="16">
        <v>43208</v>
      </c>
      <c r="J43" t="b">
        <f t="shared" si="0"/>
        <v>0</v>
      </c>
      <c r="K43" s="169" t="b">
        <v>0</v>
      </c>
    </row>
    <row r="44" spans="1:11">
      <c r="A44" t="s">
        <v>1880</v>
      </c>
      <c r="B44">
        <v>218</v>
      </c>
      <c r="C44" t="s">
        <v>2505</v>
      </c>
      <c r="D44">
        <v>0.66100000000000003</v>
      </c>
      <c r="E44" s="233" t="s">
        <v>2510</v>
      </c>
      <c r="F44" s="16">
        <v>43208</v>
      </c>
      <c r="J44" t="b">
        <f t="shared" si="0"/>
        <v>0</v>
      </c>
      <c r="K44" s="169" t="b">
        <v>0</v>
      </c>
    </row>
    <row r="45" spans="1:11">
      <c r="A45" t="s">
        <v>459</v>
      </c>
      <c r="B45">
        <v>218</v>
      </c>
      <c r="C45" t="s">
        <v>2505</v>
      </c>
      <c r="D45">
        <v>0.17100000000000001</v>
      </c>
      <c r="E45" s="233" t="s">
        <v>2510</v>
      </c>
      <c r="F45" s="16">
        <v>43208</v>
      </c>
      <c r="J45" t="b">
        <f t="shared" si="0"/>
        <v>0</v>
      </c>
      <c r="K45" s="169" t="b">
        <v>0</v>
      </c>
    </row>
    <row r="46" spans="1:11">
      <c r="A46" t="s">
        <v>1565</v>
      </c>
      <c r="B46">
        <v>218</v>
      </c>
      <c r="C46" t="s">
        <v>2505</v>
      </c>
      <c r="D46">
        <v>0.66900000000000004</v>
      </c>
      <c r="E46" s="233" t="s">
        <v>2510</v>
      </c>
      <c r="F46" s="16">
        <v>43208</v>
      </c>
      <c r="J46" t="b">
        <f t="shared" si="0"/>
        <v>0</v>
      </c>
      <c r="K46" s="169" t="b">
        <v>0</v>
      </c>
    </row>
    <row r="47" spans="1:11">
      <c r="A47" t="s">
        <v>789</v>
      </c>
      <c r="B47">
        <v>198</v>
      </c>
      <c r="C47" t="s">
        <v>2505</v>
      </c>
      <c r="D47">
        <v>1.615</v>
      </c>
      <c r="E47" s="233" t="s">
        <v>2453</v>
      </c>
      <c r="F47" s="16">
        <v>43208</v>
      </c>
      <c r="J47" t="b">
        <f t="shared" si="0"/>
        <v>0</v>
      </c>
      <c r="K47" s="169" t="b">
        <v>0</v>
      </c>
    </row>
    <row r="48" spans="1:11">
      <c r="A48" t="s">
        <v>2023</v>
      </c>
      <c r="B48">
        <v>198</v>
      </c>
      <c r="C48" t="s">
        <v>2505</v>
      </c>
      <c r="D48">
        <v>0.73799999999999999</v>
      </c>
      <c r="E48" s="233" t="s">
        <v>2453</v>
      </c>
      <c r="F48" s="16">
        <v>43208</v>
      </c>
      <c r="J48" t="b">
        <f t="shared" si="0"/>
        <v>0</v>
      </c>
      <c r="K48" s="169" t="b">
        <v>0</v>
      </c>
    </row>
    <row r="49" spans="1:11">
      <c r="A49" t="s">
        <v>1270</v>
      </c>
      <c r="B49">
        <v>198</v>
      </c>
      <c r="C49" t="s">
        <v>2505</v>
      </c>
      <c r="D49">
        <v>0.69899999999999995</v>
      </c>
      <c r="E49" s="233" t="s">
        <v>2453</v>
      </c>
      <c r="F49" s="16">
        <v>43208</v>
      </c>
      <c r="J49" t="b">
        <f t="shared" si="0"/>
        <v>0</v>
      </c>
      <c r="K49" s="169" t="b">
        <v>0</v>
      </c>
    </row>
    <row r="50" spans="1:11">
      <c r="A50" t="s">
        <v>428</v>
      </c>
      <c r="B50">
        <v>198</v>
      </c>
      <c r="C50" t="s">
        <v>2505</v>
      </c>
      <c r="D50">
        <v>1.7210000000000001</v>
      </c>
      <c r="E50" s="233" t="s">
        <v>2453</v>
      </c>
      <c r="F50" s="16">
        <v>43208</v>
      </c>
      <c r="J50" t="b">
        <f t="shared" si="0"/>
        <v>0</v>
      </c>
      <c r="K50" s="169" t="b">
        <v>0</v>
      </c>
    </row>
    <row r="51" spans="1:11">
      <c r="A51" t="s">
        <v>1910</v>
      </c>
      <c r="B51">
        <v>208</v>
      </c>
      <c r="C51" t="s">
        <v>2505</v>
      </c>
      <c r="D51">
        <v>0.74199999999999999</v>
      </c>
      <c r="E51" s="233" t="s">
        <v>2454</v>
      </c>
      <c r="F51" s="16">
        <v>43208</v>
      </c>
      <c r="J51" t="b">
        <f t="shared" si="0"/>
        <v>0</v>
      </c>
      <c r="K51" s="169" t="b">
        <v>0</v>
      </c>
    </row>
    <row r="52" spans="1:11">
      <c r="A52" t="s">
        <v>514</v>
      </c>
      <c r="B52">
        <v>208</v>
      </c>
      <c r="C52" t="s">
        <v>2505</v>
      </c>
      <c r="D52">
        <v>1.6539999999999999</v>
      </c>
      <c r="E52" s="233" t="s">
        <v>2454</v>
      </c>
      <c r="F52" s="16">
        <v>43208</v>
      </c>
      <c r="J52" t="b">
        <f t="shared" si="0"/>
        <v>0</v>
      </c>
      <c r="K52" s="169" t="b">
        <v>0</v>
      </c>
    </row>
    <row r="53" spans="1:11">
      <c r="A53" t="s">
        <v>1638</v>
      </c>
      <c r="B53">
        <v>208</v>
      </c>
      <c r="C53" t="s">
        <v>2505</v>
      </c>
      <c r="D53">
        <v>0.72499999999999998</v>
      </c>
      <c r="E53" s="233" t="s">
        <v>2454</v>
      </c>
      <c r="F53" s="16">
        <v>43208</v>
      </c>
      <c r="J53" t="b">
        <f t="shared" si="0"/>
        <v>0</v>
      </c>
      <c r="K53" s="169" t="b">
        <v>0</v>
      </c>
    </row>
    <row r="54" spans="1:11">
      <c r="A54" t="s">
        <v>625</v>
      </c>
      <c r="B54">
        <v>208</v>
      </c>
      <c r="C54" t="s">
        <v>2505</v>
      </c>
      <c r="D54">
        <v>1.7749999999999999</v>
      </c>
      <c r="E54" s="233" t="s">
        <v>2454</v>
      </c>
      <c r="F54" s="16">
        <v>43208</v>
      </c>
      <c r="J54" t="b">
        <f t="shared" si="0"/>
        <v>0</v>
      </c>
      <c r="K54" s="169" t="b">
        <v>0</v>
      </c>
    </row>
    <row r="55" spans="1:11">
      <c r="A55" t="s">
        <v>2005</v>
      </c>
      <c r="B55">
        <v>193</v>
      </c>
      <c r="C55" t="s">
        <v>2505</v>
      </c>
      <c r="D55">
        <v>0.82699999999999996</v>
      </c>
      <c r="E55" s="233" t="s">
        <v>2454</v>
      </c>
      <c r="F55" s="16">
        <v>43208</v>
      </c>
      <c r="J55" t="b">
        <f t="shared" si="0"/>
        <v>0</v>
      </c>
      <c r="K55" s="169" t="b">
        <v>0</v>
      </c>
    </row>
    <row r="56" spans="1:11">
      <c r="A56" t="s">
        <v>516</v>
      </c>
      <c r="B56">
        <v>193</v>
      </c>
      <c r="C56" t="s">
        <v>2505</v>
      </c>
      <c r="D56">
        <v>1.397</v>
      </c>
      <c r="E56" s="233" t="s">
        <v>2454</v>
      </c>
      <c r="F56" s="16">
        <v>43208</v>
      </c>
      <c r="J56" t="b">
        <f t="shared" si="0"/>
        <v>0</v>
      </c>
      <c r="K56" s="169" t="b">
        <v>0</v>
      </c>
    </row>
    <row r="57" spans="1:11">
      <c r="A57" t="s">
        <v>444</v>
      </c>
      <c r="B57">
        <v>193</v>
      </c>
      <c r="C57" t="s">
        <v>2505</v>
      </c>
      <c r="D57">
        <v>1.42</v>
      </c>
      <c r="E57" s="233" t="s">
        <v>2454</v>
      </c>
      <c r="F57" s="16">
        <v>43208</v>
      </c>
      <c r="J57" t="b">
        <f t="shared" si="0"/>
        <v>0</v>
      </c>
      <c r="K57" s="169" t="b">
        <v>0</v>
      </c>
    </row>
    <row r="58" spans="1:11">
      <c r="A58" t="s">
        <v>1793</v>
      </c>
      <c r="B58">
        <v>193</v>
      </c>
      <c r="C58" t="s">
        <v>2505</v>
      </c>
      <c r="D58">
        <v>0.67</v>
      </c>
      <c r="E58" s="233" t="s">
        <v>2454</v>
      </c>
      <c r="F58" s="16">
        <v>43208</v>
      </c>
      <c r="J58" t="b">
        <f t="shared" si="0"/>
        <v>0</v>
      </c>
      <c r="K58" s="169" t="b">
        <v>0</v>
      </c>
    </row>
    <row r="59" spans="1:11">
      <c r="A59" t="s">
        <v>1687</v>
      </c>
      <c r="B59">
        <v>212</v>
      </c>
      <c r="C59" t="s">
        <v>2505</v>
      </c>
      <c r="D59">
        <v>0.753</v>
      </c>
      <c r="E59" s="233" t="s">
        <v>2510</v>
      </c>
      <c r="F59" s="16">
        <v>43208</v>
      </c>
      <c r="J59" t="b">
        <f t="shared" si="0"/>
        <v>0</v>
      </c>
      <c r="K59" s="169" t="b">
        <v>0</v>
      </c>
    </row>
    <row r="60" spans="1:11">
      <c r="A60" t="s">
        <v>481</v>
      </c>
      <c r="B60">
        <v>212</v>
      </c>
      <c r="C60" t="s">
        <v>2505</v>
      </c>
      <c r="D60">
        <v>1.655</v>
      </c>
      <c r="E60" s="233" t="s">
        <v>2510</v>
      </c>
      <c r="F60" s="16">
        <v>43208</v>
      </c>
      <c r="J60" t="b">
        <f t="shared" si="0"/>
        <v>0</v>
      </c>
      <c r="K60" s="169" t="b">
        <v>0</v>
      </c>
    </row>
    <row r="61" spans="1:11">
      <c r="A61" t="s">
        <v>336</v>
      </c>
      <c r="B61">
        <v>212</v>
      </c>
      <c r="C61" t="s">
        <v>2505</v>
      </c>
      <c r="D61">
        <v>0.78500000000000003</v>
      </c>
      <c r="E61" s="233" t="s">
        <v>2511</v>
      </c>
      <c r="F61" s="16">
        <v>43208</v>
      </c>
      <c r="J61" t="b">
        <f t="shared" si="0"/>
        <v>0</v>
      </c>
      <c r="K61" s="169" t="b">
        <v>0</v>
      </c>
    </row>
    <row r="62" spans="1:11">
      <c r="A62" t="s">
        <v>1982</v>
      </c>
      <c r="B62">
        <v>212</v>
      </c>
      <c r="C62" t="s">
        <v>2505</v>
      </c>
      <c r="D62">
        <v>0.71</v>
      </c>
      <c r="E62" s="233" t="s">
        <v>2510</v>
      </c>
      <c r="F62" s="16">
        <v>43208</v>
      </c>
      <c r="J62" t="b">
        <f t="shared" si="0"/>
        <v>0</v>
      </c>
      <c r="K62" s="169" t="b">
        <v>0</v>
      </c>
    </row>
    <row r="63" spans="1:11">
      <c r="A63" t="s">
        <v>590</v>
      </c>
      <c r="B63">
        <v>207</v>
      </c>
      <c r="C63" t="s">
        <v>2505</v>
      </c>
      <c r="D63">
        <v>8.3109999999999999</v>
      </c>
      <c r="E63" s="233" t="s">
        <v>2452</v>
      </c>
      <c r="F63" s="16">
        <v>43208</v>
      </c>
      <c r="J63" t="b">
        <f t="shared" si="0"/>
        <v>0</v>
      </c>
      <c r="K63" s="169" t="b">
        <v>0</v>
      </c>
    </row>
    <row r="64" spans="1:11">
      <c r="A64" t="s">
        <v>1816</v>
      </c>
      <c r="B64">
        <v>207</v>
      </c>
      <c r="C64" t="s">
        <v>2505</v>
      </c>
      <c r="D64">
        <v>0.745</v>
      </c>
      <c r="E64" s="233" t="s">
        <v>2452</v>
      </c>
      <c r="F64" s="16">
        <v>43208</v>
      </c>
      <c r="J64" t="b">
        <f t="shared" si="0"/>
        <v>0</v>
      </c>
      <c r="K64" s="169" t="b">
        <v>0</v>
      </c>
    </row>
    <row r="65" spans="1:11">
      <c r="A65" t="s">
        <v>535</v>
      </c>
      <c r="B65">
        <v>207</v>
      </c>
      <c r="C65" t="s">
        <v>2505</v>
      </c>
      <c r="D65">
        <v>1.615</v>
      </c>
      <c r="E65" s="233" t="s">
        <v>2452</v>
      </c>
      <c r="F65" s="16">
        <v>43208</v>
      </c>
      <c r="J65" t="b">
        <f t="shared" si="0"/>
        <v>0</v>
      </c>
      <c r="K65" s="169" t="b">
        <v>0</v>
      </c>
    </row>
    <row r="66" spans="1:11">
      <c r="A66" t="s">
        <v>1820</v>
      </c>
      <c r="B66">
        <v>207</v>
      </c>
      <c r="C66" t="s">
        <v>2505</v>
      </c>
      <c r="D66">
        <v>0.73299999999999998</v>
      </c>
      <c r="E66" s="233" t="s">
        <v>2452</v>
      </c>
      <c r="F66" s="16">
        <v>43208</v>
      </c>
      <c r="J66" t="b">
        <f t="shared" si="0"/>
        <v>0</v>
      </c>
      <c r="K66" s="169" t="b">
        <v>0</v>
      </c>
    </row>
    <row r="67" spans="1:11">
      <c r="A67" t="s">
        <v>518</v>
      </c>
      <c r="B67" t="s">
        <v>3408</v>
      </c>
      <c r="D67">
        <v>1.6888000000000001</v>
      </c>
      <c r="F67" s="257"/>
      <c r="J67" t="b">
        <f t="shared" ref="J67:J130" si="1">COUNTIF($A$3:$A$676, A67)&gt;1</f>
        <v>0</v>
      </c>
      <c r="K67" s="169" t="b">
        <v>0</v>
      </c>
    </row>
    <row r="68" spans="1:11">
      <c r="A68" t="s">
        <v>454</v>
      </c>
      <c r="B68" t="s">
        <v>3408</v>
      </c>
      <c r="D68">
        <v>1.7919</v>
      </c>
      <c r="E68" s="233" t="s">
        <v>3409</v>
      </c>
      <c r="F68" s="257"/>
      <c r="J68" t="b">
        <f t="shared" si="1"/>
        <v>0</v>
      </c>
      <c r="K68" s="169" t="b">
        <v>0</v>
      </c>
    </row>
    <row r="69" spans="1:11">
      <c r="A69" t="s">
        <v>1871</v>
      </c>
      <c r="B69" t="s">
        <v>3408</v>
      </c>
      <c r="D69">
        <v>0.59770000000000001</v>
      </c>
      <c r="E69" s="264"/>
      <c r="F69" s="257"/>
      <c r="J69" t="b">
        <f t="shared" si="1"/>
        <v>0</v>
      </c>
      <c r="K69" s="169" t="b">
        <v>0</v>
      </c>
    </row>
    <row r="70" spans="1:11">
      <c r="A70" t="s">
        <v>1882</v>
      </c>
      <c r="B70" t="s">
        <v>3408</v>
      </c>
      <c r="D70">
        <v>0.72609999999999997</v>
      </c>
      <c r="E70" s="264"/>
      <c r="F70" s="257"/>
      <c r="J70" t="b">
        <f t="shared" si="1"/>
        <v>0</v>
      </c>
      <c r="K70" s="169" t="b">
        <v>0</v>
      </c>
    </row>
    <row r="71" spans="1:11">
      <c r="A71" t="s">
        <v>1881</v>
      </c>
      <c r="B71" t="s">
        <v>3410</v>
      </c>
      <c r="D71">
        <v>0.70899999999999996</v>
      </c>
      <c r="E71" s="264"/>
      <c r="F71" s="257"/>
      <c r="J71" t="b">
        <f t="shared" si="1"/>
        <v>0</v>
      </c>
      <c r="K71" s="169" t="b">
        <v>0</v>
      </c>
    </row>
    <row r="72" spans="1:11">
      <c r="A72" t="s">
        <v>1994</v>
      </c>
      <c r="B72" t="s">
        <v>3410</v>
      </c>
      <c r="D72">
        <v>0.7238</v>
      </c>
      <c r="E72" s="264"/>
      <c r="F72" s="257"/>
      <c r="J72" t="b">
        <f t="shared" si="1"/>
        <v>0</v>
      </c>
      <c r="K72" s="169" t="b">
        <v>0</v>
      </c>
    </row>
    <row r="73" spans="1:11">
      <c r="A73" t="s">
        <v>512</v>
      </c>
      <c r="B73" t="s">
        <v>3410</v>
      </c>
      <c r="D73">
        <v>1.7356</v>
      </c>
      <c r="E73" s="264" t="s">
        <v>3411</v>
      </c>
      <c r="F73" s="257"/>
      <c r="J73" t="b">
        <f t="shared" si="1"/>
        <v>0</v>
      </c>
      <c r="K73" s="169" t="b">
        <v>0</v>
      </c>
    </row>
    <row r="74" spans="1:11">
      <c r="A74" t="s">
        <v>885</v>
      </c>
      <c r="B74" t="s">
        <v>3410</v>
      </c>
      <c r="D74">
        <v>1.5882000000000001</v>
      </c>
      <c r="E74" s="264"/>
      <c r="F74" s="257"/>
      <c r="J74" t="b">
        <f t="shared" si="1"/>
        <v>0</v>
      </c>
      <c r="K74" s="169" t="b">
        <v>0</v>
      </c>
    </row>
    <row r="75" spans="1:11">
      <c r="A75" t="s">
        <v>353</v>
      </c>
      <c r="B75" t="s">
        <v>3412</v>
      </c>
      <c r="D75">
        <v>1.7806</v>
      </c>
      <c r="E75" s="264" t="s">
        <v>2512</v>
      </c>
      <c r="F75" s="258">
        <v>43008</v>
      </c>
      <c r="J75" t="b">
        <f t="shared" si="1"/>
        <v>0</v>
      </c>
      <c r="K75" s="169" t="b">
        <v>0</v>
      </c>
    </row>
    <row r="76" spans="1:11">
      <c r="A76" t="s">
        <v>503</v>
      </c>
      <c r="B76" t="s">
        <v>3413</v>
      </c>
      <c r="D76">
        <v>1.8521000000000001</v>
      </c>
      <c r="E76" s="264"/>
      <c r="F76" s="258">
        <v>43008</v>
      </c>
      <c r="J76" t="b">
        <f t="shared" si="1"/>
        <v>0</v>
      </c>
      <c r="K76" s="169" t="b">
        <v>0</v>
      </c>
    </row>
    <row r="77" spans="1:11">
      <c r="A77" t="s">
        <v>1700</v>
      </c>
      <c r="B77" t="s">
        <v>3414</v>
      </c>
      <c r="D77">
        <v>0.95640000000000003</v>
      </c>
      <c r="E77" s="264"/>
      <c r="F77" s="258">
        <v>43008</v>
      </c>
      <c r="J77" t="b">
        <f t="shared" si="1"/>
        <v>0</v>
      </c>
      <c r="K77" s="169" t="b">
        <v>0</v>
      </c>
    </row>
    <row r="78" spans="1:11">
      <c r="A78" t="s">
        <v>1785</v>
      </c>
      <c r="B78" t="s">
        <v>3415</v>
      </c>
      <c r="D78">
        <v>0.93579999999999997</v>
      </c>
      <c r="E78" s="264"/>
      <c r="F78" s="258">
        <v>43008</v>
      </c>
      <c r="J78" t="b">
        <f t="shared" si="1"/>
        <v>0</v>
      </c>
      <c r="K78" s="169" t="b">
        <v>0</v>
      </c>
    </row>
    <row r="79" spans="1:11">
      <c r="A79" t="s">
        <v>304</v>
      </c>
      <c r="B79" t="s">
        <v>3413</v>
      </c>
      <c r="D79">
        <v>1.7563</v>
      </c>
      <c r="E79" s="264"/>
      <c r="F79" s="258">
        <v>43008</v>
      </c>
      <c r="J79" t="b">
        <f t="shared" si="1"/>
        <v>0</v>
      </c>
      <c r="K79" s="169" t="b">
        <v>0</v>
      </c>
    </row>
    <row r="80" spans="1:11">
      <c r="A80" t="s">
        <v>1595</v>
      </c>
      <c r="B80" t="s">
        <v>3414</v>
      </c>
      <c r="D80">
        <v>0.92169999999999996</v>
      </c>
      <c r="E80" s="264"/>
      <c r="F80" s="258">
        <v>43008</v>
      </c>
      <c r="J80" t="b">
        <f t="shared" si="1"/>
        <v>0</v>
      </c>
      <c r="K80" s="169" t="b">
        <v>0</v>
      </c>
    </row>
    <row r="81" spans="1:11">
      <c r="A81" t="s">
        <v>1776</v>
      </c>
      <c r="B81" t="s">
        <v>3415</v>
      </c>
      <c r="D81">
        <v>1.0779000000000001</v>
      </c>
      <c r="E81" s="264"/>
      <c r="F81" s="258">
        <v>43008</v>
      </c>
      <c r="J81" t="b">
        <f t="shared" si="1"/>
        <v>0</v>
      </c>
      <c r="K81" s="169" t="b">
        <v>0</v>
      </c>
    </row>
    <row r="82" spans="1:11">
      <c r="A82" t="s">
        <v>902</v>
      </c>
      <c r="B82" t="s">
        <v>3416</v>
      </c>
      <c r="D82">
        <v>1.8743000000000001</v>
      </c>
      <c r="E82" s="264"/>
      <c r="F82" s="258">
        <v>43008</v>
      </c>
      <c r="J82" t="b">
        <f t="shared" si="1"/>
        <v>0</v>
      </c>
      <c r="K82" s="169" t="b">
        <v>0</v>
      </c>
    </row>
    <row r="83" spans="1:11">
      <c r="A83" t="s">
        <v>917</v>
      </c>
      <c r="B83" t="s">
        <v>3417</v>
      </c>
      <c r="D83">
        <v>1.8384</v>
      </c>
      <c r="E83" s="264"/>
      <c r="F83" s="258"/>
      <c r="J83" t="b">
        <f t="shared" si="1"/>
        <v>0</v>
      </c>
      <c r="K83" s="169" t="b">
        <v>0</v>
      </c>
    </row>
    <row r="84" spans="1:11">
      <c r="A84" t="s">
        <v>463</v>
      </c>
      <c r="B84" t="s">
        <v>3417</v>
      </c>
      <c r="D84">
        <v>1.6712</v>
      </c>
      <c r="E84" s="264"/>
      <c r="F84" s="258"/>
      <c r="J84" t="b">
        <f t="shared" si="1"/>
        <v>0</v>
      </c>
      <c r="K84" s="169" t="b">
        <v>0</v>
      </c>
    </row>
    <row r="85" spans="1:11">
      <c r="A85" t="s">
        <v>1869</v>
      </c>
      <c r="B85" t="s">
        <v>3417</v>
      </c>
      <c r="D85">
        <v>0.80740000000000001</v>
      </c>
      <c r="E85" s="264"/>
      <c r="F85" s="257"/>
      <c r="J85" t="b">
        <f t="shared" si="1"/>
        <v>0</v>
      </c>
      <c r="K85" s="169" t="b">
        <v>0</v>
      </c>
    </row>
    <row r="86" spans="1:11">
      <c r="A86" t="s">
        <v>1903</v>
      </c>
      <c r="B86" t="s">
        <v>3417</v>
      </c>
      <c r="D86">
        <v>0.71709999999999996</v>
      </c>
      <c r="E86" s="264"/>
      <c r="F86" s="257"/>
      <c r="J86" t="b">
        <f t="shared" si="1"/>
        <v>0</v>
      </c>
      <c r="K86" s="169" t="b">
        <v>0</v>
      </c>
    </row>
    <row r="87" spans="1:11">
      <c r="A87" t="s">
        <v>1737</v>
      </c>
      <c r="B87" t="s">
        <v>3418</v>
      </c>
      <c r="D87">
        <v>0.74719999999999998</v>
      </c>
      <c r="E87" s="264"/>
      <c r="F87" s="257"/>
      <c r="J87" t="b">
        <f t="shared" si="1"/>
        <v>0</v>
      </c>
      <c r="K87" s="169" t="b">
        <v>0</v>
      </c>
    </row>
    <row r="88" spans="1:11">
      <c r="A88" t="s">
        <v>368</v>
      </c>
      <c r="B88" t="s">
        <v>3418</v>
      </c>
      <c r="D88">
        <v>1.0895999999999999</v>
      </c>
      <c r="E88" s="264" t="s">
        <v>3409</v>
      </c>
      <c r="F88" s="257"/>
      <c r="J88" t="b">
        <f t="shared" si="1"/>
        <v>0</v>
      </c>
      <c r="K88" s="169" t="b">
        <v>0</v>
      </c>
    </row>
    <row r="89" spans="1:11">
      <c r="A89" t="s">
        <v>1846</v>
      </c>
      <c r="B89" t="s">
        <v>3418</v>
      </c>
      <c r="D89">
        <v>0.80579999999999996</v>
      </c>
      <c r="E89" s="264"/>
      <c r="F89" s="257"/>
      <c r="J89" t="b">
        <f t="shared" si="1"/>
        <v>0</v>
      </c>
      <c r="K89" s="169" t="b">
        <v>0</v>
      </c>
    </row>
    <row r="90" spans="1:11">
      <c r="A90" t="s">
        <v>531</v>
      </c>
      <c r="B90" t="s">
        <v>3418</v>
      </c>
      <c r="D90">
        <v>1.6455</v>
      </c>
      <c r="E90" s="264"/>
      <c r="F90" s="257"/>
      <c r="J90" t="b">
        <f t="shared" si="1"/>
        <v>0</v>
      </c>
      <c r="K90" s="169" t="b">
        <v>0</v>
      </c>
    </row>
    <row r="91" spans="1:11">
      <c r="A91" t="s">
        <v>1066</v>
      </c>
      <c r="B91" t="s">
        <v>3419</v>
      </c>
      <c r="D91">
        <v>0.1565</v>
      </c>
      <c r="E91" s="264" t="s">
        <v>3420</v>
      </c>
      <c r="F91" s="257"/>
      <c r="J91" t="b">
        <f t="shared" si="1"/>
        <v>0</v>
      </c>
      <c r="K91" s="169" t="b">
        <v>0</v>
      </c>
    </row>
    <row r="92" spans="1:11">
      <c r="A92" t="s">
        <v>1864</v>
      </c>
      <c r="B92" t="s">
        <v>3419</v>
      </c>
      <c r="D92">
        <v>0.6643</v>
      </c>
      <c r="E92" s="264" t="s">
        <v>2136</v>
      </c>
      <c r="F92" s="257"/>
      <c r="J92" t="b">
        <f t="shared" si="1"/>
        <v>0</v>
      </c>
      <c r="K92" s="169" t="b">
        <v>0</v>
      </c>
    </row>
    <row r="93" spans="1:11">
      <c r="A93" t="s">
        <v>936</v>
      </c>
      <c r="B93" t="s">
        <v>3419</v>
      </c>
      <c r="D93">
        <v>1.6595</v>
      </c>
      <c r="E93" s="264"/>
      <c r="F93" s="257"/>
      <c r="J93" t="b">
        <f t="shared" si="1"/>
        <v>0</v>
      </c>
      <c r="K93" s="169" t="b">
        <v>0</v>
      </c>
    </row>
    <row r="94" spans="1:11">
      <c r="A94" t="s">
        <v>1892</v>
      </c>
      <c r="B94" t="s">
        <v>3419</v>
      </c>
      <c r="D94">
        <v>0.71050000000000002</v>
      </c>
      <c r="E94" s="264" t="s">
        <v>2136</v>
      </c>
      <c r="F94" s="257"/>
      <c r="J94" t="b">
        <f t="shared" si="1"/>
        <v>0</v>
      </c>
      <c r="K94" s="169" t="b">
        <v>0</v>
      </c>
    </row>
    <row r="95" spans="1:11">
      <c r="A95" t="s">
        <v>1958</v>
      </c>
      <c r="B95" t="s">
        <v>3421</v>
      </c>
      <c r="D95">
        <v>0.73619999999999997</v>
      </c>
      <c r="E95" s="264"/>
      <c r="F95" s="257"/>
      <c r="J95" t="b">
        <f t="shared" si="1"/>
        <v>0</v>
      </c>
      <c r="K95" s="169" t="b">
        <v>0</v>
      </c>
    </row>
    <row r="96" spans="1:11">
      <c r="A96" t="s">
        <v>461</v>
      </c>
      <c r="B96" t="s">
        <v>3421</v>
      </c>
      <c r="D96">
        <v>1.6856</v>
      </c>
      <c r="E96" s="264"/>
      <c r="F96" s="257"/>
      <c r="J96" t="b">
        <f t="shared" si="1"/>
        <v>0</v>
      </c>
      <c r="K96" s="169" t="b">
        <v>0</v>
      </c>
    </row>
    <row r="97" spans="1:11">
      <c r="A97" t="s">
        <v>1047</v>
      </c>
      <c r="B97" t="s">
        <v>3421</v>
      </c>
      <c r="D97">
        <v>0.76</v>
      </c>
      <c r="E97" s="264" t="s">
        <v>2136</v>
      </c>
      <c r="F97" s="257"/>
      <c r="J97" t="b">
        <f t="shared" si="1"/>
        <v>0</v>
      </c>
      <c r="K97" s="169" t="b">
        <v>0</v>
      </c>
    </row>
    <row r="98" spans="1:11">
      <c r="A98" t="s">
        <v>492</v>
      </c>
      <c r="B98" t="s">
        <v>3421</v>
      </c>
      <c r="D98">
        <v>1.6881999999999999</v>
      </c>
      <c r="E98" s="264"/>
      <c r="F98" s="257"/>
      <c r="J98" t="b">
        <f t="shared" si="1"/>
        <v>0</v>
      </c>
      <c r="K98" s="169" t="b">
        <v>0</v>
      </c>
    </row>
    <row r="99" spans="1:11">
      <c r="A99" t="s">
        <v>453</v>
      </c>
      <c r="B99" t="s">
        <v>3422</v>
      </c>
      <c r="D99">
        <v>3.4599000000000002</v>
      </c>
      <c r="E99" s="264" t="s">
        <v>2512</v>
      </c>
      <c r="F99" s="257"/>
      <c r="J99" t="b">
        <f t="shared" si="1"/>
        <v>0</v>
      </c>
      <c r="K99" s="169" t="b">
        <v>0</v>
      </c>
    </row>
    <row r="100" spans="1:11">
      <c r="A100" t="s">
        <v>1788</v>
      </c>
      <c r="B100" t="s">
        <v>3422</v>
      </c>
      <c r="D100">
        <v>0.59640000000000004</v>
      </c>
      <c r="E100" s="264"/>
      <c r="F100" s="257"/>
      <c r="J100" t="b">
        <f t="shared" si="1"/>
        <v>0</v>
      </c>
      <c r="K100" s="169" t="b">
        <v>0</v>
      </c>
    </row>
    <row r="101" spans="1:11">
      <c r="A101" t="s">
        <v>1926</v>
      </c>
      <c r="B101" t="s">
        <v>3422</v>
      </c>
      <c r="D101">
        <v>0.66969999999999996</v>
      </c>
      <c r="E101" s="264"/>
      <c r="F101" s="257"/>
      <c r="J101" t="b">
        <f t="shared" si="1"/>
        <v>0</v>
      </c>
      <c r="K101" s="169" t="b">
        <v>0</v>
      </c>
    </row>
    <row r="102" spans="1:11">
      <c r="A102" t="s">
        <v>857</v>
      </c>
      <c r="B102" t="s">
        <v>3422</v>
      </c>
      <c r="D102">
        <v>1.6192</v>
      </c>
      <c r="E102" s="264"/>
      <c r="F102" s="257"/>
      <c r="J102" t="b">
        <f t="shared" si="1"/>
        <v>0</v>
      </c>
      <c r="K102" s="169" t="b">
        <v>0</v>
      </c>
    </row>
    <row r="103" spans="1:11">
      <c r="A103" t="s">
        <v>1995</v>
      </c>
      <c r="B103" t="s">
        <v>3423</v>
      </c>
      <c r="D103">
        <v>0.86550000000000005</v>
      </c>
      <c r="E103" s="264"/>
      <c r="F103" s="257"/>
      <c r="J103" t="b">
        <f t="shared" si="1"/>
        <v>0</v>
      </c>
      <c r="K103" s="169" t="b">
        <v>0</v>
      </c>
    </row>
    <row r="104" spans="1:11">
      <c r="A104" t="s">
        <v>793</v>
      </c>
      <c r="B104" t="s">
        <v>3423</v>
      </c>
      <c r="D104">
        <v>1.7168000000000001</v>
      </c>
      <c r="E104" s="264" t="s">
        <v>3424</v>
      </c>
      <c r="F104" s="257"/>
      <c r="J104" t="b">
        <f t="shared" si="1"/>
        <v>0</v>
      </c>
      <c r="K104" s="169" t="b">
        <v>0</v>
      </c>
    </row>
    <row r="105" spans="1:11">
      <c r="A105" t="s">
        <v>1877</v>
      </c>
      <c r="B105" t="s">
        <v>3423</v>
      </c>
      <c r="D105">
        <v>0.79190000000000005</v>
      </c>
      <c r="E105" s="264" t="s">
        <v>2136</v>
      </c>
      <c r="F105" s="257"/>
      <c r="J105" t="b">
        <f t="shared" si="1"/>
        <v>0</v>
      </c>
      <c r="K105" s="169" t="b">
        <v>0</v>
      </c>
    </row>
    <row r="106" spans="1:11">
      <c r="A106" t="s">
        <v>502</v>
      </c>
      <c r="B106" t="s">
        <v>3423</v>
      </c>
      <c r="D106">
        <v>1.6534</v>
      </c>
      <c r="E106" s="264"/>
      <c r="F106" s="257"/>
      <c r="J106" t="b">
        <f t="shared" si="1"/>
        <v>0</v>
      </c>
      <c r="K106" s="169" t="b">
        <v>0</v>
      </c>
    </row>
    <row r="107" spans="1:11">
      <c r="A107" t="s">
        <v>1826</v>
      </c>
      <c r="B107" t="s">
        <v>3425</v>
      </c>
      <c r="D107">
        <v>0.53049999999999997</v>
      </c>
      <c r="E107" s="264"/>
      <c r="F107" s="257"/>
      <c r="J107" t="b">
        <f t="shared" si="1"/>
        <v>0</v>
      </c>
      <c r="K107" s="169" t="b">
        <v>0</v>
      </c>
    </row>
    <row r="108" spans="1:11">
      <c r="A108" t="s">
        <v>814</v>
      </c>
      <c r="B108" t="s">
        <v>3425</v>
      </c>
      <c r="D108">
        <v>1.5642</v>
      </c>
      <c r="E108" s="264"/>
      <c r="F108" s="257"/>
      <c r="J108" t="b">
        <f t="shared" si="1"/>
        <v>0</v>
      </c>
      <c r="K108" s="169" t="b">
        <v>0</v>
      </c>
    </row>
    <row r="109" spans="1:11">
      <c r="A109" t="s">
        <v>905</v>
      </c>
      <c r="B109" t="s">
        <v>3425</v>
      </c>
      <c r="D109">
        <v>1.62</v>
      </c>
      <c r="E109" s="264"/>
      <c r="F109" s="257"/>
      <c r="J109" t="b">
        <f t="shared" si="1"/>
        <v>0</v>
      </c>
      <c r="K109" s="169" t="b">
        <v>0</v>
      </c>
    </row>
    <row r="110" spans="1:11">
      <c r="A110" t="s">
        <v>1868</v>
      </c>
      <c r="B110" t="s">
        <v>3425</v>
      </c>
      <c r="D110">
        <v>0.62490000000000001</v>
      </c>
      <c r="E110" s="264"/>
      <c r="F110" s="257"/>
      <c r="J110" t="b">
        <f t="shared" si="1"/>
        <v>0</v>
      </c>
      <c r="K110" s="169" t="b">
        <v>0</v>
      </c>
    </row>
    <row r="111" spans="1:11">
      <c r="A111" t="s">
        <v>963</v>
      </c>
      <c r="B111" t="s">
        <v>3426</v>
      </c>
      <c r="D111">
        <v>1.8229</v>
      </c>
      <c r="E111" s="264"/>
      <c r="F111" s="257"/>
      <c r="J111" t="b">
        <f t="shared" si="1"/>
        <v>0</v>
      </c>
      <c r="K111" s="169" t="b">
        <v>0</v>
      </c>
    </row>
    <row r="112" spans="1:11">
      <c r="A112" t="s">
        <v>895</v>
      </c>
      <c r="B112" t="s">
        <v>3426</v>
      </c>
      <c r="D112">
        <v>1.639</v>
      </c>
      <c r="E112" s="264"/>
      <c r="F112" s="257"/>
      <c r="J112" t="b">
        <f t="shared" si="1"/>
        <v>0</v>
      </c>
      <c r="K112" s="169" t="b">
        <v>0</v>
      </c>
    </row>
    <row r="113" spans="1:11">
      <c r="A113" t="s">
        <v>1927</v>
      </c>
      <c r="B113" t="s">
        <v>3426</v>
      </c>
      <c r="D113">
        <v>0.82250000000000001</v>
      </c>
      <c r="E113" s="264"/>
      <c r="F113" s="257"/>
      <c r="J113" t="b">
        <f t="shared" si="1"/>
        <v>0</v>
      </c>
      <c r="K113" s="169" t="b">
        <v>0</v>
      </c>
    </row>
    <row r="114" spans="1:11">
      <c r="A114" t="s">
        <v>1854</v>
      </c>
      <c r="B114" t="s">
        <v>3426</v>
      </c>
      <c r="D114">
        <v>0.5756</v>
      </c>
      <c r="E114" s="264"/>
      <c r="F114" s="257"/>
      <c r="J114" t="b">
        <f t="shared" si="1"/>
        <v>0</v>
      </c>
      <c r="K114" s="169" t="b">
        <v>0</v>
      </c>
    </row>
    <row r="115" spans="1:11" ht="15.6" customHeight="1">
      <c r="A115" t="s">
        <v>1481</v>
      </c>
      <c r="D115">
        <v>0.75700000000000001</v>
      </c>
      <c r="E115" s="257" t="s">
        <v>3427</v>
      </c>
      <c r="F115" s="257"/>
      <c r="J115" t="b">
        <f t="shared" si="1"/>
        <v>0</v>
      </c>
      <c r="K115" s="169" t="b">
        <v>0</v>
      </c>
    </row>
    <row r="116" spans="1:11" ht="15" customHeight="1">
      <c r="A116" t="s">
        <v>1439</v>
      </c>
      <c r="D116">
        <v>0.89510000000000001</v>
      </c>
      <c r="E116" s="257" t="s">
        <v>3427</v>
      </c>
      <c r="F116" s="257"/>
      <c r="J116" t="b">
        <f t="shared" si="1"/>
        <v>0</v>
      </c>
      <c r="K116" s="169" t="b">
        <v>0</v>
      </c>
    </row>
    <row r="117" spans="1:11">
      <c r="A117" t="s">
        <v>1378</v>
      </c>
      <c r="B117" t="s">
        <v>3428</v>
      </c>
      <c r="D117">
        <v>0.75690000000000002</v>
      </c>
      <c r="E117" s="264"/>
      <c r="F117" s="257"/>
      <c r="J117" t="b">
        <f t="shared" si="1"/>
        <v>0</v>
      </c>
      <c r="K117" s="169" t="b">
        <v>0</v>
      </c>
    </row>
    <row r="118" spans="1:11">
      <c r="A118" t="s">
        <v>887</v>
      </c>
      <c r="B118" t="s">
        <v>3428</v>
      </c>
      <c r="D118">
        <v>1.8010999999999999</v>
      </c>
      <c r="E118" s="264"/>
      <c r="F118" s="257"/>
      <c r="J118" t="b">
        <f t="shared" si="1"/>
        <v>0</v>
      </c>
      <c r="K118" s="169" t="b">
        <v>0</v>
      </c>
    </row>
    <row r="119" spans="1:11">
      <c r="A119" t="s">
        <v>431</v>
      </c>
      <c r="B119" t="s">
        <v>3428</v>
      </c>
      <c r="D119">
        <v>1.7259</v>
      </c>
      <c r="E119" s="264"/>
      <c r="F119" s="257"/>
      <c r="J119" t="b">
        <f t="shared" si="1"/>
        <v>0</v>
      </c>
      <c r="K119" s="169" t="b">
        <v>0</v>
      </c>
    </row>
    <row r="120" spans="1:11">
      <c r="A120" t="s">
        <v>1802</v>
      </c>
      <c r="B120" t="s">
        <v>3428</v>
      </c>
      <c r="D120">
        <v>1.7124999999999999</v>
      </c>
      <c r="E120" s="264"/>
      <c r="F120" s="257"/>
      <c r="J120" t="b">
        <f t="shared" si="1"/>
        <v>0</v>
      </c>
      <c r="K120" s="169" t="b">
        <v>0</v>
      </c>
    </row>
    <row r="121" spans="1:11" ht="15" customHeight="1">
      <c r="A121" t="s">
        <v>1136</v>
      </c>
      <c r="D121">
        <v>0.32769999999999999</v>
      </c>
      <c r="E121" s="257" t="s">
        <v>3429</v>
      </c>
      <c r="F121" s="257"/>
      <c r="J121" t="b">
        <f t="shared" si="1"/>
        <v>0</v>
      </c>
      <c r="K121" s="169" t="b">
        <v>0</v>
      </c>
    </row>
    <row r="122" spans="1:11" ht="15" customHeight="1">
      <c r="A122" t="s">
        <v>853</v>
      </c>
      <c r="D122">
        <v>1.514</v>
      </c>
      <c r="E122" s="257" t="s">
        <v>3427</v>
      </c>
      <c r="F122" s="257"/>
      <c r="J122" t="b">
        <f t="shared" si="1"/>
        <v>0</v>
      </c>
      <c r="K122" s="169" t="b">
        <v>0</v>
      </c>
    </row>
    <row r="123" spans="1:11">
      <c r="A123" t="s">
        <v>1818</v>
      </c>
      <c r="B123" t="s">
        <v>3430</v>
      </c>
      <c r="D123">
        <v>0.80369999999999997</v>
      </c>
      <c r="E123" s="264"/>
      <c r="F123" s="258">
        <v>43009</v>
      </c>
      <c r="J123" t="b">
        <f t="shared" si="1"/>
        <v>0</v>
      </c>
      <c r="K123" s="169" t="b">
        <v>0</v>
      </c>
    </row>
    <row r="124" spans="1:11">
      <c r="A124" t="s">
        <v>424</v>
      </c>
      <c r="B124" t="s">
        <v>3430</v>
      </c>
      <c r="D124">
        <v>1.9014</v>
      </c>
      <c r="E124" s="264"/>
      <c r="F124" s="258">
        <v>43009</v>
      </c>
      <c r="J124" t="b">
        <f t="shared" si="1"/>
        <v>0</v>
      </c>
      <c r="K124" s="169" t="b">
        <v>0</v>
      </c>
    </row>
    <row r="125" spans="1:11">
      <c r="A125" t="s">
        <v>901</v>
      </c>
      <c r="B125" t="s">
        <v>3430</v>
      </c>
      <c r="D125">
        <v>1.7597</v>
      </c>
      <c r="E125" s="264"/>
      <c r="F125" s="258">
        <v>43009</v>
      </c>
      <c r="J125" t="b">
        <f t="shared" si="1"/>
        <v>0</v>
      </c>
      <c r="K125" s="169" t="b">
        <v>0</v>
      </c>
    </row>
    <row r="126" spans="1:11">
      <c r="A126" t="s">
        <v>2018</v>
      </c>
      <c r="B126" t="s">
        <v>3430</v>
      </c>
      <c r="D126">
        <v>0.77580000000000005</v>
      </c>
      <c r="E126" s="264"/>
      <c r="F126" s="258">
        <v>43009</v>
      </c>
      <c r="J126" t="b">
        <f t="shared" si="1"/>
        <v>0</v>
      </c>
      <c r="K126" s="169" t="b">
        <v>0</v>
      </c>
    </row>
    <row r="127" spans="1:11">
      <c r="A127" t="s">
        <v>1736</v>
      </c>
      <c r="B127" t="s">
        <v>3431</v>
      </c>
      <c r="D127">
        <v>0.78080000000000005</v>
      </c>
      <c r="E127" s="264"/>
      <c r="F127" s="258">
        <v>43008</v>
      </c>
      <c r="J127" t="b">
        <f t="shared" si="1"/>
        <v>0</v>
      </c>
      <c r="K127" s="169" t="b">
        <v>0</v>
      </c>
    </row>
    <row r="128" spans="1:11">
      <c r="A128" t="s">
        <v>332</v>
      </c>
      <c r="B128" t="s">
        <v>3431</v>
      </c>
      <c r="D128">
        <v>1.5793999999999999</v>
      </c>
      <c r="E128" s="264" t="s">
        <v>3424</v>
      </c>
      <c r="F128" s="258">
        <v>43008</v>
      </c>
      <c r="J128" t="b">
        <f t="shared" si="1"/>
        <v>0</v>
      </c>
      <c r="K128" s="169" t="b">
        <v>0</v>
      </c>
    </row>
    <row r="129" spans="1:11">
      <c r="A129" t="s">
        <v>1560</v>
      </c>
      <c r="B129" t="s">
        <v>3431</v>
      </c>
      <c r="D129">
        <v>0.72760000000000002</v>
      </c>
      <c r="E129" s="264" t="s">
        <v>3411</v>
      </c>
      <c r="F129" s="258">
        <v>43008</v>
      </c>
      <c r="J129" t="b">
        <f t="shared" si="1"/>
        <v>0</v>
      </c>
      <c r="K129" s="169" t="b">
        <v>0</v>
      </c>
    </row>
    <row r="130" spans="1:11">
      <c r="A130" t="s">
        <v>828</v>
      </c>
      <c r="B130" t="s">
        <v>3431</v>
      </c>
      <c r="D130">
        <v>1.6048</v>
      </c>
      <c r="E130" s="264"/>
      <c r="F130" s="258">
        <v>43008</v>
      </c>
      <c r="J130" t="b">
        <f t="shared" si="1"/>
        <v>0</v>
      </c>
      <c r="K130" s="169" t="b">
        <v>0</v>
      </c>
    </row>
    <row r="131" spans="1:11">
      <c r="A131" t="s">
        <v>1755</v>
      </c>
      <c r="B131" t="s">
        <v>3432</v>
      </c>
      <c r="D131">
        <v>0.92659999999999998</v>
      </c>
      <c r="E131" s="264" t="s">
        <v>3424</v>
      </c>
      <c r="F131" s="258">
        <v>43009</v>
      </c>
      <c r="J131" t="b">
        <f t="shared" ref="J131:J194" si="2">COUNTIF($A$3:$A$676, A131)&gt;1</f>
        <v>0</v>
      </c>
      <c r="K131" s="169" t="b">
        <v>0</v>
      </c>
    </row>
    <row r="132" spans="1:11">
      <c r="A132" t="s">
        <v>422</v>
      </c>
      <c r="B132" t="s">
        <v>3432</v>
      </c>
      <c r="D132">
        <v>1.7592000000000001</v>
      </c>
      <c r="E132" s="264"/>
      <c r="F132" s="258">
        <v>43009</v>
      </c>
      <c r="J132" t="b">
        <f t="shared" si="2"/>
        <v>0</v>
      </c>
      <c r="K132" s="169" t="b">
        <v>0</v>
      </c>
    </row>
    <row r="133" spans="1:11">
      <c r="A133" t="s">
        <v>510</v>
      </c>
      <c r="B133" t="s">
        <v>3432</v>
      </c>
      <c r="D133">
        <v>1.8498000000000001</v>
      </c>
      <c r="E133" s="264"/>
      <c r="F133" s="258">
        <v>43009</v>
      </c>
      <c r="J133" t="b">
        <f t="shared" si="2"/>
        <v>0</v>
      </c>
      <c r="K133" s="169" t="b">
        <v>0</v>
      </c>
    </row>
    <row r="134" spans="1:11">
      <c r="A134" t="s">
        <v>2028</v>
      </c>
      <c r="B134" t="s">
        <v>3432</v>
      </c>
      <c r="D134">
        <v>0.7238</v>
      </c>
      <c r="E134" s="264"/>
      <c r="F134" s="258">
        <v>43009</v>
      </c>
      <c r="J134" t="b">
        <f t="shared" si="2"/>
        <v>0</v>
      </c>
      <c r="K134" s="169" t="b">
        <v>0</v>
      </c>
    </row>
    <row r="135" spans="1:11">
      <c r="A135" t="s">
        <v>1679</v>
      </c>
      <c r="B135" t="s">
        <v>3433</v>
      </c>
      <c r="D135">
        <v>0.81369999999999998</v>
      </c>
      <c r="E135" s="264"/>
      <c r="F135" s="258">
        <v>43009</v>
      </c>
      <c r="J135" t="b">
        <f t="shared" si="2"/>
        <v>0</v>
      </c>
      <c r="K135" s="169" t="b">
        <v>0</v>
      </c>
    </row>
    <row r="136" spans="1:11">
      <c r="A136" t="s">
        <v>1808</v>
      </c>
      <c r="B136" t="s">
        <v>3433</v>
      </c>
      <c r="D136">
        <v>0.70840000000000003</v>
      </c>
      <c r="E136" s="264"/>
      <c r="F136" s="258">
        <v>43009</v>
      </c>
      <c r="J136" t="b">
        <f t="shared" si="2"/>
        <v>0</v>
      </c>
      <c r="K136" s="169" t="b">
        <v>0</v>
      </c>
    </row>
    <row r="137" spans="1:11">
      <c r="A137" t="s">
        <v>460</v>
      </c>
      <c r="B137" t="s">
        <v>3433</v>
      </c>
      <c r="D137">
        <v>1.7021999999999999</v>
      </c>
      <c r="E137" s="264"/>
      <c r="F137" s="258">
        <v>43009</v>
      </c>
      <c r="J137" t="b">
        <f t="shared" si="2"/>
        <v>0</v>
      </c>
      <c r="K137" s="169" t="b">
        <v>0</v>
      </c>
    </row>
    <row r="138" spans="1:11">
      <c r="A138" t="s">
        <v>380</v>
      </c>
      <c r="B138" t="s">
        <v>3433</v>
      </c>
      <c r="D138">
        <v>1.7075</v>
      </c>
      <c r="E138" s="264"/>
      <c r="F138" s="258">
        <v>43009</v>
      </c>
      <c r="J138" t="b">
        <f t="shared" si="2"/>
        <v>0</v>
      </c>
      <c r="K138" s="169" t="b">
        <v>0</v>
      </c>
    </row>
    <row r="139" spans="1:11">
      <c r="A139" t="s">
        <v>1965</v>
      </c>
      <c r="B139" t="s">
        <v>3434</v>
      </c>
      <c r="D139">
        <v>0.84360000000000002</v>
      </c>
      <c r="E139" s="264"/>
      <c r="F139" s="258">
        <v>43009</v>
      </c>
      <c r="J139" t="b">
        <f t="shared" si="2"/>
        <v>0</v>
      </c>
      <c r="K139" s="169" t="b">
        <v>0</v>
      </c>
    </row>
    <row r="140" spans="1:11">
      <c r="A140" t="s">
        <v>1014</v>
      </c>
      <c r="B140" t="s">
        <v>3434</v>
      </c>
      <c r="D140">
        <v>1.7946</v>
      </c>
      <c r="E140" s="264"/>
      <c r="F140" s="258">
        <v>43009</v>
      </c>
      <c r="J140" t="b">
        <f t="shared" si="2"/>
        <v>0</v>
      </c>
      <c r="K140" s="169" t="b">
        <v>0</v>
      </c>
    </row>
    <row r="141" spans="1:11">
      <c r="A141" t="s">
        <v>831</v>
      </c>
      <c r="B141" t="s">
        <v>3434</v>
      </c>
      <c r="D141">
        <v>1.7559</v>
      </c>
      <c r="E141" s="264"/>
      <c r="F141" s="258">
        <v>43009</v>
      </c>
      <c r="J141" t="b">
        <f t="shared" si="2"/>
        <v>0</v>
      </c>
      <c r="K141" s="169" t="b">
        <v>0</v>
      </c>
    </row>
    <row r="142" spans="1:11">
      <c r="A142" t="s">
        <v>1707</v>
      </c>
      <c r="B142" t="s">
        <v>3434</v>
      </c>
      <c r="D142">
        <v>0.68059999999999998</v>
      </c>
      <c r="E142" s="264"/>
      <c r="F142" s="258">
        <v>43009</v>
      </c>
      <c r="J142" t="b">
        <f t="shared" si="2"/>
        <v>0</v>
      </c>
      <c r="K142" s="169" t="b">
        <v>0</v>
      </c>
    </row>
    <row r="143" spans="1:11">
      <c r="A143" t="s">
        <v>1549</v>
      </c>
      <c r="B143" t="s">
        <v>3435</v>
      </c>
      <c r="D143">
        <v>0.78680000000000005</v>
      </c>
      <c r="E143" s="264"/>
      <c r="F143" s="258">
        <v>43008</v>
      </c>
      <c r="J143" t="b">
        <f t="shared" si="2"/>
        <v>0</v>
      </c>
      <c r="K143" s="169" t="b">
        <v>0</v>
      </c>
    </row>
    <row r="144" spans="1:11">
      <c r="A144" t="s">
        <v>365</v>
      </c>
      <c r="B144" t="s">
        <v>3435</v>
      </c>
      <c r="D144">
        <v>1.5979000000000001</v>
      </c>
      <c r="E144" s="264"/>
      <c r="F144" s="258">
        <v>43008</v>
      </c>
      <c r="J144" t="b">
        <f t="shared" si="2"/>
        <v>0</v>
      </c>
      <c r="K144" s="169" t="b">
        <v>0</v>
      </c>
    </row>
    <row r="145" spans="1:11">
      <c r="A145" t="s">
        <v>946</v>
      </c>
      <c r="B145" t="s">
        <v>3435</v>
      </c>
      <c r="D145">
        <v>1.6592</v>
      </c>
      <c r="E145" s="264"/>
      <c r="F145" s="258">
        <v>43008</v>
      </c>
      <c r="J145" t="b">
        <f t="shared" si="2"/>
        <v>0</v>
      </c>
      <c r="K145" s="169" t="b">
        <v>0</v>
      </c>
    </row>
    <row r="146" spans="1:11">
      <c r="A146" t="s">
        <v>1845</v>
      </c>
      <c r="B146" t="s">
        <v>3435</v>
      </c>
      <c r="D146">
        <v>0.82040000000000002</v>
      </c>
      <c r="E146" s="264"/>
      <c r="F146" s="258">
        <v>43008</v>
      </c>
      <c r="J146" t="b">
        <f t="shared" si="2"/>
        <v>0</v>
      </c>
      <c r="K146" s="169" t="b">
        <v>0</v>
      </c>
    </row>
    <row r="147" spans="1:11">
      <c r="A147" t="s">
        <v>846</v>
      </c>
      <c r="B147" t="s">
        <v>3436</v>
      </c>
      <c r="D147">
        <v>1.7096</v>
      </c>
      <c r="E147" s="264" t="s">
        <v>3424</v>
      </c>
      <c r="F147" s="258">
        <v>43008</v>
      </c>
      <c r="J147" t="b">
        <f t="shared" si="2"/>
        <v>0</v>
      </c>
      <c r="K147" s="169" t="b">
        <v>0</v>
      </c>
    </row>
    <row r="148" spans="1:11">
      <c r="A148" t="s">
        <v>360</v>
      </c>
      <c r="B148" t="s">
        <v>3436</v>
      </c>
      <c r="D148">
        <v>0.17680000000000001</v>
      </c>
      <c r="E148" s="264" t="s">
        <v>2145</v>
      </c>
      <c r="F148" s="258">
        <v>43008</v>
      </c>
      <c r="J148" t="b">
        <f t="shared" si="2"/>
        <v>0</v>
      </c>
      <c r="K148" s="169" t="b">
        <v>0</v>
      </c>
    </row>
    <row r="149" spans="1:11">
      <c r="A149" t="s">
        <v>1666</v>
      </c>
      <c r="B149" t="s">
        <v>3436</v>
      </c>
      <c r="D149">
        <v>0.73660000000000003</v>
      </c>
      <c r="E149" s="264" t="s">
        <v>3437</v>
      </c>
      <c r="F149" s="258">
        <v>43008</v>
      </c>
      <c r="J149" t="b">
        <f t="shared" si="2"/>
        <v>0</v>
      </c>
      <c r="K149" s="169" t="b">
        <v>0</v>
      </c>
    </row>
    <row r="150" spans="1:11">
      <c r="A150" t="s">
        <v>1909</v>
      </c>
      <c r="B150" t="s">
        <v>3436</v>
      </c>
      <c r="D150">
        <v>0.66180000000000005</v>
      </c>
      <c r="E150" s="264"/>
      <c r="F150" s="258">
        <v>43008</v>
      </c>
      <c r="J150" t="b">
        <f t="shared" si="2"/>
        <v>0</v>
      </c>
      <c r="K150" s="169" t="b">
        <v>0</v>
      </c>
    </row>
    <row r="151" spans="1:11">
      <c r="A151" t="s">
        <v>466</v>
      </c>
      <c r="B151" t="s">
        <v>3438</v>
      </c>
      <c r="D151">
        <v>1.1623000000000001</v>
      </c>
      <c r="E151" s="264" t="s">
        <v>2512</v>
      </c>
      <c r="F151" s="258">
        <v>43008</v>
      </c>
      <c r="J151" t="b">
        <f t="shared" si="2"/>
        <v>0</v>
      </c>
      <c r="K151" s="169" t="b">
        <v>0</v>
      </c>
    </row>
    <row r="152" spans="1:11">
      <c r="A152" t="s">
        <v>1843</v>
      </c>
      <c r="B152" t="s">
        <v>3438</v>
      </c>
      <c r="D152">
        <v>0.76570000000000005</v>
      </c>
      <c r="E152" s="264"/>
      <c r="F152" s="258">
        <v>43008</v>
      </c>
      <c r="J152" t="b">
        <f t="shared" si="2"/>
        <v>0</v>
      </c>
      <c r="K152" s="169" t="b">
        <v>0</v>
      </c>
    </row>
    <row r="153" spans="1:11">
      <c r="A153" t="s">
        <v>827</v>
      </c>
      <c r="B153" t="s">
        <v>3438</v>
      </c>
      <c r="D153">
        <v>1.7397</v>
      </c>
      <c r="E153" s="264"/>
      <c r="F153" s="258">
        <v>43008</v>
      </c>
      <c r="J153" t="b">
        <f t="shared" si="2"/>
        <v>0</v>
      </c>
      <c r="K153" s="169" t="b">
        <v>0</v>
      </c>
    </row>
    <row r="154" spans="1:11">
      <c r="A154" t="s">
        <v>1999</v>
      </c>
      <c r="B154" t="s">
        <v>3438</v>
      </c>
      <c r="D154">
        <v>0.81589999999999996</v>
      </c>
      <c r="E154" s="264"/>
      <c r="F154" s="258">
        <v>43008</v>
      </c>
      <c r="J154" t="b">
        <f t="shared" si="2"/>
        <v>0</v>
      </c>
      <c r="K154" s="169" t="b">
        <v>0</v>
      </c>
    </row>
    <row r="155" spans="1:11">
      <c r="A155" t="s">
        <v>1533</v>
      </c>
      <c r="B155" t="s">
        <v>3439</v>
      </c>
      <c r="D155">
        <v>0.7097</v>
      </c>
      <c r="E155" s="264" t="s">
        <v>3424</v>
      </c>
      <c r="F155" s="258">
        <v>43008</v>
      </c>
      <c r="J155" t="b">
        <f t="shared" si="2"/>
        <v>0</v>
      </c>
      <c r="K155" s="169" t="b">
        <v>0</v>
      </c>
    </row>
    <row r="156" spans="1:11">
      <c r="A156" t="s">
        <v>383</v>
      </c>
      <c r="B156" t="s">
        <v>3439</v>
      </c>
      <c r="D156">
        <v>2.0406</v>
      </c>
      <c r="E156" s="264" t="s">
        <v>2512</v>
      </c>
      <c r="F156" s="258">
        <v>43008</v>
      </c>
      <c r="J156" t="b">
        <f t="shared" si="2"/>
        <v>0</v>
      </c>
      <c r="K156" s="169" t="b">
        <v>0</v>
      </c>
    </row>
    <row r="157" spans="1:11">
      <c r="A157" t="s">
        <v>1973</v>
      </c>
      <c r="B157" t="s">
        <v>3439</v>
      </c>
      <c r="D157">
        <v>0.94330000000000003</v>
      </c>
      <c r="E157" s="264"/>
      <c r="F157" s="258">
        <v>43008</v>
      </c>
      <c r="J157" t="b">
        <f t="shared" si="2"/>
        <v>0</v>
      </c>
      <c r="K157" s="169" t="b">
        <v>0</v>
      </c>
    </row>
    <row r="158" spans="1:11">
      <c r="A158" t="s">
        <v>918</v>
      </c>
      <c r="B158" t="s">
        <v>3439</v>
      </c>
      <c r="D158">
        <v>1.7884</v>
      </c>
      <c r="E158" s="264"/>
      <c r="F158" s="258">
        <v>43008</v>
      </c>
      <c r="J158" t="b">
        <f t="shared" si="2"/>
        <v>0</v>
      </c>
      <c r="K158" s="169" t="b">
        <v>0</v>
      </c>
    </row>
    <row r="159" spans="1:11">
      <c r="A159" t="s">
        <v>506</v>
      </c>
      <c r="B159" t="s">
        <v>3440</v>
      </c>
      <c r="D159">
        <v>1.6096999999999999</v>
      </c>
      <c r="E159" s="264"/>
      <c r="F159" s="258">
        <v>43009</v>
      </c>
      <c r="J159" t="b">
        <f t="shared" si="2"/>
        <v>0</v>
      </c>
      <c r="K159" s="169" t="b">
        <v>0</v>
      </c>
    </row>
    <row r="160" spans="1:11">
      <c r="A160" t="s">
        <v>1901</v>
      </c>
      <c r="B160" t="s">
        <v>3440</v>
      </c>
      <c r="D160">
        <v>0.75890000000000002</v>
      </c>
      <c r="E160" s="264"/>
      <c r="F160" s="258">
        <v>43009</v>
      </c>
      <c r="J160" t="b">
        <f t="shared" si="2"/>
        <v>0</v>
      </c>
      <c r="K160" s="169" t="b">
        <v>0</v>
      </c>
    </row>
    <row r="161" spans="1:11">
      <c r="A161" t="s">
        <v>484</v>
      </c>
      <c r="B161" t="s">
        <v>3440</v>
      </c>
      <c r="D161">
        <v>3.7545000000000002</v>
      </c>
      <c r="E161" s="264" t="s">
        <v>2512</v>
      </c>
      <c r="F161" s="258">
        <v>43009</v>
      </c>
      <c r="J161" t="b">
        <f t="shared" si="2"/>
        <v>0</v>
      </c>
      <c r="K161" s="169" t="b">
        <v>0</v>
      </c>
    </row>
    <row r="162" spans="1:11">
      <c r="A162" t="s">
        <v>1702</v>
      </c>
      <c r="B162" t="s">
        <v>3440</v>
      </c>
      <c r="D162">
        <v>0.69310000000000005</v>
      </c>
      <c r="E162" s="264"/>
      <c r="F162" s="258">
        <v>43009</v>
      </c>
      <c r="J162" t="b">
        <f t="shared" si="2"/>
        <v>0</v>
      </c>
      <c r="K162" s="169" t="b">
        <v>0</v>
      </c>
    </row>
    <row r="163" spans="1:11">
      <c r="A163" t="s">
        <v>943</v>
      </c>
      <c r="B163" t="s">
        <v>3435</v>
      </c>
      <c r="D163">
        <v>1.7765</v>
      </c>
      <c r="E163" s="264"/>
      <c r="F163" s="258">
        <v>43008</v>
      </c>
      <c r="J163" t="b">
        <f t="shared" si="2"/>
        <v>0</v>
      </c>
      <c r="K163" s="169" t="b">
        <v>0</v>
      </c>
    </row>
    <row r="164" spans="1:11">
      <c r="A164" t="s">
        <v>1566</v>
      </c>
      <c r="B164" t="s">
        <v>3435</v>
      </c>
      <c r="D164">
        <v>0.66439999999999999</v>
      </c>
      <c r="E164" s="264"/>
      <c r="F164" s="258">
        <v>43008</v>
      </c>
      <c r="J164" t="b">
        <f t="shared" si="2"/>
        <v>0</v>
      </c>
      <c r="K164" s="169" t="b">
        <v>0</v>
      </c>
    </row>
    <row r="165" spans="1:11">
      <c r="A165" t="s">
        <v>1837</v>
      </c>
      <c r="B165" t="s">
        <v>3435</v>
      </c>
      <c r="D165">
        <v>0.66200000000000003</v>
      </c>
      <c r="E165" s="264"/>
      <c r="F165" s="258">
        <v>43008</v>
      </c>
      <c r="J165" t="b">
        <f t="shared" si="2"/>
        <v>0</v>
      </c>
      <c r="K165" s="169" t="b">
        <v>0</v>
      </c>
    </row>
    <row r="166" spans="1:11">
      <c r="A166" t="s">
        <v>318</v>
      </c>
      <c r="B166" t="s">
        <v>3435</v>
      </c>
      <c r="D166">
        <v>0.2059</v>
      </c>
      <c r="E166" s="264" t="s">
        <v>3424</v>
      </c>
      <c r="F166" s="258">
        <v>43008</v>
      </c>
      <c r="J166" t="b">
        <f t="shared" si="2"/>
        <v>0</v>
      </c>
      <c r="K166" s="169" t="b">
        <v>0</v>
      </c>
    </row>
    <row r="167" spans="1:11">
      <c r="A167" t="s">
        <v>555</v>
      </c>
      <c r="B167" t="s">
        <v>3441</v>
      </c>
      <c r="D167">
        <v>2.2069000000000001</v>
      </c>
      <c r="E167" s="264"/>
      <c r="F167" s="258">
        <v>43008</v>
      </c>
      <c r="J167" t="b">
        <f t="shared" si="2"/>
        <v>0</v>
      </c>
      <c r="K167" s="169" t="b">
        <v>0</v>
      </c>
    </row>
    <row r="168" spans="1:11">
      <c r="A168" t="s">
        <v>953</v>
      </c>
      <c r="B168" t="s">
        <v>3441</v>
      </c>
      <c r="D168">
        <v>1.7876000000000001</v>
      </c>
      <c r="E168" s="264"/>
      <c r="F168" s="258">
        <v>43008</v>
      </c>
      <c r="J168" t="b">
        <f t="shared" si="2"/>
        <v>0</v>
      </c>
      <c r="K168" s="169" t="b">
        <v>0</v>
      </c>
    </row>
    <row r="169" spans="1:11">
      <c r="A169" t="s">
        <v>1932</v>
      </c>
      <c r="B169" t="s">
        <v>3441</v>
      </c>
      <c r="D169">
        <v>0.87509999999999999</v>
      </c>
      <c r="E169" s="264"/>
      <c r="F169" s="258">
        <v>43008</v>
      </c>
      <c r="J169" t="b">
        <f t="shared" si="2"/>
        <v>0</v>
      </c>
      <c r="K169" s="169" t="b">
        <v>0</v>
      </c>
    </row>
    <row r="170" spans="1:11">
      <c r="A170" t="s">
        <v>2002</v>
      </c>
      <c r="B170" t="s">
        <v>3441</v>
      </c>
      <c r="D170">
        <v>0.84750000000000003</v>
      </c>
      <c r="E170" s="264"/>
      <c r="F170" s="258">
        <v>43008</v>
      </c>
      <c r="J170" t="b">
        <f t="shared" si="2"/>
        <v>0</v>
      </c>
      <c r="K170" s="169" t="b">
        <v>0</v>
      </c>
    </row>
    <row r="171" spans="1:11">
      <c r="A171" t="s">
        <v>1379</v>
      </c>
      <c r="B171" t="s">
        <v>3442</v>
      </c>
      <c r="D171">
        <v>0.68540000000000001</v>
      </c>
      <c r="E171" s="264"/>
      <c r="F171" s="258">
        <v>43008</v>
      </c>
      <c r="J171" t="b">
        <f t="shared" si="2"/>
        <v>0</v>
      </c>
      <c r="K171" s="169" t="b">
        <v>0</v>
      </c>
    </row>
    <row r="172" spans="1:11">
      <c r="A172" t="s">
        <v>371</v>
      </c>
      <c r="B172" t="s">
        <v>3442</v>
      </c>
      <c r="D172">
        <v>0.67179999999999995</v>
      </c>
      <c r="E172" s="264"/>
      <c r="F172" s="258">
        <v>43008</v>
      </c>
      <c r="J172" t="b">
        <f t="shared" si="2"/>
        <v>0</v>
      </c>
      <c r="K172" s="169" t="b">
        <v>0</v>
      </c>
    </row>
    <row r="173" spans="1:11">
      <c r="A173" t="s">
        <v>1970</v>
      </c>
      <c r="B173" t="s">
        <v>3442</v>
      </c>
      <c r="D173">
        <v>0.72970000000000002</v>
      </c>
      <c r="E173" s="264"/>
      <c r="F173" s="258">
        <v>43008</v>
      </c>
      <c r="J173" t="b">
        <f t="shared" si="2"/>
        <v>0</v>
      </c>
      <c r="K173" s="169" t="b">
        <v>0</v>
      </c>
    </row>
    <row r="174" spans="1:11">
      <c r="A174" t="s">
        <v>934</v>
      </c>
      <c r="B174" t="s">
        <v>3442</v>
      </c>
      <c r="D174">
        <v>1.6962999999999999</v>
      </c>
      <c r="E174" s="264"/>
      <c r="F174" s="258">
        <v>43008</v>
      </c>
      <c r="J174" t="b">
        <f t="shared" si="2"/>
        <v>0</v>
      </c>
      <c r="K174" s="169" t="b">
        <v>0</v>
      </c>
    </row>
    <row r="175" spans="1:11">
      <c r="A175" t="s">
        <v>1812</v>
      </c>
      <c r="B175" t="s">
        <v>3443</v>
      </c>
      <c r="D175">
        <v>0.81089999999999995</v>
      </c>
      <c r="E175" s="264"/>
      <c r="F175" s="258">
        <v>43009</v>
      </c>
      <c r="J175" t="b">
        <f t="shared" si="2"/>
        <v>0</v>
      </c>
      <c r="K175" s="169" t="b">
        <v>0</v>
      </c>
    </row>
    <row r="176" spans="1:11">
      <c r="A176" t="s">
        <v>325</v>
      </c>
      <c r="B176" t="s">
        <v>3443</v>
      </c>
      <c r="D176">
        <v>2.4714999999999998</v>
      </c>
      <c r="E176" s="264"/>
      <c r="F176" s="258">
        <v>43009</v>
      </c>
      <c r="J176" t="b">
        <f t="shared" si="2"/>
        <v>0</v>
      </c>
      <c r="K176" s="169" t="b">
        <v>0</v>
      </c>
    </row>
    <row r="177" spans="1:11">
      <c r="A177" t="s">
        <v>716</v>
      </c>
      <c r="B177" t="s">
        <v>3443</v>
      </c>
      <c r="D177">
        <v>1.8856999999999999</v>
      </c>
      <c r="E177" s="264"/>
      <c r="F177" s="258">
        <v>43009</v>
      </c>
      <c r="J177" t="b">
        <f t="shared" si="2"/>
        <v>0</v>
      </c>
      <c r="K177" s="169" t="b">
        <v>0</v>
      </c>
    </row>
    <row r="178" spans="1:11">
      <c r="A178" t="s">
        <v>1470</v>
      </c>
      <c r="B178" t="s">
        <v>3443</v>
      </c>
      <c r="D178">
        <v>0.84409999999999996</v>
      </c>
      <c r="E178" s="264"/>
      <c r="F178" s="258">
        <v>43009</v>
      </c>
      <c r="J178" t="b">
        <f t="shared" si="2"/>
        <v>0</v>
      </c>
      <c r="K178" s="169" t="b">
        <v>0</v>
      </c>
    </row>
    <row r="179" spans="1:11">
      <c r="A179" t="s">
        <v>499</v>
      </c>
      <c r="B179" t="s">
        <v>3444</v>
      </c>
      <c r="D179">
        <v>1.6580999999999999</v>
      </c>
      <c r="E179" s="264"/>
      <c r="F179" s="258">
        <v>43009</v>
      </c>
      <c r="J179" t="b">
        <f t="shared" si="2"/>
        <v>0</v>
      </c>
      <c r="K179" s="169" t="b">
        <v>0</v>
      </c>
    </row>
    <row r="180" spans="1:11">
      <c r="A180" t="s">
        <v>1972</v>
      </c>
      <c r="B180" t="s">
        <v>3444</v>
      </c>
      <c r="D180">
        <v>0.871</v>
      </c>
      <c r="E180" s="264"/>
      <c r="F180" s="258">
        <v>43009</v>
      </c>
      <c r="J180" t="b">
        <f t="shared" si="2"/>
        <v>0</v>
      </c>
      <c r="K180" s="169" t="b">
        <v>0</v>
      </c>
    </row>
    <row r="181" spans="1:11">
      <c r="A181" t="s">
        <v>650</v>
      </c>
      <c r="B181" t="s">
        <v>3444</v>
      </c>
      <c r="D181">
        <v>2.0198</v>
      </c>
      <c r="E181" s="264"/>
      <c r="F181" s="258">
        <v>43009</v>
      </c>
      <c r="J181" t="b">
        <f t="shared" si="2"/>
        <v>0</v>
      </c>
      <c r="K181" s="169" t="b">
        <v>0</v>
      </c>
    </row>
    <row r="182" spans="1:11">
      <c r="A182" t="s">
        <v>1938</v>
      </c>
      <c r="B182" t="s">
        <v>3444</v>
      </c>
      <c r="D182">
        <v>1.0448</v>
      </c>
      <c r="E182" s="264"/>
      <c r="F182" s="258">
        <v>43009</v>
      </c>
      <c r="J182" t="b">
        <f t="shared" si="2"/>
        <v>0</v>
      </c>
      <c r="K182" s="169" t="b">
        <v>0</v>
      </c>
    </row>
    <row r="183" spans="1:11">
      <c r="A183" t="s">
        <v>393</v>
      </c>
      <c r="B183" t="s">
        <v>3445</v>
      </c>
      <c r="D183">
        <v>5.0305999999999997</v>
      </c>
      <c r="E183" s="264"/>
      <c r="F183" s="258">
        <v>43008</v>
      </c>
      <c r="J183" t="b">
        <f t="shared" si="2"/>
        <v>0</v>
      </c>
      <c r="K183" s="169" t="b">
        <v>0</v>
      </c>
    </row>
    <row r="184" spans="1:11">
      <c r="A184" t="s">
        <v>1715</v>
      </c>
      <c r="B184" t="s">
        <v>3445</v>
      </c>
      <c r="D184">
        <v>0.85829999999999995</v>
      </c>
      <c r="E184" s="264"/>
      <c r="F184" s="258">
        <v>43008</v>
      </c>
      <c r="J184" t="b">
        <f t="shared" si="2"/>
        <v>0</v>
      </c>
      <c r="K184" s="169" t="b">
        <v>0</v>
      </c>
    </row>
    <row r="185" spans="1:11">
      <c r="A185" t="s">
        <v>2020</v>
      </c>
      <c r="B185" t="s">
        <v>3445</v>
      </c>
      <c r="D185">
        <v>0.80879999999999996</v>
      </c>
      <c r="E185" s="264"/>
      <c r="F185" s="258">
        <v>43008</v>
      </c>
      <c r="J185" t="b">
        <f t="shared" si="2"/>
        <v>0</v>
      </c>
      <c r="K185" s="169" t="b">
        <v>0</v>
      </c>
    </row>
    <row r="186" spans="1:11">
      <c r="A186" t="s">
        <v>511</v>
      </c>
      <c r="B186" t="s">
        <v>3445</v>
      </c>
      <c r="D186">
        <v>1.7652000000000001</v>
      </c>
      <c r="E186" s="264" t="s">
        <v>3411</v>
      </c>
      <c r="F186" s="258">
        <v>43008</v>
      </c>
      <c r="J186" t="b">
        <f t="shared" si="2"/>
        <v>0</v>
      </c>
      <c r="K186" s="169" t="b">
        <v>0</v>
      </c>
    </row>
    <row r="187" spans="1:11">
      <c r="A187" t="s">
        <v>433</v>
      </c>
      <c r="B187" t="s">
        <v>3446</v>
      </c>
      <c r="D187">
        <v>1.5846</v>
      </c>
      <c r="E187" s="264"/>
      <c r="F187" s="258">
        <v>43008</v>
      </c>
      <c r="J187" t="b">
        <f t="shared" si="2"/>
        <v>0</v>
      </c>
      <c r="K187" s="169" t="b">
        <v>0</v>
      </c>
    </row>
    <row r="188" spans="1:11">
      <c r="A188" t="s">
        <v>2033</v>
      </c>
      <c r="B188" t="s">
        <v>3446</v>
      </c>
      <c r="D188">
        <v>0.73580000000000001</v>
      </c>
      <c r="E188" s="264"/>
      <c r="F188" s="258">
        <v>43008</v>
      </c>
      <c r="J188" t="b">
        <f t="shared" si="2"/>
        <v>0</v>
      </c>
      <c r="K188" s="169" t="b">
        <v>0</v>
      </c>
    </row>
    <row r="189" spans="1:11">
      <c r="A189" t="s">
        <v>1182</v>
      </c>
      <c r="B189" t="s">
        <v>3446</v>
      </c>
      <c r="D189">
        <v>0.71699999999999997</v>
      </c>
      <c r="E189" s="264"/>
      <c r="F189" s="258">
        <v>43008</v>
      </c>
      <c r="J189" t="b">
        <f t="shared" si="2"/>
        <v>0</v>
      </c>
      <c r="K189" s="169" t="b">
        <v>0</v>
      </c>
    </row>
    <row r="190" spans="1:11">
      <c r="A190" t="s">
        <v>326</v>
      </c>
      <c r="B190" t="s">
        <v>3446</v>
      </c>
      <c r="D190">
        <v>2.1772999999999998</v>
      </c>
      <c r="E190" s="264" t="s">
        <v>3447</v>
      </c>
      <c r="F190" s="258">
        <v>43008</v>
      </c>
      <c r="J190" t="b">
        <f t="shared" si="2"/>
        <v>0</v>
      </c>
      <c r="K190" s="169" t="b">
        <v>0</v>
      </c>
    </row>
    <row r="191" spans="1:11">
      <c r="A191" t="s">
        <v>1718</v>
      </c>
      <c r="B191" t="s">
        <v>3448</v>
      </c>
      <c r="D191">
        <v>0.98260000000000003</v>
      </c>
      <c r="E191" s="264"/>
      <c r="F191" s="258">
        <v>43008</v>
      </c>
      <c r="J191" t="b">
        <f t="shared" si="2"/>
        <v>0</v>
      </c>
      <c r="K191" s="169" t="b">
        <v>0</v>
      </c>
    </row>
    <row r="192" spans="1:11">
      <c r="A192" t="s">
        <v>927</v>
      </c>
      <c r="B192" t="s">
        <v>3448</v>
      </c>
      <c r="D192">
        <v>1.7265999999999999</v>
      </c>
      <c r="E192" s="264"/>
      <c r="F192" s="258">
        <v>43008</v>
      </c>
      <c r="J192" t="b">
        <f t="shared" si="2"/>
        <v>0</v>
      </c>
      <c r="K192" s="169" t="b">
        <v>0</v>
      </c>
    </row>
    <row r="193" spans="1:11">
      <c r="A193" t="s">
        <v>957</v>
      </c>
      <c r="B193" t="s">
        <v>3448</v>
      </c>
      <c r="D193">
        <v>1.7850999999999999</v>
      </c>
      <c r="E193" s="264"/>
      <c r="F193" s="258">
        <v>43008</v>
      </c>
      <c r="J193" t="b">
        <f t="shared" si="2"/>
        <v>0</v>
      </c>
      <c r="K193" s="169" t="b">
        <v>0</v>
      </c>
    </row>
    <row r="194" spans="1:11">
      <c r="A194" t="s">
        <v>1983</v>
      </c>
      <c r="B194" t="s">
        <v>3448</v>
      </c>
      <c r="D194">
        <v>0.77739999999999998</v>
      </c>
      <c r="E194" s="264"/>
      <c r="F194" s="258">
        <v>43008</v>
      </c>
      <c r="J194" t="b">
        <f t="shared" si="2"/>
        <v>0</v>
      </c>
      <c r="K194" s="169" t="b">
        <v>0</v>
      </c>
    </row>
    <row r="195" spans="1:11">
      <c r="A195" t="s">
        <v>403</v>
      </c>
      <c r="B195" t="s">
        <v>3449</v>
      </c>
      <c r="D195">
        <v>1.6238999999999999</v>
      </c>
      <c r="E195" s="264"/>
      <c r="F195" s="258">
        <v>43009</v>
      </c>
      <c r="J195" t="b">
        <f t="shared" ref="J195:J258" si="3">COUNTIF($A$3:$A$676, A195)&gt;1</f>
        <v>0</v>
      </c>
      <c r="K195" s="169" t="b">
        <v>0</v>
      </c>
    </row>
    <row r="196" spans="1:11">
      <c r="A196" t="s">
        <v>437</v>
      </c>
      <c r="B196" t="s">
        <v>3449</v>
      </c>
      <c r="D196">
        <v>1.7047000000000001</v>
      </c>
      <c r="E196" s="264"/>
      <c r="F196" s="258">
        <v>43009</v>
      </c>
      <c r="J196" t="b">
        <f t="shared" si="3"/>
        <v>0</v>
      </c>
      <c r="K196" s="169" t="b">
        <v>0</v>
      </c>
    </row>
    <row r="197" spans="1:11">
      <c r="A197" t="s">
        <v>1895</v>
      </c>
      <c r="B197" t="s">
        <v>3449</v>
      </c>
      <c r="D197">
        <v>0.78239999999999998</v>
      </c>
      <c r="E197" s="264"/>
      <c r="F197" s="258">
        <v>43009</v>
      </c>
      <c r="J197" t="b">
        <f t="shared" si="3"/>
        <v>0</v>
      </c>
      <c r="K197" s="169" t="b">
        <v>0</v>
      </c>
    </row>
    <row r="198" spans="1:11">
      <c r="A198" t="s">
        <v>1654</v>
      </c>
      <c r="B198" t="s">
        <v>3449</v>
      </c>
      <c r="D198">
        <v>0.80349999999999999</v>
      </c>
      <c r="E198" s="264" t="s">
        <v>3450</v>
      </c>
      <c r="F198" s="258">
        <v>43009</v>
      </c>
      <c r="J198" t="b">
        <f t="shared" si="3"/>
        <v>0</v>
      </c>
      <c r="K198" s="169" t="b">
        <v>0</v>
      </c>
    </row>
    <row r="199" spans="1:11">
      <c r="A199" t="s">
        <v>1986</v>
      </c>
      <c r="B199" t="s">
        <v>3451</v>
      </c>
      <c r="D199">
        <v>0.83650000000000002</v>
      </c>
      <c r="E199" s="264"/>
      <c r="F199" s="258">
        <v>43008</v>
      </c>
      <c r="J199" t="b">
        <f t="shared" si="3"/>
        <v>0</v>
      </c>
      <c r="K199" s="169" t="b">
        <v>0</v>
      </c>
    </row>
    <row r="200" spans="1:11">
      <c r="A200" t="s">
        <v>948</v>
      </c>
      <c r="B200" t="s">
        <v>3451</v>
      </c>
      <c r="D200">
        <v>1.7978000000000001</v>
      </c>
      <c r="E200" s="264"/>
      <c r="F200" s="258">
        <v>43008</v>
      </c>
      <c r="J200" t="b">
        <f t="shared" si="3"/>
        <v>0</v>
      </c>
      <c r="K200" s="169" t="b">
        <v>0</v>
      </c>
    </row>
    <row r="201" spans="1:11">
      <c r="A201" t="s">
        <v>350</v>
      </c>
      <c r="B201" t="s">
        <v>3451</v>
      </c>
      <c r="D201">
        <v>2.4607999999999999</v>
      </c>
      <c r="E201" s="264" t="s">
        <v>3447</v>
      </c>
      <c r="F201" s="258">
        <v>43008</v>
      </c>
      <c r="J201" t="b">
        <f t="shared" si="3"/>
        <v>0</v>
      </c>
      <c r="K201" s="169" t="b">
        <v>0</v>
      </c>
    </row>
    <row r="202" spans="1:11">
      <c r="A202" t="s">
        <v>1650</v>
      </c>
      <c r="B202" t="s">
        <v>3451</v>
      </c>
      <c r="D202">
        <v>0.86</v>
      </c>
      <c r="E202" s="264" t="s">
        <v>3452</v>
      </c>
      <c r="F202" s="258">
        <v>43008</v>
      </c>
      <c r="J202" t="b">
        <f t="shared" si="3"/>
        <v>0</v>
      </c>
      <c r="K202" s="169" t="b">
        <v>0</v>
      </c>
    </row>
    <row r="203" spans="1:11">
      <c r="A203" t="s">
        <v>1805</v>
      </c>
      <c r="B203" t="s">
        <v>3453</v>
      </c>
      <c r="D203">
        <v>0.81240000000000001</v>
      </c>
      <c r="E203" s="264"/>
      <c r="F203" s="258">
        <v>43009</v>
      </c>
      <c r="J203" t="b">
        <f t="shared" si="3"/>
        <v>0</v>
      </c>
      <c r="K203" s="169" t="b">
        <v>0</v>
      </c>
    </row>
    <row r="204" spans="1:11">
      <c r="A204" t="s">
        <v>470</v>
      </c>
      <c r="B204" t="s">
        <v>3453</v>
      </c>
      <c r="D204">
        <v>1.6716</v>
      </c>
      <c r="E204" s="264"/>
      <c r="F204" s="258">
        <v>43009</v>
      </c>
      <c r="J204" t="b">
        <f t="shared" si="3"/>
        <v>0</v>
      </c>
      <c r="K204" s="169" t="b">
        <v>0</v>
      </c>
    </row>
    <row r="205" spans="1:11">
      <c r="A205" t="s">
        <v>1628</v>
      </c>
      <c r="B205" t="s">
        <v>3453</v>
      </c>
      <c r="D205">
        <v>0.751</v>
      </c>
      <c r="E205" s="264"/>
      <c r="F205" s="258">
        <v>43009</v>
      </c>
      <c r="J205" t="b">
        <f t="shared" si="3"/>
        <v>0</v>
      </c>
      <c r="K205" s="169" t="b">
        <v>0</v>
      </c>
    </row>
    <row r="206" spans="1:11">
      <c r="A206" t="s">
        <v>816</v>
      </c>
      <c r="B206" t="s">
        <v>3453</v>
      </c>
      <c r="D206">
        <v>1.6720999999999999</v>
      </c>
      <c r="E206" s="264"/>
      <c r="F206" s="258">
        <v>43009</v>
      </c>
      <c r="J206" t="b">
        <f t="shared" si="3"/>
        <v>0</v>
      </c>
      <c r="K206" s="169" t="b">
        <v>0</v>
      </c>
    </row>
    <row r="207" spans="1:11">
      <c r="A207" t="s">
        <v>2043</v>
      </c>
      <c r="B207" t="s">
        <v>3454</v>
      </c>
      <c r="D207">
        <v>0.82040000000000002</v>
      </c>
      <c r="E207" s="264"/>
      <c r="F207" s="258">
        <v>43009</v>
      </c>
      <c r="J207" t="b">
        <f t="shared" si="3"/>
        <v>0</v>
      </c>
      <c r="K207" s="169" t="b">
        <v>0</v>
      </c>
    </row>
    <row r="208" spans="1:11">
      <c r="A208" t="s">
        <v>930</v>
      </c>
      <c r="B208" t="s">
        <v>3454</v>
      </c>
      <c r="D208">
        <v>1.7732000000000001</v>
      </c>
      <c r="E208" s="264"/>
      <c r="F208" s="258">
        <v>43009</v>
      </c>
      <c r="J208" t="b">
        <f t="shared" si="3"/>
        <v>0</v>
      </c>
      <c r="K208" s="169" t="b">
        <v>0</v>
      </c>
    </row>
    <row r="209" spans="1:11">
      <c r="A209" t="s">
        <v>1811</v>
      </c>
      <c r="B209" t="s">
        <v>3454</v>
      </c>
      <c r="D209">
        <v>0.73950000000000005</v>
      </c>
      <c r="E209" s="264"/>
      <c r="F209" s="258">
        <v>43009</v>
      </c>
      <c r="J209" t="b">
        <f t="shared" si="3"/>
        <v>0</v>
      </c>
      <c r="K209" s="169" t="b">
        <v>0</v>
      </c>
    </row>
    <row r="210" spans="1:11">
      <c r="A210" t="s">
        <v>627</v>
      </c>
      <c r="B210" t="s">
        <v>3454</v>
      </c>
      <c r="D210">
        <v>1.8293999999999999</v>
      </c>
      <c r="E210" s="264"/>
      <c r="F210" s="258">
        <v>43009</v>
      </c>
      <c r="J210" t="b">
        <f t="shared" si="3"/>
        <v>0</v>
      </c>
      <c r="K210" s="169" t="b">
        <v>0</v>
      </c>
    </row>
    <row r="211" spans="1:11">
      <c r="A211" t="s">
        <v>346</v>
      </c>
      <c r="B211" t="s">
        <v>3455</v>
      </c>
      <c r="D211">
        <v>0.24560000000000001</v>
      </c>
      <c r="E211" s="264" t="s">
        <v>2145</v>
      </c>
      <c r="F211" s="258">
        <v>43007</v>
      </c>
      <c r="J211" t="b">
        <f t="shared" si="3"/>
        <v>0</v>
      </c>
      <c r="K211" s="169" t="b">
        <v>0</v>
      </c>
    </row>
    <row r="212" spans="1:11">
      <c r="A212" t="s">
        <v>837</v>
      </c>
      <c r="B212" t="s">
        <v>3455</v>
      </c>
      <c r="D212">
        <v>1.8989</v>
      </c>
      <c r="E212" s="264"/>
      <c r="F212" s="258">
        <v>43007</v>
      </c>
      <c r="J212" t="b">
        <f t="shared" si="3"/>
        <v>0</v>
      </c>
      <c r="K212" s="169" t="b">
        <v>0</v>
      </c>
    </row>
    <row r="213" spans="1:11">
      <c r="A213" t="s">
        <v>1606</v>
      </c>
      <c r="B213" t="s">
        <v>3455</v>
      </c>
      <c r="D213">
        <v>1.3574999999999999</v>
      </c>
      <c r="E213" s="264"/>
      <c r="F213" s="258">
        <v>43007</v>
      </c>
      <c r="J213" t="b">
        <f t="shared" si="3"/>
        <v>0</v>
      </c>
      <c r="K213" s="169" t="b">
        <v>0</v>
      </c>
    </row>
    <row r="214" spans="1:11">
      <c r="A214" t="s">
        <v>1420</v>
      </c>
      <c r="B214" t="s">
        <v>3455</v>
      </c>
      <c r="D214">
        <v>1.8631</v>
      </c>
      <c r="E214" s="264"/>
      <c r="F214" s="258">
        <v>43007</v>
      </c>
      <c r="J214" t="b">
        <f t="shared" si="3"/>
        <v>0</v>
      </c>
      <c r="K214" s="169" t="b">
        <v>0</v>
      </c>
    </row>
    <row r="215" spans="1:11">
      <c r="A215" t="s">
        <v>1728</v>
      </c>
      <c r="B215" t="s">
        <v>3456</v>
      </c>
      <c r="D215">
        <v>1.8697999999999999</v>
      </c>
      <c r="E215" s="264"/>
      <c r="F215" s="258">
        <v>43007</v>
      </c>
      <c r="J215" t="b">
        <f t="shared" si="3"/>
        <v>0</v>
      </c>
      <c r="K215" s="169" t="b">
        <v>0</v>
      </c>
    </row>
    <row r="216" spans="1:11">
      <c r="A216" t="s">
        <v>1894</v>
      </c>
      <c r="B216" t="s">
        <v>3456</v>
      </c>
      <c r="D216">
        <v>1.8079000000000001</v>
      </c>
      <c r="E216" s="264"/>
      <c r="F216" s="258">
        <v>43007</v>
      </c>
      <c r="J216" t="b">
        <f t="shared" si="3"/>
        <v>0</v>
      </c>
      <c r="K216" s="169" t="b">
        <v>0</v>
      </c>
    </row>
    <row r="217" spans="1:11">
      <c r="A217" t="s">
        <v>1098</v>
      </c>
      <c r="B217" t="s">
        <v>3456</v>
      </c>
      <c r="D217">
        <v>2.0165999999999999</v>
      </c>
      <c r="E217" s="264"/>
      <c r="F217" s="258">
        <v>43007</v>
      </c>
      <c r="J217" t="b">
        <f t="shared" si="3"/>
        <v>0</v>
      </c>
      <c r="K217" s="169" t="b">
        <v>0</v>
      </c>
    </row>
    <row r="218" spans="1:11">
      <c r="A218" t="s">
        <v>911</v>
      </c>
      <c r="B218" t="s">
        <v>3456</v>
      </c>
      <c r="D218">
        <v>2.0360999999999998</v>
      </c>
      <c r="E218" s="264"/>
      <c r="F218" s="258">
        <v>43007</v>
      </c>
      <c r="J218" t="b">
        <f t="shared" si="3"/>
        <v>0</v>
      </c>
      <c r="K218" s="169" t="b">
        <v>0</v>
      </c>
    </row>
    <row r="219" spans="1:11">
      <c r="A219" t="s">
        <v>2006</v>
      </c>
      <c r="B219" t="s">
        <v>3457</v>
      </c>
      <c r="D219">
        <v>1.5553999999999999</v>
      </c>
      <c r="E219" s="264" t="s">
        <v>3458</v>
      </c>
      <c r="F219" s="258">
        <v>43007</v>
      </c>
      <c r="J219" t="b">
        <f t="shared" si="3"/>
        <v>0</v>
      </c>
      <c r="K219" s="169" t="b">
        <v>0</v>
      </c>
    </row>
    <row r="220" spans="1:11">
      <c r="A220" t="s">
        <v>397</v>
      </c>
      <c r="B220" t="s">
        <v>3457</v>
      </c>
      <c r="D220">
        <v>1.8767</v>
      </c>
      <c r="E220" s="264"/>
      <c r="F220" s="258">
        <v>43007</v>
      </c>
      <c r="J220" t="b">
        <f t="shared" si="3"/>
        <v>0</v>
      </c>
      <c r="K220" s="169" t="b">
        <v>0</v>
      </c>
    </row>
    <row r="221" spans="1:11">
      <c r="A221" t="s">
        <v>1791</v>
      </c>
      <c r="B221" t="s">
        <v>3457</v>
      </c>
      <c r="D221">
        <v>1.5964</v>
      </c>
      <c r="E221" s="264"/>
      <c r="F221" s="258">
        <v>43007</v>
      </c>
      <c r="J221" t="b">
        <f t="shared" si="3"/>
        <v>0</v>
      </c>
      <c r="K221" s="169" t="b">
        <v>0</v>
      </c>
    </row>
    <row r="222" spans="1:11">
      <c r="A222" t="s">
        <v>858</v>
      </c>
      <c r="B222" t="s">
        <v>3457</v>
      </c>
      <c r="D222">
        <v>1.9180999999999999</v>
      </c>
      <c r="E222" s="264"/>
      <c r="F222" s="258">
        <v>43007</v>
      </c>
      <c r="J222" t="b">
        <f t="shared" si="3"/>
        <v>0</v>
      </c>
      <c r="K222" s="169" t="b">
        <v>0</v>
      </c>
    </row>
    <row r="223" spans="1:11">
      <c r="A223" t="s">
        <v>301</v>
      </c>
      <c r="B223" t="s">
        <v>3459</v>
      </c>
      <c r="D223">
        <v>1.0848</v>
      </c>
      <c r="E223" s="264" t="s">
        <v>3673</v>
      </c>
      <c r="F223" s="258">
        <v>43007</v>
      </c>
      <c r="J223" t="b">
        <f t="shared" si="3"/>
        <v>0</v>
      </c>
      <c r="K223" s="169" t="b">
        <v>0</v>
      </c>
    </row>
    <row r="224" spans="1:11">
      <c r="A224" t="s">
        <v>1825</v>
      </c>
      <c r="B224" t="s">
        <v>3459</v>
      </c>
      <c r="D224">
        <v>1.25</v>
      </c>
      <c r="E224" s="264" t="s">
        <v>2512</v>
      </c>
      <c r="F224" s="258">
        <v>43007</v>
      </c>
      <c r="J224" t="b">
        <f t="shared" si="3"/>
        <v>0</v>
      </c>
      <c r="K224" s="169" t="b">
        <v>0</v>
      </c>
    </row>
    <row r="225" spans="1:11">
      <c r="A225" t="s">
        <v>1831</v>
      </c>
      <c r="B225" t="s">
        <v>3459</v>
      </c>
      <c r="D225">
        <v>0.76939999999999997</v>
      </c>
      <c r="E225" s="264"/>
      <c r="F225" s="258">
        <v>43007</v>
      </c>
      <c r="J225" t="b">
        <f t="shared" si="3"/>
        <v>0</v>
      </c>
      <c r="K225" s="169" t="b">
        <v>0</v>
      </c>
    </row>
    <row r="226" spans="1:11">
      <c r="A226" t="s">
        <v>487</v>
      </c>
      <c r="B226" t="s">
        <v>3459</v>
      </c>
      <c r="D226">
        <v>1.9245000000000001</v>
      </c>
      <c r="E226" s="264"/>
      <c r="F226" s="258">
        <v>43007</v>
      </c>
      <c r="J226" t="b">
        <f t="shared" si="3"/>
        <v>0</v>
      </c>
      <c r="K226" s="169" t="b">
        <v>0</v>
      </c>
    </row>
    <row r="227" spans="1:11">
      <c r="A227" t="s">
        <v>1757</v>
      </c>
      <c r="B227" t="s">
        <v>3460</v>
      </c>
      <c r="D227">
        <v>1.8129</v>
      </c>
      <c r="E227" s="264"/>
      <c r="F227" s="258">
        <v>43007</v>
      </c>
      <c r="J227" t="b">
        <f t="shared" si="3"/>
        <v>0</v>
      </c>
      <c r="K227" s="169" t="b">
        <v>0</v>
      </c>
    </row>
    <row r="228" spans="1:11">
      <c r="A228" t="s">
        <v>479</v>
      </c>
      <c r="B228" t="s">
        <v>3460</v>
      </c>
      <c r="D228">
        <v>2.0331000000000001</v>
      </c>
      <c r="E228" s="264"/>
      <c r="F228" s="258">
        <v>43007</v>
      </c>
      <c r="J228" t="b">
        <f t="shared" si="3"/>
        <v>0</v>
      </c>
      <c r="K228" s="169" t="b">
        <v>0</v>
      </c>
    </row>
    <row r="229" spans="1:11">
      <c r="A229" t="s">
        <v>396</v>
      </c>
      <c r="B229" t="s">
        <v>3460</v>
      </c>
      <c r="D229">
        <v>1.9944999999999999</v>
      </c>
      <c r="E229" s="264"/>
      <c r="F229" s="258">
        <v>43007</v>
      </c>
      <c r="J229" t="b">
        <f t="shared" si="3"/>
        <v>0</v>
      </c>
      <c r="K229" s="169" t="b">
        <v>0</v>
      </c>
    </row>
    <row r="230" spans="1:11">
      <c r="A230" t="s">
        <v>1857</v>
      </c>
      <c r="B230" t="s">
        <v>3460</v>
      </c>
      <c r="D230">
        <v>1.8848</v>
      </c>
      <c r="E230" s="264"/>
      <c r="F230" s="258">
        <v>43007</v>
      </c>
      <c r="J230" t="b">
        <f t="shared" si="3"/>
        <v>0</v>
      </c>
      <c r="K230" s="169" t="b">
        <v>0</v>
      </c>
    </row>
    <row r="231" spans="1:11">
      <c r="A231" t="s">
        <v>1701</v>
      </c>
      <c r="B231" t="s">
        <v>3461</v>
      </c>
      <c r="D231">
        <v>1.7968</v>
      </c>
      <c r="E231" s="264"/>
      <c r="F231" s="258">
        <v>43007</v>
      </c>
      <c r="J231" t="b">
        <f t="shared" si="3"/>
        <v>0</v>
      </c>
      <c r="K231" s="169" t="b">
        <v>0</v>
      </c>
    </row>
    <row r="232" spans="1:11">
      <c r="A232" t="s">
        <v>734</v>
      </c>
      <c r="B232" t="s">
        <v>3461</v>
      </c>
      <c r="D232">
        <v>2.0062000000000002</v>
      </c>
      <c r="E232" s="264"/>
      <c r="F232" s="258">
        <v>43007</v>
      </c>
      <c r="J232" t="b">
        <f t="shared" si="3"/>
        <v>0</v>
      </c>
      <c r="K232" s="169" t="b">
        <v>0</v>
      </c>
    </row>
    <row r="233" spans="1:11">
      <c r="A233" t="s">
        <v>1841</v>
      </c>
      <c r="B233" t="s">
        <v>3461</v>
      </c>
      <c r="D233">
        <v>1.9087000000000001</v>
      </c>
      <c r="E233" s="264"/>
      <c r="F233" s="258">
        <v>43007</v>
      </c>
      <c r="J233" t="b">
        <f t="shared" si="3"/>
        <v>0</v>
      </c>
      <c r="K233" s="169" t="b">
        <v>0</v>
      </c>
    </row>
    <row r="234" spans="1:11">
      <c r="A234" t="s">
        <v>313</v>
      </c>
      <c r="B234" t="s">
        <v>3461</v>
      </c>
      <c r="D234">
        <v>1.9086000000000001</v>
      </c>
      <c r="E234" s="264"/>
      <c r="F234" s="258">
        <v>43007</v>
      </c>
      <c r="J234" t="b">
        <f t="shared" si="3"/>
        <v>0</v>
      </c>
      <c r="K234" s="169" t="b">
        <v>0</v>
      </c>
    </row>
    <row r="235" spans="1:11">
      <c r="A235" t="s">
        <v>390</v>
      </c>
      <c r="B235" t="s">
        <v>3462</v>
      </c>
      <c r="D235">
        <v>1.9492</v>
      </c>
      <c r="E235" s="264"/>
      <c r="F235" s="258">
        <v>43007</v>
      </c>
      <c r="J235" t="b">
        <f t="shared" si="3"/>
        <v>0</v>
      </c>
      <c r="K235" s="169" t="b">
        <v>0</v>
      </c>
    </row>
    <row r="236" spans="1:11">
      <c r="A236" t="s">
        <v>1860</v>
      </c>
      <c r="B236" t="s">
        <v>3462</v>
      </c>
      <c r="D236">
        <v>1.7041999999999999</v>
      </c>
      <c r="E236" s="264"/>
      <c r="F236" s="258">
        <v>43007</v>
      </c>
      <c r="J236" t="b">
        <f t="shared" si="3"/>
        <v>0</v>
      </c>
      <c r="K236" s="169" t="b">
        <v>0</v>
      </c>
    </row>
    <row r="237" spans="1:11">
      <c r="A237" t="s">
        <v>1656</v>
      </c>
      <c r="B237" t="s">
        <v>3462</v>
      </c>
      <c r="D237">
        <v>1.8532999999999999</v>
      </c>
      <c r="E237" s="264"/>
      <c r="F237" s="258">
        <v>43007</v>
      </c>
      <c r="J237" t="b">
        <f t="shared" si="3"/>
        <v>0</v>
      </c>
      <c r="K237" s="169" t="b">
        <v>0</v>
      </c>
    </row>
    <row r="238" spans="1:11">
      <c r="A238" t="s">
        <v>861</v>
      </c>
      <c r="B238" t="s">
        <v>3462</v>
      </c>
      <c r="D238">
        <v>1.9007000000000001</v>
      </c>
      <c r="E238" s="264"/>
      <c r="F238" s="258">
        <v>43007</v>
      </c>
      <c r="J238" t="b">
        <f t="shared" si="3"/>
        <v>0</v>
      </c>
      <c r="K238" s="169" t="b">
        <v>0</v>
      </c>
    </row>
    <row r="239" spans="1:11">
      <c r="A239" t="s">
        <v>1731</v>
      </c>
      <c r="B239" t="s">
        <v>3463</v>
      </c>
      <c r="D239">
        <v>1.8162</v>
      </c>
      <c r="E239" s="264"/>
      <c r="F239" s="258">
        <v>43007</v>
      </c>
      <c r="J239" t="b">
        <f t="shared" si="3"/>
        <v>0</v>
      </c>
      <c r="K239" s="169" t="b">
        <v>0</v>
      </c>
    </row>
    <row r="240" spans="1:11">
      <c r="A240" t="s">
        <v>1937</v>
      </c>
      <c r="B240" t="s">
        <v>3464</v>
      </c>
      <c r="D240">
        <v>1.8204</v>
      </c>
      <c r="E240" s="264"/>
      <c r="F240" s="258">
        <v>43007</v>
      </c>
      <c r="J240" t="b">
        <f t="shared" si="3"/>
        <v>0</v>
      </c>
      <c r="K240" s="169" t="b">
        <v>0</v>
      </c>
    </row>
    <row r="241" spans="1:11">
      <c r="A241" t="s">
        <v>780</v>
      </c>
      <c r="B241" t="s">
        <v>3464</v>
      </c>
      <c r="D241">
        <v>2.0156999999999998</v>
      </c>
      <c r="E241" s="264"/>
      <c r="F241" s="258">
        <v>43007</v>
      </c>
      <c r="J241" t="b">
        <f t="shared" si="3"/>
        <v>0</v>
      </c>
      <c r="K241" s="169" t="b">
        <v>0</v>
      </c>
    </row>
    <row r="242" spans="1:11">
      <c r="A242" t="s">
        <v>2040</v>
      </c>
      <c r="B242" t="s">
        <v>3464</v>
      </c>
      <c r="D242">
        <v>1.7706999999999999</v>
      </c>
      <c r="E242" s="264"/>
      <c r="F242" s="258">
        <v>43007</v>
      </c>
      <c r="J242" t="b">
        <f t="shared" si="3"/>
        <v>0</v>
      </c>
      <c r="K242" s="169" t="b">
        <v>0</v>
      </c>
    </row>
    <row r="243" spans="1:11">
      <c r="A243" t="s">
        <v>407</v>
      </c>
      <c r="B243" t="s">
        <v>3464</v>
      </c>
      <c r="D243">
        <v>1.9874000000000001</v>
      </c>
      <c r="E243" s="264"/>
      <c r="F243" s="258">
        <v>43007</v>
      </c>
      <c r="J243" t="b">
        <f t="shared" si="3"/>
        <v>0</v>
      </c>
      <c r="K243" s="169" t="b">
        <v>0</v>
      </c>
    </row>
    <row r="244" spans="1:11">
      <c r="A244" t="s">
        <v>843</v>
      </c>
      <c r="B244" t="s">
        <v>3465</v>
      </c>
      <c r="D244">
        <v>1.9487000000000001</v>
      </c>
      <c r="E244" s="264" t="s">
        <v>3424</v>
      </c>
      <c r="F244" s="258">
        <v>43007</v>
      </c>
      <c r="J244" t="b">
        <f t="shared" si="3"/>
        <v>0</v>
      </c>
      <c r="K244" s="169" t="b">
        <v>0</v>
      </c>
    </row>
    <row r="245" spans="1:11">
      <c r="A245" t="s">
        <v>478</v>
      </c>
      <c r="B245" t="s">
        <v>3465</v>
      </c>
      <c r="D245">
        <v>1.837</v>
      </c>
      <c r="E245" s="264" t="s">
        <v>3411</v>
      </c>
      <c r="F245" s="258">
        <v>43007</v>
      </c>
      <c r="J245" t="b">
        <f t="shared" si="3"/>
        <v>0</v>
      </c>
      <c r="K245" s="169" t="b">
        <v>0</v>
      </c>
    </row>
    <row r="246" spans="1:11">
      <c r="A246" t="s">
        <v>1693</v>
      </c>
      <c r="B246" t="s">
        <v>3465</v>
      </c>
      <c r="D246">
        <v>1.6417999999999999</v>
      </c>
      <c r="E246" s="264"/>
      <c r="F246" s="258">
        <v>43007</v>
      </c>
      <c r="J246" t="b">
        <f t="shared" si="3"/>
        <v>0</v>
      </c>
      <c r="K246" s="169" t="b">
        <v>0</v>
      </c>
    </row>
    <row r="247" spans="1:11">
      <c r="A247" t="s">
        <v>1795</v>
      </c>
      <c r="B247" t="s">
        <v>3465</v>
      </c>
      <c r="D247">
        <v>1.6215999999999999</v>
      </c>
      <c r="E247" s="264"/>
      <c r="F247" s="258">
        <v>43007</v>
      </c>
      <c r="J247" t="b">
        <f t="shared" si="3"/>
        <v>0</v>
      </c>
      <c r="K247" s="169" t="b">
        <v>0</v>
      </c>
    </row>
    <row r="248" spans="1:11">
      <c r="A248" t="s">
        <v>354</v>
      </c>
      <c r="B248" t="s">
        <v>3466</v>
      </c>
      <c r="D248">
        <v>3.7812999999999999</v>
      </c>
      <c r="E248" s="264" t="s">
        <v>2512</v>
      </c>
      <c r="F248" s="258">
        <v>43007</v>
      </c>
      <c r="J248" t="b">
        <f t="shared" si="3"/>
        <v>0</v>
      </c>
      <c r="K248" s="169" t="b">
        <v>0</v>
      </c>
    </row>
    <row r="249" spans="1:11">
      <c r="A249" t="s">
        <v>435</v>
      </c>
      <c r="B249" t="s">
        <v>3466</v>
      </c>
      <c r="D249">
        <v>1.9311</v>
      </c>
      <c r="E249" s="264"/>
      <c r="F249" s="258">
        <v>43007</v>
      </c>
      <c r="J249" t="b">
        <f t="shared" si="3"/>
        <v>0</v>
      </c>
      <c r="K249" s="169" t="b">
        <v>0</v>
      </c>
    </row>
    <row r="250" spans="1:11">
      <c r="A250" t="s">
        <v>1773</v>
      </c>
      <c r="B250" t="s">
        <v>3466</v>
      </c>
      <c r="D250">
        <v>1.9345000000000001</v>
      </c>
      <c r="E250" s="264"/>
      <c r="F250" s="258">
        <v>43007</v>
      </c>
      <c r="J250" t="b">
        <f t="shared" si="3"/>
        <v>0</v>
      </c>
      <c r="K250" s="169" t="b">
        <v>0</v>
      </c>
    </row>
    <row r="251" spans="1:11">
      <c r="A251" t="s">
        <v>1480</v>
      </c>
      <c r="B251" t="s">
        <v>3466</v>
      </c>
      <c r="D251">
        <v>1.9100999999999999</v>
      </c>
      <c r="E251" s="264"/>
      <c r="F251" s="258">
        <v>43007</v>
      </c>
      <c r="J251" t="b">
        <f t="shared" si="3"/>
        <v>0</v>
      </c>
      <c r="K251" s="169" t="b">
        <v>0</v>
      </c>
    </row>
    <row r="252" spans="1:11">
      <c r="A252" t="s">
        <v>537</v>
      </c>
      <c r="B252" t="s">
        <v>3467</v>
      </c>
      <c r="D252">
        <v>1.9849000000000001</v>
      </c>
      <c r="E252" s="264" t="s">
        <v>3424</v>
      </c>
      <c r="F252" s="258">
        <v>43007</v>
      </c>
      <c r="J252" t="b">
        <f t="shared" si="3"/>
        <v>0</v>
      </c>
      <c r="K252" s="169" t="b">
        <v>0</v>
      </c>
    </row>
    <row r="253" spans="1:11">
      <c r="A253" t="s">
        <v>497</v>
      </c>
      <c r="B253" t="s">
        <v>3467</v>
      </c>
      <c r="D253">
        <v>1.9686999999999999</v>
      </c>
      <c r="E253" s="264"/>
      <c r="F253" s="258">
        <v>43007</v>
      </c>
      <c r="J253" t="b">
        <f t="shared" si="3"/>
        <v>0</v>
      </c>
      <c r="K253" s="169" t="b">
        <v>0</v>
      </c>
    </row>
    <row r="254" spans="1:11">
      <c r="A254" t="s">
        <v>1992</v>
      </c>
      <c r="B254" t="s">
        <v>3467</v>
      </c>
      <c r="D254">
        <v>1.7357</v>
      </c>
      <c r="E254" s="264"/>
      <c r="F254" s="258">
        <v>43007</v>
      </c>
      <c r="J254" t="b">
        <f t="shared" si="3"/>
        <v>0</v>
      </c>
      <c r="K254" s="169" t="b">
        <v>0</v>
      </c>
    </row>
    <row r="255" spans="1:11">
      <c r="A255" t="s">
        <v>1495</v>
      </c>
      <c r="B255" t="s">
        <v>3467</v>
      </c>
      <c r="D255">
        <v>2.0030000000000001</v>
      </c>
      <c r="E255" s="264"/>
      <c r="F255" s="258">
        <v>43007</v>
      </c>
      <c r="J255" t="b">
        <f t="shared" si="3"/>
        <v>0</v>
      </c>
      <c r="K255" s="169" t="b">
        <v>0</v>
      </c>
    </row>
    <row r="256" spans="1:11">
      <c r="A256" t="s">
        <v>1643</v>
      </c>
      <c r="B256" t="s">
        <v>3468</v>
      </c>
      <c r="D256">
        <v>1.278</v>
      </c>
      <c r="E256" s="264"/>
      <c r="F256" s="258">
        <v>43007</v>
      </c>
      <c r="J256" t="b">
        <f t="shared" si="3"/>
        <v>0</v>
      </c>
      <c r="K256" s="169" t="b">
        <v>0</v>
      </c>
    </row>
    <row r="257" spans="1:11">
      <c r="A257" t="s">
        <v>328</v>
      </c>
      <c r="B257" t="s">
        <v>3468</v>
      </c>
      <c r="D257">
        <v>1.8292999999999999</v>
      </c>
      <c r="E257" s="264" t="s">
        <v>3424</v>
      </c>
      <c r="F257" s="258">
        <v>43007</v>
      </c>
      <c r="J257" t="b">
        <f t="shared" si="3"/>
        <v>0</v>
      </c>
      <c r="K257" s="169" t="b">
        <v>0</v>
      </c>
    </row>
    <row r="258" spans="1:11">
      <c r="A258" t="s">
        <v>1673</v>
      </c>
      <c r="B258" t="s">
        <v>3468</v>
      </c>
      <c r="D258">
        <v>1.3894</v>
      </c>
      <c r="E258" s="264" t="s">
        <v>3424</v>
      </c>
      <c r="F258" s="258">
        <v>43007</v>
      </c>
      <c r="J258" t="b">
        <f t="shared" si="3"/>
        <v>0</v>
      </c>
      <c r="K258" s="169" t="b">
        <v>0</v>
      </c>
    </row>
    <row r="259" spans="1:11">
      <c r="A259" t="s">
        <v>937</v>
      </c>
      <c r="B259" t="s">
        <v>3468</v>
      </c>
      <c r="D259">
        <v>1.8874</v>
      </c>
      <c r="E259" s="264"/>
      <c r="F259" s="258">
        <v>43007</v>
      </c>
      <c r="J259" t="b">
        <f t="shared" ref="J259:J322" si="4">COUNTIF($A$3:$A$676, A259)&gt;1</f>
        <v>0</v>
      </c>
      <c r="K259" s="169" t="b">
        <v>0</v>
      </c>
    </row>
    <row r="260" spans="1:11">
      <c r="A260" t="s">
        <v>472</v>
      </c>
      <c r="B260" t="s">
        <v>3469</v>
      </c>
      <c r="D260">
        <v>2.0158999999999998</v>
      </c>
      <c r="E260" s="264"/>
      <c r="F260" s="258">
        <v>43007</v>
      </c>
      <c r="J260" t="b">
        <f t="shared" si="4"/>
        <v>0</v>
      </c>
      <c r="K260" s="169" t="b">
        <v>0</v>
      </c>
    </row>
    <row r="261" spans="1:11">
      <c r="A261" t="s">
        <v>1777</v>
      </c>
      <c r="B261" t="s">
        <v>3469</v>
      </c>
      <c r="D261">
        <v>1.9318</v>
      </c>
      <c r="E261" s="264"/>
      <c r="F261" s="258">
        <v>43007</v>
      </c>
      <c r="J261" t="b">
        <f t="shared" si="4"/>
        <v>0</v>
      </c>
      <c r="K261" s="169" t="b">
        <v>0</v>
      </c>
    </row>
    <row r="262" spans="1:11">
      <c r="A262" t="s">
        <v>1884</v>
      </c>
      <c r="B262" t="s">
        <v>3469</v>
      </c>
      <c r="D262">
        <v>1.8809</v>
      </c>
      <c r="E262" s="264"/>
      <c r="F262" s="258">
        <v>43007</v>
      </c>
      <c r="J262" t="b">
        <f t="shared" si="4"/>
        <v>0</v>
      </c>
      <c r="K262" s="169" t="b">
        <v>0</v>
      </c>
    </row>
    <row r="263" spans="1:11">
      <c r="A263" t="s">
        <v>796</v>
      </c>
      <c r="B263" t="s">
        <v>3469</v>
      </c>
      <c r="D263">
        <v>2.0409000000000002</v>
      </c>
      <c r="E263" s="264"/>
      <c r="F263" s="258">
        <v>43007</v>
      </c>
      <c r="J263" t="b">
        <f t="shared" si="4"/>
        <v>0</v>
      </c>
      <c r="K263" s="169" t="b">
        <v>0</v>
      </c>
    </row>
    <row r="264" spans="1:11">
      <c r="A264" t="s">
        <v>391</v>
      </c>
      <c r="B264" t="s">
        <v>3470</v>
      </c>
      <c r="D264">
        <v>0.98360000000000003</v>
      </c>
      <c r="E264" s="264" t="s">
        <v>2512</v>
      </c>
      <c r="F264" s="258">
        <v>43007</v>
      </c>
      <c r="J264" t="b">
        <f t="shared" si="4"/>
        <v>0</v>
      </c>
      <c r="K264" s="169" t="b">
        <v>0</v>
      </c>
    </row>
    <row r="265" spans="1:11">
      <c r="A265" t="s">
        <v>1615</v>
      </c>
      <c r="B265" t="s">
        <v>3470</v>
      </c>
      <c r="D265">
        <v>1.7934000000000001</v>
      </c>
      <c r="E265" s="264" t="s">
        <v>2512</v>
      </c>
      <c r="F265" s="258">
        <v>43007</v>
      </c>
      <c r="J265" t="b">
        <f t="shared" si="4"/>
        <v>0</v>
      </c>
      <c r="K265" s="169" t="b">
        <v>0</v>
      </c>
    </row>
    <row r="266" spans="1:11">
      <c r="A266" t="s">
        <v>1387</v>
      </c>
      <c r="B266" t="s">
        <v>3470</v>
      </c>
      <c r="D266">
        <v>1.6718</v>
      </c>
      <c r="E266" s="264"/>
      <c r="F266" s="258">
        <v>43007</v>
      </c>
      <c r="J266" t="b">
        <f t="shared" si="4"/>
        <v>0</v>
      </c>
      <c r="K266" s="169" t="b">
        <v>0</v>
      </c>
    </row>
    <row r="267" spans="1:11">
      <c r="A267" t="s">
        <v>523</v>
      </c>
      <c r="B267" t="s">
        <v>3470</v>
      </c>
      <c r="D267">
        <v>1.9423999999999999</v>
      </c>
      <c r="E267" s="264"/>
      <c r="F267" s="258">
        <v>43007</v>
      </c>
      <c r="J267" t="b">
        <f t="shared" si="4"/>
        <v>0</v>
      </c>
      <c r="K267" s="169" t="b">
        <v>0</v>
      </c>
    </row>
    <row r="268" spans="1:11">
      <c r="A268" t="s">
        <v>836</v>
      </c>
      <c r="B268" t="s">
        <v>3463</v>
      </c>
      <c r="D268">
        <v>2.0718999999999999</v>
      </c>
      <c r="E268" s="264"/>
      <c r="F268" s="258">
        <v>43007</v>
      </c>
      <c r="J268" t="b">
        <f t="shared" si="4"/>
        <v>0</v>
      </c>
      <c r="K268" s="169" t="b">
        <v>0</v>
      </c>
    </row>
    <row r="269" spans="1:11">
      <c r="A269" t="s">
        <v>1653</v>
      </c>
      <c r="B269" t="s">
        <v>3463</v>
      </c>
      <c r="D269">
        <v>1.7436</v>
      </c>
      <c r="E269" s="264"/>
      <c r="F269" s="258">
        <v>43007</v>
      </c>
      <c r="J269" t="b">
        <f t="shared" si="4"/>
        <v>0</v>
      </c>
      <c r="K269" s="169" t="b">
        <v>0</v>
      </c>
    </row>
    <row r="270" spans="1:11">
      <c r="A270" t="s">
        <v>978</v>
      </c>
      <c r="B270" t="s">
        <v>3463</v>
      </c>
      <c r="D270">
        <v>1.9955000000000001</v>
      </c>
      <c r="E270" s="264"/>
      <c r="F270" s="258">
        <v>43007</v>
      </c>
      <c r="J270" t="b">
        <f t="shared" si="4"/>
        <v>0</v>
      </c>
      <c r="K270" s="169" t="b">
        <v>0</v>
      </c>
    </row>
    <row r="271" spans="1:11">
      <c r="A271" t="s">
        <v>1971</v>
      </c>
      <c r="B271" t="s">
        <v>3463</v>
      </c>
      <c r="D271">
        <v>1.8559000000000001</v>
      </c>
      <c r="E271" s="264"/>
      <c r="F271" s="258">
        <v>43007</v>
      </c>
      <c r="J271" t="b">
        <f t="shared" si="4"/>
        <v>0</v>
      </c>
      <c r="K271" s="169" t="b">
        <v>0</v>
      </c>
    </row>
    <row r="272" spans="1:11">
      <c r="A272" t="s">
        <v>2012</v>
      </c>
      <c r="B272" t="s">
        <v>3471</v>
      </c>
      <c r="D272">
        <v>1.6738</v>
      </c>
      <c r="E272" s="264"/>
      <c r="F272" s="258">
        <v>43007</v>
      </c>
      <c r="J272" t="b">
        <f t="shared" si="4"/>
        <v>0</v>
      </c>
      <c r="K272" s="169" t="b">
        <v>0</v>
      </c>
    </row>
    <row r="273" spans="1:11">
      <c r="A273" t="s">
        <v>821</v>
      </c>
      <c r="B273" t="s">
        <v>3471</v>
      </c>
      <c r="D273">
        <v>1.9332</v>
      </c>
      <c r="E273" s="264"/>
      <c r="F273" s="258">
        <v>43007</v>
      </c>
      <c r="J273" t="b">
        <f t="shared" si="4"/>
        <v>0</v>
      </c>
      <c r="K273" s="169" t="b">
        <v>0</v>
      </c>
    </row>
    <row r="274" spans="1:11">
      <c r="A274" t="s">
        <v>507</v>
      </c>
      <c r="B274" t="s">
        <v>3471</v>
      </c>
      <c r="D274">
        <v>1.9161999999999999</v>
      </c>
      <c r="E274" s="264"/>
      <c r="F274" s="258">
        <v>43007</v>
      </c>
      <c r="J274" t="b">
        <f t="shared" si="4"/>
        <v>0</v>
      </c>
      <c r="K274" s="169" t="b">
        <v>0</v>
      </c>
    </row>
    <row r="275" spans="1:11">
      <c r="A275" t="s">
        <v>2004</v>
      </c>
      <c r="B275" t="s">
        <v>3472</v>
      </c>
      <c r="D275">
        <v>1.5884</v>
      </c>
      <c r="E275" s="264" t="s">
        <v>3424</v>
      </c>
      <c r="F275" s="258">
        <v>43007</v>
      </c>
      <c r="J275" t="b">
        <f t="shared" si="4"/>
        <v>0</v>
      </c>
      <c r="K275" s="169" t="b">
        <v>0</v>
      </c>
    </row>
    <row r="276" spans="1:11">
      <c r="A276" t="s">
        <v>1989</v>
      </c>
      <c r="B276" t="s">
        <v>3472</v>
      </c>
      <c r="D276">
        <v>1.4991000000000001</v>
      </c>
      <c r="E276" s="264"/>
      <c r="F276" s="258">
        <v>43007</v>
      </c>
      <c r="J276" t="b">
        <f t="shared" si="4"/>
        <v>0</v>
      </c>
      <c r="K276" s="169" t="b">
        <v>0</v>
      </c>
    </row>
    <row r="277" spans="1:11">
      <c r="A277" t="s">
        <v>434</v>
      </c>
      <c r="B277" t="s">
        <v>3472</v>
      </c>
      <c r="D277">
        <v>2.0167999999999999</v>
      </c>
      <c r="E277" s="264"/>
      <c r="F277" s="258">
        <v>43007</v>
      </c>
      <c r="J277" t="b">
        <f t="shared" si="4"/>
        <v>0</v>
      </c>
      <c r="K277" s="169" t="b">
        <v>0</v>
      </c>
    </row>
    <row r="278" spans="1:11">
      <c r="A278" t="s">
        <v>979</v>
      </c>
      <c r="B278" t="s">
        <v>3472</v>
      </c>
      <c r="D278">
        <v>1.964</v>
      </c>
      <c r="E278" s="264"/>
      <c r="F278" s="258">
        <v>43007</v>
      </c>
      <c r="J278" t="b">
        <f t="shared" si="4"/>
        <v>0</v>
      </c>
      <c r="K278" s="169" t="b">
        <v>0</v>
      </c>
    </row>
    <row r="279" spans="1:11">
      <c r="A279" t="s">
        <v>1488</v>
      </c>
      <c r="B279" t="s">
        <v>3472</v>
      </c>
      <c r="D279">
        <v>1.8862000000000001</v>
      </c>
      <c r="E279" s="264"/>
      <c r="F279" s="258">
        <v>43007</v>
      </c>
      <c r="J279" t="b">
        <f t="shared" si="4"/>
        <v>0</v>
      </c>
      <c r="K279" s="169" t="b">
        <v>0</v>
      </c>
    </row>
    <row r="280" spans="1:11">
      <c r="A280" t="s">
        <v>1730</v>
      </c>
      <c r="B280" t="s">
        <v>3473</v>
      </c>
      <c r="D280">
        <v>1.7525999999999999</v>
      </c>
      <c r="E280" s="264"/>
      <c r="F280" s="258">
        <v>43007</v>
      </c>
      <c r="J280" t="b">
        <f t="shared" si="4"/>
        <v>0</v>
      </c>
      <c r="K280" s="169" t="b">
        <v>0</v>
      </c>
    </row>
    <row r="281" spans="1:11">
      <c r="A281" t="s">
        <v>489</v>
      </c>
      <c r="B281" t="s">
        <v>3473</v>
      </c>
      <c r="D281">
        <v>1.9756</v>
      </c>
      <c r="E281" s="264"/>
      <c r="F281" s="258">
        <v>43007</v>
      </c>
      <c r="J281" t="b">
        <f t="shared" si="4"/>
        <v>0</v>
      </c>
      <c r="K281" s="169" t="b">
        <v>0</v>
      </c>
    </row>
    <row r="282" spans="1:11">
      <c r="A282" t="s">
        <v>916</v>
      </c>
      <c r="B282" t="s">
        <v>3473</v>
      </c>
      <c r="D282">
        <v>1.9572000000000001</v>
      </c>
      <c r="E282" s="264"/>
      <c r="F282" s="258">
        <v>43007</v>
      </c>
      <c r="J282" t="b">
        <f t="shared" si="4"/>
        <v>0</v>
      </c>
      <c r="K282" s="169" t="b">
        <v>0</v>
      </c>
    </row>
    <row r="283" spans="1:11">
      <c r="A283" t="s">
        <v>1328</v>
      </c>
      <c r="B283" t="s">
        <v>3474</v>
      </c>
      <c r="D283">
        <v>0.86109999999999998</v>
      </c>
      <c r="E283" s="264"/>
      <c r="F283" s="258">
        <v>43009</v>
      </c>
      <c r="J283" t="b">
        <f t="shared" si="4"/>
        <v>0</v>
      </c>
      <c r="K283" s="169" t="b">
        <v>0</v>
      </c>
    </row>
    <row r="284" spans="1:11">
      <c r="A284" t="s">
        <v>524</v>
      </c>
      <c r="B284" t="s">
        <v>3474</v>
      </c>
      <c r="D284">
        <v>1.4872000000000001</v>
      </c>
      <c r="E284" s="264" t="s">
        <v>3475</v>
      </c>
      <c r="F284" s="258">
        <v>43009</v>
      </c>
      <c r="J284" t="b">
        <f t="shared" si="4"/>
        <v>0</v>
      </c>
      <c r="K284" s="169" t="b">
        <v>0</v>
      </c>
    </row>
    <row r="285" spans="1:11">
      <c r="A285" t="s">
        <v>1991</v>
      </c>
      <c r="B285" t="s">
        <v>3474</v>
      </c>
      <c r="D285">
        <v>0.95679999999999998</v>
      </c>
      <c r="E285" s="264"/>
      <c r="F285" s="258">
        <v>43009</v>
      </c>
      <c r="J285" t="b">
        <f t="shared" si="4"/>
        <v>0</v>
      </c>
      <c r="K285" s="169" t="b">
        <v>0</v>
      </c>
    </row>
    <row r="286" spans="1:11">
      <c r="A286" t="s">
        <v>874</v>
      </c>
      <c r="B286" t="s">
        <v>3474</v>
      </c>
      <c r="D286">
        <v>1.7754000000000001</v>
      </c>
      <c r="E286" s="264"/>
      <c r="F286" s="258">
        <v>43009</v>
      </c>
      <c r="J286" t="b">
        <f t="shared" si="4"/>
        <v>0</v>
      </c>
      <c r="K286" s="169" t="b">
        <v>0</v>
      </c>
    </row>
    <row r="287" spans="1:11">
      <c r="A287" t="s">
        <v>429</v>
      </c>
      <c r="B287" t="s">
        <v>3476</v>
      </c>
      <c r="D287">
        <v>1.7403999999999999</v>
      </c>
      <c r="E287" s="264"/>
      <c r="F287" s="258">
        <v>43008</v>
      </c>
      <c r="J287" t="b">
        <f t="shared" si="4"/>
        <v>0</v>
      </c>
      <c r="K287" s="169" t="b">
        <v>0</v>
      </c>
    </row>
    <row r="288" spans="1:11">
      <c r="A288" t="s">
        <v>410</v>
      </c>
      <c r="B288" t="s">
        <v>3476</v>
      </c>
      <c r="D288">
        <v>1.7859</v>
      </c>
      <c r="E288" s="264"/>
      <c r="F288" s="258">
        <v>43008</v>
      </c>
      <c r="J288" t="b">
        <f t="shared" si="4"/>
        <v>0</v>
      </c>
      <c r="K288" s="169" t="b">
        <v>0</v>
      </c>
    </row>
    <row r="289" spans="1:11">
      <c r="A289" t="s">
        <v>1649</v>
      </c>
      <c r="B289" t="s">
        <v>3476</v>
      </c>
      <c r="D289">
        <v>0.9304</v>
      </c>
      <c r="E289" s="264"/>
      <c r="F289" s="258">
        <v>43008</v>
      </c>
      <c r="J289" t="b">
        <f t="shared" si="4"/>
        <v>0</v>
      </c>
      <c r="K289" s="169" t="b">
        <v>0</v>
      </c>
    </row>
    <row r="290" spans="1:11">
      <c r="A290" t="s">
        <v>1258</v>
      </c>
      <c r="B290" t="s">
        <v>3476</v>
      </c>
      <c r="D290">
        <v>0.87409999999999999</v>
      </c>
      <c r="E290" s="264"/>
      <c r="F290" s="258">
        <v>43008</v>
      </c>
      <c r="J290" t="b">
        <f t="shared" si="4"/>
        <v>0</v>
      </c>
      <c r="K290" s="169" t="b">
        <v>0</v>
      </c>
    </row>
    <row r="291" spans="1:11">
      <c r="A291" t="s">
        <v>1784</v>
      </c>
      <c r="B291" t="s">
        <v>3477</v>
      </c>
      <c r="D291">
        <v>0.69879999999999998</v>
      </c>
      <c r="E291" s="264"/>
      <c r="F291" s="258">
        <v>43009</v>
      </c>
      <c r="J291" t="b">
        <f t="shared" si="4"/>
        <v>0</v>
      </c>
      <c r="K291" s="169" t="b">
        <v>0</v>
      </c>
    </row>
    <row r="292" spans="1:11">
      <c r="A292" t="s">
        <v>1815</v>
      </c>
      <c r="B292" t="s">
        <v>3477</v>
      </c>
      <c r="D292">
        <v>0.66620000000000001</v>
      </c>
      <c r="E292" s="264"/>
      <c r="F292" s="258">
        <v>43009</v>
      </c>
      <c r="J292" t="b">
        <f t="shared" si="4"/>
        <v>0</v>
      </c>
      <c r="K292" s="169" t="b">
        <v>0</v>
      </c>
    </row>
    <row r="293" spans="1:11">
      <c r="A293" t="s">
        <v>465</v>
      </c>
      <c r="B293" t="s">
        <v>3477</v>
      </c>
      <c r="D293">
        <v>1.6498999999999999</v>
      </c>
      <c r="E293" s="264" t="s">
        <v>3478</v>
      </c>
      <c r="F293" s="258">
        <v>43009</v>
      </c>
      <c r="J293" t="b">
        <f t="shared" si="4"/>
        <v>0</v>
      </c>
      <c r="K293" s="169" t="b">
        <v>0</v>
      </c>
    </row>
    <row r="294" spans="1:11">
      <c r="A294" t="s">
        <v>962</v>
      </c>
      <c r="B294" t="s">
        <v>3477</v>
      </c>
      <c r="D294">
        <v>1.7174</v>
      </c>
      <c r="E294" s="264"/>
      <c r="F294" s="258">
        <v>43009</v>
      </c>
      <c r="J294" t="b">
        <f t="shared" si="4"/>
        <v>0</v>
      </c>
      <c r="K294" s="169" t="b">
        <v>0</v>
      </c>
    </row>
    <row r="295" spans="1:11">
      <c r="A295" t="s">
        <v>1438</v>
      </c>
      <c r="B295" t="s">
        <v>3479</v>
      </c>
      <c r="D295">
        <v>0.83</v>
      </c>
      <c r="E295" s="264"/>
      <c r="F295" s="258">
        <v>43009</v>
      </c>
      <c r="J295" t="b">
        <f t="shared" si="4"/>
        <v>0</v>
      </c>
      <c r="K295" s="169" t="b">
        <v>0</v>
      </c>
    </row>
    <row r="296" spans="1:11">
      <c r="A296" t="s">
        <v>803</v>
      </c>
      <c r="B296" t="s">
        <v>3479</v>
      </c>
      <c r="D296">
        <v>1.8117000000000001</v>
      </c>
      <c r="E296" s="264"/>
      <c r="F296" s="258">
        <v>43009</v>
      </c>
      <c r="J296" t="b">
        <f t="shared" si="4"/>
        <v>0</v>
      </c>
      <c r="K296" s="169" t="b">
        <v>0</v>
      </c>
    </row>
    <row r="297" spans="1:11">
      <c r="A297" t="s">
        <v>1331</v>
      </c>
      <c r="B297" t="s">
        <v>3479</v>
      </c>
      <c r="D297">
        <v>0.80269999999999997</v>
      </c>
      <c r="E297" s="264"/>
      <c r="F297" s="258">
        <v>43009</v>
      </c>
      <c r="J297" t="b">
        <f t="shared" si="4"/>
        <v>0</v>
      </c>
      <c r="K297" s="169" t="b">
        <v>0</v>
      </c>
    </row>
    <row r="298" spans="1:11">
      <c r="A298" t="s">
        <v>966</v>
      </c>
      <c r="B298" t="s">
        <v>3479</v>
      </c>
      <c r="D298">
        <v>1.8721000000000001</v>
      </c>
      <c r="E298" s="264"/>
      <c r="F298" s="258">
        <v>43009</v>
      </c>
      <c r="J298" t="b">
        <f t="shared" si="4"/>
        <v>0</v>
      </c>
      <c r="K298" s="169" t="b">
        <v>0</v>
      </c>
    </row>
    <row r="299" spans="1:11">
      <c r="A299" t="s">
        <v>1426</v>
      </c>
      <c r="B299" t="s">
        <v>3480</v>
      </c>
      <c r="D299">
        <v>0.94779999999999998</v>
      </c>
      <c r="E299" s="264"/>
      <c r="F299" s="258">
        <v>43009</v>
      </c>
      <c r="J299" t="b">
        <f t="shared" si="4"/>
        <v>0</v>
      </c>
      <c r="K299" s="169" t="b">
        <v>0</v>
      </c>
    </row>
    <row r="300" spans="1:11">
      <c r="A300" t="s">
        <v>445</v>
      </c>
      <c r="B300" t="s">
        <v>3480</v>
      </c>
      <c r="D300">
        <v>1.7605</v>
      </c>
      <c r="E300" s="264" t="s">
        <v>3481</v>
      </c>
      <c r="F300" s="258">
        <v>43009</v>
      </c>
      <c r="J300" t="b">
        <f t="shared" si="4"/>
        <v>0</v>
      </c>
      <c r="K300" s="169" t="b">
        <v>0</v>
      </c>
    </row>
    <row r="301" spans="1:11">
      <c r="A301" t="s">
        <v>933</v>
      </c>
      <c r="B301" t="s">
        <v>3480</v>
      </c>
      <c r="D301">
        <v>1.8463000000000001</v>
      </c>
      <c r="E301" s="264"/>
      <c r="F301" s="258">
        <v>43009</v>
      </c>
      <c r="J301" t="b">
        <f t="shared" si="4"/>
        <v>0</v>
      </c>
      <c r="K301" s="169" t="b">
        <v>0</v>
      </c>
    </row>
    <row r="302" spans="1:11">
      <c r="A302" t="s">
        <v>1535</v>
      </c>
      <c r="B302" t="s">
        <v>3480</v>
      </c>
      <c r="D302">
        <v>0.77959999999999996</v>
      </c>
      <c r="E302" s="264"/>
      <c r="F302" s="258">
        <v>43009</v>
      </c>
      <c r="J302" t="b">
        <f t="shared" si="4"/>
        <v>0</v>
      </c>
      <c r="K302" s="169" t="b">
        <v>0</v>
      </c>
    </row>
    <row r="303" spans="1:11">
      <c r="A303" t="s">
        <v>1697</v>
      </c>
      <c r="B303" t="s">
        <v>3482</v>
      </c>
      <c r="D303">
        <v>0.80569999999999997</v>
      </c>
      <c r="E303" s="264"/>
      <c r="F303" s="258">
        <v>43009</v>
      </c>
      <c r="J303" t="b">
        <f t="shared" si="4"/>
        <v>0</v>
      </c>
      <c r="K303" s="169" t="b">
        <v>0</v>
      </c>
    </row>
    <row r="304" spans="1:11">
      <c r="A304" t="s">
        <v>527</v>
      </c>
      <c r="B304" t="s">
        <v>3482</v>
      </c>
      <c r="E304" s="264" t="s">
        <v>3483</v>
      </c>
      <c r="F304" s="258">
        <v>43009</v>
      </c>
      <c r="J304" t="b">
        <f t="shared" si="4"/>
        <v>0</v>
      </c>
      <c r="K304" s="169" t="b">
        <v>0</v>
      </c>
    </row>
    <row r="305" spans="1:11">
      <c r="A305" t="s">
        <v>421</v>
      </c>
      <c r="B305" t="s">
        <v>3482</v>
      </c>
      <c r="D305">
        <v>1.8359000000000001</v>
      </c>
      <c r="E305" s="264"/>
      <c r="F305" s="258">
        <v>43009</v>
      </c>
      <c r="J305" t="b">
        <f t="shared" si="4"/>
        <v>0</v>
      </c>
      <c r="K305" s="169" t="b">
        <v>0</v>
      </c>
    </row>
    <row r="306" spans="1:11">
      <c r="A306" t="s">
        <v>1640</v>
      </c>
      <c r="B306" t="s">
        <v>3482</v>
      </c>
      <c r="D306">
        <v>0.71050000000000002</v>
      </c>
      <c r="E306" s="264"/>
      <c r="F306" s="258">
        <v>43009</v>
      </c>
      <c r="J306" t="b">
        <f t="shared" si="4"/>
        <v>0</v>
      </c>
      <c r="K306" s="169" t="b">
        <v>0</v>
      </c>
    </row>
    <row r="307" spans="1:11">
      <c r="A307" t="s">
        <v>1915</v>
      </c>
      <c r="B307" t="s">
        <v>3484</v>
      </c>
      <c r="D307">
        <v>0.78129999999999999</v>
      </c>
      <c r="E307" s="264"/>
      <c r="F307" s="258">
        <v>43009</v>
      </c>
      <c r="J307" t="b">
        <f t="shared" si="4"/>
        <v>0</v>
      </c>
      <c r="K307" s="169" t="b">
        <v>0</v>
      </c>
    </row>
    <row r="308" spans="1:11">
      <c r="A308" t="s">
        <v>1800</v>
      </c>
      <c r="B308" t="s">
        <v>3484</v>
      </c>
      <c r="D308">
        <v>0.80610000000000004</v>
      </c>
      <c r="E308" s="264"/>
      <c r="F308" s="258">
        <v>43009</v>
      </c>
      <c r="J308" t="b">
        <f t="shared" si="4"/>
        <v>0</v>
      </c>
      <c r="K308" s="169" t="b">
        <v>0</v>
      </c>
    </row>
    <row r="309" spans="1:11">
      <c r="A309" t="s">
        <v>455</v>
      </c>
      <c r="B309" t="s">
        <v>3484</v>
      </c>
      <c r="D309">
        <v>1.8154999999999999</v>
      </c>
      <c r="E309" s="264"/>
      <c r="F309" s="258">
        <v>43009</v>
      </c>
      <c r="J309" t="b">
        <f t="shared" si="4"/>
        <v>0</v>
      </c>
      <c r="K309" s="169" t="b">
        <v>0</v>
      </c>
    </row>
    <row r="310" spans="1:11">
      <c r="A310" t="s">
        <v>1061</v>
      </c>
      <c r="B310" t="s">
        <v>3484</v>
      </c>
      <c r="D310">
        <v>1.8815999999999999</v>
      </c>
      <c r="E310" s="264"/>
      <c r="F310" s="258">
        <v>43009</v>
      </c>
      <c r="J310" t="b">
        <f t="shared" si="4"/>
        <v>0</v>
      </c>
      <c r="K310" s="169" t="b">
        <v>0</v>
      </c>
    </row>
    <row r="311" spans="1:11">
      <c r="A311" t="s">
        <v>1879</v>
      </c>
      <c r="B311" t="s">
        <v>3485</v>
      </c>
      <c r="D311">
        <v>0.75309999999999999</v>
      </c>
      <c r="E311" s="264"/>
      <c r="F311" s="258">
        <v>43009</v>
      </c>
      <c r="J311" t="b">
        <f t="shared" si="4"/>
        <v>0</v>
      </c>
      <c r="K311" s="169" t="b">
        <v>0</v>
      </c>
    </row>
    <row r="312" spans="1:11">
      <c r="A312" t="s">
        <v>1584</v>
      </c>
      <c r="B312" t="s">
        <v>3485</v>
      </c>
      <c r="D312">
        <v>0.81599999999999995</v>
      </c>
      <c r="E312" s="264"/>
      <c r="F312" s="258">
        <v>43009</v>
      </c>
      <c r="J312" t="b">
        <f t="shared" si="4"/>
        <v>0</v>
      </c>
      <c r="K312" s="169" t="b">
        <v>0</v>
      </c>
    </row>
    <row r="313" spans="1:11">
      <c r="A313" t="s">
        <v>534</v>
      </c>
      <c r="B313" t="s">
        <v>3485</v>
      </c>
      <c r="D313">
        <v>1.8051999999999999</v>
      </c>
      <c r="E313" s="264"/>
      <c r="F313" s="258">
        <v>43009</v>
      </c>
      <c r="J313" t="b">
        <f t="shared" si="4"/>
        <v>0</v>
      </c>
      <c r="K313" s="169" t="b">
        <v>0</v>
      </c>
    </row>
    <row r="314" spans="1:11">
      <c r="A314" t="s">
        <v>744</v>
      </c>
      <c r="B314" t="s">
        <v>3485</v>
      </c>
      <c r="D314">
        <v>1.7444999999999999</v>
      </c>
      <c r="E314" s="264" t="s">
        <v>3481</v>
      </c>
      <c r="F314" s="258">
        <v>43009</v>
      </c>
      <c r="J314" t="b">
        <f t="shared" si="4"/>
        <v>0</v>
      </c>
      <c r="K314" s="169" t="b">
        <v>0</v>
      </c>
    </row>
    <row r="315" spans="1:11">
      <c r="A315" t="s">
        <v>526</v>
      </c>
      <c r="B315" t="s">
        <v>3486</v>
      </c>
      <c r="D315">
        <v>1.7827</v>
      </c>
      <c r="E315" s="264"/>
      <c r="F315" s="258">
        <v>43009</v>
      </c>
      <c r="J315" t="b">
        <f t="shared" si="4"/>
        <v>0</v>
      </c>
      <c r="K315" s="169" t="b">
        <v>0</v>
      </c>
    </row>
    <row r="316" spans="1:11">
      <c r="A316" t="s">
        <v>442</v>
      </c>
      <c r="B316" t="s">
        <v>3486</v>
      </c>
      <c r="D316">
        <v>1.8089</v>
      </c>
      <c r="E316" s="264"/>
      <c r="F316" s="258">
        <v>43009</v>
      </c>
      <c r="J316" t="b">
        <f t="shared" si="4"/>
        <v>0</v>
      </c>
      <c r="K316" s="169" t="b">
        <v>0</v>
      </c>
    </row>
    <row r="317" spans="1:11">
      <c r="A317" t="s">
        <v>1741</v>
      </c>
      <c r="B317" t="s">
        <v>3486</v>
      </c>
      <c r="D317">
        <v>0.88170000000000004</v>
      </c>
      <c r="E317" s="264"/>
      <c r="F317" s="258">
        <v>43009</v>
      </c>
      <c r="J317" t="b">
        <f t="shared" si="4"/>
        <v>0</v>
      </c>
      <c r="K317" s="169" t="b">
        <v>0</v>
      </c>
    </row>
    <row r="318" spans="1:11">
      <c r="A318" t="s">
        <v>1914</v>
      </c>
      <c r="B318" t="s">
        <v>3486</v>
      </c>
      <c r="D318">
        <v>0.71589999999999998</v>
      </c>
      <c r="E318" s="264"/>
      <c r="F318" s="258">
        <v>43009</v>
      </c>
      <c r="J318" t="b">
        <f t="shared" si="4"/>
        <v>0</v>
      </c>
      <c r="K318" s="169" t="b">
        <v>0</v>
      </c>
    </row>
    <row r="319" spans="1:11">
      <c r="A319" t="s">
        <v>457</v>
      </c>
      <c r="B319" t="s">
        <v>3487</v>
      </c>
      <c r="D319">
        <v>1.7353000000000001</v>
      </c>
      <c r="E319" s="264" t="s">
        <v>3488</v>
      </c>
      <c r="F319" s="258">
        <v>43009</v>
      </c>
      <c r="J319" t="b">
        <f t="shared" si="4"/>
        <v>0</v>
      </c>
      <c r="K319" s="169" t="b">
        <v>0</v>
      </c>
    </row>
    <row r="320" spans="1:11">
      <c r="A320" t="s">
        <v>1865</v>
      </c>
      <c r="B320" t="s">
        <v>3487</v>
      </c>
      <c r="D320">
        <v>0.74670000000000003</v>
      </c>
      <c r="E320" s="264"/>
      <c r="F320" s="258">
        <v>43009</v>
      </c>
      <c r="J320" t="b">
        <f t="shared" si="4"/>
        <v>0</v>
      </c>
      <c r="K320" s="169" t="b">
        <v>0</v>
      </c>
    </row>
    <row r="321" spans="1:11">
      <c r="A321" t="s">
        <v>784</v>
      </c>
      <c r="B321" t="s">
        <v>3487</v>
      </c>
      <c r="E321" s="264" t="s">
        <v>3489</v>
      </c>
      <c r="F321" s="258">
        <v>43009</v>
      </c>
      <c r="J321" t="b">
        <f t="shared" si="4"/>
        <v>0</v>
      </c>
      <c r="K321" s="169" t="b">
        <v>0</v>
      </c>
    </row>
    <row r="322" spans="1:11">
      <c r="A322" t="s">
        <v>1904</v>
      </c>
      <c r="B322" t="s">
        <v>3487</v>
      </c>
      <c r="D322">
        <v>0.91069999999999995</v>
      </c>
      <c r="E322" s="264" t="s">
        <v>3424</v>
      </c>
      <c r="F322" s="258">
        <v>43009</v>
      </c>
      <c r="J322" t="b">
        <f t="shared" si="4"/>
        <v>0</v>
      </c>
      <c r="K322" s="169" t="b">
        <v>0</v>
      </c>
    </row>
    <row r="323" spans="1:11">
      <c r="A323" t="s">
        <v>1906</v>
      </c>
      <c r="B323" t="s">
        <v>3490</v>
      </c>
      <c r="D323">
        <v>0.68520000000000003</v>
      </c>
      <c r="E323" s="264"/>
      <c r="F323" s="258">
        <v>43009</v>
      </c>
      <c r="J323" t="b">
        <f t="shared" ref="J323:J386" si="5">COUNTIF($A$3:$A$676, A323)&gt;1</f>
        <v>0</v>
      </c>
      <c r="K323" s="169" t="b">
        <v>0</v>
      </c>
    </row>
    <row r="324" spans="1:11">
      <c r="A324" t="s">
        <v>446</v>
      </c>
      <c r="B324" t="s">
        <v>3490</v>
      </c>
      <c r="D324">
        <v>1.919</v>
      </c>
      <c r="E324" s="264"/>
      <c r="F324" s="258">
        <v>43009</v>
      </c>
      <c r="J324" t="b">
        <f t="shared" si="5"/>
        <v>0</v>
      </c>
      <c r="K324" s="169" t="b">
        <v>0</v>
      </c>
    </row>
    <row r="325" spans="1:11">
      <c r="A325" t="s">
        <v>1123</v>
      </c>
      <c r="B325" t="s">
        <v>3490</v>
      </c>
      <c r="E325" s="264" t="s">
        <v>3483</v>
      </c>
      <c r="F325" s="258">
        <v>43009</v>
      </c>
      <c r="J325" t="b">
        <f t="shared" si="5"/>
        <v>0</v>
      </c>
      <c r="K325" s="169" t="b">
        <v>0</v>
      </c>
    </row>
    <row r="326" spans="1:11">
      <c r="A326" t="s">
        <v>1749</v>
      </c>
      <c r="B326" t="s">
        <v>3490</v>
      </c>
      <c r="D326">
        <v>0.66849999999999998</v>
      </c>
      <c r="E326" s="264"/>
      <c r="F326" s="258">
        <v>43009</v>
      </c>
      <c r="J326" t="b">
        <f t="shared" si="5"/>
        <v>0</v>
      </c>
      <c r="K326" s="169" t="b">
        <v>0</v>
      </c>
    </row>
    <row r="327" spans="1:11">
      <c r="A327" t="s">
        <v>1727</v>
      </c>
      <c r="B327" t="s">
        <v>3491</v>
      </c>
      <c r="D327">
        <v>0.74829999999999997</v>
      </c>
      <c r="E327" s="264"/>
      <c r="F327" s="258">
        <v>43009</v>
      </c>
      <c r="J327" t="b">
        <f t="shared" si="5"/>
        <v>0</v>
      </c>
      <c r="K327" s="169" t="b">
        <v>0</v>
      </c>
    </row>
    <row r="328" spans="1:11">
      <c r="A328" t="s">
        <v>1867</v>
      </c>
      <c r="B328" t="s">
        <v>3491</v>
      </c>
      <c r="D328">
        <v>0.92459999999999998</v>
      </c>
      <c r="E328" s="264"/>
      <c r="F328" s="258">
        <v>43009</v>
      </c>
      <c r="J328" t="b">
        <f t="shared" si="5"/>
        <v>0</v>
      </c>
      <c r="K328" s="169" t="b">
        <v>0</v>
      </c>
    </row>
    <row r="329" spans="1:11">
      <c r="A329" t="s">
        <v>809</v>
      </c>
      <c r="B329" t="s">
        <v>3491</v>
      </c>
      <c r="D329">
        <v>1.8720000000000001</v>
      </c>
      <c r="E329" s="264"/>
      <c r="F329" s="258">
        <v>43009</v>
      </c>
      <c r="J329" t="b">
        <f t="shared" si="5"/>
        <v>0</v>
      </c>
      <c r="K329" s="169" t="b">
        <v>0</v>
      </c>
    </row>
    <row r="330" spans="1:11">
      <c r="A330" t="s">
        <v>1089</v>
      </c>
      <c r="B330" t="s">
        <v>3491</v>
      </c>
      <c r="E330" s="264" t="s">
        <v>3492</v>
      </c>
      <c r="F330" s="258">
        <v>43009</v>
      </c>
      <c r="J330" t="b">
        <f t="shared" si="5"/>
        <v>0</v>
      </c>
      <c r="K330" s="169" t="b">
        <v>0</v>
      </c>
    </row>
    <row r="331" spans="1:11">
      <c r="A331" t="s">
        <v>1641</v>
      </c>
      <c r="B331" t="s">
        <v>3493</v>
      </c>
      <c r="D331">
        <v>0.77039999999999997</v>
      </c>
      <c r="E331" s="264"/>
      <c r="F331" s="258">
        <v>43009</v>
      </c>
      <c r="J331" t="b">
        <f t="shared" si="5"/>
        <v>0</v>
      </c>
      <c r="K331" s="169" t="b">
        <v>0</v>
      </c>
    </row>
    <row r="332" spans="1:11">
      <c r="A332" t="s">
        <v>872</v>
      </c>
      <c r="B332" t="s">
        <v>3493</v>
      </c>
      <c r="D332">
        <v>1.8042</v>
      </c>
      <c r="E332" s="264"/>
      <c r="F332" s="258">
        <v>43009</v>
      </c>
      <c r="J332" t="b">
        <f t="shared" si="5"/>
        <v>0</v>
      </c>
      <c r="K332" s="169" t="b">
        <v>0</v>
      </c>
    </row>
    <row r="333" spans="1:11">
      <c r="A333" t="s">
        <v>2049</v>
      </c>
      <c r="B333" t="s">
        <v>3493</v>
      </c>
      <c r="D333">
        <v>0.85040000000000004</v>
      </c>
      <c r="E333" s="264"/>
      <c r="F333" s="258">
        <v>43009</v>
      </c>
      <c r="J333" t="b">
        <f t="shared" si="5"/>
        <v>0</v>
      </c>
      <c r="K333" s="169" t="b">
        <v>0</v>
      </c>
    </row>
    <row r="334" spans="1:11">
      <c r="A334" t="s">
        <v>387</v>
      </c>
      <c r="B334" t="s">
        <v>3493</v>
      </c>
      <c r="D334">
        <v>1.6897</v>
      </c>
      <c r="E334" s="264"/>
      <c r="F334" s="258">
        <v>43009</v>
      </c>
      <c r="J334" t="b">
        <f t="shared" si="5"/>
        <v>0</v>
      </c>
      <c r="K334" s="169" t="b">
        <v>0</v>
      </c>
    </row>
    <row r="335" spans="1:11">
      <c r="A335" t="s">
        <v>1025</v>
      </c>
      <c r="B335" t="s">
        <v>3494</v>
      </c>
      <c r="D335">
        <v>2.0322</v>
      </c>
      <c r="E335" s="264"/>
      <c r="F335" s="258">
        <v>43009</v>
      </c>
      <c r="J335" t="b">
        <f t="shared" si="5"/>
        <v>0</v>
      </c>
      <c r="K335" s="169" t="b">
        <v>0</v>
      </c>
    </row>
    <row r="336" spans="1:11">
      <c r="A336" t="s">
        <v>1639</v>
      </c>
      <c r="B336" t="s">
        <v>3494</v>
      </c>
      <c r="D336">
        <v>0.76629999999999998</v>
      </c>
      <c r="E336" s="264"/>
      <c r="F336" s="258">
        <v>43009</v>
      </c>
      <c r="J336" t="b">
        <f t="shared" si="5"/>
        <v>0</v>
      </c>
      <c r="K336" s="169" t="b">
        <v>0</v>
      </c>
    </row>
    <row r="337" spans="1:11">
      <c r="A337" t="s">
        <v>971</v>
      </c>
      <c r="B337" t="s">
        <v>3494</v>
      </c>
      <c r="D337">
        <v>1.7410000000000001</v>
      </c>
      <c r="E337" s="264"/>
      <c r="F337" s="258">
        <v>43009</v>
      </c>
      <c r="J337" t="b">
        <f t="shared" si="5"/>
        <v>0</v>
      </c>
      <c r="K337" s="169" t="b">
        <v>0</v>
      </c>
    </row>
    <row r="338" spans="1:11">
      <c r="A338" t="s">
        <v>1180</v>
      </c>
      <c r="B338" t="s">
        <v>3494</v>
      </c>
      <c r="D338">
        <v>0.75219999999999998</v>
      </c>
      <c r="E338" s="264"/>
      <c r="F338" s="258">
        <v>43009</v>
      </c>
      <c r="J338" t="b">
        <f t="shared" si="5"/>
        <v>0</v>
      </c>
      <c r="K338" s="169" t="b">
        <v>0</v>
      </c>
    </row>
    <row r="339" spans="1:11">
      <c r="A339" t="s">
        <v>2042</v>
      </c>
      <c r="B339" t="s">
        <v>3495</v>
      </c>
      <c r="D339">
        <v>1.4722999999999999</v>
      </c>
      <c r="E339" s="264"/>
      <c r="F339" s="258">
        <v>43007</v>
      </c>
      <c r="J339" t="b">
        <f t="shared" si="5"/>
        <v>0</v>
      </c>
      <c r="K339" s="169" t="b">
        <v>0</v>
      </c>
    </row>
    <row r="340" spans="1:11">
      <c r="A340" t="s">
        <v>493</v>
      </c>
      <c r="B340" t="s">
        <v>3495</v>
      </c>
      <c r="D340">
        <v>1.8704000000000001</v>
      </c>
      <c r="E340" s="264"/>
      <c r="F340" s="258">
        <v>43007</v>
      </c>
      <c r="J340" t="b">
        <f t="shared" si="5"/>
        <v>0</v>
      </c>
      <c r="K340" s="169" t="b">
        <v>0</v>
      </c>
    </row>
    <row r="341" spans="1:11">
      <c r="A341" t="s">
        <v>1300</v>
      </c>
      <c r="B341" t="s">
        <v>3495</v>
      </c>
      <c r="D341">
        <v>1.3833</v>
      </c>
      <c r="E341" s="264"/>
      <c r="F341" s="258">
        <v>43007</v>
      </c>
      <c r="J341" t="b">
        <f t="shared" si="5"/>
        <v>0</v>
      </c>
      <c r="K341" s="169" t="b">
        <v>0</v>
      </c>
    </row>
    <row r="342" spans="1:11">
      <c r="A342" t="s">
        <v>416</v>
      </c>
      <c r="B342" t="s">
        <v>3495</v>
      </c>
      <c r="D342">
        <v>1.8997999999999999</v>
      </c>
      <c r="E342" s="264"/>
      <c r="F342" s="258">
        <v>43007</v>
      </c>
      <c r="J342" t="b">
        <f t="shared" si="5"/>
        <v>0</v>
      </c>
      <c r="K342" s="169" t="b">
        <v>0</v>
      </c>
    </row>
    <row r="343" spans="1:11">
      <c r="A343" t="s">
        <v>355</v>
      </c>
      <c r="B343" t="s">
        <v>3496</v>
      </c>
      <c r="E343" s="264" t="s">
        <v>3497</v>
      </c>
      <c r="F343" s="258">
        <v>43007</v>
      </c>
      <c r="J343" t="b">
        <f t="shared" si="5"/>
        <v>0</v>
      </c>
      <c r="K343" s="169" t="b">
        <v>0</v>
      </c>
    </row>
    <row r="344" spans="1:11">
      <c r="A344" t="s">
        <v>2048</v>
      </c>
      <c r="B344" t="s">
        <v>3496</v>
      </c>
      <c r="D344">
        <v>1.7587999999999999</v>
      </c>
      <c r="E344" s="264"/>
      <c r="F344" s="258">
        <v>43007</v>
      </c>
      <c r="J344" t="b">
        <f t="shared" si="5"/>
        <v>0</v>
      </c>
      <c r="K344" s="169" t="b">
        <v>0</v>
      </c>
    </row>
    <row r="345" spans="1:11">
      <c r="A345" t="s">
        <v>536</v>
      </c>
      <c r="B345" t="s">
        <v>3496</v>
      </c>
      <c r="D345">
        <v>1.9094</v>
      </c>
      <c r="E345" s="264"/>
      <c r="F345" s="258">
        <v>43007</v>
      </c>
      <c r="J345" t="b">
        <f t="shared" si="5"/>
        <v>0</v>
      </c>
      <c r="K345" s="169" t="b">
        <v>0</v>
      </c>
    </row>
    <row r="346" spans="1:11">
      <c r="A346" t="s">
        <v>1176</v>
      </c>
      <c r="B346" t="s">
        <v>3496</v>
      </c>
      <c r="D346">
        <v>1.361</v>
      </c>
      <c r="E346" s="264"/>
      <c r="F346" s="258">
        <v>43007</v>
      </c>
      <c r="J346" t="b">
        <f t="shared" si="5"/>
        <v>0</v>
      </c>
      <c r="K346" s="169" t="b">
        <v>0</v>
      </c>
    </row>
    <row r="347" spans="1:11">
      <c r="A347" t="s">
        <v>1944</v>
      </c>
      <c r="B347" t="s">
        <v>3498</v>
      </c>
      <c r="D347">
        <v>2.0188999999999999</v>
      </c>
      <c r="E347" s="264"/>
      <c r="F347" s="258">
        <v>43007</v>
      </c>
      <c r="J347" t="b">
        <f t="shared" si="5"/>
        <v>0</v>
      </c>
      <c r="K347" s="169" t="b">
        <v>0</v>
      </c>
    </row>
    <row r="348" spans="1:11">
      <c r="A348" t="s">
        <v>931</v>
      </c>
      <c r="B348" t="s">
        <v>3498</v>
      </c>
      <c r="D348">
        <v>2.0261</v>
      </c>
      <c r="E348" s="264"/>
      <c r="F348" s="258">
        <v>43007</v>
      </c>
      <c r="J348" t="b">
        <f t="shared" si="5"/>
        <v>0</v>
      </c>
      <c r="K348" s="169" t="b">
        <v>0</v>
      </c>
    </row>
    <row r="349" spans="1:11">
      <c r="A349" t="s">
        <v>377</v>
      </c>
      <c r="B349" t="s">
        <v>3498</v>
      </c>
      <c r="D349">
        <v>1.7052</v>
      </c>
      <c r="E349" s="264"/>
      <c r="F349" s="258">
        <v>43007</v>
      </c>
      <c r="J349" t="b">
        <f t="shared" si="5"/>
        <v>0</v>
      </c>
      <c r="K349" s="169" t="b">
        <v>0</v>
      </c>
    </row>
    <row r="350" spans="1:11">
      <c r="A350" t="s">
        <v>1274</v>
      </c>
      <c r="B350" t="s">
        <v>3498</v>
      </c>
      <c r="D350">
        <v>1.8093999999999999</v>
      </c>
      <c r="E350" s="264"/>
      <c r="F350" s="258">
        <v>43007</v>
      </c>
      <c r="J350" t="b">
        <f t="shared" si="5"/>
        <v>0</v>
      </c>
      <c r="K350" s="169" t="b">
        <v>0</v>
      </c>
    </row>
    <row r="351" spans="1:11">
      <c r="A351" t="s">
        <v>1822</v>
      </c>
      <c r="B351" t="s">
        <v>3499</v>
      </c>
      <c r="D351">
        <v>0.83330000000000004</v>
      </c>
      <c r="E351" s="264"/>
      <c r="F351" s="258">
        <v>43007</v>
      </c>
      <c r="J351" t="b">
        <f t="shared" si="5"/>
        <v>0</v>
      </c>
      <c r="K351" s="169" t="b">
        <v>0</v>
      </c>
    </row>
    <row r="352" spans="1:11">
      <c r="A352" t="s">
        <v>928</v>
      </c>
      <c r="B352" t="s">
        <v>3499</v>
      </c>
      <c r="D352">
        <v>1.7698</v>
      </c>
      <c r="E352" s="264"/>
      <c r="F352" s="258">
        <v>43007</v>
      </c>
      <c r="J352" t="b">
        <f t="shared" si="5"/>
        <v>0</v>
      </c>
      <c r="K352" s="169" t="b">
        <v>0</v>
      </c>
    </row>
    <row r="353" spans="1:11">
      <c r="A353" t="s">
        <v>2027</v>
      </c>
      <c r="B353" t="s">
        <v>3499</v>
      </c>
      <c r="D353">
        <v>0.94159999999999999</v>
      </c>
      <c r="E353" s="264"/>
      <c r="F353" s="258">
        <v>43007</v>
      </c>
      <c r="J353" t="b">
        <f t="shared" si="5"/>
        <v>0</v>
      </c>
      <c r="K353" s="169" t="b">
        <v>0</v>
      </c>
    </row>
    <row r="354" spans="1:11">
      <c r="A354" t="s">
        <v>412</v>
      </c>
      <c r="B354" t="s">
        <v>3499</v>
      </c>
      <c r="E354" s="264" t="s">
        <v>3500</v>
      </c>
      <c r="F354" s="258">
        <v>43007</v>
      </c>
      <c r="J354" t="b">
        <f t="shared" si="5"/>
        <v>0</v>
      </c>
      <c r="K354" s="169" t="b">
        <v>0</v>
      </c>
    </row>
    <row r="355" spans="1:11">
      <c r="A355" t="s">
        <v>302</v>
      </c>
      <c r="B355" t="s">
        <v>3501</v>
      </c>
      <c r="D355">
        <v>1.7436</v>
      </c>
      <c r="E355" s="264"/>
      <c r="F355" s="258">
        <v>43008</v>
      </c>
      <c r="J355" t="b">
        <f t="shared" si="5"/>
        <v>0</v>
      </c>
      <c r="K355" s="169" t="b">
        <v>0</v>
      </c>
    </row>
    <row r="356" spans="1:11">
      <c r="A356" t="s">
        <v>490</v>
      </c>
      <c r="B356" t="s">
        <v>3501</v>
      </c>
      <c r="D356">
        <v>1.7554000000000001</v>
      </c>
      <c r="E356" s="264" t="s">
        <v>3424</v>
      </c>
      <c r="F356" s="258">
        <v>43008</v>
      </c>
      <c r="J356" t="b">
        <f t="shared" si="5"/>
        <v>0</v>
      </c>
      <c r="K356" s="169" t="b">
        <v>0</v>
      </c>
    </row>
    <row r="357" spans="1:11">
      <c r="A357" t="s">
        <v>2010</v>
      </c>
      <c r="B357" t="s">
        <v>3501</v>
      </c>
      <c r="D357">
        <v>0.68400000000000005</v>
      </c>
      <c r="E357" s="264" t="s">
        <v>3424</v>
      </c>
      <c r="F357" s="258">
        <v>43008</v>
      </c>
      <c r="J357" t="b">
        <f t="shared" si="5"/>
        <v>0</v>
      </c>
      <c r="K357" s="169" t="b">
        <v>0</v>
      </c>
    </row>
    <row r="358" spans="1:11">
      <c r="A358" t="s">
        <v>1734</v>
      </c>
      <c r="B358" t="s">
        <v>3501</v>
      </c>
      <c r="D358">
        <v>0.6512</v>
      </c>
      <c r="E358" s="264" t="s">
        <v>3424</v>
      </c>
      <c r="F358" s="258">
        <v>43008</v>
      </c>
      <c r="J358" t="b">
        <f t="shared" si="5"/>
        <v>0</v>
      </c>
      <c r="K358" s="169" t="b">
        <v>0</v>
      </c>
    </row>
    <row r="359" spans="1:11">
      <c r="A359" t="s">
        <v>776</v>
      </c>
      <c r="B359" t="s">
        <v>3502</v>
      </c>
      <c r="D359">
        <v>1.9468000000000001</v>
      </c>
      <c r="E359" s="264"/>
      <c r="F359" s="258">
        <v>43010</v>
      </c>
      <c r="J359" t="b">
        <f t="shared" si="5"/>
        <v>0</v>
      </c>
      <c r="K359" s="169" t="b">
        <v>0</v>
      </c>
    </row>
    <row r="360" spans="1:11">
      <c r="A360" t="s">
        <v>1974</v>
      </c>
      <c r="B360" t="s">
        <v>3502</v>
      </c>
      <c r="D360">
        <v>1.2876000000000001</v>
      </c>
      <c r="E360" s="264"/>
      <c r="F360" s="258">
        <v>43010</v>
      </c>
      <c r="J360" t="b">
        <f t="shared" si="5"/>
        <v>0</v>
      </c>
      <c r="K360" s="169" t="b">
        <v>0</v>
      </c>
    </row>
    <row r="361" spans="1:11">
      <c r="A361" t="s">
        <v>395</v>
      </c>
      <c r="B361" t="s">
        <v>3502</v>
      </c>
      <c r="E361" s="264" t="s">
        <v>3497</v>
      </c>
      <c r="F361" s="258">
        <v>43010</v>
      </c>
      <c r="J361" t="b">
        <f t="shared" si="5"/>
        <v>0</v>
      </c>
      <c r="K361" s="169" t="b">
        <v>0</v>
      </c>
    </row>
    <row r="362" spans="1:11">
      <c r="A362" t="s">
        <v>1888</v>
      </c>
      <c r="B362" t="s">
        <v>3502</v>
      </c>
      <c r="D362">
        <v>1.4899</v>
      </c>
      <c r="E362" s="264"/>
      <c r="F362" s="258">
        <v>43010</v>
      </c>
      <c r="J362" t="b">
        <f t="shared" si="5"/>
        <v>0</v>
      </c>
      <c r="K362" s="169" t="b">
        <v>0</v>
      </c>
    </row>
    <row r="363" spans="1:11">
      <c r="A363" t="s">
        <v>1652</v>
      </c>
      <c r="B363" t="s">
        <v>3503</v>
      </c>
      <c r="D363">
        <v>1.0217000000000001</v>
      </c>
      <c r="E363" s="264"/>
      <c r="F363" s="258">
        <v>43010</v>
      </c>
      <c r="J363" t="b">
        <f t="shared" si="5"/>
        <v>0</v>
      </c>
      <c r="K363" s="169" t="b">
        <v>0</v>
      </c>
    </row>
    <row r="364" spans="1:11">
      <c r="A364" t="s">
        <v>2039</v>
      </c>
      <c r="B364" t="s">
        <v>3503</v>
      </c>
      <c r="D364">
        <v>1.0169999999999999</v>
      </c>
      <c r="E364" s="264"/>
      <c r="F364" s="258">
        <v>43010</v>
      </c>
      <c r="J364" t="b">
        <f t="shared" si="5"/>
        <v>0</v>
      </c>
      <c r="K364" s="169" t="b">
        <v>0</v>
      </c>
    </row>
    <row r="365" spans="1:11">
      <c r="A365" t="s">
        <v>896</v>
      </c>
      <c r="B365" t="s">
        <v>3503</v>
      </c>
      <c r="D365">
        <v>1.8418000000000001</v>
      </c>
      <c r="E365" s="264"/>
      <c r="F365" s="258">
        <v>43010</v>
      </c>
      <c r="J365" t="b">
        <f t="shared" si="5"/>
        <v>0</v>
      </c>
      <c r="K365" s="169" t="b">
        <v>0</v>
      </c>
    </row>
    <row r="366" spans="1:11">
      <c r="A366" t="s">
        <v>515</v>
      </c>
      <c r="B366" t="s">
        <v>3503</v>
      </c>
      <c r="E366" s="264" t="s">
        <v>3497</v>
      </c>
      <c r="F366" s="258">
        <v>43010</v>
      </c>
      <c r="J366" t="b">
        <f t="shared" si="5"/>
        <v>0</v>
      </c>
      <c r="K366" s="169" t="b">
        <v>0</v>
      </c>
    </row>
    <row r="367" spans="1:11">
      <c r="A367" t="s">
        <v>307</v>
      </c>
      <c r="B367" t="s">
        <v>3504</v>
      </c>
      <c r="D367">
        <v>1.7279</v>
      </c>
      <c r="E367" s="264"/>
      <c r="F367" s="258">
        <v>43010</v>
      </c>
      <c r="J367" t="b">
        <f t="shared" si="5"/>
        <v>0</v>
      </c>
      <c r="K367" s="169" t="b">
        <v>0</v>
      </c>
    </row>
    <row r="368" spans="1:11">
      <c r="A368" t="s">
        <v>898</v>
      </c>
      <c r="B368" t="s">
        <v>3504</v>
      </c>
      <c r="D368">
        <v>1.9182999999999999</v>
      </c>
      <c r="E368" s="264"/>
      <c r="F368" s="258">
        <v>43010</v>
      </c>
      <c r="J368" t="b">
        <f t="shared" si="5"/>
        <v>0</v>
      </c>
      <c r="K368" s="169" t="b">
        <v>0</v>
      </c>
    </row>
    <row r="369" spans="1:11">
      <c r="A369" t="s">
        <v>2035</v>
      </c>
      <c r="B369" t="s">
        <v>3504</v>
      </c>
      <c r="D369">
        <v>1.6711</v>
      </c>
      <c r="E369" s="264"/>
      <c r="F369" s="258">
        <v>43010</v>
      </c>
      <c r="J369" t="b">
        <f t="shared" si="5"/>
        <v>0</v>
      </c>
      <c r="K369" s="169" t="b">
        <v>0</v>
      </c>
    </row>
    <row r="370" spans="1:11">
      <c r="A370" t="s">
        <v>1747</v>
      </c>
      <c r="B370" t="s">
        <v>3504</v>
      </c>
      <c r="D370">
        <v>1.6654</v>
      </c>
      <c r="E370" s="264"/>
      <c r="F370" s="258">
        <v>43010</v>
      </c>
      <c r="J370" t="b">
        <f t="shared" si="5"/>
        <v>0</v>
      </c>
      <c r="K370" s="169" t="b">
        <v>0</v>
      </c>
    </row>
    <row r="371" spans="1:11">
      <c r="A371" t="s">
        <v>488</v>
      </c>
      <c r="B371" t="s">
        <v>3505</v>
      </c>
      <c r="D371">
        <v>2.0049000000000001</v>
      </c>
      <c r="E371" s="264"/>
      <c r="F371" s="258">
        <v>43010</v>
      </c>
      <c r="J371" t="b">
        <f t="shared" si="5"/>
        <v>0</v>
      </c>
      <c r="K371" s="169" t="b">
        <v>0</v>
      </c>
    </row>
    <row r="372" spans="1:11">
      <c r="A372" t="s">
        <v>2031</v>
      </c>
      <c r="B372" t="s">
        <v>3505</v>
      </c>
      <c r="D372">
        <v>1.0404</v>
      </c>
      <c r="E372" s="264"/>
      <c r="F372" s="258">
        <v>43010</v>
      </c>
      <c r="J372" t="b">
        <f t="shared" si="5"/>
        <v>0</v>
      </c>
      <c r="K372" s="169" t="b">
        <v>0</v>
      </c>
    </row>
    <row r="373" spans="1:11">
      <c r="A373" t="s">
        <v>1853</v>
      </c>
      <c r="B373" t="s">
        <v>3505</v>
      </c>
      <c r="D373">
        <v>1.2847</v>
      </c>
      <c r="E373" s="264"/>
      <c r="F373" s="258">
        <v>43010</v>
      </c>
      <c r="J373" t="b">
        <f t="shared" si="5"/>
        <v>0</v>
      </c>
      <c r="K373" s="169" t="b">
        <v>0</v>
      </c>
    </row>
    <row r="374" spans="1:11">
      <c r="A374" t="s">
        <v>404</v>
      </c>
      <c r="B374" t="s">
        <v>3505</v>
      </c>
      <c r="D374">
        <v>1.0566</v>
      </c>
      <c r="E374" s="264"/>
      <c r="F374" s="258">
        <v>43010</v>
      </c>
      <c r="J374" t="b">
        <f t="shared" si="5"/>
        <v>0</v>
      </c>
      <c r="K374" s="169" t="b">
        <v>0</v>
      </c>
    </row>
    <row r="375" spans="1:11">
      <c r="A375" t="s">
        <v>903</v>
      </c>
      <c r="B375" t="s">
        <v>3506</v>
      </c>
      <c r="D375">
        <v>1.7898000000000001</v>
      </c>
      <c r="E375" s="264"/>
      <c r="F375" s="258">
        <v>43010</v>
      </c>
      <c r="J375" t="b">
        <f t="shared" si="5"/>
        <v>0</v>
      </c>
      <c r="K375" s="169" t="b">
        <v>0</v>
      </c>
    </row>
    <row r="376" spans="1:11">
      <c r="A376" t="s">
        <v>2029</v>
      </c>
      <c r="B376" t="s">
        <v>3506</v>
      </c>
      <c r="E376" t="s">
        <v>3489</v>
      </c>
      <c r="F376" s="258">
        <v>43010</v>
      </c>
      <c r="J376" t="b">
        <f t="shared" si="5"/>
        <v>0</v>
      </c>
      <c r="K376" s="169" t="b">
        <v>0</v>
      </c>
    </row>
    <row r="377" spans="1:11">
      <c r="A377" t="s">
        <v>1897</v>
      </c>
      <c r="B377" t="s">
        <v>3506</v>
      </c>
      <c r="D377">
        <v>0.87609999999999999</v>
      </c>
      <c r="E377"/>
      <c r="F377" s="258">
        <v>43010</v>
      </c>
      <c r="J377" t="b">
        <f t="shared" si="5"/>
        <v>0</v>
      </c>
      <c r="K377" s="169" t="b">
        <v>0</v>
      </c>
    </row>
    <row r="378" spans="1:11">
      <c r="A378" t="s">
        <v>366</v>
      </c>
      <c r="B378" t="s">
        <v>3506</v>
      </c>
      <c r="D378" s="257">
        <v>1.3551</v>
      </c>
      <c r="E378"/>
      <c r="F378" s="258">
        <v>43010</v>
      </c>
      <c r="J378" t="b">
        <f t="shared" si="5"/>
        <v>0</v>
      </c>
      <c r="K378" s="169" t="b">
        <v>0</v>
      </c>
    </row>
    <row r="379" spans="1:11">
      <c r="A379" t="s">
        <v>1856</v>
      </c>
      <c r="B379" t="s">
        <v>3507</v>
      </c>
      <c r="D379" s="259">
        <v>1.56</v>
      </c>
      <c r="E379"/>
      <c r="F379" s="258">
        <v>43010</v>
      </c>
      <c r="J379" t="b">
        <f t="shared" si="5"/>
        <v>0</v>
      </c>
      <c r="K379" s="169" t="b">
        <v>0</v>
      </c>
    </row>
    <row r="380" spans="1:11">
      <c r="A380" t="s">
        <v>436</v>
      </c>
      <c r="B380" t="s">
        <v>3507</v>
      </c>
      <c r="D380" s="257">
        <v>1.9032</v>
      </c>
      <c r="E380"/>
      <c r="F380" s="258">
        <v>43010</v>
      </c>
      <c r="J380" t="b">
        <f t="shared" si="5"/>
        <v>0</v>
      </c>
      <c r="K380" s="169" t="b">
        <v>0</v>
      </c>
    </row>
    <row r="381" spans="1:11">
      <c r="A381" t="s">
        <v>1586</v>
      </c>
      <c r="B381" t="s">
        <v>3507</v>
      </c>
      <c r="D381" s="259">
        <v>1.571</v>
      </c>
      <c r="E381"/>
      <c r="F381" s="258">
        <v>43010</v>
      </c>
      <c r="J381" t="b">
        <f t="shared" si="5"/>
        <v>0</v>
      </c>
      <c r="K381" s="169" t="b">
        <v>0</v>
      </c>
    </row>
    <row r="382" spans="1:11">
      <c r="A382" t="s">
        <v>475</v>
      </c>
      <c r="B382" t="s">
        <v>3507</v>
      </c>
      <c r="D382" s="257">
        <v>1.8895999999999999</v>
      </c>
      <c r="E382"/>
      <c r="F382" s="258">
        <v>43010</v>
      </c>
      <c r="J382" t="b">
        <f t="shared" si="5"/>
        <v>0</v>
      </c>
      <c r="K382" s="169" t="b">
        <v>0</v>
      </c>
    </row>
    <row r="383" spans="1:11">
      <c r="A383" t="s">
        <v>740</v>
      </c>
      <c r="B383" t="s">
        <v>3508</v>
      </c>
      <c r="D383" s="257">
        <v>1.7884</v>
      </c>
      <c r="E383"/>
      <c r="F383" s="258">
        <v>43010</v>
      </c>
      <c r="J383" t="b">
        <f t="shared" si="5"/>
        <v>0</v>
      </c>
      <c r="K383" s="169" t="b">
        <v>0</v>
      </c>
    </row>
    <row r="384" spans="1:11">
      <c r="A384" t="s">
        <v>791</v>
      </c>
      <c r="B384" t="s">
        <v>3508</v>
      </c>
      <c r="D384" s="257">
        <v>1.9824999999999999</v>
      </c>
      <c r="E384"/>
      <c r="F384" s="258">
        <v>43010</v>
      </c>
      <c r="J384" t="b">
        <f t="shared" si="5"/>
        <v>0</v>
      </c>
      <c r="K384" s="169" t="b">
        <v>0</v>
      </c>
    </row>
    <row r="385" spans="1:11">
      <c r="A385" t="s">
        <v>1875</v>
      </c>
      <c r="B385" t="s">
        <v>3508</v>
      </c>
      <c r="D385" s="257">
        <v>1.2042999999999999</v>
      </c>
      <c r="E385"/>
      <c r="F385" s="258">
        <v>43010</v>
      </c>
      <c r="J385" t="b">
        <f t="shared" si="5"/>
        <v>0</v>
      </c>
      <c r="K385" s="169" t="b">
        <v>0</v>
      </c>
    </row>
    <row r="386" spans="1:11">
      <c r="A386" t="s">
        <v>1568</v>
      </c>
      <c r="B386" t="s">
        <v>3508</v>
      </c>
      <c r="D386" s="257">
        <v>1.4819</v>
      </c>
      <c r="E386"/>
      <c r="F386" s="258">
        <v>43010</v>
      </c>
      <c r="J386" t="b">
        <f t="shared" si="5"/>
        <v>0</v>
      </c>
      <c r="K386" s="169" t="b">
        <v>0</v>
      </c>
    </row>
    <row r="387" spans="1:11">
      <c r="A387" t="s">
        <v>804</v>
      </c>
      <c r="B387" t="s">
        <v>3509</v>
      </c>
      <c r="D387" s="257">
        <v>1.8893</v>
      </c>
      <c r="E387"/>
      <c r="F387" s="258">
        <v>43010</v>
      </c>
      <c r="J387" t="b">
        <f t="shared" ref="J387:J450" si="6">COUNTIF($A$3:$A$676, A387)&gt;1</f>
        <v>0</v>
      </c>
      <c r="K387" s="169" t="b">
        <v>0</v>
      </c>
    </row>
    <row r="388" spans="1:11">
      <c r="A388" t="s">
        <v>1797</v>
      </c>
      <c r="B388" t="s">
        <v>3509</v>
      </c>
      <c r="D388" s="257">
        <v>1.2484</v>
      </c>
      <c r="E388"/>
      <c r="F388" s="258">
        <v>43010</v>
      </c>
      <c r="J388" t="b">
        <f t="shared" si="6"/>
        <v>0</v>
      </c>
      <c r="K388" s="169" t="b">
        <v>0</v>
      </c>
    </row>
    <row r="389" spans="1:11">
      <c r="A389" t="s">
        <v>1761</v>
      </c>
      <c r="B389" t="s">
        <v>3509</v>
      </c>
      <c r="D389" s="257">
        <v>1.2491000000000001</v>
      </c>
      <c r="E389"/>
      <c r="F389" s="258">
        <v>43010</v>
      </c>
      <c r="J389" t="b">
        <f t="shared" si="6"/>
        <v>0</v>
      </c>
      <c r="K389" s="169" t="b">
        <v>0</v>
      </c>
    </row>
    <row r="390" spans="1:11">
      <c r="A390" t="s">
        <v>522</v>
      </c>
      <c r="B390" t="s">
        <v>3509</v>
      </c>
      <c r="D390" s="257">
        <v>1.8621000000000001</v>
      </c>
      <c r="E390"/>
      <c r="F390" s="258">
        <v>43010</v>
      </c>
      <c r="J390" t="b">
        <f t="shared" si="6"/>
        <v>0</v>
      </c>
      <c r="K390" s="169" t="b">
        <v>0</v>
      </c>
    </row>
    <row r="391" spans="1:11">
      <c r="A391" t="s">
        <v>1433</v>
      </c>
      <c r="B391" t="s">
        <v>3510</v>
      </c>
      <c r="D391" s="257">
        <v>1.3632</v>
      </c>
      <c r="E391"/>
      <c r="F391" s="258">
        <v>43010</v>
      </c>
      <c r="J391" t="b">
        <f t="shared" si="6"/>
        <v>0</v>
      </c>
      <c r="K391" s="169" t="b">
        <v>0</v>
      </c>
    </row>
    <row r="392" spans="1:11">
      <c r="A392" t="s">
        <v>1852</v>
      </c>
      <c r="B392" t="s">
        <v>3510</v>
      </c>
      <c r="D392" s="257">
        <v>1.3654999999999999</v>
      </c>
      <c r="E392"/>
      <c r="F392" s="258">
        <v>43010</v>
      </c>
      <c r="J392" t="b">
        <f t="shared" si="6"/>
        <v>0</v>
      </c>
      <c r="K392" s="169" t="b">
        <v>0</v>
      </c>
    </row>
    <row r="393" spans="1:11">
      <c r="A393" t="s">
        <v>504</v>
      </c>
      <c r="B393" t="s">
        <v>3510</v>
      </c>
      <c r="D393" s="257">
        <v>1.9524999999999999</v>
      </c>
      <c r="E393"/>
      <c r="F393" s="258">
        <v>43010</v>
      </c>
      <c r="J393" t="b">
        <f t="shared" si="6"/>
        <v>0</v>
      </c>
      <c r="K393" s="169" t="b">
        <v>0</v>
      </c>
    </row>
    <row r="394" spans="1:11">
      <c r="A394" t="s">
        <v>351</v>
      </c>
      <c r="B394" t="s">
        <v>3510</v>
      </c>
      <c r="D394" s="257">
        <v>0.43190000000000001</v>
      </c>
      <c r="E394" t="s">
        <v>3497</v>
      </c>
      <c r="F394" s="258">
        <v>43010</v>
      </c>
      <c r="J394" t="b">
        <f t="shared" si="6"/>
        <v>0</v>
      </c>
      <c r="K394" s="169" t="b">
        <v>0</v>
      </c>
    </row>
    <row r="395" spans="1:11">
      <c r="A395" t="s">
        <v>2025</v>
      </c>
      <c r="B395" t="s">
        <v>3511</v>
      </c>
      <c r="D395" s="259">
        <v>0.995</v>
      </c>
      <c r="E395"/>
      <c r="F395" s="258">
        <v>43010</v>
      </c>
      <c r="J395" t="b">
        <f t="shared" si="6"/>
        <v>0</v>
      </c>
      <c r="K395" s="169" t="b">
        <v>0</v>
      </c>
    </row>
    <row r="396" spans="1:11">
      <c r="A396" t="s">
        <v>1866</v>
      </c>
      <c r="B396" t="s">
        <v>3511</v>
      </c>
      <c r="D396" s="257">
        <v>0.99180000000000001</v>
      </c>
      <c r="E396"/>
      <c r="F396" s="258">
        <v>43010</v>
      </c>
      <c r="J396" t="b">
        <f t="shared" si="6"/>
        <v>0</v>
      </c>
      <c r="K396" s="169" t="b">
        <v>0</v>
      </c>
    </row>
    <row r="397" spans="1:11">
      <c r="A397" t="s">
        <v>432</v>
      </c>
      <c r="B397" t="s">
        <v>3511</v>
      </c>
      <c r="D397" s="257">
        <v>1.8146</v>
      </c>
      <c r="E397"/>
      <c r="F397" s="258">
        <v>43010</v>
      </c>
      <c r="J397" t="b">
        <f t="shared" si="6"/>
        <v>0</v>
      </c>
      <c r="K397" s="169" t="b">
        <v>0</v>
      </c>
    </row>
    <row r="398" spans="1:11">
      <c r="A398" t="s">
        <v>331</v>
      </c>
      <c r="B398" t="s">
        <v>3511</v>
      </c>
      <c r="D398" s="257">
        <v>0</v>
      </c>
      <c r="E398" t="s">
        <v>3512</v>
      </c>
      <c r="F398" s="258">
        <v>43010</v>
      </c>
      <c r="J398" t="b">
        <f t="shared" si="6"/>
        <v>0</v>
      </c>
      <c r="K398" s="169" t="b">
        <v>0</v>
      </c>
    </row>
    <row r="399" spans="1:11">
      <c r="A399" t="s">
        <v>935</v>
      </c>
      <c r="B399" t="s">
        <v>3513</v>
      </c>
      <c r="D399" s="257">
        <v>1.9655</v>
      </c>
      <c r="E399"/>
      <c r="F399" s="258">
        <v>43010</v>
      </c>
      <c r="J399" t="b">
        <f t="shared" si="6"/>
        <v>0</v>
      </c>
      <c r="K399" s="169" t="b">
        <v>0</v>
      </c>
    </row>
    <row r="400" spans="1:11">
      <c r="A400" t="s">
        <v>1988</v>
      </c>
      <c r="B400" t="s">
        <v>3513</v>
      </c>
      <c r="D400" s="257">
        <v>1.0947</v>
      </c>
      <c r="E400"/>
      <c r="F400" s="258">
        <v>43010</v>
      </c>
      <c r="J400" t="b">
        <f t="shared" si="6"/>
        <v>0</v>
      </c>
      <c r="K400" s="169" t="b">
        <v>0</v>
      </c>
    </row>
    <row r="401" spans="1:11">
      <c r="A401" t="s">
        <v>1792</v>
      </c>
      <c r="B401" t="s">
        <v>3513</v>
      </c>
      <c r="D401" s="257">
        <v>0.92730000000000001</v>
      </c>
      <c r="E401" t="s">
        <v>3424</v>
      </c>
      <c r="F401" s="258">
        <v>43010</v>
      </c>
      <c r="J401" t="b">
        <f t="shared" si="6"/>
        <v>0</v>
      </c>
      <c r="K401" s="169" t="b">
        <v>0</v>
      </c>
    </row>
    <row r="402" spans="1:11">
      <c r="A402" t="s">
        <v>362</v>
      </c>
      <c r="B402" t="s">
        <v>3513</v>
      </c>
      <c r="D402" s="259">
        <v>1.8240000000000001</v>
      </c>
      <c r="E402"/>
      <c r="F402" s="258">
        <v>43010</v>
      </c>
      <c r="J402" t="b">
        <f t="shared" si="6"/>
        <v>0</v>
      </c>
      <c r="K402" s="169" t="b">
        <v>0</v>
      </c>
    </row>
    <row r="403" spans="1:11">
      <c r="A403" t="s">
        <v>719</v>
      </c>
      <c r="B403" t="s">
        <v>3514</v>
      </c>
      <c r="D403" s="257">
        <v>1.9601999999999999</v>
      </c>
      <c r="E403"/>
      <c r="F403" s="258">
        <v>43010</v>
      </c>
      <c r="J403" t="b">
        <f t="shared" si="6"/>
        <v>0</v>
      </c>
      <c r="K403" s="169" t="b">
        <v>0</v>
      </c>
    </row>
    <row r="404" spans="1:11">
      <c r="A404" t="s">
        <v>1889</v>
      </c>
      <c r="B404" t="s">
        <v>3514</v>
      </c>
      <c r="D404" s="257">
        <v>1.7174</v>
      </c>
      <c r="E404"/>
      <c r="F404" s="258">
        <v>43010</v>
      </c>
      <c r="J404" t="b">
        <f t="shared" si="6"/>
        <v>0</v>
      </c>
      <c r="K404" s="169" t="b">
        <v>0</v>
      </c>
    </row>
    <row r="405" spans="1:11">
      <c r="A405" t="s">
        <v>1760</v>
      </c>
      <c r="B405" t="s">
        <v>3514</v>
      </c>
      <c r="D405" s="257">
        <v>1.6564000000000001</v>
      </c>
      <c r="E405"/>
      <c r="F405" s="258">
        <v>43010</v>
      </c>
      <c r="J405" t="b">
        <f t="shared" si="6"/>
        <v>0</v>
      </c>
      <c r="K405" s="169" t="b">
        <v>0</v>
      </c>
    </row>
    <row r="406" spans="1:11">
      <c r="A406" t="s">
        <v>316</v>
      </c>
      <c r="B406" t="s">
        <v>3514</v>
      </c>
      <c r="D406" s="257"/>
      <c r="E406" t="s">
        <v>3515</v>
      </c>
      <c r="F406" s="258">
        <v>43010</v>
      </c>
      <c r="J406" t="b">
        <f t="shared" si="6"/>
        <v>0</v>
      </c>
      <c r="K406" s="169" t="b">
        <v>0</v>
      </c>
    </row>
    <row r="407" spans="1:11">
      <c r="A407" t="s">
        <v>2003</v>
      </c>
      <c r="B407" t="s">
        <v>3516</v>
      </c>
      <c r="D407" s="257">
        <v>1.1167</v>
      </c>
      <c r="E407"/>
      <c r="F407" s="258">
        <v>43010</v>
      </c>
      <c r="J407" t="b">
        <f t="shared" si="6"/>
        <v>0</v>
      </c>
      <c r="K407" s="169" t="b">
        <v>0</v>
      </c>
    </row>
    <row r="408" spans="1:11">
      <c r="A408" t="s">
        <v>1057</v>
      </c>
      <c r="B408" t="s">
        <v>3516</v>
      </c>
      <c r="D408" s="257">
        <v>1.8827</v>
      </c>
      <c r="E408"/>
      <c r="F408" s="258">
        <v>43010</v>
      </c>
      <c r="J408" t="b">
        <f t="shared" si="6"/>
        <v>0</v>
      </c>
      <c r="K408" s="169" t="b">
        <v>0</v>
      </c>
    </row>
    <row r="409" spans="1:11">
      <c r="A409" t="s">
        <v>1023</v>
      </c>
      <c r="B409" t="s">
        <v>3516</v>
      </c>
      <c r="D409" s="257">
        <v>0.79290000000000005</v>
      </c>
      <c r="E409"/>
      <c r="F409" s="258">
        <v>43010</v>
      </c>
      <c r="J409" t="b">
        <f t="shared" si="6"/>
        <v>0</v>
      </c>
      <c r="K409" s="169" t="b">
        <v>0</v>
      </c>
    </row>
    <row r="410" spans="1:11">
      <c r="A410" t="s">
        <v>1985</v>
      </c>
      <c r="B410" t="s">
        <v>3516</v>
      </c>
      <c r="D410" s="257">
        <v>1.0561</v>
      </c>
      <c r="E410"/>
      <c r="F410" s="258">
        <v>43010</v>
      </c>
      <c r="J410" t="b">
        <f t="shared" si="6"/>
        <v>0</v>
      </c>
      <c r="K410" s="169" t="b">
        <v>0</v>
      </c>
    </row>
    <row r="411" spans="1:11">
      <c r="A411" t="s">
        <v>1775</v>
      </c>
      <c r="B411" t="s">
        <v>3517</v>
      </c>
      <c r="D411" s="257">
        <v>1.2171000000000001</v>
      </c>
      <c r="E411"/>
      <c r="F411" s="258">
        <v>43010</v>
      </c>
      <c r="J411" t="b">
        <f t="shared" si="6"/>
        <v>0</v>
      </c>
      <c r="K411" s="169" t="b">
        <v>0</v>
      </c>
    </row>
    <row r="412" spans="1:11">
      <c r="A412" t="s">
        <v>774</v>
      </c>
      <c r="B412" t="s">
        <v>3517</v>
      </c>
      <c r="D412" s="257">
        <v>1.8496999999999999</v>
      </c>
      <c r="E412"/>
      <c r="F412" s="258">
        <v>43010</v>
      </c>
      <c r="J412" t="b">
        <f t="shared" si="6"/>
        <v>0</v>
      </c>
      <c r="K412" s="169" t="b">
        <v>0</v>
      </c>
    </row>
    <row r="413" spans="1:11">
      <c r="A413" t="s">
        <v>1923</v>
      </c>
      <c r="B413" t="s">
        <v>3517</v>
      </c>
      <c r="D413" s="257">
        <v>1.1896</v>
      </c>
      <c r="E413"/>
      <c r="F413" s="258">
        <v>43010</v>
      </c>
      <c r="J413" t="b">
        <f t="shared" si="6"/>
        <v>0</v>
      </c>
      <c r="K413" s="169" t="b">
        <v>0</v>
      </c>
    </row>
    <row r="414" spans="1:11">
      <c r="A414" t="s">
        <v>303</v>
      </c>
      <c r="B414" t="s">
        <v>3517</v>
      </c>
      <c r="D414" s="257">
        <v>0.62509999999999999</v>
      </c>
      <c r="E414"/>
      <c r="F414" s="258">
        <v>43010</v>
      </c>
      <c r="J414" t="b">
        <f t="shared" si="6"/>
        <v>0</v>
      </c>
      <c r="K414" s="169" t="b">
        <v>0</v>
      </c>
    </row>
    <row r="415" spans="1:11">
      <c r="A415" t="s">
        <v>1919</v>
      </c>
      <c r="B415" t="s">
        <v>3518</v>
      </c>
      <c r="D415" s="259">
        <v>1.544</v>
      </c>
      <c r="E415"/>
      <c r="F415" s="258">
        <v>43010</v>
      </c>
      <c r="J415" t="b">
        <f t="shared" si="6"/>
        <v>0</v>
      </c>
      <c r="K415" s="169" t="b">
        <v>0</v>
      </c>
    </row>
    <row r="416" spans="1:11">
      <c r="A416" t="s">
        <v>411</v>
      </c>
      <c r="B416" t="s">
        <v>3518</v>
      </c>
      <c r="D416" s="257">
        <v>1.9579</v>
      </c>
      <c r="E416"/>
      <c r="F416" s="258">
        <v>43010</v>
      </c>
      <c r="J416" t="b">
        <f t="shared" si="6"/>
        <v>0</v>
      </c>
      <c r="K416" s="169" t="b">
        <v>0</v>
      </c>
    </row>
    <row r="417" spans="1:11">
      <c r="A417" t="s">
        <v>1978</v>
      </c>
      <c r="B417" t="s">
        <v>3518</v>
      </c>
      <c r="D417" s="257">
        <v>1.7161999999999999</v>
      </c>
      <c r="E417"/>
      <c r="F417" s="258">
        <v>43010</v>
      </c>
      <c r="J417" t="b">
        <f t="shared" si="6"/>
        <v>0</v>
      </c>
      <c r="K417" s="169" t="b">
        <v>0</v>
      </c>
    </row>
    <row r="418" spans="1:11">
      <c r="A418" t="s">
        <v>530</v>
      </c>
      <c r="B418" t="s">
        <v>3518</v>
      </c>
      <c r="D418" s="257">
        <v>1.9753000000000001</v>
      </c>
      <c r="E418"/>
      <c r="F418" s="258">
        <v>43010</v>
      </c>
      <c r="J418" t="b">
        <f t="shared" si="6"/>
        <v>0</v>
      </c>
      <c r="K418" s="169" t="b">
        <v>0</v>
      </c>
    </row>
    <row r="419" spans="1:11">
      <c r="A419" t="s">
        <v>1905</v>
      </c>
      <c r="B419" t="s">
        <v>3519</v>
      </c>
      <c r="D419" s="257">
        <v>1.0654999999999999</v>
      </c>
      <c r="E419"/>
      <c r="F419" s="258">
        <v>43010</v>
      </c>
      <c r="J419" t="b">
        <f t="shared" si="6"/>
        <v>0</v>
      </c>
      <c r="K419" s="169" t="b">
        <v>0</v>
      </c>
    </row>
    <row r="420" spans="1:11">
      <c r="A420" t="s">
        <v>1724</v>
      </c>
      <c r="B420" t="s">
        <v>3519</v>
      </c>
      <c r="D420" s="257">
        <v>1.0625</v>
      </c>
      <c r="E420"/>
      <c r="F420" s="258">
        <v>43010</v>
      </c>
      <c r="J420" t="b">
        <f t="shared" si="6"/>
        <v>0</v>
      </c>
      <c r="K420" s="169" t="b">
        <v>0</v>
      </c>
    </row>
    <row r="421" spans="1:11">
      <c r="A421" t="s">
        <v>438</v>
      </c>
      <c r="B421" t="s">
        <v>3519</v>
      </c>
      <c r="D421" s="257">
        <v>1.8272999999999999</v>
      </c>
      <c r="E421"/>
      <c r="F421" s="258">
        <v>43010</v>
      </c>
      <c r="J421" t="b">
        <f t="shared" si="6"/>
        <v>0</v>
      </c>
      <c r="K421" s="169" t="b">
        <v>0</v>
      </c>
    </row>
    <row r="422" spans="1:11">
      <c r="A422" t="s">
        <v>367</v>
      </c>
      <c r="B422" t="s">
        <v>3519</v>
      </c>
      <c r="D422" s="257">
        <v>1.5579000000000001</v>
      </c>
      <c r="E422"/>
      <c r="F422" s="258">
        <v>43010</v>
      </c>
      <c r="J422" t="b">
        <f t="shared" si="6"/>
        <v>0</v>
      </c>
      <c r="K422" s="169" t="b">
        <v>0</v>
      </c>
    </row>
    <row r="423" spans="1:11">
      <c r="A423" t="s">
        <v>1075</v>
      </c>
      <c r="B423" t="s">
        <v>3520</v>
      </c>
      <c r="D423" s="257">
        <v>1.7972999999999999</v>
      </c>
      <c r="E423"/>
      <c r="F423" s="258">
        <v>43010</v>
      </c>
      <c r="J423" t="b">
        <f t="shared" si="6"/>
        <v>0</v>
      </c>
      <c r="K423" s="169" t="b">
        <v>0</v>
      </c>
    </row>
    <row r="424" spans="1:11">
      <c r="A424" t="s">
        <v>1883</v>
      </c>
      <c r="B424" t="s">
        <v>3520</v>
      </c>
      <c r="D424" s="257">
        <v>0.98309999999999997</v>
      </c>
      <c r="E424"/>
      <c r="F424" s="258">
        <v>43010</v>
      </c>
      <c r="J424" t="b">
        <f t="shared" si="6"/>
        <v>0</v>
      </c>
      <c r="K424" s="169" t="b">
        <v>0</v>
      </c>
    </row>
    <row r="425" spans="1:11">
      <c r="A425" t="s">
        <v>349</v>
      </c>
      <c r="B425" t="s">
        <v>3520</v>
      </c>
      <c r="D425" s="257">
        <v>2.2315</v>
      </c>
      <c r="E425" t="s">
        <v>3521</v>
      </c>
      <c r="F425" s="258">
        <v>43010</v>
      </c>
      <c r="J425" t="b">
        <f t="shared" si="6"/>
        <v>0</v>
      </c>
      <c r="K425" s="169" t="b">
        <v>0</v>
      </c>
    </row>
    <row r="426" spans="1:11">
      <c r="A426" t="s">
        <v>2030</v>
      </c>
      <c r="B426" t="s">
        <v>3520</v>
      </c>
      <c r="D426" s="257">
        <v>1.0826</v>
      </c>
      <c r="E426"/>
      <c r="F426" s="258">
        <v>43010</v>
      </c>
      <c r="J426" t="b">
        <f t="shared" si="6"/>
        <v>0</v>
      </c>
      <c r="K426" s="169" t="b">
        <v>0</v>
      </c>
    </row>
    <row r="427" spans="1:11">
      <c r="A427" t="s">
        <v>1766</v>
      </c>
      <c r="B427" t="s">
        <v>3522</v>
      </c>
      <c r="D427" s="257">
        <v>1.1585000000000001</v>
      </c>
      <c r="E427"/>
      <c r="F427" s="258">
        <v>43010</v>
      </c>
      <c r="J427" t="b">
        <f t="shared" si="6"/>
        <v>0</v>
      </c>
      <c r="K427" s="169" t="b">
        <v>0</v>
      </c>
    </row>
    <row r="428" spans="1:11">
      <c r="A428" t="s">
        <v>358</v>
      </c>
      <c r="B428" t="s">
        <v>3522</v>
      </c>
      <c r="D428" s="257">
        <v>1.8687</v>
      </c>
      <c r="E428"/>
      <c r="F428" s="258">
        <v>43010</v>
      </c>
      <c r="J428" t="b">
        <f t="shared" si="6"/>
        <v>0</v>
      </c>
      <c r="K428" s="169" t="b">
        <v>0</v>
      </c>
    </row>
    <row r="429" spans="1:11">
      <c r="A429" t="s">
        <v>1930</v>
      </c>
      <c r="B429" t="s">
        <v>3522</v>
      </c>
      <c r="D429" s="259">
        <v>1.0569999999999999</v>
      </c>
      <c r="E429"/>
      <c r="F429" s="258">
        <v>43010</v>
      </c>
      <c r="J429" t="b">
        <f t="shared" si="6"/>
        <v>0</v>
      </c>
      <c r="K429" s="169" t="b">
        <v>0</v>
      </c>
    </row>
    <row r="430" spans="1:11">
      <c r="A430" t="s">
        <v>425</v>
      </c>
      <c r="B430" t="s">
        <v>3522</v>
      </c>
      <c r="D430" s="257">
        <v>1.8105</v>
      </c>
      <c r="E430"/>
      <c r="F430" s="258">
        <v>43010</v>
      </c>
      <c r="J430" t="b">
        <f t="shared" si="6"/>
        <v>0</v>
      </c>
      <c r="K430" s="169" t="b">
        <v>0</v>
      </c>
    </row>
    <row r="431" spans="1:11">
      <c r="A431" t="s">
        <v>335</v>
      </c>
      <c r="B431" t="s">
        <v>3523</v>
      </c>
      <c r="D431" s="257">
        <v>1.3936999999999999</v>
      </c>
      <c r="E431"/>
      <c r="F431" s="258">
        <v>43010</v>
      </c>
      <c r="J431" t="b">
        <f t="shared" si="6"/>
        <v>0</v>
      </c>
      <c r="K431" s="169" t="b">
        <v>0</v>
      </c>
    </row>
    <row r="432" spans="1:11">
      <c r="A432" t="s">
        <v>1948</v>
      </c>
      <c r="B432" t="s">
        <v>3523</v>
      </c>
      <c r="D432" s="257">
        <v>1.0327999999999999</v>
      </c>
      <c r="E432"/>
      <c r="F432" s="258">
        <v>43010</v>
      </c>
      <c r="J432" t="b">
        <f t="shared" si="6"/>
        <v>0</v>
      </c>
      <c r="K432" s="169" t="b">
        <v>0</v>
      </c>
    </row>
    <row r="433" spans="1:11">
      <c r="A433" t="s">
        <v>842</v>
      </c>
      <c r="B433" t="s">
        <v>3523</v>
      </c>
      <c r="D433" s="257">
        <v>1.8811</v>
      </c>
      <c r="E433"/>
      <c r="F433" s="258">
        <v>43010</v>
      </c>
      <c r="J433" t="b">
        <f t="shared" si="6"/>
        <v>0</v>
      </c>
      <c r="K433" s="169" t="b">
        <v>0</v>
      </c>
    </row>
    <row r="434" spans="1:11">
      <c r="A434" t="s">
        <v>1756</v>
      </c>
      <c r="B434" t="s">
        <v>3523</v>
      </c>
      <c r="D434" s="257">
        <v>0.93010000000000004</v>
      </c>
      <c r="E434"/>
      <c r="F434" s="258">
        <v>43010</v>
      </c>
      <c r="J434" t="b">
        <f t="shared" si="6"/>
        <v>0</v>
      </c>
      <c r="K434" s="169" t="b">
        <v>0</v>
      </c>
    </row>
    <row r="435" spans="1:11">
      <c r="A435" t="s">
        <v>929</v>
      </c>
      <c r="B435" t="s">
        <v>3524</v>
      </c>
      <c r="D435" s="257">
        <v>1.9135</v>
      </c>
      <c r="E435"/>
      <c r="F435" s="258">
        <v>43010</v>
      </c>
      <c r="J435" t="b">
        <f t="shared" si="6"/>
        <v>0</v>
      </c>
      <c r="K435" s="169" t="b">
        <v>0</v>
      </c>
    </row>
    <row r="436" spans="1:11">
      <c r="A436" t="s">
        <v>2044</v>
      </c>
      <c r="B436" t="s">
        <v>3524</v>
      </c>
      <c r="D436" s="257">
        <v>1.1637</v>
      </c>
      <c r="E436"/>
      <c r="F436" s="258">
        <v>43010</v>
      </c>
      <c r="J436" t="b">
        <f t="shared" si="6"/>
        <v>0</v>
      </c>
      <c r="K436" s="169" t="b">
        <v>0</v>
      </c>
    </row>
    <row r="437" spans="1:11">
      <c r="A437" t="s">
        <v>315</v>
      </c>
      <c r="B437" t="s">
        <v>3524</v>
      </c>
      <c r="D437" s="257">
        <v>1.7653000000000001</v>
      </c>
      <c r="E437"/>
      <c r="F437" s="258">
        <v>43010</v>
      </c>
      <c r="J437" t="b">
        <f t="shared" si="6"/>
        <v>0</v>
      </c>
      <c r="K437" s="169" t="b">
        <v>0</v>
      </c>
    </row>
    <row r="438" spans="1:11">
      <c r="A438" t="s">
        <v>1993</v>
      </c>
      <c r="B438" t="s">
        <v>3524</v>
      </c>
      <c r="D438" s="257">
        <v>1.0114000000000001</v>
      </c>
      <c r="E438"/>
      <c r="F438" s="258">
        <v>43010</v>
      </c>
      <c r="J438" t="b">
        <f t="shared" si="6"/>
        <v>0</v>
      </c>
      <c r="K438" s="169" t="b">
        <v>0</v>
      </c>
    </row>
    <row r="439" spans="1:11">
      <c r="A439" t="s">
        <v>1941</v>
      </c>
      <c r="B439" t="s">
        <v>3525</v>
      </c>
      <c r="D439" s="257">
        <v>0.67359999999999998</v>
      </c>
      <c r="E439"/>
      <c r="F439" s="258">
        <v>43008</v>
      </c>
      <c r="J439" t="b">
        <f t="shared" si="6"/>
        <v>0</v>
      </c>
      <c r="K439" s="169" t="b">
        <v>0</v>
      </c>
    </row>
    <row r="440" spans="1:11">
      <c r="A440" t="s">
        <v>753</v>
      </c>
      <c r="B440" t="s">
        <v>3525</v>
      </c>
      <c r="D440" s="257">
        <v>1.4536</v>
      </c>
      <c r="E440"/>
      <c r="F440" s="258">
        <v>43008</v>
      </c>
      <c r="J440" t="b">
        <f t="shared" si="6"/>
        <v>0</v>
      </c>
      <c r="K440" s="169" t="b">
        <v>0</v>
      </c>
    </row>
    <row r="441" spans="1:11">
      <c r="A441" t="s">
        <v>1819</v>
      </c>
      <c r="B441" t="s">
        <v>3525</v>
      </c>
      <c r="D441" s="257">
        <v>0.78859999999999997</v>
      </c>
      <c r="E441"/>
      <c r="F441" s="258">
        <v>43008</v>
      </c>
      <c r="J441" t="b">
        <f t="shared" si="6"/>
        <v>1</v>
      </c>
      <c r="K441" s="266" t="b">
        <v>1</v>
      </c>
    </row>
    <row r="442" spans="1:11">
      <c r="A442" t="s">
        <v>347</v>
      </c>
      <c r="B442" t="s">
        <v>3525</v>
      </c>
      <c r="D442" s="257"/>
      <c r="E442" t="s">
        <v>3584</v>
      </c>
      <c r="F442" s="258">
        <v>43008</v>
      </c>
      <c r="J442" t="b">
        <f t="shared" si="6"/>
        <v>0</v>
      </c>
      <c r="K442" s="169" t="b">
        <v>0</v>
      </c>
    </row>
    <row r="443" spans="1:11">
      <c r="A443" t="s">
        <v>1706</v>
      </c>
      <c r="B443" t="s">
        <v>3526</v>
      </c>
      <c r="D443" s="257">
        <v>0.78580000000000005</v>
      </c>
      <c r="E443"/>
      <c r="F443" s="258">
        <v>43008</v>
      </c>
      <c r="J443" t="b">
        <f t="shared" si="6"/>
        <v>0</v>
      </c>
      <c r="K443" s="169" t="b">
        <v>0</v>
      </c>
    </row>
    <row r="444" spans="1:11">
      <c r="A444" t="s">
        <v>1758</v>
      </c>
      <c r="B444" t="s">
        <v>3526</v>
      </c>
      <c r="D444" s="257">
        <v>0.88980000000000004</v>
      </c>
      <c r="E444"/>
      <c r="F444" s="258">
        <v>43008</v>
      </c>
      <c r="J444" t="b">
        <f t="shared" si="6"/>
        <v>0</v>
      </c>
      <c r="K444" s="169" t="b">
        <v>0</v>
      </c>
    </row>
    <row r="445" spans="1:11">
      <c r="A445" t="s">
        <v>399</v>
      </c>
      <c r="B445" t="s">
        <v>3526</v>
      </c>
      <c r="D445" s="257">
        <v>1.6575</v>
      </c>
      <c r="E445"/>
      <c r="F445" s="258">
        <v>43008</v>
      </c>
      <c r="J445" t="b">
        <f t="shared" si="6"/>
        <v>0</v>
      </c>
      <c r="K445" s="169" t="b">
        <v>0</v>
      </c>
    </row>
    <row r="446" spans="1:11">
      <c r="A446" t="s">
        <v>860</v>
      </c>
      <c r="B446" t="s">
        <v>3526</v>
      </c>
      <c r="D446" s="257">
        <v>1.7361</v>
      </c>
      <c r="E446"/>
      <c r="F446" s="258">
        <v>43008</v>
      </c>
      <c r="J446" t="b">
        <f t="shared" si="6"/>
        <v>0</v>
      </c>
      <c r="K446" s="169" t="b">
        <v>0</v>
      </c>
    </row>
    <row r="447" spans="1:11">
      <c r="A447" t="s">
        <v>2016</v>
      </c>
      <c r="B447" t="s">
        <v>3527</v>
      </c>
      <c r="D447" s="257">
        <v>0.92579999999999996</v>
      </c>
      <c r="E447"/>
      <c r="F447" s="258">
        <v>43008</v>
      </c>
      <c r="J447" t="b">
        <f t="shared" si="6"/>
        <v>0</v>
      </c>
      <c r="K447" s="169" t="b">
        <v>0</v>
      </c>
    </row>
    <row r="448" spans="1:11">
      <c r="A448" t="s">
        <v>320</v>
      </c>
      <c r="B448" t="s">
        <v>3527</v>
      </c>
      <c r="D448" s="257">
        <v>2.8028</v>
      </c>
      <c r="E448"/>
      <c r="F448" s="258">
        <v>43008</v>
      </c>
      <c r="J448" t="b">
        <f t="shared" si="6"/>
        <v>0</v>
      </c>
      <c r="K448" s="169" t="b">
        <v>0</v>
      </c>
    </row>
    <row r="449" spans="1:11">
      <c r="A449" t="s">
        <v>1916</v>
      </c>
      <c r="B449" t="s">
        <v>3527</v>
      </c>
      <c r="D449" s="257">
        <v>0.82289999999999996</v>
      </c>
      <c r="E449"/>
      <c r="F449" s="258">
        <v>43008</v>
      </c>
      <c r="J449" t="b">
        <f t="shared" si="6"/>
        <v>0</v>
      </c>
      <c r="K449" s="169" t="b">
        <v>0</v>
      </c>
    </row>
    <row r="450" spans="1:11">
      <c r="A450" t="s">
        <v>869</v>
      </c>
      <c r="B450" t="s">
        <v>3527</v>
      </c>
      <c r="D450" s="257">
        <v>1.6163000000000001</v>
      </c>
      <c r="E450"/>
      <c r="F450" s="258">
        <v>43008</v>
      </c>
      <c r="J450" t="b">
        <f t="shared" si="6"/>
        <v>0</v>
      </c>
      <c r="K450" s="169" t="b">
        <v>0</v>
      </c>
    </row>
    <row r="451" spans="1:11">
      <c r="A451" t="s">
        <v>1967</v>
      </c>
      <c r="B451" t="s">
        <v>3528</v>
      </c>
      <c r="D451" s="257">
        <v>0.81779999999999997</v>
      </c>
      <c r="E451"/>
      <c r="F451" s="258">
        <v>43008</v>
      </c>
      <c r="J451" t="b">
        <f t="shared" ref="J451:J514" si="7">COUNTIF($A$3:$A$676, A451)&gt;1</f>
        <v>0</v>
      </c>
      <c r="K451" s="169" t="b">
        <v>0</v>
      </c>
    </row>
    <row r="452" spans="1:11">
      <c r="A452" t="s">
        <v>1850</v>
      </c>
      <c r="B452" t="s">
        <v>3528</v>
      </c>
      <c r="D452" s="257">
        <v>0.71760000000000002</v>
      </c>
      <c r="E452" t="s">
        <v>3481</v>
      </c>
      <c r="F452" s="258">
        <v>43008</v>
      </c>
      <c r="J452" t="b">
        <f t="shared" si="7"/>
        <v>0</v>
      </c>
      <c r="K452" s="169" t="b">
        <v>0</v>
      </c>
    </row>
    <row r="453" spans="1:11">
      <c r="A453" t="s">
        <v>348</v>
      </c>
      <c r="B453" t="s">
        <v>3528</v>
      </c>
      <c r="D453" s="259">
        <v>1.629</v>
      </c>
      <c r="E453" t="s">
        <v>3481</v>
      </c>
      <c r="F453" s="258">
        <v>43008</v>
      </c>
      <c r="J453" t="b">
        <f t="shared" si="7"/>
        <v>0</v>
      </c>
      <c r="K453" s="169" t="b">
        <v>0</v>
      </c>
    </row>
    <row r="454" spans="1:11">
      <c r="A454" t="s">
        <v>968</v>
      </c>
      <c r="B454" t="s">
        <v>3528</v>
      </c>
      <c r="D454" s="257">
        <v>1.5261</v>
      </c>
      <c r="E454" t="s">
        <v>3481</v>
      </c>
      <c r="F454" s="258">
        <v>43008</v>
      </c>
      <c r="J454" t="b">
        <f t="shared" si="7"/>
        <v>0</v>
      </c>
      <c r="K454" s="169" t="b">
        <v>0</v>
      </c>
    </row>
    <row r="455" spans="1:11">
      <c r="A455" t="s">
        <v>1861</v>
      </c>
      <c r="B455" t="s">
        <v>3529</v>
      </c>
      <c r="D455" s="257">
        <v>0.76890000000000003</v>
      </c>
      <c r="E455"/>
      <c r="F455" s="258">
        <v>43008</v>
      </c>
      <c r="J455" t="b">
        <f t="shared" si="7"/>
        <v>0</v>
      </c>
      <c r="K455" s="169" t="b">
        <v>0</v>
      </c>
    </row>
    <row r="456" spans="1:11">
      <c r="A456" t="s">
        <v>1844</v>
      </c>
      <c r="B456" t="s">
        <v>3529</v>
      </c>
      <c r="D456" s="257">
        <v>0.75260000000000005</v>
      </c>
      <c r="E456"/>
      <c r="F456" s="258">
        <v>43008</v>
      </c>
      <c r="J456" t="b">
        <f t="shared" si="7"/>
        <v>0</v>
      </c>
      <c r="K456" s="169" t="b">
        <v>0</v>
      </c>
    </row>
    <row r="457" spans="1:11">
      <c r="A457" t="s">
        <v>382</v>
      </c>
      <c r="B457" t="s">
        <v>3529</v>
      </c>
      <c r="D457" s="257">
        <v>1.7337</v>
      </c>
      <c r="E457"/>
      <c r="F457" s="258">
        <v>43008</v>
      </c>
      <c r="J457" t="b">
        <f t="shared" si="7"/>
        <v>0</v>
      </c>
      <c r="K457" s="169" t="b">
        <v>0</v>
      </c>
    </row>
    <row r="458" spans="1:11">
      <c r="A458" t="s">
        <v>501</v>
      </c>
      <c r="B458" t="s">
        <v>3529</v>
      </c>
      <c r="D458" s="257">
        <v>1.5814999999999999</v>
      </c>
      <c r="E458"/>
      <c r="F458" s="258">
        <v>43008</v>
      </c>
      <c r="J458" t="b">
        <f t="shared" si="7"/>
        <v>0</v>
      </c>
      <c r="K458" s="169" t="b">
        <v>0</v>
      </c>
    </row>
    <row r="459" spans="1:11">
      <c r="A459" t="s">
        <v>1813</v>
      </c>
      <c r="B459" t="s">
        <v>3586</v>
      </c>
      <c r="D459" s="265">
        <v>1.8220000000000001</v>
      </c>
      <c r="E459"/>
      <c r="F459" s="258">
        <v>43333</v>
      </c>
      <c r="J459" t="b">
        <f t="shared" si="7"/>
        <v>0</v>
      </c>
      <c r="K459" s="169" t="b">
        <v>0</v>
      </c>
    </row>
    <row r="460" spans="1:11">
      <c r="A460" t="s">
        <v>1202</v>
      </c>
      <c r="B460" t="s">
        <v>3586</v>
      </c>
      <c r="D460" s="265">
        <v>1.8361000000000001</v>
      </c>
      <c r="E460"/>
      <c r="F460" s="258">
        <v>43333</v>
      </c>
      <c r="J460" t="b">
        <f t="shared" si="7"/>
        <v>0</v>
      </c>
      <c r="K460" s="169" t="b">
        <v>0</v>
      </c>
    </row>
    <row r="461" spans="1:11">
      <c r="A461" t="s">
        <v>521</v>
      </c>
      <c r="B461" t="s">
        <v>3586</v>
      </c>
      <c r="D461" s="265">
        <v>1.9595</v>
      </c>
      <c r="E461"/>
      <c r="F461" s="258">
        <v>43333</v>
      </c>
      <c r="J461" t="b">
        <f t="shared" si="7"/>
        <v>0</v>
      </c>
      <c r="K461" s="169" t="b">
        <v>0</v>
      </c>
    </row>
    <row r="462" spans="1:11">
      <c r="A462" t="s">
        <v>306</v>
      </c>
      <c r="B462" t="s">
        <v>3586</v>
      </c>
      <c r="D462" s="265">
        <v>1.9791000000000001</v>
      </c>
      <c r="E462"/>
      <c r="F462" s="258">
        <v>43333</v>
      </c>
      <c r="J462" t="b">
        <f t="shared" si="7"/>
        <v>0</v>
      </c>
      <c r="K462" s="169" t="b">
        <v>0</v>
      </c>
    </row>
    <row r="463" spans="1:11">
      <c r="A463" t="s">
        <v>448</v>
      </c>
      <c r="B463" t="s">
        <v>3587</v>
      </c>
      <c r="D463" s="265">
        <v>1.9609000000000001</v>
      </c>
      <c r="E463" t="s">
        <v>3588</v>
      </c>
      <c r="F463" s="258">
        <v>43333</v>
      </c>
      <c r="J463" t="b">
        <f t="shared" si="7"/>
        <v>0</v>
      </c>
      <c r="K463" s="169" t="b">
        <v>0</v>
      </c>
    </row>
    <row r="464" spans="1:11">
      <c r="A464" t="s">
        <v>1750</v>
      </c>
      <c r="B464" t="s">
        <v>3587</v>
      </c>
      <c r="D464" s="265">
        <v>1.8340000000000001</v>
      </c>
      <c r="E464" t="s">
        <v>3409</v>
      </c>
      <c r="F464" s="258">
        <v>43333</v>
      </c>
      <c r="J464" t="b">
        <f t="shared" si="7"/>
        <v>0</v>
      </c>
      <c r="K464" s="169" t="b">
        <v>0</v>
      </c>
    </row>
    <row r="465" spans="1:11">
      <c r="A465" t="s">
        <v>381</v>
      </c>
      <c r="B465" t="s">
        <v>3587</v>
      </c>
      <c r="D465" s="265">
        <v>1.6818</v>
      </c>
      <c r="E465" t="s">
        <v>3589</v>
      </c>
      <c r="F465" s="258">
        <v>43333</v>
      </c>
      <c r="J465" t="b">
        <f t="shared" si="7"/>
        <v>0</v>
      </c>
      <c r="K465" s="169" t="b">
        <v>0</v>
      </c>
    </row>
    <row r="466" spans="1:11">
      <c r="A466" t="s">
        <v>1804</v>
      </c>
      <c r="B466" t="s">
        <v>3587</v>
      </c>
      <c r="D466" s="265">
        <v>1.9577</v>
      </c>
      <c r="E466" t="s">
        <v>3590</v>
      </c>
      <c r="F466" s="258">
        <v>43333</v>
      </c>
      <c r="J466" t="b">
        <f t="shared" si="7"/>
        <v>0</v>
      </c>
      <c r="K466" s="169" t="b">
        <v>0</v>
      </c>
    </row>
    <row r="467" spans="1:11">
      <c r="A467" t="s">
        <v>1782</v>
      </c>
      <c r="B467" t="s">
        <v>3591</v>
      </c>
      <c r="D467" s="265">
        <v>1.7633000000000001</v>
      </c>
      <c r="E467" t="s">
        <v>2119</v>
      </c>
      <c r="F467" s="258">
        <v>43333</v>
      </c>
      <c r="J467" t="b">
        <f t="shared" si="7"/>
        <v>0</v>
      </c>
      <c r="K467" s="169" t="b">
        <v>0</v>
      </c>
    </row>
    <row r="468" spans="1:11">
      <c r="A468" t="s">
        <v>884</v>
      </c>
      <c r="B468" t="s">
        <v>3591</v>
      </c>
      <c r="D468" s="265">
        <v>1.956</v>
      </c>
      <c r="E468" t="s">
        <v>2119</v>
      </c>
      <c r="F468" s="258">
        <v>43333</v>
      </c>
      <c r="J468" t="b">
        <f t="shared" si="7"/>
        <v>0</v>
      </c>
      <c r="K468" s="169" t="b">
        <v>0</v>
      </c>
    </row>
    <row r="469" spans="1:11">
      <c r="A469" t="s">
        <v>333</v>
      </c>
      <c r="B469" t="s">
        <v>3591</v>
      </c>
      <c r="D469" s="265">
        <v>0.14760000000000001</v>
      </c>
      <c r="E469" t="s">
        <v>3592</v>
      </c>
      <c r="F469" s="258">
        <v>43333</v>
      </c>
      <c r="J469" t="b">
        <f t="shared" si="7"/>
        <v>0</v>
      </c>
      <c r="K469" s="169" t="b">
        <v>0</v>
      </c>
    </row>
    <row r="470" spans="1:11">
      <c r="A470" t="s">
        <v>1709</v>
      </c>
      <c r="B470" t="s">
        <v>3591</v>
      </c>
      <c r="D470" s="265">
        <v>1.7267999999999999</v>
      </c>
      <c r="E470" t="s">
        <v>3593</v>
      </c>
      <c r="F470" s="258">
        <v>43333</v>
      </c>
      <c r="J470" t="b">
        <f t="shared" si="7"/>
        <v>0</v>
      </c>
      <c r="K470" s="169" t="b">
        <v>0</v>
      </c>
    </row>
    <row r="471" spans="1:11">
      <c r="A471" t="s">
        <v>739</v>
      </c>
      <c r="B471" t="s">
        <v>3594</v>
      </c>
      <c r="D471" s="265">
        <v>1.9192</v>
      </c>
      <c r="E471"/>
      <c r="F471" s="258">
        <v>43333</v>
      </c>
      <c r="J471" t="b">
        <f t="shared" si="7"/>
        <v>0</v>
      </c>
      <c r="K471" s="169" t="b">
        <v>0</v>
      </c>
    </row>
    <row r="472" spans="1:11">
      <c r="A472" t="s">
        <v>1404</v>
      </c>
      <c r="B472" t="s">
        <v>3594</v>
      </c>
      <c r="D472" s="265">
        <v>1.9007000000000001</v>
      </c>
      <c r="E472" t="s">
        <v>2115</v>
      </c>
      <c r="F472" s="258">
        <v>43333</v>
      </c>
      <c r="J472" t="b">
        <f t="shared" si="7"/>
        <v>0</v>
      </c>
      <c r="K472" s="169" t="b">
        <v>0</v>
      </c>
    </row>
    <row r="473" spans="1:11">
      <c r="A473" t="s">
        <v>1962</v>
      </c>
      <c r="B473" t="s">
        <v>3594</v>
      </c>
      <c r="D473" s="265">
        <v>1.9495</v>
      </c>
      <c r="E473" t="s">
        <v>3595</v>
      </c>
      <c r="F473" s="258">
        <v>43333</v>
      </c>
      <c r="J473" t="b">
        <f t="shared" si="7"/>
        <v>0</v>
      </c>
      <c r="K473" s="169" t="b">
        <v>0</v>
      </c>
    </row>
    <row r="474" spans="1:11">
      <c r="A474" t="s">
        <v>357</v>
      </c>
      <c r="B474" t="s">
        <v>3594</v>
      </c>
      <c r="D474" s="265">
        <v>1.992</v>
      </c>
      <c r="E474"/>
      <c r="F474" s="258">
        <v>43333</v>
      </c>
      <c r="J474" t="b">
        <f t="shared" si="7"/>
        <v>0</v>
      </c>
      <c r="K474" s="169" t="b">
        <v>0</v>
      </c>
    </row>
    <row r="475" spans="1:11">
      <c r="A475" t="s">
        <v>414</v>
      </c>
      <c r="B475" t="s">
        <v>3596</v>
      </c>
      <c r="D475" s="265">
        <v>0.71450000000000002</v>
      </c>
      <c r="E475" t="s">
        <v>3597</v>
      </c>
      <c r="F475" s="258">
        <v>43333</v>
      </c>
      <c r="J475" t="b">
        <f t="shared" si="7"/>
        <v>0</v>
      </c>
      <c r="K475" s="169" t="b">
        <v>0</v>
      </c>
    </row>
    <row r="476" spans="1:11">
      <c r="A476" t="s">
        <v>1315</v>
      </c>
      <c r="B476" t="s">
        <v>3596</v>
      </c>
      <c r="D476" s="265">
        <v>1.9036</v>
      </c>
      <c r="E476"/>
      <c r="F476" s="258">
        <v>43333</v>
      </c>
      <c r="J476" t="b">
        <f t="shared" si="7"/>
        <v>0</v>
      </c>
      <c r="K476" s="169" t="b">
        <v>0</v>
      </c>
    </row>
    <row r="477" spans="1:11">
      <c r="A477" t="s">
        <v>1569</v>
      </c>
      <c r="B477" t="s">
        <v>3596</v>
      </c>
      <c r="D477" s="265">
        <v>1.7612000000000001</v>
      </c>
      <c r="E477"/>
      <c r="F477" s="258">
        <v>43333</v>
      </c>
      <c r="J477" t="b">
        <f t="shared" si="7"/>
        <v>0</v>
      </c>
      <c r="K477" s="169" t="b">
        <v>0</v>
      </c>
    </row>
    <row r="478" spans="1:11">
      <c r="A478" t="s">
        <v>450</v>
      </c>
      <c r="B478" t="s">
        <v>3596</v>
      </c>
      <c r="D478" s="265">
        <v>1.9226000000000001</v>
      </c>
      <c r="E478"/>
      <c r="F478" s="258">
        <v>43333</v>
      </c>
      <c r="J478" t="b">
        <f t="shared" si="7"/>
        <v>0</v>
      </c>
      <c r="K478" s="169" t="b">
        <v>0</v>
      </c>
    </row>
    <row r="479" spans="1:11">
      <c r="A479" t="s">
        <v>458</v>
      </c>
      <c r="B479" t="s">
        <v>3598</v>
      </c>
      <c r="D479" s="265">
        <v>1.9663999999999999</v>
      </c>
      <c r="E479" t="s">
        <v>2115</v>
      </c>
      <c r="F479" s="258">
        <v>43333</v>
      </c>
      <c r="J479" t="b">
        <f t="shared" si="7"/>
        <v>0</v>
      </c>
      <c r="K479" s="169" t="b">
        <v>0</v>
      </c>
    </row>
    <row r="480" spans="1:11">
      <c r="A480" t="s">
        <v>1577</v>
      </c>
      <c r="B480" t="s">
        <v>3598</v>
      </c>
      <c r="D480" s="265">
        <v>1.8992</v>
      </c>
      <c r="E480"/>
      <c r="F480" s="258">
        <v>43333</v>
      </c>
      <c r="J480" t="b">
        <f t="shared" si="7"/>
        <v>0</v>
      </c>
      <c r="K480" s="169" t="b">
        <v>0</v>
      </c>
    </row>
    <row r="481" spans="1:11">
      <c r="A481" t="s">
        <v>417</v>
      </c>
      <c r="B481" t="s">
        <v>3598</v>
      </c>
      <c r="D481" s="265">
        <v>0.13320000000000001</v>
      </c>
      <c r="E481" t="s">
        <v>3599</v>
      </c>
      <c r="F481" s="258">
        <v>43333</v>
      </c>
      <c r="J481" t="b">
        <f t="shared" si="7"/>
        <v>0</v>
      </c>
      <c r="K481" s="169" t="b">
        <v>0</v>
      </c>
    </row>
    <row r="482" spans="1:11">
      <c r="A482" t="s">
        <v>1984</v>
      </c>
      <c r="B482" t="s">
        <v>3598</v>
      </c>
      <c r="D482" s="265">
        <v>3.3298000000000001</v>
      </c>
      <c r="E482" t="s">
        <v>3600</v>
      </c>
      <c r="F482" s="258">
        <v>43333</v>
      </c>
      <c r="J482" t="b">
        <f t="shared" si="7"/>
        <v>0</v>
      </c>
      <c r="K482" s="169" t="b">
        <v>0</v>
      </c>
    </row>
    <row r="483" spans="1:11">
      <c r="A483" t="s">
        <v>423</v>
      </c>
      <c r="B483" t="s">
        <v>3601</v>
      </c>
      <c r="D483" s="265">
        <v>1.9879</v>
      </c>
      <c r="E483" t="s">
        <v>2119</v>
      </c>
      <c r="F483" s="258">
        <v>43333</v>
      </c>
      <c r="J483" t="b">
        <f t="shared" si="7"/>
        <v>0</v>
      </c>
      <c r="K483" s="169" t="b">
        <v>0</v>
      </c>
    </row>
    <row r="484" spans="1:11">
      <c r="A484" t="s">
        <v>1227</v>
      </c>
      <c r="B484" t="s">
        <v>3601</v>
      </c>
      <c r="D484" s="265">
        <v>1.8245</v>
      </c>
      <c r="E484" t="s">
        <v>2125</v>
      </c>
      <c r="F484" s="258">
        <v>43333</v>
      </c>
      <c r="J484" t="b">
        <f t="shared" si="7"/>
        <v>0</v>
      </c>
      <c r="K484" s="169" t="b">
        <v>0</v>
      </c>
    </row>
    <row r="485" spans="1:11">
      <c r="A485" t="s">
        <v>1935</v>
      </c>
      <c r="B485" t="s">
        <v>3601</v>
      </c>
      <c r="D485" s="265">
        <v>1.7069000000000001</v>
      </c>
      <c r="E485" t="s">
        <v>2119</v>
      </c>
      <c r="F485" s="258">
        <v>43333</v>
      </c>
      <c r="J485" t="b">
        <f t="shared" si="7"/>
        <v>0</v>
      </c>
      <c r="K485" s="169" t="b">
        <v>0</v>
      </c>
    </row>
    <row r="486" spans="1:11">
      <c r="A486" t="s">
        <v>356</v>
      </c>
      <c r="B486" t="s">
        <v>3601</v>
      </c>
      <c r="D486" s="265">
        <v>1.8973</v>
      </c>
      <c r="E486" t="s">
        <v>2115</v>
      </c>
      <c r="F486" s="258">
        <v>43333</v>
      </c>
      <c r="J486" t="b">
        <f t="shared" si="7"/>
        <v>0</v>
      </c>
      <c r="K486" s="169" t="b">
        <v>0</v>
      </c>
    </row>
    <row r="487" spans="1:11">
      <c r="A487" t="s">
        <v>300</v>
      </c>
      <c r="B487" t="s">
        <v>3602</v>
      </c>
      <c r="D487" s="265">
        <v>1.9775</v>
      </c>
      <c r="E487"/>
      <c r="F487" s="258">
        <v>43333</v>
      </c>
      <c r="J487" t="b">
        <f t="shared" si="7"/>
        <v>0</v>
      </c>
      <c r="K487" s="169" t="b">
        <v>0</v>
      </c>
    </row>
    <row r="488" spans="1:11">
      <c r="A488" t="s">
        <v>949</v>
      </c>
      <c r="B488" t="s">
        <v>3602</v>
      </c>
      <c r="D488" s="265">
        <v>1.9886999999999999</v>
      </c>
      <c r="E488"/>
      <c r="F488" s="258">
        <v>43333</v>
      </c>
      <c r="J488" t="b">
        <f t="shared" si="7"/>
        <v>0</v>
      </c>
      <c r="K488" s="169" t="b">
        <v>0</v>
      </c>
    </row>
    <row r="489" spans="1:11">
      <c r="A489" t="s">
        <v>1790</v>
      </c>
      <c r="B489" t="s">
        <v>3602</v>
      </c>
      <c r="D489" s="265">
        <v>1.9074</v>
      </c>
      <c r="E489"/>
      <c r="F489" s="258">
        <v>43333</v>
      </c>
      <c r="J489" t="b">
        <f t="shared" si="7"/>
        <v>0</v>
      </c>
      <c r="K489" s="169" t="b">
        <v>0</v>
      </c>
    </row>
    <row r="490" spans="1:11">
      <c r="A490" t="s">
        <v>1964</v>
      </c>
      <c r="B490" t="s">
        <v>3602</v>
      </c>
      <c r="D490" s="265">
        <v>1.8914</v>
      </c>
      <c r="E490" t="s">
        <v>3603</v>
      </c>
      <c r="F490" s="258">
        <v>43333</v>
      </c>
      <c r="J490" t="b">
        <f t="shared" si="7"/>
        <v>0</v>
      </c>
      <c r="K490" s="169" t="b">
        <v>0</v>
      </c>
    </row>
    <row r="491" spans="1:11">
      <c r="A491" t="s">
        <v>1898</v>
      </c>
      <c r="B491" t="s">
        <v>3604</v>
      </c>
      <c r="D491" s="265">
        <v>1.8697999999999999</v>
      </c>
      <c r="E491"/>
      <c r="F491" s="258">
        <v>43333</v>
      </c>
      <c r="J491" t="b">
        <f t="shared" si="7"/>
        <v>0</v>
      </c>
      <c r="K491" s="169" t="b">
        <v>0</v>
      </c>
    </row>
    <row r="492" spans="1:11">
      <c r="A492" t="s">
        <v>376</v>
      </c>
      <c r="B492" t="s">
        <v>3604</v>
      </c>
      <c r="D492" s="265">
        <v>1.9797</v>
      </c>
      <c r="E492"/>
      <c r="F492" s="258">
        <v>43333</v>
      </c>
      <c r="J492" t="b">
        <f t="shared" si="7"/>
        <v>0</v>
      </c>
      <c r="K492" s="169" t="b">
        <v>0</v>
      </c>
    </row>
    <row r="493" spans="1:11">
      <c r="A493" t="s">
        <v>844</v>
      </c>
      <c r="B493" t="s">
        <v>3604</v>
      </c>
      <c r="D493" s="265">
        <v>1.9569000000000001</v>
      </c>
      <c r="E493"/>
      <c r="F493" s="258">
        <v>43333</v>
      </c>
      <c r="J493" t="b">
        <f t="shared" si="7"/>
        <v>0</v>
      </c>
      <c r="K493" s="169" t="b">
        <v>0</v>
      </c>
    </row>
    <row r="494" spans="1:11">
      <c r="A494" t="s">
        <v>1939</v>
      </c>
      <c r="B494" t="s">
        <v>3605</v>
      </c>
      <c r="D494" s="265">
        <v>1.8357000000000001</v>
      </c>
      <c r="E494"/>
      <c r="F494" s="258">
        <v>43333</v>
      </c>
      <c r="J494" t="b">
        <f t="shared" si="7"/>
        <v>0</v>
      </c>
      <c r="K494" s="169" t="b">
        <v>0</v>
      </c>
    </row>
    <row r="495" spans="1:11">
      <c r="A495" t="s">
        <v>881</v>
      </c>
      <c r="B495" t="s">
        <v>3605</v>
      </c>
      <c r="D495" s="265">
        <v>1.8734</v>
      </c>
      <c r="E495"/>
      <c r="F495" s="258">
        <v>43333</v>
      </c>
      <c r="J495" t="b">
        <f t="shared" si="7"/>
        <v>0</v>
      </c>
      <c r="K495" s="169" t="b">
        <v>0</v>
      </c>
    </row>
    <row r="496" spans="1:11">
      <c r="A496" t="s">
        <v>343</v>
      </c>
      <c r="B496" t="s">
        <v>3605</v>
      </c>
      <c r="D496" s="265">
        <v>1.9076</v>
      </c>
      <c r="E496"/>
      <c r="F496" s="258">
        <v>43333</v>
      </c>
      <c r="J496" t="b">
        <f t="shared" si="7"/>
        <v>0</v>
      </c>
      <c r="K496" s="169" t="b">
        <v>0</v>
      </c>
    </row>
    <row r="497" spans="1:11">
      <c r="A497" t="s">
        <v>1425</v>
      </c>
      <c r="B497" t="s">
        <v>3605</v>
      </c>
      <c r="D497" s="265">
        <v>1.8379000000000001</v>
      </c>
      <c r="E497" t="s">
        <v>3593</v>
      </c>
      <c r="F497" s="258">
        <v>43333</v>
      </c>
      <c r="J497" t="b">
        <f t="shared" si="7"/>
        <v>0</v>
      </c>
      <c r="K497" s="169" t="b">
        <v>0</v>
      </c>
    </row>
    <row r="498" spans="1:11">
      <c r="A498" t="s">
        <v>775</v>
      </c>
      <c r="B498" t="s">
        <v>3606</v>
      </c>
      <c r="D498" s="265">
        <v>1.9832000000000001</v>
      </c>
      <c r="E498" t="s">
        <v>2119</v>
      </c>
      <c r="F498" s="258">
        <v>43334</v>
      </c>
      <c r="J498" t="b">
        <f t="shared" si="7"/>
        <v>0</v>
      </c>
      <c r="K498" s="169" t="b">
        <v>0</v>
      </c>
    </row>
    <row r="499" spans="1:11">
      <c r="A499" t="s">
        <v>1637</v>
      </c>
      <c r="B499" t="s">
        <v>3606</v>
      </c>
      <c r="D499" s="265">
        <v>1.9466000000000001</v>
      </c>
      <c r="E499" t="s">
        <v>2119</v>
      </c>
      <c r="F499" s="258">
        <v>43334</v>
      </c>
      <c r="J499" t="b">
        <f t="shared" si="7"/>
        <v>0</v>
      </c>
      <c r="K499" s="169" t="b">
        <v>0</v>
      </c>
    </row>
    <row r="500" spans="1:11">
      <c r="A500" t="s">
        <v>400</v>
      </c>
      <c r="B500" t="s">
        <v>3606</v>
      </c>
      <c r="D500" s="265">
        <v>1.9457</v>
      </c>
      <c r="E500" t="s">
        <v>2119</v>
      </c>
      <c r="F500" s="258">
        <v>43334</v>
      </c>
      <c r="J500" t="b">
        <f t="shared" si="7"/>
        <v>0</v>
      </c>
      <c r="K500" s="169" t="b">
        <v>0</v>
      </c>
    </row>
    <row r="501" spans="1:11">
      <c r="A501" t="s">
        <v>1738</v>
      </c>
      <c r="B501" t="s">
        <v>3606</v>
      </c>
      <c r="D501" s="265">
        <v>1.7978000000000001</v>
      </c>
      <c r="E501" t="s">
        <v>2119</v>
      </c>
      <c r="F501" s="258">
        <v>43334</v>
      </c>
      <c r="J501" t="b">
        <f t="shared" si="7"/>
        <v>0</v>
      </c>
      <c r="K501" s="169" t="b">
        <v>0</v>
      </c>
    </row>
    <row r="502" spans="1:11">
      <c r="A502" t="s">
        <v>1959</v>
      </c>
      <c r="B502" t="s">
        <v>3607</v>
      </c>
      <c r="D502" s="265">
        <v>1.8609</v>
      </c>
      <c r="E502"/>
      <c r="F502" s="258">
        <v>43334</v>
      </c>
      <c r="J502" t="b">
        <f t="shared" si="7"/>
        <v>0</v>
      </c>
      <c r="K502" s="169" t="b">
        <v>0</v>
      </c>
    </row>
    <row r="503" spans="1:11">
      <c r="A503" t="s">
        <v>747</v>
      </c>
      <c r="B503" t="s">
        <v>3607</v>
      </c>
      <c r="D503" s="265">
        <v>1.9392</v>
      </c>
      <c r="E503" t="s">
        <v>2119</v>
      </c>
      <c r="F503" s="258">
        <v>43334</v>
      </c>
      <c r="J503" t="b">
        <f t="shared" si="7"/>
        <v>0</v>
      </c>
      <c r="K503" s="169" t="b">
        <v>0</v>
      </c>
    </row>
    <row r="504" spans="1:11">
      <c r="A504" t="s">
        <v>864</v>
      </c>
      <c r="B504" t="s">
        <v>3607</v>
      </c>
      <c r="D504" s="265">
        <v>1.9473</v>
      </c>
      <c r="E504" t="s">
        <v>2119</v>
      </c>
      <c r="F504" s="258">
        <v>43334</v>
      </c>
      <c r="J504" t="b">
        <f t="shared" si="7"/>
        <v>0</v>
      </c>
      <c r="K504" s="169" t="b">
        <v>0</v>
      </c>
    </row>
    <row r="505" spans="1:11">
      <c r="A505" t="s">
        <v>1830</v>
      </c>
      <c r="B505" t="s">
        <v>3607</v>
      </c>
      <c r="D505" s="265">
        <v>1.9671000000000001</v>
      </c>
      <c r="E505" t="s">
        <v>2119</v>
      </c>
      <c r="F505" s="258">
        <v>43334</v>
      </c>
      <c r="J505" t="b">
        <f t="shared" si="7"/>
        <v>0</v>
      </c>
      <c r="K505" s="169" t="b">
        <v>0</v>
      </c>
    </row>
    <row r="506" spans="1:11">
      <c r="A506" t="s">
        <v>308</v>
      </c>
      <c r="B506" t="s">
        <v>3608</v>
      </c>
      <c r="D506" s="265">
        <v>1.9105000000000001</v>
      </c>
      <c r="E506" t="s">
        <v>3609</v>
      </c>
      <c r="F506" s="258">
        <v>43334</v>
      </c>
      <c r="J506" t="b">
        <f t="shared" si="7"/>
        <v>0</v>
      </c>
      <c r="K506" s="169" t="b">
        <v>0</v>
      </c>
    </row>
    <row r="507" spans="1:11">
      <c r="A507" t="s">
        <v>533</v>
      </c>
      <c r="B507" t="s">
        <v>3608</v>
      </c>
      <c r="D507" s="265">
        <v>1.9615</v>
      </c>
      <c r="E507" t="s">
        <v>2119</v>
      </c>
      <c r="F507" s="258">
        <v>43334</v>
      </c>
      <c r="J507" t="b">
        <f t="shared" si="7"/>
        <v>0</v>
      </c>
      <c r="K507" s="169" t="b">
        <v>0</v>
      </c>
    </row>
    <row r="508" spans="1:11">
      <c r="A508" t="s">
        <v>1940</v>
      </c>
      <c r="B508" t="s">
        <v>3608</v>
      </c>
      <c r="D508" s="265">
        <v>1.8372999999999999</v>
      </c>
      <c r="E508" t="s">
        <v>2119</v>
      </c>
      <c r="F508" s="258">
        <v>43334</v>
      </c>
      <c r="J508" t="b">
        <f t="shared" si="7"/>
        <v>0</v>
      </c>
      <c r="K508" s="169" t="b">
        <v>0</v>
      </c>
    </row>
    <row r="509" spans="1:11">
      <c r="A509" t="s">
        <v>1391</v>
      </c>
      <c r="B509" t="s">
        <v>3608</v>
      </c>
      <c r="D509" s="265">
        <v>1.8913</v>
      </c>
      <c r="E509" t="s">
        <v>2119</v>
      </c>
      <c r="F509" s="258">
        <v>43334</v>
      </c>
      <c r="J509" t="b">
        <f t="shared" si="7"/>
        <v>0</v>
      </c>
      <c r="K509" s="169" t="b">
        <v>0</v>
      </c>
    </row>
    <row r="510" spans="1:11">
      <c r="A510" t="s">
        <v>426</v>
      </c>
      <c r="B510" t="s">
        <v>3610</v>
      </c>
      <c r="D510" s="265">
        <v>1.9921</v>
      </c>
      <c r="E510" t="s">
        <v>3611</v>
      </c>
      <c r="F510" s="258">
        <v>43334</v>
      </c>
      <c r="J510" t="b">
        <f t="shared" si="7"/>
        <v>0</v>
      </c>
      <c r="K510" s="169" t="b">
        <v>0</v>
      </c>
    </row>
    <row r="511" spans="1:11">
      <c r="A511" t="s">
        <v>1421</v>
      </c>
      <c r="B511" t="s">
        <v>3610</v>
      </c>
      <c r="D511" s="265">
        <v>1.8411</v>
      </c>
      <c r="E511"/>
      <c r="F511" s="258">
        <v>43334</v>
      </c>
      <c r="J511" t="b">
        <f t="shared" si="7"/>
        <v>0</v>
      </c>
      <c r="K511" s="169" t="b">
        <v>0</v>
      </c>
    </row>
    <row r="512" spans="1:11">
      <c r="A512" t="s">
        <v>406</v>
      </c>
      <c r="B512" t="s">
        <v>3610</v>
      </c>
      <c r="D512" s="265">
        <v>1.9025000000000001</v>
      </c>
      <c r="E512" t="s">
        <v>2115</v>
      </c>
      <c r="F512" s="258">
        <v>43334</v>
      </c>
      <c r="J512" t="b">
        <f t="shared" si="7"/>
        <v>0</v>
      </c>
      <c r="K512" s="169" t="b">
        <v>0</v>
      </c>
    </row>
    <row r="513" spans="1:11">
      <c r="A513" t="s">
        <v>2001</v>
      </c>
      <c r="B513" t="s">
        <v>3610</v>
      </c>
      <c r="D513" s="265">
        <v>1.9326000000000001</v>
      </c>
      <c r="E513"/>
      <c r="F513" s="258">
        <v>43334</v>
      </c>
      <c r="J513" t="b">
        <f t="shared" si="7"/>
        <v>0</v>
      </c>
      <c r="K513" s="169" t="b">
        <v>0</v>
      </c>
    </row>
    <row r="514" spans="1:11">
      <c r="A514" t="s">
        <v>1080</v>
      </c>
      <c r="B514" t="s">
        <v>3612</v>
      </c>
      <c r="D514" s="265">
        <v>1.9782999999999999</v>
      </c>
      <c r="E514"/>
      <c r="F514" s="258">
        <v>43334</v>
      </c>
      <c r="J514" t="b">
        <f t="shared" si="7"/>
        <v>0</v>
      </c>
      <c r="K514" s="169" t="b">
        <v>0</v>
      </c>
    </row>
    <row r="515" spans="1:11">
      <c r="A515" t="s">
        <v>1920</v>
      </c>
      <c r="B515" t="s">
        <v>3612</v>
      </c>
      <c r="D515" s="265">
        <v>1.8545</v>
      </c>
      <c r="E515" t="s">
        <v>3613</v>
      </c>
      <c r="F515" s="258">
        <v>43334</v>
      </c>
      <c r="J515" t="b">
        <f t="shared" ref="J515:J578" si="8">COUNTIF($A$3:$A$676, A515)&gt;1</f>
        <v>0</v>
      </c>
      <c r="K515" s="169" t="b">
        <v>0</v>
      </c>
    </row>
    <row r="516" spans="1:11">
      <c r="A516" t="s">
        <v>871</v>
      </c>
      <c r="B516" t="s">
        <v>3612</v>
      </c>
      <c r="D516" s="265">
        <v>1.9970000000000001</v>
      </c>
      <c r="E516"/>
      <c r="F516" s="258">
        <v>43334</v>
      </c>
      <c r="J516" t="b">
        <f t="shared" si="8"/>
        <v>0</v>
      </c>
      <c r="K516" s="169" t="b">
        <v>0</v>
      </c>
    </row>
    <row r="517" spans="1:11">
      <c r="A517" t="s">
        <v>1824</v>
      </c>
      <c r="B517" t="s">
        <v>3612</v>
      </c>
      <c r="D517" s="265">
        <v>1.7826</v>
      </c>
      <c r="E517"/>
      <c r="F517" s="258">
        <v>43334</v>
      </c>
      <c r="J517" t="b">
        <f t="shared" si="8"/>
        <v>0</v>
      </c>
      <c r="K517" s="169" t="b">
        <v>0</v>
      </c>
    </row>
    <row r="518" spans="1:11">
      <c r="A518" t="s">
        <v>379</v>
      </c>
      <c r="B518" t="s">
        <v>3614</v>
      </c>
      <c r="D518" s="265">
        <v>1.9821</v>
      </c>
      <c r="E518"/>
      <c r="F518" s="258">
        <v>43334</v>
      </c>
      <c r="J518" t="b">
        <f t="shared" si="8"/>
        <v>0</v>
      </c>
      <c r="K518" s="169" t="b">
        <v>0</v>
      </c>
    </row>
    <row r="519" spans="1:11">
      <c r="A519" t="s">
        <v>648</v>
      </c>
      <c r="B519" t="s">
        <v>3614</v>
      </c>
      <c r="D519" s="265">
        <v>1.8869</v>
      </c>
      <c r="E519"/>
      <c r="F519" s="258">
        <v>43334</v>
      </c>
      <c r="J519" t="b">
        <f t="shared" si="8"/>
        <v>0</v>
      </c>
      <c r="K519" s="169" t="b">
        <v>0</v>
      </c>
    </row>
    <row r="520" spans="1:11">
      <c r="A520" t="s">
        <v>914</v>
      </c>
      <c r="B520" t="s">
        <v>3614</v>
      </c>
      <c r="D520" s="265">
        <v>2.0263</v>
      </c>
      <c r="E520"/>
      <c r="F520" s="258">
        <v>43334</v>
      </c>
      <c r="J520" t="b">
        <f t="shared" si="8"/>
        <v>0</v>
      </c>
      <c r="K520" s="169" t="b">
        <v>0</v>
      </c>
    </row>
    <row r="521" spans="1:11">
      <c r="A521" t="s">
        <v>1943</v>
      </c>
      <c r="B521" t="s">
        <v>3614</v>
      </c>
      <c r="D521" s="265">
        <v>2.0276000000000001</v>
      </c>
      <c r="E521"/>
      <c r="F521" s="258">
        <v>43334</v>
      </c>
      <c r="J521" t="b">
        <f t="shared" si="8"/>
        <v>0</v>
      </c>
      <c r="K521" s="169" t="b">
        <v>0</v>
      </c>
    </row>
    <row r="522" spans="1:11">
      <c r="A522" t="s">
        <v>505</v>
      </c>
      <c r="B522" t="s">
        <v>3615</v>
      </c>
      <c r="D522" s="265">
        <v>1.9177</v>
      </c>
      <c r="E522"/>
      <c r="F522" s="258">
        <v>43334</v>
      </c>
      <c r="J522" t="b">
        <f t="shared" si="8"/>
        <v>0</v>
      </c>
      <c r="K522" s="169" t="b">
        <v>0</v>
      </c>
    </row>
    <row r="523" spans="1:11">
      <c r="A523" t="s">
        <v>1199</v>
      </c>
      <c r="B523" t="s">
        <v>3615</v>
      </c>
      <c r="D523" s="265">
        <v>1.8367</v>
      </c>
      <c r="E523"/>
      <c r="F523" s="258">
        <v>43334</v>
      </c>
      <c r="J523" t="b">
        <f t="shared" si="8"/>
        <v>0</v>
      </c>
      <c r="K523" s="169" t="b">
        <v>0</v>
      </c>
    </row>
    <row r="524" spans="1:11">
      <c r="A524" t="s">
        <v>1234</v>
      </c>
      <c r="B524" t="s">
        <v>3615</v>
      </c>
      <c r="D524" s="265">
        <v>1.9451000000000001</v>
      </c>
      <c r="E524"/>
      <c r="F524" s="258">
        <v>43334</v>
      </c>
      <c r="J524" t="b">
        <f t="shared" si="8"/>
        <v>0</v>
      </c>
      <c r="K524" s="169" t="b">
        <v>0</v>
      </c>
    </row>
    <row r="525" spans="1:11">
      <c r="A525" t="s">
        <v>1803</v>
      </c>
      <c r="B525" t="s">
        <v>3615</v>
      </c>
      <c r="D525" s="265">
        <v>1.9853000000000001</v>
      </c>
      <c r="E525"/>
      <c r="F525" s="258">
        <v>43334</v>
      </c>
      <c r="J525" t="b">
        <f t="shared" si="8"/>
        <v>0</v>
      </c>
      <c r="K525" s="169" t="b">
        <v>0</v>
      </c>
    </row>
    <row r="526" spans="1:11">
      <c r="A526" t="s">
        <v>1823</v>
      </c>
      <c r="B526" t="s">
        <v>3616</v>
      </c>
      <c r="D526" s="265">
        <v>1.7715000000000001</v>
      </c>
      <c r="E526"/>
      <c r="F526" s="258">
        <v>43334</v>
      </c>
      <c r="J526" t="b">
        <f t="shared" si="8"/>
        <v>0</v>
      </c>
      <c r="K526" s="169" t="b">
        <v>0</v>
      </c>
    </row>
    <row r="527" spans="1:11">
      <c r="A527" t="s">
        <v>1452</v>
      </c>
      <c r="B527" t="s">
        <v>3616</v>
      </c>
      <c r="D527" s="265">
        <v>1.9169</v>
      </c>
      <c r="E527"/>
      <c r="F527" s="258">
        <v>43334</v>
      </c>
      <c r="J527" t="b">
        <f t="shared" si="8"/>
        <v>0</v>
      </c>
      <c r="K527" s="169" t="b">
        <v>0</v>
      </c>
    </row>
    <row r="528" spans="1:11">
      <c r="A528" t="s">
        <v>899</v>
      </c>
      <c r="B528" t="s">
        <v>3616</v>
      </c>
      <c r="D528" s="265">
        <v>1.9262999999999999</v>
      </c>
      <c r="E528"/>
      <c r="F528" s="258">
        <v>43334</v>
      </c>
      <c r="J528" t="b">
        <f t="shared" si="8"/>
        <v>0</v>
      </c>
      <c r="K528" s="169" t="b">
        <v>0</v>
      </c>
    </row>
    <row r="529" spans="1:11">
      <c r="A529" t="s">
        <v>341</v>
      </c>
      <c r="B529" t="s">
        <v>3616</v>
      </c>
      <c r="D529" s="265">
        <v>1.8956999999999999</v>
      </c>
      <c r="E529"/>
      <c r="F529" s="258">
        <v>43334</v>
      </c>
      <c r="J529" t="b">
        <f t="shared" si="8"/>
        <v>0</v>
      </c>
      <c r="K529" s="169" t="b">
        <v>0</v>
      </c>
    </row>
    <row r="530" spans="1:11">
      <c r="A530" t="s">
        <v>3585</v>
      </c>
      <c r="B530" t="s">
        <v>3617</v>
      </c>
      <c r="D530" s="265">
        <v>1.7847</v>
      </c>
      <c r="E530" t="s">
        <v>2115</v>
      </c>
      <c r="F530" s="258">
        <v>43334</v>
      </c>
      <c r="J530" t="b">
        <f t="shared" si="8"/>
        <v>0</v>
      </c>
      <c r="K530" s="169" t="b">
        <v>0</v>
      </c>
    </row>
    <row r="531" spans="1:11">
      <c r="A531" t="s">
        <v>725</v>
      </c>
      <c r="B531" t="s">
        <v>3617</v>
      </c>
      <c r="D531" s="265">
        <v>2.0192999999999999</v>
      </c>
      <c r="E531"/>
      <c r="F531" s="258">
        <v>43334</v>
      </c>
      <c r="J531" t="b">
        <f t="shared" si="8"/>
        <v>0</v>
      </c>
      <c r="K531" s="169" t="b">
        <v>0</v>
      </c>
    </row>
    <row r="532" spans="1:11">
      <c r="A532" t="s">
        <v>1708</v>
      </c>
      <c r="B532" t="s">
        <v>3617</v>
      </c>
      <c r="D532" s="265">
        <v>1.7556</v>
      </c>
      <c r="E532"/>
      <c r="F532" s="258">
        <v>43334</v>
      </c>
      <c r="J532" t="b">
        <f t="shared" si="8"/>
        <v>0</v>
      </c>
      <c r="K532" s="169" t="b">
        <v>0</v>
      </c>
    </row>
    <row r="533" spans="1:11">
      <c r="A533" t="s">
        <v>309</v>
      </c>
      <c r="B533" t="s">
        <v>3617</v>
      </c>
      <c r="D533" s="265">
        <v>1.9719</v>
      </c>
      <c r="E533"/>
      <c r="F533" s="258">
        <v>43334</v>
      </c>
      <c r="J533" t="b">
        <f t="shared" si="8"/>
        <v>0</v>
      </c>
      <c r="K533" s="169" t="b">
        <v>0</v>
      </c>
    </row>
    <row r="534" spans="1:11">
      <c r="A534" t="s">
        <v>1794</v>
      </c>
      <c r="B534" t="s">
        <v>3618</v>
      </c>
      <c r="D534" s="265">
        <v>1.6208</v>
      </c>
      <c r="E534" t="s">
        <v>3619</v>
      </c>
      <c r="F534" s="258">
        <v>43334</v>
      </c>
      <c r="J534" t="b">
        <f t="shared" si="8"/>
        <v>0</v>
      </c>
      <c r="K534" s="169" t="b">
        <v>0</v>
      </c>
    </row>
    <row r="535" spans="1:11">
      <c r="A535" t="s">
        <v>491</v>
      </c>
      <c r="B535" t="s">
        <v>3618</v>
      </c>
      <c r="D535" s="265">
        <v>1.9649000000000001</v>
      </c>
      <c r="E535" t="s">
        <v>2119</v>
      </c>
      <c r="F535" s="258">
        <v>43334</v>
      </c>
      <c r="J535" t="b">
        <f t="shared" si="8"/>
        <v>0</v>
      </c>
      <c r="K535" s="169" t="b">
        <v>0</v>
      </c>
    </row>
    <row r="536" spans="1:11">
      <c r="A536" t="s">
        <v>319</v>
      </c>
      <c r="B536" t="s">
        <v>3618</v>
      </c>
      <c r="D536" s="265">
        <v>1.2708999999999999</v>
      </c>
      <c r="E536" t="s">
        <v>3620</v>
      </c>
      <c r="F536" s="258">
        <v>43334</v>
      </c>
      <c r="J536" t="b">
        <f t="shared" si="8"/>
        <v>0</v>
      </c>
      <c r="K536" s="169" t="b">
        <v>0</v>
      </c>
    </row>
    <row r="537" spans="1:11">
      <c r="A537" t="s">
        <v>2007</v>
      </c>
      <c r="B537" t="s">
        <v>3618</v>
      </c>
      <c r="D537" s="265">
        <v>1.7821</v>
      </c>
      <c r="E537" t="s">
        <v>2115</v>
      </c>
      <c r="F537" s="258">
        <v>43334</v>
      </c>
      <c r="J537" t="b">
        <f t="shared" si="8"/>
        <v>0</v>
      </c>
      <c r="K537" s="169" t="b">
        <v>0</v>
      </c>
    </row>
    <row r="538" spans="1:11">
      <c r="A538" t="s">
        <v>847</v>
      </c>
      <c r="B538" t="s">
        <v>3621</v>
      </c>
      <c r="D538" s="265">
        <v>0.51</v>
      </c>
      <c r="E538" t="s">
        <v>3622</v>
      </c>
      <c r="F538" s="258">
        <v>43334</v>
      </c>
      <c r="J538" t="b">
        <f t="shared" si="8"/>
        <v>0</v>
      </c>
      <c r="K538" s="169" t="b">
        <v>0</v>
      </c>
    </row>
    <row r="539" spans="1:11">
      <c r="A539" t="s">
        <v>1772</v>
      </c>
      <c r="B539" t="s">
        <v>3621</v>
      </c>
      <c r="D539" s="265">
        <v>1.8243</v>
      </c>
      <c r="E539"/>
      <c r="F539" s="258">
        <v>43334</v>
      </c>
      <c r="J539" t="b">
        <f t="shared" si="8"/>
        <v>0</v>
      </c>
      <c r="K539" s="169" t="b">
        <v>0</v>
      </c>
    </row>
    <row r="540" spans="1:11">
      <c r="A540" t="s">
        <v>1620</v>
      </c>
      <c r="B540" t="s">
        <v>3621</v>
      </c>
      <c r="D540" s="265">
        <v>1.8875999999999999</v>
      </c>
      <c r="E540" t="s">
        <v>2115</v>
      </c>
      <c r="F540" s="258">
        <v>43334</v>
      </c>
      <c r="J540" t="b">
        <f t="shared" si="8"/>
        <v>0</v>
      </c>
      <c r="K540" s="169" t="b">
        <v>0</v>
      </c>
    </row>
    <row r="541" spans="1:11">
      <c r="A541" t="s">
        <v>880</v>
      </c>
      <c r="B541" t="s">
        <v>3621</v>
      </c>
      <c r="D541" s="265">
        <v>1.9642999999999999</v>
      </c>
      <c r="E541" t="s">
        <v>2119</v>
      </c>
      <c r="F541" s="258">
        <v>43334</v>
      </c>
      <c r="J541" t="b">
        <f t="shared" si="8"/>
        <v>0</v>
      </c>
      <c r="K541" s="169" t="b">
        <v>0</v>
      </c>
    </row>
    <row r="542" spans="1:11">
      <c r="A542" t="s">
        <v>337</v>
      </c>
      <c r="B542" t="s">
        <v>3623</v>
      </c>
      <c r="D542" s="265">
        <v>1.6778</v>
      </c>
      <c r="E542"/>
      <c r="F542" s="258">
        <v>43334</v>
      </c>
      <c r="J542" t="b">
        <f t="shared" si="8"/>
        <v>0</v>
      </c>
      <c r="K542" s="169" t="b">
        <v>0</v>
      </c>
    </row>
    <row r="543" spans="1:11">
      <c r="A543" t="s">
        <v>768</v>
      </c>
      <c r="B543" t="s">
        <v>3623</v>
      </c>
      <c r="D543" s="265">
        <v>1.5419</v>
      </c>
      <c r="E543"/>
      <c r="F543" s="258">
        <v>43334</v>
      </c>
      <c r="J543" t="b">
        <f t="shared" si="8"/>
        <v>0</v>
      </c>
      <c r="K543" s="169" t="b">
        <v>0</v>
      </c>
    </row>
    <row r="544" spans="1:11">
      <c r="A544" t="s">
        <v>1814</v>
      </c>
      <c r="B544" t="s">
        <v>3623</v>
      </c>
      <c r="D544" s="265">
        <v>0.81489999999999996</v>
      </c>
      <c r="E544" t="s">
        <v>3613</v>
      </c>
      <c r="F544" s="258">
        <v>43334</v>
      </c>
      <c r="J544" t="b">
        <f t="shared" si="8"/>
        <v>0</v>
      </c>
      <c r="K544" s="169" t="b">
        <v>0</v>
      </c>
    </row>
    <row r="545" spans="1:11">
      <c r="A545" t="s">
        <v>1891</v>
      </c>
      <c r="B545" t="s">
        <v>3623</v>
      </c>
      <c r="D545" s="265">
        <v>0.76990000000000003</v>
      </c>
      <c r="E545"/>
      <c r="F545" s="258">
        <v>43334</v>
      </c>
      <c r="J545" t="b">
        <f t="shared" si="8"/>
        <v>0</v>
      </c>
      <c r="K545" s="169" t="b">
        <v>0</v>
      </c>
    </row>
    <row r="546" spans="1:11">
      <c r="A546" t="s">
        <v>912</v>
      </c>
      <c r="B546" t="s">
        <v>3623</v>
      </c>
      <c r="D546" s="265">
        <v>1.5876999999999999</v>
      </c>
      <c r="E546" t="s">
        <v>2125</v>
      </c>
      <c r="F546" s="258">
        <v>43334</v>
      </c>
      <c r="J546" t="b">
        <f t="shared" si="8"/>
        <v>0</v>
      </c>
      <c r="K546" s="169" t="b">
        <v>0</v>
      </c>
    </row>
    <row r="547" spans="1:11">
      <c r="A547" t="s">
        <v>1732</v>
      </c>
      <c r="B547" t="s">
        <v>3623</v>
      </c>
      <c r="D547" s="265">
        <v>0.70609999999999995</v>
      </c>
      <c r="E547" t="s">
        <v>2115</v>
      </c>
      <c r="F547" s="258">
        <v>43334</v>
      </c>
      <c r="J547" t="b">
        <f t="shared" si="8"/>
        <v>0</v>
      </c>
      <c r="K547" s="169" t="b">
        <v>0</v>
      </c>
    </row>
    <row r="548" spans="1:11">
      <c r="A548" t="s">
        <v>1954</v>
      </c>
      <c r="B548" t="s">
        <v>3624</v>
      </c>
      <c r="D548" s="265">
        <v>0.77790000000000004</v>
      </c>
      <c r="E548"/>
      <c r="F548" s="258">
        <v>43334</v>
      </c>
      <c r="J548" t="b">
        <f t="shared" si="8"/>
        <v>0</v>
      </c>
      <c r="K548" s="169" t="b">
        <v>0</v>
      </c>
    </row>
    <row r="549" spans="1:11">
      <c r="A549" t="s">
        <v>388</v>
      </c>
      <c r="B549" t="s">
        <v>3624</v>
      </c>
      <c r="D549" s="265">
        <v>1.6394</v>
      </c>
      <c r="E549"/>
      <c r="F549" s="258">
        <v>43334</v>
      </c>
      <c r="J549" t="b">
        <f t="shared" si="8"/>
        <v>0</v>
      </c>
      <c r="K549" s="169" t="b">
        <v>0</v>
      </c>
    </row>
    <row r="550" spans="1:11">
      <c r="A550" t="s">
        <v>340</v>
      </c>
      <c r="B550" t="s">
        <v>3624</v>
      </c>
      <c r="D550" s="265">
        <v>1.3494999999999999</v>
      </c>
      <c r="E550" t="s">
        <v>3625</v>
      </c>
      <c r="F550" s="258">
        <v>43334</v>
      </c>
      <c r="J550" t="b">
        <f t="shared" si="8"/>
        <v>0</v>
      </c>
      <c r="K550" s="169" t="b">
        <v>0</v>
      </c>
    </row>
    <row r="551" spans="1:11">
      <c r="A551" t="s">
        <v>1283</v>
      </c>
      <c r="B551" t="s">
        <v>3624</v>
      </c>
      <c r="D551" s="265">
        <v>1.4665999999999999</v>
      </c>
      <c r="E551"/>
      <c r="F551" s="258">
        <v>43334</v>
      </c>
      <c r="J551" t="b">
        <f t="shared" si="8"/>
        <v>0</v>
      </c>
      <c r="K551" s="169" t="b">
        <v>0</v>
      </c>
    </row>
    <row r="552" spans="1:11">
      <c r="A552" t="s">
        <v>1671</v>
      </c>
      <c r="B552" t="s">
        <v>3624</v>
      </c>
      <c r="D552" s="265">
        <v>1.65</v>
      </c>
      <c r="E552"/>
      <c r="F552" s="258">
        <v>43334</v>
      </c>
      <c r="J552" t="b">
        <f t="shared" si="8"/>
        <v>0</v>
      </c>
      <c r="K552" s="169" t="b">
        <v>0</v>
      </c>
    </row>
    <row r="553" spans="1:11">
      <c r="A553" t="s">
        <v>1128</v>
      </c>
      <c r="B553" t="s">
        <v>3626</v>
      </c>
      <c r="D553" s="265">
        <v>0.68400000000000005</v>
      </c>
      <c r="E553" t="s">
        <v>3627</v>
      </c>
      <c r="F553" s="258">
        <v>43334</v>
      </c>
      <c r="J553" t="b">
        <f t="shared" si="8"/>
        <v>0</v>
      </c>
      <c r="K553" s="169" t="b">
        <v>0</v>
      </c>
    </row>
    <row r="554" spans="1:11">
      <c r="A554" t="s">
        <v>1714</v>
      </c>
      <c r="B554" t="s">
        <v>3626</v>
      </c>
      <c r="D554" s="265">
        <v>1.6466000000000001</v>
      </c>
      <c r="E554" t="s">
        <v>3628</v>
      </c>
      <c r="F554" s="258">
        <v>43334</v>
      </c>
      <c r="J554" t="b">
        <f t="shared" si="8"/>
        <v>0</v>
      </c>
      <c r="K554" s="169" t="b">
        <v>0</v>
      </c>
    </row>
    <row r="555" spans="1:11">
      <c r="A555" t="s">
        <v>1585</v>
      </c>
      <c r="B555" t="s">
        <v>3626</v>
      </c>
      <c r="D555" s="265">
        <v>1.6845000000000001</v>
      </c>
      <c r="E555"/>
      <c r="F555" s="258">
        <v>43334</v>
      </c>
      <c r="J555" t="b">
        <f t="shared" si="8"/>
        <v>0</v>
      </c>
      <c r="K555" s="169" t="b">
        <v>0</v>
      </c>
    </row>
    <row r="556" spans="1:11">
      <c r="A556" t="s">
        <v>849</v>
      </c>
      <c r="B556" t="s">
        <v>3626</v>
      </c>
      <c r="D556" s="265">
        <v>2.0505</v>
      </c>
      <c r="E556"/>
      <c r="F556" s="258">
        <v>43334</v>
      </c>
      <c r="J556" t="b">
        <f t="shared" si="8"/>
        <v>0</v>
      </c>
      <c r="K556" s="169" t="b">
        <v>0</v>
      </c>
    </row>
    <row r="557" spans="1:11">
      <c r="A557" t="s">
        <v>373</v>
      </c>
      <c r="B557" t="s">
        <v>3629</v>
      </c>
      <c r="D557" s="265">
        <v>1.6694</v>
      </c>
      <c r="E557" t="s">
        <v>3630</v>
      </c>
      <c r="F557" s="258">
        <v>43334</v>
      </c>
      <c r="J557" t="b">
        <f t="shared" si="8"/>
        <v>0</v>
      </c>
      <c r="K557" s="169" t="b">
        <v>0</v>
      </c>
    </row>
    <row r="558" spans="1:11">
      <c r="A558" t="s">
        <v>1177</v>
      </c>
      <c r="B558" t="s">
        <v>3629</v>
      </c>
      <c r="D558" s="265">
        <v>0.68469999999999998</v>
      </c>
      <c r="E558"/>
      <c r="F558" s="258">
        <v>43334</v>
      </c>
      <c r="J558" t="b">
        <f t="shared" si="8"/>
        <v>0</v>
      </c>
      <c r="K558" s="169" t="b">
        <v>0</v>
      </c>
    </row>
    <row r="559" spans="1:11">
      <c r="A559" t="s">
        <v>468</v>
      </c>
      <c r="B559" t="s">
        <v>3629</v>
      </c>
      <c r="D559" s="265">
        <v>1.6099000000000001</v>
      </c>
      <c r="E559"/>
      <c r="F559" s="258">
        <v>43334</v>
      </c>
      <c r="J559" t="b">
        <f t="shared" si="8"/>
        <v>0</v>
      </c>
      <c r="K559" s="169" t="b">
        <v>0</v>
      </c>
    </row>
    <row r="560" spans="1:11">
      <c r="A560" t="s">
        <v>1925</v>
      </c>
      <c r="B560" t="s">
        <v>3629</v>
      </c>
      <c r="D560" s="265">
        <v>0.78120000000000001</v>
      </c>
      <c r="E560"/>
      <c r="F560" s="258">
        <v>43334</v>
      </c>
      <c r="J560" t="b">
        <f t="shared" si="8"/>
        <v>0</v>
      </c>
      <c r="K560" s="169" t="b">
        <v>0</v>
      </c>
    </row>
    <row r="561" spans="1:11">
      <c r="A561" t="s">
        <v>894</v>
      </c>
      <c r="B561" t="s">
        <v>3631</v>
      </c>
      <c r="D561" s="265">
        <v>1.7551000000000001</v>
      </c>
      <c r="E561"/>
      <c r="F561" s="258">
        <v>43334</v>
      </c>
      <c r="J561" t="b">
        <f t="shared" si="8"/>
        <v>0</v>
      </c>
      <c r="K561" s="169" t="b">
        <v>0</v>
      </c>
    </row>
    <row r="562" spans="1:11">
      <c r="A562" t="s">
        <v>310</v>
      </c>
      <c r="B562" t="s">
        <v>3631</v>
      </c>
      <c r="D562" s="265">
        <v>1.1127</v>
      </c>
      <c r="E562" t="s">
        <v>3622</v>
      </c>
      <c r="F562" s="258">
        <v>43334</v>
      </c>
      <c r="J562" t="b">
        <f t="shared" si="8"/>
        <v>0</v>
      </c>
      <c r="K562" s="169" t="b">
        <v>0</v>
      </c>
    </row>
    <row r="563" spans="1:11">
      <c r="A563" t="s">
        <v>1400</v>
      </c>
      <c r="B563" t="s">
        <v>3631</v>
      </c>
      <c r="D563" s="265">
        <v>0.86890000000000001</v>
      </c>
      <c r="E563"/>
      <c r="F563" s="258">
        <v>43334</v>
      </c>
      <c r="J563" t="b">
        <f t="shared" si="8"/>
        <v>0</v>
      </c>
      <c r="K563" s="169" t="b">
        <v>0</v>
      </c>
    </row>
    <row r="564" spans="1:11">
      <c r="A564" t="s">
        <v>1787</v>
      </c>
      <c r="B564" t="s">
        <v>3631</v>
      </c>
      <c r="D564" s="265">
        <v>0.83330000000000004</v>
      </c>
      <c r="E564" t="s">
        <v>3632</v>
      </c>
      <c r="F564" s="258">
        <v>43334</v>
      </c>
      <c r="J564" t="b">
        <f t="shared" si="8"/>
        <v>0</v>
      </c>
      <c r="K564" s="169" t="b">
        <v>0</v>
      </c>
    </row>
    <row r="565" spans="1:11">
      <c r="A565" t="s">
        <v>865</v>
      </c>
      <c r="B565" t="s">
        <v>3633</v>
      </c>
      <c r="D565" s="265">
        <v>1.4581</v>
      </c>
      <c r="E565" t="s">
        <v>3634</v>
      </c>
      <c r="F565" s="258">
        <v>43334</v>
      </c>
      <c r="J565" t="b">
        <f t="shared" si="8"/>
        <v>0</v>
      </c>
      <c r="K565" s="169" t="b">
        <v>0</v>
      </c>
    </row>
    <row r="566" spans="1:11">
      <c r="A566" t="s">
        <v>1874</v>
      </c>
      <c r="B566" t="s">
        <v>3633</v>
      </c>
      <c r="D566" s="265">
        <v>1.3146</v>
      </c>
      <c r="E566" t="s">
        <v>3635</v>
      </c>
      <c r="F566" s="258">
        <v>43334</v>
      </c>
      <c r="J566" t="b">
        <f t="shared" si="8"/>
        <v>0</v>
      </c>
      <c r="K566" s="169" t="b">
        <v>0</v>
      </c>
    </row>
    <row r="567" spans="1:11">
      <c r="A567" t="s">
        <v>498</v>
      </c>
      <c r="B567" t="s">
        <v>3633</v>
      </c>
      <c r="D567" s="265">
        <v>1.9777</v>
      </c>
      <c r="E567"/>
      <c r="F567" s="258">
        <v>43334</v>
      </c>
      <c r="J567" t="b">
        <f t="shared" si="8"/>
        <v>0</v>
      </c>
      <c r="K567" s="169" t="b">
        <v>0</v>
      </c>
    </row>
    <row r="568" spans="1:11">
      <c r="A568" t="s">
        <v>1863</v>
      </c>
      <c r="B568" t="s">
        <v>3633</v>
      </c>
      <c r="D568" s="265">
        <v>1.1655</v>
      </c>
      <c r="E568"/>
      <c r="F568" s="258">
        <v>43334</v>
      </c>
      <c r="J568" t="b">
        <f t="shared" si="8"/>
        <v>0</v>
      </c>
      <c r="K568" s="169" t="b">
        <v>0</v>
      </c>
    </row>
    <row r="569" spans="1:11">
      <c r="A569" t="s">
        <v>1829</v>
      </c>
      <c r="B569" t="s">
        <v>3636</v>
      </c>
      <c r="D569" s="265">
        <v>0.66700000000000004</v>
      </c>
      <c r="E569" t="s">
        <v>3637</v>
      </c>
      <c r="F569" s="258">
        <v>43334</v>
      </c>
      <c r="J569" t="b">
        <f t="shared" si="8"/>
        <v>0</v>
      </c>
      <c r="K569" s="169" t="b">
        <v>0</v>
      </c>
    </row>
    <row r="570" spans="1:11">
      <c r="A570" t="s">
        <v>698</v>
      </c>
      <c r="B570" t="s">
        <v>3636</v>
      </c>
      <c r="D570" s="265">
        <v>1.5766</v>
      </c>
      <c r="E570"/>
      <c r="F570" s="258">
        <v>43334</v>
      </c>
      <c r="J570" t="b">
        <f t="shared" si="8"/>
        <v>0</v>
      </c>
      <c r="K570" s="266"/>
    </row>
    <row r="571" spans="1:11">
      <c r="A571" t="s">
        <v>342</v>
      </c>
      <c r="B571" t="s">
        <v>3636</v>
      </c>
      <c r="D571" s="265">
        <v>1.5708</v>
      </c>
      <c r="E571"/>
      <c r="F571" s="258">
        <v>43334</v>
      </c>
      <c r="J571" t="b">
        <f t="shared" si="8"/>
        <v>0</v>
      </c>
      <c r="K571" s="169" t="b">
        <v>0</v>
      </c>
    </row>
    <row r="572" spans="1:11">
      <c r="A572" t="s">
        <v>1934</v>
      </c>
      <c r="B572" t="s">
        <v>3636</v>
      </c>
      <c r="D572" s="265">
        <v>0.63749999999999996</v>
      </c>
      <c r="E572"/>
      <c r="F572" s="258">
        <v>43334</v>
      </c>
      <c r="J572" t="b">
        <f t="shared" si="8"/>
        <v>0</v>
      </c>
      <c r="K572" s="169" t="b">
        <v>0</v>
      </c>
    </row>
    <row r="573" spans="1:11">
      <c r="A573" t="s">
        <v>1293</v>
      </c>
      <c r="B573" t="s">
        <v>3638</v>
      </c>
      <c r="D573" s="265">
        <v>0.92230000000000001</v>
      </c>
      <c r="E573"/>
      <c r="F573" s="258">
        <v>43334</v>
      </c>
      <c r="J573" t="b">
        <f t="shared" si="8"/>
        <v>0</v>
      </c>
      <c r="K573" s="266"/>
    </row>
    <row r="574" spans="1:11">
      <c r="A574" t="s">
        <v>961</v>
      </c>
      <c r="B574" t="s">
        <v>3638</v>
      </c>
      <c r="D574" s="265">
        <v>1.595</v>
      </c>
      <c r="E574"/>
      <c r="F574" s="258">
        <v>43334</v>
      </c>
      <c r="J574" t="b">
        <f t="shared" si="8"/>
        <v>0</v>
      </c>
      <c r="K574" s="266"/>
    </row>
    <row r="575" spans="1:11">
      <c r="A575" t="s">
        <v>2000</v>
      </c>
      <c r="B575" t="s">
        <v>3638</v>
      </c>
      <c r="D575" s="265">
        <v>0.8911</v>
      </c>
      <c r="E575" t="s">
        <v>3639</v>
      </c>
      <c r="F575" s="258">
        <v>43334</v>
      </c>
      <c r="J575" t="b">
        <f t="shared" si="8"/>
        <v>0</v>
      </c>
      <c r="K575" s="169" t="b">
        <v>0</v>
      </c>
    </row>
    <row r="576" spans="1:11">
      <c r="A576" t="s">
        <v>344</v>
      </c>
      <c r="B576" t="s">
        <v>3638</v>
      </c>
      <c r="D576" s="265">
        <v>0.83220000000000005</v>
      </c>
      <c r="E576" t="s">
        <v>3640</v>
      </c>
      <c r="F576" s="258">
        <v>43334</v>
      </c>
      <c r="J576" t="b">
        <f t="shared" si="8"/>
        <v>0</v>
      </c>
      <c r="K576" s="169" t="b">
        <v>0</v>
      </c>
    </row>
    <row r="577" spans="1:11">
      <c r="A577" t="s">
        <v>1196</v>
      </c>
      <c r="B577" t="s">
        <v>3641</v>
      </c>
      <c r="D577" s="265">
        <v>1.8062</v>
      </c>
      <c r="E577" t="s">
        <v>2119</v>
      </c>
      <c r="F577" s="258">
        <v>43337</v>
      </c>
      <c r="J577" t="b">
        <f t="shared" si="8"/>
        <v>0</v>
      </c>
      <c r="K577" s="169" t="b">
        <v>0</v>
      </c>
    </row>
    <row r="578" spans="1:11">
      <c r="A578" t="s">
        <v>419</v>
      </c>
      <c r="B578" t="s">
        <v>3641</v>
      </c>
      <c r="D578" s="265">
        <v>1.9978</v>
      </c>
      <c r="E578" t="s">
        <v>2119</v>
      </c>
      <c r="F578" s="258">
        <v>43337</v>
      </c>
      <c r="J578" t="b">
        <f t="shared" si="8"/>
        <v>0</v>
      </c>
      <c r="K578" s="169" t="b">
        <v>0</v>
      </c>
    </row>
    <row r="579" spans="1:11">
      <c r="A579" t="s">
        <v>361</v>
      </c>
      <c r="B579" t="s">
        <v>3641</v>
      </c>
      <c r="D579" s="265">
        <v>1.9495</v>
      </c>
      <c r="E579" t="s">
        <v>2115</v>
      </c>
      <c r="F579" s="258">
        <v>43337</v>
      </c>
      <c r="J579" t="b">
        <f t="shared" ref="J579:J642" si="9">COUNTIF($A$3:$A$676, A579)&gt;1</f>
        <v>0</v>
      </c>
      <c r="K579" s="169" t="b">
        <v>0</v>
      </c>
    </row>
    <row r="580" spans="1:11">
      <c r="A580" t="s">
        <v>1949</v>
      </c>
      <c r="B580" t="s">
        <v>3641</v>
      </c>
      <c r="D580" s="265">
        <v>1.9434</v>
      </c>
      <c r="E580" t="s">
        <v>2119</v>
      </c>
      <c r="F580" s="258">
        <v>43337</v>
      </c>
      <c r="J580" t="b">
        <f t="shared" si="9"/>
        <v>0</v>
      </c>
      <c r="K580" s="169" t="b">
        <v>0</v>
      </c>
    </row>
    <row r="581" spans="1:11">
      <c r="A581" t="s">
        <v>1291</v>
      </c>
      <c r="B581" t="s">
        <v>3642</v>
      </c>
      <c r="D581" s="265">
        <v>1.8980999999999999</v>
      </c>
      <c r="E581"/>
      <c r="F581" s="258">
        <v>43337</v>
      </c>
      <c r="J581" t="b">
        <f t="shared" si="9"/>
        <v>0</v>
      </c>
      <c r="K581" s="169" t="b">
        <v>0</v>
      </c>
    </row>
    <row r="582" spans="1:11">
      <c r="A582" t="s">
        <v>1878</v>
      </c>
      <c r="B582" t="s">
        <v>3642</v>
      </c>
      <c r="D582" s="265">
        <v>1.8197000000000001</v>
      </c>
      <c r="E582"/>
      <c r="F582" s="258">
        <v>43337</v>
      </c>
      <c r="J582" t="b">
        <f t="shared" si="9"/>
        <v>0</v>
      </c>
      <c r="K582" s="169" t="b">
        <v>0</v>
      </c>
    </row>
    <row r="583" spans="1:11">
      <c r="A583" t="s">
        <v>1001</v>
      </c>
      <c r="B583" t="s">
        <v>3642</v>
      </c>
      <c r="D583" s="265">
        <v>1.9561999999999999</v>
      </c>
      <c r="E583"/>
      <c r="F583" s="258">
        <v>43337</v>
      </c>
      <c r="J583" t="b">
        <f t="shared" si="9"/>
        <v>0</v>
      </c>
      <c r="K583" s="169" t="b">
        <v>0</v>
      </c>
    </row>
    <row r="584" spans="1:11">
      <c r="A584" t="s">
        <v>405</v>
      </c>
      <c r="B584" t="s">
        <v>3642</v>
      </c>
      <c r="D584" s="265">
        <v>1.8914</v>
      </c>
      <c r="E584"/>
      <c r="F584" s="258">
        <v>43337</v>
      </c>
      <c r="J584" t="b">
        <f t="shared" si="9"/>
        <v>0</v>
      </c>
      <c r="K584" s="169" t="b">
        <v>0</v>
      </c>
    </row>
    <row r="585" spans="1:11">
      <c r="A585" t="s">
        <v>539</v>
      </c>
      <c r="B585" t="s">
        <v>3643</v>
      </c>
      <c r="D585" s="265">
        <v>1.9592000000000001</v>
      </c>
      <c r="E585"/>
      <c r="F585" s="258">
        <v>43337</v>
      </c>
      <c r="J585" t="b">
        <f t="shared" si="9"/>
        <v>0</v>
      </c>
      <c r="K585" s="169" t="b">
        <v>0</v>
      </c>
    </row>
    <row r="586" spans="1:11">
      <c r="A586" t="s">
        <v>1188</v>
      </c>
      <c r="B586" t="s">
        <v>3643</v>
      </c>
      <c r="D586" s="265">
        <v>1.8160000000000001</v>
      </c>
      <c r="E586"/>
      <c r="F586" s="258">
        <v>43337</v>
      </c>
      <c r="J586" t="b">
        <f t="shared" si="9"/>
        <v>0</v>
      </c>
      <c r="K586" s="169" t="b">
        <v>0</v>
      </c>
    </row>
    <row r="587" spans="1:11">
      <c r="A587" t="s">
        <v>2015</v>
      </c>
      <c r="B587" t="s">
        <v>3643</v>
      </c>
      <c r="D587" s="265">
        <v>1.8633999999999999</v>
      </c>
      <c r="E587"/>
      <c r="F587" s="258">
        <v>43337</v>
      </c>
      <c r="J587" t="b">
        <f t="shared" si="9"/>
        <v>0</v>
      </c>
      <c r="K587" s="169" t="b">
        <v>0</v>
      </c>
    </row>
    <row r="588" spans="1:11">
      <c r="A588" t="s">
        <v>321</v>
      </c>
      <c r="B588" t="s">
        <v>3643</v>
      </c>
      <c r="D588" s="265">
        <v>1.9155</v>
      </c>
      <c r="E588"/>
      <c r="F588" s="258">
        <v>43337</v>
      </c>
      <c r="J588" t="b">
        <f t="shared" si="9"/>
        <v>0</v>
      </c>
      <c r="K588" s="169" t="b">
        <v>0</v>
      </c>
    </row>
    <row r="589" spans="1:11">
      <c r="A589" t="s">
        <v>1033</v>
      </c>
      <c r="B589" t="s">
        <v>3644</v>
      </c>
      <c r="D589" s="265">
        <v>1.9638</v>
      </c>
      <c r="E589"/>
      <c r="F589" s="258">
        <v>43337</v>
      </c>
      <c r="J589" t="b">
        <f t="shared" si="9"/>
        <v>0</v>
      </c>
      <c r="K589" s="169" t="b">
        <v>0</v>
      </c>
    </row>
    <row r="590" spans="1:11">
      <c r="A590" t="s">
        <v>363</v>
      </c>
      <c r="B590" t="s">
        <v>3644</v>
      </c>
      <c r="D590" s="265">
        <v>1.9447000000000001</v>
      </c>
      <c r="E590"/>
      <c r="F590" s="258">
        <v>43337</v>
      </c>
      <c r="J590" t="b">
        <f t="shared" si="9"/>
        <v>0</v>
      </c>
      <c r="K590" s="169" t="b">
        <v>0</v>
      </c>
    </row>
    <row r="591" spans="1:11">
      <c r="A591" t="s">
        <v>1862</v>
      </c>
      <c r="B591" t="s">
        <v>3644</v>
      </c>
      <c r="D591" s="265">
        <v>1.7849999999999999</v>
      </c>
      <c r="E591"/>
      <c r="F591" s="258">
        <v>43337</v>
      </c>
      <c r="J591" t="b">
        <f t="shared" si="9"/>
        <v>0</v>
      </c>
      <c r="K591" s="169" t="b">
        <v>0</v>
      </c>
    </row>
    <row r="592" spans="1:11">
      <c r="A592" t="s">
        <v>1333</v>
      </c>
      <c r="B592" t="s">
        <v>3644</v>
      </c>
      <c r="D592" s="265">
        <v>1.8165</v>
      </c>
      <c r="E592"/>
      <c r="F592" s="258">
        <v>43337</v>
      </c>
      <c r="J592" t="b">
        <f t="shared" si="9"/>
        <v>0</v>
      </c>
      <c r="K592" s="169" t="b">
        <v>0</v>
      </c>
    </row>
    <row r="593" spans="1:11">
      <c r="A593" t="s">
        <v>1789</v>
      </c>
      <c r="B593" t="s">
        <v>3645</v>
      </c>
      <c r="D593" s="265">
        <v>1.8041</v>
      </c>
      <c r="E593"/>
      <c r="F593" s="258">
        <v>43337</v>
      </c>
      <c r="J593" t="b">
        <f t="shared" si="9"/>
        <v>0</v>
      </c>
      <c r="K593" s="169" t="b">
        <v>0</v>
      </c>
    </row>
    <row r="594" spans="1:11">
      <c r="A594" t="s">
        <v>1819</v>
      </c>
      <c r="B594" t="s">
        <v>3645</v>
      </c>
      <c r="D594" s="265">
        <v>1.8747</v>
      </c>
      <c r="E594"/>
      <c r="F594" s="258">
        <v>43337</v>
      </c>
      <c r="J594" t="b">
        <f t="shared" si="9"/>
        <v>1</v>
      </c>
      <c r="K594" s="266" t="b">
        <v>1</v>
      </c>
    </row>
    <row r="595" spans="1:11">
      <c r="A595" t="s">
        <v>1492</v>
      </c>
      <c r="B595" t="s">
        <v>3645</v>
      </c>
      <c r="D595" s="265">
        <v>1.9415</v>
      </c>
      <c r="E595"/>
      <c r="F595" s="258">
        <v>43337</v>
      </c>
      <c r="J595" t="b">
        <f t="shared" si="9"/>
        <v>0</v>
      </c>
      <c r="K595" s="169" t="b">
        <v>0</v>
      </c>
    </row>
    <row r="596" spans="1:11">
      <c r="A596" t="s">
        <v>418</v>
      </c>
      <c r="B596" t="s">
        <v>3645</v>
      </c>
      <c r="D596" s="265">
        <v>1.9549000000000001</v>
      </c>
      <c r="E596"/>
      <c r="F596" s="258">
        <v>43337</v>
      </c>
      <c r="J596" t="b">
        <f t="shared" si="9"/>
        <v>0</v>
      </c>
      <c r="K596" s="169" t="b">
        <v>0</v>
      </c>
    </row>
    <row r="597" spans="1:11">
      <c r="A597" t="s">
        <v>464</v>
      </c>
      <c r="B597" t="s">
        <v>3646</v>
      </c>
      <c r="D597" s="265">
        <v>2.0310000000000001</v>
      </c>
      <c r="E597" t="s">
        <v>3447</v>
      </c>
      <c r="F597" s="258">
        <v>43337</v>
      </c>
      <c r="J597" t="b">
        <f t="shared" si="9"/>
        <v>0</v>
      </c>
      <c r="K597" s="169" t="b">
        <v>0</v>
      </c>
    </row>
    <row r="598" spans="1:11">
      <c r="A598" t="s">
        <v>1951</v>
      </c>
      <c r="B598" t="s">
        <v>3646</v>
      </c>
      <c r="D598" s="265">
        <v>1.9186000000000001</v>
      </c>
      <c r="E598" t="s">
        <v>3647</v>
      </c>
      <c r="F598" s="258">
        <v>43337</v>
      </c>
      <c r="J598" t="b">
        <f t="shared" si="9"/>
        <v>0</v>
      </c>
      <c r="K598" s="169" t="b">
        <v>0</v>
      </c>
    </row>
    <row r="599" spans="1:11">
      <c r="A599" t="s">
        <v>1035</v>
      </c>
      <c r="B599" t="s">
        <v>3646</v>
      </c>
      <c r="D599" s="265">
        <v>2.0352999999999999</v>
      </c>
      <c r="E599"/>
      <c r="F599" s="258">
        <v>43337</v>
      </c>
      <c r="J599" t="b">
        <f t="shared" si="9"/>
        <v>0</v>
      </c>
      <c r="K599" s="169" t="b">
        <v>0</v>
      </c>
    </row>
    <row r="600" spans="1:11">
      <c r="A600" t="s">
        <v>1178</v>
      </c>
      <c r="B600" t="s">
        <v>3646</v>
      </c>
      <c r="D600" s="265">
        <v>1.8389</v>
      </c>
      <c r="E600"/>
      <c r="F600" s="258">
        <v>43337</v>
      </c>
      <c r="J600" t="b">
        <f t="shared" si="9"/>
        <v>0</v>
      </c>
      <c r="K600" s="169" t="b">
        <v>0</v>
      </c>
    </row>
    <row r="601" spans="1:11">
      <c r="A601" t="s">
        <v>427</v>
      </c>
      <c r="B601" t="s">
        <v>3648</v>
      </c>
      <c r="D601" s="265">
        <v>1.9524999999999999</v>
      </c>
      <c r="E601" t="s">
        <v>2115</v>
      </c>
      <c r="F601" s="258">
        <v>43337</v>
      </c>
      <c r="J601" t="b">
        <f t="shared" si="9"/>
        <v>0</v>
      </c>
      <c r="K601" s="169" t="b">
        <v>0</v>
      </c>
    </row>
    <row r="602" spans="1:11">
      <c r="A602" t="s">
        <v>1911</v>
      </c>
      <c r="B602" t="s">
        <v>3648</v>
      </c>
      <c r="D602" s="265">
        <v>1.8048</v>
      </c>
      <c r="E602" t="s">
        <v>2115</v>
      </c>
      <c r="F602" s="258">
        <v>43337</v>
      </c>
      <c r="J602" t="b">
        <f t="shared" si="9"/>
        <v>0</v>
      </c>
      <c r="K602" s="169" t="b">
        <v>0</v>
      </c>
    </row>
    <row r="603" spans="1:11">
      <c r="A603" t="s">
        <v>370</v>
      </c>
      <c r="B603" t="s">
        <v>3648</v>
      </c>
      <c r="D603" s="265">
        <v>1.9911000000000001</v>
      </c>
      <c r="E603"/>
      <c r="F603" s="258">
        <v>43337</v>
      </c>
      <c r="J603" t="b">
        <f t="shared" si="9"/>
        <v>0</v>
      </c>
      <c r="K603" s="169" t="b">
        <v>0</v>
      </c>
    </row>
    <row r="604" spans="1:11">
      <c r="A604" t="s">
        <v>1832</v>
      </c>
      <c r="B604" t="s">
        <v>3648</v>
      </c>
      <c r="D604" s="265">
        <v>1.7766</v>
      </c>
      <c r="E604"/>
      <c r="F604" s="258">
        <v>43337</v>
      </c>
      <c r="J604" t="b">
        <f t="shared" si="9"/>
        <v>0</v>
      </c>
      <c r="K604" s="169" t="b">
        <v>0</v>
      </c>
    </row>
    <row r="605" spans="1:11">
      <c r="A605" t="s">
        <v>525</v>
      </c>
      <c r="B605" t="s">
        <v>3649</v>
      </c>
      <c r="D605" s="265">
        <v>1.9262999999999999</v>
      </c>
      <c r="E605" t="s">
        <v>2119</v>
      </c>
      <c r="F605" s="258">
        <v>43337</v>
      </c>
      <c r="J605" t="b">
        <f t="shared" si="9"/>
        <v>0</v>
      </c>
      <c r="K605" s="169" t="b">
        <v>0</v>
      </c>
    </row>
    <row r="606" spans="1:11">
      <c r="A606" t="s">
        <v>375</v>
      </c>
      <c r="B606" t="s">
        <v>3649</v>
      </c>
      <c r="D606" s="265">
        <v>1.9178999999999999</v>
      </c>
      <c r="E606" t="s">
        <v>2119</v>
      </c>
      <c r="F606" s="258">
        <v>43337</v>
      </c>
      <c r="J606" t="b">
        <f t="shared" si="9"/>
        <v>0</v>
      </c>
      <c r="K606" s="169" t="b">
        <v>0</v>
      </c>
    </row>
    <row r="607" spans="1:11">
      <c r="A607" t="s">
        <v>1171</v>
      </c>
      <c r="B607" t="s">
        <v>3649</v>
      </c>
      <c r="D607" s="265">
        <v>1.8814</v>
      </c>
      <c r="E607" t="s">
        <v>2119</v>
      </c>
      <c r="F607" s="258">
        <v>43337</v>
      </c>
      <c r="J607" t="b">
        <f t="shared" si="9"/>
        <v>0</v>
      </c>
      <c r="K607" s="169" t="b">
        <v>0</v>
      </c>
    </row>
    <row r="608" spans="1:11">
      <c r="A608" t="s">
        <v>1719</v>
      </c>
      <c r="B608" t="s">
        <v>3649</v>
      </c>
      <c r="D608" s="265">
        <v>1.8354999999999999</v>
      </c>
      <c r="E608" t="s">
        <v>2119</v>
      </c>
      <c r="F608" s="258">
        <v>43337</v>
      </c>
      <c r="J608" t="b">
        <f t="shared" si="9"/>
        <v>0</v>
      </c>
      <c r="K608" s="169" t="b">
        <v>0</v>
      </c>
    </row>
    <row r="609" spans="1:11">
      <c r="A609" t="s">
        <v>369</v>
      </c>
      <c r="B609" t="s">
        <v>3650</v>
      </c>
      <c r="D609" s="265">
        <v>1.9444999999999999</v>
      </c>
      <c r="E609"/>
      <c r="F609" s="258">
        <v>43337</v>
      </c>
      <c r="J609" t="b">
        <f t="shared" si="9"/>
        <v>0</v>
      </c>
      <c r="K609" s="169" t="b">
        <v>0</v>
      </c>
    </row>
    <row r="610" spans="1:11">
      <c r="A610" t="s">
        <v>1449</v>
      </c>
      <c r="B610" t="s">
        <v>3650</v>
      </c>
      <c r="D610" s="265">
        <v>1.8379000000000001</v>
      </c>
      <c r="E610"/>
      <c r="F610" s="258">
        <v>43337</v>
      </c>
      <c r="J610" t="b">
        <f t="shared" si="9"/>
        <v>0</v>
      </c>
      <c r="K610" s="169" t="b">
        <v>0</v>
      </c>
    </row>
    <row r="611" spans="1:11">
      <c r="A611" t="s">
        <v>835</v>
      </c>
      <c r="B611" t="s">
        <v>3650</v>
      </c>
      <c r="D611" s="265">
        <v>2.0337999999999998</v>
      </c>
      <c r="E611"/>
      <c r="F611" s="258">
        <v>43337</v>
      </c>
      <c r="J611" t="b">
        <f t="shared" si="9"/>
        <v>0</v>
      </c>
      <c r="K611" s="169" t="b">
        <v>0</v>
      </c>
    </row>
    <row r="612" spans="1:11">
      <c r="A612" t="s">
        <v>1990</v>
      </c>
      <c r="B612" t="s">
        <v>3650</v>
      </c>
      <c r="D612" s="265">
        <v>1.9540999999999999</v>
      </c>
      <c r="E612"/>
      <c r="F612" s="258">
        <v>43337</v>
      </c>
      <c r="J612" t="b">
        <f t="shared" si="9"/>
        <v>0</v>
      </c>
      <c r="K612" s="169" t="b">
        <v>0</v>
      </c>
    </row>
    <row r="613" spans="1:11">
      <c r="A613" t="s">
        <v>1726</v>
      </c>
      <c r="B613" t="s">
        <v>3651</v>
      </c>
      <c r="D613" s="265">
        <v>1.6847000000000001</v>
      </c>
      <c r="E613" t="s">
        <v>3639</v>
      </c>
      <c r="F613" s="258">
        <v>43337</v>
      </c>
      <c r="J613" t="b">
        <f t="shared" si="9"/>
        <v>0</v>
      </c>
      <c r="K613" s="169" t="b">
        <v>0</v>
      </c>
    </row>
    <row r="614" spans="1:11">
      <c r="A614" t="s">
        <v>520</v>
      </c>
      <c r="B614" t="s">
        <v>3651</v>
      </c>
      <c r="D614" s="265">
        <v>1.9713000000000001</v>
      </c>
      <c r="E614"/>
      <c r="F614" s="258">
        <v>43337</v>
      </c>
      <c r="J614" t="b">
        <f t="shared" si="9"/>
        <v>0</v>
      </c>
      <c r="K614" s="169" t="b">
        <v>0</v>
      </c>
    </row>
    <row r="615" spans="1:11">
      <c r="A615" t="s">
        <v>327</v>
      </c>
      <c r="B615" t="s">
        <v>3651</v>
      </c>
      <c r="D615" s="265">
        <v>1.8855</v>
      </c>
      <c r="E615"/>
      <c r="F615" s="258">
        <v>43337</v>
      </c>
      <c r="J615" t="b">
        <f t="shared" si="9"/>
        <v>0</v>
      </c>
      <c r="K615" s="169" t="b">
        <v>0</v>
      </c>
    </row>
    <row r="616" spans="1:11">
      <c r="A616" t="s">
        <v>1670</v>
      </c>
      <c r="B616" t="s">
        <v>3651</v>
      </c>
      <c r="D616" s="265">
        <v>1.8685</v>
      </c>
      <c r="E616"/>
      <c r="F616" s="258">
        <v>43337</v>
      </c>
      <c r="J616" t="b">
        <f t="shared" si="9"/>
        <v>0</v>
      </c>
      <c r="K616" s="169" t="b">
        <v>0</v>
      </c>
    </row>
    <row r="617" spans="1:11">
      <c r="A617" t="s">
        <v>944</v>
      </c>
      <c r="B617" t="s">
        <v>3652</v>
      </c>
      <c r="D617" s="265">
        <v>1.9945999999999999</v>
      </c>
      <c r="E617" t="s">
        <v>2119</v>
      </c>
      <c r="F617" s="258">
        <v>43337</v>
      </c>
      <c r="J617" t="b">
        <f t="shared" si="9"/>
        <v>0</v>
      </c>
      <c r="K617" s="169" t="b">
        <v>0</v>
      </c>
    </row>
    <row r="618" spans="1:11">
      <c r="A618" t="s">
        <v>777</v>
      </c>
      <c r="B618" t="s">
        <v>3652</v>
      </c>
      <c r="D618" s="265">
        <v>1.9188000000000001</v>
      </c>
      <c r="E618" t="s">
        <v>2119</v>
      </c>
      <c r="F618" s="258">
        <v>43337</v>
      </c>
      <c r="J618" t="b">
        <f t="shared" si="9"/>
        <v>0</v>
      </c>
      <c r="K618" s="266"/>
    </row>
    <row r="619" spans="1:11">
      <c r="A619" t="s">
        <v>1686</v>
      </c>
      <c r="B619" t="s">
        <v>3652</v>
      </c>
      <c r="D619" s="265">
        <v>1.8589</v>
      </c>
      <c r="E619" t="s">
        <v>2119</v>
      </c>
      <c r="F619" s="258">
        <v>43337</v>
      </c>
      <c r="J619" t="b">
        <f t="shared" si="9"/>
        <v>0</v>
      </c>
      <c r="K619" s="169" t="b">
        <v>0</v>
      </c>
    </row>
    <row r="620" spans="1:11">
      <c r="A620" t="s">
        <v>1519</v>
      </c>
      <c r="B620" t="s">
        <v>3652</v>
      </c>
      <c r="D620" s="265">
        <v>1.8593999999999999</v>
      </c>
      <c r="E620"/>
      <c r="F620" s="258">
        <v>43337</v>
      </c>
      <c r="J620" t="b">
        <f t="shared" si="9"/>
        <v>0</v>
      </c>
      <c r="K620" s="169" t="b">
        <v>0</v>
      </c>
    </row>
    <row r="621" spans="1:11">
      <c r="A621" t="s">
        <v>1694</v>
      </c>
      <c r="B621" t="s">
        <v>3653</v>
      </c>
      <c r="D621" s="265">
        <v>1.7767999999999999</v>
      </c>
      <c r="E621" t="s">
        <v>2119</v>
      </c>
      <c r="F621" s="258">
        <v>43337</v>
      </c>
      <c r="J621" t="b">
        <f t="shared" si="9"/>
        <v>0</v>
      </c>
      <c r="K621" s="169" t="b">
        <v>0</v>
      </c>
    </row>
    <row r="622" spans="1:11">
      <c r="A622" t="s">
        <v>339</v>
      </c>
      <c r="B622" t="s">
        <v>3653</v>
      </c>
      <c r="D622" s="265">
        <v>1.8712</v>
      </c>
      <c r="E622" t="s">
        <v>2119</v>
      </c>
      <c r="F622" s="258">
        <v>43337</v>
      </c>
      <c r="J622" t="b">
        <f t="shared" si="9"/>
        <v>0</v>
      </c>
      <c r="K622" s="169" t="b">
        <v>0</v>
      </c>
    </row>
    <row r="623" spans="1:11">
      <c r="A623" t="s">
        <v>1680</v>
      </c>
      <c r="B623" t="s">
        <v>3653</v>
      </c>
      <c r="D623" s="265">
        <v>1.8433999999999999</v>
      </c>
      <c r="E623" t="s">
        <v>2119</v>
      </c>
      <c r="F623" s="258">
        <v>43337</v>
      </c>
      <c r="J623" t="b">
        <f t="shared" si="9"/>
        <v>0</v>
      </c>
      <c r="K623" s="169" t="b">
        <v>0</v>
      </c>
    </row>
    <row r="624" spans="1:11">
      <c r="A624" t="s">
        <v>529</v>
      </c>
      <c r="B624" t="s">
        <v>3653</v>
      </c>
      <c r="D624" s="265">
        <v>1.9097999999999999</v>
      </c>
      <c r="E624" t="s">
        <v>2119</v>
      </c>
      <c r="F624" s="258">
        <v>43337</v>
      </c>
      <c r="J624" t="b">
        <f t="shared" si="9"/>
        <v>0</v>
      </c>
      <c r="K624" s="169" t="b">
        <v>0</v>
      </c>
    </row>
    <row r="625" spans="1:11">
      <c r="A625" t="s">
        <v>940</v>
      </c>
      <c r="B625" t="s">
        <v>3654</v>
      </c>
      <c r="D625" s="265">
        <v>2.0015000000000001</v>
      </c>
      <c r="E625"/>
      <c r="F625" s="258">
        <v>43337</v>
      </c>
      <c r="J625" t="b">
        <f t="shared" si="9"/>
        <v>0</v>
      </c>
      <c r="K625" s="169" t="b">
        <v>0</v>
      </c>
    </row>
    <row r="626" spans="1:11">
      <c r="A626" t="s">
        <v>1987</v>
      </c>
      <c r="B626" t="s">
        <v>3654</v>
      </c>
      <c r="D626" s="265">
        <v>1.8152999999999999</v>
      </c>
      <c r="E626"/>
      <c r="F626" s="258">
        <v>43337</v>
      </c>
      <c r="J626" t="b">
        <f t="shared" si="9"/>
        <v>0</v>
      </c>
      <c r="K626" s="169" t="b">
        <v>0</v>
      </c>
    </row>
    <row r="627" spans="1:11">
      <c r="A627" t="s">
        <v>1583</v>
      </c>
      <c r="B627" t="s">
        <v>3654</v>
      </c>
      <c r="D627" s="265">
        <v>1.8359000000000001</v>
      </c>
      <c r="E627"/>
      <c r="F627" s="258">
        <v>43337</v>
      </c>
      <c r="J627" t="b">
        <f t="shared" si="9"/>
        <v>0</v>
      </c>
      <c r="K627" s="169" t="b">
        <v>0</v>
      </c>
    </row>
    <row r="628" spans="1:11">
      <c r="A628" t="s">
        <v>324</v>
      </c>
      <c r="B628" t="s">
        <v>3654</v>
      </c>
      <c r="D628" s="265">
        <v>1.9467000000000001</v>
      </c>
      <c r="E628"/>
      <c r="F628" s="258">
        <v>43337</v>
      </c>
      <c r="J628" t="b">
        <f t="shared" si="9"/>
        <v>0</v>
      </c>
      <c r="K628" s="169" t="b">
        <v>0</v>
      </c>
    </row>
    <row r="629" spans="1:11">
      <c r="A629" t="s">
        <v>1454</v>
      </c>
      <c r="B629" t="s">
        <v>3655</v>
      </c>
      <c r="D629" s="265">
        <v>1.8642000000000001</v>
      </c>
      <c r="E629"/>
      <c r="F629" s="258">
        <v>43337</v>
      </c>
      <c r="J629" t="b">
        <f t="shared" si="9"/>
        <v>0</v>
      </c>
      <c r="K629" s="169" t="b">
        <v>0</v>
      </c>
    </row>
    <row r="630" spans="1:11">
      <c r="A630" t="s">
        <v>2037</v>
      </c>
      <c r="B630" t="s">
        <v>3655</v>
      </c>
      <c r="D630" s="265">
        <v>1.9104000000000001</v>
      </c>
      <c r="E630"/>
      <c r="F630" s="258">
        <v>43337</v>
      </c>
      <c r="J630" t="b">
        <f t="shared" si="9"/>
        <v>0</v>
      </c>
      <c r="K630" s="169" t="b">
        <v>0</v>
      </c>
    </row>
    <row r="631" spans="1:11">
      <c r="A631" t="s">
        <v>352</v>
      </c>
      <c r="B631" t="s">
        <v>3655</v>
      </c>
      <c r="D631" s="265">
        <v>1.8551</v>
      </c>
      <c r="E631"/>
      <c r="F631" s="258">
        <v>43337</v>
      </c>
      <c r="J631" t="b">
        <f t="shared" si="9"/>
        <v>0</v>
      </c>
      <c r="K631" s="169" t="b">
        <v>0</v>
      </c>
    </row>
    <row r="632" spans="1:11">
      <c r="A632" t="s">
        <v>480</v>
      </c>
      <c r="B632" t="s">
        <v>3655</v>
      </c>
      <c r="D632" s="265">
        <v>2.0495999999999999</v>
      </c>
      <c r="E632"/>
      <c r="F632" s="258">
        <v>43337</v>
      </c>
      <c r="J632" t="b">
        <f t="shared" si="9"/>
        <v>0</v>
      </c>
      <c r="K632" s="169" t="b">
        <v>0</v>
      </c>
    </row>
    <row r="633" spans="1:11">
      <c r="A633" t="s">
        <v>1817</v>
      </c>
      <c r="B633" t="s">
        <v>3656</v>
      </c>
      <c r="D633" s="265">
        <v>1.6727000000000001</v>
      </c>
      <c r="E633" t="s">
        <v>2119</v>
      </c>
      <c r="F633" s="258">
        <v>43337</v>
      </c>
      <c r="J633" t="b">
        <f t="shared" si="9"/>
        <v>0</v>
      </c>
      <c r="K633" s="169" t="b">
        <v>0</v>
      </c>
    </row>
    <row r="634" spans="1:11">
      <c r="A634" t="s">
        <v>920</v>
      </c>
      <c r="B634" t="s">
        <v>3656</v>
      </c>
      <c r="D634" s="265">
        <v>1.8791</v>
      </c>
      <c r="E634" t="s">
        <v>2119</v>
      </c>
      <c r="F634" s="258">
        <v>43337</v>
      </c>
      <c r="J634" t="b">
        <f t="shared" si="9"/>
        <v>0</v>
      </c>
      <c r="K634" s="169" t="b">
        <v>0</v>
      </c>
    </row>
    <row r="635" spans="1:11">
      <c r="A635" t="s">
        <v>311</v>
      </c>
      <c r="B635" t="s">
        <v>3656</v>
      </c>
      <c r="D635" s="265">
        <v>1.7596000000000001</v>
      </c>
      <c r="E635" t="s">
        <v>2119</v>
      </c>
      <c r="F635" s="258">
        <v>43337</v>
      </c>
      <c r="J635" t="b">
        <f t="shared" si="9"/>
        <v>0</v>
      </c>
      <c r="K635" s="169" t="b">
        <v>0</v>
      </c>
    </row>
    <row r="636" spans="1:11">
      <c r="A636" t="s">
        <v>1783</v>
      </c>
      <c r="B636" t="s">
        <v>3656</v>
      </c>
      <c r="D636" s="265">
        <v>1.8248</v>
      </c>
      <c r="E636" t="s">
        <v>2119</v>
      </c>
      <c r="F636" s="258">
        <v>43337</v>
      </c>
      <c r="J636" t="b">
        <f t="shared" si="9"/>
        <v>0</v>
      </c>
      <c r="K636" s="169" t="b">
        <v>0</v>
      </c>
    </row>
    <row r="637" spans="1:11">
      <c r="A637" t="s">
        <v>1953</v>
      </c>
      <c r="B637" t="s">
        <v>3657</v>
      </c>
      <c r="D637" s="265">
        <v>1.7647999999999999</v>
      </c>
      <c r="E637" t="s">
        <v>3658</v>
      </c>
      <c r="F637" s="258">
        <v>43338</v>
      </c>
      <c r="J637" t="b">
        <f t="shared" si="9"/>
        <v>0</v>
      </c>
      <c r="K637" s="169" t="b">
        <v>0</v>
      </c>
    </row>
    <row r="638" spans="1:11">
      <c r="A638" t="s">
        <v>443</v>
      </c>
      <c r="B638" t="s">
        <v>3657</v>
      </c>
      <c r="D638" s="265">
        <v>1.9605999999999999</v>
      </c>
      <c r="E638"/>
      <c r="F638" s="258">
        <v>43338</v>
      </c>
      <c r="J638" t="b">
        <f t="shared" si="9"/>
        <v>0</v>
      </c>
      <c r="K638" s="169" t="b">
        <v>0</v>
      </c>
    </row>
    <row r="639" spans="1:11">
      <c r="A639" t="s">
        <v>1893</v>
      </c>
      <c r="B639" t="s">
        <v>3657</v>
      </c>
      <c r="D639" s="265">
        <v>1.8103</v>
      </c>
      <c r="E639"/>
      <c r="F639" s="258">
        <v>43338</v>
      </c>
      <c r="J639" t="b">
        <f t="shared" si="9"/>
        <v>0</v>
      </c>
      <c r="K639" s="169" t="b">
        <v>0</v>
      </c>
    </row>
    <row r="640" spans="1:11">
      <c r="A640" t="s">
        <v>764</v>
      </c>
      <c r="B640" t="s">
        <v>3657</v>
      </c>
      <c r="D640" s="265">
        <v>1.9925999999999999</v>
      </c>
      <c r="E640"/>
      <c r="F640" s="258">
        <v>43338</v>
      </c>
      <c r="J640" t="b">
        <f t="shared" si="9"/>
        <v>0</v>
      </c>
      <c r="K640" s="169" t="b">
        <v>0</v>
      </c>
    </row>
    <row r="641" spans="1:11">
      <c r="A641" t="s">
        <v>441</v>
      </c>
      <c r="B641" t="s">
        <v>3659</v>
      </c>
      <c r="D641" s="265">
        <v>2.0065</v>
      </c>
      <c r="E641"/>
      <c r="F641" s="258">
        <v>43338</v>
      </c>
      <c r="J641" t="b">
        <f t="shared" si="9"/>
        <v>0</v>
      </c>
      <c r="K641" s="169" t="b">
        <v>0</v>
      </c>
    </row>
    <row r="642" spans="1:11">
      <c r="A642" t="s">
        <v>402</v>
      </c>
      <c r="B642" t="s">
        <v>3659</v>
      </c>
      <c r="D642" s="265">
        <v>1.9686999999999999</v>
      </c>
      <c r="E642"/>
      <c r="F642" s="258">
        <v>43338</v>
      </c>
      <c r="J642" t="b">
        <f t="shared" si="9"/>
        <v>0</v>
      </c>
      <c r="K642" s="169" t="b">
        <v>0</v>
      </c>
    </row>
    <row r="643" spans="1:11">
      <c r="A643" t="s">
        <v>1806</v>
      </c>
      <c r="B643" t="s">
        <v>3659</v>
      </c>
      <c r="D643" s="265">
        <v>1.8649</v>
      </c>
      <c r="E643"/>
      <c r="F643" s="258">
        <v>43338</v>
      </c>
      <c r="J643" t="b">
        <f t="shared" ref="J643:J676" si="10">COUNTIF($A$3:$A$676, A643)&gt;1</f>
        <v>0</v>
      </c>
      <c r="K643" s="169" t="b">
        <v>0</v>
      </c>
    </row>
    <row r="644" spans="1:11">
      <c r="A644" t="s">
        <v>1678</v>
      </c>
      <c r="B644" t="s">
        <v>3659</v>
      </c>
      <c r="D644" s="265">
        <v>1.9605999999999999</v>
      </c>
      <c r="E644"/>
      <c r="F644" s="258">
        <v>43338</v>
      </c>
      <c r="J644" t="b">
        <f t="shared" si="10"/>
        <v>0</v>
      </c>
      <c r="K644" s="169" t="b">
        <v>0</v>
      </c>
    </row>
    <row r="645" spans="1:11">
      <c r="A645" t="s">
        <v>1284</v>
      </c>
      <c r="B645" t="s">
        <v>3660</v>
      </c>
      <c r="D645" s="265">
        <v>1.8654999999999999</v>
      </c>
      <c r="E645"/>
      <c r="F645" s="258">
        <v>43338</v>
      </c>
      <c r="J645" t="b">
        <f t="shared" si="10"/>
        <v>0</v>
      </c>
      <c r="K645" s="169" t="b">
        <v>0</v>
      </c>
    </row>
    <row r="646" spans="1:11">
      <c r="A646" t="s">
        <v>967</v>
      </c>
      <c r="B646" t="s">
        <v>3660</v>
      </c>
      <c r="D646" s="265">
        <v>1.9946999999999999</v>
      </c>
      <c r="E646"/>
      <c r="F646" s="258">
        <v>43338</v>
      </c>
      <c r="J646" t="b">
        <f t="shared" si="10"/>
        <v>0</v>
      </c>
      <c r="K646" s="169" t="b">
        <v>0</v>
      </c>
    </row>
    <row r="647" spans="1:11">
      <c r="A647" t="s">
        <v>398</v>
      </c>
      <c r="B647" t="s">
        <v>3660</v>
      </c>
      <c r="D647" s="265">
        <v>1.9702999999999999</v>
      </c>
      <c r="E647" t="s">
        <v>3647</v>
      </c>
      <c r="F647" s="258">
        <v>43338</v>
      </c>
      <c r="J647" t="b">
        <f t="shared" si="10"/>
        <v>0</v>
      </c>
      <c r="K647" s="169" t="b">
        <v>0</v>
      </c>
    </row>
    <row r="648" spans="1:11">
      <c r="A648" t="s">
        <v>1668</v>
      </c>
      <c r="B648" t="s">
        <v>3660</v>
      </c>
      <c r="D648" s="265">
        <v>1.8677999999999999</v>
      </c>
      <c r="E648" t="s">
        <v>2115</v>
      </c>
      <c r="F648" s="258">
        <v>43338</v>
      </c>
      <c r="J648" t="b">
        <f t="shared" si="10"/>
        <v>0</v>
      </c>
      <c r="K648" s="169" t="b">
        <v>0</v>
      </c>
    </row>
    <row r="649" spans="1:11">
      <c r="A649" t="s">
        <v>1703</v>
      </c>
      <c r="B649" t="s">
        <v>3661</v>
      </c>
      <c r="D649" s="265">
        <v>1.6924999999999999</v>
      </c>
      <c r="E649" t="s">
        <v>3647</v>
      </c>
      <c r="F649" s="258">
        <v>43338</v>
      </c>
      <c r="J649" t="b">
        <f t="shared" si="10"/>
        <v>0</v>
      </c>
      <c r="K649" s="169" t="b">
        <v>0</v>
      </c>
    </row>
    <row r="650" spans="1:11">
      <c r="A650" t="s">
        <v>374</v>
      </c>
      <c r="B650" t="s">
        <v>3661</v>
      </c>
      <c r="D650" s="265">
        <v>1.9783999999999999</v>
      </c>
      <c r="E650"/>
      <c r="F650" s="258">
        <v>43338</v>
      </c>
      <c r="J650" t="b">
        <f t="shared" si="10"/>
        <v>0</v>
      </c>
      <c r="K650" s="169" t="b">
        <v>0</v>
      </c>
    </row>
    <row r="651" spans="1:11">
      <c r="A651" t="s">
        <v>1966</v>
      </c>
      <c r="B651" t="s">
        <v>3661</v>
      </c>
      <c r="D651" s="265">
        <v>1.9314</v>
      </c>
      <c r="E651" t="s">
        <v>2115</v>
      </c>
      <c r="F651" s="258">
        <v>43338</v>
      </c>
      <c r="J651" t="b">
        <f t="shared" si="10"/>
        <v>0</v>
      </c>
      <c r="K651" s="169" t="b">
        <v>0</v>
      </c>
    </row>
    <row r="652" spans="1:11">
      <c r="A652" t="s">
        <v>904</v>
      </c>
      <c r="B652" t="s">
        <v>3661</v>
      </c>
      <c r="D652" s="265">
        <v>1.9715</v>
      </c>
      <c r="E652"/>
      <c r="F652" s="258">
        <v>43338</v>
      </c>
      <c r="J652" t="b">
        <f t="shared" si="10"/>
        <v>0</v>
      </c>
      <c r="K652" s="169" t="b">
        <v>0</v>
      </c>
    </row>
    <row r="653" spans="1:11">
      <c r="A653" t="s">
        <v>1345</v>
      </c>
      <c r="B653" t="s">
        <v>3662</v>
      </c>
      <c r="D653" s="265">
        <v>1.8152999999999999</v>
      </c>
      <c r="E653"/>
      <c r="F653" s="258">
        <v>43338</v>
      </c>
      <c r="J653" t="b">
        <f t="shared" si="10"/>
        <v>0</v>
      </c>
      <c r="K653" s="169" t="b">
        <v>0</v>
      </c>
    </row>
    <row r="654" spans="1:11">
      <c r="A654" t="s">
        <v>482</v>
      </c>
      <c r="B654" t="s">
        <v>3662</v>
      </c>
      <c r="D654" s="265">
        <v>2.0581999999999998</v>
      </c>
      <c r="E654"/>
      <c r="F654" s="258">
        <v>43338</v>
      </c>
      <c r="J654" t="b">
        <f t="shared" si="10"/>
        <v>0</v>
      </c>
      <c r="K654" s="169" t="b">
        <v>0</v>
      </c>
    </row>
    <row r="655" spans="1:11">
      <c r="A655" t="s">
        <v>299</v>
      </c>
      <c r="B655" t="s">
        <v>3662</v>
      </c>
      <c r="D655" s="265">
        <v>2.0405000000000002</v>
      </c>
      <c r="E655"/>
      <c r="F655" s="258">
        <v>43338</v>
      </c>
      <c r="J655" t="b">
        <f t="shared" si="10"/>
        <v>0</v>
      </c>
      <c r="K655" s="169" t="b">
        <v>0</v>
      </c>
    </row>
    <row r="656" spans="1:11">
      <c r="A656" t="s">
        <v>1835</v>
      </c>
      <c r="B656" t="s">
        <v>3662</v>
      </c>
      <c r="D656" s="265">
        <v>1.9146000000000001</v>
      </c>
      <c r="E656"/>
      <c r="F656" s="258">
        <v>43338</v>
      </c>
      <c r="J656" t="b">
        <f t="shared" si="10"/>
        <v>0</v>
      </c>
      <c r="K656" s="169" t="b">
        <v>0</v>
      </c>
    </row>
    <row r="657" spans="1:11">
      <c r="A657" t="s">
        <v>1721</v>
      </c>
      <c r="B657" t="s">
        <v>3663</v>
      </c>
      <c r="D657" s="265">
        <v>1.7850999999999999</v>
      </c>
      <c r="E657"/>
      <c r="F657" s="258">
        <v>43338</v>
      </c>
      <c r="J657" t="b">
        <f t="shared" si="10"/>
        <v>0</v>
      </c>
      <c r="K657" s="169" t="b">
        <v>0</v>
      </c>
    </row>
    <row r="658" spans="1:11">
      <c r="A658" t="s">
        <v>314</v>
      </c>
      <c r="B658" t="s">
        <v>3663</v>
      </c>
      <c r="D658" s="265">
        <v>1.8925000000000001</v>
      </c>
      <c r="E658"/>
      <c r="F658" s="258">
        <v>43338</v>
      </c>
      <c r="J658" t="b">
        <f t="shared" si="10"/>
        <v>0</v>
      </c>
      <c r="K658" s="169" t="b">
        <v>0</v>
      </c>
    </row>
    <row r="659" spans="1:11">
      <c r="A659" t="s">
        <v>866</v>
      </c>
      <c r="B659" t="s">
        <v>3663</v>
      </c>
      <c r="D659" s="265">
        <v>1.9981</v>
      </c>
      <c r="E659"/>
      <c r="F659" s="258">
        <v>43338</v>
      </c>
      <c r="J659" t="b">
        <f t="shared" si="10"/>
        <v>0</v>
      </c>
      <c r="K659" s="169" t="b">
        <v>0</v>
      </c>
    </row>
    <row r="660" spans="1:11">
      <c r="A660" t="s">
        <v>1184</v>
      </c>
      <c r="B660" t="s">
        <v>3663</v>
      </c>
      <c r="D660" s="265">
        <v>1.8541000000000001</v>
      </c>
      <c r="E660"/>
      <c r="F660" s="258">
        <v>43338</v>
      </c>
      <c r="J660" t="b">
        <f t="shared" si="10"/>
        <v>0</v>
      </c>
      <c r="K660" s="169" t="b">
        <v>0</v>
      </c>
    </row>
    <row r="661" spans="1:11">
      <c r="A661" t="s">
        <v>519</v>
      </c>
      <c r="B661" t="s">
        <v>3664</v>
      </c>
      <c r="D661" s="265">
        <v>2.0047999999999999</v>
      </c>
      <c r="E661"/>
      <c r="F661" s="258">
        <v>43338</v>
      </c>
      <c r="J661" t="b">
        <f t="shared" si="10"/>
        <v>0</v>
      </c>
      <c r="K661" s="169" t="b">
        <v>0</v>
      </c>
    </row>
    <row r="662" spans="1:11">
      <c r="A662" t="s">
        <v>2026</v>
      </c>
      <c r="B662" t="s">
        <v>3664</v>
      </c>
      <c r="D662" s="265">
        <v>1.9084000000000001</v>
      </c>
      <c r="E662"/>
      <c r="F662" s="258">
        <v>43338</v>
      </c>
      <c r="J662" t="b">
        <f t="shared" si="10"/>
        <v>0</v>
      </c>
      <c r="K662" s="169" t="b">
        <v>0</v>
      </c>
    </row>
    <row r="663" spans="1:11">
      <c r="A663" t="s">
        <v>413</v>
      </c>
      <c r="B663" t="s">
        <v>3664</v>
      </c>
      <c r="D663" s="265">
        <v>1.9471000000000001</v>
      </c>
      <c r="E663"/>
      <c r="F663" s="258">
        <v>43338</v>
      </c>
      <c r="J663" t="b">
        <f t="shared" si="10"/>
        <v>0</v>
      </c>
      <c r="K663" s="169" t="b">
        <v>0</v>
      </c>
    </row>
    <row r="664" spans="1:11">
      <c r="A664" t="s">
        <v>1195</v>
      </c>
      <c r="B664" t="s">
        <v>3664</v>
      </c>
      <c r="D664" s="265">
        <v>1.7664</v>
      </c>
      <c r="E664"/>
      <c r="F664" s="258">
        <v>43338</v>
      </c>
      <c r="J664" t="b">
        <f t="shared" si="10"/>
        <v>0</v>
      </c>
      <c r="K664" s="169" t="b">
        <v>0</v>
      </c>
    </row>
    <row r="665" spans="1:11">
      <c r="A665" t="s">
        <v>1619</v>
      </c>
      <c r="B665" t="s">
        <v>3665</v>
      </c>
      <c r="D665" s="265">
        <v>1.8758999999999999</v>
      </c>
      <c r="E665"/>
      <c r="F665" s="258">
        <v>43338</v>
      </c>
      <c r="J665" t="b">
        <f t="shared" si="10"/>
        <v>0</v>
      </c>
      <c r="K665" s="169" t="b">
        <v>0</v>
      </c>
    </row>
    <row r="666" spans="1:11">
      <c r="A666" t="s">
        <v>1336</v>
      </c>
      <c r="B666" t="s">
        <v>3665</v>
      </c>
      <c r="D666" s="265">
        <v>1.8528</v>
      </c>
      <c r="E666"/>
      <c r="F666" s="258">
        <v>43338</v>
      </c>
      <c r="J666" t="b">
        <f t="shared" si="10"/>
        <v>0</v>
      </c>
      <c r="K666" s="169" t="b">
        <v>0</v>
      </c>
    </row>
    <row r="667" spans="1:11">
      <c r="A667" t="s">
        <v>950</v>
      </c>
      <c r="B667" t="s">
        <v>3665</v>
      </c>
      <c r="D667" s="265">
        <v>1.9675</v>
      </c>
      <c r="E667"/>
      <c r="F667" s="258">
        <v>43338</v>
      </c>
      <c r="J667" t="b">
        <f t="shared" si="10"/>
        <v>0</v>
      </c>
      <c r="K667" s="169" t="b">
        <v>0</v>
      </c>
    </row>
    <row r="668" spans="1:11">
      <c r="A668" t="s">
        <v>359</v>
      </c>
      <c r="B668" t="s">
        <v>3665</v>
      </c>
      <c r="D668" s="265">
        <v>1.9477</v>
      </c>
      <c r="E668"/>
      <c r="F668" s="258">
        <v>43338</v>
      </c>
      <c r="J668" t="b">
        <f t="shared" si="10"/>
        <v>0</v>
      </c>
      <c r="K668" s="169" t="b">
        <v>0</v>
      </c>
    </row>
    <row r="669" spans="1:11">
      <c r="A669" t="s">
        <v>908</v>
      </c>
      <c r="B669" t="s">
        <v>3666</v>
      </c>
      <c r="D669" s="265">
        <v>1.9479</v>
      </c>
      <c r="E669"/>
      <c r="F669" s="258">
        <v>43338</v>
      </c>
      <c r="J669" t="b">
        <f t="shared" si="10"/>
        <v>0</v>
      </c>
      <c r="K669" s="169" t="b">
        <v>0</v>
      </c>
    </row>
    <row r="670" spans="1:11">
      <c r="A670" t="s">
        <v>345</v>
      </c>
      <c r="B670" t="s">
        <v>3666</v>
      </c>
      <c r="D670" s="265">
        <v>1.9469000000000001</v>
      </c>
      <c r="E670"/>
      <c r="F670" s="258">
        <v>43338</v>
      </c>
      <c r="J670" t="b">
        <f t="shared" si="10"/>
        <v>0</v>
      </c>
      <c r="K670" s="169" t="b">
        <v>0</v>
      </c>
    </row>
    <row r="671" spans="1:11">
      <c r="A671" t="s">
        <v>1924</v>
      </c>
      <c r="B671" t="s">
        <v>3666</v>
      </c>
      <c r="D671" s="265">
        <v>1.8705000000000001</v>
      </c>
      <c r="E671"/>
      <c r="F671" s="258">
        <v>43338</v>
      </c>
      <c r="J671" t="b">
        <f t="shared" si="10"/>
        <v>0</v>
      </c>
      <c r="K671" s="169" t="b">
        <v>0</v>
      </c>
    </row>
    <row r="672" spans="1:11">
      <c r="A672" t="s">
        <v>1206</v>
      </c>
      <c r="B672" t="s">
        <v>3666</v>
      </c>
      <c r="D672" s="265">
        <v>1.7751999999999999</v>
      </c>
      <c r="E672"/>
      <c r="F672" s="258">
        <v>43338</v>
      </c>
      <c r="J672" t="b">
        <f t="shared" si="10"/>
        <v>0</v>
      </c>
      <c r="K672" s="169" t="b">
        <v>0</v>
      </c>
    </row>
    <row r="673" spans="1:11">
      <c r="A673" t="s">
        <v>1876</v>
      </c>
      <c r="B673" t="s">
        <v>3667</v>
      </c>
      <c r="D673" s="265">
        <v>1.8838999999999999</v>
      </c>
      <c r="E673"/>
      <c r="F673" s="258">
        <v>43338</v>
      </c>
      <c r="J673" t="b">
        <f t="shared" si="10"/>
        <v>0</v>
      </c>
      <c r="K673" s="169" t="b">
        <v>0</v>
      </c>
    </row>
    <row r="674" spans="1:11">
      <c r="A674" t="s">
        <v>1912</v>
      </c>
      <c r="B674" t="s">
        <v>3667</v>
      </c>
      <c r="D674" s="265">
        <v>1.782</v>
      </c>
      <c r="E674"/>
      <c r="F674" s="258">
        <v>43338</v>
      </c>
      <c r="J674" t="b">
        <f t="shared" si="10"/>
        <v>0</v>
      </c>
      <c r="K674" s="169" t="b">
        <v>0</v>
      </c>
    </row>
    <row r="675" spans="1:11">
      <c r="A675" t="s">
        <v>938</v>
      </c>
      <c r="B675" t="s">
        <v>3667</v>
      </c>
      <c r="D675" s="265">
        <v>2.0466000000000002</v>
      </c>
      <c r="E675"/>
      <c r="F675" s="258">
        <v>43338</v>
      </c>
      <c r="J675" t="b">
        <f t="shared" si="10"/>
        <v>0</v>
      </c>
      <c r="K675" s="169" t="b">
        <v>0</v>
      </c>
    </row>
    <row r="676" spans="1:11">
      <c r="A676" t="s">
        <v>378</v>
      </c>
      <c r="B676" t="s">
        <v>3667</v>
      </c>
      <c r="D676" s="265">
        <v>1.9017999999999999</v>
      </c>
      <c r="E676"/>
      <c r="F676" s="258">
        <v>43338</v>
      </c>
      <c r="J676" t="b">
        <f t="shared" si="10"/>
        <v>0</v>
      </c>
      <c r="K676" s="169" t="b">
        <v>0</v>
      </c>
    </row>
    <row r="677" spans="1:11">
      <c r="C677" s="265"/>
      <c r="E677"/>
    </row>
  </sheetData>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7" t="s">
        <v>2164</v>
      </c>
      <c r="B1" s="197" t="s">
        <v>2165</v>
      </c>
      <c r="C1" s="197" t="s">
        <v>2166</v>
      </c>
      <c r="D1" s="197" t="s">
        <v>2167</v>
      </c>
      <c r="E1" s="197" t="s">
        <v>2530</v>
      </c>
      <c r="F1" s="197" t="s">
        <v>31</v>
      </c>
      <c r="G1" s="197" t="s">
        <v>1147</v>
      </c>
      <c r="H1" s="197" t="s">
        <v>298</v>
      </c>
      <c r="I1" s="197" t="s">
        <v>2170</v>
      </c>
      <c r="J1" s="197" t="s">
        <v>2171</v>
      </c>
      <c r="K1" s="197" t="s">
        <v>2531</v>
      </c>
      <c r="M1" s="260" t="s">
        <v>3530</v>
      </c>
      <c r="N1" s="260" t="s">
        <v>3530</v>
      </c>
      <c r="P1" s="260" t="s">
        <v>3530</v>
      </c>
    </row>
    <row r="2" spans="1:18">
      <c r="A2" s="124">
        <v>1</v>
      </c>
      <c r="B2" s="189" t="s">
        <v>2176</v>
      </c>
      <c r="C2" s="189" t="s">
        <v>2177</v>
      </c>
      <c r="D2" s="125" t="s">
        <v>2178</v>
      </c>
      <c r="E2" s="127">
        <v>42938</v>
      </c>
      <c r="F2" s="127">
        <v>43007</v>
      </c>
      <c r="G2" s="126">
        <v>107</v>
      </c>
      <c r="H2" s="126">
        <v>811</v>
      </c>
      <c r="I2" s="126">
        <v>377</v>
      </c>
      <c r="J2" s="126">
        <v>204</v>
      </c>
      <c r="K2" s="126">
        <f>IFERROR(F2-E2,"")</f>
        <v>69</v>
      </c>
      <c r="M2" t="b">
        <f>COUNTIF($G$2:$G$841, G2)&gt;1</f>
        <v>1</v>
      </c>
      <c r="P2" t="b">
        <f>COUNTIF($G$2:$G$841, J2)&gt;1</f>
        <v>0</v>
      </c>
      <c r="Q2" s="169" t="s">
        <v>3533</v>
      </c>
    </row>
    <row r="3" spans="1:18">
      <c r="A3" s="124">
        <v>2</v>
      </c>
      <c r="B3" s="189" t="s">
        <v>2176</v>
      </c>
      <c r="C3" s="189" t="s">
        <v>2183</v>
      </c>
      <c r="D3" s="125" t="s">
        <v>2178</v>
      </c>
      <c r="E3" s="126" t="s">
        <v>2057</v>
      </c>
      <c r="F3" s="128" t="s">
        <v>2057</v>
      </c>
      <c r="G3" s="126" t="s">
        <v>2057</v>
      </c>
      <c r="H3" s="126" t="s">
        <v>2057</v>
      </c>
      <c r="I3" s="126" t="s">
        <v>2057</v>
      </c>
      <c r="J3" s="126" t="s">
        <v>2057</v>
      </c>
      <c r="K3" s="126" t="str">
        <f t="shared" ref="K3:K66" si="0">IFERROR(F3-E3,"")</f>
        <v/>
      </c>
      <c r="M3" t="s">
        <v>3531</v>
      </c>
      <c r="O3" t="s">
        <v>3532</v>
      </c>
      <c r="Q3" t="s">
        <v>1147</v>
      </c>
      <c r="R3" t="s">
        <v>3534</v>
      </c>
    </row>
    <row r="4" spans="1:18">
      <c r="A4" s="124">
        <v>3</v>
      </c>
      <c r="B4" s="189" t="s">
        <v>2176</v>
      </c>
      <c r="C4" s="189" t="s">
        <v>2184</v>
      </c>
      <c r="D4" s="125" t="s">
        <v>2178</v>
      </c>
      <c r="E4" s="127">
        <v>42938</v>
      </c>
      <c r="F4" s="127">
        <v>43007</v>
      </c>
      <c r="G4" s="126">
        <v>259</v>
      </c>
      <c r="H4" s="126">
        <v>742</v>
      </c>
      <c r="I4" s="126">
        <v>44</v>
      </c>
      <c r="J4" s="126">
        <v>283</v>
      </c>
      <c r="K4" s="126">
        <f t="shared" si="0"/>
        <v>69</v>
      </c>
      <c r="M4" s="168">
        <v>107</v>
      </c>
      <c r="N4" s="116" t="b">
        <f t="shared" ref="N4:N67" si="1">COUNTIF($M$4:$M$443, M4)&gt;1</f>
        <v>1</v>
      </c>
      <c r="O4" s="126">
        <v>811</v>
      </c>
      <c r="P4" t="b">
        <f>COUNTIF($O$4:$O$443, O4)&gt;1</f>
        <v>0</v>
      </c>
      <c r="Q4">
        <v>107</v>
      </c>
      <c r="R4">
        <v>819</v>
      </c>
    </row>
    <row r="5" spans="1:18">
      <c r="A5" s="124">
        <v>4</v>
      </c>
      <c r="B5" s="189" t="s">
        <v>2176</v>
      </c>
      <c r="C5" s="189" t="s">
        <v>2186</v>
      </c>
      <c r="D5" s="125" t="s">
        <v>2178</v>
      </c>
      <c r="E5" s="127">
        <v>42938</v>
      </c>
      <c r="F5" s="127">
        <v>43007</v>
      </c>
      <c r="G5" s="126">
        <v>255</v>
      </c>
      <c r="H5" s="126">
        <v>661</v>
      </c>
      <c r="I5" s="126">
        <v>357</v>
      </c>
      <c r="J5" s="126">
        <v>298</v>
      </c>
      <c r="K5" s="126">
        <f t="shared" si="0"/>
        <v>69</v>
      </c>
      <c r="M5" s="172" t="s">
        <v>2057</v>
      </c>
      <c r="N5" s="184" t="b">
        <f t="shared" si="1"/>
        <v>1</v>
      </c>
      <c r="O5" s="172" t="s">
        <v>2057</v>
      </c>
      <c r="P5" s="184" t="b">
        <f t="shared" ref="P5:P68" si="2">COUNTIF($O$4:$O$443, O5)&gt;1</f>
        <v>1</v>
      </c>
      <c r="Q5">
        <v>32</v>
      </c>
      <c r="R5">
        <v>208</v>
      </c>
    </row>
    <row r="6" spans="1:18">
      <c r="A6" s="124">
        <v>5</v>
      </c>
      <c r="B6" s="189" t="s">
        <v>2176</v>
      </c>
      <c r="C6" s="189" t="s">
        <v>2189</v>
      </c>
      <c r="D6" s="125" t="s">
        <v>2178</v>
      </c>
      <c r="E6" s="127">
        <v>42938</v>
      </c>
      <c r="F6" s="126" t="s">
        <v>2057</v>
      </c>
      <c r="G6" s="126">
        <v>122</v>
      </c>
      <c r="H6" s="126">
        <v>724</v>
      </c>
      <c r="I6" s="167">
        <v>734</v>
      </c>
      <c r="J6" s="126">
        <v>226</v>
      </c>
      <c r="K6" s="126" t="str">
        <f t="shared" si="0"/>
        <v/>
      </c>
      <c r="M6" s="126">
        <v>259</v>
      </c>
      <c r="N6" t="b">
        <f t="shared" si="1"/>
        <v>0</v>
      </c>
      <c r="O6" s="126">
        <v>742</v>
      </c>
      <c r="P6" t="b">
        <f t="shared" si="2"/>
        <v>0</v>
      </c>
      <c r="Q6">
        <v>347</v>
      </c>
      <c r="R6">
        <v>771</v>
      </c>
    </row>
    <row r="7" spans="1:18">
      <c r="A7" s="124">
        <v>6</v>
      </c>
      <c r="B7" s="189" t="s">
        <v>2176</v>
      </c>
      <c r="C7" s="189" t="s">
        <v>2190</v>
      </c>
      <c r="D7" s="125" t="s">
        <v>2178</v>
      </c>
      <c r="E7" s="127">
        <v>42938</v>
      </c>
      <c r="F7" s="127">
        <v>43007</v>
      </c>
      <c r="G7" s="126">
        <v>478</v>
      </c>
      <c r="H7" s="126">
        <v>688</v>
      </c>
      <c r="I7" s="126">
        <v>164</v>
      </c>
      <c r="J7" s="126">
        <v>286</v>
      </c>
      <c r="K7" s="126">
        <f t="shared" si="0"/>
        <v>69</v>
      </c>
      <c r="M7" s="126">
        <v>255</v>
      </c>
      <c r="N7" t="b">
        <f t="shared" si="1"/>
        <v>0</v>
      </c>
      <c r="O7" s="126">
        <v>661</v>
      </c>
      <c r="P7" t="b">
        <f t="shared" si="2"/>
        <v>0</v>
      </c>
      <c r="Q7">
        <v>120</v>
      </c>
    </row>
    <row r="8" spans="1:18">
      <c r="A8" s="124">
        <v>7</v>
      </c>
      <c r="B8" s="189" t="s">
        <v>2176</v>
      </c>
      <c r="C8" s="189" t="s">
        <v>2191</v>
      </c>
      <c r="D8" s="125" t="s">
        <v>2178</v>
      </c>
      <c r="E8" s="127">
        <v>42938</v>
      </c>
      <c r="F8" s="127">
        <v>43007</v>
      </c>
      <c r="G8" s="126">
        <v>106</v>
      </c>
      <c r="H8" s="126">
        <v>762</v>
      </c>
      <c r="I8" s="126">
        <v>776</v>
      </c>
      <c r="J8" s="126">
        <v>210</v>
      </c>
      <c r="K8" s="126">
        <f t="shared" si="0"/>
        <v>69</v>
      </c>
      <c r="M8" s="126">
        <v>122</v>
      </c>
      <c r="N8" t="b">
        <f t="shared" si="1"/>
        <v>0</v>
      </c>
      <c r="O8" s="126">
        <v>724</v>
      </c>
      <c r="P8" t="b">
        <f t="shared" si="2"/>
        <v>0</v>
      </c>
      <c r="Q8">
        <v>250</v>
      </c>
    </row>
    <row r="9" spans="1:18">
      <c r="A9" s="124">
        <v>8</v>
      </c>
      <c r="B9" s="189" t="s">
        <v>2176</v>
      </c>
      <c r="C9" s="189" t="s">
        <v>2192</v>
      </c>
      <c r="D9" s="125" t="s">
        <v>2178</v>
      </c>
      <c r="E9" s="127">
        <v>42938</v>
      </c>
      <c r="F9" s="127">
        <v>43007</v>
      </c>
      <c r="G9" s="126">
        <v>228</v>
      </c>
      <c r="H9" s="126">
        <v>727</v>
      </c>
      <c r="I9" s="126">
        <v>23</v>
      </c>
      <c r="J9" s="126">
        <v>213</v>
      </c>
      <c r="K9" s="126">
        <f t="shared" si="0"/>
        <v>69</v>
      </c>
      <c r="M9" s="126">
        <v>478</v>
      </c>
      <c r="N9" t="b">
        <f t="shared" si="1"/>
        <v>0</v>
      </c>
      <c r="O9" s="126">
        <v>688</v>
      </c>
      <c r="P9" t="b">
        <f t="shared" si="2"/>
        <v>0</v>
      </c>
    </row>
    <row r="10" spans="1:18">
      <c r="A10" s="124">
        <v>9</v>
      </c>
      <c r="B10" s="189" t="s">
        <v>2176</v>
      </c>
      <c r="C10" s="189" t="s">
        <v>2193</v>
      </c>
      <c r="D10" s="125" t="s">
        <v>2194</v>
      </c>
      <c r="E10" s="127">
        <v>42938</v>
      </c>
      <c r="F10" s="127">
        <v>43007</v>
      </c>
      <c r="G10" s="126">
        <v>277</v>
      </c>
      <c r="H10" s="126">
        <v>785</v>
      </c>
      <c r="I10" s="126">
        <v>570</v>
      </c>
      <c r="J10" s="126">
        <v>704</v>
      </c>
      <c r="K10" s="126">
        <f t="shared" si="0"/>
        <v>69</v>
      </c>
      <c r="M10" s="126">
        <v>106</v>
      </c>
      <c r="N10" t="b">
        <f t="shared" si="1"/>
        <v>0</v>
      </c>
      <c r="O10" s="126">
        <v>762</v>
      </c>
      <c r="P10" t="b">
        <f t="shared" si="2"/>
        <v>0</v>
      </c>
    </row>
    <row r="11" spans="1:18">
      <c r="A11" s="124">
        <v>10</v>
      </c>
      <c r="B11" s="189" t="s">
        <v>2176</v>
      </c>
      <c r="C11" s="189" t="s">
        <v>2196</v>
      </c>
      <c r="D11" s="125" t="s">
        <v>2194</v>
      </c>
      <c r="E11" s="127">
        <v>42938</v>
      </c>
      <c r="F11" s="127" t="s">
        <v>2057</v>
      </c>
      <c r="G11" s="126">
        <v>310</v>
      </c>
      <c r="H11" s="126">
        <v>747</v>
      </c>
      <c r="I11" s="126">
        <v>642</v>
      </c>
      <c r="J11" s="126">
        <v>355</v>
      </c>
      <c r="K11" s="126" t="str">
        <f t="shared" si="0"/>
        <v/>
      </c>
      <c r="M11" s="126">
        <v>228</v>
      </c>
      <c r="N11" t="b">
        <f t="shared" si="1"/>
        <v>0</v>
      </c>
      <c r="O11" s="126">
        <v>727</v>
      </c>
      <c r="P11" t="b">
        <f t="shared" si="2"/>
        <v>0</v>
      </c>
    </row>
    <row r="12" spans="1:18">
      <c r="A12" s="124">
        <v>11</v>
      </c>
      <c r="B12" s="189" t="s">
        <v>2176</v>
      </c>
      <c r="C12" s="189" t="s">
        <v>2197</v>
      </c>
      <c r="D12" s="125" t="s">
        <v>2194</v>
      </c>
      <c r="E12" s="127">
        <v>42938</v>
      </c>
      <c r="F12" s="127">
        <v>43007</v>
      </c>
      <c r="G12" s="126">
        <v>435</v>
      </c>
      <c r="H12" s="132">
        <v>748</v>
      </c>
      <c r="I12" s="126">
        <v>663</v>
      </c>
      <c r="J12" s="126">
        <v>616</v>
      </c>
      <c r="K12" s="126">
        <f t="shared" si="0"/>
        <v>69</v>
      </c>
      <c r="M12" s="126">
        <v>277</v>
      </c>
      <c r="N12" t="b">
        <f t="shared" si="1"/>
        <v>0</v>
      </c>
      <c r="O12" s="126">
        <v>785</v>
      </c>
      <c r="P12" t="b">
        <f t="shared" si="2"/>
        <v>0</v>
      </c>
    </row>
    <row r="13" spans="1:18">
      <c r="A13" s="124">
        <v>12</v>
      </c>
      <c r="B13" s="189" t="s">
        <v>2176</v>
      </c>
      <c r="C13" s="189" t="s">
        <v>2198</v>
      </c>
      <c r="D13" s="125" t="s">
        <v>2194</v>
      </c>
      <c r="E13" s="127">
        <v>42938</v>
      </c>
      <c r="F13" s="127" t="s">
        <v>2057</v>
      </c>
      <c r="G13" s="126" t="s">
        <v>2057</v>
      </c>
      <c r="H13" s="126" t="s">
        <v>2057</v>
      </c>
      <c r="I13" s="126" t="s">
        <v>2057</v>
      </c>
      <c r="J13" s="126" t="s">
        <v>2057</v>
      </c>
      <c r="K13" s="126" t="str">
        <f t="shared" si="0"/>
        <v/>
      </c>
      <c r="M13" s="126">
        <v>310</v>
      </c>
      <c r="N13" t="b">
        <f t="shared" si="1"/>
        <v>0</v>
      </c>
      <c r="O13" s="126">
        <v>747</v>
      </c>
      <c r="P13" t="b">
        <f t="shared" si="2"/>
        <v>0</v>
      </c>
    </row>
    <row r="14" spans="1:18">
      <c r="A14" s="124">
        <v>13</v>
      </c>
      <c r="B14" s="189" t="s">
        <v>2176</v>
      </c>
      <c r="C14" s="189" t="s">
        <v>2199</v>
      </c>
      <c r="D14" s="125" t="s">
        <v>2194</v>
      </c>
      <c r="E14" s="127">
        <v>42938</v>
      </c>
      <c r="F14" s="127">
        <v>43007</v>
      </c>
      <c r="G14" s="126">
        <v>2</v>
      </c>
      <c r="H14" s="126">
        <v>784</v>
      </c>
      <c r="I14" s="126">
        <v>874</v>
      </c>
      <c r="J14" s="126">
        <v>603</v>
      </c>
      <c r="K14" s="126">
        <f t="shared" si="0"/>
        <v>69</v>
      </c>
      <c r="M14" s="126">
        <v>435</v>
      </c>
      <c r="N14" t="b">
        <f t="shared" si="1"/>
        <v>0</v>
      </c>
      <c r="O14" s="132">
        <v>748</v>
      </c>
      <c r="P14" t="b">
        <f t="shared" si="2"/>
        <v>0</v>
      </c>
    </row>
    <row r="15" spans="1:18">
      <c r="A15" s="124">
        <v>14</v>
      </c>
      <c r="B15" s="189" t="s">
        <v>2176</v>
      </c>
      <c r="C15" s="189" t="s">
        <v>2201</v>
      </c>
      <c r="D15" s="125" t="s">
        <v>2194</v>
      </c>
      <c r="E15" s="127">
        <v>42938</v>
      </c>
      <c r="F15" s="127">
        <v>43007</v>
      </c>
      <c r="G15" s="126">
        <v>225</v>
      </c>
      <c r="H15" s="126">
        <v>838</v>
      </c>
      <c r="I15" s="132">
        <v>219</v>
      </c>
      <c r="J15" s="126">
        <v>652</v>
      </c>
      <c r="K15" s="126">
        <f t="shared" si="0"/>
        <v>69</v>
      </c>
      <c r="M15" s="172" t="s">
        <v>2057</v>
      </c>
      <c r="N15" s="184" t="b">
        <f t="shared" si="1"/>
        <v>1</v>
      </c>
      <c r="O15" s="172" t="s">
        <v>2057</v>
      </c>
      <c r="P15" s="184" t="b">
        <f t="shared" si="2"/>
        <v>1</v>
      </c>
    </row>
    <row r="16" spans="1:18">
      <c r="A16" s="124">
        <v>15</v>
      </c>
      <c r="B16" s="189" t="s">
        <v>2176</v>
      </c>
      <c r="C16" s="189" t="s">
        <v>2202</v>
      </c>
      <c r="D16" s="125" t="s">
        <v>2194</v>
      </c>
      <c r="E16" s="127">
        <v>42938</v>
      </c>
      <c r="F16" s="127">
        <v>43007</v>
      </c>
      <c r="G16" s="126">
        <v>444</v>
      </c>
      <c r="H16" s="126">
        <v>793</v>
      </c>
      <c r="I16" s="126">
        <v>630</v>
      </c>
      <c r="J16" s="126">
        <v>304</v>
      </c>
      <c r="K16" s="126">
        <f t="shared" si="0"/>
        <v>69</v>
      </c>
      <c r="M16" s="126">
        <v>2</v>
      </c>
      <c r="N16" t="b">
        <f t="shared" si="1"/>
        <v>0</v>
      </c>
      <c r="O16" s="126">
        <v>784</v>
      </c>
      <c r="P16" t="b">
        <f t="shared" si="2"/>
        <v>0</v>
      </c>
    </row>
    <row r="17" spans="1:16">
      <c r="A17" s="124">
        <v>16</v>
      </c>
      <c r="B17" s="189" t="s">
        <v>2176</v>
      </c>
      <c r="C17" s="189" t="s">
        <v>2205</v>
      </c>
      <c r="D17" s="125" t="s">
        <v>2194</v>
      </c>
      <c r="E17" s="127">
        <v>42938</v>
      </c>
      <c r="F17" s="127">
        <v>43007</v>
      </c>
      <c r="G17" s="126">
        <v>376</v>
      </c>
      <c r="H17" s="126">
        <v>755</v>
      </c>
      <c r="I17" s="126">
        <v>662</v>
      </c>
      <c r="J17" s="126">
        <v>687</v>
      </c>
      <c r="K17" s="126">
        <f t="shared" si="0"/>
        <v>69</v>
      </c>
      <c r="M17" s="126">
        <v>225</v>
      </c>
      <c r="N17" t="b">
        <f t="shared" si="1"/>
        <v>0</v>
      </c>
      <c r="O17" s="126">
        <v>838</v>
      </c>
      <c r="P17" t="b">
        <f t="shared" si="2"/>
        <v>0</v>
      </c>
    </row>
    <row r="18" spans="1:16">
      <c r="A18" s="124">
        <v>17</v>
      </c>
      <c r="B18" s="189" t="s">
        <v>2176</v>
      </c>
      <c r="C18" s="189" t="s">
        <v>2207</v>
      </c>
      <c r="D18" s="125" t="s">
        <v>2208</v>
      </c>
      <c r="E18" s="127">
        <v>42936</v>
      </c>
      <c r="F18" s="127">
        <v>43007</v>
      </c>
      <c r="G18" s="126">
        <v>209</v>
      </c>
      <c r="H18" s="126">
        <v>826</v>
      </c>
      <c r="I18" s="126">
        <v>349</v>
      </c>
      <c r="J18" s="126">
        <v>407</v>
      </c>
      <c r="K18" s="126">
        <f t="shared" si="0"/>
        <v>71</v>
      </c>
      <c r="M18" s="126">
        <v>444</v>
      </c>
      <c r="N18" t="b">
        <f t="shared" si="1"/>
        <v>0</v>
      </c>
      <c r="O18" s="126">
        <v>793</v>
      </c>
      <c r="P18" t="b">
        <f t="shared" si="2"/>
        <v>0</v>
      </c>
    </row>
    <row r="19" spans="1:16">
      <c r="A19" s="124">
        <v>18</v>
      </c>
      <c r="B19" s="189" t="s">
        <v>2176</v>
      </c>
      <c r="C19" s="189" t="s">
        <v>2210</v>
      </c>
      <c r="D19" s="125" t="s">
        <v>2208</v>
      </c>
      <c r="E19" s="127">
        <v>42936</v>
      </c>
      <c r="F19" s="127">
        <v>43007</v>
      </c>
      <c r="G19" s="126">
        <v>10</v>
      </c>
      <c r="H19" s="126">
        <v>732</v>
      </c>
      <c r="I19" s="126">
        <v>113</v>
      </c>
      <c r="J19" s="126">
        <v>361</v>
      </c>
      <c r="K19" s="126">
        <f t="shared" si="0"/>
        <v>71</v>
      </c>
      <c r="M19" s="126">
        <v>376</v>
      </c>
      <c r="N19" t="b">
        <f t="shared" si="1"/>
        <v>0</v>
      </c>
      <c r="O19" s="126">
        <v>755</v>
      </c>
      <c r="P19" t="b">
        <f t="shared" si="2"/>
        <v>0</v>
      </c>
    </row>
    <row r="20" spans="1:16">
      <c r="A20" s="124">
        <v>19</v>
      </c>
      <c r="B20" s="189" t="s">
        <v>2176</v>
      </c>
      <c r="C20" s="189" t="s">
        <v>2211</v>
      </c>
      <c r="D20" s="125" t="s">
        <v>2208</v>
      </c>
      <c r="E20" s="127">
        <v>42936</v>
      </c>
      <c r="F20" s="127">
        <v>43007</v>
      </c>
      <c r="G20" s="126">
        <v>190</v>
      </c>
      <c r="H20" s="126">
        <v>749</v>
      </c>
      <c r="I20" s="126">
        <v>394</v>
      </c>
      <c r="J20" s="126">
        <v>280</v>
      </c>
      <c r="K20" s="126">
        <f t="shared" si="0"/>
        <v>71</v>
      </c>
      <c r="M20" s="126">
        <v>209</v>
      </c>
      <c r="N20" t="b">
        <f t="shared" si="1"/>
        <v>0</v>
      </c>
      <c r="O20" s="126">
        <v>826</v>
      </c>
      <c r="P20" t="b">
        <f t="shared" si="2"/>
        <v>0</v>
      </c>
    </row>
    <row r="21" spans="1:16">
      <c r="A21" s="124">
        <v>20</v>
      </c>
      <c r="B21" s="189" t="s">
        <v>2176</v>
      </c>
      <c r="C21" s="189" t="s">
        <v>2212</v>
      </c>
      <c r="D21" s="125" t="s">
        <v>2208</v>
      </c>
      <c r="E21" s="127">
        <v>42936</v>
      </c>
      <c r="F21" s="127">
        <v>43007</v>
      </c>
      <c r="G21" s="126">
        <v>38</v>
      </c>
      <c r="H21" s="126">
        <v>632</v>
      </c>
      <c r="I21" s="126">
        <v>79</v>
      </c>
      <c r="J21" s="126">
        <v>320</v>
      </c>
      <c r="K21" s="126">
        <f t="shared" si="0"/>
        <v>71</v>
      </c>
      <c r="M21" s="126">
        <v>10</v>
      </c>
      <c r="N21" t="b">
        <f t="shared" si="1"/>
        <v>0</v>
      </c>
      <c r="O21" s="126">
        <v>732</v>
      </c>
      <c r="P21" t="b">
        <f t="shared" si="2"/>
        <v>0</v>
      </c>
    </row>
    <row r="22" spans="1:16">
      <c r="A22" s="124">
        <v>21</v>
      </c>
      <c r="B22" s="189" t="s">
        <v>2176</v>
      </c>
      <c r="C22" s="189" t="s">
        <v>2213</v>
      </c>
      <c r="D22" s="125" t="s">
        <v>2208</v>
      </c>
      <c r="E22" s="127">
        <v>42936</v>
      </c>
      <c r="F22" s="127">
        <v>43007</v>
      </c>
      <c r="G22" s="126">
        <v>468</v>
      </c>
      <c r="H22" s="126">
        <v>630</v>
      </c>
      <c r="I22" s="126">
        <v>488</v>
      </c>
      <c r="J22" s="126">
        <v>209</v>
      </c>
      <c r="K22" s="126">
        <f t="shared" si="0"/>
        <v>71</v>
      </c>
      <c r="M22" s="126">
        <v>190</v>
      </c>
      <c r="N22" t="b">
        <f t="shared" si="1"/>
        <v>0</v>
      </c>
      <c r="O22" s="126">
        <v>749</v>
      </c>
      <c r="P22" t="b">
        <f t="shared" si="2"/>
        <v>0</v>
      </c>
    </row>
    <row r="23" spans="1:16">
      <c r="A23" s="124">
        <v>22</v>
      </c>
      <c r="B23" s="189" t="s">
        <v>2176</v>
      </c>
      <c r="C23" s="189" t="s">
        <v>2214</v>
      </c>
      <c r="D23" s="125" t="s">
        <v>2208</v>
      </c>
      <c r="E23" s="127">
        <v>42936</v>
      </c>
      <c r="F23" s="127">
        <v>43007</v>
      </c>
      <c r="G23" s="126">
        <v>8</v>
      </c>
      <c r="H23" s="126">
        <v>723</v>
      </c>
      <c r="I23" s="126">
        <v>750</v>
      </c>
      <c r="J23" s="126">
        <v>646</v>
      </c>
      <c r="K23" s="126">
        <f t="shared" si="0"/>
        <v>71</v>
      </c>
      <c r="M23" s="126">
        <v>38</v>
      </c>
      <c r="N23" t="b">
        <f t="shared" si="1"/>
        <v>0</v>
      </c>
      <c r="O23" s="126">
        <v>632</v>
      </c>
      <c r="P23" t="b">
        <f t="shared" si="2"/>
        <v>0</v>
      </c>
    </row>
    <row r="24" spans="1:16">
      <c r="A24" s="124">
        <v>23</v>
      </c>
      <c r="B24" s="189" t="s">
        <v>2176</v>
      </c>
      <c r="C24" s="189" t="s">
        <v>2215</v>
      </c>
      <c r="D24" s="125" t="s">
        <v>2208</v>
      </c>
      <c r="E24" s="128" t="s">
        <v>2057</v>
      </c>
      <c r="F24" s="128" t="s">
        <v>2057</v>
      </c>
      <c r="G24" s="128" t="s">
        <v>2057</v>
      </c>
      <c r="H24" s="128" t="s">
        <v>2057</v>
      </c>
      <c r="I24" s="128" t="s">
        <v>2057</v>
      </c>
      <c r="J24" s="128" t="s">
        <v>2057</v>
      </c>
      <c r="K24" s="126" t="str">
        <f t="shared" si="0"/>
        <v/>
      </c>
      <c r="M24" s="126">
        <v>468</v>
      </c>
      <c r="N24" t="b">
        <f t="shared" si="1"/>
        <v>0</v>
      </c>
      <c r="O24" s="126">
        <v>630</v>
      </c>
      <c r="P24" t="b">
        <f t="shared" si="2"/>
        <v>0</v>
      </c>
    </row>
    <row r="25" spans="1:16">
      <c r="A25" s="124">
        <v>24</v>
      </c>
      <c r="B25" s="189" t="s">
        <v>2176</v>
      </c>
      <c r="C25" s="189" t="s">
        <v>2216</v>
      </c>
      <c r="D25" s="125" t="s">
        <v>2208</v>
      </c>
      <c r="E25" s="127">
        <v>42936</v>
      </c>
      <c r="F25" s="127">
        <v>43007</v>
      </c>
      <c r="G25" s="126">
        <v>320</v>
      </c>
      <c r="H25" s="126">
        <v>225</v>
      </c>
      <c r="I25" s="126">
        <v>562</v>
      </c>
      <c r="J25" s="126">
        <v>650</v>
      </c>
      <c r="K25" s="126">
        <f t="shared" si="0"/>
        <v>71</v>
      </c>
      <c r="M25" s="126">
        <v>8</v>
      </c>
      <c r="N25" t="b">
        <f t="shared" si="1"/>
        <v>0</v>
      </c>
      <c r="O25" s="126">
        <v>723</v>
      </c>
      <c r="P25" t="b">
        <f t="shared" si="2"/>
        <v>0</v>
      </c>
    </row>
    <row r="26" spans="1:16">
      <c r="A26" s="124">
        <v>25</v>
      </c>
      <c r="B26" s="189" t="s">
        <v>2176</v>
      </c>
      <c r="C26" s="189" t="s">
        <v>2217</v>
      </c>
      <c r="D26" s="125" t="s">
        <v>2218</v>
      </c>
      <c r="E26" s="127">
        <v>42936</v>
      </c>
      <c r="F26" s="127">
        <v>43007</v>
      </c>
      <c r="G26" s="126">
        <v>32</v>
      </c>
      <c r="H26" s="126">
        <v>43</v>
      </c>
      <c r="I26" s="126">
        <v>156</v>
      </c>
      <c r="J26" s="126">
        <v>230</v>
      </c>
      <c r="K26" s="126">
        <f t="shared" si="0"/>
        <v>71</v>
      </c>
      <c r="M26" s="128" t="s">
        <v>2057</v>
      </c>
      <c r="N26" t="b">
        <f t="shared" si="1"/>
        <v>1</v>
      </c>
      <c r="O26" s="128" t="s">
        <v>2057</v>
      </c>
      <c r="P26" t="b">
        <f t="shared" si="2"/>
        <v>1</v>
      </c>
    </row>
    <row r="27" spans="1:16">
      <c r="A27" s="124">
        <v>26</v>
      </c>
      <c r="B27" s="189" t="s">
        <v>2176</v>
      </c>
      <c r="C27" s="189" t="s">
        <v>2219</v>
      </c>
      <c r="D27" s="125" t="s">
        <v>2218</v>
      </c>
      <c r="E27" s="127">
        <v>42936</v>
      </c>
      <c r="F27" s="127">
        <v>43007</v>
      </c>
      <c r="G27" s="126">
        <v>58</v>
      </c>
      <c r="H27" s="126">
        <v>602</v>
      </c>
      <c r="I27" s="126">
        <v>555</v>
      </c>
      <c r="J27" s="126">
        <v>642</v>
      </c>
      <c r="K27" s="126">
        <f t="shared" si="0"/>
        <v>71</v>
      </c>
      <c r="M27" s="126">
        <v>320</v>
      </c>
      <c r="N27" t="b">
        <f t="shared" si="1"/>
        <v>0</v>
      </c>
      <c r="O27" s="126">
        <v>225</v>
      </c>
      <c r="P27" t="b">
        <f t="shared" si="2"/>
        <v>0</v>
      </c>
    </row>
    <row r="28" spans="1:16">
      <c r="A28" s="124">
        <v>27</v>
      </c>
      <c r="B28" s="189" t="s">
        <v>2176</v>
      </c>
      <c r="C28" s="189" t="s">
        <v>2220</v>
      </c>
      <c r="D28" s="125" t="s">
        <v>2218</v>
      </c>
      <c r="E28" s="127">
        <v>42936</v>
      </c>
      <c r="F28" s="127">
        <v>43007</v>
      </c>
      <c r="G28" s="126">
        <v>340</v>
      </c>
      <c r="H28" s="126">
        <v>666</v>
      </c>
      <c r="I28" s="126">
        <v>378</v>
      </c>
      <c r="J28" s="126">
        <v>199</v>
      </c>
      <c r="K28" s="126">
        <f t="shared" si="0"/>
        <v>71</v>
      </c>
      <c r="M28" s="168">
        <v>32</v>
      </c>
      <c r="N28" t="b">
        <f t="shared" si="1"/>
        <v>1</v>
      </c>
      <c r="O28" s="126">
        <v>43</v>
      </c>
      <c r="P28" t="b">
        <f t="shared" si="2"/>
        <v>0</v>
      </c>
    </row>
    <row r="29" spans="1:16">
      <c r="A29" s="124">
        <v>28</v>
      </c>
      <c r="B29" s="189" t="s">
        <v>2176</v>
      </c>
      <c r="C29" s="189" t="s">
        <v>2221</v>
      </c>
      <c r="D29" s="125" t="s">
        <v>2218</v>
      </c>
      <c r="E29" s="127">
        <v>42936</v>
      </c>
      <c r="F29" s="127">
        <v>43007</v>
      </c>
      <c r="G29" s="126">
        <v>61</v>
      </c>
      <c r="H29" s="126">
        <v>705</v>
      </c>
      <c r="I29" s="126">
        <v>46</v>
      </c>
      <c r="J29" s="126">
        <v>162</v>
      </c>
      <c r="K29" s="126">
        <f t="shared" si="0"/>
        <v>71</v>
      </c>
      <c r="M29" s="126">
        <v>58</v>
      </c>
      <c r="N29" t="b">
        <f t="shared" si="1"/>
        <v>0</v>
      </c>
      <c r="O29" s="126">
        <v>602</v>
      </c>
      <c r="P29" t="b">
        <f t="shared" si="2"/>
        <v>0</v>
      </c>
    </row>
    <row r="30" spans="1:16">
      <c r="A30" s="124">
        <v>29</v>
      </c>
      <c r="B30" s="189" t="s">
        <v>2176</v>
      </c>
      <c r="C30" s="189" t="s">
        <v>2222</v>
      </c>
      <c r="D30" s="125" t="s">
        <v>2218</v>
      </c>
      <c r="E30" s="127">
        <v>42936</v>
      </c>
      <c r="F30" s="127">
        <v>43007</v>
      </c>
      <c r="G30" s="126">
        <v>319</v>
      </c>
      <c r="H30" s="126">
        <v>305</v>
      </c>
      <c r="I30" s="126">
        <v>397</v>
      </c>
      <c r="J30" s="126">
        <v>163</v>
      </c>
      <c r="K30" s="126">
        <f t="shared" si="0"/>
        <v>71</v>
      </c>
      <c r="M30" s="126">
        <v>340</v>
      </c>
      <c r="N30" t="b">
        <f t="shared" si="1"/>
        <v>0</v>
      </c>
      <c r="O30" s="126">
        <v>666</v>
      </c>
      <c r="P30" t="b">
        <f t="shared" si="2"/>
        <v>0</v>
      </c>
    </row>
    <row r="31" spans="1:16">
      <c r="A31" s="124">
        <v>30</v>
      </c>
      <c r="B31" s="189" t="s">
        <v>2176</v>
      </c>
      <c r="C31" s="189" t="s">
        <v>2223</v>
      </c>
      <c r="D31" s="125" t="s">
        <v>2218</v>
      </c>
      <c r="E31" s="127">
        <v>42936</v>
      </c>
      <c r="F31" s="127">
        <v>43007</v>
      </c>
      <c r="G31" s="126">
        <v>273</v>
      </c>
      <c r="H31" s="126">
        <v>667</v>
      </c>
      <c r="I31" s="126">
        <v>166</v>
      </c>
      <c r="J31" s="126">
        <v>345</v>
      </c>
      <c r="K31" s="126">
        <f t="shared" si="0"/>
        <v>71</v>
      </c>
      <c r="M31" s="126">
        <v>61</v>
      </c>
      <c r="N31" t="b">
        <f t="shared" si="1"/>
        <v>0</v>
      </c>
      <c r="O31" s="126">
        <v>705</v>
      </c>
      <c r="P31" t="b">
        <f t="shared" si="2"/>
        <v>0</v>
      </c>
    </row>
    <row r="32" spans="1:16">
      <c r="A32" s="124">
        <v>31</v>
      </c>
      <c r="B32" s="189" t="s">
        <v>2176</v>
      </c>
      <c r="C32" s="189" t="s">
        <v>2224</v>
      </c>
      <c r="D32" s="125" t="s">
        <v>2218</v>
      </c>
      <c r="E32" s="128" t="s">
        <v>2057</v>
      </c>
      <c r="F32" s="128" t="s">
        <v>2057</v>
      </c>
      <c r="G32" s="128" t="s">
        <v>2057</v>
      </c>
      <c r="H32" s="128" t="s">
        <v>2057</v>
      </c>
      <c r="I32" s="128" t="s">
        <v>2057</v>
      </c>
      <c r="J32" s="128" t="s">
        <v>2057</v>
      </c>
      <c r="K32" s="126" t="str">
        <f t="shared" si="0"/>
        <v/>
      </c>
      <c r="M32" s="126">
        <v>319</v>
      </c>
      <c r="N32" t="b">
        <f t="shared" si="1"/>
        <v>0</v>
      </c>
      <c r="O32" s="126">
        <v>305</v>
      </c>
      <c r="P32" t="b">
        <f t="shared" si="2"/>
        <v>0</v>
      </c>
    </row>
    <row r="33" spans="1:16">
      <c r="A33" s="124">
        <v>32</v>
      </c>
      <c r="B33" s="189" t="s">
        <v>2176</v>
      </c>
      <c r="C33" s="189" t="s">
        <v>2225</v>
      </c>
      <c r="D33" s="125" t="s">
        <v>2218</v>
      </c>
      <c r="E33" s="127">
        <v>42936</v>
      </c>
      <c r="F33" s="127">
        <v>43007</v>
      </c>
      <c r="G33" s="126">
        <v>193</v>
      </c>
      <c r="H33" s="126">
        <v>743</v>
      </c>
      <c r="I33" s="126">
        <v>293</v>
      </c>
      <c r="J33" s="126">
        <v>660</v>
      </c>
      <c r="K33" s="126">
        <f t="shared" si="0"/>
        <v>71</v>
      </c>
      <c r="M33" s="126">
        <v>273</v>
      </c>
      <c r="N33" t="b">
        <f t="shared" si="1"/>
        <v>0</v>
      </c>
      <c r="O33" s="126">
        <v>667</v>
      </c>
      <c r="P33" t="b">
        <f t="shared" si="2"/>
        <v>0</v>
      </c>
    </row>
    <row r="34" spans="1:16">
      <c r="A34" s="124">
        <v>33</v>
      </c>
      <c r="B34" s="189" t="s">
        <v>2176</v>
      </c>
      <c r="C34" s="189" t="s">
        <v>2226</v>
      </c>
      <c r="D34" s="125" t="s">
        <v>2227</v>
      </c>
      <c r="E34" s="127">
        <v>42938</v>
      </c>
      <c r="F34" s="127">
        <v>43005</v>
      </c>
      <c r="G34" s="126">
        <v>218</v>
      </c>
      <c r="H34" s="126">
        <v>769</v>
      </c>
      <c r="I34" s="126">
        <v>139</v>
      </c>
      <c r="J34" s="126">
        <v>712</v>
      </c>
      <c r="K34" s="126">
        <f t="shared" si="0"/>
        <v>67</v>
      </c>
      <c r="M34" s="128" t="s">
        <v>2057</v>
      </c>
      <c r="N34" t="b">
        <f t="shared" si="1"/>
        <v>1</v>
      </c>
      <c r="O34" s="128" t="s">
        <v>2057</v>
      </c>
      <c r="P34" t="b">
        <f t="shared" si="2"/>
        <v>1</v>
      </c>
    </row>
    <row r="35" spans="1:16">
      <c r="A35" s="124">
        <v>34</v>
      </c>
      <c r="B35" s="189" t="s">
        <v>2176</v>
      </c>
      <c r="C35" s="189" t="s">
        <v>2229</v>
      </c>
      <c r="D35" s="125" t="s">
        <v>2227</v>
      </c>
      <c r="E35" s="127">
        <v>42938</v>
      </c>
      <c r="F35" s="127">
        <v>43005</v>
      </c>
      <c r="G35" s="126">
        <v>104</v>
      </c>
      <c r="H35" s="126">
        <v>753</v>
      </c>
      <c r="I35" s="126">
        <v>487</v>
      </c>
      <c r="J35" s="126">
        <v>324</v>
      </c>
      <c r="K35" s="126">
        <f t="shared" si="0"/>
        <v>67</v>
      </c>
      <c r="M35" s="126">
        <v>193</v>
      </c>
      <c r="N35" t="b">
        <f t="shared" si="1"/>
        <v>0</v>
      </c>
      <c r="O35" s="126">
        <v>743</v>
      </c>
      <c r="P35" t="b">
        <f t="shared" si="2"/>
        <v>0</v>
      </c>
    </row>
    <row r="36" spans="1:16">
      <c r="A36" s="124">
        <v>35</v>
      </c>
      <c r="B36" s="189" t="s">
        <v>2176</v>
      </c>
      <c r="C36" s="189" t="s">
        <v>2232</v>
      </c>
      <c r="D36" s="125" t="s">
        <v>2227</v>
      </c>
      <c r="E36" s="127">
        <v>42938</v>
      </c>
      <c r="F36" s="127">
        <v>43005</v>
      </c>
      <c r="G36" s="126">
        <v>188</v>
      </c>
      <c r="H36" s="126">
        <v>776</v>
      </c>
      <c r="I36" s="126">
        <v>717</v>
      </c>
      <c r="J36" s="126">
        <v>108</v>
      </c>
      <c r="K36" s="126">
        <f t="shared" si="0"/>
        <v>67</v>
      </c>
      <c r="M36" s="126">
        <v>218</v>
      </c>
      <c r="N36" t="b">
        <f t="shared" si="1"/>
        <v>0</v>
      </c>
      <c r="O36" s="126">
        <v>769</v>
      </c>
      <c r="P36" t="b">
        <f t="shared" si="2"/>
        <v>0</v>
      </c>
    </row>
    <row r="37" spans="1:16">
      <c r="A37" s="124">
        <v>36</v>
      </c>
      <c r="B37" s="189" t="s">
        <v>2176</v>
      </c>
      <c r="C37" s="189" t="s">
        <v>2233</v>
      </c>
      <c r="D37" s="125" t="s">
        <v>2227</v>
      </c>
      <c r="E37" s="127">
        <v>42938</v>
      </c>
      <c r="F37" s="127">
        <v>43005</v>
      </c>
      <c r="G37" s="126">
        <v>379</v>
      </c>
      <c r="H37" s="126">
        <v>799</v>
      </c>
      <c r="I37" s="126">
        <v>767</v>
      </c>
      <c r="J37" s="126">
        <v>152</v>
      </c>
      <c r="K37" s="126">
        <f t="shared" si="0"/>
        <v>67</v>
      </c>
      <c r="M37" s="126">
        <v>104</v>
      </c>
      <c r="N37" t="b">
        <f t="shared" si="1"/>
        <v>0</v>
      </c>
      <c r="O37" s="126">
        <v>753</v>
      </c>
      <c r="P37" t="b">
        <f t="shared" si="2"/>
        <v>0</v>
      </c>
    </row>
    <row r="38" spans="1:16">
      <c r="A38" s="124">
        <v>37</v>
      </c>
      <c r="B38" s="189" t="s">
        <v>2176</v>
      </c>
      <c r="C38" s="189" t="s">
        <v>2235</v>
      </c>
      <c r="D38" s="125" t="s">
        <v>2227</v>
      </c>
      <c r="E38" s="127">
        <v>42938</v>
      </c>
      <c r="F38" s="127">
        <v>43005</v>
      </c>
      <c r="G38" s="126">
        <v>66</v>
      </c>
      <c r="H38" s="126">
        <v>722</v>
      </c>
      <c r="I38" s="126">
        <v>473</v>
      </c>
      <c r="J38" s="126">
        <v>681</v>
      </c>
      <c r="K38" s="126">
        <f t="shared" si="0"/>
        <v>67</v>
      </c>
      <c r="M38" s="126">
        <v>188</v>
      </c>
      <c r="N38" t="b">
        <f t="shared" si="1"/>
        <v>0</v>
      </c>
      <c r="O38" s="126">
        <v>776</v>
      </c>
      <c r="P38" t="b">
        <f t="shared" si="2"/>
        <v>0</v>
      </c>
    </row>
    <row r="39" spans="1:16">
      <c r="A39" s="124">
        <v>38</v>
      </c>
      <c r="B39" s="189" t="s">
        <v>2176</v>
      </c>
      <c r="C39" s="189" t="s">
        <v>2237</v>
      </c>
      <c r="D39" s="125" t="s">
        <v>2227</v>
      </c>
      <c r="E39" s="127">
        <v>42938</v>
      </c>
      <c r="F39" s="127">
        <v>43005</v>
      </c>
      <c r="G39" s="126">
        <v>625</v>
      </c>
      <c r="H39" s="126">
        <v>796</v>
      </c>
      <c r="I39" s="126">
        <v>111</v>
      </c>
      <c r="J39" s="132">
        <v>260</v>
      </c>
      <c r="K39" s="126">
        <f t="shared" si="0"/>
        <v>67</v>
      </c>
      <c r="M39" s="126">
        <v>379</v>
      </c>
      <c r="N39" t="b">
        <f t="shared" si="1"/>
        <v>0</v>
      </c>
      <c r="O39" s="126">
        <v>799</v>
      </c>
      <c r="P39" t="b">
        <f t="shared" si="2"/>
        <v>0</v>
      </c>
    </row>
    <row r="40" spans="1:16">
      <c r="A40" s="124">
        <v>39</v>
      </c>
      <c r="B40" s="189" t="s">
        <v>2176</v>
      </c>
      <c r="C40" s="189" t="s">
        <v>2239</v>
      </c>
      <c r="D40" s="125" t="s">
        <v>2227</v>
      </c>
      <c r="E40" s="127">
        <v>42938</v>
      </c>
      <c r="F40" s="126" t="s">
        <v>2057</v>
      </c>
      <c r="G40" s="128" t="s">
        <v>2057</v>
      </c>
      <c r="H40" s="128" t="s">
        <v>2057</v>
      </c>
      <c r="I40" s="128" t="s">
        <v>2057</v>
      </c>
      <c r="J40" s="128" t="s">
        <v>2057</v>
      </c>
      <c r="K40" s="126" t="str">
        <f t="shared" si="0"/>
        <v/>
      </c>
      <c r="M40" s="126">
        <v>66</v>
      </c>
      <c r="N40" t="b">
        <f t="shared" si="1"/>
        <v>0</v>
      </c>
      <c r="O40" s="126">
        <v>722</v>
      </c>
      <c r="P40" t="b">
        <f t="shared" si="2"/>
        <v>0</v>
      </c>
    </row>
    <row r="41" spans="1:16">
      <c r="A41" s="124">
        <v>40</v>
      </c>
      <c r="B41" s="189" t="s">
        <v>2176</v>
      </c>
      <c r="C41" s="189" t="s">
        <v>2241</v>
      </c>
      <c r="D41" s="125" t="s">
        <v>2227</v>
      </c>
      <c r="E41" s="127">
        <v>42938</v>
      </c>
      <c r="F41" s="127">
        <v>43005</v>
      </c>
      <c r="G41" s="126">
        <v>88</v>
      </c>
      <c r="H41" s="126">
        <v>782</v>
      </c>
      <c r="I41" s="126">
        <v>646</v>
      </c>
      <c r="J41" s="126">
        <v>402</v>
      </c>
      <c r="K41" s="126">
        <f t="shared" si="0"/>
        <v>67</v>
      </c>
      <c r="M41" s="126">
        <v>625</v>
      </c>
      <c r="N41" t="b">
        <f t="shared" si="1"/>
        <v>0</v>
      </c>
      <c r="O41" s="126">
        <v>796</v>
      </c>
      <c r="P41" t="b">
        <f t="shared" si="2"/>
        <v>0</v>
      </c>
    </row>
    <row r="42" spans="1:16">
      <c r="A42" s="124">
        <v>41</v>
      </c>
      <c r="B42" s="189" t="s">
        <v>2176</v>
      </c>
      <c r="C42" s="189" t="s">
        <v>2243</v>
      </c>
      <c r="D42" s="125" t="s">
        <v>2244</v>
      </c>
      <c r="E42" s="127">
        <v>42938</v>
      </c>
      <c r="F42" s="127">
        <v>43005</v>
      </c>
      <c r="G42" s="126">
        <v>256</v>
      </c>
      <c r="H42" s="126">
        <v>820</v>
      </c>
      <c r="I42" s="126">
        <v>43</v>
      </c>
      <c r="J42" s="126">
        <v>648</v>
      </c>
      <c r="K42" s="126">
        <f t="shared" si="0"/>
        <v>67</v>
      </c>
      <c r="M42" s="128" t="s">
        <v>2057</v>
      </c>
      <c r="N42" t="b">
        <f t="shared" si="1"/>
        <v>1</v>
      </c>
      <c r="O42" s="128" t="s">
        <v>2057</v>
      </c>
      <c r="P42" t="b">
        <f t="shared" si="2"/>
        <v>1</v>
      </c>
    </row>
    <row r="43" spans="1:16">
      <c r="A43" s="124">
        <v>42</v>
      </c>
      <c r="B43" s="189" t="s">
        <v>2176</v>
      </c>
      <c r="C43" s="189" t="s">
        <v>2245</v>
      </c>
      <c r="D43" s="125" t="s">
        <v>2244</v>
      </c>
      <c r="E43" s="127">
        <v>42938</v>
      </c>
      <c r="F43" s="127">
        <v>43005</v>
      </c>
      <c r="G43" s="126">
        <v>341</v>
      </c>
      <c r="H43" s="126">
        <v>806</v>
      </c>
      <c r="I43" s="126">
        <v>268</v>
      </c>
      <c r="J43" s="126">
        <v>257</v>
      </c>
      <c r="K43" s="126">
        <f t="shared" si="0"/>
        <v>67</v>
      </c>
      <c r="M43" s="126">
        <v>88</v>
      </c>
      <c r="N43" t="b">
        <f t="shared" si="1"/>
        <v>0</v>
      </c>
      <c r="O43" s="126">
        <v>782</v>
      </c>
      <c r="P43" t="b">
        <f t="shared" si="2"/>
        <v>0</v>
      </c>
    </row>
    <row r="44" spans="1:16">
      <c r="A44" s="124">
        <v>43</v>
      </c>
      <c r="B44" s="189" t="s">
        <v>2176</v>
      </c>
      <c r="C44" s="189" t="s">
        <v>2247</v>
      </c>
      <c r="D44" s="125" t="s">
        <v>2244</v>
      </c>
      <c r="E44" s="127">
        <v>42938</v>
      </c>
      <c r="F44" s="127">
        <v>43005</v>
      </c>
      <c r="G44" s="126">
        <v>246</v>
      </c>
      <c r="H44" s="126">
        <v>758</v>
      </c>
      <c r="I44" s="126">
        <v>300</v>
      </c>
      <c r="J44" s="126">
        <v>691</v>
      </c>
      <c r="K44" s="126">
        <f t="shared" si="0"/>
        <v>67</v>
      </c>
      <c r="M44" s="126">
        <v>256</v>
      </c>
      <c r="N44" t="b">
        <f t="shared" si="1"/>
        <v>0</v>
      </c>
      <c r="O44" s="126">
        <v>820</v>
      </c>
      <c r="P44" t="b">
        <f t="shared" si="2"/>
        <v>0</v>
      </c>
    </row>
    <row r="45" spans="1:16">
      <c r="A45" s="124">
        <v>44</v>
      </c>
      <c r="B45" s="189" t="s">
        <v>2176</v>
      </c>
      <c r="C45" s="189" t="s">
        <v>2248</v>
      </c>
      <c r="D45" s="125" t="s">
        <v>2244</v>
      </c>
      <c r="E45" s="127">
        <v>42938</v>
      </c>
      <c r="F45" s="127">
        <v>43005</v>
      </c>
      <c r="G45" s="126">
        <v>115</v>
      </c>
      <c r="H45" s="126">
        <v>783</v>
      </c>
      <c r="I45" s="126">
        <v>823</v>
      </c>
      <c r="J45" s="126">
        <v>716</v>
      </c>
      <c r="K45" s="126">
        <f t="shared" si="0"/>
        <v>67</v>
      </c>
      <c r="M45" s="126">
        <v>341</v>
      </c>
      <c r="N45" t="b">
        <f t="shared" si="1"/>
        <v>0</v>
      </c>
      <c r="O45" s="126">
        <v>806</v>
      </c>
      <c r="P45" t="b">
        <f t="shared" si="2"/>
        <v>0</v>
      </c>
    </row>
    <row r="46" spans="1:16">
      <c r="A46" s="124">
        <v>45</v>
      </c>
      <c r="B46" s="189" t="s">
        <v>2176</v>
      </c>
      <c r="C46" s="189" t="s">
        <v>2249</v>
      </c>
      <c r="D46" s="125" t="s">
        <v>2244</v>
      </c>
      <c r="E46" s="127">
        <v>42938</v>
      </c>
      <c r="F46" s="127">
        <v>43005</v>
      </c>
      <c r="G46" s="126">
        <v>480</v>
      </c>
      <c r="H46" s="126">
        <v>827</v>
      </c>
      <c r="I46" s="126">
        <v>354</v>
      </c>
      <c r="J46" s="126">
        <v>631</v>
      </c>
      <c r="K46" s="126">
        <f t="shared" si="0"/>
        <v>67</v>
      </c>
      <c r="M46" s="126">
        <v>246</v>
      </c>
      <c r="N46" t="b">
        <f t="shared" si="1"/>
        <v>0</v>
      </c>
      <c r="O46" s="126">
        <v>758</v>
      </c>
      <c r="P46" t="b">
        <f t="shared" si="2"/>
        <v>0</v>
      </c>
    </row>
    <row r="47" spans="1:16">
      <c r="A47" s="124">
        <v>46</v>
      </c>
      <c r="B47" s="189" t="s">
        <v>2176</v>
      </c>
      <c r="C47" s="189" t="s">
        <v>2251</v>
      </c>
      <c r="D47" s="125" t="s">
        <v>2244</v>
      </c>
      <c r="E47" s="126" t="s">
        <v>2057</v>
      </c>
      <c r="F47" s="127" t="s">
        <v>2057</v>
      </c>
      <c r="G47" s="126" t="s">
        <v>2057</v>
      </c>
      <c r="H47" s="126" t="s">
        <v>2057</v>
      </c>
      <c r="I47" s="126" t="s">
        <v>2057</v>
      </c>
      <c r="J47" s="126" t="s">
        <v>2057</v>
      </c>
      <c r="K47" s="126" t="str">
        <f t="shared" si="0"/>
        <v/>
      </c>
      <c r="M47" s="126">
        <v>115</v>
      </c>
      <c r="N47" t="b">
        <f t="shared" si="1"/>
        <v>0</v>
      </c>
      <c r="O47" s="126">
        <v>783</v>
      </c>
      <c r="P47" t="b">
        <f t="shared" si="2"/>
        <v>0</v>
      </c>
    </row>
    <row r="48" spans="1:16">
      <c r="A48" s="124">
        <v>47</v>
      </c>
      <c r="B48" s="189" t="s">
        <v>2176</v>
      </c>
      <c r="C48" s="189" t="s">
        <v>2252</v>
      </c>
      <c r="D48" s="125" t="s">
        <v>2244</v>
      </c>
      <c r="E48" s="127">
        <v>42938</v>
      </c>
      <c r="F48" s="127">
        <v>43005</v>
      </c>
      <c r="G48" s="126">
        <v>110</v>
      </c>
      <c r="H48" s="126">
        <v>831</v>
      </c>
      <c r="I48" s="126">
        <v>659</v>
      </c>
      <c r="J48" s="126">
        <v>606</v>
      </c>
      <c r="K48" s="126">
        <f t="shared" si="0"/>
        <v>67</v>
      </c>
      <c r="M48" s="126">
        <v>480</v>
      </c>
      <c r="N48" t="b">
        <f t="shared" si="1"/>
        <v>0</v>
      </c>
      <c r="O48" s="126">
        <v>827</v>
      </c>
      <c r="P48" t="b">
        <f t="shared" si="2"/>
        <v>0</v>
      </c>
    </row>
    <row r="49" spans="1:16">
      <c r="A49" s="124">
        <v>48</v>
      </c>
      <c r="B49" s="189" t="s">
        <v>2176</v>
      </c>
      <c r="C49" s="189" t="s">
        <v>2254</v>
      </c>
      <c r="D49" s="125" t="s">
        <v>2244</v>
      </c>
      <c r="E49" s="127">
        <v>42938</v>
      </c>
      <c r="F49" s="127">
        <v>43005</v>
      </c>
      <c r="G49" s="126">
        <v>233</v>
      </c>
      <c r="H49" s="126">
        <v>828</v>
      </c>
      <c r="I49" s="126">
        <v>267</v>
      </c>
      <c r="J49" s="126">
        <v>221</v>
      </c>
      <c r="K49" s="126">
        <f t="shared" si="0"/>
        <v>67</v>
      </c>
      <c r="M49" s="126" t="s">
        <v>2057</v>
      </c>
      <c r="N49" t="b">
        <f t="shared" si="1"/>
        <v>1</v>
      </c>
      <c r="O49" s="126" t="s">
        <v>2057</v>
      </c>
      <c r="P49" t="b">
        <f t="shared" si="2"/>
        <v>1</v>
      </c>
    </row>
    <row r="50" spans="1:16">
      <c r="A50" s="124">
        <v>49</v>
      </c>
      <c r="B50" s="189" t="s">
        <v>2176</v>
      </c>
      <c r="C50" s="189" t="s">
        <v>2255</v>
      </c>
      <c r="D50" s="125" t="s">
        <v>2256</v>
      </c>
      <c r="E50" s="127">
        <v>42938</v>
      </c>
      <c r="F50" s="127">
        <v>43005</v>
      </c>
      <c r="G50" s="126">
        <v>54</v>
      </c>
      <c r="H50" s="126">
        <v>805</v>
      </c>
      <c r="I50" s="126">
        <v>812</v>
      </c>
      <c r="J50" s="126">
        <v>308</v>
      </c>
      <c r="K50" s="126">
        <f t="shared" si="0"/>
        <v>67</v>
      </c>
      <c r="M50" s="126">
        <v>110</v>
      </c>
      <c r="N50" t="b">
        <f t="shared" si="1"/>
        <v>0</v>
      </c>
      <c r="O50" s="126">
        <v>831</v>
      </c>
      <c r="P50" t="b">
        <f t="shared" si="2"/>
        <v>0</v>
      </c>
    </row>
    <row r="51" spans="1:16">
      <c r="A51" s="124">
        <v>50</v>
      </c>
      <c r="B51" s="189" t="s">
        <v>2176</v>
      </c>
      <c r="C51" s="189" t="s">
        <v>2257</v>
      </c>
      <c r="D51" s="125" t="s">
        <v>2256</v>
      </c>
      <c r="E51" s="127">
        <v>42938</v>
      </c>
      <c r="F51" s="127" t="s">
        <v>2057</v>
      </c>
      <c r="G51" s="126">
        <v>276</v>
      </c>
      <c r="H51" s="126">
        <v>754</v>
      </c>
      <c r="I51" s="126">
        <v>212</v>
      </c>
      <c r="J51" s="126">
        <v>644</v>
      </c>
      <c r="K51" s="126" t="str">
        <f t="shared" si="0"/>
        <v/>
      </c>
      <c r="M51" s="126">
        <v>233</v>
      </c>
      <c r="N51" t="b">
        <f t="shared" si="1"/>
        <v>0</v>
      </c>
      <c r="O51" s="126">
        <v>828</v>
      </c>
      <c r="P51" t="b">
        <f t="shared" si="2"/>
        <v>0</v>
      </c>
    </row>
    <row r="52" spans="1:16">
      <c r="A52" s="124">
        <v>51</v>
      </c>
      <c r="B52" s="189" t="s">
        <v>2176</v>
      </c>
      <c r="C52" s="189" t="s">
        <v>2258</v>
      </c>
      <c r="D52" s="125" t="s">
        <v>2256</v>
      </c>
      <c r="E52" s="127">
        <v>42938</v>
      </c>
      <c r="F52" s="127">
        <v>43005</v>
      </c>
      <c r="G52" s="126">
        <v>227</v>
      </c>
      <c r="H52" s="126">
        <v>798</v>
      </c>
      <c r="I52" s="126">
        <v>598</v>
      </c>
      <c r="J52" s="126">
        <v>242</v>
      </c>
      <c r="K52" s="126">
        <f t="shared" si="0"/>
        <v>67</v>
      </c>
      <c r="M52" s="126">
        <v>54</v>
      </c>
      <c r="N52" t="b">
        <f t="shared" si="1"/>
        <v>0</v>
      </c>
      <c r="O52" s="126">
        <v>805</v>
      </c>
      <c r="P52" t="b">
        <f t="shared" si="2"/>
        <v>0</v>
      </c>
    </row>
    <row r="53" spans="1:16">
      <c r="A53" s="124">
        <v>52</v>
      </c>
      <c r="B53" s="189" t="s">
        <v>2176</v>
      </c>
      <c r="C53" s="189" t="s">
        <v>2259</v>
      </c>
      <c r="D53" s="125" t="s">
        <v>2256</v>
      </c>
      <c r="E53" s="127">
        <v>42938</v>
      </c>
      <c r="F53" s="127">
        <v>43005</v>
      </c>
      <c r="G53" s="126">
        <v>237</v>
      </c>
      <c r="H53" s="126">
        <v>833</v>
      </c>
      <c r="I53" s="126">
        <v>818</v>
      </c>
      <c r="J53" s="126">
        <v>618</v>
      </c>
      <c r="K53" s="126">
        <f t="shared" si="0"/>
        <v>67</v>
      </c>
      <c r="M53" s="126">
        <v>276</v>
      </c>
      <c r="N53" t="b">
        <f t="shared" si="1"/>
        <v>0</v>
      </c>
      <c r="O53" s="126">
        <v>754</v>
      </c>
      <c r="P53" t="b">
        <f t="shared" si="2"/>
        <v>0</v>
      </c>
    </row>
    <row r="54" spans="1:16">
      <c r="A54" s="124">
        <v>53</v>
      </c>
      <c r="B54" s="189" t="s">
        <v>2176</v>
      </c>
      <c r="C54" s="189" t="s">
        <v>2260</v>
      </c>
      <c r="D54" s="125" t="s">
        <v>2256</v>
      </c>
      <c r="E54" s="127">
        <v>42938</v>
      </c>
      <c r="F54" s="127">
        <v>43005</v>
      </c>
      <c r="G54" s="126">
        <v>172</v>
      </c>
      <c r="H54" s="126">
        <v>734</v>
      </c>
      <c r="I54" s="126">
        <v>759</v>
      </c>
      <c r="J54" s="126">
        <v>140</v>
      </c>
      <c r="K54" s="126">
        <f t="shared" si="0"/>
        <v>67</v>
      </c>
      <c r="M54" s="126">
        <v>227</v>
      </c>
      <c r="N54" t="b">
        <f t="shared" si="1"/>
        <v>0</v>
      </c>
      <c r="O54" s="126">
        <v>798</v>
      </c>
      <c r="P54" t="b">
        <f t="shared" si="2"/>
        <v>0</v>
      </c>
    </row>
    <row r="55" spans="1:16">
      <c r="A55" s="124">
        <v>54</v>
      </c>
      <c r="B55" s="189" t="s">
        <v>2176</v>
      </c>
      <c r="C55" s="189" t="s">
        <v>2261</v>
      </c>
      <c r="D55" s="125" t="s">
        <v>2256</v>
      </c>
      <c r="E55" s="126" t="s">
        <v>2057</v>
      </c>
      <c r="F55" s="126" t="s">
        <v>2057</v>
      </c>
      <c r="G55" s="126" t="s">
        <v>2057</v>
      </c>
      <c r="H55" s="126" t="s">
        <v>2057</v>
      </c>
      <c r="I55" s="126" t="s">
        <v>2057</v>
      </c>
      <c r="J55" s="126" t="s">
        <v>2057</v>
      </c>
      <c r="K55" s="126" t="str">
        <f t="shared" si="0"/>
        <v/>
      </c>
      <c r="M55" s="126">
        <v>237</v>
      </c>
      <c r="N55" t="b">
        <f t="shared" si="1"/>
        <v>0</v>
      </c>
      <c r="O55" s="126">
        <v>833</v>
      </c>
      <c r="P55" t="b">
        <f t="shared" si="2"/>
        <v>0</v>
      </c>
    </row>
    <row r="56" spans="1:16">
      <c r="A56" s="124">
        <v>55</v>
      </c>
      <c r="B56" s="189" t="s">
        <v>2176</v>
      </c>
      <c r="C56" s="189" t="s">
        <v>2262</v>
      </c>
      <c r="D56" s="125" t="s">
        <v>2256</v>
      </c>
      <c r="E56" s="127">
        <v>42938</v>
      </c>
      <c r="F56" s="127">
        <v>43005</v>
      </c>
      <c r="G56" s="126">
        <v>86</v>
      </c>
      <c r="H56" s="132">
        <v>839</v>
      </c>
      <c r="I56" s="126">
        <v>260</v>
      </c>
      <c r="J56" s="126">
        <v>192</v>
      </c>
      <c r="K56" s="126">
        <f t="shared" si="0"/>
        <v>67</v>
      </c>
      <c r="M56" s="126">
        <v>172</v>
      </c>
      <c r="N56" t="b">
        <f t="shared" si="1"/>
        <v>0</v>
      </c>
      <c r="O56" s="126">
        <v>734</v>
      </c>
      <c r="P56" t="b">
        <f t="shared" si="2"/>
        <v>0</v>
      </c>
    </row>
    <row r="57" spans="1:16">
      <c r="A57" s="124">
        <v>56</v>
      </c>
      <c r="B57" s="189" t="s">
        <v>2176</v>
      </c>
      <c r="C57" s="189" t="s">
        <v>2263</v>
      </c>
      <c r="D57" s="125" t="s">
        <v>2256</v>
      </c>
      <c r="E57" s="127">
        <v>42938</v>
      </c>
      <c r="F57" s="127">
        <v>43005</v>
      </c>
      <c r="G57" s="126">
        <v>107</v>
      </c>
      <c r="H57" s="126">
        <v>760</v>
      </c>
      <c r="I57" s="126">
        <v>493</v>
      </c>
      <c r="J57" s="126">
        <v>227</v>
      </c>
      <c r="K57" s="126">
        <f t="shared" si="0"/>
        <v>67</v>
      </c>
      <c r="M57" s="126" t="s">
        <v>2057</v>
      </c>
      <c r="N57" t="b">
        <f t="shared" si="1"/>
        <v>1</v>
      </c>
      <c r="O57" s="126" t="s">
        <v>2057</v>
      </c>
      <c r="P57" t="b">
        <f t="shared" si="2"/>
        <v>1</v>
      </c>
    </row>
    <row r="58" spans="1:16">
      <c r="A58" s="124">
        <v>57</v>
      </c>
      <c r="B58" s="189" t="s">
        <v>2176</v>
      </c>
      <c r="C58" s="191" t="s">
        <v>2264</v>
      </c>
      <c r="D58" s="125" t="s">
        <v>2265</v>
      </c>
      <c r="E58" s="127">
        <v>42938</v>
      </c>
      <c r="F58" s="127">
        <v>43005</v>
      </c>
      <c r="G58" s="126">
        <v>41</v>
      </c>
      <c r="H58" s="126">
        <v>830</v>
      </c>
      <c r="I58" s="126">
        <v>347</v>
      </c>
      <c r="J58" s="126">
        <v>416</v>
      </c>
      <c r="K58" s="126">
        <f t="shared" si="0"/>
        <v>67</v>
      </c>
      <c r="M58" s="126">
        <v>86</v>
      </c>
      <c r="N58" t="b">
        <f t="shared" si="1"/>
        <v>0</v>
      </c>
      <c r="O58" s="132">
        <v>839</v>
      </c>
      <c r="P58" t="b">
        <f t="shared" si="2"/>
        <v>0</v>
      </c>
    </row>
    <row r="59" spans="1:16">
      <c r="A59" s="124">
        <v>58</v>
      </c>
      <c r="B59" s="189" t="s">
        <v>2176</v>
      </c>
      <c r="C59" s="191" t="s">
        <v>2267</v>
      </c>
      <c r="D59" s="125" t="s">
        <v>2265</v>
      </c>
      <c r="E59" s="127">
        <v>42938</v>
      </c>
      <c r="F59" s="127">
        <v>43005</v>
      </c>
      <c r="G59" s="126">
        <v>481</v>
      </c>
      <c r="H59" s="126">
        <v>725</v>
      </c>
      <c r="I59" s="126">
        <v>735</v>
      </c>
      <c r="J59" s="126">
        <v>689</v>
      </c>
      <c r="K59" s="126">
        <f t="shared" si="0"/>
        <v>67</v>
      </c>
      <c r="M59" s="168">
        <v>107</v>
      </c>
      <c r="N59" t="b">
        <f t="shared" si="1"/>
        <v>1</v>
      </c>
      <c r="O59" s="126">
        <v>760</v>
      </c>
      <c r="P59" t="b">
        <f t="shared" si="2"/>
        <v>0</v>
      </c>
    </row>
    <row r="60" spans="1:16">
      <c r="A60" s="124">
        <v>59</v>
      </c>
      <c r="B60" s="189" t="s">
        <v>2176</v>
      </c>
      <c r="C60" s="191" t="s">
        <v>2268</v>
      </c>
      <c r="D60" s="125" t="s">
        <v>2265</v>
      </c>
      <c r="E60" s="127">
        <v>42938</v>
      </c>
      <c r="F60" s="127">
        <v>43005</v>
      </c>
      <c r="G60" s="126">
        <v>261</v>
      </c>
      <c r="H60" s="126">
        <v>721</v>
      </c>
      <c r="I60" s="126">
        <v>558</v>
      </c>
      <c r="J60" s="126">
        <v>231</v>
      </c>
      <c r="K60" s="126">
        <f t="shared" si="0"/>
        <v>67</v>
      </c>
      <c r="M60" s="126">
        <v>41</v>
      </c>
      <c r="N60" t="b">
        <f t="shared" si="1"/>
        <v>0</v>
      </c>
      <c r="O60" s="126">
        <v>830</v>
      </c>
      <c r="P60" t="b">
        <f t="shared" si="2"/>
        <v>0</v>
      </c>
    </row>
    <row r="61" spans="1:16">
      <c r="A61" s="124">
        <v>60</v>
      </c>
      <c r="B61" s="189" t="s">
        <v>2176</v>
      </c>
      <c r="C61" s="191" t="s">
        <v>2269</v>
      </c>
      <c r="D61" s="125" t="s">
        <v>2265</v>
      </c>
      <c r="E61" s="127">
        <v>42938</v>
      </c>
      <c r="F61" s="127">
        <v>43005</v>
      </c>
      <c r="G61" s="126">
        <v>152</v>
      </c>
      <c r="H61" s="126">
        <v>763</v>
      </c>
      <c r="I61" s="126">
        <v>751</v>
      </c>
      <c r="J61" s="126">
        <v>297</v>
      </c>
      <c r="K61" s="126">
        <f t="shared" si="0"/>
        <v>67</v>
      </c>
      <c r="M61" s="126">
        <v>481</v>
      </c>
      <c r="N61" t="b">
        <f t="shared" si="1"/>
        <v>0</v>
      </c>
      <c r="O61" s="126">
        <v>725</v>
      </c>
      <c r="P61" t="b">
        <f t="shared" si="2"/>
        <v>0</v>
      </c>
    </row>
    <row r="62" spans="1:16">
      <c r="A62" s="124">
        <v>61</v>
      </c>
      <c r="B62" s="189" t="s">
        <v>2176</v>
      </c>
      <c r="C62" s="191" t="s">
        <v>2271</v>
      </c>
      <c r="D62" s="125" t="s">
        <v>2265</v>
      </c>
      <c r="E62" s="127">
        <v>42938</v>
      </c>
      <c r="F62" s="127">
        <v>43005</v>
      </c>
      <c r="G62" s="126">
        <v>191</v>
      </c>
      <c r="H62" s="126">
        <v>775</v>
      </c>
      <c r="I62" s="126">
        <v>748</v>
      </c>
      <c r="J62" s="126">
        <v>200</v>
      </c>
      <c r="K62" s="126">
        <f t="shared" si="0"/>
        <v>67</v>
      </c>
      <c r="M62" s="126">
        <v>261</v>
      </c>
      <c r="N62" t="b">
        <f t="shared" si="1"/>
        <v>0</v>
      </c>
      <c r="O62" s="126">
        <v>721</v>
      </c>
      <c r="P62" t="b">
        <f t="shared" si="2"/>
        <v>0</v>
      </c>
    </row>
    <row r="63" spans="1:16">
      <c r="A63" s="124">
        <v>62</v>
      </c>
      <c r="B63" s="189" t="s">
        <v>2176</v>
      </c>
      <c r="C63" s="191" t="s">
        <v>2272</v>
      </c>
      <c r="D63" s="125" t="s">
        <v>2265</v>
      </c>
      <c r="E63" s="128" t="s">
        <v>2057</v>
      </c>
      <c r="F63" s="127" t="s">
        <v>2057</v>
      </c>
      <c r="G63" s="128" t="s">
        <v>2057</v>
      </c>
      <c r="H63" s="128" t="s">
        <v>2057</v>
      </c>
      <c r="I63" s="128" t="s">
        <v>2057</v>
      </c>
      <c r="J63" s="128" t="s">
        <v>2057</v>
      </c>
      <c r="K63" s="126" t="str">
        <f t="shared" si="0"/>
        <v/>
      </c>
      <c r="M63" s="126">
        <v>152</v>
      </c>
      <c r="N63" t="b">
        <f t="shared" si="1"/>
        <v>0</v>
      </c>
      <c r="O63" s="126">
        <v>763</v>
      </c>
      <c r="P63" t="b">
        <f t="shared" si="2"/>
        <v>0</v>
      </c>
    </row>
    <row r="64" spans="1:16">
      <c r="A64" s="124">
        <v>63</v>
      </c>
      <c r="B64" s="189" t="s">
        <v>2176</v>
      </c>
      <c r="C64" s="191" t="s">
        <v>2274</v>
      </c>
      <c r="D64" s="125" t="s">
        <v>2265</v>
      </c>
      <c r="E64" s="127">
        <v>42938</v>
      </c>
      <c r="F64" s="127">
        <v>43005</v>
      </c>
      <c r="G64" s="126">
        <v>49</v>
      </c>
      <c r="H64" s="126">
        <v>733</v>
      </c>
      <c r="I64" s="126">
        <v>629</v>
      </c>
      <c r="J64" s="126">
        <v>713</v>
      </c>
      <c r="K64" s="126">
        <f t="shared" si="0"/>
        <v>67</v>
      </c>
      <c r="M64" s="126">
        <v>191</v>
      </c>
      <c r="N64" t="b">
        <f t="shared" si="1"/>
        <v>0</v>
      </c>
      <c r="O64" s="126">
        <v>775</v>
      </c>
      <c r="P64" t="b">
        <f t="shared" si="2"/>
        <v>0</v>
      </c>
    </row>
    <row r="65" spans="1:16">
      <c r="A65" s="124">
        <v>64</v>
      </c>
      <c r="B65" s="189" t="s">
        <v>2176</v>
      </c>
      <c r="C65" s="191" t="s">
        <v>2275</v>
      </c>
      <c r="D65" s="125" t="s">
        <v>2265</v>
      </c>
      <c r="E65" s="127">
        <v>42938</v>
      </c>
      <c r="F65" s="127">
        <v>43005</v>
      </c>
      <c r="G65" s="132">
        <v>347</v>
      </c>
      <c r="H65" s="126">
        <v>765</v>
      </c>
      <c r="I65" s="126">
        <v>84</v>
      </c>
      <c r="J65" s="132">
        <v>237</v>
      </c>
      <c r="K65" s="126">
        <f t="shared" si="0"/>
        <v>67</v>
      </c>
      <c r="M65" s="128" t="s">
        <v>2057</v>
      </c>
      <c r="N65" t="b">
        <f t="shared" si="1"/>
        <v>1</v>
      </c>
      <c r="O65" s="128" t="s">
        <v>2057</v>
      </c>
      <c r="P65" t="b">
        <f t="shared" si="2"/>
        <v>1</v>
      </c>
    </row>
    <row r="66" spans="1:16">
      <c r="A66" s="124">
        <v>65</v>
      </c>
      <c r="B66" s="189" t="s">
        <v>2276</v>
      </c>
      <c r="C66" s="189" t="s">
        <v>2277</v>
      </c>
      <c r="D66" s="125" t="s">
        <v>2278</v>
      </c>
      <c r="E66" s="127">
        <v>42937</v>
      </c>
      <c r="F66" s="127">
        <v>43005</v>
      </c>
      <c r="G66" s="126">
        <v>495</v>
      </c>
      <c r="H66" s="126">
        <v>731</v>
      </c>
      <c r="I66" s="167">
        <v>586</v>
      </c>
      <c r="J66" s="167">
        <v>654</v>
      </c>
      <c r="K66" s="126">
        <f t="shared" si="0"/>
        <v>68</v>
      </c>
      <c r="M66" s="126">
        <v>49</v>
      </c>
      <c r="N66" t="b">
        <f t="shared" si="1"/>
        <v>0</v>
      </c>
      <c r="O66" s="126">
        <v>733</v>
      </c>
      <c r="P66" t="b">
        <f t="shared" si="2"/>
        <v>0</v>
      </c>
    </row>
    <row r="67" spans="1:16">
      <c r="A67" s="124">
        <v>66</v>
      </c>
      <c r="B67" s="189" t="s">
        <v>2276</v>
      </c>
      <c r="C67" s="189" t="s">
        <v>2279</v>
      </c>
      <c r="D67" s="125" t="s">
        <v>2278</v>
      </c>
      <c r="E67" s="127">
        <v>42937</v>
      </c>
      <c r="F67" s="127">
        <v>43005</v>
      </c>
      <c r="G67" s="126">
        <v>247</v>
      </c>
      <c r="H67" s="126">
        <v>816</v>
      </c>
      <c r="I67" s="126">
        <v>851</v>
      </c>
      <c r="J67" s="126">
        <v>634</v>
      </c>
      <c r="K67" s="126">
        <f t="shared" ref="K67:K130" si="3">IFERROR(F67-E67,"")</f>
        <v>68</v>
      </c>
      <c r="M67" s="168">
        <v>347</v>
      </c>
      <c r="N67" t="b">
        <f t="shared" si="1"/>
        <v>1</v>
      </c>
      <c r="O67" s="126">
        <v>765</v>
      </c>
      <c r="P67" t="b">
        <f t="shared" si="2"/>
        <v>0</v>
      </c>
    </row>
    <row r="68" spans="1:16">
      <c r="A68" s="124">
        <v>67</v>
      </c>
      <c r="B68" s="189" t="s">
        <v>2276</v>
      </c>
      <c r="C68" s="189" t="s">
        <v>2280</v>
      </c>
      <c r="D68" s="125" t="s">
        <v>2278</v>
      </c>
      <c r="E68" s="128" t="s">
        <v>2520</v>
      </c>
      <c r="F68" s="127" t="s">
        <v>2057</v>
      </c>
      <c r="G68" s="128" t="s">
        <v>2520</v>
      </c>
      <c r="H68" s="128" t="s">
        <v>2520</v>
      </c>
      <c r="I68" s="128" t="s">
        <v>2520</v>
      </c>
      <c r="J68" s="128" t="s">
        <v>2520</v>
      </c>
      <c r="K68" s="126" t="str">
        <f t="shared" si="3"/>
        <v/>
      </c>
      <c r="M68" s="126">
        <v>495</v>
      </c>
      <c r="N68" t="b">
        <f t="shared" ref="N68:N131" si="4">COUNTIF($M$4:$M$443, M68)&gt;1</f>
        <v>0</v>
      </c>
      <c r="O68" s="126">
        <v>731</v>
      </c>
      <c r="P68" t="b">
        <f t="shared" si="2"/>
        <v>0</v>
      </c>
    </row>
    <row r="69" spans="1:16">
      <c r="A69" s="124">
        <v>68</v>
      </c>
      <c r="B69" s="189" t="s">
        <v>2276</v>
      </c>
      <c r="C69" s="189" t="s">
        <v>2281</v>
      </c>
      <c r="D69" s="125" t="s">
        <v>2278</v>
      </c>
      <c r="E69" s="127">
        <v>42937</v>
      </c>
      <c r="F69" s="127">
        <v>43005</v>
      </c>
      <c r="G69" s="126">
        <v>63</v>
      </c>
      <c r="H69" s="126">
        <v>815</v>
      </c>
      <c r="I69" s="126">
        <v>467</v>
      </c>
      <c r="J69" s="126">
        <v>201</v>
      </c>
      <c r="K69" s="126">
        <f t="shared" si="3"/>
        <v>68</v>
      </c>
      <c r="M69" s="126">
        <v>247</v>
      </c>
      <c r="N69" t="b">
        <f t="shared" si="4"/>
        <v>0</v>
      </c>
      <c r="O69" s="126">
        <v>816</v>
      </c>
      <c r="P69" t="b">
        <f t="shared" ref="P69:P132" si="5">COUNTIF($O$4:$O$443, O69)&gt;1</f>
        <v>0</v>
      </c>
    </row>
    <row r="70" spans="1:16">
      <c r="A70" s="124">
        <v>69</v>
      </c>
      <c r="B70" s="189" t="s">
        <v>2276</v>
      </c>
      <c r="C70" s="189" t="s">
        <v>2282</v>
      </c>
      <c r="D70" s="125" t="s">
        <v>2278</v>
      </c>
      <c r="E70" s="127">
        <v>42937</v>
      </c>
      <c r="F70" s="127">
        <v>43006</v>
      </c>
      <c r="G70" s="126">
        <v>382</v>
      </c>
      <c r="H70" s="126">
        <v>741</v>
      </c>
      <c r="I70" s="126">
        <v>766</v>
      </c>
      <c r="J70" s="126">
        <v>174</v>
      </c>
      <c r="K70" s="126">
        <f t="shared" si="3"/>
        <v>69</v>
      </c>
      <c r="M70" s="128" t="s">
        <v>2520</v>
      </c>
      <c r="N70" t="b">
        <f t="shared" si="4"/>
        <v>1</v>
      </c>
      <c r="O70" s="128" t="s">
        <v>2520</v>
      </c>
      <c r="P70" t="b">
        <f t="shared" si="5"/>
        <v>1</v>
      </c>
    </row>
    <row r="71" spans="1:16">
      <c r="A71" s="124">
        <v>70</v>
      </c>
      <c r="B71" s="189" t="s">
        <v>2276</v>
      </c>
      <c r="C71" s="189" t="s">
        <v>2283</v>
      </c>
      <c r="D71" s="125" t="s">
        <v>2278</v>
      </c>
      <c r="E71" s="127">
        <v>42937</v>
      </c>
      <c r="F71" s="127">
        <v>43006</v>
      </c>
      <c r="G71" s="126">
        <v>278</v>
      </c>
      <c r="H71" s="126">
        <v>294</v>
      </c>
      <c r="I71" s="132">
        <v>430</v>
      </c>
      <c r="J71" s="126">
        <v>261</v>
      </c>
      <c r="K71" s="126">
        <f t="shared" si="3"/>
        <v>69</v>
      </c>
      <c r="M71" s="126">
        <v>63</v>
      </c>
      <c r="N71" t="b">
        <f t="shared" si="4"/>
        <v>0</v>
      </c>
      <c r="O71" s="126">
        <v>815</v>
      </c>
      <c r="P71" t="b">
        <f t="shared" si="5"/>
        <v>0</v>
      </c>
    </row>
    <row r="72" spans="1:16">
      <c r="A72" s="124">
        <v>71</v>
      </c>
      <c r="B72" s="189" t="s">
        <v>2276</v>
      </c>
      <c r="C72" s="189" t="s">
        <v>2284</v>
      </c>
      <c r="D72" s="125" t="s">
        <v>2278</v>
      </c>
      <c r="E72" s="127">
        <v>42937</v>
      </c>
      <c r="F72" s="127">
        <v>43006</v>
      </c>
      <c r="G72" s="126">
        <v>138</v>
      </c>
      <c r="H72" s="126">
        <v>761</v>
      </c>
      <c r="I72" s="126">
        <v>174</v>
      </c>
      <c r="J72" s="126">
        <v>203</v>
      </c>
      <c r="K72" s="126">
        <f t="shared" si="3"/>
        <v>69</v>
      </c>
      <c r="M72" s="126">
        <v>382</v>
      </c>
      <c r="N72" t="b">
        <f t="shared" si="4"/>
        <v>0</v>
      </c>
      <c r="O72" s="126">
        <v>741</v>
      </c>
      <c r="P72" t="b">
        <f t="shared" si="5"/>
        <v>0</v>
      </c>
    </row>
    <row r="73" spans="1:16">
      <c r="A73" s="124">
        <v>72</v>
      </c>
      <c r="B73" s="189" t="s">
        <v>2276</v>
      </c>
      <c r="C73" s="189" t="s">
        <v>2285</v>
      </c>
      <c r="D73" s="125" t="s">
        <v>2278</v>
      </c>
      <c r="E73" s="127">
        <v>42937</v>
      </c>
      <c r="F73" s="127">
        <v>43006</v>
      </c>
      <c r="G73" s="126">
        <v>431</v>
      </c>
      <c r="H73" s="126">
        <v>780</v>
      </c>
      <c r="I73" s="126">
        <v>714</v>
      </c>
      <c r="J73" s="126">
        <v>191</v>
      </c>
      <c r="K73" s="126">
        <f t="shared" si="3"/>
        <v>69</v>
      </c>
      <c r="M73" s="126">
        <v>278</v>
      </c>
      <c r="N73" t="b">
        <f t="shared" si="4"/>
        <v>0</v>
      </c>
      <c r="O73" s="126">
        <v>294</v>
      </c>
      <c r="P73" t="b">
        <f t="shared" si="5"/>
        <v>0</v>
      </c>
    </row>
    <row r="74" spans="1:16">
      <c r="A74" s="124">
        <v>73</v>
      </c>
      <c r="B74" s="189" t="s">
        <v>2276</v>
      </c>
      <c r="C74" s="189" t="s">
        <v>2286</v>
      </c>
      <c r="D74" s="125" t="s">
        <v>2287</v>
      </c>
      <c r="E74" s="127">
        <v>42937</v>
      </c>
      <c r="F74" s="127">
        <v>43006</v>
      </c>
      <c r="G74" s="126">
        <v>321</v>
      </c>
      <c r="H74" s="126">
        <v>730</v>
      </c>
      <c r="I74" s="126">
        <v>726</v>
      </c>
      <c r="J74" s="126">
        <v>160</v>
      </c>
      <c r="K74" s="126">
        <f t="shared" si="3"/>
        <v>69</v>
      </c>
      <c r="M74" s="126">
        <v>138</v>
      </c>
      <c r="N74" t="b">
        <f t="shared" si="4"/>
        <v>0</v>
      </c>
      <c r="O74" s="126">
        <v>761</v>
      </c>
      <c r="P74" t="b">
        <f t="shared" si="5"/>
        <v>0</v>
      </c>
    </row>
    <row r="75" spans="1:16">
      <c r="A75" s="124">
        <v>74</v>
      </c>
      <c r="B75" s="189" t="s">
        <v>2276</v>
      </c>
      <c r="C75" s="189" t="s">
        <v>2288</v>
      </c>
      <c r="D75" s="125" t="s">
        <v>2287</v>
      </c>
      <c r="E75" s="127">
        <v>42937</v>
      </c>
      <c r="F75" s="127">
        <v>43006</v>
      </c>
      <c r="G75" s="126">
        <v>329</v>
      </c>
      <c r="H75" s="126">
        <v>825</v>
      </c>
      <c r="I75" s="126">
        <v>866</v>
      </c>
      <c r="J75" s="126">
        <v>275</v>
      </c>
      <c r="K75" s="126">
        <f t="shared" si="3"/>
        <v>69</v>
      </c>
      <c r="M75" s="126">
        <v>431</v>
      </c>
      <c r="N75" t="b">
        <f t="shared" si="4"/>
        <v>0</v>
      </c>
      <c r="O75" s="126">
        <v>780</v>
      </c>
      <c r="P75" t="b">
        <f t="shared" si="5"/>
        <v>0</v>
      </c>
    </row>
    <row r="76" spans="1:16">
      <c r="A76" s="124">
        <v>75</v>
      </c>
      <c r="B76" s="189" t="s">
        <v>2276</v>
      </c>
      <c r="C76" s="189" t="s">
        <v>2289</v>
      </c>
      <c r="D76" s="125" t="s">
        <v>2287</v>
      </c>
      <c r="E76" s="127">
        <v>42937</v>
      </c>
      <c r="F76" s="127">
        <v>43006</v>
      </c>
      <c r="G76" s="126">
        <v>215</v>
      </c>
      <c r="H76" s="126">
        <v>840</v>
      </c>
      <c r="I76" s="126">
        <v>705</v>
      </c>
      <c r="J76" s="126">
        <v>657</v>
      </c>
      <c r="K76" s="126">
        <f t="shared" si="3"/>
        <v>69</v>
      </c>
      <c r="M76" s="126">
        <v>321</v>
      </c>
      <c r="N76" t="b">
        <f t="shared" si="4"/>
        <v>0</v>
      </c>
      <c r="O76" s="126">
        <v>730</v>
      </c>
      <c r="P76" t="b">
        <f t="shared" si="5"/>
        <v>0</v>
      </c>
    </row>
    <row r="77" spans="1:16">
      <c r="A77" s="124">
        <v>76</v>
      </c>
      <c r="B77" s="189" t="s">
        <v>2276</v>
      </c>
      <c r="C77" s="189" t="s">
        <v>2290</v>
      </c>
      <c r="D77" s="125" t="s">
        <v>2287</v>
      </c>
      <c r="E77" s="127">
        <v>42937</v>
      </c>
      <c r="F77" s="127">
        <v>43006</v>
      </c>
      <c r="G77" s="135">
        <v>60</v>
      </c>
      <c r="H77" s="126">
        <v>770</v>
      </c>
      <c r="I77" s="126">
        <v>601</v>
      </c>
      <c r="J77" s="126">
        <v>306</v>
      </c>
      <c r="K77" s="126">
        <f t="shared" si="3"/>
        <v>69</v>
      </c>
      <c r="M77" s="126">
        <v>329</v>
      </c>
      <c r="N77" t="b">
        <f t="shared" si="4"/>
        <v>0</v>
      </c>
      <c r="O77" s="126">
        <v>825</v>
      </c>
      <c r="P77" t="b">
        <f t="shared" si="5"/>
        <v>0</v>
      </c>
    </row>
    <row r="78" spans="1:16">
      <c r="A78" s="124">
        <v>77</v>
      </c>
      <c r="B78" s="189" t="s">
        <v>2276</v>
      </c>
      <c r="C78" s="189" t="s">
        <v>2291</v>
      </c>
      <c r="D78" s="125" t="s">
        <v>2287</v>
      </c>
      <c r="E78" s="126" t="s">
        <v>2057</v>
      </c>
      <c r="F78" s="126" t="s">
        <v>2057</v>
      </c>
      <c r="G78" s="126" t="s">
        <v>2057</v>
      </c>
      <c r="H78" s="126" t="s">
        <v>2057</v>
      </c>
      <c r="I78" s="126" t="s">
        <v>2057</v>
      </c>
      <c r="J78" s="126" t="s">
        <v>2057</v>
      </c>
      <c r="K78" s="126" t="str">
        <f t="shared" si="3"/>
        <v/>
      </c>
      <c r="M78" s="126">
        <v>215</v>
      </c>
      <c r="N78" t="b">
        <f t="shared" si="4"/>
        <v>0</v>
      </c>
      <c r="O78" s="126">
        <v>840</v>
      </c>
      <c r="P78" t="b">
        <f t="shared" si="5"/>
        <v>0</v>
      </c>
    </row>
    <row r="79" spans="1:16">
      <c r="A79" s="124">
        <v>78</v>
      </c>
      <c r="B79" s="189" t="s">
        <v>2276</v>
      </c>
      <c r="C79" s="189" t="s">
        <v>2292</v>
      </c>
      <c r="D79" s="125" t="s">
        <v>2287</v>
      </c>
      <c r="E79" s="127">
        <v>42937</v>
      </c>
      <c r="F79" s="127">
        <v>43006</v>
      </c>
      <c r="G79" s="126">
        <v>97</v>
      </c>
      <c r="H79" s="126">
        <v>696</v>
      </c>
      <c r="I79" s="126">
        <v>157</v>
      </c>
      <c r="J79" s="126">
        <v>377</v>
      </c>
      <c r="K79" s="126">
        <f t="shared" si="3"/>
        <v>69</v>
      </c>
      <c r="M79" s="135">
        <v>60</v>
      </c>
      <c r="N79" t="b">
        <f t="shared" si="4"/>
        <v>0</v>
      </c>
      <c r="O79" s="126">
        <v>770</v>
      </c>
      <c r="P79" t="b">
        <f t="shared" si="5"/>
        <v>0</v>
      </c>
    </row>
    <row r="80" spans="1:16">
      <c r="A80" s="124">
        <v>79</v>
      </c>
      <c r="B80" s="189" t="s">
        <v>2276</v>
      </c>
      <c r="C80" s="189" t="s">
        <v>2293</v>
      </c>
      <c r="D80" s="125" t="s">
        <v>2287</v>
      </c>
      <c r="E80" s="127">
        <v>42937</v>
      </c>
      <c r="F80" s="127">
        <v>43006</v>
      </c>
      <c r="G80" s="126">
        <v>120</v>
      </c>
      <c r="H80" s="126">
        <v>270</v>
      </c>
      <c r="I80" s="126">
        <v>226</v>
      </c>
      <c r="J80" s="126">
        <v>61</v>
      </c>
      <c r="K80" s="126">
        <f t="shared" si="3"/>
        <v>69</v>
      </c>
      <c r="M80" s="126" t="s">
        <v>2057</v>
      </c>
      <c r="N80" t="b">
        <f t="shared" si="4"/>
        <v>1</v>
      </c>
      <c r="O80" s="126" t="s">
        <v>2057</v>
      </c>
      <c r="P80" t="b">
        <f t="shared" si="5"/>
        <v>1</v>
      </c>
    </row>
    <row r="81" spans="1:16">
      <c r="A81" s="124">
        <v>80</v>
      </c>
      <c r="B81" s="189" t="s">
        <v>2276</v>
      </c>
      <c r="C81" s="189" t="s">
        <v>2294</v>
      </c>
      <c r="D81" s="125" t="s">
        <v>2287</v>
      </c>
      <c r="E81" s="127">
        <v>42937</v>
      </c>
      <c r="F81" s="127">
        <v>43006</v>
      </c>
      <c r="G81" s="126">
        <v>24</v>
      </c>
      <c r="H81" s="126">
        <v>726</v>
      </c>
      <c r="I81" s="126">
        <v>855</v>
      </c>
      <c r="J81" s="132">
        <v>620</v>
      </c>
      <c r="K81" s="126">
        <f t="shared" si="3"/>
        <v>69</v>
      </c>
      <c r="M81" s="126">
        <v>97</v>
      </c>
      <c r="N81" t="b">
        <f t="shared" si="4"/>
        <v>0</v>
      </c>
      <c r="O81" s="126">
        <v>696</v>
      </c>
      <c r="P81" t="b">
        <f t="shared" si="5"/>
        <v>0</v>
      </c>
    </row>
    <row r="82" spans="1:16">
      <c r="A82" s="124">
        <v>81</v>
      </c>
      <c r="B82" s="189" t="s">
        <v>2276</v>
      </c>
      <c r="C82" s="189" t="s">
        <v>2295</v>
      </c>
      <c r="D82" s="125" t="s">
        <v>2296</v>
      </c>
      <c r="E82" s="127">
        <v>42937</v>
      </c>
      <c r="F82" s="127">
        <v>43006</v>
      </c>
      <c r="G82" s="126">
        <v>312</v>
      </c>
      <c r="H82" s="126">
        <v>739</v>
      </c>
      <c r="I82" s="126">
        <v>413</v>
      </c>
      <c r="J82" s="126">
        <v>366</v>
      </c>
      <c r="K82" s="126">
        <f t="shared" si="3"/>
        <v>69</v>
      </c>
      <c r="M82" s="168">
        <v>120</v>
      </c>
      <c r="N82" t="b">
        <f t="shared" si="4"/>
        <v>1</v>
      </c>
      <c r="O82" s="126">
        <v>270</v>
      </c>
      <c r="P82" t="b">
        <f t="shared" si="5"/>
        <v>0</v>
      </c>
    </row>
    <row r="83" spans="1:16">
      <c r="A83" s="124">
        <v>82</v>
      </c>
      <c r="B83" s="189" t="s">
        <v>2297</v>
      </c>
      <c r="C83" s="189" t="s">
        <v>2298</v>
      </c>
      <c r="D83" s="125" t="s">
        <v>2296</v>
      </c>
      <c r="E83" s="127">
        <v>42937</v>
      </c>
      <c r="F83" s="127">
        <v>43006</v>
      </c>
      <c r="G83" s="126">
        <v>356</v>
      </c>
      <c r="H83" s="126">
        <v>800</v>
      </c>
      <c r="I83" s="126">
        <v>370</v>
      </c>
      <c r="J83" s="126">
        <v>610</v>
      </c>
      <c r="K83" s="126">
        <f t="shared" si="3"/>
        <v>69</v>
      </c>
      <c r="M83" s="126">
        <v>24</v>
      </c>
      <c r="N83" t="b">
        <f t="shared" si="4"/>
        <v>0</v>
      </c>
      <c r="O83" s="126">
        <v>726</v>
      </c>
      <c r="P83" t="b">
        <f t="shared" si="5"/>
        <v>0</v>
      </c>
    </row>
    <row r="84" spans="1:16">
      <c r="A84" s="124">
        <v>83</v>
      </c>
      <c r="B84" s="189" t="s">
        <v>2297</v>
      </c>
      <c r="C84" s="189" t="s">
        <v>2299</v>
      </c>
      <c r="D84" s="125" t="s">
        <v>2296</v>
      </c>
      <c r="E84" s="127">
        <v>42937</v>
      </c>
      <c r="F84" s="127">
        <v>43006</v>
      </c>
      <c r="G84" s="126">
        <v>331</v>
      </c>
      <c r="H84" s="126">
        <v>764</v>
      </c>
      <c r="I84" s="126">
        <v>879</v>
      </c>
      <c r="J84" s="126">
        <v>614</v>
      </c>
      <c r="K84" s="126">
        <f t="shared" si="3"/>
        <v>69</v>
      </c>
      <c r="M84" s="126">
        <v>312</v>
      </c>
      <c r="N84" t="b">
        <f t="shared" si="4"/>
        <v>0</v>
      </c>
      <c r="O84" s="126">
        <v>739</v>
      </c>
      <c r="P84" t="b">
        <f t="shared" si="5"/>
        <v>0</v>
      </c>
    </row>
    <row r="85" spans="1:16">
      <c r="A85" s="124">
        <v>84</v>
      </c>
      <c r="B85" s="189" t="s">
        <v>2297</v>
      </c>
      <c r="C85" s="189" t="s">
        <v>2300</v>
      </c>
      <c r="D85" s="125" t="s">
        <v>2296</v>
      </c>
      <c r="E85" s="127">
        <v>42937</v>
      </c>
      <c r="F85" s="127">
        <v>43006</v>
      </c>
      <c r="G85" s="132">
        <v>101</v>
      </c>
      <c r="H85" s="126">
        <v>778</v>
      </c>
      <c r="I85" s="126">
        <v>854</v>
      </c>
      <c r="J85" s="126">
        <v>720</v>
      </c>
      <c r="K85" s="126">
        <f t="shared" si="3"/>
        <v>69</v>
      </c>
      <c r="M85" s="126">
        <v>356</v>
      </c>
      <c r="N85" t="b">
        <f t="shared" si="4"/>
        <v>0</v>
      </c>
      <c r="O85" s="126">
        <v>800</v>
      </c>
      <c r="P85" t="b">
        <f t="shared" si="5"/>
        <v>0</v>
      </c>
    </row>
    <row r="86" spans="1:16">
      <c r="A86" s="124">
        <v>85</v>
      </c>
      <c r="B86" s="189" t="s">
        <v>2297</v>
      </c>
      <c r="C86" s="189" t="s">
        <v>2301</v>
      </c>
      <c r="D86" s="125" t="s">
        <v>2296</v>
      </c>
      <c r="E86" s="126" t="s">
        <v>2057</v>
      </c>
      <c r="F86" s="126" t="s">
        <v>2057</v>
      </c>
      <c r="G86" s="126" t="s">
        <v>2057</v>
      </c>
      <c r="H86" s="126" t="s">
        <v>2057</v>
      </c>
      <c r="I86" s="126" t="s">
        <v>2057</v>
      </c>
      <c r="J86" s="126" t="s">
        <v>2057</v>
      </c>
      <c r="K86" s="126" t="str">
        <f t="shared" si="3"/>
        <v/>
      </c>
      <c r="M86" s="126">
        <v>331</v>
      </c>
      <c r="N86" t="b">
        <f t="shared" si="4"/>
        <v>0</v>
      </c>
      <c r="O86" s="126">
        <v>764</v>
      </c>
      <c r="P86" t="b">
        <f t="shared" si="5"/>
        <v>0</v>
      </c>
    </row>
    <row r="87" spans="1:16">
      <c r="A87" s="124">
        <v>86</v>
      </c>
      <c r="B87" s="189" t="s">
        <v>2297</v>
      </c>
      <c r="C87" s="189" t="s">
        <v>2302</v>
      </c>
      <c r="D87" s="125" t="s">
        <v>2296</v>
      </c>
      <c r="E87" s="127">
        <v>42937</v>
      </c>
      <c r="F87" s="127">
        <v>43006</v>
      </c>
      <c r="G87" s="126">
        <v>31</v>
      </c>
      <c r="H87" s="126">
        <v>738</v>
      </c>
      <c r="I87" s="126">
        <v>788</v>
      </c>
      <c r="J87" s="126">
        <v>643</v>
      </c>
      <c r="K87" s="126">
        <f t="shared" si="3"/>
        <v>69</v>
      </c>
      <c r="M87" s="132">
        <v>101</v>
      </c>
      <c r="N87" t="b">
        <f t="shared" si="4"/>
        <v>0</v>
      </c>
      <c r="O87" s="126">
        <v>778</v>
      </c>
      <c r="P87" t="b">
        <f t="shared" si="5"/>
        <v>0</v>
      </c>
    </row>
    <row r="88" spans="1:16">
      <c r="A88" s="124">
        <v>87</v>
      </c>
      <c r="B88" s="189" t="s">
        <v>2297</v>
      </c>
      <c r="C88" s="189" t="s">
        <v>2303</v>
      </c>
      <c r="D88" s="125" t="s">
        <v>2296</v>
      </c>
      <c r="E88" s="127">
        <v>42937</v>
      </c>
      <c r="F88" s="127">
        <v>43006</v>
      </c>
      <c r="G88" s="126">
        <v>220</v>
      </c>
      <c r="H88" s="126">
        <v>394</v>
      </c>
      <c r="I88" s="126">
        <v>91</v>
      </c>
      <c r="J88" s="126">
        <v>277</v>
      </c>
      <c r="K88" s="126">
        <f t="shared" si="3"/>
        <v>69</v>
      </c>
      <c r="M88" s="126" t="s">
        <v>2057</v>
      </c>
      <c r="N88" t="b">
        <f t="shared" si="4"/>
        <v>1</v>
      </c>
      <c r="O88" s="126" t="s">
        <v>2057</v>
      </c>
      <c r="P88" t="b">
        <f t="shared" si="5"/>
        <v>1</v>
      </c>
    </row>
    <row r="89" spans="1:16">
      <c r="A89" s="124">
        <v>88</v>
      </c>
      <c r="B89" s="189" t="s">
        <v>2297</v>
      </c>
      <c r="C89" s="189" t="s">
        <v>2304</v>
      </c>
      <c r="D89" s="125" t="s">
        <v>2296</v>
      </c>
      <c r="E89" s="127">
        <v>42937</v>
      </c>
      <c r="F89" s="127">
        <v>43006</v>
      </c>
      <c r="G89" s="126">
        <v>531</v>
      </c>
      <c r="H89" s="126">
        <v>819</v>
      </c>
      <c r="I89" s="126">
        <v>364</v>
      </c>
      <c r="J89" s="126">
        <v>197</v>
      </c>
      <c r="K89" s="126">
        <f t="shared" si="3"/>
        <v>69</v>
      </c>
      <c r="M89" s="126">
        <v>31</v>
      </c>
      <c r="N89" t="b">
        <f t="shared" si="4"/>
        <v>0</v>
      </c>
      <c r="O89" s="126">
        <v>738</v>
      </c>
      <c r="P89" t="b">
        <f t="shared" si="5"/>
        <v>0</v>
      </c>
    </row>
    <row r="90" spans="1:16">
      <c r="A90" s="124">
        <v>89</v>
      </c>
      <c r="B90" s="189" t="s">
        <v>2297</v>
      </c>
      <c r="C90" s="189" t="s">
        <v>2305</v>
      </c>
      <c r="D90" s="125" t="s">
        <v>2306</v>
      </c>
      <c r="E90" s="127">
        <v>42937</v>
      </c>
      <c r="F90" s="127">
        <v>43006</v>
      </c>
      <c r="G90" s="126">
        <v>35</v>
      </c>
      <c r="H90" s="126">
        <v>818</v>
      </c>
      <c r="I90" s="126">
        <v>862</v>
      </c>
      <c r="J90" s="126">
        <v>601</v>
      </c>
      <c r="K90" s="126">
        <f t="shared" si="3"/>
        <v>69</v>
      </c>
      <c r="M90" s="126">
        <v>220</v>
      </c>
      <c r="N90" t="b">
        <f t="shared" si="4"/>
        <v>0</v>
      </c>
      <c r="O90" s="126">
        <v>394</v>
      </c>
      <c r="P90" t="b">
        <f t="shared" si="5"/>
        <v>0</v>
      </c>
    </row>
    <row r="91" spans="1:16">
      <c r="A91" s="124">
        <v>90</v>
      </c>
      <c r="B91" s="189" t="s">
        <v>2297</v>
      </c>
      <c r="C91" s="189" t="s">
        <v>2307</v>
      </c>
      <c r="D91" s="125" t="s">
        <v>2306</v>
      </c>
      <c r="E91" s="127">
        <v>42937</v>
      </c>
      <c r="F91" s="127">
        <v>43006</v>
      </c>
      <c r="G91" s="126">
        <v>264</v>
      </c>
      <c r="H91" s="126">
        <v>767</v>
      </c>
      <c r="I91" s="126">
        <v>330</v>
      </c>
      <c r="J91" s="126">
        <v>220</v>
      </c>
      <c r="K91" s="126">
        <f t="shared" si="3"/>
        <v>69</v>
      </c>
      <c r="M91" s="126">
        <v>531</v>
      </c>
      <c r="N91" t="b">
        <f t="shared" si="4"/>
        <v>0</v>
      </c>
      <c r="O91" s="168">
        <v>819</v>
      </c>
      <c r="P91" t="b">
        <f t="shared" si="5"/>
        <v>1</v>
      </c>
    </row>
    <row r="92" spans="1:16">
      <c r="A92" s="124">
        <v>91</v>
      </c>
      <c r="B92" s="189" t="s">
        <v>2297</v>
      </c>
      <c r="C92" s="189" t="s">
        <v>2308</v>
      </c>
      <c r="D92" s="125" t="s">
        <v>2306</v>
      </c>
      <c r="E92" s="127">
        <v>42937</v>
      </c>
      <c r="F92" s="127">
        <v>43006</v>
      </c>
      <c r="G92" s="126">
        <v>13</v>
      </c>
      <c r="H92" s="126">
        <v>787</v>
      </c>
      <c r="I92" s="126">
        <v>596</v>
      </c>
      <c r="J92" s="126">
        <v>659</v>
      </c>
      <c r="K92" s="126">
        <f t="shared" si="3"/>
        <v>69</v>
      </c>
      <c r="M92" s="126">
        <v>35</v>
      </c>
      <c r="N92" t="b">
        <f t="shared" si="4"/>
        <v>0</v>
      </c>
      <c r="O92" s="126">
        <v>818</v>
      </c>
      <c r="P92" t="b">
        <f t="shared" si="5"/>
        <v>0</v>
      </c>
    </row>
    <row r="93" spans="1:16">
      <c r="A93" s="124">
        <v>92</v>
      </c>
      <c r="B93" s="189" t="s">
        <v>2297</v>
      </c>
      <c r="C93" s="189" t="s">
        <v>2309</v>
      </c>
      <c r="D93" s="125" t="s">
        <v>2306</v>
      </c>
      <c r="E93" s="127">
        <v>42937</v>
      </c>
      <c r="F93" s="127">
        <v>43006</v>
      </c>
      <c r="G93" s="126">
        <v>324</v>
      </c>
      <c r="H93" s="126">
        <v>812</v>
      </c>
      <c r="I93" s="126">
        <v>380</v>
      </c>
      <c r="J93" s="132">
        <v>619</v>
      </c>
      <c r="K93" s="126">
        <f t="shared" si="3"/>
        <v>69</v>
      </c>
      <c r="M93" s="126">
        <v>264</v>
      </c>
      <c r="N93" t="b">
        <f t="shared" si="4"/>
        <v>0</v>
      </c>
      <c r="O93" s="126">
        <v>767</v>
      </c>
      <c r="P93" t="b">
        <f t="shared" si="5"/>
        <v>0</v>
      </c>
    </row>
    <row r="94" spans="1:16">
      <c r="A94" s="124">
        <v>93</v>
      </c>
      <c r="B94" s="189" t="s">
        <v>2297</v>
      </c>
      <c r="C94" s="189" t="s">
        <v>2310</v>
      </c>
      <c r="D94" s="125" t="s">
        <v>2306</v>
      </c>
      <c r="E94" s="127">
        <v>42937</v>
      </c>
      <c r="F94" s="127">
        <v>43006</v>
      </c>
      <c r="G94" s="126">
        <v>99</v>
      </c>
      <c r="H94" s="126">
        <v>675</v>
      </c>
      <c r="I94" s="126">
        <v>872</v>
      </c>
      <c r="J94" s="126">
        <v>106</v>
      </c>
      <c r="K94" s="126">
        <f t="shared" si="3"/>
        <v>69</v>
      </c>
      <c r="M94" s="126">
        <v>13</v>
      </c>
      <c r="N94" t="b">
        <f t="shared" si="4"/>
        <v>0</v>
      </c>
      <c r="O94" s="126">
        <v>787</v>
      </c>
      <c r="P94" t="b">
        <f t="shared" si="5"/>
        <v>0</v>
      </c>
    </row>
    <row r="95" spans="1:16">
      <c r="A95" s="124">
        <v>94</v>
      </c>
      <c r="B95" s="189" t="s">
        <v>2297</v>
      </c>
      <c r="C95" s="189" t="s">
        <v>2311</v>
      </c>
      <c r="D95" s="125" t="s">
        <v>2306</v>
      </c>
      <c r="E95" s="126" t="s">
        <v>2057</v>
      </c>
      <c r="F95" s="126" t="s">
        <v>2057</v>
      </c>
      <c r="G95" s="126" t="s">
        <v>2057</v>
      </c>
      <c r="H95" s="126" t="s">
        <v>2057</v>
      </c>
      <c r="I95" s="126" t="s">
        <v>2057</v>
      </c>
      <c r="J95" s="126" t="s">
        <v>2057</v>
      </c>
      <c r="K95" s="126" t="str">
        <f t="shared" si="3"/>
        <v/>
      </c>
      <c r="M95" s="126">
        <v>324</v>
      </c>
      <c r="N95" t="b">
        <f t="shared" si="4"/>
        <v>0</v>
      </c>
      <c r="O95" s="126">
        <v>812</v>
      </c>
      <c r="P95" t="b">
        <f t="shared" si="5"/>
        <v>0</v>
      </c>
    </row>
    <row r="96" spans="1:16">
      <c r="A96" s="124">
        <v>95</v>
      </c>
      <c r="B96" s="189" t="s">
        <v>2297</v>
      </c>
      <c r="C96" s="189" t="s">
        <v>2312</v>
      </c>
      <c r="D96" s="125" t="s">
        <v>2306</v>
      </c>
      <c r="E96" s="127">
        <v>42937</v>
      </c>
      <c r="F96" s="127">
        <v>43006</v>
      </c>
      <c r="G96" s="126">
        <v>126</v>
      </c>
      <c r="H96" s="126">
        <v>794</v>
      </c>
      <c r="I96" s="126">
        <v>844</v>
      </c>
      <c r="J96" s="126">
        <v>233</v>
      </c>
      <c r="K96" s="126">
        <f t="shared" si="3"/>
        <v>69</v>
      </c>
      <c r="M96" s="126">
        <v>99</v>
      </c>
      <c r="N96" t="b">
        <f t="shared" si="4"/>
        <v>0</v>
      </c>
      <c r="O96" s="126">
        <v>675</v>
      </c>
      <c r="P96" t="b">
        <f t="shared" si="5"/>
        <v>0</v>
      </c>
    </row>
    <row r="97" spans="1:16">
      <c r="A97" s="124">
        <v>96</v>
      </c>
      <c r="B97" s="189" t="s">
        <v>2297</v>
      </c>
      <c r="C97" s="189" t="s">
        <v>2313</v>
      </c>
      <c r="D97" s="125" t="s">
        <v>2306</v>
      </c>
      <c r="E97" s="127">
        <v>42937</v>
      </c>
      <c r="F97" s="127">
        <v>43006</v>
      </c>
      <c r="G97" s="126">
        <v>244</v>
      </c>
      <c r="H97" s="126">
        <v>737</v>
      </c>
      <c r="I97" s="126">
        <v>372</v>
      </c>
      <c r="J97" s="126">
        <v>698</v>
      </c>
      <c r="K97" s="126">
        <f t="shared" si="3"/>
        <v>69</v>
      </c>
      <c r="M97" s="126" t="s">
        <v>2057</v>
      </c>
      <c r="N97" t="b">
        <f t="shared" si="4"/>
        <v>1</v>
      </c>
      <c r="O97" s="126" t="s">
        <v>2057</v>
      </c>
      <c r="P97" t="b">
        <f t="shared" si="5"/>
        <v>1</v>
      </c>
    </row>
    <row r="98" spans="1:16">
      <c r="A98" s="124">
        <v>97</v>
      </c>
      <c r="B98" s="189" t="s">
        <v>2314</v>
      </c>
      <c r="C98" s="189" t="s">
        <v>2315</v>
      </c>
      <c r="D98" s="125" t="s">
        <v>2178</v>
      </c>
      <c r="E98" s="127">
        <v>42939</v>
      </c>
      <c r="F98" s="127">
        <v>43010</v>
      </c>
      <c r="G98" s="126">
        <v>432</v>
      </c>
      <c r="H98" s="126">
        <v>801</v>
      </c>
      <c r="I98" s="126">
        <v>3</v>
      </c>
      <c r="J98" s="126">
        <v>47</v>
      </c>
      <c r="K98" s="126">
        <f t="shared" si="3"/>
        <v>71</v>
      </c>
      <c r="M98" s="126">
        <v>126</v>
      </c>
      <c r="N98" t="b">
        <f t="shared" si="4"/>
        <v>0</v>
      </c>
      <c r="O98" s="126">
        <v>794</v>
      </c>
      <c r="P98" t="b">
        <f t="shared" si="5"/>
        <v>0</v>
      </c>
    </row>
    <row r="99" spans="1:16">
      <c r="A99" s="124">
        <v>98</v>
      </c>
      <c r="B99" s="189" t="s">
        <v>2314</v>
      </c>
      <c r="C99" s="189" t="s">
        <v>2316</v>
      </c>
      <c r="D99" s="125" t="s">
        <v>2178</v>
      </c>
      <c r="E99" s="127">
        <v>42939</v>
      </c>
      <c r="F99" s="127">
        <v>43010</v>
      </c>
      <c r="G99" s="126">
        <v>184</v>
      </c>
      <c r="H99" s="126">
        <v>808</v>
      </c>
      <c r="I99" s="126">
        <v>25</v>
      </c>
      <c r="J99" s="126">
        <v>707</v>
      </c>
      <c r="K99" s="126">
        <f t="shared" si="3"/>
        <v>71</v>
      </c>
      <c r="M99" s="126">
        <v>244</v>
      </c>
      <c r="N99" t="b">
        <f t="shared" si="4"/>
        <v>0</v>
      </c>
      <c r="O99" s="126">
        <v>737</v>
      </c>
      <c r="P99" t="b">
        <f t="shared" si="5"/>
        <v>0</v>
      </c>
    </row>
    <row r="100" spans="1:16">
      <c r="A100" s="124">
        <v>99</v>
      </c>
      <c r="B100" s="189" t="s">
        <v>2314</v>
      </c>
      <c r="C100" s="189" t="s">
        <v>2317</v>
      </c>
      <c r="D100" s="125" t="s">
        <v>2178</v>
      </c>
      <c r="E100" s="126" t="s">
        <v>2057</v>
      </c>
      <c r="F100" s="126" t="s">
        <v>2057</v>
      </c>
      <c r="G100" s="126" t="s">
        <v>2057</v>
      </c>
      <c r="H100" s="126" t="s">
        <v>2057</v>
      </c>
      <c r="I100" s="126" t="s">
        <v>2057</v>
      </c>
      <c r="J100" s="126" t="s">
        <v>2057</v>
      </c>
      <c r="K100" s="126" t="str">
        <f t="shared" si="3"/>
        <v/>
      </c>
      <c r="M100" s="126">
        <v>432</v>
      </c>
      <c r="N100" t="b">
        <f t="shared" si="4"/>
        <v>0</v>
      </c>
      <c r="O100" s="126">
        <v>801</v>
      </c>
      <c r="P100" t="b">
        <f t="shared" si="5"/>
        <v>0</v>
      </c>
    </row>
    <row r="101" spans="1:16">
      <c r="A101" s="124">
        <v>100</v>
      </c>
      <c r="B101" s="189" t="s">
        <v>2314</v>
      </c>
      <c r="C101" s="189" t="s">
        <v>2318</v>
      </c>
      <c r="D101" s="125" t="s">
        <v>2178</v>
      </c>
      <c r="E101" s="127">
        <v>42939</v>
      </c>
      <c r="F101" s="127">
        <v>43010</v>
      </c>
      <c r="G101" s="126">
        <v>176</v>
      </c>
      <c r="H101" s="126">
        <v>276</v>
      </c>
      <c r="I101" s="126">
        <v>187</v>
      </c>
      <c r="J101" s="126">
        <v>641</v>
      </c>
      <c r="K101" s="126">
        <f t="shared" si="3"/>
        <v>71</v>
      </c>
      <c r="M101" s="126">
        <v>184</v>
      </c>
      <c r="N101" t="b">
        <f t="shared" si="4"/>
        <v>0</v>
      </c>
      <c r="O101" s="126">
        <v>808</v>
      </c>
      <c r="P101" t="b">
        <f t="shared" si="5"/>
        <v>0</v>
      </c>
    </row>
    <row r="102" spans="1:16">
      <c r="A102" s="124">
        <v>101</v>
      </c>
      <c r="B102" s="189" t="s">
        <v>2314</v>
      </c>
      <c r="C102" s="189" t="s">
        <v>2320</v>
      </c>
      <c r="D102" s="125" t="s">
        <v>2178</v>
      </c>
      <c r="E102" s="127">
        <v>42939</v>
      </c>
      <c r="F102" s="127">
        <v>43010</v>
      </c>
      <c r="G102" s="126">
        <v>11</v>
      </c>
      <c r="H102" s="126">
        <v>624</v>
      </c>
      <c r="I102" s="126">
        <v>398</v>
      </c>
      <c r="J102" s="126">
        <v>245</v>
      </c>
      <c r="K102" s="126">
        <f t="shared" si="3"/>
        <v>71</v>
      </c>
      <c r="M102" s="126" t="s">
        <v>2057</v>
      </c>
      <c r="N102" t="b">
        <f t="shared" si="4"/>
        <v>1</v>
      </c>
      <c r="O102" s="126" t="s">
        <v>2057</v>
      </c>
      <c r="P102" t="b">
        <f t="shared" si="5"/>
        <v>1</v>
      </c>
    </row>
    <row r="103" spans="1:16">
      <c r="A103" s="124">
        <v>102</v>
      </c>
      <c r="B103" s="189" t="s">
        <v>2314</v>
      </c>
      <c r="C103" s="189" t="s">
        <v>2321</v>
      </c>
      <c r="D103" s="125" t="s">
        <v>2178</v>
      </c>
      <c r="E103" s="127">
        <v>42939</v>
      </c>
      <c r="F103" s="127">
        <v>43010</v>
      </c>
      <c r="G103" s="126">
        <v>284</v>
      </c>
      <c r="H103" s="126">
        <v>781</v>
      </c>
      <c r="I103" s="126">
        <v>120</v>
      </c>
      <c r="J103" s="126">
        <v>714</v>
      </c>
      <c r="K103" s="126">
        <f t="shared" si="3"/>
        <v>71</v>
      </c>
      <c r="M103" s="126">
        <v>176</v>
      </c>
      <c r="N103" t="b">
        <f t="shared" si="4"/>
        <v>0</v>
      </c>
      <c r="O103" s="126">
        <v>276</v>
      </c>
      <c r="P103" t="b">
        <f t="shared" si="5"/>
        <v>0</v>
      </c>
    </row>
    <row r="104" spans="1:16">
      <c r="A104" s="124">
        <v>103</v>
      </c>
      <c r="B104" s="189" t="s">
        <v>2314</v>
      </c>
      <c r="C104" s="189" t="s">
        <v>2322</v>
      </c>
      <c r="D104" s="125" t="s">
        <v>2178</v>
      </c>
      <c r="E104" s="127">
        <v>42939</v>
      </c>
      <c r="F104" s="127">
        <v>43010</v>
      </c>
      <c r="G104" s="126">
        <v>326</v>
      </c>
      <c r="H104" s="126">
        <v>772</v>
      </c>
      <c r="I104" s="126">
        <v>145</v>
      </c>
      <c r="J104" s="126">
        <v>701</v>
      </c>
      <c r="K104" s="126">
        <f t="shared" si="3"/>
        <v>71</v>
      </c>
      <c r="M104" s="126">
        <v>11</v>
      </c>
      <c r="N104" t="b">
        <f t="shared" si="4"/>
        <v>0</v>
      </c>
      <c r="O104" s="126">
        <v>624</v>
      </c>
      <c r="P104" t="b">
        <f t="shared" si="5"/>
        <v>0</v>
      </c>
    </row>
    <row r="105" spans="1:16">
      <c r="A105" s="124">
        <v>104</v>
      </c>
      <c r="B105" s="189" t="s">
        <v>2314</v>
      </c>
      <c r="C105" s="189" t="s">
        <v>2323</v>
      </c>
      <c r="D105" s="125" t="s">
        <v>2178</v>
      </c>
      <c r="E105" s="127">
        <v>42939</v>
      </c>
      <c r="F105" s="127">
        <v>43010</v>
      </c>
      <c r="G105" s="126">
        <v>162</v>
      </c>
      <c r="H105" s="126">
        <v>744</v>
      </c>
      <c r="I105" s="126">
        <v>76</v>
      </c>
      <c r="J105" s="167">
        <v>365</v>
      </c>
      <c r="K105" s="126">
        <f t="shared" si="3"/>
        <v>71</v>
      </c>
      <c r="M105" s="126">
        <v>284</v>
      </c>
      <c r="N105" t="b">
        <f t="shared" si="4"/>
        <v>0</v>
      </c>
      <c r="O105" s="126">
        <v>781</v>
      </c>
      <c r="P105" t="b">
        <f t="shared" si="5"/>
        <v>0</v>
      </c>
    </row>
    <row r="106" spans="1:16">
      <c r="A106" s="124">
        <v>105</v>
      </c>
      <c r="B106" s="189" t="s">
        <v>2314</v>
      </c>
      <c r="C106" s="189" t="s">
        <v>2324</v>
      </c>
      <c r="D106" s="125" t="s">
        <v>2194</v>
      </c>
      <c r="E106" s="127">
        <v>42939</v>
      </c>
      <c r="F106" s="127">
        <v>43010</v>
      </c>
      <c r="G106" s="126">
        <v>6</v>
      </c>
      <c r="H106" s="126">
        <v>824</v>
      </c>
      <c r="I106" s="126">
        <v>57</v>
      </c>
      <c r="J106" s="126">
        <v>212</v>
      </c>
      <c r="K106" s="126">
        <f t="shared" si="3"/>
        <v>71</v>
      </c>
      <c r="M106" s="126">
        <v>326</v>
      </c>
      <c r="N106" t="b">
        <f t="shared" si="4"/>
        <v>0</v>
      </c>
      <c r="O106" s="126">
        <v>772</v>
      </c>
      <c r="P106" t="b">
        <f t="shared" si="5"/>
        <v>0</v>
      </c>
    </row>
    <row r="107" spans="1:16">
      <c r="A107" s="124">
        <v>106</v>
      </c>
      <c r="B107" s="189" t="s">
        <v>2314</v>
      </c>
      <c r="C107" s="189" t="s">
        <v>2325</v>
      </c>
      <c r="D107" s="125" t="s">
        <v>2194</v>
      </c>
      <c r="E107" s="127">
        <v>42939</v>
      </c>
      <c r="F107" s="127">
        <v>43010</v>
      </c>
      <c r="G107" s="126">
        <v>20</v>
      </c>
      <c r="H107" s="126">
        <v>790</v>
      </c>
      <c r="I107" s="126">
        <v>167</v>
      </c>
      <c r="J107" s="126">
        <v>66</v>
      </c>
      <c r="K107" s="126">
        <f t="shared" si="3"/>
        <v>71</v>
      </c>
      <c r="M107" s="126">
        <v>162</v>
      </c>
      <c r="N107" t="b">
        <f t="shared" si="4"/>
        <v>0</v>
      </c>
      <c r="O107" s="126">
        <v>744</v>
      </c>
      <c r="P107" t="b">
        <f t="shared" si="5"/>
        <v>0</v>
      </c>
    </row>
    <row r="108" spans="1:16">
      <c r="A108" s="124">
        <v>107</v>
      </c>
      <c r="B108" s="189" t="s">
        <v>2314</v>
      </c>
      <c r="C108" s="189" t="s">
        <v>2326</v>
      </c>
      <c r="D108" s="125" t="s">
        <v>2194</v>
      </c>
      <c r="E108" s="127">
        <v>42939</v>
      </c>
      <c r="F108" s="127">
        <v>43010</v>
      </c>
      <c r="G108" s="126">
        <v>129</v>
      </c>
      <c r="H108" s="126">
        <v>809</v>
      </c>
      <c r="I108" s="126">
        <v>208</v>
      </c>
      <c r="J108" s="126">
        <v>347</v>
      </c>
      <c r="K108" s="126">
        <f t="shared" si="3"/>
        <v>71</v>
      </c>
      <c r="M108" s="126">
        <v>6</v>
      </c>
      <c r="N108" t="b">
        <f t="shared" si="4"/>
        <v>0</v>
      </c>
      <c r="O108" s="126">
        <v>824</v>
      </c>
      <c r="P108" t="b">
        <f t="shared" si="5"/>
        <v>0</v>
      </c>
    </row>
    <row r="109" spans="1:16">
      <c r="A109" s="124">
        <v>108</v>
      </c>
      <c r="B109" s="189" t="s">
        <v>2314</v>
      </c>
      <c r="C109" s="189" t="s">
        <v>2327</v>
      </c>
      <c r="D109" s="125" t="s">
        <v>2194</v>
      </c>
      <c r="E109" s="127">
        <v>42939</v>
      </c>
      <c r="F109" s="127">
        <v>43010</v>
      </c>
      <c r="G109" s="126">
        <v>258</v>
      </c>
      <c r="H109" s="126">
        <v>777</v>
      </c>
      <c r="I109" s="126">
        <v>62</v>
      </c>
      <c r="J109" s="126">
        <v>206</v>
      </c>
      <c r="K109" s="126">
        <f t="shared" si="3"/>
        <v>71</v>
      </c>
      <c r="M109" s="126">
        <v>20</v>
      </c>
      <c r="N109" t="b">
        <f t="shared" si="4"/>
        <v>0</v>
      </c>
      <c r="O109" s="126">
        <v>790</v>
      </c>
      <c r="P109" t="b">
        <f t="shared" si="5"/>
        <v>0</v>
      </c>
    </row>
    <row r="110" spans="1:16">
      <c r="A110" s="124">
        <v>109</v>
      </c>
      <c r="B110" s="189" t="s">
        <v>2314</v>
      </c>
      <c r="C110" s="189" t="s">
        <v>2329</v>
      </c>
      <c r="D110" s="125" t="s">
        <v>2194</v>
      </c>
      <c r="E110" s="127">
        <v>42939</v>
      </c>
      <c r="F110" s="127">
        <v>43010</v>
      </c>
      <c r="G110" s="126">
        <v>294</v>
      </c>
      <c r="H110" s="126">
        <v>804</v>
      </c>
      <c r="I110" s="126">
        <v>102</v>
      </c>
      <c r="J110" s="126">
        <v>299</v>
      </c>
      <c r="K110" s="126">
        <f t="shared" si="3"/>
        <v>71</v>
      </c>
      <c r="M110" s="126">
        <v>129</v>
      </c>
      <c r="N110" t="b">
        <f t="shared" si="4"/>
        <v>0</v>
      </c>
      <c r="O110" s="126">
        <v>809</v>
      </c>
      <c r="P110" t="b">
        <f t="shared" si="5"/>
        <v>0</v>
      </c>
    </row>
    <row r="111" spans="1:16">
      <c r="A111" s="124">
        <v>110</v>
      </c>
      <c r="B111" s="189" t="s">
        <v>2314</v>
      </c>
      <c r="C111" s="189" t="s">
        <v>2330</v>
      </c>
      <c r="D111" s="125" t="s">
        <v>2194</v>
      </c>
      <c r="E111" s="127">
        <v>42939</v>
      </c>
      <c r="F111" s="127">
        <v>43010</v>
      </c>
      <c r="G111" s="126">
        <v>350</v>
      </c>
      <c r="H111" s="126">
        <v>786</v>
      </c>
      <c r="I111" s="126">
        <v>265</v>
      </c>
      <c r="J111" s="126">
        <v>636</v>
      </c>
      <c r="K111" s="126">
        <f t="shared" si="3"/>
        <v>71</v>
      </c>
      <c r="M111" s="126">
        <v>258</v>
      </c>
      <c r="N111" t="b">
        <f t="shared" si="4"/>
        <v>0</v>
      </c>
      <c r="O111" s="126">
        <v>777</v>
      </c>
      <c r="P111" t="b">
        <f t="shared" si="5"/>
        <v>0</v>
      </c>
    </row>
    <row r="112" spans="1:16">
      <c r="A112" s="124">
        <v>111</v>
      </c>
      <c r="B112" s="189" t="s">
        <v>2314</v>
      </c>
      <c r="C112" s="189" t="s">
        <v>2331</v>
      </c>
      <c r="D112" s="125" t="s">
        <v>2194</v>
      </c>
      <c r="E112" s="127">
        <v>42939</v>
      </c>
      <c r="F112" s="127">
        <v>43010</v>
      </c>
      <c r="G112" s="126">
        <v>274</v>
      </c>
      <c r="H112" s="126">
        <v>835</v>
      </c>
      <c r="I112" s="126">
        <v>455</v>
      </c>
      <c r="J112" s="126">
        <v>239</v>
      </c>
      <c r="K112" s="126">
        <f t="shared" si="3"/>
        <v>71</v>
      </c>
      <c r="M112" s="126">
        <v>294</v>
      </c>
      <c r="N112" t="b">
        <f t="shared" si="4"/>
        <v>0</v>
      </c>
      <c r="O112" s="126">
        <v>804</v>
      </c>
      <c r="P112" t="b">
        <f t="shared" si="5"/>
        <v>0</v>
      </c>
    </row>
    <row r="113" spans="1:16">
      <c r="A113" s="124">
        <v>112</v>
      </c>
      <c r="B113" s="189" t="s">
        <v>2314</v>
      </c>
      <c r="C113" s="189" t="s">
        <v>2332</v>
      </c>
      <c r="D113" s="125" t="s">
        <v>2194</v>
      </c>
      <c r="E113" s="127" t="s">
        <v>2057</v>
      </c>
      <c r="F113" s="127" t="s">
        <v>2057</v>
      </c>
      <c r="G113" s="127" t="s">
        <v>2057</v>
      </c>
      <c r="H113" s="127" t="s">
        <v>2057</v>
      </c>
      <c r="I113" s="127" t="s">
        <v>2057</v>
      </c>
      <c r="J113" s="127" t="s">
        <v>2057</v>
      </c>
      <c r="K113" s="126" t="str">
        <f t="shared" si="3"/>
        <v/>
      </c>
      <c r="M113" s="126">
        <v>350</v>
      </c>
      <c r="N113" t="b">
        <f t="shared" si="4"/>
        <v>0</v>
      </c>
      <c r="O113" s="126">
        <v>786</v>
      </c>
      <c r="P113" t="b">
        <f t="shared" si="5"/>
        <v>0</v>
      </c>
    </row>
    <row r="114" spans="1:16">
      <c r="A114" s="124">
        <v>113</v>
      </c>
      <c r="B114" s="189" t="s">
        <v>2314</v>
      </c>
      <c r="C114" s="189" t="s">
        <v>2333</v>
      </c>
      <c r="D114" s="125" t="s">
        <v>2208</v>
      </c>
      <c r="E114" s="127">
        <v>42939</v>
      </c>
      <c r="F114" s="127">
        <v>43008</v>
      </c>
      <c r="G114" s="126">
        <v>314</v>
      </c>
      <c r="H114" s="126">
        <v>807</v>
      </c>
      <c r="I114" s="126">
        <v>490</v>
      </c>
      <c r="J114" s="126">
        <v>313</v>
      </c>
      <c r="K114" s="126">
        <f t="shared" si="3"/>
        <v>69</v>
      </c>
      <c r="M114" s="126">
        <v>274</v>
      </c>
      <c r="N114" t="b">
        <f t="shared" si="4"/>
        <v>0</v>
      </c>
      <c r="O114" s="126">
        <v>835</v>
      </c>
      <c r="P114" t="b">
        <f t="shared" si="5"/>
        <v>0</v>
      </c>
    </row>
    <row r="115" spans="1:16">
      <c r="A115" s="124">
        <v>114</v>
      </c>
      <c r="B115" s="189" t="s">
        <v>2314</v>
      </c>
      <c r="C115" s="189" t="s">
        <v>2334</v>
      </c>
      <c r="D115" s="125" t="s">
        <v>2208</v>
      </c>
      <c r="E115" s="127">
        <v>42939</v>
      </c>
      <c r="F115" s="127">
        <v>43008</v>
      </c>
      <c r="G115" s="126">
        <v>263</v>
      </c>
      <c r="H115" s="126">
        <v>829</v>
      </c>
      <c r="I115" s="126">
        <v>650</v>
      </c>
      <c r="J115" s="126">
        <v>247</v>
      </c>
      <c r="K115" s="126">
        <f t="shared" si="3"/>
        <v>69</v>
      </c>
      <c r="M115" s="127" t="s">
        <v>2057</v>
      </c>
      <c r="N115" t="b">
        <f t="shared" si="4"/>
        <v>1</v>
      </c>
      <c r="O115" s="127" t="s">
        <v>2057</v>
      </c>
      <c r="P115" t="b">
        <f t="shared" si="5"/>
        <v>1</v>
      </c>
    </row>
    <row r="116" spans="1:16">
      <c r="A116" s="124">
        <v>115</v>
      </c>
      <c r="B116" s="189" t="s">
        <v>2314</v>
      </c>
      <c r="C116" s="189" t="s">
        <v>2335</v>
      </c>
      <c r="D116" s="125" t="s">
        <v>2208</v>
      </c>
      <c r="E116" s="127">
        <v>42939</v>
      </c>
      <c r="F116" s="127">
        <v>43008</v>
      </c>
      <c r="G116" s="126">
        <v>125</v>
      </c>
      <c r="H116" s="126">
        <v>766</v>
      </c>
      <c r="I116" s="126">
        <v>873</v>
      </c>
      <c r="J116" s="126">
        <v>671</v>
      </c>
      <c r="K116" s="126">
        <f t="shared" si="3"/>
        <v>69</v>
      </c>
      <c r="M116" s="126">
        <v>314</v>
      </c>
      <c r="N116" t="b">
        <f t="shared" si="4"/>
        <v>0</v>
      </c>
      <c r="O116" s="126">
        <v>807</v>
      </c>
      <c r="P116" t="b">
        <f t="shared" si="5"/>
        <v>0</v>
      </c>
    </row>
    <row r="117" spans="1:16">
      <c r="A117" s="124">
        <v>116</v>
      </c>
      <c r="B117" s="189" t="s">
        <v>2314</v>
      </c>
      <c r="C117" s="189" t="s">
        <v>2336</v>
      </c>
      <c r="D117" s="125" t="s">
        <v>2208</v>
      </c>
      <c r="E117" s="127">
        <v>42939</v>
      </c>
      <c r="F117" s="127">
        <v>43008</v>
      </c>
      <c r="G117" s="126">
        <v>189</v>
      </c>
      <c r="H117" s="126">
        <v>757</v>
      </c>
      <c r="I117" s="126">
        <v>206</v>
      </c>
      <c r="J117" s="126">
        <v>638</v>
      </c>
      <c r="K117" s="126">
        <f t="shared" si="3"/>
        <v>69</v>
      </c>
      <c r="M117" s="126">
        <v>263</v>
      </c>
      <c r="N117" t="b">
        <f t="shared" si="4"/>
        <v>0</v>
      </c>
      <c r="O117" s="126">
        <v>829</v>
      </c>
      <c r="P117" t="b">
        <f t="shared" si="5"/>
        <v>0</v>
      </c>
    </row>
    <row r="118" spans="1:16">
      <c r="A118" s="124">
        <v>117</v>
      </c>
      <c r="B118" s="189" t="s">
        <v>2314</v>
      </c>
      <c r="C118" s="189" t="s">
        <v>2337</v>
      </c>
      <c r="D118" s="125" t="s">
        <v>2208</v>
      </c>
      <c r="E118" s="127">
        <v>42939</v>
      </c>
      <c r="F118" s="127">
        <v>43008</v>
      </c>
      <c r="G118" s="126">
        <v>533</v>
      </c>
      <c r="H118" s="126">
        <v>745</v>
      </c>
      <c r="I118" s="126">
        <v>163</v>
      </c>
      <c r="J118" s="126">
        <v>719</v>
      </c>
      <c r="K118" s="126">
        <f t="shared" si="3"/>
        <v>69</v>
      </c>
      <c r="M118" s="126">
        <v>125</v>
      </c>
      <c r="N118" t="b">
        <f t="shared" si="4"/>
        <v>0</v>
      </c>
      <c r="O118" s="126">
        <v>766</v>
      </c>
      <c r="P118" t="b">
        <f t="shared" si="5"/>
        <v>0</v>
      </c>
    </row>
    <row r="119" spans="1:16">
      <c r="A119" s="124">
        <v>118</v>
      </c>
      <c r="B119" s="189" t="s">
        <v>2314</v>
      </c>
      <c r="C119" s="189" t="s">
        <v>2338</v>
      </c>
      <c r="D119" s="125" t="s">
        <v>2208</v>
      </c>
      <c r="E119" s="127">
        <v>42939</v>
      </c>
      <c r="F119" s="127">
        <v>43008</v>
      </c>
      <c r="G119" s="126">
        <v>200</v>
      </c>
      <c r="H119" s="126">
        <v>791</v>
      </c>
      <c r="I119" s="126">
        <v>83</v>
      </c>
      <c r="J119" s="126">
        <v>173</v>
      </c>
      <c r="K119" s="126">
        <f t="shared" si="3"/>
        <v>69</v>
      </c>
      <c r="M119" s="126">
        <v>189</v>
      </c>
      <c r="N119" t="b">
        <f t="shared" si="4"/>
        <v>0</v>
      </c>
      <c r="O119" s="126">
        <v>757</v>
      </c>
      <c r="P119" t="b">
        <f t="shared" si="5"/>
        <v>0</v>
      </c>
    </row>
    <row r="120" spans="1:16">
      <c r="A120" s="124">
        <v>119</v>
      </c>
      <c r="B120" s="189" t="s">
        <v>2314</v>
      </c>
      <c r="C120" s="189" t="s">
        <v>2339</v>
      </c>
      <c r="D120" s="125" t="s">
        <v>2208</v>
      </c>
      <c r="E120" s="127">
        <v>42939</v>
      </c>
      <c r="F120" s="127">
        <v>43008</v>
      </c>
      <c r="G120" s="126">
        <v>236</v>
      </c>
      <c r="H120" s="126">
        <v>802</v>
      </c>
      <c r="I120" s="126">
        <v>159</v>
      </c>
      <c r="J120" s="126">
        <v>373</v>
      </c>
      <c r="K120" s="126">
        <f t="shared" si="3"/>
        <v>69</v>
      </c>
      <c r="M120" s="126">
        <v>533</v>
      </c>
      <c r="N120" t="b">
        <f t="shared" si="4"/>
        <v>0</v>
      </c>
      <c r="O120" s="126">
        <v>745</v>
      </c>
      <c r="P120" t="b">
        <f t="shared" si="5"/>
        <v>0</v>
      </c>
    </row>
    <row r="121" spans="1:16">
      <c r="A121" s="124">
        <v>120</v>
      </c>
      <c r="B121" s="189" t="s">
        <v>2314</v>
      </c>
      <c r="C121" s="189" t="s">
        <v>2340</v>
      </c>
      <c r="D121" s="125" t="s">
        <v>2208</v>
      </c>
      <c r="E121" s="127" t="s">
        <v>2057</v>
      </c>
      <c r="F121" s="127" t="s">
        <v>2057</v>
      </c>
      <c r="G121" s="127" t="s">
        <v>2057</v>
      </c>
      <c r="H121" s="127" t="s">
        <v>2057</v>
      </c>
      <c r="I121" s="127" t="s">
        <v>2057</v>
      </c>
      <c r="J121" s="127" t="s">
        <v>2057</v>
      </c>
      <c r="K121" s="126" t="str">
        <f t="shared" si="3"/>
        <v/>
      </c>
      <c r="M121" s="126">
        <v>200</v>
      </c>
      <c r="N121" t="b">
        <f t="shared" si="4"/>
        <v>0</v>
      </c>
      <c r="O121" s="126">
        <v>791</v>
      </c>
      <c r="P121" t="b">
        <f t="shared" si="5"/>
        <v>0</v>
      </c>
    </row>
    <row r="122" spans="1:16">
      <c r="A122" s="124">
        <v>121</v>
      </c>
      <c r="B122" s="189" t="s">
        <v>2314</v>
      </c>
      <c r="C122" s="189" t="s">
        <v>2341</v>
      </c>
      <c r="D122" s="125" t="s">
        <v>2218</v>
      </c>
      <c r="E122" s="127">
        <v>42939</v>
      </c>
      <c r="F122" s="127">
        <v>43008</v>
      </c>
      <c r="G122" s="126">
        <v>280</v>
      </c>
      <c r="H122" s="126">
        <v>822</v>
      </c>
      <c r="I122" s="126">
        <v>16</v>
      </c>
      <c r="J122" s="126">
        <v>374</v>
      </c>
      <c r="K122" s="126">
        <f t="shared" si="3"/>
        <v>69</v>
      </c>
      <c r="M122" s="126">
        <v>236</v>
      </c>
      <c r="N122" t="b">
        <f t="shared" si="4"/>
        <v>0</v>
      </c>
      <c r="O122" s="126">
        <v>802</v>
      </c>
      <c r="P122" t="b">
        <f t="shared" si="5"/>
        <v>0</v>
      </c>
    </row>
    <row r="123" spans="1:16">
      <c r="A123" s="124">
        <v>122</v>
      </c>
      <c r="B123" s="189" t="s">
        <v>2314</v>
      </c>
      <c r="C123" s="189" t="s">
        <v>2342</v>
      </c>
      <c r="D123" s="125" t="s">
        <v>2218</v>
      </c>
      <c r="E123" s="127">
        <v>42939</v>
      </c>
      <c r="F123" s="127">
        <v>43008</v>
      </c>
      <c r="G123" s="126">
        <v>231</v>
      </c>
      <c r="H123" s="126">
        <v>792</v>
      </c>
      <c r="I123" s="126">
        <v>109</v>
      </c>
      <c r="J123" s="126">
        <v>388</v>
      </c>
      <c r="K123" s="126">
        <f t="shared" si="3"/>
        <v>69</v>
      </c>
      <c r="M123" s="127" t="s">
        <v>2057</v>
      </c>
      <c r="N123" t="b">
        <f t="shared" si="4"/>
        <v>1</v>
      </c>
      <c r="O123" s="127" t="s">
        <v>2057</v>
      </c>
      <c r="P123" t="b">
        <f t="shared" si="5"/>
        <v>1</v>
      </c>
    </row>
    <row r="124" spans="1:16">
      <c r="A124" s="124">
        <v>123</v>
      </c>
      <c r="B124" s="189" t="s">
        <v>2314</v>
      </c>
      <c r="C124" s="189" t="s">
        <v>2343</v>
      </c>
      <c r="D124" s="125" t="s">
        <v>2218</v>
      </c>
      <c r="E124" s="127">
        <v>42939</v>
      </c>
      <c r="F124" s="127">
        <v>43008</v>
      </c>
      <c r="G124" s="126">
        <v>292</v>
      </c>
      <c r="H124" s="132">
        <v>740</v>
      </c>
      <c r="I124" s="126">
        <v>344</v>
      </c>
      <c r="J124" s="126">
        <v>281</v>
      </c>
      <c r="K124" s="126">
        <f t="shared" si="3"/>
        <v>69</v>
      </c>
      <c r="M124" s="126">
        <v>280</v>
      </c>
      <c r="N124" t="b">
        <f t="shared" si="4"/>
        <v>0</v>
      </c>
      <c r="O124" s="126">
        <v>822</v>
      </c>
      <c r="P124" t="b">
        <f t="shared" si="5"/>
        <v>0</v>
      </c>
    </row>
    <row r="125" spans="1:16">
      <c r="A125" s="124">
        <v>124</v>
      </c>
      <c r="B125" s="189" t="s">
        <v>2314</v>
      </c>
      <c r="C125" s="189" t="s">
        <v>2345</v>
      </c>
      <c r="D125" s="125" t="s">
        <v>2218</v>
      </c>
      <c r="E125" s="127">
        <v>42939</v>
      </c>
      <c r="F125" s="127">
        <v>43008</v>
      </c>
      <c r="G125" s="126">
        <v>116</v>
      </c>
      <c r="H125" s="126">
        <v>797</v>
      </c>
      <c r="I125" s="126">
        <v>221</v>
      </c>
      <c r="J125" s="126">
        <v>443</v>
      </c>
      <c r="K125" s="126">
        <f t="shared" si="3"/>
        <v>69</v>
      </c>
      <c r="M125" s="126">
        <v>231</v>
      </c>
      <c r="N125" t="b">
        <f t="shared" si="4"/>
        <v>0</v>
      </c>
      <c r="O125" s="126">
        <v>792</v>
      </c>
      <c r="P125" t="b">
        <f t="shared" si="5"/>
        <v>0</v>
      </c>
    </row>
    <row r="126" spans="1:16">
      <c r="A126" s="124">
        <v>125</v>
      </c>
      <c r="B126" s="189" t="s">
        <v>2314</v>
      </c>
      <c r="C126" s="189" t="s">
        <v>2346</v>
      </c>
      <c r="D126" s="125" t="s">
        <v>2218</v>
      </c>
      <c r="E126" s="127">
        <v>42939</v>
      </c>
      <c r="F126" s="127">
        <v>43008</v>
      </c>
      <c r="G126" s="126">
        <v>50</v>
      </c>
      <c r="H126" s="126">
        <v>795</v>
      </c>
      <c r="I126" s="126">
        <v>757</v>
      </c>
      <c r="J126" s="126">
        <v>180</v>
      </c>
      <c r="K126" s="126">
        <f t="shared" si="3"/>
        <v>69</v>
      </c>
      <c r="M126" s="126">
        <v>292</v>
      </c>
      <c r="N126" t="b">
        <f t="shared" si="4"/>
        <v>0</v>
      </c>
      <c r="O126" s="132">
        <v>740</v>
      </c>
      <c r="P126" t="b">
        <f t="shared" si="5"/>
        <v>0</v>
      </c>
    </row>
    <row r="127" spans="1:16">
      <c r="A127" s="124">
        <v>126</v>
      </c>
      <c r="B127" s="189" t="s">
        <v>2314</v>
      </c>
      <c r="C127" s="189" t="s">
        <v>2347</v>
      </c>
      <c r="D127" s="125" t="s">
        <v>2218</v>
      </c>
      <c r="E127" s="127" t="s">
        <v>2057</v>
      </c>
      <c r="F127" s="127" t="s">
        <v>2057</v>
      </c>
      <c r="G127" s="127" t="s">
        <v>2057</v>
      </c>
      <c r="H127" s="127" t="s">
        <v>2057</v>
      </c>
      <c r="I127" s="127" t="s">
        <v>2057</v>
      </c>
      <c r="J127" s="127" t="s">
        <v>2057</v>
      </c>
      <c r="K127" s="126" t="str">
        <f t="shared" si="3"/>
        <v/>
      </c>
      <c r="M127" s="126">
        <v>116</v>
      </c>
      <c r="N127" t="b">
        <f t="shared" si="4"/>
        <v>0</v>
      </c>
      <c r="O127" s="126">
        <v>797</v>
      </c>
      <c r="P127" t="b">
        <f t="shared" si="5"/>
        <v>0</v>
      </c>
    </row>
    <row r="128" spans="1:16">
      <c r="A128" s="124">
        <v>127</v>
      </c>
      <c r="B128" s="189" t="s">
        <v>2314</v>
      </c>
      <c r="C128" s="189" t="s">
        <v>2348</v>
      </c>
      <c r="D128" s="125" t="s">
        <v>2218</v>
      </c>
      <c r="E128" s="127">
        <v>42939</v>
      </c>
      <c r="F128" s="127">
        <v>43008</v>
      </c>
      <c r="G128" s="126">
        <v>318</v>
      </c>
      <c r="H128" s="126">
        <v>751</v>
      </c>
      <c r="I128" s="126">
        <v>96</v>
      </c>
      <c r="J128" s="126">
        <v>229</v>
      </c>
      <c r="K128" s="126">
        <f t="shared" si="3"/>
        <v>69</v>
      </c>
      <c r="M128" s="126">
        <v>50</v>
      </c>
      <c r="N128" t="b">
        <f t="shared" si="4"/>
        <v>0</v>
      </c>
      <c r="O128" s="126">
        <v>795</v>
      </c>
      <c r="P128" t="b">
        <f t="shared" si="5"/>
        <v>0</v>
      </c>
    </row>
    <row r="129" spans="1:16">
      <c r="A129" s="124">
        <v>128</v>
      </c>
      <c r="B129" s="189" t="s">
        <v>2314</v>
      </c>
      <c r="C129" s="189" t="s">
        <v>2349</v>
      </c>
      <c r="D129" s="125" t="s">
        <v>2218</v>
      </c>
      <c r="E129" s="127">
        <v>42939</v>
      </c>
      <c r="F129" s="127">
        <v>43008</v>
      </c>
      <c r="G129" s="126">
        <v>34</v>
      </c>
      <c r="H129" s="126">
        <v>819</v>
      </c>
      <c r="I129" s="126">
        <v>134</v>
      </c>
      <c r="J129" s="126">
        <v>272</v>
      </c>
      <c r="K129" s="126">
        <f t="shared" si="3"/>
        <v>69</v>
      </c>
      <c r="M129" s="127" t="s">
        <v>2057</v>
      </c>
      <c r="N129" t="b">
        <f t="shared" si="4"/>
        <v>1</v>
      </c>
      <c r="O129" s="127" t="s">
        <v>2057</v>
      </c>
      <c r="P129" t="b">
        <f t="shared" si="5"/>
        <v>1</v>
      </c>
    </row>
    <row r="130" spans="1:16">
      <c r="A130" s="124">
        <v>129</v>
      </c>
      <c r="B130" s="189" t="s">
        <v>2314</v>
      </c>
      <c r="C130" s="189" t="s">
        <v>2350</v>
      </c>
      <c r="D130" s="125" t="s">
        <v>2227</v>
      </c>
      <c r="E130" s="127">
        <v>42939</v>
      </c>
      <c r="F130" s="127">
        <v>43008</v>
      </c>
      <c r="G130" s="126">
        <v>80</v>
      </c>
      <c r="H130" s="126">
        <v>768</v>
      </c>
      <c r="I130" s="126">
        <v>671</v>
      </c>
      <c r="J130" s="126">
        <v>207</v>
      </c>
      <c r="K130" s="126">
        <f t="shared" si="3"/>
        <v>69</v>
      </c>
      <c r="M130" s="126">
        <v>318</v>
      </c>
      <c r="N130" t="b">
        <f t="shared" si="4"/>
        <v>0</v>
      </c>
      <c r="O130" s="126">
        <v>751</v>
      </c>
      <c r="P130" t="b">
        <f t="shared" si="5"/>
        <v>0</v>
      </c>
    </row>
    <row r="131" spans="1:16">
      <c r="A131" s="124">
        <v>130</v>
      </c>
      <c r="B131" s="189" t="s">
        <v>2314</v>
      </c>
      <c r="C131" s="189" t="s">
        <v>2351</v>
      </c>
      <c r="D131" s="125" t="s">
        <v>2227</v>
      </c>
      <c r="E131" s="127">
        <v>42939</v>
      </c>
      <c r="F131" s="127">
        <v>43008</v>
      </c>
      <c r="G131" s="126">
        <v>64</v>
      </c>
      <c r="H131" s="126">
        <v>789</v>
      </c>
      <c r="I131" s="126">
        <v>400</v>
      </c>
      <c r="J131" s="126">
        <v>193</v>
      </c>
      <c r="K131" s="126">
        <f t="shared" ref="K131:K194" si="6">IFERROR(F131-E131,"")</f>
        <v>69</v>
      </c>
      <c r="M131" s="126">
        <v>34</v>
      </c>
      <c r="N131" t="b">
        <f t="shared" si="4"/>
        <v>0</v>
      </c>
      <c r="O131" s="168">
        <v>819</v>
      </c>
      <c r="P131" t="b">
        <f t="shared" si="5"/>
        <v>1</v>
      </c>
    </row>
    <row r="132" spans="1:16">
      <c r="A132" s="124">
        <v>131</v>
      </c>
      <c r="B132" s="189" t="s">
        <v>2314</v>
      </c>
      <c r="C132" s="189" t="s">
        <v>2352</v>
      </c>
      <c r="D132" s="125" t="s">
        <v>2227</v>
      </c>
      <c r="E132" s="127">
        <v>42939</v>
      </c>
      <c r="F132" s="127">
        <v>43008</v>
      </c>
      <c r="G132" s="126">
        <v>118</v>
      </c>
      <c r="H132" s="126">
        <v>586</v>
      </c>
      <c r="I132" s="126">
        <v>48</v>
      </c>
      <c r="J132" s="126">
        <v>188</v>
      </c>
      <c r="K132" s="126">
        <f t="shared" si="6"/>
        <v>69</v>
      </c>
      <c r="M132" s="126">
        <v>80</v>
      </c>
      <c r="N132" t="b">
        <f t="shared" ref="N132:N195" si="7">COUNTIF($M$4:$M$443, M132)&gt;1</f>
        <v>0</v>
      </c>
      <c r="O132" s="126">
        <v>768</v>
      </c>
      <c r="P132" t="b">
        <f t="shared" si="5"/>
        <v>0</v>
      </c>
    </row>
    <row r="133" spans="1:16">
      <c r="A133" s="124">
        <v>132</v>
      </c>
      <c r="B133" s="189" t="s">
        <v>2314</v>
      </c>
      <c r="C133" s="189" t="s">
        <v>2353</v>
      </c>
      <c r="D133" s="125" t="s">
        <v>2227</v>
      </c>
      <c r="E133" s="127" t="s">
        <v>2057</v>
      </c>
      <c r="F133" s="127" t="s">
        <v>2057</v>
      </c>
      <c r="G133" s="127" t="s">
        <v>2057</v>
      </c>
      <c r="H133" s="127" t="s">
        <v>2057</v>
      </c>
      <c r="I133" s="127" t="s">
        <v>2057</v>
      </c>
      <c r="J133" s="127" t="s">
        <v>2057</v>
      </c>
      <c r="K133" s="126" t="str">
        <f t="shared" si="6"/>
        <v/>
      </c>
      <c r="M133" s="126">
        <v>64</v>
      </c>
      <c r="N133" t="b">
        <f t="shared" si="7"/>
        <v>0</v>
      </c>
      <c r="O133" s="126">
        <v>789</v>
      </c>
      <c r="P133" t="b">
        <f t="shared" ref="P133:P196" si="8">COUNTIF($O$4:$O$443, O133)&gt;1</f>
        <v>0</v>
      </c>
    </row>
    <row r="134" spans="1:16">
      <c r="A134" s="124">
        <v>133</v>
      </c>
      <c r="B134" s="189" t="s">
        <v>2314</v>
      </c>
      <c r="C134" s="189" t="s">
        <v>2354</v>
      </c>
      <c r="D134" s="125" t="s">
        <v>2227</v>
      </c>
      <c r="E134" s="127">
        <v>42939</v>
      </c>
      <c r="F134" s="127">
        <v>43008</v>
      </c>
      <c r="G134" s="126">
        <v>270</v>
      </c>
      <c r="H134" s="126">
        <v>817</v>
      </c>
      <c r="I134" s="126">
        <v>210</v>
      </c>
      <c r="J134" s="126">
        <v>683</v>
      </c>
      <c r="K134" s="126">
        <f t="shared" si="6"/>
        <v>69</v>
      </c>
      <c r="M134" s="126">
        <v>118</v>
      </c>
      <c r="N134" t="b">
        <f t="shared" si="7"/>
        <v>0</v>
      </c>
      <c r="O134" s="126">
        <v>586</v>
      </c>
      <c r="P134" t="b">
        <f t="shared" si="8"/>
        <v>0</v>
      </c>
    </row>
    <row r="135" spans="1:16">
      <c r="A135" s="124">
        <v>134</v>
      </c>
      <c r="B135" s="189" t="s">
        <v>2314</v>
      </c>
      <c r="C135" s="189" t="s">
        <v>2355</v>
      </c>
      <c r="D135" s="125" t="s">
        <v>2227</v>
      </c>
      <c r="E135" s="127">
        <v>42939</v>
      </c>
      <c r="F135" s="127">
        <v>43008</v>
      </c>
      <c r="G135" s="126">
        <v>316</v>
      </c>
      <c r="H135" s="126">
        <v>837</v>
      </c>
      <c r="I135" s="126">
        <v>40</v>
      </c>
      <c r="J135" s="126">
        <v>649</v>
      </c>
      <c r="K135" s="126">
        <f t="shared" si="6"/>
        <v>69</v>
      </c>
      <c r="M135" s="127" t="s">
        <v>2057</v>
      </c>
      <c r="N135" t="b">
        <f t="shared" si="7"/>
        <v>1</v>
      </c>
      <c r="O135" s="127" t="s">
        <v>2057</v>
      </c>
      <c r="P135" t="b">
        <f t="shared" si="8"/>
        <v>1</v>
      </c>
    </row>
    <row r="136" spans="1:16">
      <c r="A136" s="124">
        <v>135</v>
      </c>
      <c r="B136" s="189" t="s">
        <v>2314</v>
      </c>
      <c r="C136" s="189" t="s">
        <v>2356</v>
      </c>
      <c r="D136" s="125" t="s">
        <v>2227</v>
      </c>
      <c r="E136" s="127">
        <v>42939</v>
      </c>
      <c r="F136" s="127">
        <v>43008</v>
      </c>
      <c r="G136" s="126">
        <v>77</v>
      </c>
      <c r="H136" s="126">
        <v>756</v>
      </c>
      <c r="I136" s="126">
        <v>517</v>
      </c>
      <c r="J136" s="126">
        <v>222</v>
      </c>
      <c r="K136" s="126">
        <f t="shared" si="6"/>
        <v>69</v>
      </c>
      <c r="M136" s="126">
        <v>270</v>
      </c>
      <c r="N136" t="b">
        <f t="shared" si="7"/>
        <v>0</v>
      </c>
      <c r="O136" s="126">
        <v>817</v>
      </c>
      <c r="P136" t="b">
        <f t="shared" si="8"/>
        <v>0</v>
      </c>
    </row>
    <row r="137" spans="1:16">
      <c r="A137" s="124">
        <v>136</v>
      </c>
      <c r="B137" s="189" t="s">
        <v>2314</v>
      </c>
      <c r="C137" s="189" t="s">
        <v>2357</v>
      </c>
      <c r="D137" s="125" t="s">
        <v>2227</v>
      </c>
      <c r="E137" s="127">
        <v>42939</v>
      </c>
      <c r="F137" s="127">
        <v>43008</v>
      </c>
      <c r="G137" s="126">
        <v>332</v>
      </c>
      <c r="H137" s="126">
        <v>184</v>
      </c>
      <c r="I137" s="126">
        <v>67</v>
      </c>
      <c r="J137" s="126">
        <v>214</v>
      </c>
      <c r="K137" s="126">
        <f t="shared" si="6"/>
        <v>69</v>
      </c>
      <c r="M137" s="126">
        <v>316</v>
      </c>
      <c r="N137" t="b">
        <f t="shared" si="7"/>
        <v>0</v>
      </c>
      <c r="O137" s="126">
        <v>837</v>
      </c>
      <c r="P137" t="b">
        <f t="shared" si="8"/>
        <v>0</v>
      </c>
    </row>
    <row r="138" spans="1:16">
      <c r="A138" s="124">
        <v>137</v>
      </c>
      <c r="B138" s="189" t="s">
        <v>2314</v>
      </c>
      <c r="C138" s="189" t="s">
        <v>2358</v>
      </c>
      <c r="D138" s="125" t="s">
        <v>2244</v>
      </c>
      <c r="E138" s="127">
        <v>42939</v>
      </c>
      <c r="F138" s="127">
        <v>43008</v>
      </c>
      <c r="G138" s="126">
        <v>30</v>
      </c>
      <c r="H138" s="126">
        <v>746</v>
      </c>
      <c r="I138" s="126">
        <v>335</v>
      </c>
      <c r="J138" s="126">
        <v>628</v>
      </c>
      <c r="K138" s="126">
        <f t="shared" si="6"/>
        <v>69</v>
      </c>
      <c r="M138" s="126">
        <v>77</v>
      </c>
      <c r="N138" t="b">
        <f t="shared" si="7"/>
        <v>0</v>
      </c>
      <c r="O138" s="126">
        <v>756</v>
      </c>
      <c r="P138" t="b">
        <f t="shared" si="8"/>
        <v>0</v>
      </c>
    </row>
    <row r="139" spans="1:16">
      <c r="A139" s="124">
        <v>138</v>
      </c>
      <c r="B139" s="189" t="s">
        <v>2314</v>
      </c>
      <c r="C139" s="189" t="s">
        <v>2359</v>
      </c>
      <c r="D139" s="125" t="s">
        <v>2244</v>
      </c>
      <c r="E139" s="127">
        <v>42939</v>
      </c>
      <c r="F139" s="127">
        <v>43008</v>
      </c>
      <c r="G139" s="126">
        <v>213</v>
      </c>
      <c r="H139" s="126">
        <v>821</v>
      </c>
      <c r="I139" s="126">
        <v>484</v>
      </c>
      <c r="J139" s="126">
        <v>198</v>
      </c>
      <c r="K139" s="126">
        <f t="shared" si="6"/>
        <v>69</v>
      </c>
      <c r="M139" s="126">
        <v>332</v>
      </c>
      <c r="N139" t="b">
        <f t="shared" si="7"/>
        <v>0</v>
      </c>
      <c r="O139" s="126">
        <v>184</v>
      </c>
      <c r="P139" t="b">
        <f t="shared" si="8"/>
        <v>0</v>
      </c>
    </row>
    <row r="140" spans="1:16">
      <c r="A140" s="124">
        <v>139</v>
      </c>
      <c r="B140" s="189" t="s">
        <v>2314</v>
      </c>
      <c r="C140" s="189" t="s">
        <v>2360</v>
      </c>
      <c r="D140" s="125" t="s">
        <v>2244</v>
      </c>
      <c r="E140" s="127">
        <v>42939</v>
      </c>
      <c r="F140" s="127">
        <v>43008</v>
      </c>
      <c r="G140" s="132">
        <v>250</v>
      </c>
      <c r="H140" s="126">
        <v>813</v>
      </c>
      <c r="I140" s="126">
        <v>868</v>
      </c>
      <c r="J140" s="126">
        <v>706</v>
      </c>
      <c r="K140" s="126">
        <f t="shared" si="6"/>
        <v>69</v>
      </c>
      <c r="M140" s="126">
        <v>30</v>
      </c>
      <c r="N140" t="b">
        <f t="shared" si="7"/>
        <v>0</v>
      </c>
      <c r="O140" s="126">
        <v>746</v>
      </c>
      <c r="P140" t="b">
        <f t="shared" si="8"/>
        <v>0</v>
      </c>
    </row>
    <row r="141" spans="1:16">
      <c r="A141" s="124">
        <v>140</v>
      </c>
      <c r="B141" s="189" t="s">
        <v>2314</v>
      </c>
      <c r="C141" s="189" t="s">
        <v>2362</v>
      </c>
      <c r="D141" s="125" t="s">
        <v>2244</v>
      </c>
      <c r="E141" s="127">
        <v>42939</v>
      </c>
      <c r="F141" s="127">
        <v>43008</v>
      </c>
      <c r="G141" s="126">
        <v>401</v>
      </c>
      <c r="H141" s="126">
        <v>729</v>
      </c>
      <c r="I141" s="126">
        <v>792</v>
      </c>
      <c r="J141" s="126">
        <v>710</v>
      </c>
      <c r="K141" s="126">
        <f t="shared" si="6"/>
        <v>69</v>
      </c>
      <c r="M141" s="126">
        <v>213</v>
      </c>
      <c r="N141" t="b">
        <f t="shared" si="7"/>
        <v>0</v>
      </c>
      <c r="O141" s="126">
        <v>821</v>
      </c>
      <c r="P141" t="b">
        <f t="shared" si="8"/>
        <v>0</v>
      </c>
    </row>
    <row r="142" spans="1:16">
      <c r="A142" s="124">
        <v>141</v>
      </c>
      <c r="B142" s="189" t="s">
        <v>2314</v>
      </c>
      <c r="C142" s="189" t="s">
        <v>2363</v>
      </c>
      <c r="D142" s="125" t="s">
        <v>2244</v>
      </c>
      <c r="E142" s="127" t="s">
        <v>2057</v>
      </c>
      <c r="F142" s="127" t="s">
        <v>2057</v>
      </c>
      <c r="G142" s="127" t="s">
        <v>2057</v>
      </c>
      <c r="H142" s="127" t="s">
        <v>2057</v>
      </c>
      <c r="I142" s="127" t="s">
        <v>2057</v>
      </c>
      <c r="J142" s="127" t="s">
        <v>2057</v>
      </c>
      <c r="K142" s="126" t="str">
        <f t="shared" si="6"/>
        <v/>
      </c>
      <c r="M142" s="168">
        <v>250</v>
      </c>
      <c r="N142" t="b">
        <f t="shared" si="7"/>
        <v>1</v>
      </c>
      <c r="O142" s="126">
        <v>813</v>
      </c>
      <c r="P142" t="b">
        <f t="shared" si="8"/>
        <v>0</v>
      </c>
    </row>
    <row r="143" spans="1:16">
      <c r="A143" s="124">
        <v>142</v>
      </c>
      <c r="B143" s="189" t="s">
        <v>2314</v>
      </c>
      <c r="C143" s="189" t="s">
        <v>2364</v>
      </c>
      <c r="D143" s="125" t="s">
        <v>2244</v>
      </c>
      <c r="E143" s="127">
        <v>42939</v>
      </c>
      <c r="F143" s="127">
        <v>43008</v>
      </c>
      <c r="G143" s="126">
        <v>87</v>
      </c>
      <c r="H143" s="126">
        <v>834</v>
      </c>
      <c r="I143" s="126">
        <v>711</v>
      </c>
      <c r="J143" s="126">
        <v>626</v>
      </c>
      <c r="K143" s="126">
        <f t="shared" si="6"/>
        <v>69</v>
      </c>
      <c r="M143" s="126">
        <v>401</v>
      </c>
      <c r="N143" t="b">
        <f t="shared" si="7"/>
        <v>0</v>
      </c>
      <c r="O143" s="126">
        <v>729</v>
      </c>
      <c r="P143" t="b">
        <f t="shared" si="8"/>
        <v>0</v>
      </c>
    </row>
    <row r="144" spans="1:16">
      <c r="A144" s="124">
        <v>143</v>
      </c>
      <c r="B144" s="189" t="s">
        <v>2314</v>
      </c>
      <c r="C144" s="189" t="s">
        <v>2365</v>
      </c>
      <c r="D144" s="125" t="s">
        <v>2244</v>
      </c>
      <c r="E144" s="127">
        <v>42939</v>
      </c>
      <c r="F144" s="127">
        <v>43008</v>
      </c>
      <c r="G144" s="126">
        <v>501</v>
      </c>
      <c r="H144" s="126">
        <v>774</v>
      </c>
      <c r="I144" s="126">
        <v>205</v>
      </c>
      <c r="J144" s="126">
        <v>195</v>
      </c>
      <c r="K144" s="126">
        <f t="shared" si="6"/>
        <v>69</v>
      </c>
      <c r="M144" s="127" t="s">
        <v>2057</v>
      </c>
      <c r="N144" t="b">
        <f t="shared" si="7"/>
        <v>1</v>
      </c>
      <c r="O144" s="127" t="s">
        <v>2057</v>
      </c>
      <c r="P144" t="b">
        <f t="shared" si="8"/>
        <v>1</v>
      </c>
    </row>
    <row r="145" spans="1:16">
      <c r="A145" s="124">
        <v>144</v>
      </c>
      <c r="B145" s="189" t="s">
        <v>2314</v>
      </c>
      <c r="C145" s="189" t="s">
        <v>2366</v>
      </c>
      <c r="D145" s="125" t="s">
        <v>2244</v>
      </c>
      <c r="E145" s="127">
        <v>42939</v>
      </c>
      <c r="F145" s="127">
        <v>43008</v>
      </c>
      <c r="G145" s="126">
        <v>141</v>
      </c>
      <c r="H145" s="126">
        <v>779</v>
      </c>
      <c r="I145" s="126">
        <v>384</v>
      </c>
      <c r="J145" s="126">
        <v>295</v>
      </c>
      <c r="K145" s="126">
        <f t="shared" si="6"/>
        <v>69</v>
      </c>
      <c r="M145" s="126">
        <v>87</v>
      </c>
      <c r="N145" t="b">
        <f t="shared" si="7"/>
        <v>0</v>
      </c>
      <c r="O145" s="126">
        <v>834</v>
      </c>
      <c r="P145" t="b">
        <f t="shared" si="8"/>
        <v>0</v>
      </c>
    </row>
    <row r="146" spans="1:16">
      <c r="A146" s="124">
        <v>145</v>
      </c>
      <c r="B146" s="189" t="s">
        <v>2314</v>
      </c>
      <c r="C146" s="189" t="s">
        <v>2367</v>
      </c>
      <c r="D146" s="125" t="s">
        <v>2256</v>
      </c>
      <c r="E146" s="127">
        <v>42939</v>
      </c>
      <c r="F146" s="127">
        <v>43010</v>
      </c>
      <c r="G146" s="126">
        <v>131</v>
      </c>
      <c r="H146" s="126">
        <v>728</v>
      </c>
      <c r="I146" s="132">
        <v>72</v>
      </c>
      <c r="J146" s="126">
        <v>609</v>
      </c>
      <c r="K146" s="126">
        <f t="shared" si="6"/>
        <v>71</v>
      </c>
      <c r="M146" s="126">
        <v>501</v>
      </c>
      <c r="N146" t="b">
        <f t="shared" si="7"/>
        <v>0</v>
      </c>
      <c r="O146" s="126">
        <v>774</v>
      </c>
      <c r="P146" t="b">
        <f t="shared" si="8"/>
        <v>0</v>
      </c>
    </row>
    <row r="147" spans="1:16">
      <c r="A147" s="124">
        <v>146</v>
      </c>
      <c r="B147" s="189" t="s">
        <v>2314</v>
      </c>
      <c r="C147" s="189" t="s">
        <v>2368</v>
      </c>
      <c r="D147" s="125" t="s">
        <v>2256</v>
      </c>
      <c r="E147" s="127">
        <v>42939</v>
      </c>
      <c r="F147" s="127">
        <v>43010</v>
      </c>
      <c r="G147" s="126">
        <v>465</v>
      </c>
      <c r="H147" s="126">
        <v>13</v>
      </c>
      <c r="I147" s="126">
        <v>336</v>
      </c>
      <c r="J147" s="126">
        <v>292</v>
      </c>
      <c r="K147" s="126">
        <f t="shared" si="6"/>
        <v>71</v>
      </c>
      <c r="M147" s="126">
        <v>141</v>
      </c>
      <c r="N147" t="b">
        <f t="shared" si="7"/>
        <v>0</v>
      </c>
      <c r="O147" s="126">
        <v>779</v>
      </c>
      <c r="P147" t="b">
        <f t="shared" si="8"/>
        <v>0</v>
      </c>
    </row>
    <row r="148" spans="1:16">
      <c r="A148" s="124">
        <v>147</v>
      </c>
      <c r="B148" s="189" t="s">
        <v>2314</v>
      </c>
      <c r="C148" s="189" t="s">
        <v>2369</v>
      </c>
      <c r="D148" s="125" t="s">
        <v>2256</v>
      </c>
      <c r="E148" s="127">
        <v>42939</v>
      </c>
      <c r="F148" s="127">
        <v>43010</v>
      </c>
      <c r="G148" s="126">
        <v>15</v>
      </c>
      <c r="H148" s="126">
        <v>832</v>
      </c>
      <c r="I148" s="126">
        <v>303</v>
      </c>
      <c r="J148" s="126">
        <v>243</v>
      </c>
      <c r="K148" s="126">
        <f t="shared" si="6"/>
        <v>71</v>
      </c>
      <c r="M148" s="126">
        <v>131</v>
      </c>
      <c r="N148" t="b">
        <f t="shared" si="7"/>
        <v>0</v>
      </c>
      <c r="O148" s="126">
        <v>728</v>
      </c>
      <c r="P148" t="b">
        <f t="shared" si="8"/>
        <v>0</v>
      </c>
    </row>
    <row r="149" spans="1:16">
      <c r="A149" s="124">
        <v>148</v>
      </c>
      <c r="B149" s="189" t="s">
        <v>2314</v>
      </c>
      <c r="C149" s="189" t="s">
        <v>2370</v>
      </c>
      <c r="D149" s="125" t="s">
        <v>2256</v>
      </c>
      <c r="E149" s="127">
        <v>42939</v>
      </c>
      <c r="F149" s="127">
        <v>43010</v>
      </c>
      <c r="G149" s="126">
        <v>290</v>
      </c>
      <c r="H149" s="126">
        <v>823</v>
      </c>
      <c r="I149" s="126">
        <v>161</v>
      </c>
      <c r="J149" s="126">
        <v>422</v>
      </c>
      <c r="K149" s="126">
        <f t="shared" si="6"/>
        <v>71</v>
      </c>
      <c r="M149" s="126">
        <v>465</v>
      </c>
      <c r="N149" t="b">
        <f t="shared" si="7"/>
        <v>0</v>
      </c>
      <c r="O149" s="126">
        <v>13</v>
      </c>
      <c r="P149" t="b">
        <f t="shared" si="8"/>
        <v>0</v>
      </c>
    </row>
    <row r="150" spans="1:16">
      <c r="A150" s="124">
        <v>149</v>
      </c>
      <c r="B150" s="189" t="s">
        <v>2314</v>
      </c>
      <c r="C150" s="189" t="s">
        <v>2371</v>
      </c>
      <c r="D150" s="125" t="s">
        <v>2256</v>
      </c>
      <c r="E150" s="127">
        <v>42939</v>
      </c>
      <c r="F150" s="127">
        <v>43010</v>
      </c>
      <c r="G150" s="132">
        <v>194</v>
      </c>
      <c r="H150" s="126">
        <v>703</v>
      </c>
      <c r="I150" s="126">
        <v>464</v>
      </c>
      <c r="J150" s="126">
        <v>664</v>
      </c>
      <c r="K150" s="126">
        <f t="shared" si="6"/>
        <v>71</v>
      </c>
      <c r="M150" s="126">
        <v>15</v>
      </c>
      <c r="N150" t="b">
        <f t="shared" si="7"/>
        <v>0</v>
      </c>
      <c r="O150" s="126">
        <v>832</v>
      </c>
      <c r="P150" t="b">
        <f t="shared" si="8"/>
        <v>0</v>
      </c>
    </row>
    <row r="151" spans="1:16">
      <c r="A151" s="124">
        <v>150</v>
      </c>
      <c r="B151" s="189" t="s">
        <v>2314</v>
      </c>
      <c r="C151" s="189" t="s">
        <v>2372</v>
      </c>
      <c r="D151" s="125" t="s">
        <v>2256</v>
      </c>
      <c r="E151" s="127">
        <v>42939</v>
      </c>
      <c r="F151" s="127">
        <v>43010</v>
      </c>
      <c r="G151" s="126">
        <v>272</v>
      </c>
      <c r="H151" s="126">
        <v>668</v>
      </c>
      <c r="I151" s="126">
        <v>843</v>
      </c>
      <c r="J151" s="126">
        <v>316</v>
      </c>
      <c r="K151" s="126">
        <f t="shared" si="6"/>
        <v>71</v>
      </c>
      <c r="M151" s="126">
        <v>290</v>
      </c>
      <c r="N151" t="b">
        <f t="shared" si="7"/>
        <v>0</v>
      </c>
      <c r="O151" s="126">
        <v>823</v>
      </c>
      <c r="P151" t="b">
        <f t="shared" si="8"/>
        <v>0</v>
      </c>
    </row>
    <row r="152" spans="1:16">
      <c r="A152" s="124">
        <v>151</v>
      </c>
      <c r="B152" s="189" t="s">
        <v>2314</v>
      </c>
      <c r="C152" s="189" t="s">
        <v>2373</v>
      </c>
      <c r="D152" s="125" t="s">
        <v>2256</v>
      </c>
      <c r="E152" s="126" t="s">
        <v>2057</v>
      </c>
      <c r="F152" s="126" t="s">
        <v>2057</v>
      </c>
      <c r="G152" s="126" t="s">
        <v>2057</v>
      </c>
      <c r="H152" s="126" t="s">
        <v>2057</v>
      </c>
      <c r="I152" s="126" t="s">
        <v>2057</v>
      </c>
      <c r="J152" s="126" t="s">
        <v>2057</v>
      </c>
      <c r="K152" s="126" t="str">
        <f t="shared" si="6"/>
        <v/>
      </c>
      <c r="M152" s="132">
        <v>194</v>
      </c>
      <c r="N152" t="b">
        <f t="shared" si="7"/>
        <v>0</v>
      </c>
      <c r="O152" s="126">
        <v>703</v>
      </c>
      <c r="P152" t="b">
        <f t="shared" si="8"/>
        <v>0</v>
      </c>
    </row>
    <row r="153" spans="1:16">
      <c r="A153" s="124">
        <v>152</v>
      </c>
      <c r="B153" s="189" t="s">
        <v>2314</v>
      </c>
      <c r="C153" s="189" t="s">
        <v>2374</v>
      </c>
      <c r="D153" s="125" t="s">
        <v>2256</v>
      </c>
      <c r="E153" s="127">
        <v>42939</v>
      </c>
      <c r="F153" s="127">
        <v>43010</v>
      </c>
      <c r="G153" s="126">
        <v>198</v>
      </c>
      <c r="H153" s="126">
        <v>788</v>
      </c>
      <c r="I153" s="126">
        <v>617</v>
      </c>
      <c r="J153" s="126">
        <v>635</v>
      </c>
      <c r="K153" s="126">
        <f t="shared" si="6"/>
        <v>71</v>
      </c>
      <c r="M153" s="126">
        <v>272</v>
      </c>
      <c r="N153" t="b">
        <f t="shared" si="7"/>
        <v>0</v>
      </c>
      <c r="O153" s="126">
        <v>668</v>
      </c>
      <c r="P153" t="b">
        <f t="shared" si="8"/>
        <v>0</v>
      </c>
    </row>
    <row r="154" spans="1:16">
      <c r="A154" s="124">
        <v>153</v>
      </c>
      <c r="B154" s="189" t="s">
        <v>2314</v>
      </c>
      <c r="C154" s="189" t="s">
        <v>2376</v>
      </c>
      <c r="D154" s="125" t="s">
        <v>2265</v>
      </c>
      <c r="E154" s="127">
        <v>42939</v>
      </c>
      <c r="F154" s="127">
        <v>43010</v>
      </c>
      <c r="G154" s="126">
        <v>197</v>
      </c>
      <c r="H154" s="126">
        <v>735</v>
      </c>
      <c r="I154" s="126">
        <v>19</v>
      </c>
      <c r="J154" s="126">
        <v>651</v>
      </c>
      <c r="K154" s="126">
        <f t="shared" si="6"/>
        <v>71</v>
      </c>
      <c r="M154" s="126" t="s">
        <v>2057</v>
      </c>
      <c r="N154" t="b">
        <f t="shared" si="7"/>
        <v>1</v>
      </c>
      <c r="O154" s="126" t="s">
        <v>2057</v>
      </c>
      <c r="P154" t="b">
        <f t="shared" si="8"/>
        <v>1</v>
      </c>
    </row>
    <row r="155" spans="1:16">
      <c r="A155" s="124">
        <v>154</v>
      </c>
      <c r="B155" s="189" t="s">
        <v>2314</v>
      </c>
      <c r="C155" s="189" t="s">
        <v>2377</v>
      </c>
      <c r="D155" s="125" t="s">
        <v>2265</v>
      </c>
      <c r="E155" s="127">
        <v>42939</v>
      </c>
      <c r="F155" s="127">
        <v>43010</v>
      </c>
      <c r="G155" s="126">
        <v>127</v>
      </c>
      <c r="H155" s="126">
        <v>836</v>
      </c>
      <c r="I155" s="126">
        <v>275</v>
      </c>
      <c r="J155" s="126">
        <v>367</v>
      </c>
      <c r="K155" s="126">
        <f t="shared" si="6"/>
        <v>71</v>
      </c>
      <c r="M155" s="126">
        <v>198</v>
      </c>
      <c r="N155" t="b">
        <f t="shared" si="7"/>
        <v>0</v>
      </c>
      <c r="O155" s="126">
        <v>788</v>
      </c>
      <c r="P155" t="b">
        <f t="shared" si="8"/>
        <v>0</v>
      </c>
    </row>
    <row r="156" spans="1:16">
      <c r="A156" s="124">
        <v>155</v>
      </c>
      <c r="B156" s="189" t="s">
        <v>2314</v>
      </c>
      <c r="C156" s="189" t="s">
        <v>2378</v>
      </c>
      <c r="D156" s="125" t="s">
        <v>2265</v>
      </c>
      <c r="E156" s="127">
        <v>42939</v>
      </c>
      <c r="F156" s="127">
        <v>43010</v>
      </c>
      <c r="G156" s="126">
        <v>253</v>
      </c>
      <c r="H156" s="126">
        <v>337</v>
      </c>
      <c r="I156" s="126">
        <v>289</v>
      </c>
      <c r="J156" s="126">
        <v>617</v>
      </c>
      <c r="K156" s="126">
        <f t="shared" si="6"/>
        <v>71</v>
      </c>
      <c r="M156" s="126">
        <v>197</v>
      </c>
      <c r="N156" t="b">
        <f t="shared" si="7"/>
        <v>0</v>
      </c>
      <c r="O156" s="126">
        <v>735</v>
      </c>
      <c r="P156" t="b">
        <f t="shared" si="8"/>
        <v>0</v>
      </c>
    </row>
    <row r="157" spans="1:16">
      <c r="A157" s="124">
        <v>156</v>
      </c>
      <c r="B157" s="189" t="s">
        <v>2314</v>
      </c>
      <c r="C157" s="189" t="s">
        <v>2379</v>
      </c>
      <c r="D157" s="125" t="s">
        <v>2265</v>
      </c>
      <c r="E157" s="127">
        <v>42939</v>
      </c>
      <c r="F157" s="127">
        <v>43010</v>
      </c>
      <c r="G157" s="126">
        <v>47</v>
      </c>
      <c r="H157" s="126">
        <v>118</v>
      </c>
      <c r="I157" s="126">
        <v>65</v>
      </c>
      <c r="J157" s="126">
        <v>84</v>
      </c>
      <c r="K157" s="126">
        <f t="shared" si="6"/>
        <v>71</v>
      </c>
      <c r="M157" s="126">
        <v>127</v>
      </c>
      <c r="N157" t="b">
        <f t="shared" si="7"/>
        <v>0</v>
      </c>
      <c r="O157" s="126">
        <v>836</v>
      </c>
      <c r="P157" t="b">
        <f t="shared" si="8"/>
        <v>0</v>
      </c>
    </row>
    <row r="158" spans="1:16">
      <c r="A158" s="124">
        <v>157</v>
      </c>
      <c r="B158" s="189" t="s">
        <v>2314</v>
      </c>
      <c r="C158" s="189" t="s">
        <v>2381</v>
      </c>
      <c r="D158" s="125" t="s">
        <v>2265</v>
      </c>
      <c r="E158" s="127">
        <v>42939</v>
      </c>
      <c r="F158" s="127">
        <v>43010</v>
      </c>
      <c r="G158" s="126">
        <v>328</v>
      </c>
      <c r="H158" s="126">
        <v>478</v>
      </c>
      <c r="I158" s="126">
        <v>33</v>
      </c>
      <c r="J158" s="126">
        <v>248</v>
      </c>
      <c r="K158" s="126">
        <f t="shared" si="6"/>
        <v>71</v>
      </c>
      <c r="M158" s="126">
        <v>253</v>
      </c>
      <c r="N158" t="b">
        <f t="shared" si="7"/>
        <v>0</v>
      </c>
      <c r="O158" s="126">
        <v>337</v>
      </c>
      <c r="P158" t="b">
        <f t="shared" si="8"/>
        <v>0</v>
      </c>
    </row>
    <row r="159" spans="1:16">
      <c r="A159" s="124">
        <v>158</v>
      </c>
      <c r="B159" s="189" t="s">
        <v>2314</v>
      </c>
      <c r="C159" s="189" t="s">
        <v>2382</v>
      </c>
      <c r="D159" s="125" t="s">
        <v>2265</v>
      </c>
      <c r="E159" s="127">
        <v>42939</v>
      </c>
      <c r="F159" s="127">
        <v>43010</v>
      </c>
      <c r="G159" s="126">
        <v>21</v>
      </c>
      <c r="H159" s="126">
        <v>773</v>
      </c>
      <c r="I159" s="126">
        <v>153</v>
      </c>
      <c r="J159" s="126">
        <v>238</v>
      </c>
      <c r="K159" s="126">
        <f t="shared" si="6"/>
        <v>71</v>
      </c>
      <c r="M159" s="126">
        <v>47</v>
      </c>
      <c r="N159" t="b">
        <f t="shared" si="7"/>
        <v>0</v>
      </c>
      <c r="O159" s="126">
        <v>118</v>
      </c>
      <c r="P159" t="b">
        <f t="shared" si="8"/>
        <v>0</v>
      </c>
    </row>
    <row r="160" spans="1:16">
      <c r="A160" s="124">
        <v>159</v>
      </c>
      <c r="B160" s="189" t="s">
        <v>2314</v>
      </c>
      <c r="C160" s="189" t="s">
        <v>2383</v>
      </c>
      <c r="D160" s="125" t="s">
        <v>2265</v>
      </c>
      <c r="E160" s="126" t="s">
        <v>2057</v>
      </c>
      <c r="F160" s="126" t="s">
        <v>2057</v>
      </c>
      <c r="G160" s="126" t="s">
        <v>2057</v>
      </c>
      <c r="H160" s="126" t="s">
        <v>2057</v>
      </c>
      <c r="I160" s="126" t="s">
        <v>2057</v>
      </c>
      <c r="J160" s="126" t="s">
        <v>2057</v>
      </c>
      <c r="K160" s="126" t="str">
        <f t="shared" si="6"/>
        <v/>
      </c>
      <c r="M160" s="126">
        <v>328</v>
      </c>
      <c r="N160" t="b">
        <f t="shared" si="7"/>
        <v>0</v>
      </c>
      <c r="O160" s="126">
        <v>478</v>
      </c>
      <c r="P160" t="b">
        <f t="shared" si="8"/>
        <v>0</v>
      </c>
    </row>
    <row r="161" spans="1:16">
      <c r="A161" s="124">
        <v>160</v>
      </c>
      <c r="B161" s="189" t="s">
        <v>2314</v>
      </c>
      <c r="C161" s="189" t="s">
        <v>2384</v>
      </c>
      <c r="D161" s="125" t="s">
        <v>2265</v>
      </c>
      <c r="E161" s="127">
        <v>42939</v>
      </c>
      <c r="F161" s="127">
        <v>43010</v>
      </c>
      <c r="G161" s="126">
        <v>482</v>
      </c>
      <c r="H161" s="126">
        <v>401</v>
      </c>
      <c r="I161" s="126">
        <v>175</v>
      </c>
      <c r="J161" s="126">
        <v>350</v>
      </c>
      <c r="K161" s="126">
        <f t="shared" si="6"/>
        <v>71</v>
      </c>
      <c r="M161" s="126">
        <v>21</v>
      </c>
      <c r="N161" t="b">
        <f t="shared" si="7"/>
        <v>0</v>
      </c>
      <c r="O161" s="126">
        <v>773</v>
      </c>
      <c r="P161" t="b">
        <f t="shared" si="8"/>
        <v>0</v>
      </c>
    </row>
    <row r="162" spans="1:16">
      <c r="A162" s="124">
        <v>161</v>
      </c>
      <c r="B162" s="189" t="s">
        <v>2385</v>
      </c>
      <c r="C162" s="189" t="s">
        <v>2386</v>
      </c>
      <c r="D162" s="125" t="s">
        <v>2278</v>
      </c>
      <c r="E162" s="127">
        <v>42940</v>
      </c>
      <c r="F162" s="127">
        <v>43009</v>
      </c>
      <c r="G162" s="126">
        <v>51</v>
      </c>
      <c r="H162" s="126">
        <v>673</v>
      </c>
      <c r="I162" s="126">
        <v>207</v>
      </c>
      <c r="J162" s="126">
        <v>314</v>
      </c>
      <c r="K162" s="126">
        <f t="shared" si="6"/>
        <v>69</v>
      </c>
      <c r="M162" s="126" t="s">
        <v>2057</v>
      </c>
      <c r="N162" t="b">
        <f t="shared" si="7"/>
        <v>1</v>
      </c>
      <c r="O162" s="126" t="s">
        <v>2057</v>
      </c>
      <c r="P162" t="b">
        <f t="shared" si="8"/>
        <v>1</v>
      </c>
    </row>
    <row r="163" spans="1:16">
      <c r="A163" s="124">
        <v>162</v>
      </c>
      <c r="B163" s="189" t="s">
        <v>2385</v>
      </c>
      <c r="C163" s="189" t="s">
        <v>2387</v>
      </c>
      <c r="D163" s="125" t="s">
        <v>2278</v>
      </c>
      <c r="E163" s="127">
        <v>42940</v>
      </c>
      <c r="F163" s="127">
        <v>43009</v>
      </c>
      <c r="G163" s="126">
        <v>238</v>
      </c>
      <c r="H163" s="126">
        <v>814</v>
      </c>
      <c r="I163" s="126">
        <v>580</v>
      </c>
      <c r="J163" s="126">
        <v>425</v>
      </c>
      <c r="K163" s="126">
        <f t="shared" si="6"/>
        <v>69</v>
      </c>
      <c r="M163" s="126">
        <v>482</v>
      </c>
      <c r="N163" t="b">
        <f t="shared" si="7"/>
        <v>0</v>
      </c>
      <c r="O163" s="126">
        <v>401</v>
      </c>
      <c r="P163" t="b">
        <f t="shared" si="8"/>
        <v>0</v>
      </c>
    </row>
    <row r="164" spans="1:16">
      <c r="A164" s="124">
        <v>163</v>
      </c>
      <c r="B164" s="189" t="s">
        <v>2385</v>
      </c>
      <c r="C164" s="189" t="s">
        <v>2388</v>
      </c>
      <c r="D164" s="125" t="s">
        <v>2278</v>
      </c>
      <c r="E164" s="127">
        <v>42940</v>
      </c>
      <c r="F164" s="127">
        <v>43009</v>
      </c>
      <c r="G164" s="126">
        <v>59</v>
      </c>
      <c r="H164" s="126">
        <v>615</v>
      </c>
      <c r="I164" s="126">
        <v>722</v>
      </c>
      <c r="J164" s="126">
        <v>267</v>
      </c>
      <c r="K164" s="126">
        <f t="shared" si="6"/>
        <v>69</v>
      </c>
      <c r="M164" s="126">
        <v>51</v>
      </c>
      <c r="N164" t="b">
        <f t="shared" si="7"/>
        <v>0</v>
      </c>
      <c r="O164" s="126">
        <v>673</v>
      </c>
      <c r="P164" t="b">
        <f t="shared" si="8"/>
        <v>0</v>
      </c>
    </row>
    <row r="165" spans="1:16">
      <c r="A165" s="124">
        <v>164</v>
      </c>
      <c r="B165" s="189" t="s">
        <v>2385</v>
      </c>
      <c r="C165" s="189" t="s">
        <v>2389</v>
      </c>
      <c r="D165" s="125" t="s">
        <v>2278</v>
      </c>
      <c r="E165" s="127">
        <v>42940</v>
      </c>
      <c r="F165" s="127">
        <v>43009</v>
      </c>
      <c r="G165" s="126">
        <v>7</v>
      </c>
      <c r="H165" s="126">
        <v>514</v>
      </c>
      <c r="I165" s="126">
        <v>239</v>
      </c>
      <c r="J165" s="132">
        <v>211</v>
      </c>
      <c r="K165" s="126">
        <f t="shared" si="6"/>
        <v>69</v>
      </c>
      <c r="M165" s="126">
        <v>238</v>
      </c>
      <c r="N165" t="b">
        <f t="shared" si="7"/>
        <v>0</v>
      </c>
      <c r="O165" s="126">
        <v>814</v>
      </c>
      <c r="P165" t="b">
        <f t="shared" si="8"/>
        <v>0</v>
      </c>
    </row>
    <row r="166" spans="1:16">
      <c r="A166" s="124">
        <v>165</v>
      </c>
      <c r="B166" s="189" t="s">
        <v>2385</v>
      </c>
      <c r="C166" s="189" t="s">
        <v>2390</v>
      </c>
      <c r="D166" s="125" t="s">
        <v>2278</v>
      </c>
      <c r="E166" s="127">
        <v>42940</v>
      </c>
      <c r="F166" s="127">
        <v>43009</v>
      </c>
      <c r="G166" s="126">
        <v>85</v>
      </c>
      <c r="H166" s="126">
        <v>127</v>
      </c>
      <c r="I166" s="126">
        <v>343</v>
      </c>
      <c r="J166" s="126">
        <v>310</v>
      </c>
      <c r="K166" s="126">
        <f t="shared" si="6"/>
        <v>69</v>
      </c>
      <c r="M166" s="126">
        <v>59</v>
      </c>
      <c r="N166" t="b">
        <f t="shared" si="7"/>
        <v>0</v>
      </c>
      <c r="O166" s="126">
        <v>615</v>
      </c>
      <c r="P166" t="b">
        <f t="shared" si="8"/>
        <v>0</v>
      </c>
    </row>
    <row r="167" spans="1:16">
      <c r="A167" s="124">
        <v>166</v>
      </c>
      <c r="B167" s="189" t="s">
        <v>2385</v>
      </c>
      <c r="C167" s="189" t="s">
        <v>2391</v>
      </c>
      <c r="D167" s="125" t="s">
        <v>2278</v>
      </c>
      <c r="E167" s="127">
        <v>42940</v>
      </c>
      <c r="F167" s="127">
        <v>43009</v>
      </c>
      <c r="G167" s="126">
        <v>1</v>
      </c>
      <c r="H167" s="126">
        <v>752</v>
      </c>
      <c r="I167" s="126">
        <v>409</v>
      </c>
      <c r="J167" s="126">
        <v>269</v>
      </c>
      <c r="K167" s="126">
        <f t="shared" si="6"/>
        <v>69</v>
      </c>
      <c r="M167" s="126">
        <v>7</v>
      </c>
      <c r="N167" t="b">
        <f t="shared" si="7"/>
        <v>0</v>
      </c>
      <c r="O167" s="126">
        <v>514</v>
      </c>
      <c r="P167" t="b">
        <f t="shared" si="8"/>
        <v>0</v>
      </c>
    </row>
    <row r="168" spans="1:16">
      <c r="A168" s="124">
        <v>167</v>
      </c>
      <c r="B168" s="189" t="s">
        <v>2385</v>
      </c>
      <c r="C168" s="189" t="s">
        <v>2393</v>
      </c>
      <c r="D168" s="125" t="s">
        <v>2278</v>
      </c>
      <c r="E168" s="126" t="s">
        <v>2057</v>
      </c>
      <c r="F168" s="126" t="s">
        <v>2057</v>
      </c>
      <c r="G168" s="126" t="s">
        <v>2057</v>
      </c>
      <c r="H168" s="126" t="s">
        <v>2057</v>
      </c>
      <c r="I168" s="126" t="s">
        <v>2057</v>
      </c>
      <c r="J168" s="126" t="s">
        <v>2057</v>
      </c>
      <c r="K168" s="126" t="str">
        <f t="shared" si="6"/>
        <v/>
      </c>
      <c r="M168" s="126">
        <v>85</v>
      </c>
      <c r="N168" t="b">
        <f t="shared" si="7"/>
        <v>0</v>
      </c>
      <c r="O168" s="126">
        <v>127</v>
      </c>
      <c r="P168" t="b">
        <f t="shared" si="8"/>
        <v>0</v>
      </c>
    </row>
    <row r="169" spans="1:16">
      <c r="A169" s="124">
        <v>168</v>
      </c>
      <c r="B169" s="189" t="s">
        <v>2385</v>
      </c>
      <c r="C169" s="189" t="s">
        <v>2394</v>
      </c>
      <c r="D169" s="125" t="s">
        <v>2278</v>
      </c>
      <c r="E169" s="127">
        <v>42940</v>
      </c>
      <c r="F169" s="127">
        <v>43009</v>
      </c>
      <c r="G169" s="126">
        <v>70</v>
      </c>
      <c r="H169" s="126">
        <v>690</v>
      </c>
      <c r="I169" s="126">
        <v>304</v>
      </c>
      <c r="J169" s="126">
        <v>413</v>
      </c>
      <c r="K169" s="126">
        <f t="shared" si="6"/>
        <v>69</v>
      </c>
      <c r="M169" s="126">
        <v>1</v>
      </c>
      <c r="N169" t="b">
        <f t="shared" si="7"/>
        <v>0</v>
      </c>
      <c r="O169" s="126">
        <v>752</v>
      </c>
      <c r="P169" t="b">
        <f t="shared" si="8"/>
        <v>0</v>
      </c>
    </row>
    <row r="170" spans="1:16">
      <c r="A170" s="124">
        <v>169</v>
      </c>
      <c r="B170" s="189" t="s">
        <v>2385</v>
      </c>
      <c r="C170" s="189" t="s">
        <v>2395</v>
      </c>
      <c r="D170" s="125" t="s">
        <v>2287</v>
      </c>
      <c r="E170" s="127">
        <v>42940</v>
      </c>
      <c r="F170" s="127">
        <v>43009</v>
      </c>
      <c r="G170" s="126">
        <v>250</v>
      </c>
      <c r="H170" s="126">
        <v>684</v>
      </c>
      <c r="I170" s="126">
        <v>135</v>
      </c>
      <c r="J170" s="126">
        <v>80</v>
      </c>
      <c r="K170" s="126">
        <f t="shared" si="6"/>
        <v>69</v>
      </c>
      <c r="M170" s="126" t="s">
        <v>2057</v>
      </c>
      <c r="N170" t="b">
        <f t="shared" si="7"/>
        <v>1</v>
      </c>
      <c r="O170" s="126" t="s">
        <v>2057</v>
      </c>
      <c r="P170" t="b">
        <f t="shared" si="8"/>
        <v>1</v>
      </c>
    </row>
    <row r="171" spans="1:16">
      <c r="A171" s="124">
        <v>170</v>
      </c>
      <c r="B171" s="189" t="s">
        <v>2385</v>
      </c>
      <c r="C171" s="189" t="s">
        <v>2396</v>
      </c>
      <c r="D171" s="125" t="s">
        <v>2287</v>
      </c>
      <c r="E171" s="127">
        <v>42940</v>
      </c>
      <c r="F171" s="127">
        <v>43009</v>
      </c>
      <c r="G171" s="126">
        <v>624</v>
      </c>
      <c r="H171" s="126">
        <v>694</v>
      </c>
      <c r="I171" s="126">
        <v>515</v>
      </c>
      <c r="J171" s="126">
        <v>208</v>
      </c>
      <c r="K171" s="126">
        <f t="shared" si="6"/>
        <v>69</v>
      </c>
      <c r="M171" s="126">
        <v>70</v>
      </c>
      <c r="N171" t="b">
        <f t="shared" si="7"/>
        <v>0</v>
      </c>
      <c r="O171" s="126">
        <v>690</v>
      </c>
      <c r="P171" t="b">
        <f t="shared" si="8"/>
        <v>0</v>
      </c>
    </row>
    <row r="172" spans="1:16">
      <c r="A172" s="124">
        <v>171</v>
      </c>
      <c r="B172" s="189" t="s">
        <v>2385</v>
      </c>
      <c r="C172" s="189" t="s">
        <v>2397</v>
      </c>
      <c r="D172" s="125" t="s">
        <v>2287</v>
      </c>
      <c r="E172" s="127">
        <v>42940</v>
      </c>
      <c r="F172" s="127">
        <v>43009</v>
      </c>
      <c r="G172" s="126">
        <v>149</v>
      </c>
      <c r="H172" s="126">
        <v>655</v>
      </c>
      <c r="I172" s="126">
        <v>348</v>
      </c>
      <c r="J172" s="126">
        <v>633</v>
      </c>
      <c r="K172" s="126">
        <f t="shared" si="6"/>
        <v>69</v>
      </c>
      <c r="M172" s="168">
        <v>250</v>
      </c>
      <c r="N172" t="b">
        <f t="shared" si="7"/>
        <v>1</v>
      </c>
      <c r="O172" s="126">
        <v>684</v>
      </c>
      <c r="P172" t="b">
        <f t="shared" si="8"/>
        <v>0</v>
      </c>
    </row>
    <row r="173" spans="1:16">
      <c r="A173" s="124">
        <v>172</v>
      </c>
      <c r="B173" s="189" t="s">
        <v>2385</v>
      </c>
      <c r="C173" s="189" t="s">
        <v>2398</v>
      </c>
      <c r="D173" s="125" t="s">
        <v>2287</v>
      </c>
      <c r="E173" s="127" t="s">
        <v>2057</v>
      </c>
      <c r="F173" s="127" t="s">
        <v>2057</v>
      </c>
      <c r="G173" s="127" t="s">
        <v>2057</v>
      </c>
      <c r="H173" s="127" t="s">
        <v>2057</v>
      </c>
      <c r="I173" s="127" t="s">
        <v>2057</v>
      </c>
      <c r="J173" s="127" t="s">
        <v>2057</v>
      </c>
      <c r="K173" s="126" t="str">
        <f t="shared" si="6"/>
        <v/>
      </c>
      <c r="M173" s="126">
        <v>624</v>
      </c>
      <c r="N173" t="b">
        <f t="shared" si="7"/>
        <v>0</v>
      </c>
      <c r="O173" s="126">
        <v>694</v>
      </c>
      <c r="P173" t="b">
        <f t="shared" si="8"/>
        <v>0</v>
      </c>
    </row>
    <row r="174" spans="1:16">
      <c r="A174" s="124">
        <v>173</v>
      </c>
      <c r="B174" s="189" t="s">
        <v>2385</v>
      </c>
      <c r="C174" s="189" t="s">
        <v>2399</v>
      </c>
      <c r="D174" s="125" t="s">
        <v>2287</v>
      </c>
      <c r="E174" s="127">
        <v>42940</v>
      </c>
      <c r="F174" s="127">
        <v>43009</v>
      </c>
      <c r="G174" s="126">
        <v>597</v>
      </c>
      <c r="H174" s="126">
        <v>405</v>
      </c>
      <c r="I174" s="126">
        <v>307</v>
      </c>
      <c r="J174" s="126">
        <v>473</v>
      </c>
      <c r="K174" s="126">
        <f t="shared" si="6"/>
        <v>69</v>
      </c>
      <c r="M174" s="126">
        <v>149</v>
      </c>
      <c r="N174" t="b">
        <f t="shared" si="7"/>
        <v>0</v>
      </c>
      <c r="O174" s="126">
        <v>655</v>
      </c>
      <c r="P174" t="b">
        <f t="shared" si="8"/>
        <v>0</v>
      </c>
    </row>
    <row r="175" spans="1:16">
      <c r="A175" s="124">
        <v>174</v>
      </c>
      <c r="B175" s="189" t="s">
        <v>2385</v>
      </c>
      <c r="C175" s="189" t="s">
        <v>2400</v>
      </c>
      <c r="D175" s="125" t="s">
        <v>2287</v>
      </c>
      <c r="E175" s="127">
        <v>42940</v>
      </c>
      <c r="F175" s="127">
        <v>43009</v>
      </c>
      <c r="G175" s="126">
        <v>396</v>
      </c>
      <c r="H175" s="126">
        <v>736</v>
      </c>
      <c r="I175" s="126">
        <v>155</v>
      </c>
      <c r="J175" s="126">
        <v>702</v>
      </c>
      <c r="K175" s="126">
        <f t="shared" si="6"/>
        <v>69</v>
      </c>
      <c r="M175" s="127" t="s">
        <v>2057</v>
      </c>
      <c r="N175" t="b">
        <f t="shared" si="7"/>
        <v>1</v>
      </c>
      <c r="O175" s="127" t="s">
        <v>2057</v>
      </c>
      <c r="P175" t="b">
        <f t="shared" si="8"/>
        <v>1</v>
      </c>
    </row>
    <row r="176" spans="1:16">
      <c r="A176" s="124">
        <v>175</v>
      </c>
      <c r="B176" s="189" t="s">
        <v>2385</v>
      </c>
      <c r="C176" s="189" t="s">
        <v>2401</v>
      </c>
      <c r="D176" s="125" t="s">
        <v>2287</v>
      </c>
      <c r="E176" s="127">
        <v>42940</v>
      </c>
      <c r="F176" s="127">
        <v>43009</v>
      </c>
      <c r="G176" s="126">
        <v>612</v>
      </c>
      <c r="H176" s="126">
        <v>338</v>
      </c>
      <c r="I176" s="126">
        <v>719</v>
      </c>
      <c r="J176" s="126">
        <v>175</v>
      </c>
      <c r="K176" s="126">
        <f t="shared" si="6"/>
        <v>69</v>
      </c>
      <c r="M176" s="126">
        <v>597</v>
      </c>
      <c r="N176" t="b">
        <f t="shared" si="7"/>
        <v>0</v>
      </c>
      <c r="O176" s="126">
        <v>405</v>
      </c>
      <c r="P176" t="b">
        <f t="shared" si="8"/>
        <v>0</v>
      </c>
    </row>
    <row r="177" spans="1:16">
      <c r="A177" s="124">
        <v>176</v>
      </c>
      <c r="B177" s="189" t="s">
        <v>2385</v>
      </c>
      <c r="C177" s="189" t="s">
        <v>2402</v>
      </c>
      <c r="D177" s="125" t="s">
        <v>2287</v>
      </c>
      <c r="E177" s="127">
        <v>42940</v>
      </c>
      <c r="F177" s="127">
        <v>43009</v>
      </c>
      <c r="G177" s="126">
        <v>183</v>
      </c>
      <c r="H177" s="126">
        <v>52</v>
      </c>
      <c r="I177" s="126">
        <v>323</v>
      </c>
      <c r="J177" s="126">
        <v>332</v>
      </c>
      <c r="K177" s="126">
        <f t="shared" si="6"/>
        <v>69</v>
      </c>
      <c r="M177" s="126">
        <v>396</v>
      </c>
      <c r="N177" t="b">
        <f t="shared" si="7"/>
        <v>0</v>
      </c>
      <c r="O177" s="126">
        <v>736</v>
      </c>
      <c r="P177" t="b">
        <f t="shared" si="8"/>
        <v>0</v>
      </c>
    </row>
    <row r="178" spans="1:16">
      <c r="A178" s="124">
        <v>177</v>
      </c>
      <c r="B178" s="189" t="s">
        <v>2385</v>
      </c>
      <c r="C178" s="189" t="s">
        <v>2403</v>
      </c>
      <c r="D178" s="125" t="s">
        <v>2296</v>
      </c>
      <c r="E178" s="127">
        <v>42940</v>
      </c>
      <c r="F178" s="127">
        <v>43009</v>
      </c>
      <c r="G178" s="126">
        <v>98</v>
      </c>
      <c r="H178" s="126">
        <v>750</v>
      </c>
      <c r="I178" s="126">
        <v>14</v>
      </c>
      <c r="J178" s="126">
        <v>279</v>
      </c>
      <c r="K178" s="126">
        <f t="shared" si="6"/>
        <v>69</v>
      </c>
      <c r="M178" s="126">
        <v>612</v>
      </c>
      <c r="N178" t="b">
        <f t="shared" si="7"/>
        <v>0</v>
      </c>
      <c r="O178" s="126">
        <v>338</v>
      </c>
      <c r="P178" t="b">
        <f t="shared" si="8"/>
        <v>0</v>
      </c>
    </row>
    <row r="179" spans="1:16">
      <c r="A179" s="124">
        <v>178</v>
      </c>
      <c r="B179" s="189" t="s">
        <v>2385</v>
      </c>
      <c r="C179" s="189" t="s">
        <v>2404</v>
      </c>
      <c r="D179" s="125" t="s">
        <v>2296</v>
      </c>
      <c r="E179" s="127">
        <v>42940</v>
      </c>
      <c r="F179" s="127">
        <v>43009</v>
      </c>
      <c r="G179" s="132">
        <v>353</v>
      </c>
      <c r="H179" s="126">
        <v>612</v>
      </c>
      <c r="I179" s="126">
        <v>410</v>
      </c>
      <c r="J179" s="126">
        <v>718</v>
      </c>
      <c r="K179" s="126">
        <f t="shared" si="6"/>
        <v>69</v>
      </c>
      <c r="M179" s="126">
        <v>183</v>
      </c>
      <c r="N179" t="b">
        <f t="shared" si="7"/>
        <v>0</v>
      </c>
      <c r="O179" s="126">
        <v>52</v>
      </c>
      <c r="P179" t="b">
        <f t="shared" si="8"/>
        <v>0</v>
      </c>
    </row>
    <row r="180" spans="1:16">
      <c r="A180" s="124">
        <v>179</v>
      </c>
      <c r="B180" s="189" t="s">
        <v>2385</v>
      </c>
      <c r="C180" s="189" t="s">
        <v>2405</v>
      </c>
      <c r="D180" s="125" t="s">
        <v>2296</v>
      </c>
      <c r="E180" s="127">
        <v>42940</v>
      </c>
      <c r="F180" s="127">
        <v>43009</v>
      </c>
      <c r="G180" s="126">
        <v>42</v>
      </c>
      <c r="H180" s="126">
        <v>491</v>
      </c>
      <c r="I180" s="126">
        <v>78</v>
      </c>
      <c r="J180" s="126">
        <v>640</v>
      </c>
      <c r="K180" s="126">
        <f t="shared" si="6"/>
        <v>69</v>
      </c>
      <c r="M180" s="126">
        <v>98</v>
      </c>
      <c r="N180" t="b">
        <f t="shared" si="7"/>
        <v>0</v>
      </c>
      <c r="O180" s="126">
        <v>750</v>
      </c>
      <c r="P180" t="b">
        <f t="shared" si="8"/>
        <v>0</v>
      </c>
    </row>
    <row r="181" spans="1:16">
      <c r="A181" s="124">
        <v>180</v>
      </c>
      <c r="B181" s="189" t="s">
        <v>2385</v>
      </c>
      <c r="C181" s="189" t="s">
        <v>2406</v>
      </c>
      <c r="D181" s="125" t="s">
        <v>2296</v>
      </c>
      <c r="E181" s="127">
        <v>42940</v>
      </c>
      <c r="F181" s="127">
        <v>43009</v>
      </c>
      <c r="G181" s="126">
        <v>245</v>
      </c>
      <c r="H181" s="126">
        <v>325</v>
      </c>
      <c r="I181" s="126">
        <v>422</v>
      </c>
      <c r="J181" s="126">
        <v>669</v>
      </c>
      <c r="K181" s="126">
        <f t="shared" si="6"/>
        <v>69</v>
      </c>
      <c r="M181" s="132">
        <v>353</v>
      </c>
      <c r="N181" t="b">
        <f t="shared" si="7"/>
        <v>0</v>
      </c>
      <c r="O181" s="126">
        <v>612</v>
      </c>
      <c r="P181" t="b">
        <f t="shared" si="8"/>
        <v>0</v>
      </c>
    </row>
    <row r="182" spans="1:16">
      <c r="A182" s="124">
        <v>181</v>
      </c>
      <c r="B182" s="189" t="s">
        <v>2385</v>
      </c>
      <c r="C182" s="189" t="s">
        <v>2407</v>
      </c>
      <c r="D182" s="125" t="s">
        <v>2296</v>
      </c>
      <c r="E182" s="127">
        <v>42940</v>
      </c>
      <c r="F182" s="127">
        <v>43009</v>
      </c>
      <c r="G182" s="126">
        <v>411</v>
      </c>
      <c r="H182" s="126">
        <v>116</v>
      </c>
      <c r="I182" s="126">
        <v>870</v>
      </c>
      <c r="J182" s="126">
        <v>170</v>
      </c>
      <c r="K182" s="126">
        <f t="shared" si="6"/>
        <v>69</v>
      </c>
      <c r="M182" s="126">
        <v>42</v>
      </c>
      <c r="N182" t="b">
        <f t="shared" si="7"/>
        <v>0</v>
      </c>
      <c r="O182" s="126">
        <v>491</v>
      </c>
      <c r="P182" t="b">
        <f t="shared" si="8"/>
        <v>0</v>
      </c>
    </row>
    <row r="183" spans="1:16">
      <c r="A183" s="124">
        <v>182</v>
      </c>
      <c r="B183" s="189" t="s">
        <v>2385</v>
      </c>
      <c r="C183" s="189" t="s">
        <v>2408</v>
      </c>
      <c r="D183" s="125" t="s">
        <v>2296</v>
      </c>
      <c r="E183" s="127">
        <v>42940</v>
      </c>
      <c r="F183" s="127">
        <v>43009</v>
      </c>
      <c r="G183" s="126">
        <v>309</v>
      </c>
      <c r="H183" s="126">
        <v>613</v>
      </c>
      <c r="I183" s="126">
        <v>136</v>
      </c>
      <c r="J183" s="126">
        <v>697</v>
      </c>
      <c r="K183" s="126">
        <f t="shared" si="6"/>
        <v>69</v>
      </c>
      <c r="M183" s="126">
        <v>245</v>
      </c>
      <c r="N183" t="b">
        <f t="shared" si="7"/>
        <v>0</v>
      </c>
      <c r="O183" s="126">
        <v>325</v>
      </c>
      <c r="P183" t="b">
        <f t="shared" si="8"/>
        <v>0</v>
      </c>
    </row>
    <row r="184" spans="1:16">
      <c r="A184" s="124">
        <v>183</v>
      </c>
      <c r="B184" s="189" t="s">
        <v>2385</v>
      </c>
      <c r="C184" s="189" t="s">
        <v>2409</v>
      </c>
      <c r="D184" s="125" t="s">
        <v>2296</v>
      </c>
      <c r="E184" s="127" t="s">
        <v>2057</v>
      </c>
      <c r="F184" s="127" t="s">
        <v>2057</v>
      </c>
      <c r="G184" s="127" t="s">
        <v>2057</v>
      </c>
      <c r="H184" s="127" t="s">
        <v>2057</v>
      </c>
      <c r="I184" s="127" t="s">
        <v>2057</v>
      </c>
      <c r="J184" s="127" t="s">
        <v>2057</v>
      </c>
      <c r="K184" s="126" t="str">
        <f t="shared" si="6"/>
        <v/>
      </c>
      <c r="M184" s="126">
        <v>411</v>
      </c>
      <c r="N184" t="b">
        <f t="shared" si="7"/>
        <v>0</v>
      </c>
      <c r="O184" s="126">
        <v>116</v>
      </c>
      <c r="P184" t="b">
        <f t="shared" si="8"/>
        <v>0</v>
      </c>
    </row>
    <row r="185" spans="1:16">
      <c r="A185" s="124">
        <v>184</v>
      </c>
      <c r="B185" s="189" t="s">
        <v>2385</v>
      </c>
      <c r="C185" s="189" t="s">
        <v>2410</v>
      </c>
      <c r="D185" s="125" t="s">
        <v>2296</v>
      </c>
      <c r="E185" s="127">
        <v>42940</v>
      </c>
      <c r="F185" s="127">
        <v>43009</v>
      </c>
      <c r="G185" s="126">
        <v>235</v>
      </c>
      <c r="H185" s="132">
        <v>179</v>
      </c>
      <c r="I185" s="126">
        <v>266</v>
      </c>
      <c r="J185" s="126">
        <v>674</v>
      </c>
      <c r="K185" s="126">
        <f t="shared" si="6"/>
        <v>69</v>
      </c>
      <c r="M185" s="126">
        <v>309</v>
      </c>
      <c r="N185" t="b">
        <f t="shared" si="7"/>
        <v>0</v>
      </c>
      <c r="O185" s="126">
        <v>613</v>
      </c>
      <c r="P185" t="b">
        <f t="shared" si="8"/>
        <v>0</v>
      </c>
    </row>
    <row r="186" spans="1:16">
      <c r="A186" s="124">
        <v>185</v>
      </c>
      <c r="B186" s="189" t="s">
        <v>2385</v>
      </c>
      <c r="C186" s="189" t="s">
        <v>2412</v>
      </c>
      <c r="D186" s="125" t="s">
        <v>2306</v>
      </c>
      <c r="E186" s="127">
        <v>42940</v>
      </c>
      <c r="F186" s="127">
        <v>43009</v>
      </c>
      <c r="G186" s="126">
        <v>369</v>
      </c>
      <c r="H186" s="126">
        <v>300</v>
      </c>
      <c r="I186" s="126">
        <v>165</v>
      </c>
      <c r="J186" s="126">
        <v>607</v>
      </c>
      <c r="K186" s="126">
        <f t="shared" si="6"/>
        <v>69</v>
      </c>
      <c r="M186" s="127" t="s">
        <v>2057</v>
      </c>
      <c r="N186" t="b">
        <f t="shared" si="7"/>
        <v>1</v>
      </c>
      <c r="O186" s="127" t="s">
        <v>2057</v>
      </c>
      <c r="P186" t="b">
        <f t="shared" si="8"/>
        <v>1</v>
      </c>
    </row>
    <row r="187" spans="1:16">
      <c r="A187" s="124">
        <v>186</v>
      </c>
      <c r="B187" s="189" t="s">
        <v>2385</v>
      </c>
      <c r="C187" s="189" t="s">
        <v>2413</v>
      </c>
      <c r="D187" s="125" t="s">
        <v>2306</v>
      </c>
      <c r="E187" s="127">
        <v>42940</v>
      </c>
      <c r="F187" s="127">
        <v>43009</v>
      </c>
      <c r="G187" s="126">
        <v>295</v>
      </c>
      <c r="H187" s="126">
        <v>717</v>
      </c>
      <c r="I187" s="126">
        <v>22</v>
      </c>
      <c r="J187" s="126">
        <v>629</v>
      </c>
      <c r="K187" s="126">
        <f t="shared" si="6"/>
        <v>69</v>
      </c>
      <c r="M187" s="126">
        <v>235</v>
      </c>
      <c r="N187" t="b">
        <f t="shared" si="7"/>
        <v>0</v>
      </c>
      <c r="O187" s="132">
        <v>179</v>
      </c>
      <c r="P187" t="b">
        <f t="shared" si="8"/>
        <v>0</v>
      </c>
    </row>
    <row r="188" spans="1:16">
      <c r="A188" s="124">
        <v>187</v>
      </c>
      <c r="B188" s="189" t="s">
        <v>2385</v>
      </c>
      <c r="C188" s="189" t="s">
        <v>2414</v>
      </c>
      <c r="D188" s="125" t="s">
        <v>2306</v>
      </c>
      <c r="E188" s="127">
        <v>42940</v>
      </c>
      <c r="F188" s="127">
        <v>43009</v>
      </c>
      <c r="G188" s="126">
        <v>242</v>
      </c>
      <c r="H188" s="126">
        <v>759</v>
      </c>
      <c r="I188" s="126">
        <v>371</v>
      </c>
      <c r="J188" s="126">
        <v>679</v>
      </c>
      <c r="K188" s="126">
        <f t="shared" si="6"/>
        <v>69</v>
      </c>
      <c r="M188" s="126">
        <v>369</v>
      </c>
      <c r="N188" t="b">
        <f t="shared" si="7"/>
        <v>0</v>
      </c>
      <c r="O188" s="126">
        <v>300</v>
      </c>
      <c r="P188" t="b">
        <f t="shared" si="8"/>
        <v>0</v>
      </c>
    </row>
    <row r="189" spans="1:16">
      <c r="A189" s="124">
        <v>188</v>
      </c>
      <c r="B189" s="189" t="s">
        <v>2385</v>
      </c>
      <c r="C189" s="189" t="s">
        <v>2415</v>
      </c>
      <c r="D189" s="125" t="s">
        <v>2306</v>
      </c>
      <c r="E189" s="127">
        <v>42940</v>
      </c>
      <c r="F189" s="127">
        <v>43009</v>
      </c>
      <c r="G189" s="126">
        <v>146</v>
      </c>
      <c r="H189" s="126">
        <v>357</v>
      </c>
      <c r="I189" s="126">
        <v>185</v>
      </c>
      <c r="J189" s="126">
        <v>682</v>
      </c>
      <c r="K189" s="126">
        <f t="shared" si="6"/>
        <v>69</v>
      </c>
      <c r="M189" s="126">
        <v>295</v>
      </c>
      <c r="N189" t="b">
        <f t="shared" si="7"/>
        <v>0</v>
      </c>
      <c r="O189" s="126">
        <v>717</v>
      </c>
      <c r="P189" t="b">
        <f t="shared" si="8"/>
        <v>0</v>
      </c>
    </row>
    <row r="190" spans="1:16">
      <c r="A190" s="124">
        <v>189</v>
      </c>
      <c r="B190" s="189" t="s">
        <v>2385</v>
      </c>
      <c r="C190" s="189" t="s">
        <v>2417</v>
      </c>
      <c r="D190" s="125" t="s">
        <v>2306</v>
      </c>
      <c r="E190" s="127">
        <v>42940</v>
      </c>
      <c r="F190" s="127">
        <v>43009</v>
      </c>
      <c r="G190" s="132">
        <v>144</v>
      </c>
      <c r="H190" s="126">
        <v>18</v>
      </c>
      <c r="I190" s="126">
        <v>301</v>
      </c>
      <c r="J190" s="126">
        <v>693</v>
      </c>
      <c r="K190" s="126">
        <f t="shared" si="6"/>
        <v>69</v>
      </c>
      <c r="M190" s="126">
        <v>242</v>
      </c>
      <c r="N190" t="b">
        <f t="shared" si="7"/>
        <v>0</v>
      </c>
      <c r="O190" s="126">
        <v>759</v>
      </c>
      <c r="P190" t="b">
        <f t="shared" si="8"/>
        <v>0</v>
      </c>
    </row>
    <row r="191" spans="1:16">
      <c r="A191" s="124">
        <v>190</v>
      </c>
      <c r="B191" s="189" t="s">
        <v>2385</v>
      </c>
      <c r="C191" s="189" t="s">
        <v>2418</v>
      </c>
      <c r="D191" s="125" t="s">
        <v>2306</v>
      </c>
      <c r="E191" s="127">
        <v>42940</v>
      </c>
      <c r="F191" s="127">
        <v>43009</v>
      </c>
      <c r="G191" s="126">
        <v>171</v>
      </c>
      <c r="H191" s="126">
        <v>397</v>
      </c>
      <c r="I191" s="126">
        <v>466</v>
      </c>
      <c r="J191" s="126">
        <v>605</v>
      </c>
      <c r="K191" s="126">
        <f t="shared" si="6"/>
        <v>69</v>
      </c>
      <c r="M191" s="126">
        <v>146</v>
      </c>
      <c r="N191" t="b">
        <f t="shared" si="7"/>
        <v>0</v>
      </c>
      <c r="O191" s="126">
        <v>357</v>
      </c>
      <c r="P191" t="b">
        <f t="shared" si="8"/>
        <v>0</v>
      </c>
    </row>
    <row r="192" spans="1:16">
      <c r="A192" s="124">
        <v>191</v>
      </c>
      <c r="B192" s="189" t="s">
        <v>2385</v>
      </c>
      <c r="C192" s="189" t="s">
        <v>2419</v>
      </c>
      <c r="D192" s="125" t="s">
        <v>2306</v>
      </c>
      <c r="E192" s="127">
        <v>42940</v>
      </c>
      <c r="F192" s="127">
        <v>43009</v>
      </c>
      <c r="G192" s="126">
        <v>232</v>
      </c>
      <c r="H192" s="126">
        <v>715</v>
      </c>
      <c r="I192" s="126">
        <v>32</v>
      </c>
      <c r="J192" s="126">
        <v>240</v>
      </c>
      <c r="K192" s="126">
        <f t="shared" si="6"/>
        <v>69</v>
      </c>
      <c r="M192" s="132">
        <v>144</v>
      </c>
      <c r="N192" t="b">
        <f t="shared" si="7"/>
        <v>0</v>
      </c>
      <c r="O192" s="126">
        <v>18</v>
      </c>
      <c r="P192" t="b">
        <f t="shared" si="8"/>
        <v>0</v>
      </c>
    </row>
    <row r="193" spans="1:16">
      <c r="A193" s="124">
        <v>192</v>
      </c>
      <c r="B193" s="189" t="s">
        <v>2385</v>
      </c>
      <c r="C193" s="189" t="s">
        <v>2420</v>
      </c>
      <c r="D193" s="125" t="s">
        <v>2306</v>
      </c>
      <c r="E193" s="126" t="s">
        <v>2057</v>
      </c>
      <c r="F193" s="126" t="s">
        <v>2057</v>
      </c>
      <c r="G193" s="126" t="s">
        <v>2057</v>
      </c>
      <c r="H193" s="126" t="s">
        <v>2057</v>
      </c>
      <c r="I193" s="126" t="s">
        <v>2057</v>
      </c>
      <c r="J193" s="126" t="s">
        <v>2057</v>
      </c>
      <c r="K193" s="126" t="str">
        <f t="shared" si="6"/>
        <v/>
      </c>
      <c r="M193" s="126">
        <v>171</v>
      </c>
      <c r="N193" t="b">
        <f t="shared" si="7"/>
        <v>0</v>
      </c>
      <c r="O193" s="126">
        <v>397</v>
      </c>
      <c r="P193" t="b">
        <f t="shared" si="8"/>
        <v>0</v>
      </c>
    </row>
    <row r="194" spans="1:16">
      <c r="A194" s="193">
        <v>193</v>
      </c>
      <c r="B194" s="194" t="s">
        <v>2176</v>
      </c>
      <c r="C194" s="194" t="s">
        <v>2445</v>
      </c>
      <c r="D194" s="125">
        <v>3</v>
      </c>
      <c r="E194" s="127">
        <v>42942</v>
      </c>
      <c r="F194" s="127">
        <v>43004</v>
      </c>
      <c r="G194" s="126">
        <v>257</v>
      </c>
      <c r="H194" s="126">
        <v>695</v>
      </c>
      <c r="I194" s="126">
        <v>45</v>
      </c>
      <c r="J194" s="126">
        <v>623</v>
      </c>
      <c r="K194" s="126">
        <f t="shared" si="6"/>
        <v>62</v>
      </c>
      <c r="M194" s="126">
        <v>232</v>
      </c>
      <c r="N194" t="b">
        <f t="shared" si="7"/>
        <v>0</v>
      </c>
      <c r="O194" s="126">
        <v>715</v>
      </c>
      <c r="P194" t="b">
        <f t="shared" si="8"/>
        <v>0</v>
      </c>
    </row>
    <row r="195" spans="1:16">
      <c r="A195" s="193">
        <v>194</v>
      </c>
      <c r="B195" s="194" t="s">
        <v>2176</v>
      </c>
      <c r="C195" s="194" t="s">
        <v>2438</v>
      </c>
      <c r="D195" s="136">
        <v>6</v>
      </c>
      <c r="E195" s="127">
        <v>42942</v>
      </c>
      <c r="F195" s="127">
        <v>43004</v>
      </c>
      <c r="G195" s="126">
        <v>148</v>
      </c>
      <c r="H195" s="126">
        <v>653</v>
      </c>
      <c r="I195" s="126">
        <v>90</v>
      </c>
      <c r="J195" s="126">
        <v>611</v>
      </c>
      <c r="K195" s="126">
        <f t="shared" ref="K195:K221" si="9">IFERROR(F195-E195,"")</f>
        <v>62</v>
      </c>
      <c r="M195" s="126" t="s">
        <v>2057</v>
      </c>
      <c r="N195" t="b">
        <f t="shared" si="7"/>
        <v>1</v>
      </c>
      <c r="O195" s="126" t="s">
        <v>2057</v>
      </c>
      <c r="P195" t="b">
        <f t="shared" si="8"/>
        <v>1</v>
      </c>
    </row>
    <row r="196" spans="1:16">
      <c r="A196" s="193">
        <v>195</v>
      </c>
      <c r="B196" s="194" t="s">
        <v>2176</v>
      </c>
      <c r="C196" s="194" t="s">
        <v>2430</v>
      </c>
      <c r="D196" s="136">
        <v>4</v>
      </c>
      <c r="E196" s="127">
        <v>42942</v>
      </c>
      <c r="F196" s="127">
        <v>43004</v>
      </c>
      <c r="G196" s="126">
        <v>105</v>
      </c>
      <c r="H196" s="126">
        <v>389</v>
      </c>
      <c r="I196" s="126">
        <v>338</v>
      </c>
      <c r="J196" s="126">
        <v>645</v>
      </c>
      <c r="K196" s="126">
        <f t="shared" si="9"/>
        <v>62</v>
      </c>
      <c r="M196" s="126">
        <v>257</v>
      </c>
      <c r="N196" t="b">
        <f t="shared" ref="N196:N259" si="10">COUNTIF($M$4:$M$443, M196)&gt;1</f>
        <v>0</v>
      </c>
      <c r="O196" s="126">
        <v>695</v>
      </c>
      <c r="P196" t="b">
        <f t="shared" si="8"/>
        <v>0</v>
      </c>
    </row>
    <row r="197" spans="1:16">
      <c r="A197" s="193">
        <v>196</v>
      </c>
      <c r="B197" s="194" t="s">
        <v>2176</v>
      </c>
      <c r="C197" s="189" t="s">
        <v>2421</v>
      </c>
      <c r="D197" s="136">
        <v>4</v>
      </c>
      <c r="E197" s="127">
        <v>42942</v>
      </c>
      <c r="F197" s="127">
        <v>43004</v>
      </c>
      <c r="G197" s="126">
        <v>12</v>
      </c>
      <c r="H197" s="126">
        <v>455</v>
      </c>
      <c r="I197" s="126">
        <v>243</v>
      </c>
      <c r="J197" s="126">
        <v>709</v>
      </c>
      <c r="K197" s="126">
        <f t="shared" si="9"/>
        <v>62</v>
      </c>
      <c r="M197" s="126">
        <v>148</v>
      </c>
      <c r="N197" t="b">
        <f t="shared" si="10"/>
        <v>0</v>
      </c>
      <c r="O197" s="126">
        <v>653</v>
      </c>
      <c r="P197" t="b">
        <f t="shared" ref="P197:P260" si="11">COUNTIF($O$4:$O$443, O197)&gt;1</f>
        <v>0</v>
      </c>
    </row>
    <row r="198" spans="1:16">
      <c r="A198" s="193">
        <v>197</v>
      </c>
      <c r="B198" s="194" t="s">
        <v>2176</v>
      </c>
      <c r="C198" s="194" t="s">
        <v>2431</v>
      </c>
      <c r="D198" s="136">
        <v>1</v>
      </c>
      <c r="E198" s="127">
        <v>42942</v>
      </c>
      <c r="F198" s="127">
        <v>43004</v>
      </c>
      <c r="G198" s="126">
        <v>399</v>
      </c>
      <c r="H198" s="126">
        <v>692</v>
      </c>
      <c r="I198" s="126">
        <v>254</v>
      </c>
      <c r="J198" s="126">
        <v>131</v>
      </c>
      <c r="K198" s="126">
        <f t="shared" si="9"/>
        <v>62</v>
      </c>
      <c r="M198" s="126">
        <v>105</v>
      </c>
      <c r="N198" t="b">
        <f t="shared" si="10"/>
        <v>0</v>
      </c>
      <c r="O198" s="126">
        <v>389</v>
      </c>
      <c r="P198" t="b">
        <f t="shared" si="11"/>
        <v>0</v>
      </c>
    </row>
    <row r="199" spans="1:16">
      <c r="A199" s="193">
        <v>198</v>
      </c>
      <c r="B199" s="194" t="s">
        <v>2176</v>
      </c>
      <c r="C199" s="194" t="s">
        <v>2439</v>
      </c>
      <c r="D199" s="136">
        <v>2</v>
      </c>
      <c r="E199" s="127">
        <v>42942</v>
      </c>
      <c r="F199" s="127">
        <v>43004</v>
      </c>
      <c r="G199" s="126">
        <v>27</v>
      </c>
      <c r="H199" s="126">
        <v>352</v>
      </c>
      <c r="I199" s="126">
        <v>780</v>
      </c>
      <c r="J199" s="126">
        <v>711</v>
      </c>
      <c r="K199" s="126">
        <f t="shared" si="9"/>
        <v>62</v>
      </c>
      <c r="M199" s="126">
        <v>12</v>
      </c>
      <c r="N199" t="b">
        <f t="shared" si="10"/>
        <v>0</v>
      </c>
      <c r="O199" s="126">
        <v>455</v>
      </c>
      <c r="P199" t="b">
        <f t="shared" si="11"/>
        <v>0</v>
      </c>
    </row>
    <row r="200" spans="1:16">
      <c r="A200" s="193">
        <v>199</v>
      </c>
      <c r="B200" s="194" t="s">
        <v>2176</v>
      </c>
      <c r="C200" s="194" t="s">
        <v>2423</v>
      </c>
      <c r="D200" s="195">
        <v>1</v>
      </c>
      <c r="E200" s="127">
        <v>42942</v>
      </c>
      <c r="F200" s="127">
        <v>43004</v>
      </c>
      <c r="G200" s="126">
        <v>224</v>
      </c>
      <c r="H200" s="126">
        <v>327</v>
      </c>
      <c r="I200" s="126">
        <v>182</v>
      </c>
      <c r="J200" s="126">
        <v>236</v>
      </c>
      <c r="K200" s="126">
        <f t="shared" si="9"/>
        <v>62</v>
      </c>
      <c r="M200" s="126">
        <v>399</v>
      </c>
      <c r="N200" t="b">
        <f t="shared" si="10"/>
        <v>0</v>
      </c>
      <c r="O200" s="126">
        <v>692</v>
      </c>
      <c r="P200" t="b">
        <f t="shared" si="11"/>
        <v>0</v>
      </c>
    </row>
    <row r="201" spans="1:16">
      <c r="A201" s="193">
        <v>200</v>
      </c>
      <c r="B201" s="194" t="s">
        <v>2176</v>
      </c>
      <c r="C201" s="194" t="s">
        <v>2446</v>
      </c>
      <c r="D201" s="136">
        <v>7</v>
      </c>
      <c r="E201" s="127">
        <v>42942</v>
      </c>
      <c r="F201" s="127">
        <v>43004</v>
      </c>
      <c r="G201" s="126">
        <v>158</v>
      </c>
      <c r="H201" s="126">
        <v>75</v>
      </c>
      <c r="I201" s="126">
        <v>186</v>
      </c>
      <c r="J201" s="126">
        <v>205</v>
      </c>
      <c r="K201" s="126">
        <f t="shared" si="9"/>
        <v>62</v>
      </c>
      <c r="M201" s="126">
        <v>27</v>
      </c>
      <c r="N201" t="b">
        <f t="shared" si="10"/>
        <v>0</v>
      </c>
      <c r="O201" s="126">
        <v>352</v>
      </c>
      <c r="P201" t="b">
        <f t="shared" si="11"/>
        <v>0</v>
      </c>
    </row>
    <row r="202" spans="1:16">
      <c r="A202" s="193">
        <v>201</v>
      </c>
      <c r="B202" s="194" t="s">
        <v>2276</v>
      </c>
      <c r="C202" s="194" t="s">
        <v>2447</v>
      </c>
      <c r="D202" s="136">
        <v>5</v>
      </c>
      <c r="E202" s="127">
        <v>42942</v>
      </c>
      <c r="F202" s="127">
        <v>43004</v>
      </c>
      <c r="G202" s="126">
        <v>211</v>
      </c>
      <c r="H202" s="126">
        <v>36</v>
      </c>
      <c r="I202" s="126">
        <v>315</v>
      </c>
      <c r="J202" s="126">
        <v>665</v>
      </c>
      <c r="K202" s="126">
        <f t="shared" si="9"/>
        <v>62</v>
      </c>
      <c r="M202" s="126">
        <v>224</v>
      </c>
      <c r="N202" t="b">
        <f t="shared" si="10"/>
        <v>0</v>
      </c>
      <c r="O202" s="126">
        <v>327</v>
      </c>
      <c r="P202" t="b">
        <f t="shared" si="11"/>
        <v>0</v>
      </c>
    </row>
    <row r="203" spans="1:16">
      <c r="A203" s="193">
        <v>202</v>
      </c>
      <c r="B203" s="194" t="s">
        <v>2276</v>
      </c>
      <c r="C203" s="194" t="s">
        <v>2424</v>
      </c>
      <c r="D203" s="136">
        <v>5</v>
      </c>
      <c r="E203" s="127">
        <v>42942</v>
      </c>
      <c r="F203" s="127">
        <v>43004</v>
      </c>
      <c r="G203" s="126">
        <v>181</v>
      </c>
      <c r="H203" s="126">
        <v>676</v>
      </c>
      <c r="I203" s="126">
        <v>147</v>
      </c>
      <c r="J203" s="126">
        <v>224</v>
      </c>
      <c r="K203" s="126">
        <f t="shared" si="9"/>
        <v>62</v>
      </c>
      <c r="M203" s="126">
        <v>158</v>
      </c>
      <c r="N203" t="b">
        <f t="shared" si="10"/>
        <v>0</v>
      </c>
      <c r="O203" s="126">
        <v>75</v>
      </c>
      <c r="P203" t="b">
        <f t="shared" si="11"/>
        <v>0</v>
      </c>
    </row>
    <row r="204" spans="1:16">
      <c r="A204" s="193">
        <v>203</v>
      </c>
      <c r="B204" s="194" t="s">
        <v>2276</v>
      </c>
      <c r="C204" s="194" t="s">
        <v>2433</v>
      </c>
      <c r="D204" s="136">
        <v>7</v>
      </c>
      <c r="E204" s="127">
        <v>42942</v>
      </c>
      <c r="F204" s="127">
        <v>43004</v>
      </c>
      <c r="G204" s="126">
        <v>179</v>
      </c>
      <c r="H204" s="126">
        <v>685</v>
      </c>
      <c r="I204" s="126">
        <v>168</v>
      </c>
      <c r="J204" s="126">
        <v>621</v>
      </c>
      <c r="K204" s="126">
        <f t="shared" si="9"/>
        <v>62</v>
      </c>
      <c r="M204" s="126">
        <v>211</v>
      </c>
      <c r="N204" t="b">
        <f t="shared" si="10"/>
        <v>0</v>
      </c>
      <c r="O204" s="126">
        <v>36</v>
      </c>
      <c r="P204" t="b">
        <f t="shared" si="11"/>
        <v>0</v>
      </c>
    </row>
    <row r="205" spans="1:16">
      <c r="A205" s="193">
        <v>204</v>
      </c>
      <c r="B205" s="194" t="s">
        <v>2276</v>
      </c>
      <c r="C205" s="194" t="s">
        <v>2440</v>
      </c>
      <c r="D205" s="136">
        <v>4</v>
      </c>
      <c r="E205" s="127">
        <v>42942</v>
      </c>
      <c r="F205" s="127">
        <v>43004</v>
      </c>
      <c r="G205" s="126">
        <v>248</v>
      </c>
      <c r="H205" s="126">
        <v>254</v>
      </c>
      <c r="I205" s="126">
        <v>672</v>
      </c>
      <c r="J205" s="126">
        <v>208</v>
      </c>
      <c r="K205" s="126">
        <f t="shared" si="9"/>
        <v>62</v>
      </c>
      <c r="M205" s="126">
        <v>181</v>
      </c>
      <c r="N205" t="b">
        <f t="shared" si="10"/>
        <v>0</v>
      </c>
      <c r="O205" s="126">
        <v>676</v>
      </c>
      <c r="P205" t="b">
        <f t="shared" si="11"/>
        <v>0</v>
      </c>
    </row>
    <row r="206" spans="1:16">
      <c r="A206" s="193">
        <v>205</v>
      </c>
      <c r="B206" s="194" t="s">
        <v>2314</v>
      </c>
      <c r="C206" s="194" t="s">
        <v>2434</v>
      </c>
      <c r="D206" s="136">
        <v>6</v>
      </c>
      <c r="E206" s="127">
        <v>42942</v>
      </c>
      <c r="F206" s="127">
        <v>43004</v>
      </c>
      <c r="G206" s="126">
        <v>55</v>
      </c>
      <c r="H206" s="126">
        <v>348</v>
      </c>
      <c r="I206" s="126">
        <v>173</v>
      </c>
      <c r="J206" s="126">
        <v>637</v>
      </c>
      <c r="K206" s="126">
        <f t="shared" si="9"/>
        <v>62</v>
      </c>
      <c r="M206" s="126">
        <v>179</v>
      </c>
      <c r="N206" t="b">
        <f t="shared" si="10"/>
        <v>0</v>
      </c>
      <c r="O206" s="126">
        <v>685</v>
      </c>
      <c r="P206" t="b">
        <f t="shared" si="11"/>
        <v>0</v>
      </c>
    </row>
    <row r="207" spans="1:16">
      <c r="A207" s="193">
        <v>206</v>
      </c>
      <c r="B207" s="194" t="s">
        <v>2314</v>
      </c>
      <c r="C207" s="194" t="s">
        <v>2425</v>
      </c>
      <c r="D207" s="136">
        <v>3</v>
      </c>
      <c r="E207" s="127">
        <v>42942</v>
      </c>
      <c r="F207" s="127">
        <v>43004</v>
      </c>
      <c r="G207" s="126">
        <v>124</v>
      </c>
      <c r="H207" s="126">
        <v>686</v>
      </c>
      <c r="I207" s="126">
        <v>262</v>
      </c>
      <c r="J207" s="126">
        <v>284</v>
      </c>
      <c r="K207" s="126">
        <f t="shared" si="9"/>
        <v>62</v>
      </c>
      <c r="M207" s="126">
        <v>248</v>
      </c>
      <c r="N207" t="b">
        <f t="shared" si="10"/>
        <v>0</v>
      </c>
      <c r="O207" s="126">
        <v>254</v>
      </c>
      <c r="P207" t="b">
        <f t="shared" si="11"/>
        <v>0</v>
      </c>
    </row>
    <row r="208" spans="1:16">
      <c r="A208" s="193">
        <v>207</v>
      </c>
      <c r="B208" s="194" t="s">
        <v>2314</v>
      </c>
      <c r="C208" s="194" t="s">
        <v>2448</v>
      </c>
      <c r="D208" s="136">
        <v>1</v>
      </c>
      <c r="E208" s="127">
        <v>42942</v>
      </c>
      <c r="F208" s="127">
        <v>43004</v>
      </c>
      <c r="G208" s="126">
        <v>234</v>
      </c>
      <c r="H208" s="126">
        <v>551</v>
      </c>
      <c r="I208" s="126">
        <v>230</v>
      </c>
      <c r="J208" s="126">
        <v>604</v>
      </c>
      <c r="K208" s="126">
        <f t="shared" si="9"/>
        <v>62</v>
      </c>
      <c r="M208" s="126">
        <v>55</v>
      </c>
      <c r="N208" t="b">
        <f t="shared" si="10"/>
        <v>0</v>
      </c>
      <c r="O208" s="126">
        <v>348</v>
      </c>
      <c r="P208" t="b">
        <f t="shared" si="11"/>
        <v>0</v>
      </c>
    </row>
    <row r="209" spans="1:16">
      <c r="A209" s="193">
        <v>208</v>
      </c>
      <c r="B209" s="194" t="s">
        <v>2314</v>
      </c>
      <c r="C209" s="194" t="s">
        <v>2441</v>
      </c>
      <c r="D209" s="136">
        <v>3</v>
      </c>
      <c r="E209" s="127">
        <v>42942</v>
      </c>
      <c r="F209" s="127">
        <v>43004</v>
      </c>
      <c r="G209" s="126">
        <v>412</v>
      </c>
      <c r="H209" s="147">
        <v>516</v>
      </c>
      <c r="I209" s="147">
        <v>140</v>
      </c>
      <c r="J209" s="126">
        <v>625</v>
      </c>
      <c r="K209" s="126">
        <f t="shared" si="9"/>
        <v>62</v>
      </c>
      <c r="M209" s="126">
        <v>124</v>
      </c>
      <c r="N209" t="b">
        <f t="shared" si="10"/>
        <v>0</v>
      </c>
      <c r="O209" s="126">
        <v>686</v>
      </c>
      <c r="P209" t="b">
        <f t="shared" si="11"/>
        <v>0</v>
      </c>
    </row>
    <row r="210" spans="1:16">
      <c r="A210" s="193">
        <v>209</v>
      </c>
      <c r="B210" s="194" t="s">
        <v>2314</v>
      </c>
      <c r="C210" s="194" t="s">
        <v>2435</v>
      </c>
      <c r="D210" s="136">
        <v>3</v>
      </c>
      <c r="E210" s="127">
        <v>42942</v>
      </c>
      <c r="F210" s="127">
        <v>43004</v>
      </c>
      <c r="G210" s="126">
        <v>94</v>
      </c>
      <c r="H210" s="126">
        <v>678</v>
      </c>
      <c r="I210" s="126">
        <v>92</v>
      </c>
      <c r="J210" s="126">
        <v>647</v>
      </c>
      <c r="K210" s="126">
        <f t="shared" si="9"/>
        <v>62</v>
      </c>
      <c r="M210" s="126">
        <v>234</v>
      </c>
      <c r="N210" t="b">
        <f t="shared" si="10"/>
        <v>0</v>
      </c>
      <c r="O210" s="126">
        <v>551</v>
      </c>
      <c r="P210" t="b">
        <f t="shared" si="11"/>
        <v>0</v>
      </c>
    </row>
    <row r="211" spans="1:16">
      <c r="A211" s="193">
        <v>210</v>
      </c>
      <c r="B211" s="194" t="s">
        <v>2314</v>
      </c>
      <c r="C211" s="194" t="s">
        <v>2449</v>
      </c>
      <c r="D211" s="136">
        <v>2</v>
      </c>
      <c r="E211" s="127">
        <v>42942</v>
      </c>
      <c r="F211" s="127">
        <v>43004</v>
      </c>
      <c r="G211" s="126">
        <v>93</v>
      </c>
      <c r="H211" s="126">
        <v>335</v>
      </c>
      <c r="I211" s="126">
        <v>36</v>
      </c>
      <c r="J211" s="126">
        <v>599</v>
      </c>
      <c r="K211" s="126">
        <f t="shared" si="9"/>
        <v>62</v>
      </c>
      <c r="M211" s="126">
        <v>412</v>
      </c>
      <c r="N211" t="b">
        <f t="shared" si="10"/>
        <v>0</v>
      </c>
      <c r="O211" s="147">
        <v>516</v>
      </c>
      <c r="P211" t="b">
        <f t="shared" si="11"/>
        <v>0</v>
      </c>
    </row>
    <row r="212" spans="1:16">
      <c r="A212" s="193">
        <v>211</v>
      </c>
      <c r="B212" s="194" t="s">
        <v>2314</v>
      </c>
      <c r="C212" s="194" t="s">
        <v>2426</v>
      </c>
      <c r="D212" s="136">
        <v>2</v>
      </c>
      <c r="E212" s="127">
        <v>42942</v>
      </c>
      <c r="F212" s="127">
        <v>43004</v>
      </c>
      <c r="G212" s="126">
        <v>26</v>
      </c>
      <c r="H212" s="126">
        <v>249</v>
      </c>
      <c r="I212" s="126">
        <v>434</v>
      </c>
      <c r="J212" s="126">
        <v>670</v>
      </c>
      <c r="K212" s="126">
        <f t="shared" si="9"/>
        <v>62</v>
      </c>
      <c r="M212" s="126">
        <v>94</v>
      </c>
      <c r="N212" t="b">
        <f t="shared" si="10"/>
        <v>0</v>
      </c>
      <c r="O212" s="126">
        <v>678</v>
      </c>
      <c r="P212" t="b">
        <f t="shared" si="11"/>
        <v>0</v>
      </c>
    </row>
    <row r="213" spans="1:16">
      <c r="A213" s="193">
        <v>211</v>
      </c>
      <c r="B213" s="194" t="s">
        <v>2314</v>
      </c>
      <c r="C213" s="194" t="s">
        <v>2426</v>
      </c>
      <c r="D213" s="136">
        <v>7</v>
      </c>
      <c r="E213" s="127">
        <v>42942</v>
      </c>
      <c r="F213" s="127">
        <v>43004</v>
      </c>
      <c r="G213" s="126">
        <v>169</v>
      </c>
      <c r="H213" s="126">
        <v>627</v>
      </c>
      <c r="I213" s="196">
        <v>56</v>
      </c>
      <c r="J213" s="126">
        <v>256</v>
      </c>
      <c r="K213" s="126">
        <f t="shared" si="9"/>
        <v>62</v>
      </c>
      <c r="M213" s="126">
        <v>93</v>
      </c>
      <c r="N213" t="b">
        <f t="shared" si="10"/>
        <v>0</v>
      </c>
      <c r="O213" s="126">
        <v>335</v>
      </c>
      <c r="P213" t="b">
        <f t="shared" si="11"/>
        <v>0</v>
      </c>
    </row>
    <row r="214" spans="1:16">
      <c r="A214" s="193">
        <v>212</v>
      </c>
      <c r="B214" s="194" t="s">
        <v>2314</v>
      </c>
      <c r="C214" s="194" t="s">
        <v>2442</v>
      </c>
      <c r="D214" s="136">
        <v>5</v>
      </c>
      <c r="E214" s="127">
        <v>42942</v>
      </c>
      <c r="F214" s="127">
        <v>43004</v>
      </c>
      <c r="G214" s="126">
        <v>68</v>
      </c>
      <c r="H214" s="126">
        <v>803</v>
      </c>
      <c r="I214" s="126">
        <v>365</v>
      </c>
      <c r="J214" s="126">
        <v>658</v>
      </c>
      <c r="K214" s="126">
        <f t="shared" si="9"/>
        <v>62</v>
      </c>
      <c r="M214" s="126">
        <v>26</v>
      </c>
      <c r="N214" t="b">
        <f t="shared" si="10"/>
        <v>0</v>
      </c>
      <c r="O214" s="126">
        <v>249</v>
      </c>
      <c r="P214" t="b">
        <f t="shared" si="11"/>
        <v>0</v>
      </c>
    </row>
    <row r="215" spans="1:16">
      <c r="A215" s="193">
        <v>213</v>
      </c>
      <c r="B215" s="194" t="s">
        <v>2385</v>
      </c>
      <c r="C215" s="194" t="s">
        <v>2450</v>
      </c>
      <c r="D215" s="136">
        <v>6</v>
      </c>
      <c r="E215" s="127">
        <v>42942</v>
      </c>
      <c r="F215" s="127">
        <v>43004</v>
      </c>
      <c r="G215" s="126">
        <v>143</v>
      </c>
      <c r="H215" s="126">
        <v>321</v>
      </c>
      <c r="I215" s="126">
        <v>5</v>
      </c>
      <c r="J215" s="126">
        <v>699</v>
      </c>
      <c r="K215" s="126">
        <f t="shared" si="9"/>
        <v>62</v>
      </c>
      <c r="M215" s="126">
        <v>169</v>
      </c>
      <c r="N215" t="b">
        <f t="shared" si="10"/>
        <v>0</v>
      </c>
      <c r="O215" s="126">
        <v>627</v>
      </c>
      <c r="P215" t="b">
        <f t="shared" si="11"/>
        <v>0</v>
      </c>
    </row>
    <row r="216" spans="1:16">
      <c r="A216" s="193">
        <v>214</v>
      </c>
      <c r="B216" s="194" t="s">
        <v>2385</v>
      </c>
      <c r="C216" s="194" t="s">
        <v>2443</v>
      </c>
      <c r="D216" s="136">
        <v>7</v>
      </c>
      <c r="E216" s="127">
        <v>42942</v>
      </c>
      <c r="F216" s="127">
        <v>43004</v>
      </c>
      <c r="G216" s="126">
        <v>128</v>
      </c>
      <c r="H216" s="126">
        <v>771</v>
      </c>
      <c r="I216" s="126">
        <v>677</v>
      </c>
      <c r="J216" s="126">
        <v>663</v>
      </c>
      <c r="K216" s="126">
        <f t="shared" si="9"/>
        <v>62</v>
      </c>
      <c r="M216" s="126">
        <v>68</v>
      </c>
      <c r="N216" t="b">
        <f t="shared" si="10"/>
        <v>0</v>
      </c>
      <c r="O216" s="126">
        <v>803</v>
      </c>
      <c r="P216" t="b">
        <f t="shared" si="11"/>
        <v>0</v>
      </c>
    </row>
    <row r="217" spans="1:16">
      <c r="A217" s="193">
        <v>216</v>
      </c>
      <c r="B217" s="194" t="s">
        <v>2385</v>
      </c>
      <c r="C217" s="194" t="s">
        <v>2436</v>
      </c>
      <c r="D217" s="136">
        <v>2</v>
      </c>
      <c r="E217" s="127">
        <v>42942</v>
      </c>
      <c r="F217" s="127">
        <v>43004</v>
      </c>
      <c r="G217" s="126">
        <v>95</v>
      </c>
      <c r="H217" s="126">
        <v>379</v>
      </c>
      <c r="I217" s="126">
        <v>361</v>
      </c>
      <c r="J217" s="126">
        <v>622</v>
      </c>
      <c r="K217" s="126">
        <f t="shared" si="9"/>
        <v>62</v>
      </c>
      <c r="M217" s="126">
        <v>143</v>
      </c>
      <c r="N217" t="b">
        <f t="shared" si="10"/>
        <v>0</v>
      </c>
      <c r="O217" s="126">
        <v>321</v>
      </c>
      <c r="P217" t="b">
        <f t="shared" si="11"/>
        <v>0</v>
      </c>
    </row>
    <row r="218" spans="1:16">
      <c r="A218" s="193">
        <v>217</v>
      </c>
      <c r="B218" s="194" t="s">
        <v>2428</v>
      </c>
      <c r="C218" s="194" t="s">
        <v>2429</v>
      </c>
      <c r="D218" s="136">
        <v>6</v>
      </c>
      <c r="E218" s="127">
        <v>42942</v>
      </c>
      <c r="F218" s="127">
        <v>43004</v>
      </c>
      <c r="G218" s="126">
        <v>313</v>
      </c>
      <c r="H218" s="126">
        <v>771</v>
      </c>
      <c r="I218" s="126">
        <v>204</v>
      </c>
      <c r="J218" s="126">
        <v>608</v>
      </c>
      <c r="K218" s="126">
        <f t="shared" si="9"/>
        <v>62</v>
      </c>
      <c r="M218" s="126">
        <v>128</v>
      </c>
      <c r="N218" t="b">
        <f t="shared" si="10"/>
        <v>0</v>
      </c>
      <c r="O218" s="168">
        <v>771</v>
      </c>
      <c r="P218" t="b">
        <f t="shared" si="11"/>
        <v>1</v>
      </c>
    </row>
    <row r="219" spans="1:16">
      <c r="A219" s="193">
        <v>218</v>
      </c>
      <c r="B219" s="194" t="s">
        <v>2428</v>
      </c>
      <c r="C219" s="194" t="s">
        <v>2437</v>
      </c>
      <c r="D219" s="136">
        <v>5</v>
      </c>
      <c r="E219" s="127">
        <v>42942</v>
      </c>
      <c r="F219" s="127">
        <v>43004</v>
      </c>
      <c r="G219" s="126">
        <v>485</v>
      </c>
      <c r="H219" s="126">
        <v>680</v>
      </c>
      <c r="I219" s="126">
        <v>170</v>
      </c>
      <c r="J219" s="126">
        <v>639</v>
      </c>
      <c r="K219" s="126">
        <f t="shared" si="9"/>
        <v>62</v>
      </c>
      <c r="M219" s="126">
        <v>95</v>
      </c>
      <c r="N219" t="b">
        <f t="shared" si="10"/>
        <v>0</v>
      </c>
      <c r="O219" s="126">
        <v>379</v>
      </c>
      <c r="P219" t="b">
        <f t="shared" si="11"/>
        <v>0</v>
      </c>
    </row>
    <row r="220" spans="1:16">
      <c r="A220" s="193">
        <v>219</v>
      </c>
      <c r="B220" s="194" t="s">
        <v>2428</v>
      </c>
      <c r="C220" s="194" t="s">
        <v>2444</v>
      </c>
      <c r="D220" s="136">
        <v>1</v>
      </c>
      <c r="E220" s="127">
        <v>42942</v>
      </c>
      <c r="F220" s="127">
        <v>43004</v>
      </c>
      <c r="G220" s="126">
        <v>196</v>
      </c>
      <c r="H220" s="148">
        <v>178</v>
      </c>
      <c r="I220" s="148">
        <v>123</v>
      </c>
      <c r="J220" s="126">
        <v>246</v>
      </c>
      <c r="K220" s="126">
        <f t="shared" si="9"/>
        <v>62</v>
      </c>
      <c r="M220" s="126">
        <v>313</v>
      </c>
      <c r="N220" t="b">
        <f t="shared" si="10"/>
        <v>0</v>
      </c>
      <c r="O220" s="168">
        <v>771</v>
      </c>
      <c r="P220" t="b">
        <f t="shared" si="11"/>
        <v>1</v>
      </c>
    </row>
    <row r="221" spans="1:16">
      <c r="A221" s="193">
        <v>220</v>
      </c>
      <c r="B221" s="194" t="s">
        <v>2428</v>
      </c>
      <c r="C221" s="194" t="s">
        <v>2451</v>
      </c>
      <c r="D221" s="136">
        <v>4</v>
      </c>
      <c r="E221" s="127">
        <v>42942</v>
      </c>
      <c r="F221" s="127">
        <v>43004</v>
      </c>
      <c r="G221" s="126">
        <v>39</v>
      </c>
      <c r="H221" s="126">
        <v>194</v>
      </c>
      <c r="I221" s="126">
        <v>53</v>
      </c>
      <c r="J221" s="126">
        <v>672</v>
      </c>
      <c r="K221" s="126">
        <f t="shared" si="9"/>
        <v>62</v>
      </c>
      <c r="M221" s="126">
        <v>485</v>
      </c>
      <c r="N221" t="b">
        <f t="shared" si="10"/>
        <v>0</v>
      </c>
      <c r="O221" s="126">
        <v>680</v>
      </c>
      <c r="P221" t="b">
        <f t="shared" si="11"/>
        <v>0</v>
      </c>
    </row>
    <row r="222" spans="1:16">
      <c r="M222" s="126">
        <v>196</v>
      </c>
      <c r="N222" t="b">
        <f t="shared" si="10"/>
        <v>0</v>
      </c>
      <c r="O222" s="148">
        <v>178</v>
      </c>
      <c r="P222" t="b">
        <f t="shared" si="11"/>
        <v>0</v>
      </c>
    </row>
    <row r="223" spans="1:16">
      <c r="M223" s="126">
        <v>39</v>
      </c>
      <c r="N223" t="b">
        <f t="shared" si="10"/>
        <v>0</v>
      </c>
      <c r="O223" s="126">
        <v>194</v>
      </c>
      <c r="P223" t="b">
        <f t="shared" si="11"/>
        <v>0</v>
      </c>
    </row>
    <row r="224" spans="1:16">
      <c r="M224" s="126">
        <v>377</v>
      </c>
      <c r="N224" t="b">
        <f t="shared" si="10"/>
        <v>0</v>
      </c>
      <c r="O224" s="126">
        <v>204</v>
      </c>
      <c r="P224" t="b">
        <f t="shared" si="11"/>
        <v>0</v>
      </c>
    </row>
    <row r="225" spans="13:16">
      <c r="M225" s="126" t="s">
        <v>2057</v>
      </c>
      <c r="N225" t="b">
        <f t="shared" si="10"/>
        <v>1</v>
      </c>
      <c r="O225" s="126" t="s">
        <v>2057</v>
      </c>
      <c r="P225" t="b">
        <f t="shared" si="11"/>
        <v>1</v>
      </c>
    </row>
    <row r="226" spans="13:16">
      <c r="M226" s="126">
        <v>44</v>
      </c>
      <c r="N226" t="b">
        <f t="shared" si="10"/>
        <v>0</v>
      </c>
      <c r="O226" s="126">
        <v>283</v>
      </c>
      <c r="P226" t="b">
        <f t="shared" si="11"/>
        <v>0</v>
      </c>
    </row>
    <row r="227" spans="13:16">
      <c r="M227" s="126">
        <v>357</v>
      </c>
      <c r="N227" t="b">
        <f t="shared" si="10"/>
        <v>0</v>
      </c>
      <c r="O227" s="126">
        <v>298</v>
      </c>
      <c r="P227" t="b">
        <f t="shared" si="11"/>
        <v>0</v>
      </c>
    </row>
    <row r="228" spans="13:16">
      <c r="M228" s="167">
        <v>734</v>
      </c>
      <c r="N228" t="b">
        <f t="shared" si="10"/>
        <v>0</v>
      </c>
      <c r="O228" s="126">
        <v>226</v>
      </c>
      <c r="P228" t="b">
        <f t="shared" si="11"/>
        <v>0</v>
      </c>
    </row>
    <row r="229" spans="13:16">
      <c r="M229" s="126">
        <v>164</v>
      </c>
      <c r="N229" t="b">
        <f t="shared" si="10"/>
        <v>0</v>
      </c>
      <c r="O229" s="126">
        <v>286</v>
      </c>
      <c r="P229" t="b">
        <f t="shared" si="11"/>
        <v>0</v>
      </c>
    </row>
    <row r="230" spans="13:16">
      <c r="M230" s="126">
        <v>776</v>
      </c>
      <c r="N230" t="b">
        <f t="shared" si="10"/>
        <v>0</v>
      </c>
      <c r="O230" s="126">
        <v>210</v>
      </c>
      <c r="P230" t="b">
        <f t="shared" si="11"/>
        <v>0</v>
      </c>
    </row>
    <row r="231" spans="13:16">
      <c r="M231" s="126">
        <v>23</v>
      </c>
      <c r="N231" t="b">
        <f t="shared" si="10"/>
        <v>0</v>
      </c>
      <c r="O231" s="126">
        <v>213</v>
      </c>
      <c r="P231" t="b">
        <f t="shared" si="11"/>
        <v>0</v>
      </c>
    </row>
    <row r="232" spans="13:16">
      <c r="M232" s="126">
        <v>570</v>
      </c>
      <c r="N232" t="b">
        <f t="shared" si="10"/>
        <v>0</v>
      </c>
      <c r="O232" s="126">
        <v>704</v>
      </c>
      <c r="P232" t="b">
        <f t="shared" si="11"/>
        <v>0</v>
      </c>
    </row>
    <row r="233" spans="13:16">
      <c r="M233" s="126">
        <v>642</v>
      </c>
      <c r="N233" t="b">
        <f t="shared" si="10"/>
        <v>0</v>
      </c>
      <c r="O233" s="126">
        <v>355</v>
      </c>
      <c r="P233" t="b">
        <f t="shared" si="11"/>
        <v>0</v>
      </c>
    </row>
    <row r="234" spans="13:16">
      <c r="M234" s="126">
        <v>663</v>
      </c>
      <c r="N234" t="b">
        <f t="shared" si="10"/>
        <v>0</v>
      </c>
      <c r="O234" s="126">
        <v>616</v>
      </c>
      <c r="P234" t="b">
        <f t="shared" si="11"/>
        <v>0</v>
      </c>
    </row>
    <row r="235" spans="13:16">
      <c r="M235" s="126" t="s">
        <v>2057</v>
      </c>
      <c r="N235" t="b">
        <f t="shared" si="10"/>
        <v>1</v>
      </c>
      <c r="O235" s="126" t="s">
        <v>2057</v>
      </c>
      <c r="P235" t="b">
        <f t="shared" si="11"/>
        <v>1</v>
      </c>
    </row>
    <row r="236" spans="13:16">
      <c r="M236" s="126">
        <v>874</v>
      </c>
      <c r="N236" t="b">
        <f t="shared" si="10"/>
        <v>0</v>
      </c>
      <c r="O236" s="126">
        <v>603</v>
      </c>
      <c r="P236" t="b">
        <f t="shared" si="11"/>
        <v>0</v>
      </c>
    </row>
    <row r="237" spans="13:16">
      <c r="M237" s="132">
        <v>219</v>
      </c>
      <c r="N237" t="b">
        <f t="shared" si="10"/>
        <v>0</v>
      </c>
      <c r="O237" s="126">
        <v>652</v>
      </c>
      <c r="P237" t="b">
        <f t="shared" si="11"/>
        <v>0</v>
      </c>
    </row>
    <row r="238" spans="13:16">
      <c r="M238" s="126">
        <v>630</v>
      </c>
      <c r="N238" t="b">
        <f t="shared" si="10"/>
        <v>0</v>
      </c>
      <c r="O238" s="126">
        <v>304</v>
      </c>
      <c r="P238" t="b">
        <f t="shared" si="11"/>
        <v>0</v>
      </c>
    </row>
    <row r="239" spans="13:16">
      <c r="M239" s="126">
        <v>662</v>
      </c>
      <c r="N239" t="b">
        <f t="shared" si="10"/>
        <v>0</v>
      </c>
      <c r="O239" s="126">
        <v>687</v>
      </c>
      <c r="P239" t="b">
        <f t="shared" si="11"/>
        <v>0</v>
      </c>
    </row>
    <row r="240" spans="13:16">
      <c r="M240" s="126">
        <v>349</v>
      </c>
      <c r="N240" t="b">
        <f t="shared" si="10"/>
        <v>0</v>
      </c>
      <c r="O240" s="126">
        <v>407</v>
      </c>
      <c r="P240" t="b">
        <f t="shared" si="11"/>
        <v>0</v>
      </c>
    </row>
    <row r="241" spans="13:16">
      <c r="M241" s="126">
        <v>113</v>
      </c>
      <c r="N241" t="b">
        <f t="shared" si="10"/>
        <v>0</v>
      </c>
      <c r="O241" s="126">
        <v>361</v>
      </c>
      <c r="P241" t="b">
        <f t="shared" si="11"/>
        <v>0</v>
      </c>
    </row>
    <row r="242" spans="13:16">
      <c r="M242" s="126">
        <v>394</v>
      </c>
      <c r="N242" t="b">
        <f t="shared" si="10"/>
        <v>0</v>
      </c>
      <c r="O242" s="126">
        <v>280</v>
      </c>
      <c r="P242" t="b">
        <f t="shared" si="11"/>
        <v>0</v>
      </c>
    </row>
    <row r="243" spans="13:16">
      <c r="M243" s="126">
        <v>79</v>
      </c>
      <c r="N243" t="b">
        <f t="shared" si="10"/>
        <v>0</v>
      </c>
      <c r="O243" s="126">
        <v>320</v>
      </c>
      <c r="P243" t="b">
        <f t="shared" si="11"/>
        <v>0</v>
      </c>
    </row>
    <row r="244" spans="13:16">
      <c r="M244" s="126">
        <v>488</v>
      </c>
      <c r="N244" t="b">
        <f t="shared" si="10"/>
        <v>0</v>
      </c>
      <c r="O244" s="126">
        <v>209</v>
      </c>
      <c r="P244" t="b">
        <f t="shared" si="11"/>
        <v>0</v>
      </c>
    </row>
    <row r="245" spans="13:16">
      <c r="M245" s="126">
        <v>750</v>
      </c>
      <c r="N245" t="b">
        <f t="shared" si="10"/>
        <v>0</v>
      </c>
      <c r="O245" s="126">
        <v>646</v>
      </c>
      <c r="P245" t="b">
        <f t="shared" si="11"/>
        <v>0</v>
      </c>
    </row>
    <row r="246" spans="13:16">
      <c r="M246" s="128" t="s">
        <v>2057</v>
      </c>
      <c r="N246" t="b">
        <f t="shared" si="10"/>
        <v>1</v>
      </c>
      <c r="O246" s="128" t="s">
        <v>2057</v>
      </c>
      <c r="P246" t="b">
        <f t="shared" si="11"/>
        <v>1</v>
      </c>
    </row>
    <row r="247" spans="13:16">
      <c r="M247" s="126">
        <v>562</v>
      </c>
      <c r="N247" t="b">
        <f t="shared" si="10"/>
        <v>0</v>
      </c>
      <c r="O247" s="126">
        <v>650</v>
      </c>
      <c r="P247" t="b">
        <f t="shared" si="11"/>
        <v>0</v>
      </c>
    </row>
    <row r="248" spans="13:16">
      <c r="M248" s="126">
        <v>156</v>
      </c>
      <c r="N248" t="b">
        <f t="shared" si="10"/>
        <v>0</v>
      </c>
      <c r="O248" s="126">
        <v>230</v>
      </c>
      <c r="P248" t="b">
        <f t="shared" si="11"/>
        <v>0</v>
      </c>
    </row>
    <row r="249" spans="13:16">
      <c r="M249" s="126">
        <v>555</v>
      </c>
      <c r="N249" t="b">
        <f t="shared" si="10"/>
        <v>0</v>
      </c>
      <c r="O249" s="126">
        <v>642</v>
      </c>
      <c r="P249" t="b">
        <f t="shared" si="11"/>
        <v>0</v>
      </c>
    </row>
    <row r="250" spans="13:16">
      <c r="M250" s="126">
        <v>378</v>
      </c>
      <c r="N250" t="b">
        <f t="shared" si="10"/>
        <v>0</v>
      </c>
      <c r="O250" s="126">
        <v>199</v>
      </c>
      <c r="P250" t="b">
        <f t="shared" si="11"/>
        <v>0</v>
      </c>
    </row>
    <row r="251" spans="13:16">
      <c r="M251" s="126">
        <v>46</v>
      </c>
      <c r="N251" t="b">
        <f t="shared" si="10"/>
        <v>0</v>
      </c>
      <c r="O251" s="126">
        <v>162</v>
      </c>
      <c r="P251" t="b">
        <f t="shared" si="11"/>
        <v>0</v>
      </c>
    </row>
    <row r="252" spans="13:16">
      <c r="M252" s="126">
        <v>397</v>
      </c>
      <c r="N252" t="b">
        <f t="shared" si="10"/>
        <v>0</v>
      </c>
      <c r="O252" s="126">
        <v>163</v>
      </c>
      <c r="P252" t="b">
        <f t="shared" si="11"/>
        <v>0</v>
      </c>
    </row>
    <row r="253" spans="13:16">
      <c r="M253" s="126">
        <v>166</v>
      </c>
      <c r="N253" t="b">
        <f t="shared" si="10"/>
        <v>0</v>
      </c>
      <c r="O253" s="126">
        <v>345</v>
      </c>
      <c r="P253" t="b">
        <f t="shared" si="11"/>
        <v>0</v>
      </c>
    </row>
    <row r="254" spans="13:16">
      <c r="M254" s="128" t="s">
        <v>2057</v>
      </c>
      <c r="N254" t="b">
        <f t="shared" si="10"/>
        <v>1</v>
      </c>
      <c r="O254" s="128" t="s">
        <v>2057</v>
      </c>
      <c r="P254" t="b">
        <f t="shared" si="11"/>
        <v>1</v>
      </c>
    </row>
    <row r="255" spans="13:16">
      <c r="M255" s="126">
        <v>293</v>
      </c>
      <c r="N255" t="b">
        <f t="shared" si="10"/>
        <v>0</v>
      </c>
      <c r="O255" s="126">
        <v>660</v>
      </c>
      <c r="P255" t="b">
        <f t="shared" si="11"/>
        <v>0</v>
      </c>
    </row>
    <row r="256" spans="13:16">
      <c r="M256" s="126">
        <v>139</v>
      </c>
      <c r="N256" t="b">
        <f t="shared" si="10"/>
        <v>0</v>
      </c>
      <c r="O256" s="126">
        <v>712</v>
      </c>
      <c r="P256" t="b">
        <f t="shared" si="11"/>
        <v>0</v>
      </c>
    </row>
    <row r="257" spans="13:16">
      <c r="M257" s="126">
        <v>487</v>
      </c>
      <c r="N257" t="b">
        <f t="shared" si="10"/>
        <v>0</v>
      </c>
      <c r="O257" s="126">
        <v>324</v>
      </c>
      <c r="P257" t="b">
        <f t="shared" si="11"/>
        <v>0</v>
      </c>
    </row>
    <row r="258" spans="13:16">
      <c r="M258" s="126">
        <v>717</v>
      </c>
      <c r="N258" t="b">
        <f t="shared" si="10"/>
        <v>0</v>
      </c>
      <c r="O258" s="126">
        <v>108</v>
      </c>
      <c r="P258" t="b">
        <f t="shared" si="11"/>
        <v>0</v>
      </c>
    </row>
    <row r="259" spans="13:16">
      <c r="M259" s="126">
        <v>767</v>
      </c>
      <c r="N259" t="b">
        <f t="shared" si="10"/>
        <v>0</v>
      </c>
      <c r="O259" s="126">
        <v>152</v>
      </c>
      <c r="P259" t="b">
        <f t="shared" si="11"/>
        <v>0</v>
      </c>
    </row>
    <row r="260" spans="13:16">
      <c r="M260" s="126">
        <v>473</v>
      </c>
      <c r="N260" t="b">
        <f t="shared" ref="N260:N323" si="12">COUNTIF($M$4:$M$443, M260)&gt;1</f>
        <v>0</v>
      </c>
      <c r="O260" s="126">
        <v>681</v>
      </c>
      <c r="P260" t="b">
        <f t="shared" si="11"/>
        <v>0</v>
      </c>
    </row>
    <row r="261" spans="13:16">
      <c r="M261" s="126">
        <v>111</v>
      </c>
      <c r="N261" t="b">
        <f t="shared" si="12"/>
        <v>0</v>
      </c>
      <c r="O261" s="132">
        <v>260</v>
      </c>
      <c r="P261" t="b">
        <f t="shared" ref="P261:P324" si="13">COUNTIF($O$4:$O$443, O261)&gt;1</f>
        <v>0</v>
      </c>
    </row>
    <row r="262" spans="13:16">
      <c r="M262" s="128" t="s">
        <v>2057</v>
      </c>
      <c r="N262" t="b">
        <f t="shared" si="12"/>
        <v>1</v>
      </c>
      <c r="O262" s="128" t="s">
        <v>2057</v>
      </c>
      <c r="P262" t="b">
        <f t="shared" si="13"/>
        <v>1</v>
      </c>
    </row>
    <row r="263" spans="13:16">
      <c r="M263" s="126">
        <v>646</v>
      </c>
      <c r="N263" t="b">
        <f t="shared" si="12"/>
        <v>0</v>
      </c>
      <c r="O263" s="126">
        <v>402</v>
      </c>
      <c r="P263" t="b">
        <f t="shared" si="13"/>
        <v>0</v>
      </c>
    </row>
    <row r="264" spans="13:16">
      <c r="M264" s="126">
        <v>43</v>
      </c>
      <c r="N264" t="b">
        <f t="shared" si="12"/>
        <v>0</v>
      </c>
      <c r="O264" s="126">
        <v>648</v>
      </c>
      <c r="P264" t="b">
        <f t="shared" si="13"/>
        <v>0</v>
      </c>
    </row>
    <row r="265" spans="13:16">
      <c r="M265" s="126">
        <v>268</v>
      </c>
      <c r="N265" t="b">
        <f t="shared" si="12"/>
        <v>0</v>
      </c>
      <c r="O265" s="126">
        <v>257</v>
      </c>
      <c r="P265" t="b">
        <f t="shared" si="13"/>
        <v>0</v>
      </c>
    </row>
    <row r="266" spans="13:16">
      <c r="M266" s="126">
        <v>300</v>
      </c>
      <c r="N266" t="b">
        <f t="shared" si="12"/>
        <v>0</v>
      </c>
      <c r="O266" s="126">
        <v>691</v>
      </c>
      <c r="P266" t="b">
        <f t="shared" si="13"/>
        <v>0</v>
      </c>
    </row>
    <row r="267" spans="13:16">
      <c r="M267" s="126">
        <v>823</v>
      </c>
      <c r="N267" t="b">
        <f t="shared" si="12"/>
        <v>0</v>
      </c>
      <c r="O267" s="126">
        <v>716</v>
      </c>
      <c r="P267" t="b">
        <f t="shared" si="13"/>
        <v>0</v>
      </c>
    </row>
    <row r="268" spans="13:16">
      <c r="M268" s="126">
        <v>354</v>
      </c>
      <c r="N268" t="b">
        <f t="shared" si="12"/>
        <v>0</v>
      </c>
      <c r="O268" s="126">
        <v>631</v>
      </c>
      <c r="P268" t="b">
        <f t="shared" si="13"/>
        <v>0</v>
      </c>
    </row>
    <row r="269" spans="13:16">
      <c r="M269" s="126" t="s">
        <v>2057</v>
      </c>
      <c r="N269" t="b">
        <f t="shared" si="12"/>
        <v>1</v>
      </c>
      <c r="O269" s="126" t="s">
        <v>2057</v>
      </c>
      <c r="P269" t="b">
        <f t="shared" si="13"/>
        <v>1</v>
      </c>
    </row>
    <row r="270" spans="13:16">
      <c r="M270" s="126">
        <v>659</v>
      </c>
      <c r="N270" t="b">
        <f t="shared" si="12"/>
        <v>0</v>
      </c>
      <c r="O270" s="126">
        <v>606</v>
      </c>
      <c r="P270" t="b">
        <f t="shared" si="13"/>
        <v>0</v>
      </c>
    </row>
    <row r="271" spans="13:16">
      <c r="M271" s="126">
        <v>267</v>
      </c>
      <c r="N271" t="b">
        <f t="shared" si="12"/>
        <v>0</v>
      </c>
      <c r="O271" s="126">
        <v>221</v>
      </c>
      <c r="P271" t="b">
        <f t="shared" si="13"/>
        <v>0</v>
      </c>
    </row>
    <row r="272" spans="13:16">
      <c r="M272" s="126">
        <v>812</v>
      </c>
      <c r="N272" t="b">
        <f t="shared" si="12"/>
        <v>0</v>
      </c>
      <c r="O272" s="126">
        <v>308</v>
      </c>
      <c r="P272" t="b">
        <f t="shared" si="13"/>
        <v>0</v>
      </c>
    </row>
    <row r="273" spans="13:16">
      <c r="M273" s="126">
        <v>212</v>
      </c>
      <c r="N273" t="b">
        <f t="shared" si="12"/>
        <v>0</v>
      </c>
      <c r="O273" s="126">
        <v>644</v>
      </c>
      <c r="P273" t="b">
        <f t="shared" si="13"/>
        <v>0</v>
      </c>
    </row>
    <row r="274" spans="13:16">
      <c r="M274" s="126">
        <v>598</v>
      </c>
      <c r="N274" t="b">
        <f t="shared" si="12"/>
        <v>0</v>
      </c>
      <c r="O274" s="126">
        <v>242</v>
      </c>
      <c r="P274" t="b">
        <f t="shared" si="13"/>
        <v>0</v>
      </c>
    </row>
    <row r="275" spans="13:16">
      <c r="M275" s="126">
        <v>818</v>
      </c>
      <c r="N275" t="b">
        <f t="shared" si="12"/>
        <v>0</v>
      </c>
      <c r="O275" s="126">
        <v>618</v>
      </c>
      <c r="P275" t="b">
        <f t="shared" si="13"/>
        <v>0</v>
      </c>
    </row>
    <row r="276" spans="13:16">
      <c r="M276" s="126">
        <v>759</v>
      </c>
      <c r="N276" t="b">
        <f t="shared" si="12"/>
        <v>0</v>
      </c>
      <c r="O276" s="126">
        <v>140</v>
      </c>
      <c r="P276" t="b">
        <f t="shared" si="13"/>
        <v>0</v>
      </c>
    </row>
    <row r="277" spans="13:16">
      <c r="M277" s="126" t="s">
        <v>2057</v>
      </c>
      <c r="N277" t="b">
        <f t="shared" si="12"/>
        <v>1</v>
      </c>
      <c r="O277" s="126" t="s">
        <v>2057</v>
      </c>
      <c r="P277" t="b">
        <f t="shared" si="13"/>
        <v>1</v>
      </c>
    </row>
    <row r="278" spans="13:16">
      <c r="M278" s="126">
        <v>260</v>
      </c>
      <c r="N278" t="b">
        <f t="shared" si="12"/>
        <v>0</v>
      </c>
      <c r="O278" s="126">
        <v>192</v>
      </c>
      <c r="P278" t="b">
        <f t="shared" si="13"/>
        <v>0</v>
      </c>
    </row>
    <row r="279" spans="13:16">
      <c r="M279" s="126">
        <v>493</v>
      </c>
      <c r="N279" t="b">
        <f t="shared" si="12"/>
        <v>0</v>
      </c>
      <c r="O279" s="126">
        <v>227</v>
      </c>
      <c r="P279" t="b">
        <f t="shared" si="13"/>
        <v>0</v>
      </c>
    </row>
    <row r="280" spans="13:16">
      <c r="M280" s="168">
        <v>347</v>
      </c>
      <c r="N280" t="b">
        <f t="shared" si="12"/>
        <v>1</v>
      </c>
      <c r="O280" s="126">
        <v>416</v>
      </c>
      <c r="P280" t="b">
        <f t="shared" si="13"/>
        <v>0</v>
      </c>
    </row>
    <row r="281" spans="13:16">
      <c r="M281" s="126">
        <v>735</v>
      </c>
      <c r="N281" t="b">
        <f t="shared" si="12"/>
        <v>0</v>
      </c>
      <c r="O281" s="126">
        <v>689</v>
      </c>
      <c r="P281" t="b">
        <f t="shared" si="13"/>
        <v>0</v>
      </c>
    </row>
    <row r="282" spans="13:16">
      <c r="M282" s="126">
        <v>558</v>
      </c>
      <c r="N282" t="b">
        <f t="shared" si="12"/>
        <v>0</v>
      </c>
      <c r="O282" s="126">
        <v>231</v>
      </c>
      <c r="P282" t="b">
        <f t="shared" si="13"/>
        <v>0</v>
      </c>
    </row>
    <row r="283" spans="13:16">
      <c r="M283" s="126">
        <v>751</v>
      </c>
      <c r="N283" t="b">
        <f t="shared" si="12"/>
        <v>0</v>
      </c>
      <c r="O283" s="126">
        <v>297</v>
      </c>
      <c r="P283" t="b">
        <f t="shared" si="13"/>
        <v>0</v>
      </c>
    </row>
    <row r="284" spans="13:16">
      <c r="M284" s="126">
        <v>748</v>
      </c>
      <c r="N284" t="b">
        <f t="shared" si="12"/>
        <v>0</v>
      </c>
      <c r="O284" s="126">
        <v>200</v>
      </c>
      <c r="P284" t="b">
        <f t="shared" si="13"/>
        <v>0</v>
      </c>
    </row>
    <row r="285" spans="13:16">
      <c r="M285" s="128" t="s">
        <v>2057</v>
      </c>
      <c r="N285" t="b">
        <f t="shared" si="12"/>
        <v>1</v>
      </c>
      <c r="O285" s="128" t="s">
        <v>2057</v>
      </c>
      <c r="P285" t="b">
        <f t="shared" si="13"/>
        <v>1</v>
      </c>
    </row>
    <row r="286" spans="13:16">
      <c r="M286" s="126">
        <v>629</v>
      </c>
      <c r="N286" t="b">
        <f t="shared" si="12"/>
        <v>0</v>
      </c>
      <c r="O286" s="126">
        <v>713</v>
      </c>
      <c r="P286" t="b">
        <f t="shared" si="13"/>
        <v>0</v>
      </c>
    </row>
    <row r="287" spans="13:16">
      <c r="M287" s="126">
        <v>84</v>
      </c>
      <c r="N287" t="b">
        <f t="shared" si="12"/>
        <v>0</v>
      </c>
      <c r="O287" s="132">
        <v>237</v>
      </c>
      <c r="P287" t="b">
        <f t="shared" si="13"/>
        <v>0</v>
      </c>
    </row>
    <row r="288" spans="13:16">
      <c r="M288" s="167">
        <v>586</v>
      </c>
      <c r="N288" t="b">
        <f t="shared" si="12"/>
        <v>0</v>
      </c>
      <c r="O288" s="167">
        <v>654</v>
      </c>
      <c r="P288" t="b">
        <f t="shared" si="13"/>
        <v>0</v>
      </c>
    </row>
    <row r="289" spans="13:16">
      <c r="M289" s="126">
        <v>851</v>
      </c>
      <c r="N289" t="b">
        <f t="shared" si="12"/>
        <v>0</v>
      </c>
      <c r="O289" s="126">
        <v>634</v>
      </c>
      <c r="P289" t="b">
        <f t="shared" si="13"/>
        <v>0</v>
      </c>
    </row>
    <row r="290" spans="13:16">
      <c r="M290" s="128" t="s">
        <v>2520</v>
      </c>
      <c r="N290" t="b">
        <f t="shared" si="12"/>
        <v>1</v>
      </c>
      <c r="O290" s="128" t="s">
        <v>2520</v>
      </c>
      <c r="P290" t="b">
        <f t="shared" si="13"/>
        <v>1</v>
      </c>
    </row>
    <row r="291" spans="13:16">
      <c r="M291" s="126">
        <v>467</v>
      </c>
      <c r="N291" t="b">
        <f t="shared" si="12"/>
        <v>0</v>
      </c>
      <c r="O291" s="126">
        <v>201</v>
      </c>
      <c r="P291" t="b">
        <f t="shared" si="13"/>
        <v>0</v>
      </c>
    </row>
    <row r="292" spans="13:16">
      <c r="M292" s="126">
        <v>766</v>
      </c>
      <c r="N292" t="b">
        <f t="shared" si="12"/>
        <v>0</v>
      </c>
      <c r="O292" s="126">
        <v>174</v>
      </c>
      <c r="P292" t="b">
        <f t="shared" si="13"/>
        <v>0</v>
      </c>
    </row>
    <row r="293" spans="13:16">
      <c r="M293" s="132">
        <v>430</v>
      </c>
      <c r="N293" t="b">
        <f t="shared" si="12"/>
        <v>0</v>
      </c>
      <c r="O293" s="126">
        <v>261</v>
      </c>
      <c r="P293" t="b">
        <f t="shared" si="13"/>
        <v>0</v>
      </c>
    </row>
    <row r="294" spans="13:16">
      <c r="M294" s="126">
        <v>174</v>
      </c>
      <c r="N294" t="b">
        <f t="shared" si="12"/>
        <v>0</v>
      </c>
      <c r="O294" s="126">
        <v>203</v>
      </c>
      <c r="P294" t="b">
        <f t="shared" si="13"/>
        <v>0</v>
      </c>
    </row>
    <row r="295" spans="13:16">
      <c r="M295" s="126">
        <v>714</v>
      </c>
      <c r="N295" t="b">
        <f t="shared" si="12"/>
        <v>0</v>
      </c>
      <c r="O295" s="126">
        <v>191</v>
      </c>
      <c r="P295" t="b">
        <f t="shared" si="13"/>
        <v>0</v>
      </c>
    </row>
    <row r="296" spans="13:16">
      <c r="M296" s="126">
        <v>726</v>
      </c>
      <c r="N296" t="b">
        <f t="shared" si="12"/>
        <v>0</v>
      </c>
      <c r="O296" s="126">
        <v>160</v>
      </c>
      <c r="P296" t="b">
        <f t="shared" si="13"/>
        <v>0</v>
      </c>
    </row>
    <row r="297" spans="13:16">
      <c r="M297" s="126">
        <v>866</v>
      </c>
      <c r="N297" t="b">
        <f t="shared" si="12"/>
        <v>0</v>
      </c>
      <c r="O297" s="126">
        <v>275</v>
      </c>
      <c r="P297" t="b">
        <f t="shared" si="13"/>
        <v>0</v>
      </c>
    </row>
    <row r="298" spans="13:16">
      <c r="M298" s="126">
        <v>705</v>
      </c>
      <c r="N298" t="b">
        <f t="shared" si="12"/>
        <v>0</v>
      </c>
      <c r="O298" s="126">
        <v>657</v>
      </c>
      <c r="P298" t="b">
        <f t="shared" si="13"/>
        <v>0</v>
      </c>
    </row>
    <row r="299" spans="13:16">
      <c r="M299" s="126">
        <v>601</v>
      </c>
      <c r="N299" t="b">
        <f t="shared" si="12"/>
        <v>0</v>
      </c>
      <c r="O299" s="126">
        <v>306</v>
      </c>
      <c r="P299" t="b">
        <f t="shared" si="13"/>
        <v>0</v>
      </c>
    </row>
    <row r="300" spans="13:16">
      <c r="M300" s="126" t="s">
        <v>2057</v>
      </c>
      <c r="N300" t="b">
        <f t="shared" si="12"/>
        <v>1</v>
      </c>
      <c r="O300" s="126" t="s">
        <v>2057</v>
      </c>
      <c r="P300" t="b">
        <f t="shared" si="13"/>
        <v>1</v>
      </c>
    </row>
    <row r="301" spans="13:16">
      <c r="M301" s="126">
        <v>157</v>
      </c>
      <c r="N301" t="b">
        <f t="shared" si="12"/>
        <v>0</v>
      </c>
      <c r="O301" s="126">
        <v>377</v>
      </c>
      <c r="P301" t="b">
        <f t="shared" si="13"/>
        <v>0</v>
      </c>
    </row>
    <row r="302" spans="13:16">
      <c r="M302" s="126">
        <v>226</v>
      </c>
      <c r="N302" t="b">
        <f t="shared" si="12"/>
        <v>0</v>
      </c>
      <c r="O302" s="126">
        <v>61</v>
      </c>
      <c r="P302" t="b">
        <f t="shared" si="13"/>
        <v>0</v>
      </c>
    </row>
    <row r="303" spans="13:16">
      <c r="M303" s="126">
        <v>855</v>
      </c>
      <c r="N303" t="b">
        <f t="shared" si="12"/>
        <v>0</v>
      </c>
      <c r="O303" s="132">
        <v>620</v>
      </c>
      <c r="P303" t="b">
        <f t="shared" si="13"/>
        <v>0</v>
      </c>
    </row>
    <row r="304" spans="13:16">
      <c r="M304" s="126">
        <v>413</v>
      </c>
      <c r="N304" t="b">
        <f t="shared" si="12"/>
        <v>0</v>
      </c>
      <c r="O304" s="126">
        <v>366</v>
      </c>
      <c r="P304" t="b">
        <f t="shared" si="13"/>
        <v>0</v>
      </c>
    </row>
    <row r="305" spans="13:16">
      <c r="M305" s="126">
        <v>370</v>
      </c>
      <c r="N305" t="b">
        <f t="shared" si="12"/>
        <v>0</v>
      </c>
      <c r="O305" s="126">
        <v>610</v>
      </c>
      <c r="P305" t="b">
        <f t="shared" si="13"/>
        <v>0</v>
      </c>
    </row>
    <row r="306" spans="13:16">
      <c r="M306" s="126">
        <v>879</v>
      </c>
      <c r="N306" t="b">
        <f t="shared" si="12"/>
        <v>0</v>
      </c>
      <c r="O306" s="126">
        <v>614</v>
      </c>
      <c r="P306" t="b">
        <f t="shared" si="13"/>
        <v>0</v>
      </c>
    </row>
    <row r="307" spans="13:16">
      <c r="M307" s="126">
        <v>854</v>
      </c>
      <c r="N307" t="b">
        <f t="shared" si="12"/>
        <v>0</v>
      </c>
      <c r="O307" s="126">
        <v>720</v>
      </c>
      <c r="P307" t="b">
        <f t="shared" si="13"/>
        <v>0</v>
      </c>
    </row>
    <row r="308" spans="13:16">
      <c r="M308" s="126" t="s">
        <v>2057</v>
      </c>
      <c r="N308" t="b">
        <f t="shared" si="12"/>
        <v>1</v>
      </c>
      <c r="O308" s="126" t="s">
        <v>2057</v>
      </c>
      <c r="P308" t="b">
        <f t="shared" si="13"/>
        <v>1</v>
      </c>
    </row>
    <row r="309" spans="13:16">
      <c r="M309" s="126">
        <v>788</v>
      </c>
      <c r="N309" t="b">
        <f t="shared" si="12"/>
        <v>0</v>
      </c>
      <c r="O309" s="126">
        <v>643</v>
      </c>
      <c r="P309" t="b">
        <f t="shared" si="13"/>
        <v>0</v>
      </c>
    </row>
    <row r="310" spans="13:16">
      <c r="M310" s="126">
        <v>91</v>
      </c>
      <c r="N310" t="b">
        <f t="shared" si="12"/>
        <v>0</v>
      </c>
      <c r="O310" s="126">
        <v>277</v>
      </c>
      <c r="P310" t="b">
        <f t="shared" si="13"/>
        <v>0</v>
      </c>
    </row>
    <row r="311" spans="13:16">
      <c r="M311" s="126">
        <v>364</v>
      </c>
      <c r="N311" t="b">
        <f t="shared" si="12"/>
        <v>0</v>
      </c>
      <c r="O311" s="126">
        <v>197</v>
      </c>
      <c r="P311" t="b">
        <f t="shared" si="13"/>
        <v>0</v>
      </c>
    </row>
    <row r="312" spans="13:16">
      <c r="M312" s="126">
        <v>862</v>
      </c>
      <c r="N312" t="b">
        <f t="shared" si="12"/>
        <v>0</v>
      </c>
      <c r="O312" s="126">
        <v>601</v>
      </c>
      <c r="P312" t="b">
        <f t="shared" si="13"/>
        <v>0</v>
      </c>
    </row>
    <row r="313" spans="13:16">
      <c r="M313" s="126">
        <v>330</v>
      </c>
      <c r="N313" t="b">
        <f t="shared" si="12"/>
        <v>0</v>
      </c>
      <c r="O313" s="126">
        <v>220</v>
      </c>
      <c r="P313" t="b">
        <f t="shared" si="13"/>
        <v>0</v>
      </c>
    </row>
    <row r="314" spans="13:16">
      <c r="M314" s="126">
        <v>596</v>
      </c>
      <c r="N314" t="b">
        <f t="shared" si="12"/>
        <v>0</v>
      </c>
      <c r="O314" s="126">
        <v>659</v>
      </c>
      <c r="P314" t="b">
        <f t="shared" si="13"/>
        <v>0</v>
      </c>
    </row>
    <row r="315" spans="13:16">
      <c r="M315" s="126">
        <v>380</v>
      </c>
      <c r="N315" t="b">
        <f t="shared" si="12"/>
        <v>0</v>
      </c>
      <c r="O315" s="132">
        <v>619</v>
      </c>
      <c r="P315" t="b">
        <f t="shared" si="13"/>
        <v>0</v>
      </c>
    </row>
    <row r="316" spans="13:16">
      <c r="M316" s="126">
        <v>872</v>
      </c>
      <c r="N316" t="b">
        <f t="shared" si="12"/>
        <v>0</v>
      </c>
      <c r="O316" s="126">
        <v>106</v>
      </c>
      <c r="P316" t="b">
        <f t="shared" si="13"/>
        <v>0</v>
      </c>
    </row>
    <row r="317" spans="13:16">
      <c r="M317" s="126" t="s">
        <v>2057</v>
      </c>
      <c r="N317" t="b">
        <f t="shared" si="12"/>
        <v>1</v>
      </c>
      <c r="O317" s="126" t="s">
        <v>2057</v>
      </c>
      <c r="P317" t="b">
        <f t="shared" si="13"/>
        <v>1</v>
      </c>
    </row>
    <row r="318" spans="13:16">
      <c r="M318" s="126">
        <v>844</v>
      </c>
      <c r="N318" t="b">
        <f t="shared" si="12"/>
        <v>0</v>
      </c>
      <c r="O318" s="126">
        <v>233</v>
      </c>
      <c r="P318" t="b">
        <f t="shared" si="13"/>
        <v>0</v>
      </c>
    </row>
    <row r="319" spans="13:16">
      <c r="M319" s="126">
        <v>372</v>
      </c>
      <c r="N319" t="b">
        <f t="shared" si="12"/>
        <v>0</v>
      </c>
      <c r="O319" s="126">
        <v>698</v>
      </c>
      <c r="P319" t="b">
        <f t="shared" si="13"/>
        <v>0</v>
      </c>
    </row>
    <row r="320" spans="13:16">
      <c r="M320" s="126">
        <v>3</v>
      </c>
      <c r="N320" t="b">
        <f t="shared" si="12"/>
        <v>0</v>
      </c>
      <c r="O320" s="126">
        <v>47</v>
      </c>
      <c r="P320" t="b">
        <f t="shared" si="13"/>
        <v>0</v>
      </c>
    </row>
    <row r="321" spans="13:16">
      <c r="M321" s="126">
        <v>25</v>
      </c>
      <c r="N321" t="b">
        <f t="shared" si="12"/>
        <v>0</v>
      </c>
      <c r="O321" s="126">
        <v>707</v>
      </c>
      <c r="P321" t="b">
        <f t="shared" si="13"/>
        <v>0</v>
      </c>
    </row>
    <row r="322" spans="13:16">
      <c r="M322" s="126" t="s">
        <v>2057</v>
      </c>
      <c r="N322" t="b">
        <f t="shared" si="12"/>
        <v>1</v>
      </c>
      <c r="O322" s="126" t="s">
        <v>2057</v>
      </c>
      <c r="P322" t="b">
        <f t="shared" si="13"/>
        <v>1</v>
      </c>
    </row>
    <row r="323" spans="13:16">
      <c r="M323" s="126">
        <v>187</v>
      </c>
      <c r="N323" t="b">
        <f t="shared" si="12"/>
        <v>0</v>
      </c>
      <c r="O323" s="126">
        <v>641</v>
      </c>
      <c r="P323" t="b">
        <f t="shared" si="13"/>
        <v>0</v>
      </c>
    </row>
    <row r="324" spans="13:16">
      <c r="M324" s="126">
        <v>398</v>
      </c>
      <c r="N324" t="b">
        <f t="shared" ref="N324:N387" si="14">COUNTIF($M$4:$M$443, M324)&gt;1</f>
        <v>0</v>
      </c>
      <c r="O324" s="126">
        <v>245</v>
      </c>
      <c r="P324" t="b">
        <f t="shared" si="13"/>
        <v>0</v>
      </c>
    </row>
    <row r="325" spans="13:16">
      <c r="M325" s="168">
        <v>120</v>
      </c>
      <c r="N325" t="b">
        <f t="shared" si="14"/>
        <v>1</v>
      </c>
      <c r="O325" s="126">
        <v>714</v>
      </c>
      <c r="P325" t="b">
        <f t="shared" ref="P325:P388" si="15">COUNTIF($O$4:$O$443, O325)&gt;1</f>
        <v>0</v>
      </c>
    </row>
    <row r="326" spans="13:16">
      <c r="M326" s="126">
        <v>145</v>
      </c>
      <c r="N326" t="b">
        <f t="shared" si="14"/>
        <v>0</v>
      </c>
      <c r="O326" s="126">
        <v>701</v>
      </c>
      <c r="P326" t="b">
        <f t="shared" si="15"/>
        <v>0</v>
      </c>
    </row>
    <row r="327" spans="13:16">
      <c r="M327" s="126">
        <v>76</v>
      </c>
      <c r="N327" t="b">
        <f t="shared" si="14"/>
        <v>0</v>
      </c>
      <c r="O327" s="167">
        <v>365</v>
      </c>
      <c r="P327" t="b">
        <f t="shared" si="15"/>
        <v>0</v>
      </c>
    </row>
    <row r="328" spans="13:16">
      <c r="M328" s="126">
        <v>57</v>
      </c>
      <c r="N328" t="b">
        <f t="shared" si="14"/>
        <v>0</v>
      </c>
      <c r="O328" s="126">
        <v>212</v>
      </c>
      <c r="P328" t="b">
        <f t="shared" si="15"/>
        <v>0</v>
      </c>
    </row>
    <row r="329" spans="13:16">
      <c r="M329" s="126">
        <v>167</v>
      </c>
      <c r="N329" t="b">
        <f t="shared" si="14"/>
        <v>0</v>
      </c>
      <c r="O329" s="126">
        <v>66</v>
      </c>
      <c r="P329" t="b">
        <f t="shared" si="15"/>
        <v>0</v>
      </c>
    </row>
    <row r="330" spans="13:16">
      <c r="M330" s="126">
        <v>208</v>
      </c>
      <c r="N330" t="b">
        <f t="shared" si="14"/>
        <v>0</v>
      </c>
      <c r="O330" s="126">
        <v>347</v>
      </c>
      <c r="P330" t="b">
        <f t="shared" si="15"/>
        <v>0</v>
      </c>
    </row>
    <row r="331" spans="13:16">
      <c r="M331" s="126">
        <v>62</v>
      </c>
      <c r="N331" t="b">
        <f t="shared" si="14"/>
        <v>0</v>
      </c>
      <c r="O331" s="126">
        <v>206</v>
      </c>
      <c r="P331" t="b">
        <f t="shared" si="15"/>
        <v>0</v>
      </c>
    </row>
    <row r="332" spans="13:16">
      <c r="M332" s="126">
        <v>102</v>
      </c>
      <c r="N332" t="b">
        <f t="shared" si="14"/>
        <v>0</v>
      </c>
      <c r="O332" s="126">
        <v>299</v>
      </c>
      <c r="P332" t="b">
        <f t="shared" si="15"/>
        <v>0</v>
      </c>
    </row>
    <row r="333" spans="13:16">
      <c r="M333" s="126">
        <v>265</v>
      </c>
      <c r="N333" t="b">
        <f t="shared" si="14"/>
        <v>0</v>
      </c>
      <c r="O333" s="126">
        <v>636</v>
      </c>
      <c r="P333" t="b">
        <f t="shared" si="15"/>
        <v>0</v>
      </c>
    </row>
    <row r="334" spans="13:16">
      <c r="M334" s="126">
        <v>455</v>
      </c>
      <c r="N334" t="b">
        <f t="shared" si="14"/>
        <v>0</v>
      </c>
      <c r="O334" s="126">
        <v>239</v>
      </c>
      <c r="P334" t="b">
        <f t="shared" si="15"/>
        <v>0</v>
      </c>
    </row>
    <row r="335" spans="13:16">
      <c r="M335" s="127" t="s">
        <v>2057</v>
      </c>
      <c r="N335" t="b">
        <f t="shared" si="14"/>
        <v>1</v>
      </c>
      <c r="O335" s="127" t="s">
        <v>2057</v>
      </c>
      <c r="P335" t="b">
        <f t="shared" si="15"/>
        <v>1</v>
      </c>
    </row>
    <row r="336" spans="13:16">
      <c r="M336" s="126">
        <v>490</v>
      </c>
      <c r="N336" t="b">
        <f t="shared" si="14"/>
        <v>0</v>
      </c>
      <c r="O336" s="126">
        <v>313</v>
      </c>
      <c r="P336" t="b">
        <f t="shared" si="15"/>
        <v>0</v>
      </c>
    </row>
    <row r="337" spans="13:16">
      <c r="M337" s="126">
        <v>650</v>
      </c>
      <c r="N337" t="b">
        <f t="shared" si="14"/>
        <v>0</v>
      </c>
      <c r="O337" s="126">
        <v>247</v>
      </c>
      <c r="P337" t="b">
        <f t="shared" si="15"/>
        <v>0</v>
      </c>
    </row>
    <row r="338" spans="13:16">
      <c r="M338" s="126">
        <v>873</v>
      </c>
      <c r="N338" t="b">
        <f t="shared" si="14"/>
        <v>0</v>
      </c>
      <c r="O338" s="126">
        <v>671</v>
      </c>
      <c r="P338" t="b">
        <f t="shared" si="15"/>
        <v>0</v>
      </c>
    </row>
    <row r="339" spans="13:16">
      <c r="M339" s="126">
        <v>206</v>
      </c>
      <c r="N339" t="b">
        <f t="shared" si="14"/>
        <v>0</v>
      </c>
      <c r="O339" s="126">
        <v>638</v>
      </c>
      <c r="P339" t="b">
        <f t="shared" si="15"/>
        <v>0</v>
      </c>
    </row>
    <row r="340" spans="13:16">
      <c r="M340" s="126">
        <v>163</v>
      </c>
      <c r="N340" t="b">
        <f t="shared" si="14"/>
        <v>0</v>
      </c>
      <c r="O340" s="126">
        <v>719</v>
      </c>
      <c r="P340" t="b">
        <f t="shared" si="15"/>
        <v>0</v>
      </c>
    </row>
    <row r="341" spans="13:16">
      <c r="M341" s="126">
        <v>83</v>
      </c>
      <c r="N341" t="b">
        <f t="shared" si="14"/>
        <v>0</v>
      </c>
      <c r="O341" s="126">
        <v>173</v>
      </c>
      <c r="P341" t="b">
        <f t="shared" si="15"/>
        <v>0</v>
      </c>
    </row>
    <row r="342" spans="13:16">
      <c r="M342" s="126">
        <v>159</v>
      </c>
      <c r="N342" t="b">
        <f t="shared" si="14"/>
        <v>0</v>
      </c>
      <c r="O342" s="126">
        <v>373</v>
      </c>
      <c r="P342" t="b">
        <f t="shared" si="15"/>
        <v>0</v>
      </c>
    </row>
    <row r="343" spans="13:16">
      <c r="M343" s="127" t="s">
        <v>2057</v>
      </c>
      <c r="N343" t="b">
        <f t="shared" si="14"/>
        <v>1</v>
      </c>
      <c r="O343" s="127" t="s">
        <v>2057</v>
      </c>
      <c r="P343" t="b">
        <f t="shared" si="15"/>
        <v>1</v>
      </c>
    </row>
    <row r="344" spans="13:16">
      <c r="M344" s="126">
        <v>16</v>
      </c>
      <c r="N344" t="b">
        <f t="shared" si="14"/>
        <v>0</v>
      </c>
      <c r="O344" s="126">
        <v>374</v>
      </c>
      <c r="P344" t="b">
        <f t="shared" si="15"/>
        <v>0</v>
      </c>
    </row>
    <row r="345" spans="13:16">
      <c r="M345" s="126">
        <v>109</v>
      </c>
      <c r="N345" t="b">
        <f t="shared" si="14"/>
        <v>0</v>
      </c>
      <c r="O345" s="126">
        <v>388</v>
      </c>
      <c r="P345" t="b">
        <f t="shared" si="15"/>
        <v>0</v>
      </c>
    </row>
    <row r="346" spans="13:16">
      <c r="M346" s="126">
        <v>344</v>
      </c>
      <c r="N346" t="b">
        <f t="shared" si="14"/>
        <v>0</v>
      </c>
      <c r="O346" s="126">
        <v>281</v>
      </c>
      <c r="P346" t="b">
        <f t="shared" si="15"/>
        <v>0</v>
      </c>
    </row>
    <row r="347" spans="13:16">
      <c r="M347" s="126">
        <v>221</v>
      </c>
      <c r="N347" t="b">
        <f t="shared" si="14"/>
        <v>0</v>
      </c>
      <c r="O347" s="126">
        <v>443</v>
      </c>
      <c r="P347" t="b">
        <f t="shared" si="15"/>
        <v>0</v>
      </c>
    </row>
    <row r="348" spans="13:16">
      <c r="M348" s="126">
        <v>757</v>
      </c>
      <c r="N348" t="b">
        <f t="shared" si="14"/>
        <v>0</v>
      </c>
      <c r="O348" s="126">
        <v>180</v>
      </c>
      <c r="P348" t="b">
        <f t="shared" si="15"/>
        <v>0</v>
      </c>
    </row>
    <row r="349" spans="13:16">
      <c r="M349" s="127" t="s">
        <v>2057</v>
      </c>
      <c r="N349" t="b">
        <f t="shared" si="14"/>
        <v>1</v>
      </c>
      <c r="O349" s="127" t="s">
        <v>2057</v>
      </c>
      <c r="P349" t="b">
        <f t="shared" si="15"/>
        <v>1</v>
      </c>
    </row>
    <row r="350" spans="13:16">
      <c r="M350" s="126">
        <v>96</v>
      </c>
      <c r="N350" t="b">
        <f t="shared" si="14"/>
        <v>0</v>
      </c>
      <c r="O350" s="126">
        <v>229</v>
      </c>
      <c r="P350" t="b">
        <f t="shared" si="15"/>
        <v>0</v>
      </c>
    </row>
    <row r="351" spans="13:16">
      <c r="M351" s="126">
        <v>134</v>
      </c>
      <c r="N351" t="b">
        <f t="shared" si="14"/>
        <v>0</v>
      </c>
      <c r="O351" s="126">
        <v>272</v>
      </c>
      <c r="P351" t="b">
        <f t="shared" si="15"/>
        <v>0</v>
      </c>
    </row>
    <row r="352" spans="13:16">
      <c r="M352" s="126">
        <v>671</v>
      </c>
      <c r="N352" t="b">
        <f t="shared" si="14"/>
        <v>0</v>
      </c>
      <c r="O352" s="126">
        <v>207</v>
      </c>
      <c r="P352" t="b">
        <f t="shared" si="15"/>
        <v>0</v>
      </c>
    </row>
    <row r="353" spans="13:16">
      <c r="M353" s="126">
        <v>400</v>
      </c>
      <c r="N353" t="b">
        <f t="shared" si="14"/>
        <v>0</v>
      </c>
      <c r="O353" s="126">
        <v>193</v>
      </c>
      <c r="P353" t="b">
        <f t="shared" si="15"/>
        <v>0</v>
      </c>
    </row>
    <row r="354" spans="13:16">
      <c r="M354" s="126">
        <v>48</v>
      </c>
      <c r="N354" t="b">
        <f t="shared" si="14"/>
        <v>0</v>
      </c>
      <c r="O354" s="126">
        <v>188</v>
      </c>
      <c r="P354" t="b">
        <f t="shared" si="15"/>
        <v>0</v>
      </c>
    </row>
    <row r="355" spans="13:16">
      <c r="M355" s="127" t="s">
        <v>2057</v>
      </c>
      <c r="N355" t="b">
        <f t="shared" si="14"/>
        <v>1</v>
      </c>
      <c r="O355" s="127" t="s">
        <v>2057</v>
      </c>
      <c r="P355" t="b">
        <f t="shared" si="15"/>
        <v>1</v>
      </c>
    </row>
    <row r="356" spans="13:16">
      <c r="M356" s="126">
        <v>210</v>
      </c>
      <c r="N356" t="b">
        <f t="shared" si="14"/>
        <v>0</v>
      </c>
      <c r="O356" s="126">
        <v>683</v>
      </c>
      <c r="P356" t="b">
        <f t="shared" si="15"/>
        <v>0</v>
      </c>
    </row>
    <row r="357" spans="13:16">
      <c r="M357" s="126">
        <v>40</v>
      </c>
      <c r="N357" t="b">
        <f t="shared" si="14"/>
        <v>0</v>
      </c>
      <c r="O357" s="126">
        <v>649</v>
      </c>
      <c r="P357" t="b">
        <f t="shared" si="15"/>
        <v>0</v>
      </c>
    </row>
    <row r="358" spans="13:16">
      <c r="M358" s="126">
        <v>517</v>
      </c>
      <c r="N358" t="b">
        <f t="shared" si="14"/>
        <v>0</v>
      </c>
      <c r="O358" s="126">
        <v>222</v>
      </c>
      <c r="P358" t="b">
        <f t="shared" si="15"/>
        <v>0</v>
      </c>
    </row>
    <row r="359" spans="13:16">
      <c r="M359" s="126">
        <v>67</v>
      </c>
      <c r="N359" t="b">
        <f t="shared" si="14"/>
        <v>0</v>
      </c>
      <c r="O359" s="126">
        <v>214</v>
      </c>
      <c r="P359" t="b">
        <f t="shared" si="15"/>
        <v>0</v>
      </c>
    </row>
    <row r="360" spans="13:16">
      <c r="M360" s="126">
        <v>335</v>
      </c>
      <c r="N360" t="b">
        <f t="shared" si="14"/>
        <v>0</v>
      </c>
      <c r="O360" s="126">
        <v>628</v>
      </c>
      <c r="P360" t="b">
        <f t="shared" si="15"/>
        <v>0</v>
      </c>
    </row>
    <row r="361" spans="13:16">
      <c r="M361" s="126">
        <v>484</v>
      </c>
      <c r="N361" t="b">
        <f t="shared" si="14"/>
        <v>0</v>
      </c>
      <c r="O361" s="126">
        <v>198</v>
      </c>
      <c r="P361" t="b">
        <f t="shared" si="15"/>
        <v>0</v>
      </c>
    </row>
    <row r="362" spans="13:16">
      <c r="M362" s="126">
        <v>868</v>
      </c>
      <c r="N362" t="b">
        <f t="shared" si="14"/>
        <v>0</v>
      </c>
      <c r="O362" s="126">
        <v>706</v>
      </c>
      <c r="P362" t="b">
        <f t="shared" si="15"/>
        <v>0</v>
      </c>
    </row>
    <row r="363" spans="13:16">
      <c r="M363" s="126">
        <v>792</v>
      </c>
      <c r="N363" t="b">
        <f t="shared" si="14"/>
        <v>0</v>
      </c>
      <c r="O363" s="126">
        <v>710</v>
      </c>
      <c r="P363" t="b">
        <f t="shared" si="15"/>
        <v>0</v>
      </c>
    </row>
    <row r="364" spans="13:16">
      <c r="M364" s="127" t="s">
        <v>2057</v>
      </c>
      <c r="N364" t="b">
        <f t="shared" si="14"/>
        <v>1</v>
      </c>
      <c r="O364" s="127" t="s">
        <v>2057</v>
      </c>
      <c r="P364" t="b">
        <f t="shared" si="15"/>
        <v>1</v>
      </c>
    </row>
    <row r="365" spans="13:16">
      <c r="M365" s="126">
        <v>711</v>
      </c>
      <c r="N365" t="b">
        <f t="shared" si="14"/>
        <v>0</v>
      </c>
      <c r="O365" s="126">
        <v>626</v>
      </c>
      <c r="P365" t="b">
        <f t="shared" si="15"/>
        <v>0</v>
      </c>
    </row>
    <row r="366" spans="13:16">
      <c r="M366" s="126">
        <v>205</v>
      </c>
      <c r="N366" t="b">
        <f t="shared" si="14"/>
        <v>0</v>
      </c>
      <c r="O366" s="126">
        <v>195</v>
      </c>
      <c r="P366" t="b">
        <f t="shared" si="15"/>
        <v>0</v>
      </c>
    </row>
    <row r="367" spans="13:16">
      <c r="M367" s="126">
        <v>384</v>
      </c>
      <c r="N367" t="b">
        <f t="shared" si="14"/>
        <v>0</v>
      </c>
      <c r="O367" s="126">
        <v>295</v>
      </c>
      <c r="P367" t="b">
        <f t="shared" si="15"/>
        <v>0</v>
      </c>
    </row>
    <row r="368" spans="13:16">
      <c r="M368" s="132">
        <v>72</v>
      </c>
      <c r="N368" t="b">
        <f t="shared" si="14"/>
        <v>0</v>
      </c>
      <c r="O368" s="126">
        <v>609</v>
      </c>
      <c r="P368" t="b">
        <f t="shared" si="15"/>
        <v>0</v>
      </c>
    </row>
    <row r="369" spans="13:16">
      <c r="M369" s="126">
        <v>336</v>
      </c>
      <c r="N369" t="b">
        <f t="shared" si="14"/>
        <v>0</v>
      </c>
      <c r="O369" s="126">
        <v>292</v>
      </c>
      <c r="P369" t="b">
        <f t="shared" si="15"/>
        <v>0</v>
      </c>
    </row>
    <row r="370" spans="13:16">
      <c r="M370" s="126">
        <v>303</v>
      </c>
      <c r="N370" t="b">
        <f t="shared" si="14"/>
        <v>0</v>
      </c>
      <c r="O370" s="126">
        <v>243</v>
      </c>
      <c r="P370" t="b">
        <f t="shared" si="15"/>
        <v>0</v>
      </c>
    </row>
    <row r="371" spans="13:16">
      <c r="M371" s="126">
        <v>161</v>
      </c>
      <c r="N371" t="b">
        <f t="shared" si="14"/>
        <v>0</v>
      </c>
      <c r="O371" s="126">
        <v>422</v>
      </c>
      <c r="P371" t="b">
        <f t="shared" si="15"/>
        <v>0</v>
      </c>
    </row>
    <row r="372" spans="13:16">
      <c r="M372" s="126">
        <v>464</v>
      </c>
      <c r="N372" t="b">
        <f t="shared" si="14"/>
        <v>0</v>
      </c>
      <c r="O372" s="126">
        <v>664</v>
      </c>
      <c r="P372" t="b">
        <f t="shared" si="15"/>
        <v>0</v>
      </c>
    </row>
    <row r="373" spans="13:16">
      <c r="M373" s="126">
        <v>843</v>
      </c>
      <c r="N373" t="b">
        <f t="shared" si="14"/>
        <v>0</v>
      </c>
      <c r="O373" s="126">
        <v>316</v>
      </c>
      <c r="P373" t="b">
        <f t="shared" si="15"/>
        <v>0</v>
      </c>
    </row>
    <row r="374" spans="13:16">
      <c r="M374" s="126" t="s">
        <v>2057</v>
      </c>
      <c r="N374" t="b">
        <f t="shared" si="14"/>
        <v>1</v>
      </c>
      <c r="O374" s="126" t="s">
        <v>2057</v>
      </c>
      <c r="P374" t="b">
        <f t="shared" si="15"/>
        <v>1</v>
      </c>
    </row>
    <row r="375" spans="13:16">
      <c r="M375" s="126">
        <v>617</v>
      </c>
      <c r="N375" t="b">
        <f t="shared" si="14"/>
        <v>0</v>
      </c>
      <c r="O375" s="126">
        <v>635</v>
      </c>
      <c r="P375" t="b">
        <f t="shared" si="15"/>
        <v>0</v>
      </c>
    </row>
    <row r="376" spans="13:16">
      <c r="M376" s="126">
        <v>19</v>
      </c>
      <c r="N376" t="b">
        <f t="shared" si="14"/>
        <v>0</v>
      </c>
      <c r="O376" s="126">
        <v>651</v>
      </c>
      <c r="P376" t="b">
        <f t="shared" si="15"/>
        <v>0</v>
      </c>
    </row>
    <row r="377" spans="13:16">
      <c r="M377" s="126">
        <v>275</v>
      </c>
      <c r="N377" t="b">
        <f t="shared" si="14"/>
        <v>0</v>
      </c>
      <c r="O377" s="126">
        <v>367</v>
      </c>
      <c r="P377" t="b">
        <f t="shared" si="15"/>
        <v>0</v>
      </c>
    </row>
    <row r="378" spans="13:16">
      <c r="M378" s="126">
        <v>289</v>
      </c>
      <c r="N378" t="b">
        <f t="shared" si="14"/>
        <v>0</v>
      </c>
      <c r="O378" s="126">
        <v>617</v>
      </c>
      <c r="P378" t="b">
        <f t="shared" si="15"/>
        <v>0</v>
      </c>
    </row>
    <row r="379" spans="13:16">
      <c r="M379" s="126">
        <v>65</v>
      </c>
      <c r="N379" t="b">
        <f t="shared" si="14"/>
        <v>0</v>
      </c>
      <c r="O379" s="126">
        <v>84</v>
      </c>
      <c r="P379" t="b">
        <f t="shared" si="15"/>
        <v>0</v>
      </c>
    </row>
    <row r="380" spans="13:16">
      <c r="M380" s="126">
        <v>33</v>
      </c>
      <c r="N380" t="b">
        <f t="shared" si="14"/>
        <v>0</v>
      </c>
      <c r="O380" s="126">
        <v>248</v>
      </c>
      <c r="P380" t="b">
        <f t="shared" si="15"/>
        <v>0</v>
      </c>
    </row>
    <row r="381" spans="13:16">
      <c r="M381" s="126">
        <v>153</v>
      </c>
      <c r="N381" t="b">
        <f t="shared" si="14"/>
        <v>0</v>
      </c>
      <c r="O381" s="126">
        <v>238</v>
      </c>
      <c r="P381" t="b">
        <f t="shared" si="15"/>
        <v>0</v>
      </c>
    </row>
    <row r="382" spans="13:16">
      <c r="M382" s="126" t="s">
        <v>2057</v>
      </c>
      <c r="N382" t="b">
        <f t="shared" si="14"/>
        <v>1</v>
      </c>
      <c r="O382" s="126" t="s">
        <v>2057</v>
      </c>
      <c r="P382" t="b">
        <f t="shared" si="15"/>
        <v>1</v>
      </c>
    </row>
    <row r="383" spans="13:16">
      <c r="M383" s="126">
        <v>175</v>
      </c>
      <c r="N383" t="b">
        <f t="shared" si="14"/>
        <v>0</v>
      </c>
      <c r="O383" s="126">
        <v>350</v>
      </c>
      <c r="P383" t="b">
        <f t="shared" si="15"/>
        <v>0</v>
      </c>
    </row>
    <row r="384" spans="13:16">
      <c r="M384" s="126">
        <v>207</v>
      </c>
      <c r="N384" t="b">
        <f t="shared" si="14"/>
        <v>0</v>
      </c>
      <c r="O384" s="126">
        <v>314</v>
      </c>
      <c r="P384" t="b">
        <f t="shared" si="15"/>
        <v>0</v>
      </c>
    </row>
    <row r="385" spans="13:16">
      <c r="M385" s="126">
        <v>580</v>
      </c>
      <c r="N385" t="b">
        <f t="shared" si="14"/>
        <v>0</v>
      </c>
      <c r="O385" s="126">
        <v>425</v>
      </c>
      <c r="P385" t="b">
        <f t="shared" si="15"/>
        <v>0</v>
      </c>
    </row>
    <row r="386" spans="13:16">
      <c r="M386" s="126">
        <v>722</v>
      </c>
      <c r="N386" t="b">
        <f t="shared" si="14"/>
        <v>0</v>
      </c>
      <c r="O386" s="126">
        <v>267</v>
      </c>
      <c r="P386" t="b">
        <f t="shared" si="15"/>
        <v>0</v>
      </c>
    </row>
    <row r="387" spans="13:16">
      <c r="M387" s="126">
        <v>239</v>
      </c>
      <c r="N387" t="b">
        <f t="shared" si="14"/>
        <v>0</v>
      </c>
      <c r="O387" s="132">
        <v>211</v>
      </c>
      <c r="P387" t="b">
        <f t="shared" si="15"/>
        <v>0</v>
      </c>
    </row>
    <row r="388" spans="13:16">
      <c r="M388" s="126">
        <v>343</v>
      </c>
      <c r="N388" t="b">
        <f t="shared" ref="N388:N443" si="16">COUNTIF($M$4:$M$443, M388)&gt;1</f>
        <v>0</v>
      </c>
      <c r="O388" s="126">
        <v>310</v>
      </c>
      <c r="P388" t="b">
        <f t="shared" si="15"/>
        <v>0</v>
      </c>
    </row>
    <row r="389" spans="13:16">
      <c r="M389" s="126">
        <v>409</v>
      </c>
      <c r="N389" t="b">
        <f t="shared" si="16"/>
        <v>0</v>
      </c>
      <c r="O389" s="126">
        <v>269</v>
      </c>
      <c r="P389" t="b">
        <f t="shared" ref="P389:P443" si="17">COUNTIF($O$4:$O$443, O389)&gt;1</f>
        <v>0</v>
      </c>
    </row>
    <row r="390" spans="13:16">
      <c r="M390" s="126" t="s">
        <v>2057</v>
      </c>
      <c r="N390" t="b">
        <f t="shared" si="16"/>
        <v>1</v>
      </c>
      <c r="O390" s="126" t="s">
        <v>2057</v>
      </c>
      <c r="P390" t="b">
        <f t="shared" si="17"/>
        <v>1</v>
      </c>
    </row>
    <row r="391" spans="13:16">
      <c r="M391" s="126">
        <v>304</v>
      </c>
      <c r="N391" t="b">
        <f t="shared" si="16"/>
        <v>0</v>
      </c>
      <c r="O391" s="126">
        <v>413</v>
      </c>
      <c r="P391" t="b">
        <f t="shared" si="17"/>
        <v>0</v>
      </c>
    </row>
    <row r="392" spans="13:16">
      <c r="M392" s="126">
        <v>135</v>
      </c>
      <c r="N392" t="b">
        <f t="shared" si="16"/>
        <v>0</v>
      </c>
      <c r="O392" s="126">
        <v>80</v>
      </c>
      <c r="P392" t="b">
        <f t="shared" si="17"/>
        <v>0</v>
      </c>
    </row>
    <row r="393" spans="13:16">
      <c r="M393" s="126">
        <v>515</v>
      </c>
      <c r="N393" t="b">
        <f t="shared" si="16"/>
        <v>0</v>
      </c>
      <c r="O393" s="168">
        <v>208</v>
      </c>
      <c r="P393" t="b">
        <f t="shared" si="17"/>
        <v>1</v>
      </c>
    </row>
    <row r="394" spans="13:16">
      <c r="M394" s="126">
        <v>348</v>
      </c>
      <c r="N394" t="b">
        <f t="shared" si="16"/>
        <v>0</v>
      </c>
      <c r="O394" s="126">
        <v>633</v>
      </c>
      <c r="P394" t="b">
        <f t="shared" si="17"/>
        <v>0</v>
      </c>
    </row>
    <row r="395" spans="13:16">
      <c r="M395" s="127" t="s">
        <v>2057</v>
      </c>
      <c r="N395" t="b">
        <f t="shared" si="16"/>
        <v>1</v>
      </c>
      <c r="O395" s="127" t="s">
        <v>2057</v>
      </c>
      <c r="P395" t="b">
        <f t="shared" si="17"/>
        <v>1</v>
      </c>
    </row>
    <row r="396" spans="13:16">
      <c r="M396" s="126">
        <v>307</v>
      </c>
      <c r="N396" t="b">
        <f t="shared" si="16"/>
        <v>0</v>
      </c>
      <c r="O396" s="126">
        <v>473</v>
      </c>
      <c r="P396" t="b">
        <f t="shared" si="17"/>
        <v>0</v>
      </c>
    </row>
    <row r="397" spans="13:16">
      <c r="M397" s="126">
        <v>155</v>
      </c>
      <c r="N397" t="b">
        <f t="shared" si="16"/>
        <v>0</v>
      </c>
      <c r="O397" s="126">
        <v>702</v>
      </c>
      <c r="P397" t="b">
        <f t="shared" si="17"/>
        <v>0</v>
      </c>
    </row>
    <row r="398" spans="13:16">
      <c r="M398" s="126">
        <v>719</v>
      </c>
      <c r="N398" t="b">
        <f t="shared" si="16"/>
        <v>0</v>
      </c>
      <c r="O398" s="126">
        <v>175</v>
      </c>
      <c r="P398" t="b">
        <f t="shared" si="17"/>
        <v>0</v>
      </c>
    </row>
    <row r="399" spans="13:16">
      <c r="M399" s="126">
        <v>323</v>
      </c>
      <c r="N399" t="b">
        <f t="shared" si="16"/>
        <v>0</v>
      </c>
      <c r="O399" s="126">
        <v>332</v>
      </c>
      <c r="P399" t="b">
        <f t="shared" si="17"/>
        <v>0</v>
      </c>
    </row>
    <row r="400" spans="13:16">
      <c r="M400" s="126">
        <v>14</v>
      </c>
      <c r="N400" t="b">
        <f t="shared" si="16"/>
        <v>0</v>
      </c>
      <c r="O400" s="126">
        <v>279</v>
      </c>
      <c r="P400" t="b">
        <f t="shared" si="17"/>
        <v>0</v>
      </c>
    </row>
    <row r="401" spans="13:16">
      <c r="M401" s="126">
        <v>410</v>
      </c>
      <c r="N401" t="b">
        <f t="shared" si="16"/>
        <v>0</v>
      </c>
      <c r="O401" s="126">
        <v>718</v>
      </c>
      <c r="P401" t="b">
        <f t="shared" si="17"/>
        <v>0</v>
      </c>
    </row>
    <row r="402" spans="13:16">
      <c r="M402" s="126">
        <v>78</v>
      </c>
      <c r="N402" t="b">
        <f t="shared" si="16"/>
        <v>0</v>
      </c>
      <c r="O402" s="126">
        <v>640</v>
      </c>
      <c r="P402" t="b">
        <f t="shared" si="17"/>
        <v>0</v>
      </c>
    </row>
    <row r="403" spans="13:16">
      <c r="M403" s="126">
        <v>422</v>
      </c>
      <c r="N403" t="b">
        <f t="shared" si="16"/>
        <v>0</v>
      </c>
      <c r="O403" s="126">
        <v>669</v>
      </c>
      <c r="P403" t="b">
        <f t="shared" si="17"/>
        <v>0</v>
      </c>
    </row>
    <row r="404" spans="13:16">
      <c r="M404" s="126">
        <v>870</v>
      </c>
      <c r="N404" t="b">
        <f t="shared" si="16"/>
        <v>0</v>
      </c>
      <c r="O404" s="126">
        <v>170</v>
      </c>
      <c r="P404" t="b">
        <f t="shared" si="17"/>
        <v>0</v>
      </c>
    </row>
    <row r="405" spans="13:16">
      <c r="M405" s="126">
        <v>136</v>
      </c>
      <c r="N405" t="b">
        <f t="shared" si="16"/>
        <v>0</v>
      </c>
      <c r="O405" s="126">
        <v>697</v>
      </c>
      <c r="P405" t="b">
        <f t="shared" si="17"/>
        <v>0</v>
      </c>
    </row>
    <row r="406" spans="13:16">
      <c r="M406" s="127" t="s">
        <v>2057</v>
      </c>
      <c r="N406" t="b">
        <f t="shared" si="16"/>
        <v>1</v>
      </c>
      <c r="O406" s="127" t="s">
        <v>2057</v>
      </c>
      <c r="P406" t="b">
        <f t="shared" si="17"/>
        <v>1</v>
      </c>
    </row>
    <row r="407" spans="13:16">
      <c r="M407" s="126">
        <v>266</v>
      </c>
      <c r="N407" t="b">
        <f t="shared" si="16"/>
        <v>0</v>
      </c>
      <c r="O407" s="126">
        <v>674</v>
      </c>
      <c r="P407" t="b">
        <f t="shared" si="17"/>
        <v>0</v>
      </c>
    </row>
    <row r="408" spans="13:16">
      <c r="M408" s="126">
        <v>165</v>
      </c>
      <c r="N408" t="b">
        <f t="shared" si="16"/>
        <v>0</v>
      </c>
      <c r="O408" s="126">
        <v>607</v>
      </c>
      <c r="P408" t="b">
        <f t="shared" si="17"/>
        <v>0</v>
      </c>
    </row>
    <row r="409" spans="13:16">
      <c r="M409" s="126">
        <v>22</v>
      </c>
      <c r="N409" t="b">
        <f t="shared" si="16"/>
        <v>0</v>
      </c>
      <c r="O409" s="126">
        <v>629</v>
      </c>
      <c r="P409" t="b">
        <f t="shared" si="17"/>
        <v>0</v>
      </c>
    </row>
    <row r="410" spans="13:16">
      <c r="M410" s="126">
        <v>371</v>
      </c>
      <c r="N410" t="b">
        <f t="shared" si="16"/>
        <v>0</v>
      </c>
      <c r="O410" s="126">
        <v>679</v>
      </c>
      <c r="P410" t="b">
        <f t="shared" si="17"/>
        <v>0</v>
      </c>
    </row>
    <row r="411" spans="13:16">
      <c r="M411" s="126">
        <v>185</v>
      </c>
      <c r="N411" t="b">
        <f t="shared" si="16"/>
        <v>0</v>
      </c>
      <c r="O411" s="126">
        <v>682</v>
      </c>
      <c r="P411" t="b">
        <f t="shared" si="17"/>
        <v>0</v>
      </c>
    </row>
    <row r="412" spans="13:16">
      <c r="M412" s="126">
        <v>301</v>
      </c>
      <c r="N412" t="b">
        <f t="shared" si="16"/>
        <v>0</v>
      </c>
      <c r="O412" s="126">
        <v>693</v>
      </c>
      <c r="P412" t="b">
        <f t="shared" si="17"/>
        <v>0</v>
      </c>
    </row>
    <row r="413" spans="13:16">
      <c r="M413" s="126">
        <v>466</v>
      </c>
      <c r="N413" t="b">
        <f t="shared" si="16"/>
        <v>0</v>
      </c>
      <c r="O413" s="126">
        <v>605</v>
      </c>
      <c r="P413" t="b">
        <f t="shared" si="17"/>
        <v>0</v>
      </c>
    </row>
    <row r="414" spans="13:16">
      <c r="M414" s="168">
        <v>32</v>
      </c>
      <c r="N414" t="b">
        <f t="shared" si="16"/>
        <v>1</v>
      </c>
      <c r="O414" s="126">
        <v>240</v>
      </c>
      <c r="P414" t="b">
        <f t="shared" si="17"/>
        <v>0</v>
      </c>
    </row>
    <row r="415" spans="13:16">
      <c r="M415" s="126" t="s">
        <v>2057</v>
      </c>
      <c r="N415" t="b">
        <f t="shared" si="16"/>
        <v>1</v>
      </c>
      <c r="O415" s="126" t="s">
        <v>2057</v>
      </c>
      <c r="P415" t="b">
        <f t="shared" si="17"/>
        <v>1</v>
      </c>
    </row>
    <row r="416" spans="13:16">
      <c r="M416" s="126">
        <v>45</v>
      </c>
      <c r="N416" t="b">
        <f t="shared" si="16"/>
        <v>0</v>
      </c>
      <c r="O416" s="126">
        <v>623</v>
      </c>
      <c r="P416" t="b">
        <f t="shared" si="17"/>
        <v>0</v>
      </c>
    </row>
    <row r="417" spans="13:16">
      <c r="M417" s="126">
        <v>90</v>
      </c>
      <c r="N417" t="b">
        <f t="shared" si="16"/>
        <v>0</v>
      </c>
      <c r="O417" s="126">
        <v>611</v>
      </c>
      <c r="P417" t="b">
        <f t="shared" si="17"/>
        <v>0</v>
      </c>
    </row>
    <row r="418" spans="13:16">
      <c r="M418" s="126">
        <v>338</v>
      </c>
      <c r="N418" t="b">
        <f t="shared" si="16"/>
        <v>0</v>
      </c>
      <c r="O418" s="126">
        <v>645</v>
      </c>
      <c r="P418" t="b">
        <f t="shared" si="17"/>
        <v>0</v>
      </c>
    </row>
    <row r="419" spans="13:16">
      <c r="M419" s="126">
        <v>243</v>
      </c>
      <c r="N419" t="b">
        <f t="shared" si="16"/>
        <v>0</v>
      </c>
      <c r="O419" s="126">
        <v>709</v>
      </c>
      <c r="P419" t="b">
        <f t="shared" si="17"/>
        <v>0</v>
      </c>
    </row>
    <row r="420" spans="13:16">
      <c r="M420" s="126">
        <v>254</v>
      </c>
      <c r="N420" t="b">
        <f t="shared" si="16"/>
        <v>0</v>
      </c>
      <c r="O420" s="126">
        <v>131</v>
      </c>
      <c r="P420" t="b">
        <f t="shared" si="17"/>
        <v>0</v>
      </c>
    </row>
    <row r="421" spans="13:16">
      <c r="M421" s="126">
        <v>780</v>
      </c>
      <c r="N421" t="b">
        <f t="shared" si="16"/>
        <v>0</v>
      </c>
      <c r="O421" s="126">
        <v>711</v>
      </c>
      <c r="P421" t="b">
        <f t="shared" si="17"/>
        <v>0</v>
      </c>
    </row>
    <row r="422" spans="13:16">
      <c r="M422" s="126">
        <v>182</v>
      </c>
      <c r="N422" t="b">
        <f t="shared" si="16"/>
        <v>0</v>
      </c>
      <c r="O422" s="126">
        <v>236</v>
      </c>
      <c r="P422" t="b">
        <f t="shared" si="17"/>
        <v>0</v>
      </c>
    </row>
    <row r="423" spans="13:16">
      <c r="M423" s="126">
        <v>186</v>
      </c>
      <c r="N423" t="b">
        <f t="shared" si="16"/>
        <v>0</v>
      </c>
      <c r="O423" s="126">
        <v>205</v>
      </c>
      <c r="P423" t="b">
        <f t="shared" si="17"/>
        <v>0</v>
      </c>
    </row>
    <row r="424" spans="13:16">
      <c r="M424" s="126">
        <v>315</v>
      </c>
      <c r="N424" t="b">
        <f t="shared" si="16"/>
        <v>0</v>
      </c>
      <c r="O424" s="126">
        <v>665</v>
      </c>
      <c r="P424" t="b">
        <f t="shared" si="17"/>
        <v>0</v>
      </c>
    </row>
    <row r="425" spans="13:16">
      <c r="M425" s="126">
        <v>147</v>
      </c>
      <c r="N425" t="b">
        <f t="shared" si="16"/>
        <v>0</v>
      </c>
      <c r="O425" s="126">
        <v>224</v>
      </c>
      <c r="P425" t="b">
        <f t="shared" si="17"/>
        <v>0</v>
      </c>
    </row>
    <row r="426" spans="13:16">
      <c r="M426" s="126">
        <v>168</v>
      </c>
      <c r="N426" t="b">
        <f t="shared" si="16"/>
        <v>0</v>
      </c>
      <c r="O426" s="126">
        <v>621</v>
      </c>
      <c r="P426" t="b">
        <f t="shared" si="17"/>
        <v>0</v>
      </c>
    </row>
    <row r="427" spans="13:16">
      <c r="M427" s="126">
        <v>672</v>
      </c>
      <c r="N427" t="b">
        <f t="shared" si="16"/>
        <v>0</v>
      </c>
      <c r="O427" s="168">
        <v>208</v>
      </c>
      <c r="P427" t="b">
        <f t="shared" si="17"/>
        <v>1</v>
      </c>
    </row>
    <row r="428" spans="13:16">
      <c r="M428" s="126">
        <v>173</v>
      </c>
      <c r="N428" t="b">
        <f t="shared" si="16"/>
        <v>0</v>
      </c>
      <c r="O428" s="126">
        <v>637</v>
      </c>
      <c r="P428" t="b">
        <f t="shared" si="17"/>
        <v>0</v>
      </c>
    </row>
    <row r="429" spans="13:16">
      <c r="M429" s="126">
        <v>262</v>
      </c>
      <c r="N429" t="b">
        <f t="shared" si="16"/>
        <v>0</v>
      </c>
      <c r="O429" s="126">
        <v>284</v>
      </c>
      <c r="P429" t="b">
        <f t="shared" si="17"/>
        <v>0</v>
      </c>
    </row>
    <row r="430" spans="13:16">
      <c r="M430" s="126">
        <v>230</v>
      </c>
      <c r="N430" t="b">
        <f t="shared" si="16"/>
        <v>0</v>
      </c>
      <c r="O430" s="126">
        <v>604</v>
      </c>
      <c r="P430" t="b">
        <f t="shared" si="17"/>
        <v>0</v>
      </c>
    </row>
    <row r="431" spans="13:16">
      <c r="M431" s="147">
        <v>140</v>
      </c>
      <c r="N431" t="b">
        <f t="shared" si="16"/>
        <v>0</v>
      </c>
      <c r="O431" s="126">
        <v>625</v>
      </c>
      <c r="P431" t="b">
        <f t="shared" si="17"/>
        <v>0</v>
      </c>
    </row>
    <row r="432" spans="13:16">
      <c r="M432" s="126">
        <v>92</v>
      </c>
      <c r="N432" t="b">
        <f t="shared" si="16"/>
        <v>0</v>
      </c>
      <c r="O432" s="126">
        <v>647</v>
      </c>
      <c r="P432" t="b">
        <f t="shared" si="17"/>
        <v>0</v>
      </c>
    </row>
    <row r="433" spans="13:16">
      <c r="M433" s="126">
        <v>36</v>
      </c>
      <c r="N433" t="b">
        <f t="shared" si="16"/>
        <v>0</v>
      </c>
      <c r="O433" s="126">
        <v>599</v>
      </c>
      <c r="P433" t="b">
        <f t="shared" si="17"/>
        <v>0</v>
      </c>
    </row>
    <row r="434" spans="13:16">
      <c r="M434" s="126">
        <v>434</v>
      </c>
      <c r="N434" t="b">
        <f t="shared" si="16"/>
        <v>0</v>
      </c>
      <c r="O434" s="126">
        <v>670</v>
      </c>
      <c r="P434" t="b">
        <f t="shared" si="17"/>
        <v>0</v>
      </c>
    </row>
    <row r="435" spans="13:16">
      <c r="M435" s="196">
        <v>56</v>
      </c>
      <c r="N435" t="b">
        <f t="shared" si="16"/>
        <v>0</v>
      </c>
      <c r="O435" s="126">
        <v>256</v>
      </c>
      <c r="P435" t="b">
        <f t="shared" si="17"/>
        <v>0</v>
      </c>
    </row>
    <row r="436" spans="13:16">
      <c r="M436" s="126">
        <v>365</v>
      </c>
      <c r="N436" t="b">
        <f t="shared" si="16"/>
        <v>0</v>
      </c>
      <c r="O436" s="126">
        <v>658</v>
      </c>
      <c r="P436" t="b">
        <f t="shared" si="17"/>
        <v>0</v>
      </c>
    </row>
    <row r="437" spans="13:16">
      <c r="M437" s="126">
        <v>5</v>
      </c>
      <c r="N437" t="b">
        <f t="shared" si="16"/>
        <v>0</v>
      </c>
      <c r="O437" s="126">
        <v>699</v>
      </c>
      <c r="P437" t="b">
        <f t="shared" si="17"/>
        <v>0</v>
      </c>
    </row>
    <row r="438" spans="13:16">
      <c r="M438" s="126">
        <v>677</v>
      </c>
      <c r="N438" t="b">
        <f t="shared" si="16"/>
        <v>0</v>
      </c>
      <c r="O438" s="126">
        <v>663</v>
      </c>
      <c r="P438" t="b">
        <f t="shared" si="17"/>
        <v>0</v>
      </c>
    </row>
    <row r="439" spans="13:16">
      <c r="M439" s="126">
        <v>361</v>
      </c>
      <c r="N439" t="b">
        <f t="shared" si="16"/>
        <v>0</v>
      </c>
      <c r="O439" s="126">
        <v>622</v>
      </c>
      <c r="P439" t="b">
        <f t="shared" si="17"/>
        <v>0</v>
      </c>
    </row>
    <row r="440" spans="13:16">
      <c r="M440" s="126">
        <v>204</v>
      </c>
      <c r="N440" t="b">
        <f t="shared" si="16"/>
        <v>0</v>
      </c>
      <c r="O440" s="126">
        <v>608</v>
      </c>
      <c r="P440" t="b">
        <f t="shared" si="17"/>
        <v>0</v>
      </c>
    </row>
    <row r="441" spans="13:16">
      <c r="M441" s="126">
        <v>170</v>
      </c>
      <c r="N441" t="b">
        <f t="shared" si="16"/>
        <v>0</v>
      </c>
      <c r="O441" s="126">
        <v>639</v>
      </c>
      <c r="P441" t="b">
        <f t="shared" si="17"/>
        <v>0</v>
      </c>
    </row>
    <row r="442" spans="13:16">
      <c r="M442" s="148">
        <v>123</v>
      </c>
      <c r="N442" t="b">
        <f t="shared" si="16"/>
        <v>0</v>
      </c>
      <c r="O442" s="126">
        <v>246</v>
      </c>
      <c r="P442" t="b">
        <f t="shared" si="17"/>
        <v>0</v>
      </c>
    </row>
    <row r="443" spans="13:16">
      <c r="M443" s="126">
        <v>53</v>
      </c>
      <c r="N443" t="b">
        <f t="shared" si="16"/>
        <v>0</v>
      </c>
      <c r="O443" s="126">
        <v>672</v>
      </c>
      <c r="P443" t="b">
        <f t="shared" si="17"/>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7" t="s">
        <v>2164</v>
      </c>
      <c r="B1" s="197" t="s">
        <v>2165</v>
      </c>
      <c r="C1" s="197" t="s">
        <v>2166</v>
      </c>
      <c r="D1" s="197" t="s">
        <v>2167</v>
      </c>
      <c r="E1" s="197" t="s">
        <v>2530</v>
      </c>
      <c r="F1" s="197" t="s">
        <v>31</v>
      </c>
      <c r="G1" s="197" t="s">
        <v>1147</v>
      </c>
      <c r="H1" s="197" t="s">
        <v>298</v>
      </c>
      <c r="I1" s="197" t="s">
        <v>2170</v>
      </c>
      <c r="J1" s="197" t="s">
        <v>2171</v>
      </c>
      <c r="K1" s="197" t="s">
        <v>2531</v>
      </c>
    </row>
    <row r="2" spans="1:11">
      <c r="A2" s="137">
        <v>1</v>
      </c>
      <c r="B2" s="139" t="s">
        <v>2176</v>
      </c>
      <c r="C2" s="139" t="s">
        <v>2177</v>
      </c>
      <c r="D2" s="140" t="s">
        <v>2178</v>
      </c>
      <c r="E2" s="143">
        <v>42766</v>
      </c>
      <c r="F2" s="143">
        <v>42818</v>
      </c>
      <c r="G2" s="126">
        <v>436</v>
      </c>
      <c r="H2" s="126">
        <v>17</v>
      </c>
      <c r="I2" s="126">
        <v>752</v>
      </c>
      <c r="J2" s="126">
        <v>133</v>
      </c>
      <c r="K2" s="198">
        <f>IFERROR(F2-E2,"")</f>
        <v>52</v>
      </c>
    </row>
    <row r="3" spans="1:11">
      <c r="A3" s="124">
        <v>2</v>
      </c>
      <c r="B3" s="125" t="s">
        <v>2176</v>
      </c>
      <c r="C3" s="125" t="s">
        <v>2183</v>
      </c>
      <c r="D3" s="125" t="s">
        <v>2178</v>
      </c>
      <c r="E3" s="143">
        <v>42766</v>
      </c>
      <c r="F3" s="127">
        <v>42818</v>
      </c>
      <c r="G3" s="126">
        <v>568</v>
      </c>
      <c r="H3" s="126">
        <v>121</v>
      </c>
      <c r="I3" s="126">
        <v>737</v>
      </c>
      <c r="J3" s="126">
        <v>527</v>
      </c>
      <c r="K3" s="198">
        <f t="shared" ref="K3:K66" si="0">IFERROR(F3-E3,"")</f>
        <v>52</v>
      </c>
    </row>
    <row r="4" spans="1:11">
      <c r="A4" s="172">
        <v>3</v>
      </c>
      <c r="B4" s="173" t="s">
        <v>2176</v>
      </c>
      <c r="C4" s="173" t="s">
        <v>2184</v>
      </c>
      <c r="D4" s="173" t="s">
        <v>2178</v>
      </c>
      <c r="E4" s="176">
        <v>42766</v>
      </c>
      <c r="F4" s="172" t="s">
        <v>2057</v>
      </c>
      <c r="G4" s="172">
        <v>631</v>
      </c>
      <c r="H4" s="172">
        <v>158</v>
      </c>
      <c r="I4" s="172">
        <v>661</v>
      </c>
      <c r="J4" s="172">
        <v>498</v>
      </c>
      <c r="K4" s="198" t="str">
        <f t="shared" si="0"/>
        <v/>
      </c>
    </row>
    <row r="5" spans="1:11">
      <c r="A5" s="124">
        <v>4</v>
      </c>
      <c r="B5" s="125" t="s">
        <v>2176</v>
      </c>
      <c r="C5" s="125" t="s">
        <v>2186</v>
      </c>
      <c r="D5" s="125" t="s">
        <v>2178</v>
      </c>
      <c r="E5" s="143">
        <v>42766</v>
      </c>
      <c r="F5" s="127">
        <v>42818</v>
      </c>
      <c r="G5" s="126">
        <v>652</v>
      </c>
      <c r="H5" s="126">
        <v>115</v>
      </c>
      <c r="I5" s="126">
        <v>532</v>
      </c>
      <c r="J5" s="126">
        <v>508</v>
      </c>
      <c r="K5" s="198">
        <f t="shared" si="0"/>
        <v>52</v>
      </c>
    </row>
    <row r="6" spans="1:11">
      <c r="A6" s="124">
        <v>5</v>
      </c>
      <c r="B6" s="125" t="s">
        <v>2176</v>
      </c>
      <c r="C6" s="125" t="s">
        <v>2189</v>
      </c>
      <c r="D6" s="125" t="s">
        <v>2178</v>
      </c>
      <c r="E6" s="143">
        <v>42766</v>
      </c>
      <c r="F6" s="127">
        <v>42818</v>
      </c>
      <c r="G6" s="126">
        <v>497</v>
      </c>
      <c r="H6" s="126">
        <v>502</v>
      </c>
      <c r="I6" s="126">
        <v>577</v>
      </c>
      <c r="J6" s="126">
        <v>38</v>
      </c>
      <c r="K6" s="198">
        <f t="shared" si="0"/>
        <v>52</v>
      </c>
    </row>
    <row r="7" spans="1:11">
      <c r="A7" s="124">
        <v>6</v>
      </c>
      <c r="B7" s="125" t="s">
        <v>2176</v>
      </c>
      <c r="C7" s="125" t="s">
        <v>2190</v>
      </c>
      <c r="D7" s="125" t="s">
        <v>2178</v>
      </c>
      <c r="E7" s="143">
        <v>42766</v>
      </c>
      <c r="F7" s="127">
        <v>42818</v>
      </c>
      <c r="G7" s="126">
        <v>447</v>
      </c>
      <c r="H7" s="126">
        <v>177</v>
      </c>
      <c r="I7" s="126">
        <v>634</v>
      </c>
      <c r="J7" s="126">
        <v>59</v>
      </c>
      <c r="K7" s="198">
        <f t="shared" si="0"/>
        <v>52</v>
      </c>
    </row>
    <row r="8" spans="1:11">
      <c r="A8" s="124">
        <v>7</v>
      </c>
      <c r="B8" s="125" t="s">
        <v>2176</v>
      </c>
      <c r="C8" s="125" t="s">
        <v>2191</v>
      </c>
      <c r="D8" s="125" t="s">
        <v>2178</v>
      </c>
      <c r="E8" s="143">
        <v>42766</v>
      </c>
      <c r="F8" s="127">
        <v>42818</v>
      </c>
      <c r="G8" s="126">
        <v>452</v>
      </c>
      <c r="H8" s="126">
        <v>531</v>
      </c>
      <c r="I8" s="126">
        <v>665</v>
      </c>
      <c r="J8" s="126">
        <v>398</v>
      </c>
      <c r="K8" s="198">
        <f t="shared" si="0"/>
        <v>52</v>
      </c>
    </row>
    <row r="9" spans="1:11">
      <c r="A9" s="124">
        <v>8</v>
      </c>
      <c r="B9" s="125" t="s">
        <v>2176</v>
      </c>
      <c r="C9" s="125" t="s">
        <v>2192</v>
      </c>
      <c r="D9" s="125" t="s">
        <v>2178</v>
      </c>
      <c r="E9" s="143">
        <v>42766</v>
      </c>
      <c r="F9" s="127">
        <v>42818</v>
      </c>
      <c r="G9" s="126">
        <v>389</v>
      </c>
      <c r="H9" s="126">
        <v>406</v>
      </c>
      <c r="I9" s="126">
        <v>701</v>
      </c>
      <c r="J9" s="126">
        <v>512</v>
      </c>
      <c r="K9" s="198">
        <f t="shared" si="0"/>
        <v>52</v>
      </c>
    </row>
    <row r="10" spans="1:11">
      <c r="A10" s="124">
        <v>9</v>
      </c>
      <c r="B10" s="125" t="s">
        <v>2176</v>
      </c>
      <c r="C10" s="125" t="s">
        <v>2193</v>
      </c>
      <c r="D10" s="125" t="s">
        <v>2194</v>
      </c>
      <c r="E10" s="143">
        <v>42766</v>
      </c>
      <c r="F10" s="127">
        <v>42818</v>
      </c>
      <c r="G10">
        <v>514</v>
      </c>
      <c r="H10" s="126">
        <v>169</v>
      </c>
      <c r="I10" s="126">
        <v>476</v>
      </c>
      <c r="J10" s="126">
        <v>101</v>
      </c>
      <c r="K10" s="198">
        <f t="shared" si="0"/>
        <v>52</v>
      </c>
    </row>
    <row r="11" spans="1:11">
      <c r="A11" s="124">
        <v>10</v>
      </c>
      <c r="B11" s="125" t="s">
        <v>2176</v>
      </c>
      <c r="C11" s="125" t="s">
        <v>2196</v>
      </c>
      <c r="D11" s="125" t="s">
        <v>2194</v>
      </c>
      <c r="E11" s="143">
        <v>42766</v>
      </c>
      <c r="F11" s="127">
        <v>42818</v>
      </c>
      <c r="G11" s="126">
        <v>286</v>
      </c>
      <c r="H11" s="126">
        <v>91</v>
      </c>
      <c r="I11" s="126">
        <v>606</v>
      </c>
      <c r="J11" s="126">
        <v>515</v>
      </c>
      <c r="K11" s="198">
        <f t="shared" si="0"/>
        <v>52</v>
      </c>
    </row>
    <row r="12" spans="1:11">
      <c r="A12" s="124">
        <v>11</v>
      </c>
      <c r="B12" s="125" t="s">
        <v>2176</v>
      </c>
      <c r="C12" s="125" t="s">
        <v>2197</v>
      </c>
      <c r="D12" s="125" t="s">
        <v>2194</v>
      </c>
      <c r="E12" s="143">
        <v>42766</v>
      </c>
      <c r="F12" s="127">
        <v>42818</v>
      </c>
      <c r="G12" s="126">
        <v>543</v>
      </c>
      <c r="H12" s="132">
        <v>446</v>
      </c>
      <c r="I12" s="126">
        <v>523</v>
      </c>
      <c r="J12" s="126">
        <v>2</v>
      </c>
      <c r="K12" s="198">
        <f t="shared" si="0"/>
        <v>52</v>
      </c>
    </row>
    <row r="13" spans="1:11">
      <c r="A13" s="172">
        <v>12</v>
      </c>
      <c r="B13" s="173" t="s">
        <v>2176</v>
      </c>
      <c r="C13" s="173" t="s">
        <v>2198</v>
      </c>
      <c r="D13" s="173" t="s">
        <v>2194</v>
      </c>
      <c r="E13" s="176">
        <v>42766</v>
      </c>
      <c r="F13" s="172" t="s">
        <v>2057</v>
      </c>
      <c r="G13" s="172">
        <v>590</v>
      </c>
      <c r="H13" s="172">
        <v>409</v>
      </c>
      <c r="I13" s="172">
        <v>490</v>
      </c>
      <c r="J13" s="172">
        <v>123</v>
      </c>
      <c r="K13" s="198" t="str">
        <f t="shared" si="0"/>
        <v/>
      </c>
    </row>
    <row r="14" spans="1:11">
      <c r="A14" s="124">
        <v>13</v>
      </c>
      <c r="B14" s="125" t="s">
        <v>2176</v>
      </c>
      <c r="C14" s="125" t="s">
        <v>2199</v>
      </c>
      <c r="D14" s="125" t="s">
        <v>2194</v>
      </c>
      <c r="E14" s="143">
        <v>42766</v>
      </c>
      <c r="F14" s="127">
        <v>42818</v>
      </c>
      <c r="G14" s="126">
        <v>595</v>
      </c>
      <c r="H14" s="126">
        <v>450</v>
      </c>
      <c r="I14" s="126">
        <v>241</v>
      </c>
      <c r="J14" s="126">
        <v>3</v>
      </c>
      <c r="K14" s="198">
        <f t="shared" si="0"/>
        <v>52</v>
      </c>
    </row>
    <row r="15" spans="1:11">
      <c r="A15" s="124">
        <v>14</v>
      </c>
      <c r="B15" s="125" t="s">
        <v>2176</v>
      </c>
      <c r="C15" s="125" t="s">
        <v>2201</v>
      </c>
      <c r="D15" s="125" t="s">
        <v>2194</v>
      </c>
      <c r="E15" s="143">
        <v>42766</v>
      </c>
      <c r="F15" s="127">
        <v>42818</v>
      </c>
      <c r="G15" s="126">
        <v>609</v>
      </c>
      <c r="H15" s="126">
        <v>382</v>
      </c>
      <c r="I15" s="132">
        <v>503</v>
      </c>
      <c r="J15" s="126">
        <v>282</v>
      </c>
      <c r="K15" s="198">
        <f t="shared" si="0"/>
        <v>52</v>
      </c>
    </row>
    <row r="16" spans="1:11">
      <c r="A16" s="124">
        <v>15</v>
      </c>
      <c r="B16" s="125" t="s">
        <v>2176</v>
      </c>
      <c r="C16" s="125" t="s">
        <v>2202</v>
      </c>
      <c r="D16" s="125" t="s">
        <v>2194</v>
      </c>
      <c r="E16" s="143">
        <v>42766</v>
      </c>
      <c r="F16" s="127">
        <v>42818</v>
      </c>
      <c r="G16" s="126">
        <v>222</v>
      </c>
      <c r="H16" s="126">
        <v>415</v>
      </c>
      <c r="I16" s="126">
        <v>685</v>
      </c>
      <c r="J16" s="126">
        <v>99</v>
      </c>
      <c r="K16" s="198">
        <f t="shared" si="0"/>
        <v>52</v>
      </c>
    </row>
    <row r="17" spans="1:11">
      <c r="A17" s="124">
        <v>16</v>
      </c>
      <c r="B17" s="125" t="s">
        <v>2176</v>
      </c>
      <c r="C17" s="125" t="s">
        <v>2205</v>
      </c>
      <c r="D17" s="125" t="s">
        <v>2194</v>
      </c>
      <c r="E17" s="143">
        <v>42766</v>
      </c>
      <c r="F17" s="127">
        <v>42818</v>
      </c>
      <c r="G17" s="126">
        <v>405</v>
      </c>
      <c r="H17" s="126">
        <v>519</v>
      </c>
      <c r="I17" s="126">
        <v>644</v>
      </c>
      <c r="J17" s="126">
        <v>154</v>
      </c>
      <c r="K17" s="198">
        <f t="shared" si="0"/>
        <v>52</v>
      </c>
    </row>
    <row r="18" spans="1:11">
      <c r="A18" s="124">
        <v>17</v>
      </c>
      <c r="B18" s="125" t="s">
        <v>2176</v>
      </c>
      <c r="C18" s="125" t="s">
        <v>2207</v>
      </c>
      <c r="D18" s="125" t="s">
        <v>2208</v>
      </c>
      <c r="E18" s="127">
        <v>42767</v>
      </c>
      <c r="F18" s="127">
        <v>42818</v>
      </c>
      <c r="G18" s="126">
        <v>571</v>
      </c>
      <c r="H18" s="126">
        <v>542</v>
      </c>
      <c r="I18" s="126">
        <v>648</v>
      </c>
      <c r="J18" s="126">
        <v>380</v>
      </c>
      <c r="K18" s="198">
        <f t="shared" si="0"/>
        <v>51</v>
      </c>
    </row>
    <row r="19" spans="1:11">
      <c r="A19" s="124">
        <v>18</v>
      </c>
      <c r="B19" s="125" t="s">
        <v>2176</v>
      </c>
      <c r="C19" s="125" t="s">
        <v>2210</v>
      </c>
      <c r="D19" s="125" t="s">
        <v>2208</v>
      </c>
      <c r="E19" s="127">
        <v>42767</v>
      </c>
      <c r="F19" s="127">
        <v>42818</v>
      </c>
      <c r="G19" s="126">
        <v>419</v>
      </c>
      <c r="H19" s="126">
        <v>128</v>
      </c>
      <c r="I19" s="126">
        <v>573</v>
      </c>
      <c r="J19" s="126">
        <v>274</v>
      </c>
      <c r="K19" s="198">
        <f t="shared" si="0"/>
        <v>51</v>
      </c>
    </row>
    <row r="20" spans="1:11">
      <c r="A20" s="124">
        <v>19</v>
      </c>
      <c r="B20" s="125" t="s">
        <v>2176</v>
      </c>
      <c r="C20" s="125" t="s">
        <v>2211</v>
      </c>
      <c r="D20" s="125" t="s">
        <v>2208</v>
      </c>
      <c r="E20" s="127">
        <v>42767</v>
      </c>
      <c r="F20" s="127">
        <v>42818</v>
      </c>
      <c r="G20" s="126">
        <v>240</v>
      </c>
      <c r="H20" s="126">
        <v>82</v>
      </c>
      <c r="I20" s="126">
        <v>639</v>
      </c>
      <c r="J20" s="126">
        <v>566</v>
      </c>
      <c r="K20" s="198">
        <f t="shared" si="0"/>
        <v>51</v>
      </c>
    </row>
    <row r="21" spans="1:11">
      <c r="A21" s="124">
        <v>20</v>
      </c>
      <c r="B21" s="125" t="s">
        <v>2176</v>
      </c>
      <c r="C21" s="125" t="s">
        <v>2212</v>
      </c>
      <c r="D21" s="125" t="s">
        <v>2208</v>
      </c>
      <c r="E21" s="127">
        <v>42767</v>
      </c>
      <c r="F21" s="127">
        <v>42818</v>
      </c>
      <c r="G21" s="126">
        <v>524</v>
      </c>
      <c r="H21" s="126">
        <v>50</v>
      </c>
      <c r="I21" s="126">
        <v>505</v>
      </c>
      <c r="J21" s="126">
        <v>110</v>
      </c>
      <c r="K21" s="198">
        <f t="shared" si="0"/>
        <v>51</v>
      </c>
    </row>
    <row r="22" spans="1:11">
      <c r="A22" s="124">
        <v>21</v>
      </c>
      <c r="B22" s="125" t="s">
        <v>2176</v>
      </c>
      <c r="C22" s="125" t="s">
        <v>2213</v>
      </c>
      <c r="D22" s="125" t="s">
        <v>2208</v>
      </c>
      <c r="E22" s="127">
        <v>42767</v>
      </c>
      <c r="F22" s="127">
        <v>42818</v>
      </c>
      <c r="G22" s="126">
        <v>699</v>
      </c>
      <c r="H22" s="126">
        <v>529</v>
      </c>
      <c r="I22" s="126">
        <v>721</v>
      </c>
      <c r="J22" s="168" t="s">
        <v>2499</v>
      </c>
      <c r="K22" s="198">
        <f t="shared" si="0"/>
        <v>51</v>
      </c>
    </row>
    <row r="23" spans="1:11">
      <c r="A23" s="124">
        <v>22</v>
      </c>
      <c r="B23" s="125" t="s">
        <v>2176</v>
      </c>
      <c r="C23" s="125" t="s">
        <v>2214</v>
      </c>
      <c r="D23" s="125" t="s">
        <v>2208</v>
      </c>
      <c r="E23" s="127">
        <v>42767</v>
      </c>
      <c r="F23" s="127">
        <v>42818</v>
      </c>
      <c r="G23" s="126">
        <v>575</v>
      </c>
      <c r="H23" s="126">
        <v>363</v>
      </c>
      <c r="I23" s="126">
        <v>552</v>
      </c>
      <c r="J23" s="126">
        <v>45</v>
      </c>
      <c r="K23" s="198">
        <f t="shared" si="0"/>
        <v>51</v>
      </c>
    </row>
    <row r="24" spans="1:11">
      <c r="A24" s="124">
        <v>23</v>
      </c>
      <c r="B24" s="125" t="s">
        <v>2176</v>
      </c>
      <c r="C24" s="125" t="s">
        <v>2215</v>
      </c>
      <c r="D24" s="125" t="s">
        <v>2208</v>
      </c>
      <c r="E24" s="127">
        <v>42767</v>
      </c>
      <c r="F24" s="127">
        <v>42818</v>
      </c>
      <c r="G24" s="126">
        <v>492</v>
      </c>
      <c r="H24" s="126">
        <v>190</v>
      </c>
      <c r="I24" s="126">
        <v>456</v>
      </c>
      <c r="J24" s="126">
        <v>132</v>
      </c>
      <c r="K24" s="198">
        <f t="shared" si="0"/>
        <v>51</v>
      </c>
    </row>
    <row r="25" spans="1:11">
      <c r="A25" s="124">
        <v>24</v>
      </c>
      <c r="B25" s="125" t="s">
        <v>2176</v>
      </c>
      <c r="C25" s="125" t="s">
        <v>2216</v>
      </c>
      <c r="D25" s="125" t="s">
        <v>2208</v>
      </c>
      <c r="E25" s="127">
        <v>42767</v>
      </c>
      <c r="F25" s="127">
        <v>42818</v>
      </c>
      <c r="G25" s="126">
        <v>813</v>
      </c>
      <c r="H25" s="126">
        <v>144</v>
      </c>
      <c r="I25" s="126">
        <v>421</v>
      </c>
      <c r="J25" s="126">
        <v>71</v>
      </c>
      <c r="K25" s="198">
        <f t="shared" si="0"/>
        <v>51</v>
      </c>
    </row>
    <row r="26" spans="1:11">
      <c r="A26" s="124">
        <v>25</v>
      </c>
      <c r="B26" s="125" t="s">
        <v>2176</v>
      </c>
      <c r="C26" s="125" t="s">
        <v>2217</v>
      </c>
      <c r="D26" s="125" t="s">
        <v>2218</v>
      </c>
      <c r="E26" s="127">
        <v>42767</v>
      </c>
      <c r="F26" s="127">
        <v>42818</v>
      </c>
      <c r="G26" s="126">
        <v>406</v>
      </c>
      <c r="H26" s="126">
        <v>279</v>
      </c>
      <c r="I26" s="126">
        <v>864</v>
      </c>
      <c r="J26" s="126">
        <v>104</v>
      </c>
      <c r="K26" s="198">
        <f t="shared" si="0"/>
        <v>51</v>
      </c>
    </row>
    <row r="27" spans="1:11">
      <c r="A27" s="124">
        <v>26</v>
      </c>
      <c r="B27" s="125" t="s">
        <v>2176</v>
      </c>
      <c r="C27" s="125" t="s">
        <v>2219</v>
      </c>
      <c r="D27" s="125" t="s">
        <v>2218</v>
      </c>
      <c r="E27" s="127">
        <v>42767</v>
      </c>
      <c r="F27" s="127">
        <v>42818</v>
      </c>
      <c r="G27" s="126">
        <v>651</v>
      </c>
      <c r="H27" s="126">
        <v>148</v>
      </c>
      <c r="I27" s="126">
        <v>506</v>
      </c>
      <c r="J27" s="126">
        <v>189</v>
      </c>
      <c r="K27" s="198">
        <f t="shared" si="0"/>
        <v>51</v>
      </c>
    </row>
    <row r="28" spans="1:11">
      <c r="A28" s="124">
        <v>27</v>
      </c>
      <c r="B28" s="125" t="s">
        <v>2176</v>
      </c>
      <c r="C28" s="125" t="s">
        <v>2220</v>
      </c>
      <c r="D28" s="125" t="s">
        <v>2218</v>
      </c>
      <c r="E28" s="127">
        <v>42767</v>
      </c>
      <c r="F28" s="127">
        <v>42818</v>
      </c>
      <c r="G28" s="126">
        <v>583</v>
      </c>
      <c r="H28" s="126">
        <v>112</v>
      </c>
      <c r="I28" s="126">
        <v>449</v>
      </c>
      <c r="J28" s="126">
        <v>217</v>
      </c>
      <c r="K28" s="198">
        <f t="shared" si="0"/>
        <v>51</v>
      </c>
    </row>
    <row r="29" spans="1:11">
      <c r="A29" s="124">
        <v>28</v>
      </c>
      <c r="B29" s="125" t="s">
        <v>2176</v>
      </c>
      <c r="C29" s="125" t="s">
        <v>2221</v>
      </c>
      <c r="D29" s="125" t="s">
        <v>2218</v>
      </c>
      <c r="E29" s="127">
        <v>42767</v>
      </c>
      <c r="F29" s="127">
        <v>42818</v>
      </c>
      <c r="G29" s="126">
        <v>702</v>
      </c>
      <c r="H29" s="126">
        <v>436</v>
      </c>
      <c r="I29" s="126">
        <v>502</v>
      </c>
      <c r="J29" s="126">
        <v>172</v>
      </c>
      <c r="K29" s="198">
        <f t="shared" si="0"/>
        <v>51</v>
      </c>
    </row>
    <row r="30" spans="1:11">
      <c r="A30" s="124">
        <v>29</v>
      </c>
      <c r="B30" s="125" t="s">
        <v>2176</v>
      </c>
      <c r="C30" s="125" t="s">
        <v>2222</v>
      </c>
      <c r="D30" s="125" t="s">
        <v>2218</v>
      </c>
      <c r="E30" s="127">
        <v>42767</v>
      </c>
      <c r="F30" s="127">
        <v>42818</v>
      </c>
      <c r="G30" s="126">
        <v>838</v>
      </c>
      <c r="H30" s="126">
        <v>386</v>
      </c>
      <c r="I30" s="126">
        <v>345</v>
      </c>
      <c r="J30" s="126">
        <v>349</v>
      </c>
      <c r="K30" s="198">
        <f t="shared" si="0"/>
        <v>51</v>
      </c>
    </row>
    <row r="31" spans="1:11">
      <c r="A31" s="124">
        <v>30</v>
      </c>
      <c r="B31" s="125" t="s">
        <v>2176</v>
      </c>
      <c r="C31" s="125" t="s">
        <v>2223</v>
      </c>
      <c r="D31" s="125" t="s">
        <v>2218</v>
      </c>
      <c r="E31" s="127">
        <v>42767</v>
      </c>
      <c r="F31" s="127">
        <v>42818</v>
      </c>
      <c r="G31" s="126">
        <v>518</v>
      </c>
      <c r="H31">
        <v>507</v>
      </c>
      <c r="I31" s="126">
        <v>500</v>
      </c>
      <c r="J31" s="126">
        <v>296</v>
      </c>
      <c r="K31" s="198">
        <f t="shared" si="0"/>
        <v>51</v>
      </c>
    </row>
    <row r="32" spans="1:11">
      <c r="A32" s="124">
        <v>31</v>
      </c>
      <c r="B32" s="125" t="s">
        <v>2176</v>
      </c>
      <c r="C32" s="125" t="s">
        <v>2224</v>
      </c>
      <c r="D32" s="125" t="s">
        <v>2218</v>
      </c>
      <c r="E32" s="127">
        <v>42767</v>
      </c>
      <c r="F32" s="127">
        <v>42818</v>
      </c>
      <c r="G32" s="132">
        <v>404</v>
      </c>
      <c r="H32" s="126">
        <v>141</v>
      </c>
      <c r="I32" s="126">
        <v>521</v>
      </c>
      <c r="J32" s="126">
        <v>323</v>
      </c>
      <c r="K32" s="198">
        <f t="shared" si="0"/>
        <v>51</v>
      </c>
    </row>
    <row r="33" spans="1:11">
      <c r="A33" s="124">
        <v>32</v>
      </c>
      <c r="B33" s="125" t="s">
        <v>2176</v>
      </c>
      <c r="C33" s="125" t="s">
        <v>2225</v>
      </c>
      <c r="D33" s="125" t="s">
        <v>2218</v>
      </c>
      <c r="E33" s="127">
        <v>42767</v>
      </c>
      <c r="F33" s="127">
        <v>42818</v>
      </c>
      <c r="G33" s="126">
        <v>527</v>
      </c>
      <c r="H33" s="126">
        <v>396</v>
      </c>
      <c r="I33" s="126">
        <v>201</v>
      </c>
      <c r="J33" s="126">
        <v>156</v>
      </c>
      <c r="K33" s="198">
        <f t="shared" si="0"/>
        <v>51</v>
      </c>
    </row>
    <row r="34" spans="1:11">
      <c r="A34" s="124">
        <v>33</v>
      </c>
      <c r="B34" s="125" t="s">
        <v>2176</v>
      </c>
      <c r="C34" s="125" t="s">
        <v>2226</v>
      </c>
      <c r="D34" s="125" t="s">
        <v>2227</v>
      </c>
      <c r="E34" s="127">
        <v>42765</v>
      </c>
      <c r="F34" s="127">
        <v>42820</v>
      </c>
      <c r="G34" s="126">
        <v>366</v>
      </c>
      <c r="H34" s="126">
        <v>109</v>
      </c>
      <c r="I34" s="126">
        <v>556</v>
      </c>
      <c r="J34" s="126">
        <v>452</v>
      </c>
      <c r="K34" s="198">
        <f t="shared" si="0"/>
        <v>55</v>
      </c>
    </row>
    <row r="35" spans="1:11">
      <c r="A35" s="124">
        <v>34</v>
      </c>
      <c r="B35" s="125" t="s">
        <v>2176</v>
      </c>
      <c r="C35" s="125" t="s">
        <v>2229</v>
      </c>
      <c r="D35" s="125" t="s">
        <v>2227</v>
      </c>
      <c r="E35" s="127">
        <v>42765</v>
      </c>
      <c r="F35" s="127">
        <v>42820</v>
      </c>
      <c r="G35" s="126">
        <v>516</v>
      </c>
      <c r="H35" s="126">
        <v>153</v>
      </c>
      <c r="I35" s="126">
        <v>649</v>
      </c>
      <c r="J35" s="126">
        <v>24</v>
      </c>
      <c r="K35" s="198">
        <f t="shared" si="0"/>
        <v>55</v>
      </c>
    </row>
    <row r="36" spans="1:11">
      <c r="A36" s="124">
        <v>35</v>
      </c>
      <c r="B36" s="125" t="s">
        <v>2176</v>
      </c>
      <c r="C36" s="125" t="s">
        <v>2232</v>
      </c>
      <c r="D36" s="125" t="s">
        <v>2227</v>
      </c>
      <c r="E36" s="127">
        <v>42765</v>
      </c>
      <c r="F36" s="127">
        <v>42820</v>
      </c>
      <c r="G36" s="126">
        <v>670</v>
      </c>
      <c r="H36" s="126">
        <v>64</v>
      </c>
      <c r="I36" s="126">
        <v>732</v>
      </c>
      <c r="J36" s="126">
        <v>69</v>
      </c>
      <c r="K36" s="198">
        <f t="shared" si="0"/>
        <v>55</v>
      </c>
    </row>
    <row r="37" spans="1:11">
      <c r="A37" s="124">
        <v>36</v>
      </c>
      <c r="B37" s="125" t="s">
        <v>2176</v>
      </c>
      <c r="C37" s="125" t="s">
        <v>2233</v>
      </c>
      <c r="D37" s="125" t="s">
        <v>2227</v>
      </c>
      <c r="E37" s="127">
        <v>42765</v>
      </c>
      <c r="F37" s="127">
        <v>42820</v>
      </c>
      <c r="G37" s="126">
        <v>507</v>
      </c>
      <c r="H37" s="126">
        <v>126</v>
      </c>
      <c r="I37" s="126">
        <v>550</v>
      </c>
      <c r="J37" s="126">
        <v>97</v>
      </c>
      <c r="K37" s="198">
        <f t="shared" si="0"/>
        <v>55</v>
      </c>
    </row>
    <row r="38" spans="1:11">
      <c r="A38" s="124">
        <v>37</v>
      </c>
      <c r="B38" s="125" t="s">
        <v>2176</v>
      </c>
      <c r="C38" s="125" t="s">
        <v>2235</v>
      </c>
      <c r="D38" s="125" t="s">
        <v>2227</v>
      </c>
      <c r="E38" s="127">
        <v>42765</v>
      </c>
      <c r="F38" s="127">
        <v>42820</v>
      </c>
      <c r="G38" s="126">
        <v>359</v>
      </c>
      <c r="H38" s="126">
        <v>63</v>
      </c>
      <c r="I38" s="126">
        <v>528</v>
      </c>
      <c r="J38" s="126">
        <v>89</v>
      </c>
      <c r="K38" s="198">
        <f t="shared" si="0"/>
        <v>55</v>
      </c>
    </row>
    <row r="39" spans="1:11">
      <c r="A39" s="124">
        <v>38</v>
      </c>
      <c r="B39" s="125" t="s">
        <v>2176</v>
      </c>
      <c r="C39" s="125" t="s">
        <v>2237</v>
      </c>
      <c r="D39" s="125" t="s">
        <v>2227</v>
      </c>
      <c r="E39" s="127">
        <v>42765</v>
      </c>
      <c r="F39" s="127">
        <v>42820</v>
      </c>
      <c r="G39" s="126">
        <v>499</v>
      </c>
      <c r="H39" s="126">
        <v>87</v>
      </c>
      <c r="I39" s="126">
        <v>703</v>
      </c>
      <c r="J39" s="132">
        <v>147</v>
      </c>
      <c r="K39" s="198">
        <f t="shared" si="0"/>
        <v>55</v>
      </c>
    </row>
    <row r="40" spans="1:11">
      <c r="A40" s="124">
        <v>39</v>
      </c>
      <c r="B40" s="125" t="s">
        <v>2176</v>
      </c>
      <c r="C40" s="125" t="s">
        <v>2239</v>
      </c>
      <c r="D40" s="125" t="s">
        <v>2227</v>
      </c>
      <c r="E40" s="127">
        <v>42765</v>
      </c>
      <c r="F40" s="127">
        <v>42820</v>
      </c>
      <c r="G40" s="126">
        <v>214</v>
      </c>
      <c r="H40" s="126">
        <v>437</v>
      </c>
      <c r="I40" s="126">
        <v>566</v>
      </c>
      <c r="J40" s="126">
        <v>65</v>
      </c>
      <c r="K40" s="198">
        <f t="shared" si="0"/>
        <v>55</v>
      </c>
    </row>
    <row r="41" spans="1:11">
      <c r="A41" s="124">
        <v>40</v>
      </c>
      <c r="B41" s="125" t="s">
        <v>2176</v>
      </c>
      <c r="C41" s="125" t="s">
        <v>2241</v>
      </c>
      <c r="D41" s="125" t="s">
        <v>2227</v>
      </c>
      <c r="E41" s="127">
        <v>42765</v>
      </c>
      <c r="F41" s="127">
        <v>42820</v>
      </c>
      <c r="G41" s="126">
        <v>582</v>
      </c>
      <c r="H41" s="126">
        <v>114</v>
      </c>
      <c r="I41" s="126">
        <v>619</v>
      </c>
      <c r="J41" s="126">
        <v>420</v>
      </c>
      <c r="K41" s="198">
        <f t="shared" si="0"/>
        <v>55</v>
      </c>
    </row>
    <row r="42" spans="1:11">
      <c r="A42" s="124">
        <v>41</v>
      </c>
      <c r="B42" s="125" t="s">
        <v>2176</v>
      </c>
      <c r="C42" s="125" t="s">
        <v>2243</v>
      </c>
      <c r="D42" s="125" t="s">
        <v>2244</v>
      </c>
      <c r="E42" s="127">
        <v>42766</v>
      </c>
      <c r="F42" s="127">
        <v>42820</v>
      </c>
      <c r="G42" s="126">
        <v>453</v>
      </c>
      <c r="H42" s="126">
        <v>521</v>
      </c>
      <c r="I42" s="126">
        <v>626</v>
      </c>
      <c r="J42" s="126">
        <v>77</v>
      </c>
      <c r="K42" s="198">
        <f t="shared" si="0"/>
        <v>54</v>
      </c>
    </row>
    <row r="43" spans="1:11">
      <c r="A43" s="124">
        <v>42</v>
      </c>
      <c r="B43" s="125" t="s">
        <v>2176</v>
      </c>
      <c r="C43" s="125" t="s">
        <v>2245</v>
      </c>
      <c r="D43" s="125" t="s">
        <v>2244</v>
      </c>
      <c r="E43" s="127">
        <v>42766</v>
      </c>
      <c r="F43" s="127">
        <v>42820</v>
      </c>
      <c r="G43" s="126">
        <v>764</v>
      </c>
      <c r="H43" s="126">
        <v>371</v>
      </c>
      <c r="I43" s="126">
        <v>437</v>
      </c>
      <c r="J43" s="126">
        <v>81</v>
      </c>
      <c r="K43" s="198">
        <f t="shared" si="0"/>
        <v>54</v>
      </c>
    </row>
    <row r="44" spans="1:11">
      <c r="A44" s="124">
        <v>43</v>
      </c>
      <c r="B44" s="125" t="s">
        <v>2176</v>
      </c>
      <c r="C44" s="125" t="s">
        <v>2247</v>
      </c>
      <c r="D44" s="125" t="s">
        <v>2244</v>
      </c>
      <c r="E44" s="127">
        <v>42766</v>
      </c>
      <c r="F44" s="127">
        <v>42820</v>
      </c>
      <c r="G44" s="126">
        <v>690</v>
      </c>
      <c r="H44" s="126">
        <v>376</v>
      </c>
      <c r="I44" s="126">
        <v>643</v>
      </c>
      <c r="J44" s="126">
        <v>117</v>
      </c>
      <c r="K44" s="198">
        <f t="shared" si="0"/>
        <v>54</v>
      </c>
    </row>
    <row r="45" spans="1:11">
      <c r="A45" s="124">
        <v>44</v>
      </c>
      <c r="B45" s="125" t="s">
        <v>2176</v>
      </c>
      <c r="C45" s="125" t="s">
        <v>2248</v>
      </c>
      <c r="D45" s="125" t="s">
        <v>2244</v>
      </c>
      <c r="E45" s="127">
        <v>42766</v>
      </c>
      <c r="F45" s="127">
        <v>42820</v>
      </c>
      <c r="G45" s="126">
        <v>774</v>
      </c>
      <c r="H45" s="126">
        <v>166</v>
      </c>
      <c r="I45">
        <v>283</v>
      </c>
      <c r="J45" s="126">
        <v>6</v>
      </c>
      <c r="K45" s="198">
        <f t="shared" si="0"/>
        <v>54</v>
      </c>
    </row>
    <row r="46" spans="1:11">
      <c r="A46" s="124">
        <v>45</v>
      </c>
      <c r="B46" s="125" t="s">
        <v>2176</v>
      </c>
      <c r="C46" s="125" t="s">
        <v>2249</v>
      </c>
      <c r="D46" s="125" t="s">
        <v>2244</v>
      </c>
      <c r="E46" s="127">
        <v>42766</v>
      </c>
      <c r="F46" s="127">
        <v>42820</v>
      </c>
      <c r="G46" s="126">
        <v>519</v>
      </c>
      <c r="H46" s="126">
        <v>469</v>
      </c>
      <c r="I46" s="126">
        <v>602</v>
      </c>
      <c r="J46" s="126">
        <v>74</v>
      </c>
      <c r="K46" s="198">
        <f t="shared" si="0"/>
        <v>54</v>
      </c>
    </row>
    <row r="47" spans="1:11">
      <c r="A47" s="172">
        <v>46</v>
      </c>
      <c r="B47" s="173" t="s">
        <v>2176</v>
      </c>
      <c r="C47" s="173" t="s">
        <v>2251</v>
      </c>
      <c r="D47" s="173" t="s">
        <v>2244</v>
      </c>
      <c r="E47" s="174">
        <v>42766</v>
      </c>
      <c r="F47" s="174">
        <v>42820</v>
      </c>
      <c r="G47" s="172">
        <v>635</v>
      </c>
      <c r="H47" s="172">
        <v>86</v>
      </c>
      <c r="I47" s="172">
        <v>427</v>
      </c>
      <c r="J47" s="172">
        <v>102</v>
      </c>
      <c r="K47" s="198">
        <f t="shared" si="0"/>
        <v>54</v>
      </c>
    </row>
    <row r="48" spans="1:11">
      <c r="A48" s="124">
        <v>47</v>
      </c>
      <c r="B48" s="125" t="s">
        <v>2176</v>
      </c>
      <c r="C48" s="125" t="s">
        <v>2252</v>
      </c>
      <c r="D48" s="125" t="s">
        <v>2244</v>
      </c>
      <c r="E48" s="127">
        <v>42766</v>
      </c>
      <c r="F48" s="127">
        <v>42820</v>
      </c>
      <c r="G48" s="126">
        <v>539</v>
      </c>
      <c r="H48" s="126">
        <v>146</v>
      </c>
      <c r="I48" s="126">
        <v>512</v>
      </c>
      <c r="J48" s="126">
        <v>76</v>
      </c>
      <c r="K48" s="198">
        <f t="shared" si="0"/>
        <v>54</v>
      </c>
    </row>
    <row r="49" spans="1:11">
      <c r="A49" s="124">
        <v>48</v>
      </c>
      <c r="B49" s="125" t="s">
        <v>2176</v>
      </c>
      <c r="C49" s="125" t="s">
        <v>2254</v>
      </c>
      <c r="D49" s="125" t="s">
        <v>2244</v>
      </c>
      <c r="E49" s="127">
        <v>42766</v>
      </c>
      <c r="F49" s="127">
        <v>42820</v>
      </c>
      <c r="G49" s="126">
        <v>679</v>
      </c>
      <c r="H49" s="126">
        <v>72</v>
      </c>
      <c r="I49" s="126">
        <v>299</v>
      </c>
      <c r="J49" s="126">
        <v>107</v>
      </c>
      <c r="K49" s="198">
        <f t="shared" si="0"/>
        <v>54</v>
      </c>
    </row>
    <row r="50" spans="1:11">
      <c r="A50" s="124">
        <v>49</v>
      </c>
      <c r="B50" s="125" t="s">
        <v>2176</v>
      </c>
      <c r="C50" s="125" t="s">
        <v>2255</v>
      </c>
      <c r="D50" s="125" t="s">
        <v>2256</v>
      </c>
      <c r="E50" s="127">
        <v>42766</v>
      </c>
      <c r="F50" s="127">
        <v>42820</v>
      </c>
      <c r="G50" s="126">
        <v>346</v>
      </c>
      <c r="H50" s="126">
        <v>28</v>
      </c>
      <c r="I50" s="126">
        <v>739</v>
      </c>
      <c r="J50" s="126">
        <v>155</v>
      </c>
      <c r="K50" s="198">
        <f t="shared" si="0"/>
        <v>54</v>
      </c>
    </row>
    <row r="51" spans="1:11">
      <c r="A51" s="124">
        <v>50</v>
      </c>
      <c r="B51" s="125" t="s">
        <v>2176</v>
      </c>
      <c r="C51" s="125" t="s">
        <v>2257</v>
      </c>
      <c r="D51" s="125" t="s">
        <v>2256</v>
      </c>
      <c r="E51" s="127">
        <v>42766</v>
      </c>
      <c r="F51" s="127">
        <v>42820</v>
      </c>
      <c r="G51" s="126">
        <v>418</v>
      </c>
      <c r="H51" s="126">
        <v>5</v>
      </c>
      <c r="I51" s="126">
        <v>559</v>
      </c>
      <c r="J51" s="126">
        <v>98</v>
      </c>
      <c r="K51" s="198">
        <f t="shared" si="0"/>
        <v>54</v>
      </c>
    </row>
    <row r="52" spans="1:11">
      <c r="A52" s="124">
        <v>51</v>
      </c>
      <c r="B52" s="125" t="s">
        <v>2176</v>
      </c>
      <c r="C52" s="125" t="s">
        <v>2258</v>
      </c>
      <c r="D52" s="125" t="s">
        <v>2256</v>
      </c>
      <c r="E52" s="127">
        <v>42766</v>
      </c>
      <c r="F52" s="127">
        <v>42820</v>
      </c>
      <c r="G52" s="126">
        <v>548</v>
      </c>
      <c r="H52" s="126">
        <v>85</v>
      </c>
      <c r="I52" s="126">
        <v>856</v>
      </c>
      <c r="J52" s="126">
        <v>29</v>
      </c>
      <c r="K52" s="198">
        <f t="shared" si="0"/>
        <v>54</v>
      </c>
    </row>
    <row r="53" spans="1:11">
      <c r="A53" s="124">
        <v>52</v>
      </c>
      <c r="B53" s="125" t="s">
        <v>2176</v>
      </c>
      <c r="C53" s="125" t="s">
        <v>2259</v>
      </c>
      <c r="D53" s="125" t="s">
        <v>2256</v>
      </c>
      <c r="E53" s="127">
        <v>42766</v>
      </c>
      <c r="F53" s="127">
        <v>42820</v>
      </c>
      <c r="G53" s="126">
        <v>638</v>
      </c>
      <c r="H53" s="126">
        <v>513</v>
      </c>
      <c r="I53" s="126">
        <v>599</v>
      </c>
      <c r="J53" s="126">
        <v>312</v>
      </c>
      <c r="K53" s="198">
        <f t="shared" si="0"/>
        <v>54</v>
      </c>
    </row>
    <row r="54" spans="1:11">
      <c r="A54" s="172">
        <v>53</v>
      </c>
      <c r="B54" s="173" t="s">
        <v>2176</v>
      </c>
      <c r="C54" s="173" t="s">
        <v>2260</v>
      </c>
      <c r="D54" s="173" t="s">
        <v>2256</v>
      </c>
      <c r="E54" s="174">
        <v>42766</v>
      </c>
      <c r="F54" s="174">
        <v>42820</v>
      </c>
      <c r="G54" s="172">
        <v>426</v>
      </c>
      <c r="H54" s="172">
        <v>399</v>
      </c>
      <c r="I54" s="172">
        <v>683</v>
      </c>
      <c r="J54" s="172">
        <v>113</v>
      </c>
      <c r="K54" s="198">
        <f t="shared" si="0"/>
        <v>54</v>
      </c>
    </row>
    <row r="55" spans="1:11">
      <c r="A55" s="172">
        <v>54</v>
      </c>
      <c r="B55" s="173" t="s">
        <v>2176</v>
      </c>
      <c r="C55" s="173" t="s">
        <v>2261</v>
      </c>
      <c r="D55" s="173" t="s">
        <v>2256</v>
      </c>
      <c r="E55" s="174">
        <v>42766</v>
      </c>
      <c r="F55" s="174">
        <v>42820</v>
      </c>
      <c r="G55" s="172">
        <v>589</v>
      </c>
      <c r="H55" s="172">
        <v>400</v>
      </c>
      <c r="I55" s="172">
        <v>288</v>
      </c>
      <c r="J55" s="172">
        <v>441</v>
      </c>
      <c r="K55" s="198">
        <f t="shared" si="0"/>
        <v>54</v>
      </c>
    </row>
    <row r="56" spans="1:11">
      <c r="A56" s="124">
        <v>55</v>
      </c>
      <c r="B56" s="125" t="s">
        <v>2176</v>
      </c>
      <c r="C56" s="125" t="s">
        <v>2262</v>
      </c>
      <c r="D56" s="125" t="s">
        <v>2256</v>
      </c>
      <c r="E56" s="127">
        <v>42766</v>
      </c>
      <c r="F56" s="127">
        <v>42820</v>
      </c>
      <c r="G56" s="126">
        <v>622</v>
      </c>
      <c r="H56" s="116">
        <v>19</v>
      </c>
      <c r="I56" s="126">
        <v>616</v>
      </c>
      <c r="J56" s="168" t="s">
        <v>2498</v>
      </c>
      <c r="K56" s="198">
        <f t="shared" si="0"/>
        <v>54</v>
      </c>
    </row>
    <row r="57" spans="1:11">
      <c r="A57" s="124">
        <v>56</v>
      </c>
      <c r="B57" s="125" t="s">
        <v>2176</v>
      </c>
      <c r="C57" s="125" t="s">
        <v>2263</v>
      </c>
      <c r="D57" s="125" t="s">
        <v>2256</v>
      </c>
      <c r="E57" s="127">
        <v>42766</v>
      </c>
      <c r="F57" s="127">
        <v>42820</v>
      </c>
      <c r="G57" s="181">
        <v>538</v>
      </c>
      <c r="H57" s="126">
        <v>60</v>
      </c>
      <c r="I57" s="126">
        <v>557</v>
      </c>
      <c r="J57" s="126">
        <v>58</v>
      </c>
      <c r="K57" s="198">
        <f t="shared" si="0"/>
        <v>54</v>
      </c>
    </row>
    <row r="58" spans="1:11">
      <c r="A58" s="124">
        <v>57</v>
      </c>
      <c r="B58" s="125" t="s">
        <v>2176</v>
      </c>
      <c r="C58" s="134" t="s">
        <v>2264</v>
      </c>
      <c r="D58" s="125" t="s">
        <v>2265</v>
      </c>
      <c r="E58" s="127">
        <v>42766</v>
      </c>
      <c r="F58" s="127">
        <v>42820</v>
      </c>
      <c r="G58" s="168">
        <v>540</v>
      </c>
      <c r="H58" s="126">
        <v>161</v>
      </c>
      <c r="I58" s="126">
        <v>618</v>
      </c>
      <c r="J58" s="126">
        <v>435</v>
      </c>
      <c r="K58" s="198">
        <f t="shared" si="0"/>
        <v>54</v>
      </c>
    </row>
    <row r="59" spans="1:11">
      <c r="A59" s="124">
        <v>58</v>
      </c>
      <c r="B59" s="125" t="s">
        <v>2176</v>
      </c>
      <c r="C59" s="134" t="s">
        <v>2267</v>
      </c>
      <c r="D59" s="125" t="s">
        <v>2265</v>
      </c>
      <c r="E59" s="127">
        <v>42766</v>
      </c>
      <c r="F59" s="127">
        <v>42820</v>
      </c>
      <c r="G59" s="126">
        <v>513</v>
      </c>
      <c r="H59" s="126">
        <v>48</v>
      </c>
      <c r="I59" s="126">
        <v>593</v>
      </c>
      <c r="J59" s="126">
        <v>31</v>
      </c>
      <c r="K59" s="198">
        <f t="shared" si="0"/>
        <v>54</v>
      </c>
    </row>
    <row r="60" spans="1:11">
      <c r="A60" s="124">
        <v>59</v>
      </c>
      <c r="B60" s="125" t="s">
        <v>2176</v>
      </c>
      <c r="C60" s="134" t="s">
        <v>2268</v>
      </c>
      <c r="D60" s="125" t="s">
        <v>2265</v>
      </c>
      <c r="E60" s="127">
        <v>42766</v>
      </c>
      <c r="F60" s="127">
        <v>42820</v>
      </c>
      <c r="G60" s="126">
        <v>489</v>
      </c>
      <c r="H60" s="126">
        <v>23</v>
      </c>
      <c r="I60" s="126">
        <v>600</v>
      </c>
      <c r="J60" s="126">
        <v>120</v>
      </c>
      <c r="K60" s="198">
        <f t="shared" si="0"/>
        <v>54</v>
      </c>
    </row>
    <row r="61" spans="1:11">
      <c r="A61" s="124">
        <v>60</v>
      </c>
      <c r="B61" s="125" t="s">
        <v>2176</v>
      </c>
      <c r="C61" s="134" t="s">
        <v>2269</v>
      </c>
      <c r="D61" s="125" t="s">
        <v>2265</v>
      </c>
      <c r="E61" s="127">
        <v>42766</v>
      </c>
      <c r="F61" s="127">
        <v>42820</v>
      </c>
      <c r="G61" s="126">
        <v>633</v>
      </c>
      <c r="H61" s="126">
        <v>78</v>
      </c>
      <c r="I61" s="126">
        <v>535</v>
      </c>
      <c r="J61" s="126">
        <v>390</v>
      </c>
      <c r="K61" s="198">
        <f t="shared" si="0"/>
        <v>54</v>
      </c>
    </row>
    <row r="62" spans="1:11">
      <c r="A62" s="124">
        <v>61</v>
      </c>
      <c r="B62" s="125" t="s">
        <v>2176</v>
      </c>
      <c r="C62" s="134" t="s">
        <v>2271</v>
      </c>
      <c r="D62" s="125" t="s">
        <v>2265</v>
      </c>
      <c r="E62" s="127">
        <v>42766</v>
      </c>
      <c r="F62" s="127">
        <v>42820</v>
      </c>
      <c r="G62" s="126">
        <v>541</v>
      </c>
      <c r="H62" s="126">
        <v>42</v>
      </c>
      <c r="I62" s="126">
        <v>391</v>
      </c>
      <c r="J62" s="126">
        <v>143</v>
      </c>
      <c r="K62" s="198">
        <f t="shared" si="0"/>
        <v>54</v>
      </c>
    </row>
    <row r="63" spans="1:11">
      <c r="A63" s="124">
        <v>62</v>
      </c>
      <c r="B63" s="125" t="s">
        <v>2176</v>
      </c>
      <c r="C63" s="134" t="s">
        <v>2272</v>
      </c>
      <c r="D63" s="125" t="s">
        <v>2265</v>
      </c>
      <c r="E63" s="127">
        <v>42766</v>
      </c>
      <c r="F63" s="127">
        <v>42820</v>
      </c>
      <c r="G63" s="126">
        <v>565</v>
      </c>
      <c r="H63" s="126">
        <v>119</v>
      </c>
      <c r="I63" s="126">
        <v>445</v>
      </c>
      <c r="J63" s="126">
        <v>448</v>
      </c>
      <c r="K63" s="198">
        <f t="shared" si="0"/>
        <v>54</v>
      </c>
    </row>
    <row r="64" spans="1:11">
      <c r="A64" s="124">
        <v>63</v>
      </c>
      <c r="B64" s="125" t="s">
        <v>2176</v>
      </c>
      <c r="C64" s="134" t="s">
        <v>2274</v>
      </c>
      <c r="D64" s="125" t="s">
        <v>2265</v>
      </c>
      <c r="E64" s="127">
        <v>42766</v>
      </c>
      <c r="F64" s="127">
        <v>42820</v>
      </c>
      <c r="G64" s="126">
        <v>387</v>
      </c>
      <c r="H64" s="126">
        <v>185</v>
      </c>
      <c r="I64" s="126">
        <v>440</v>
      </c>
      <c r="J64" s="126">
        <v>423</v>
      </c>
      <c r="K64" s="198">
        <f t="shared" si="0"/>
        <v>54</v>
      </c>
    </row>
    <row r="65" spans="1:11">
      <c r="A65" s="124">
        <v>64</v>
      </c>
      <c r="B65" s="125" t="s">
        <v>2176</v>
      </c>
      <c r="C65" s="134" t="s">
        <v>2275</v>
      </c>
      <c r="D65" s="125" t="s">
        <v>2265</v>
      </c>
      <c r="E65" s="127">
        <v>42766</v>
      </c>
      <c r="F65" s="127">
        <v>42820</v>
      </c>
      <c r="G65" s="132">
        <v>554</v>
      </c>
      <c r="H65" s="126">
        <v>159</v>
      </c>
      <c r="I65" s="126">
        <v>673</v>
      </c>
      <c r="J65" s="132">
        <v>550</v>
      </c>
      <c r="K65" s="198">
        <f t="shared" si="0"/>
        <v>54</v>
      </c>
    </row>
    <row r="66" spans="1:11">
      <c r="A66" s="124">
        <v>65</v>
      </c>
      <c r="B66" s="125" t="s">
        <v>2276</v>
      </c>
      <c r="C66" s="125" t="s">
        <v>2277</v>
      </c>
      <c r="D66" s="125" t="s">
        <v>2278</v>
      </c>
      <c r="E66" s="127">
        <v>42767</v>
      </c>
      <c r="F66" s="127">
        <v>42818</v>
      </c>
      <c r="G66" s="126">
        <v>614</v>
      </c>
      <c r="H66" s="126">
        <v>525</v>
      </c>
      <c r="I66" s="126">
        <v>700</v>
      </c>
      <c r="J66" s="126">
        <v>333</v>
      </c>
      <c r="K66" s="198">
        <f t="shared" si="0"/>
        <v>51</v>
      </c>
    </row>
    <row r="67" spans="1:11">
      <c r="A67" s="124">
        <v>66</v>
      </c>
      <c r="B67" s="125" t="s">
        <v>2276</v>
      </c>
      <c r="C67" s="125" t="s">
        <v>2279</v>
      </c>
      <c r="D67" s="125" t="s">
        <v>2278</v>
      </c>
      <c r="E67" s="127">
        <v>42767</v>
      </c>
      <c r="F67" s="127">
        <v>42818</v>
      </c>
      <c r="G67" s="126">
        <v>282</v>
      </c>
      <c r="H67" s="126">
        <v>150</v>
      </c>
      <c r="I67" s="126">
        <v>760</v>
      </c>
      <c r="J67" s="126">
        <v>252</v>
      </c>
      <c r="K67" s="198">
        <f t="shared" ref="K67:K130" si="1">IFERROR(F67-E67,"")</f>
        <v>51</v>
      </c>
    </row>
    <row r="68" spans="1:11">
      <c r="A68" s="124">
        <v>67</v>
      </c>
      <c r="B68" s="125" t="s">
        <v>2276</v>
      </c>
      <c r="C68" s="125" t="s">
        <v>2280</v>
      </c>
      <c r="D68" s="125" t="s">
        <v>2278</v>
      </c>
      <c r="E68" s="127">
        <v>42767</v>
      </c>
      <c r="F68" s="127">
        <v>42818</v>
      </c>
      <c r="G68" s="126">
        <v>450</v>
      </c>
      <c r="H68" s="126">
        <v>165</v>
      </c>
      <c r="I68" s="126">
        <v>660</v>
      </c>
      <c r="J68" s="126">
        <v>44</v>
      </c>
      <c r="K68" s="198">
        <f t="shared" si="1"/>
        <v>51</v>
      </c>
    </row>
    <row r="69" spans="1:11">
      <c r="A69" s="124">
        <v>68</v>
      </c>
      <c r="B69" s="125" t="s">
        <v>2276</v>
      </c>
      <c r="C69" s="125" t="s">
        <v>2281</v>
      </c>
      <c r="D69" s="125" t="s">
        <v>2278</v>
      </c>
      <c r="E69" s="127">
        <v>42767</v>
      </c>
      <c r="F69" s="127">
        <v>42818</v>
      </c>
      <c r="G69" s="126">
        <v>269</v>
      </c>
      <c r="H69" s="126">
        <v>129</v>
      </c>
      <c r="I69" s="126">
        <v>477</v>
      </c>
      <c r="J69" s="126">
        <v>9</v>
      </c>
      <c r="K69" s="198">
        <f t="shared" si="1"/>
        <v>51</v>
      </c>
    </row>
    <row r="70" spans="1:11">
      <c r="A70" s="124">
        <v>69</v>
      </c>
      <c r="B70" s="125" t="s">
        <v>2276</v>
      </c>
      <c r="C70" s="125" t="s">
        <v>2282</v>
      </c>
      <c r="D70" s="125" t="s">
        <v>2278</v>
      </c>
      <c r="E70" s="127">
        <v>42767</v>
      </c>
      <c r="F70" s="127">
        <v>42818</v>
      </c>
      <c r="G70" s="126">
        <v>448</v>
      </c>
      <c r="H70" s="126">
        <v>414</v>
      </c>
      <c r="I70" s="126">
        <v>386</v>
      </c>
      <c r="J70" s="126">
        <v>251</v>
      </c>
      <c r="K70" s="198">
        <f t="shared" si="1"/>
        <v>51</v>
      </c>
    </row>
    <row r="71" spans="1:11">
      <c r="A71" s="124">
        <v>70</v>
      </c>
      <c r="B71" s="125" t="s">
        <v>2276</v>
      </c>
      <c r="C71" s="125" t="s">
        <v>2283</v>
      </c>
      <c r="D71" s="125" t="s">
        <v>2278</v>
      </c>
      <c r="E71" s="127">
        <v>42767</v>
      </c>
      <c r="F71" s="127">
        <v>42818</v>
      </c>
      <c r="G71" s="181">
        <v>358</v>
      </c>
      <c r="H71" s="126">
        <v>151</v>
      </c>
      <c r="I71" s="132">
        <v>414</v>
      </c>
      <c r="J71" s="126">
        <v>266</v>
      </c>
      <c r="K71" s="198">
        <f t="shared" si="1"/>
        <v>51</v>
      </c>
    </row>
    <row r="72" spans="1:11">
      <c r="A72" s="124">
        <v>71</v>
      </c>
      <c r="B72" s="125" t="s">
        <v>2276</v>
      </c>
      <c r="C72" s="125" t="s">
        <v>2284</v>
      </c>
      <c r="D72" s="125" t="s">
        <v>2278</v>
      </c>
      <c r="E72" s="127">
        <v>42767</v>
      </c>
      <c r="F72" s="127">
        <v>42818</v>
      </c>
      <c r="G72" s="126">
        <v>511</v>
      </c>
      <c r="H72" s="126">
        <v>95</v>
      </c>
      <c r="I72" s="126">
        <v>459</v>
      </c>
      <c r="J72" s="126">
        <v>528</v>
      </c>
      <c r="K72" s="198">
        <f t="shared" si="1"/>
        <v>51</v>
      </c>
    </row>
    <row r="73" spans="1:11">
      <c r="A73" s="124">
        <v>72</v>
      </c>
      <c r="B73" s="125" t="s">
        <v>2276</v>
      </c>
      <c r="C73" s="125" t="s">
        <v>2285</v>
      </c>
      <c r="D73" s="125" t="s">
        <v>2278</v>
      </c>
      <c r="E73" s="127">
        <v>42767</v>
      </c>
      <c r="F73" s="127">
        <v>42818</v>
      </c>
      <c r="G73" s="126">
        <v>383</v>
      </c>
      <c r="H73" s="126">
        <v>546</v>
      </c>
      <c r="I73" s="126">
        <v>627</v>
      </c>
      <c r="J73" s="181">
        <v>14</v>
      </c>
      <c r="K73" s="198">
        <f t="shared" si="1"/>
        <v>51</v>
      </c>
    </row>
    <row r="74" spans="1:11">
      <c r="A74" s="124">
        <v>73</v>
      </c>
      <c r="B74" s="125" t="s">
        <v>2276</v>
      </c>
      <c r="C74" s="125" t="s">
        <v>2286</v>
      </c>
      <c r="D74" s="125" t="s">
        <v>2287</v>
      </c>
      <c r="E74" s="127">
        <v>42767</v>
      </c>
      <c r="F74" s="127">
        <v>42818</v>
      </c>
      <c r="G74" s="126">
        <v>549</v>
      </c>
      <c r="H74" s="126">
        <v>438</v>
      </c>
      <c r="I74" s="126">
        <v>498</v>
      </c>
      <c r="J74" s="126">
        <v>393</v>
      </c>
      <c r="K74" s="198">
        <f t="shared" si="1"/>
        <v>51</v>
      </c>
    </row>
    <row r="75" spans="1:11">
      <c r="A75" s="124">
        <v>74</v>
      </c>
      <c r="B75" s="125" t="s">
        <v>2276</v>
      </c>
      <c r="C75" s="125" t="s">
        <v>2288</v>
      </c>
      <c r="D75" s="125" t="s">
        <v>2287</v>
      </c>
      <c r="E75" s="127">
        <v>42767</v>
      </c>
      <c r="F75" s="127">
        <v>42818</v>
      </c>
      <c r="G75" s="126">
        <v>605</v>
      </c>
      <c r="H75" s="126">
        <v>122</v>
      </c>
      <c r="I75" s="126">
        <v>579</v>
      </c>
      <c r="J75" s="126">
        <v>138</v>
      </c>
      <c r="K75" s="198">
        <f t="shared" si="1"/>
        <v>51</v>
      </c>
    </row>
    <row r="76" spans="1:11">
      <c r="A76" s="124">
        <v>75</v>
      </c>
      <c r="B76" s="125" t="s">
        <v>2276</v>
      </c>
      <c r="C76" s="125" t="s">
        <v>2289</v>
      </c>
      <c r="D76" s="125" t="s">
        <v>2287</v>
      </c>
      <c r="E76" s="127">
        <v>42767</v>
      </c>
      <c r="F76" s="127">
        <v>42818</v>
      </c>
      <c r="G76" s="126">
        <v>408</v>
      </c>
      <c r="H76" s="126">
        <v>404</v>
      </c>
      <c r="I76" s="126">
        <v>373</v>
      </c>
      <c r="J76">
        <v>311</v>
      </c>
      <c r="K76" s="198">
        <f t="shared" si="1"/>
        <v>51</v>
      </c>
    </row>
    <row r="77" spans="1:11">
      <c r="A77" s="124">
        <v>76</v>
      </c>
      <c r="B77" s="125" t="s">
        <v>2276</v>
      </c>
      <c r="C77" s="125" t="s">
        <v>2290</v>
      </c>
      <c r="D77" s="125" t="s">
        <v>2287</v>
      </c>
      <c r="E77" s="127">
        <v>42767</v>
      </c>
      <c r="F77" s="127">
        <v>42818</v>
      </c>
      <c r="G77">
        <v>416</v>
      </c>
      <c r="H77" s="126">
        <v>501</v>
      </c>
      <c r="I77" s="126">
        <v>603</v>
      </c>
      <c r="J77" s="126">
        <v>183</v>
      </c>
      <c r="K77" s="198">
        <f t="shared" si="1"/>
        <v>51</v>
      </c>
    </row>
    <row r="78" spans="1:11">
      <c r="A78" s="124">
        <v>77</v>
      </c>
      <c r="B78" s="125" t="s">
        <v>2276</v>
      </c>
      <c r="C78" s="125" t="s">
        <v>2291</v>
      </c>
      <c r="D78" s="125" t="s">
        <v>2287</v>
      </c>
      <c r="E78" s="127">
        <v>42767</v>
      </c>
      <c r="F78" s="127">
        <v>42818</v>
      </c>
      <c r="G78">
        <v>594</v>
      </c>
      <c r="H78" s="126">
        <v>137</v>
      </c>
      <c r="I78" s="126">
        <v>509</v>
      </c>
      <c r="J78" s="126">
        <v>228</v>
      </c>
      <c r="K78" s="198">
        <f t="shared" si="1"/>
        <v>51</v>
      </c>
    </row>
    <row r="79" spans="1:11">
      <c r="A79" s="124">
        <v>78</v>
      </c>
      <c r="B79" s="125" t="s">
        <v>2276</v>
      </c>
      <c r="C79" s="125" t="s">
        <v>2292</v>
      </c>
      <c r="D79" s="125" t="s">
        <v>2287</v>
      </c>
      <c r="E79" s="127">
        <v>42767</v>
      </c>
      <c r="F79" s="127">
        <v>42818</v>
      </c>
      <c r="G79" s="126">
        <v>460</v>
      </c>
      <c r="H79" s="126">
        <v>278</v>
      </c>
      <c r="I79" s="126">
        <v>446</v>
      </c>
      <c r="J79" s="126">
        <v>100</v>
      </c>
      <c r="K79" s="198">
        <f t="shared" si="1"/>
        <v>51</v>
      </c>
    </row>
    <row r="80" spans="1:11">
      <c r="A80" s="124">
        <v>79</v>
      </c>
      <c r="B80" s="125" t="s">
        <v>2276</v>
      </c>
      <c r="C80" s="125" t="s">
        <v>2293</v>
      </c>
      <c r="D80" s="125" t="s">
        <v>2287</v>
      </c>
      <c r="E80" s="127">
        <v>42767</v>
      </c>
      <c r="F80" s="127">
        <v>42818</v>
      </c>
      <c r="G80" s="126">
        <v>217</v>
      </c>
      <c r="H80" s="126">
        <v>235</v>
      </c>
      <c r="I80" s="126">
        <v>249</v>
      </c>
      <c r="J80" s="126">
        <v>56</v>
      </c>
      <c r="K80" s="198">
        <f t="shared" si="1"/>
        <v>51</v>
      </c>
    </row>
    <row r="81" spans="1:11">
      <c r="A81" s="124">
        <v>80</v>
      </c>
      <c r="B81" s="125" t="s">
        <v>2276</v>
      </c>
      <c r="C81" s="125" t="s">
        <v>2294</v>
      </c>
      <c r="D81" s="125" t="s">
        <v>2287</v>
      </c>
      <c r="E81" s="127">
        <v>42767</v>
      </c>
      <c r="F81" s="127">
        <v>42818</v>
      </c>
      <c r="G81" s="126">
        <v>607</v>
      </c>
      <c r="H81" s="126">
        <v>181</v>
      </c>
      <c r="I81" s="126">
        <v>474</v>
      </c>
      <c r="J81" s="135">
        <v>68</v>
      </c>
      <c r="K81" s="198">
        <f t="shared" si="1"/>
        <v>51</v>
      </c>
    </row>
    <row r="82" spans="1:11">
      <c r="A82" s="124">
        <v>81</v>
      </c>
      <c r="B82" s="125" t="s">
        <v>2276</v>
      </c>
      <c r="C82" s="125" t="s">
        <v>2295</v>
      </c>
      <c r="D82" s="125" t="s">
        <v>2296</v>
      </c>
      <c r="E82" s="127">
        <v>42767</v>
      </c>
      <c r="F82" s="127">
        <v>42818</v>
      </c>
      <c r="G82" s="126">
        <v>542</v>
      </c>
      <c r="H82" s="126">
        <v>187</v>
      </c>
      <c r="I82" s="126">
        <v>475</v>
      </c>
      <c r="J82" s="126">
        <v>293</v>
      </c>
      <c r="K82" s="198">
        <f t="shared" si="1"/>
        <v>51</v>
      </c>
    </row>
    <row r="83" spans="1:11">
      <c r="A83" s="124">
        <v>82</v>
      </c>
      <c r="B83" s="125" t="s">
        <v>2297</v>
      </c>
      <c r="C83" s="125" t="s">
        <v>2298</v>
      </c>
      <c r="D83" s="125" t="s">
        <v>2296</v>
      </c>
      <c r="E83" s="127">
        <v>42767</v>
      </c>
      <c r="F83" s="127">
        <v>42819</v>
      </c>
      <c r="G83" s="126">
        <v>536</v>
      </c>
      <c r="H83" s="126">
        <v>83</v>
      </c>
      <c r="I83" s="126">
        <v>840</v>
      </c>
      <c r="J83" s="126">
        <v>368</v>
      </c>
      <c r="K83" s="198">
        <f t="shared" si="1"/>
        <v>52</v>
      </c>
    </row>
    <row r="84" spans="1:11">
      <c r="A84" s="124">
        <v>83</v>
      </c>
      <c r="B84" s="125" t="s">
        <v>2297</v>
      </c>
      <c r="C84" s="125" t="s">
        <v>2299</v>
      </c>
      <c r="D84" s="125" t="s">
        <v>2296</v>
      </c>
      <c r="E84" s="127">
        <v>42767</v>
      </c>
      <c r="F84" s="127">
        <v>42819</v>
      </c>
      <c r="G84" s="126">
        <v>494</v>
      </c>
      <c r="H84" s="126">
        <v>134</v>
      </c>
      <c r="I84" s="126">
        <v>298</v>
      </c>
      <c r="J84" s="126">
        <v>22</v>
      </c>
      <c r="K84" s="198">
        <f t="shared" si="1"/>
        <v>52</v>
      </c>
    </row>
    <row r="85" spans="1:11">
      <c r="A85" s="124">
        <v>84</v>
      </c>
      <c r="B85" s="125" t="s">
        <v>2297</v>
      </c>
      <c r="C85" s="125" t="s">
        <v>2300</v>
      </c>
      <c r="D85" s="125" t="s">
        <v>2296</v>
      </c>
      <c r="E85" s="127">
        <v>42767</v>
      </c>
      <c r="F85" s="127">
        <v>42819</v>
      </c>
      <c r="G85" s="135">
        <v>291</v>
      </c>
      <c r="H85" s="126">
        <v>49</v>
      </c>
      <c r="I85" s="126">
        <v>520</v>
      </c>
      <c r="J85" s="126">
        <v>417</v>
      </c>
      <c r="K85" s="198">
        <f t="shared" si="1"/>
        <v>52</v>
      </c>
    </row>
    <row r="86" spans="1:11">
      <c r="A86" s="124">
        <v>85</v>
      </c>
      <c r="B86" s="125" t="s">
        <v>2297</v>
      </c>
      <c r="C86" s="125" t="s">
        <v>2301</v>
      </c>
      <c r="D86" s="125" t="s">
        <v>2296</v>
      </c>
      <c r="E86" s="127">
        <v>42767</v>
      </c>
      <c r="F86" s="127">
        <v>42819</v>
      </c>
      <c r="G86" s="126">
        <v>308</v>
      </c>
      <c r="H86" s="126">
        <v>315</v>
      </c>
      <c r="I86" s="126">
        <v>441</v>
      </c>
      <c r="J86" s="126">
        <v>391</v>
      </c>
      <c r="K86" s="198">
        <f t="shared" si="1"/>
        <v>52</v>
      </c>
    </row>
    <row r="87" spans="1:11">
      <c r="A87" s="124">
        <v>86</v>
      </c>
      <c r="B87" s="125" t="s">
        <v>2297</v>
      </c>
      <c r="C87" s="125" t="s">
        <v>2302</v>
      </c>
      <c r="D87" s="125" t="s">
        <v>2296</v>
      </c>
      <c r="E87" s="127">
        <v>42767</v>
      </c>
      <c r="F87" s="127">
        <v>42819</v>
      </c>
      <c r="G87" s="126">
        <v>723</v>
      </c>
      <c r="H87" s="126">
        <v>1</v>
      </c>
      <c r="I87" s="126">
        <v>561</v>
      </c>
      <c r="J87" s="126">
        <v>62</v>
      </c>
      <c r="K87" s="198">
        <f t="shared" si="1"/>
        <v>52</v>
      </c>
    </row>
    <row r="88" spans="1:11">
      <c r="A88" s="124">
        <v>87</v>
      </c>
      <c r="B88" s="125" t="s">
        <v>2297</v>
      </c>
      <c r="C88" s="125" t="s">
        <v>2303</v>
      </c>
      <c r="D88" s="125" t="s">
        <v>2296</v>
      </c>
      <c r="E88" s="127">
        <v>42767</v>
      </c>
      <c r="F88" s="127">
        <v>42819</v>
      </c>
      <c r="G88" s="126">
        <v>628</v>
      </c>
      <c r="H88" s="126">
        <v>408</v>
      </c>
      <c r="I88" s="126">
        <v>632</v>
      </c>
      <c r="J88" s="126">
        <v>329</v>
      </c>
      <c r="K88" s="198">
        <f t="shared" si="1"/>
        <v>52</v>
      </c>
    </row>
    <row r="89" spans="1:11">
      <c r="A89" s="172">
        <v>88</v>
      </c>
      <c r="B89" s="173" t="s">
        <v>2297</v>
      </c>
      <c r="C89" s="173" t="s">
        <v>2304</v>
      </c>
      <c r="D89" s="173" t="s">
        <v>2296</v>
      </c>
      <c r="E89" s="174">
        <v>42767</v>
      </c>
      <c r="F89" s="172" t="s">
        <v>2057</v>
      </c>
      <c r="G89" s="172">
        <v>569</v>
      </c>
      <c r="H89" s="172">
        <v>385</v>
      </c>
      <c r="I89" s="172">
        <v>611</v>
      </c>
      <c r="J89" s="172">
        <v>288</v>
      </c>
      <c r="K89" s="198" t="str">
        <f t="shared" si="1"/>
        <v/>
      </c>
    </row>
    <row r="90" spans="1:11">
      <c r="A90" s="124">
        <v>89</v>
      </c>
      <c r="B90" s="125" t="s">
        <v>2297</v>
      </c>
      <c r="C90" s="125" t="s">
        <v>2305</v>
      </c>
      <c r="D90" s="125" t="s">
        <v>2306</v>
      </c>
      <c r="E90" s="127">
        <v>42767</v>
      </c>
      <c r="F90" s="127">
        <v>42819</v>
      </c>
      <c r="G90" s="126">
        <v>339</v>
      </c>
      <c r="H90" s="126">
        <v>196</v>
      </c>
      <c r="I90" s="126">
        <v>469</v>
      </c>
      <c r="J90" s="126">
        <v>171</v>
      </c>
      <c r="K90" s="198">
        <f t="shared" si="1"/>
        <v>52</v>
      </c>
    </row>
    <row r="91" spans="1:11">
      <c r="A91" s="124">
        <v>90</v>
      </c>
      <c r="B91" s="125" t="s">
        <v>2297</v>
      </c>
      <c r="C91" s="125" t="s">
        <v>2307</v>
      </c>
      <c r="D91" s="125" t="s">
        <v>2306</v>
      </c>
      <c r="E91" s="127">
        <v>42767</v>
      </c>
      <c r="F91" s="127">
        <v>42819</v>
      </c>
      <c r="G91" s="126">
        <v>592</v>
      </c>
      <c r="H91" s="126">
        <v>94</v>
      </c>
      <c r="I91" s="126">
        <v>355</v>
      </c>
      <c r="J91">
        <v>517</v>
      </c>
      <c r="K91" s="198">
        <f t="shared" si="1"/>
        <v>52</v>
      </c>
    </row>
    <row r="92" spans="1:11">
      <c r="A92" s="124">
        <v>91</v>
      </c>
      <c r="B92" s="125" t="s">
        <v>2297</v>
      </c>
      <c r="C92" s="125" t="s">
        <v>2308</v>
      </c>
      <c r="D92" s="125" t="s">
        <v>2306</v>
      </c>
      <c r="E92" s="127">
        <v>42767</v>
      </c>
      <c r="F92" s="127">
        <v>42819</v>
      </c>
      <c r="G92">
        <v>472</v>
      </c>
      <c r="H92" s="126">
        <v>343</v>
      </c>
      <c r="I92" s="126">
        <v>547</v>
      </c>
      <c r="J92" s="126">
        <v>73</v>
      </c>
      <c r="K92" s="198">
        <f t="shared" si="1"/>
        <v>52</v>
      </c>
    </row>
    <row r="93" spans="1:11">
      <c r="A93" s="124">
        <v>92</v>
      </c>
      <c r="B93" s="125" t="s">
        <v>2297</v>
      </c>
      <c r="C93" s="125" t="s">
        <v>2309</v>
      </c>
      <c r="D93" s="125" t="s">
        <v>2306</v>
      </c>
      <c r="E93" s="127">
        <v>42767</v>
      </c>
      <c r="F93" s="127">
        <v>42819</v>
      </c>
      <c r="G93" s="126">
        <v>529</v>
      </c>
      <c r="H93" s="126">
        <v>445</v>
      </c>
      <c r="I93" s="126">
        <v>763</v>
      </c>
      <c r="J93" s="135">
        <v>4</v>
      </c>
      <c r="K93" s="198">
        <f t="shared" si="1"/>
        <v>52</v>
      </c>
    </row>
    <row r="94" spans="1:11">
      <c r="A94" s="124">
        <v>93</v>
      </c>
      <c r="B94" s="125" t="s">
        <v>2297</v>
      </c>
      <c r="C94" s="125" t="s">
        <v>2310</v>
      </c>
      <c r="D94" s="125" t="s">
        <v>2306</v>
      </c>
      <c r="E94" s="127">
        <v>42767</v>
      </c>
      <c r="F94" s="127">
        <v>42819</v>
      </c>
      <c r="G94" s="126">
        <v>636</v>
      </c>
      <c r="H94" s="126">
        <v>12</v>
      </c>
      <c r="I94" s="126">
        <v>424</v>
      </c>
      <c r="J94" s="126">
        <v>136</v>
      </c>
      <c r="K94" s="198">
        <f t="shared" si="1"/>
        <v>52</v>
      </c>
    </row>
    <row r="95" spans="1:11">
      <c r="A95" s="172">
        <v>94</v>
      </c>
      <c r="B95" s="173" t="s">
        <v>2297</v>
      </c>
      <c r="C95" s="173" t="s">
        <v>2311</v>
      </c>
      <c r="D95" s="173" t="s">
        <v>2306</v>
      </c>
      <c r="E95" s="174">
        <v>42767</v>
      </c>
      <c r="F95" s="174" t="s">
        <v>2057</v>
      </c>
      <c r="G95" s="172">
        <v>534</v>
      </c>
      <c r="H95" s="172">
        <v>244</v>
      </c>
      <c r="I95" s="172">
        <v>588</v>
      </c>
      <c r="J95" s="172">
        <v>358</v>
      </c>
      <c r="K95" s="198" t="str">
        <f t="shared" si="1"/>
        <v/>
      </c>
    </row>
    <row r="96" spans="1:11">
      <c r="A96" s="124">
        <v>95</v>
      </c>
      <c r="B96" s="125" t="s">
        <v>2297</v>
      </c>
      <c r="C96" s="125" t="s">
        <v>2312</v>
      </c>
      <c r="D96" s="125" t="s">
        <v>2306</v>
      </c>
      <c r="E96" s="127">
        <v>42767</v>
      </c>
      <c r="F96" s="127">
        <v>42819</v>
      </c>
      <c r="G96" s="126">
        <v>641</v>
      </c>
      <c r="H96" s="126">
        <v>360</v>
      </c>
      <c r="I96" s="126">
        <v>486</v>
      </c>
      <c r="J96" s="126">
        <v>547</v>
      </c>
      <c r="K96" s="198">
        <f t="shared" si="1"/>
        <v>52</v>
      </c>
    </row>
    <row r="97" spans="1:11">
      <c r="A97" s="124">
        <v>96</v>
      </c>
      <c r="B97" s="125" t="s">
        <v>2297</v>
      </c>
      <c r="C97" s="125" t="s">
        <v>2313</v>
      </c>
      <c r="D97" s="125" t="s">
        <v>2306</v>
      </c>
      <c r="E97" s="127">
        <v>42767</v>
      </c>
      <c r="F97" s="127">
        <v>42819</v>
      </c>
      <c r="G97" s="126">
        <v>479</v>
      </c>
      <c r="H97" s="126">
        <v>318</v>
      </c>
      <c r="I97" s="126">
        <v>545</v>
      </c>
      <c r="J97" s="126">
        <v>588</v>
      </c>
      <c r="K97" s="198">
        <f t="shared" si="1"/>
        <v>52</v>
      </c>
    </row>
    <row r="98" spans="1:11">
      <c r="A98" s="124">
        <v>97</v>
      </c>
      <c r="B98" s="125" t="s">
        <v>2314</v>
      </c>
      <c r="C98" s="125" t="s">
        <v>2315</v>
      </c>
      <c r="D98" s="125" t="s">
        <v>2178</v>
      </c>
      <c r="E98" s="127">
        <v>42762</v>
      </c>
      <c r="F98" s="127">
        <v>42816</v>
      </c>
      <c r="G98" s="126">
        <v>741</v>
      </c>
      <c r="H98" s="126">
        <v>518</v>
      </c>
      <c r="I98" s="126">
        <v>847</v>
      </c>
      <c r="J98" s="126">
        <v>576</v>
      </c>
      <c r="K98" s="198">
        <f t="shared" si="1"/>
        <v>54</v>
      </c>
    </row>
    <row r="99" spans="1:11">
      <c r="A99" s="124">
        <v>98</v>
      </c>
      <c r="B99" s="125" t="s">
        <v>2314</v>
      </c>
      <c r="C99" s="125" t="s">
        <v>2316</v>
      </c>
      <c r="D99" s="125" t="s">
        <v>2178</v>
      </c>
      <c r="E99" s="127">
        <v>42762</v>
      </c>
      <c r="F99" s="127">
        <v>42816</v>
      </c>
      <c r="G99" s="126">
        <v>610</v>
      </c>
      <c r="H99" s="126">
        <v>489</v>
      </c>
      <c r="I99" s="126">
        <v>730</v>
      </c>
      <c r="J99" s="126">
        <v>561</v>
      </c>
      <c r="K99" s="198">
        <f t="shared" si="1"/>
        <v>54</v>
      </c>
    </row>
    <row r="100" spans="1:11">
      <c r="A100" s="124">
        <v>99</v>
      </c>
      <c r="B100" s="125" t="s">
        <v>2314</v>
      </c>
      <c r="C100" s="125" t="s">
        <v>2317</v>
      </c>
      <c r="D100" s="125" t="s">
        <v>2178</v>
      </c>
      <c r="E100" s="127">
        <v>42762</v>
      </c>
      <c r="F100" s="127">
        <v>42816</v>
      </c>
      <c r="G100" s="126">
        <v>765</v>
      </c>
      <c r="H100" s="126">
        <v>549</v>
      </c>
      <c r="I100" s="126">
        <v>691</v>
      </c>
      <c r="J100" s="126">
        <v>496</v>
      </c>
      <c r="K100" s="198">
        <f t="shared" si="1"/>
        <v>54</v>
      </c>
    </row>
    <row r="101" spans="1:11">
      <c r="A101" s="124">
        <v>100</v>
      </c>
      <c r="B101" s="125" t="s">
        <v>2314</v>
      </c>
      <c r="C101" s="125" t="s">
        <v>2318</v>
      </c>
      <c r="D101" s="125" t="s">
        <v>2178</v>
      </c>
      <c r="E101" s="127">
        <v>42762</v>
      </c>
      <c r="F101" s="127">
        <v>42816</v>
      </c>
      <c r="G101" s="126">
        <v>728</v>
      </c>
      <c r="H101" s="126">
        <v>500</v>
      </c>
      <c r="I101" s="126">
        <v>828</v>
      </c>
      <c r="J101" s="126">
        <v>497</v>
      </c>
      <c r="K101" s="198">
        <f t="shared" si="1"/>
        <v>54</v>
      </c>
    </row>
    <row r="102" spans="1:11">
      <c r="A102" s="124">
        <v>101</v>
      </c>
      <c r="B102" s="125" t="s">
        <v>2314</v>
      </c>
      <c r="C102" s="125" t="s">
        <v>2320</v>
      </c>
      <c r="D102" s="125" t="s">
        <v>2178</v>
      </c>
      <c r="E102" s="127">
        <v>42762</v>
      </c>
      <c r="F102" s="127">
        <v>42816</v>
      </c>
      <c r="G102" s="126">
        <v>808</v>
      </c>
      <c r="H102" s="126">
        <v>482</v>
      </c>
      <c r="I102" s="126">
        <v>875</v>
      </c>
      <c r="J102" s="126">
        <v>10</v>
      </c>
      <c r="K102" s="198">
        <f t="shared" si="1"/>
        <v>54</v>
      </c>
    </row>
    <row r="103" spans="1:11">
      <c r="A103" s="124">
        <v>102</v>
      </c>
      <c r="B103" s="125" t="s">
        <v>2314</v>
      </c>
      <c r="C103" s="125" t="s">
        <v>2321</v>
      </c>
      <c r="D103" s="125" t="s">
        <v>2178</v>
      </c>
      <c r="E103" s="127">
        <v>42762</v>
      </c>
      <c r="F103" s="127">
        <v>42816</v>
      </c>
      <c r="G103" s="126">
        <v>892</v>
      </c>
      <c r="H103" s="126">
        <v>569</v>
      </c>
      <c r="I103" s="126">
        <v>824</v>
      </c>
      <c r="J103" s="126">
        <v>26</v>
      </c>
      <c r="K103" s="198">
        <f t="shared" si="1"/>
        <v>54</v>
      </c>
    </row>
    <row r="104" spans="1:11">
      <c r="A104" s="124">
        <v>103</v>
      </c>
      <c r="B104" s="125" t="s">
        <v>2314</v>
      </c>
      <c r="C104" s="125" t="s">
        <v>2322</v>
      </c>
      <c r="D104" s="125" t="s">
        <v>2178</v>
      </c>
      <c r="E104" s="127">
        <v>42762</v>
      </c>
      <c r="F104" s="127">
        <v>42816</v>
      </c>
      <c r="G104" s="126">
        <v>869</v>
      </c>
      <c r="H104" s="126">
        <v>430</v>
      </c>
      <c r="I104" s="126">
        <v>692</v>
      </c>
      <c r="J104" s="126">
        <v>494</v>
      </c>
      <c r="K104" s="198">
        <f t="shared" si="1"/>
        <v>54</v>
      </c>
    </row>
    <row r="105" spans="1:11">
      <c r="A105" s="124">
        <v>104</v>
      </c>
      <c r="B105" s="125" t="s">
        <v>2314</v>
      </c>
      <c r="C105" s="125" t="s">
        <v>2323</v>
      </c>
      <c r="D105" s="125" t="s">
        <v>2178</v>
      </c>
      <c r="E105" s="127">
        <v>42762</v>
      </c>
      <c r="F105" s="127">
        <v>42816</v>
      </c>
      <c r="G105" s="126">
        <v>881</v>
      </c>
      <c r="H105" s="126">
        <v>577</v>
      </c>
      <c r="I105" s="126">
        <v>806</v>
      </c>
      <c r="J105" s="126">
        <v>475</v>
      </c>
      <c r="K105" s="198">
        <f t="shared" si="1"/>
        <v>54</v>
      </c>
    </row>
    <row r="106" spans="1:11">
      <c r="A106" s="124">
        <v>105</v>
      </c>
      <c r="B106" s="125" t="s">
        <v>2314</v>
      </c>
      <c r="C106" s="125" t="s">
        <v>2324</v>
      </c>
      <c r="D106" s="125" t="s">
        <v>2194</v>
      </c>
      <c r="E106" s="127">
        <v>42762</v>
      </c>
      <c r="F106" s="127">
        <v>42816</v>
      </c>
      <c r="G106" s="126">
        <v>729</v>
      </c>
      <c r="H106" s="126">
        <v>548</v>
      </c>
      <c r="I106" s="126">
        <v>861</v>
      </c>
      <c r="J106">
        <v>540</v>
      </c>
      <c r="K106" s="198">
        <f t="shared" si="1"/>
        <v>54</v>
      </c>
    </row>
    <row r="107" spans="1:11">
      <c r="A107" s="124">
        <v>106</v>
      </c>
      <c r="B107" s="125" t="s">
        <v>2314</v>
      </c>
      <c r="C107" s="125" t="s">
        <v>2325</v>
      </c>
      <c r="D107" s="125" t="s">
        <v>2194</v>
      </c>
      <c r="E107" s="127">
        <v>42762</v>
      </c>
      <c r="F107" s="127">
        <v>42816</v>
      </c>
      <c r="G107" s="126">
        <v>837</v>
      </c>
      <c r="H107" s="126">
        <v>590</v>
      </c>
      <c r="I107" s="126">
        <v>738</v>
      </c>
      <c r="J107" s="126">
        <v>593</v>
      </c>
      <c r="K107" s="198">
        <f t="shared" si="1"/>
        <v>54</v>
      </c>
    </row>
    <row r="108" spans="1:11">
      <c r="A108" s="124">
        <v>107</v>
      </c>
      <c r="B108" s="125" t="s">
        <v>2314</v>
      </c>
      <c r="C108" s="125" t="s">
        <v>2326</v>
      </c>
      <c r="D108" s="125" t="s">
        <v>2194</v>
      </c>
      <c r="E108" s="127">
        <v>42762</v>
      </c>
      <c r="F108" s="127">
        <v>42816</v>
      </c>
      <c r="G108" s="126">
        <v>688</v>
      </c>
      <c r="H108" s="126">
        <v>574</v>
      </c>
      <c r="I108" s="126">
        <v>676</v>
      </c>
      <c r="J108" s="126">
        <v>510</v>
      </c>
      <c r="K108" s="198">
        <f t="shared" si="1"/>
        <v>54</v>
      </c>
    </row>
    <row r="109" spans="1:11">
      <c r="A109" s="124">
        <v>108</v>
      </c>
      <c r="B109" s="125" t="s">
        <v>2314</v>
      </c>
      <c r="C109" s="125" t="s">
        <v>2327</v>
      </c>
      <c r="D109" s="125" t="s">
        <v>2194</v>
      </c>
      <c r="E109" s="127">
        <v>42762</v>
      </c>
      <c r="F109" s="127">
        <v>42816</v>
      </c>
      <c r="G109" s="126">
        <v>883</v>
      </c>
      <c r="H109" s="126">
        <v>8</v>
      </c>
      <c r="I109" s="126">
        <v>845</v>
      </c>
      <c r="J109" s="126">
        <v>509</v>
      </c>
      <c r="K109" s="198">
        <f t="shared" si="1"/>
        <v>54</v>
      </c>
    </row>
    <row r="110" spans="1:11">
      <c r="A110" s="124">
        <v>109</v>
      </c>
      <c r="B110" s="125" t="s">
        <v>2314</v>
      </c>
      <c r="C110" s="125" t="s">
        <v>2329</v>
      </c>
      <c r="D110" s="125" t="s">
        <v>2194</v>
      </c>
      <c r="E110" s="127">
        <v>42762</v>
      </c>
      <c r="F110" s="127">
        <v>42816</v>
      </c>
      <c r="G110" s="126">
        <v>704</v>
      </c>
      <c r="H110" s="126">
        <v>552</v>
      </c>
      <c r="I110" s="126">
        <v>887</v>
      </c>
      <c r="J110" s="126">
        <v>33</v>
      </c>
      <c r="K110" s="198">
        <f t="shared" si="1"/>
        <v>54</v>
      </c>
    </row>
    <row r="111" spans="1:11">
      <c r="A111" s="124">
        <v>110</v>
      </c>
      <c r="B111" s="125" t="s">
        <v>2314</v>
      </c>
      <c r="C111" s="125" t="s">
        <v>2330</v>
      </c>
      <c r="D111" s="125" t="s">
        <v>2194</v>
      </c>
      <c r="E111" s="127">
        <v>42762</v>
      </c>
      <c r="F111" s="127">
        <v>42816</v>
      </c>
      <c r="G111" s="126">
        <v>742</v>
      </c>
      <c r="H111" s="126">
        <v>462</v>
      </c>
      <c r="I111" s="181">
        <v>882</v>
      </c>
      <c r="J111" s="168" t="s">
        <v>2497</v>
      </c>
      <c r="K111" s="198">
        <f t="shared" si="1"/>
        <v>54</v>
      </c>
    </row>
    <row r="112" spans="1:11">
      <c r="A112" s="124">
        <v>111</v>
      </c>
      <c r="B112" s="125" t="s">
        <v>2314</v>
      </c>
      <c r="C112" s="125" t="s">
        <v>2331</v>
      </c>
      <c r="D112" s="125" t="s">
        <v>2194</v>
      </c>
      <c r="E112" s="127">
        <v>42762</v>
      </c>
      <c r="F112" s="127">
        <v>42816</v>
      </c>
      <c r="G112" s="126">
        <v>831</v>
      </c>
      <c r="H112" s="126">
        <v>505</v>
      </c>
      <c r="I112" s="126">
        <v>695</v>
      </c>
      <c r="J112" s="126">
        <v>487</v>
      </c>
      <c r="K112" s="198">
        <f t="shared" si="1"/>
        <v>54</v>
      </c>
    </row>
    <row r="113" spans="1:11">
      <c r="A113" s="124">
        <v>112</v>
      </c>
      <c r="B113" s="125" t="s">
        <v>2314</v>
      </c>
      <c r="C113" s="125" t="s">
        <v>2332</v>
      </c>
      <c r="D113" s="125" t="s">
        <v>2194</v>
      </c>
      <c r="E113" s="127">
        <v>42762</v>
      </c>
      <c r="F113" s="127">
        <v>42816</v>
      </c>
      <c r="G113" s="126">
        <v>899</v>
      </c>
      <c r="H113" s="126">
        <v>41</v>
      </c>
      <c r="I113" s="126">
        <v>852</v>
      </c>
      <c r="J113" s="126">
        <v>530</v>
      </c>
      <c r="K113" s="198">
        <f t="shared" si="1"/>
        <v>54</v>
      </c>
    </row>
    <row r="114" spans="1:11">
      <c r="A114" s="124">
        <v>113</v>
      </c>
      <c r="B114" s="125" t="s">
        <v>2314</v>
      </c>
      <c r="C114" s="125" t="s">
        <v>2333</v>
      </c>
      <c r="D114" s="125" t="s">
        <v>2208</v>
      </c>
      <c r="E114" s="127">
        <v>42762</v>
      </c>
      <c r="F114" s="127">
        <v>42816</v>
      </c>
      <c r="G114" s="126">
        <v>724</v>
      </c>
      <c r="H114" s="126">
        <v>428</v>
      </c>
      <c r="I114" s="126">
        <v>769</v>
      </c>
      <c r="J114" s="126">
        <v>578</v>
      </c>
      <c r="K114" s="198">
        <f t="shared" si="1"/>
        <v>54</v>
      </c>
    </row>
    <row r="115" spans="1:11">
      <c r="A115" s="124">
        <v>114</v>
      </c>
      <c r="B115" s="125" t="s">
        <v>2314</v>
      </c>
      <c r="C115" s="125" t="s">
        <v>2334</v>
      </c>
      <c r="D115" s="125" t="s">
        <v>2208</v>
      </c>
      <c r="E115" s="127">
        <v>42762</v>
      </c>
      <c r="F115" s="127">
        <v>42816</v>
      </c>
      <c r="G115" s="126">
        <v>803</v>
      </c>
      <c r="H115" s="126">
        <v>601</v>
      </c>
      <c r="I115" s="126">
        <v>889</v>
      </c>
      <c r="J115" s="126">
        <v>37</v>
      </c>
      <c r="K115" s="198">
        <f t="shared" si="1"/>
        <v>54</v>
      </c>
    </row>
    <row r="116" spans="1:11">
      <c r="A116" s="124">
        <v>115</v>
      </c>
      <c r="B116" s="125" t="s">
        <v>2314</v>
      </c>
      <c r="C116" s="125" t="s">
        <v>2335</v>
      </c>
      <c r="D116" s="125" t="s">
        <v>2208</v>
      </c>
      <c r="E116" s="127">
        <v>42762</v>
      </c>
      <c r="F116" s="127">
        <v>42816</v>
      </c>
      <c r="G116" s="126">
        <v>693</v>
      </c>
      <c r="H116" s="126">
        <v>553</v>
      </c>
      <c r="I116" s="126">
        <v>778</v>
      </c>
      <c r="J116" s="126">
        <v>522</v>
      </c>
      <c r="K116" s="198">
        <f t="shared" si="1"/>
        <v>54</v>
      </c>
    </row>
    <row r="117" spans="1:11">
      <c r="A117" s="124">
        <v>116</v>
      </c>
      <c r="B117" s="125" t="s">
        <v>2314</v>
      </c>
      <c r="C117" s="125" t="s">
        <v>2336</v>
      </c>
      <c r="D117" s="125" t="s">
        <v>2208</v>
      </c>
      <c r="E117" s="127">
        <v>42762</v>
      </c>
      <c r="F117" s="127">
        <v>42816</v>
      </c>
      <c r="G117" s="126">
        <v>897</v>
      </c>
      <c r="H117" s="126">
        <v>459</v>
      </c>
      <c r="I117" s="126">
        <v>563</v>
      </c>
      <c r="J117" s="126">
        <v>480</v>
      </c>
      <c r="K117" s="198">
        <f t="shared" si="1"/>
        <v>54</v>
      </c>
    </row>
    <row r="118" spans="1:11">
      <c r="A118" s="124">
        <v>117</v>
      </c>
      <c r="B118" s="125" t="s">
        <v>2314</v>
      </c>
      <c r="C118" s="125" t="s">
        <v>2337</v>
      </c>
      <c r="D118" s="125" t="s">
        <v>2208</v>
      </c>
      <c r="E118" s="127">
        <v>42762</v>
      </c>
      <c r="F118" s="127">
        <v>42816</v>
      </c>
      <c r="G118" s="126">
        <v>789</v>
      </c>
      <c r="H118" s="126">
        <v>511</v>
      </c>
      <c r="I118" s="126">
        <v>901</v>
      </c>
      <c r="J118" s="126">
        <v>565</v>
      </c>
      <c r="K118" s="198">
        <f t="shared" si="1"/>
        <v>54</v>
      </c>
    </row>
    <row r="119" spans="1:11">
      <c r="A119" s="124">
        <v>118</v>
      </c>
      <c r="B119" s="125" t="s">
        <v>2314</v>
      </c>
      <c r="C119" s="125" t="s">
        <v>2338</v>
      </c>
      <c r="D119" s="125" t="s">
        <v>2208</v>
      </c>
      <c r="E119" s="127">
        <v>42762</v>
      </c>
      <c r="F119" s="127">
        <v>42816</v>
      </c>
      <c r="G119" s="126">
        <v>681</v>
      </c>
      <c r="H119" s="126">
        <v>495</v>
      </c>
      <c r="I119" s="126">
        <v>791</v>
      </c>
      <c r="J119" s="126">
        <v>544</v>
      </c>
      <c r="K119" s="198">
        <f t="shared" si="1"/>
        <v>54</v>
      </c>
    </row>
    <row r="120" spans="1:11">
      <c r="A120" s="124">
        <v>119</v>
      </c>
      <c r="B120" s="125" t="s">
        <v>2314</v>
      </c>
      <c r="C120" s="125" t="s">
        <v>2339</v>
      </c>
      <c r="D120" s="125" t="s">
        <v>2208</v>
      </c>
      <c r="E120" s="127">
        <v>42762</v>
      </c>
      <c r="F120" s="127">
        <v>42816</v>
      </c>
      <c r="G120" s="126">
        <v>657</v>
      </c>
      <c r="H120" s="126">
        <v>584</v>
      </c>
      <c r="I120" s="126">
        <v>802</v>
      </c>
      <c r="J120" s="126">
        <v>526</v>
      </c>
      <c r="K120" s="198">
        <f t="shared" si="1"/>
        <v>54</v>
      </c>
    </row>
    <row r="121" spans="1:11">
      <c r="A121" s="124">
        <v>120</v>
      </c>
      <c r="B121" s="125" t="s">
        <v>2314</v>
      </c>
      <c r="C121" s="125" t="s">
        <v>2340</v>
      </c>
      <c r="D121" s="125" t="s">
        <v>2208</v>
      </c>
      <c r="E121" s="127">
        <v>42762</v>
      </c>
      <c r="F121" s="127">
        <v>42816</v>
      </c>
      <c r="G121" s="126">
        <v>758</v>
      </c>
      <c r="H121" s="126">
        <v>454</v>
      </c>
      <c r="I121" s="126">
        <v>698</v>
      </c>
      <c r="J121" s="126">
        <v>594</v>
      </c>
      <c r="K121" s="198">
        <f t="shared" si="1"/>
        <v>54</v>
      </c>
    </row>
    <row r="122" spans="1:11">
      <c r="A122" s="124">
        <v>121</v>
      </c>
      <c r="B122" s="125" t="s">
        <v>2314</v>
      </c>
      <c r="C122" s="125" t="s">
        <v>2341</v>
      </c>
      <c r="D122" s="125" t="s">
        <v>2218</v>
      </c>
      <c r="E122" s="127">
        <v>42762</v>
      </c>
      <c r="F122" s="127">
        <v>42816</v>
      </c>
      <c r="G122" s="126">
        <v>666</v>
      </c>
      <c r="H122" s="126">
        <v>532</v>
      </c>
      <c r="I122" s="126">
        <v>825</v>
      </c>
      <c r="J122" s="126">
        <v>564</v>
      </c>
      <c r="K122" s="198">
        <f t="shared" si="1"/>
        <v>54</v>
      </c>
    </row>
    <row r="123" spans="1:11">
      <c r="A123" s="124">
        <v>122</v>
      </c>
      <c r="B123" s="125" t="s">
        <v>2314</v>
      </c>
      <c r="C123" s="125" t="s">
        <v>2342</v>
      </c>
      <c r="D123" s="125" t="s">
        <v>2218</v>
      </c>
      <c r="E123" s="127">
        <v>42762</v>
      </c>
      <c r="F123" s="127">
        <v>42816</v>
      </c>
      <c r="G123" s="126">
        <v>860</v>
      </c>
      <c r="H123" s="126">
        <v>11</v>
      </c>
      <c r="I123" s="126">
        <v>839</v>
      </c>
      <c r="J123" s="126">
        <v>429</v>
      </c>
      <c r="K123" s="198">
        <f t="shared" si="1"/>
        <v>54</v>
      </c>
    </row>
    <row r="124" spans="1:11">
      <c r="A124" s="124">
        <v>123</v>
      </c>
      <c r="B124" s="125" t="s">
        <v>2314</v>
      </c>
      <c r="C124" s="125" t="s">
        <v>2343</v>
      </c>
      <c r="D124" s="125" t="s">
        <v>2218</v>
      </c>
      <c r="E124" s="127">
        <v>42762</v>
      </c>
      <c r="F124" s="127">
        <v>42816</v>
      </c>
      <c r="G124" s="126">
        <v>694</v>
      </c>
      <c r="H124" s="132">
        <v>575</v>
      </c>
      <c r="I124" s="126">
        <v>895</v>
      </c>
      <c r="J124" s="126">
        <v>466</v>
      </c>
      <c r="K124" s="198">
        <f t="shared" si="1"/>
        <v>54</v>
      </c>
    </row>
    <row r="125" spans="1:11">
      <c r="A125" s="124">
        <v>124</v>
      </c>
      <c r="B125" s="125" t="s">
        <v>2314</v>
      </c>
      <c r="C125" s="125" t="s">
        <v>2345</v>
      </c>
      <c r="D125" s="125" t="s">
        <v>2218</v>
      </c>
      <c r="E125" s="127">
        <v>42762</v>
      </c>
      <c r="F125" s="127">
        <v>42816</v>
      </c>
      <c r="G125" s="126">
        <v>867</v>
      </c>
      <c r="H125" s="126">
        <v>39</v>
      </c>
      <c r="I125" s="126">
        <v>682</v>
      </c>
      <c r="J125" s="126">
        <v>471</v>
      </c>
      <c r="K125" s="198">
        <f t="shared" si="1"/>
        <v>54</v>
      </c>
    </row>
    <row r="126" spans="1:11">
      <c r="A126" s="124">
        <v>125</v>
      </c>
      <c r="B126" s="125" t="s">
        <v>2314</v>
      </c>
      <c r="C126" s="125" t="s">
        <v>2346</v>
      </c>
      <c r="D126" s="125" t="s">
        <v>2218</v>
      </c>
      <c r="E126" s="127">
        <v>42762</v>
      </c>
      <c r="F126" s="127">
        <v>42816</v>
      </c>
      <c r="G126" s="126">
        <v>793</v>
      </c>
      <c r="H126" s="126">
        <v>560</v>
      </c>
      <c r="I126" s="126">
        <v>740</v>
      </c>
      <c r="J126" s="126">
        <v>486</v>
      </c>
      <c r="K126" s="198">
        <f t="shared" si="1"/>
        <v>54</v>
      </c>
    </row>
    <row r="127" spans="1:11">
      <c r="A127" s="124">
        <v>126</v>
      </c>
      <c r="B127" s="125" t="s">
        <v>2314</v>
      </c>
      <c r="C127" s="125" t="s">
        <v>2347</v>
      </c>
      <c r="D127" s="125" t="s">
        <v>2218</v>
      </c>
      <c r="E127" s="127">
        <v>42762</v>
      </c>
      <c r="F127" s="127">
        <v>42816</v>
      </c>
      <c r="G127" s="126">
        <v>749</v>
      </c>
      <c r="H127" s="126">
        <v>562</v>
      </c>
      <c r="I127" s="126">
        <v>841</v>
      </c>
      <c r="J127" s="132">
        <v>55</v>
      </c>
      <c r="K127" s="198">
        <f t="shared" si="1"/>
        <v>54</v>
      </c>
    </row>
    <row r="128" spans="1:11">
      <c r="A128" s="124">
        <v>127</v>
      </c>
      <c r="B128" s="125" t="s">
        <v>2314</v>
      </c>
      <c r="C128" s="125" t="s">
        <v>2348</v>
      </c>
      <c r="D128" s="125" t="s">
        <v>2218</v>
      </c>
      <c r="E128" s="127">
        <v>42762</v>
      </c>
      <c r="F128" s="127">
        <v>42816</v>
      </c>
      <c r="G128" s="126">
        <v>898</v>
      </c>
      <c r="H128" s="126">
        <v>506</v>
      </c>
      <c r="I128" s="126">
        <v>687</v>
      </c>
      <c r="J128" s="126">
        <v>424</v>
      </c>
      <c r="K128" s="198">
        <f t="shared" si="1"/>
        <v>54</v>
      </c>
    </row>
    <row r="129" spans="1:11">
      <c r="A129" s="124">
        <v>128</v>
      </c>
      <c r="B129" s="125" t="s">
        <v>2314</v>
      </c>
      <c r="C129" s="125" t="s">
        <v>2349</v>
      </c>
      <c r="D129" s="125" t="s">
        <v>2218</v>
      </c>
      <c r="E129" s="127">
        <v>42762</v>
      </c>
      <c r="F129" s="127">
        <v>42816</v>
      </c>
      <c r="G129" s="126">
        <v>834</v>
      </c>
      <c r="H129" s="126">
        <v>554</v>
      </c>
      <c r="I129" s="126">
        <v>833</v>
      </c>
      <c r="J129" s="126">
        <v>418</v>
      </c>
      <c r="K129" s="198">
        <f t="shared" si="1"/>
        <v>54</v>
      </c>
    </row>
    <row r="130" spans="1:11">
      <c r="A130" s="124">
        <v>129</v>
      </c>
      <c r="B130" s="125" t="s">
        <v>2314</v>
      </c>
      <c r="C130" s="125" t="s">
        <v>2350</v>
      </c>
      <c r="D130" s="125" t="s">
        <v>2227</v>
      </c>
      <c r="E130" s="127">
        <v>42762</v>
      </c>
      <c r="F130" s="127">
        <v>42816</v>
      </c>
      <c r="G130" s="126">
        <v>819</v>
      </c>
      <c r="H130" s="126">
        <v>46</v>
      </c>
      <c r="I130" s="126">
        <v>888</v>
      </c>
      <c r="J130" s="126">
        <v>520</v>
      </c>
      <c r="K130" s="198">
        <f t="shared" si="1"/>
        <v>54</v>
      </c>
    </row>
    <row r="131" spans="1:11">
      <c r="A131" s="124">
        <v>130</v>
      </c>
      <c r="B131" s="125" t="s">
        <v>2314</v>
      </c>
      <c r="C131" s="125" t="s">
        <v>2351</v>
      </c>
      <c r="D131" s="125" t="s">
        <v>2227</v>
      </c>
      <c r="E131" s="127">
        <v>42762</v>
      </c>
      <c r="F131" s="127">
        <v>42816</v>
      </c>
      <c r="G131" s="126">
        <v>830</v>
      </c>
      <c r="H131" s="126">
        <v>585</v>
      </c>
      <c r="I131" s="126">
        <v>708</v>
      </c>
      <c r="J131" s="126">
        <v>433</v>
      </c>
      <c r="K131" s="198">
        <f t="shared" ref="K131:K194" si="2">IFERROR(F131-E131,"")</f>
        <v>54</v>
      </c>
    </row>
    <row r="132" spans="1:11">
      <c r="A132" s="124">
        <v>131</v>
      </c>
      <c r="B132" s="125" t="s">
        <v>2314</v>
      </c>
      <c r="C132" s="125" t="s">
        <v>2352</v>
      </c>
      <c r="D132" s="125" t="s">
        <v>2227</v>
      </c>
      <c r="E132" s="127">
        <v>42762</v>
      </c>
      <c r="F132" s="127">
        <v>42816</v>
      </c>
      <c r="G132" s="126">
        <v>746</v>
      </c>
      <c r="H132" s="126">
        <v>476</v>
      </c>
      <c r="I132" s="126">
        <v>768</v>
      </c>
      <c r="J132" s="126">
        <v>592</v>
      </c>
      <c r="K132" s="198">
        <f t="shared" si="2"/>
        <v>54</v>
      </c>
    </row>
    <row r="133" spans="1:11">
      <c r="A133" s="124">
        <v>132</v>
      </c>
      <c r="B133" s="125" t="s">
        <v>2314</v>
      </c>
      <c r="C133" s="125" t="s">
        <v>2353</v>
      </c>
      <c r="D133" s="125" t="s">
        <v>2227</v>
      </c>
      <c r="E133" s="127">
        <v>42762</v>
      </c>
      <c r="F133" s="127">
        <v>42816</v>
      </c>
      <c r="G133" s="126">
        <v>725</v>
      </c>
      <c r="H133" s="126">
        <v>536</v>
      </c>
      <c r="I133" s="126">
        <v>779</v>
      </c>
      <c r="J133" s="126">
        <v>477</v>
      </c>
      <c r="K133" s="198">
        <f t="shared" si="2"/>
        <v>54</v>
      </c>
    </row>
    <row r="134" spans="1:11">
      <c r="A134" s="124">
        <v>133</v>
      </c>
      <c r="B134" s="125" t="s">
        <v>2314</v>
      </c>
      <c r="C134" s="125" t="s">
        <v>2354</v>
      </c>
      <c r="D134" s="125" t="s">
        <v>2227</v>
      </c>
      <c r="E134" s="127">
        <v>42762</v>
      </c>
      <c r="F134" s="127">
        <v>42816</v>
      </c>
      <c r="G134" s="126">
        <v>846</v>
      </c>
      <c r="H134" s="126">
        <v>524</v>
      </c>
      <c r="I134" s="126">
        <v>799</v>
      </c>
      <c r="J134" s="126">
        <v>597</v>
      </c>
      <c r="K134" s="198">
        <f t="shared" si="2"/>
        <v>54</v>
      </c>
    </row>
    <row r="135" spans="1:11">
      <c r="A135" s="124">
        <v>134</v>
      </c>
      <c r="B135" s="125" t="s">
        <v>2314</v>
      </c>
      <c r="C135" s="125" t="s">
        <v>2355</v>
      </c>
      <c r="D135" s="125" t="s">
        <v>2227</v>
      </c>
      <c r="E135" s="127">
        <v>42762</v>
      </c>
      <c r="F135" s="127">
        <v>42816</v>
      </c>
      <c r="G135" s="126">
        <v>756</v>
      </c>
      <c r="H135" s="126">
        <v>600</v>
      </c>
      <c r="I135" s="126">
        <v>820</v>
      </c>
      <c r="J135" s="126">
        <v>467</v>
      </c>
      <c r="K135" s="198">
        <f t="shared" si="2"/>
        <v>54</v>
      </c>
    </row>
    <row r="136" spans="1:11">
      <c r="A136" s="124">
        <v>135</v>
      </c>
      <c r="B136" s="125" t="s">
        <v>2314</v>
      </c>
      <c r="C136" s="125" t="s">
        <v>2356</v>
      </c>
      <c r="D136" s="125" t="s">
        <v>2227</v>
      </c>
      <c r="E136" s="127">
        <v>42762</v>
      </c>
      <c r="F136" s="127">
        <v>42816</v>
      </c>
      <c r="G136" s="126">
        <v>745</v>
      </c>
      <c r="H136" s="126">
        <v>432</v>
      </c>
      <c r="I136" s="126">
        <v>842</v>
      </c>
      <c r="J136" s="126">
        <v>596</v>
      </c>
      <c r="K136" s="198">
        <f t="shared" si="2"/>
        <v>54</v>
      </c>
    </row>
    <row r="137" spans="1:11">
      <c r="A137" s="124">
        <v>136</v>
      </c>
      <c r="B137" s="125" t="s">
        <v>2314</v>
      </c>
      <c r="C137" s="125" t="s">
        <v>2357</v>
      </c>
      <c r="D137" s="125" t="s">
        <v>2227</v>
      </c>
      <c r="E137" s="127">
        <v>42762</v>
      </c>
      <c r="F137" s="127">
        <v>42816</v>
      </c>
      <c r="G137" s="126">
        <v>832</v>
      </c>
      <c r="H137" s="126">
        <v>474</v>
      </c>
      <c r="I137" s="126">
        <v>747</v>
      </c>
      <c r="J137" s="126">
        <v>543</v>
      </c>
      <c r="K137" s="198">
        <f t="shared" si="2"/>
        <v>54</v>
      </c>
    </row>
    <row r="138" spans="1:11">
      <c r="A138" s="124">
        <v>137</v>
      </c>
      <c r="B138" s="125" t="s">
        <v>2314</v>
      </c>
      <c r="C138" s="125" t="s">
        <v>2358</v>
      </c>
      <c r="D138" s="125" t="s">
        <v>2244</v>
      </c>
      <c r="E138" s="127">
        <v>42762</v>
      </c>
      <c r="F138" s="127">
        <v>42816</v>
      </c>
      <c r="G138" s="126">
        <v>805</v>
      </c>
      <c r="H138" s="126">
        <v>34</v>
      </c>
      <c r="I138" s="126">
        <v>857</v>
      </c>
      <c r="J138" s="126">
        <v>483</v>
      </c>
      <c r="K138" s="198">
        <f t="shared" si="2"/>
        <v>54</v>
      </c>
    </row>
    <row r="139" spans="1:11">
      <c r="A139" s="124">
        <v>138</v>
      </c>
      <c r="B139" s="125" t="s">
        <v>2314</v>
      </c>
      <c r="C139" s="125" t="s">
        <v>2359</v>
      </c>
      <c r="D139" s="125" t="s">
        <v>2244</v>
      </c>
      <c r="E139" s="127">
        <v>42762</v>
      </c>
      <c r="F139" s="127">
        <v>42816</v>
      </c>
      <c r="G139" s="126">
        <v>815</v>
      </c>
      <c r="H139" s="126">
        <v>426</v>
      </c>
      <c r="I139" s="126">
        <v>623</v>
      </c>
      <c r="J139" s="126">
        <v>21</v>
      </c>
      <c r="K139" s="198">
        <f t="shared" si="2"/>
        <v>54</v>
      </c>
    </row>
    <row r="140" spans="1:11">
      <c r="A140" s="124">
        <v>139</v>
      </c>
      <c r="B140" s="125" t="s">
        <v>2314</v>
      </c>
      <c r="C140" s="125" t="s">
        <v>2360</v>
      </c>
      <c r="D140" s="125" t="s">
        <v>2244</v>
      </c>
      <c r="E140" s="127">
        <v>42762</v>
      </c>
      <c r="F140" s="127">
        <v>42816</v>
      </c>
      <c r="G140" s="132">
        <v>798</v>
      </c>
      <c r="H140" s="126">
        <v>563</v>
      </c>
      <c r="I140" s="126">
        <v>880</v>
      </c>
      <c r="J140" s="126">
        <v>538</v>
      </c>
      <c r="K140" s="198">
        <f t="shared" si="2"/>
        <v>54</v>
      </c>
    </row>
    <row r="141" spans="1:11">
      <c r="A141" s="124">
        <v>140</v>
      </c>
      <c r="B141" s="125" t="s">
        <v>2314</v>
      </c>
      <c r="C141" s="125" t="s">
        <v>2362</v>
      </c>
      <c r="D141" s="125" t="s">
        <v>2244</v>
      </c>
      <c r="E141" s="127">
        <v>42762</v>
      </c>
      <c r="F141" s="127">
        <v>42816</v>
      </c>
      <c r="G141" s="126">
        <v>787</v>
      </c>
      <c r="H141" s="126">
        <v>535</v>
      </c>
      <c r="I141" s="126">
        <v>706</v>
      </c>
      <c r="J141" s="126">
        <v>559</v>
      </c>
      <c r="K141" s="198">
        <f t="shared" si="2"/>
        <v>54</v>
      </c>
    </row>
    <row r="142" spans="1:11">
      <c r="A142" s="124">
        <v>141</v>
      </c>
      <c r="B142" s="125" t="s">
        <v>2314</v>
      </c>
      <c r="C142" s="125" t="s">
        <v>2363</v>
      </c>
      <c r="D142" s="125" t="s">
        <v>2244</v>
      </c>
      <c r="E142" s="127">
        <v>42762</v>
      </c>
      <c r="F142" s="127">
        <v>42816</v>
      </c>
      <c r="G142" s="126">
        <v>900</v>
      </c>
      <c r="H142" s="126">
        <v>581</v>
      </c>
      <c r="I142" s="126">
        <v>775</v>
      </c>
      <c r="J142" s="126">
        <v>465</v>
      </c>
      <c r="K142" s="198">
        <f t="shared" si="2"/>
        <v>54</v>
      </c>
    </row>
    <row r="143" spans="1:11">
      <c r="A143" s="124">
        <v>142</v>
      </c>
      <c r="B143" s="125" t="s">
        <v>2314</v>
      </c>
      <c r="C143" s="125" t="s">
        <v>2364</v>
      </c>
      <c r="D143" s="125" t="s">
        <v>2244</v>
      </c>
      <c r="E143" s="127">
        <v>42762</v>
      </c>
      <c r="F143" s="127">
        <v>42816</v>
      </c>
      <c r="G143" s="126">
        <v>817</v>
      </c>
      <c r="H143" s="126">
        <v>460</v>
      </c>
      <c r="I143" s="126">
        <v>850</v>
      </c>
      <c r="J143" s="126">
        <v>503</v>
      </c>
      <c r="K143" s="198">
        <f t="shared" si="2"/>
        <v>54</v>
      </c>
    </row>
    <row r="144" spans="1:11">
      <c r="A144" s="124">
        <v>143</v>
      </c>
      <c r="B144" s="125" t="s">
        <v>2314</v>
      </c>
      <c r="C144" s="125" t="s">
        <v>2365</v>
      </c>
      <c r="D144" s="125" t="s">
        <v>2244</v>
      </c>
      <c r="E144" s="127">
        <v>42762</v>
      </c>
      <c r="F144" s="127">
        <v>42816</v>
      </c>
      <c r="G144" s="126">
        <v>836</v>
      </c>
      <c r="H144" s="126">
        <v>456</v>
      </c>
      <c r="I144" s="126">
        <v>697</v>
      </c>
      <c r="J144" s="126">
        <v>567</v>
      </c>
      <c r="K144" s="198">
        <f t="shared" si="2"/>
        <v>54</v>
      </c>
    </row>
    <row r="145" spans="1:11">
      <c r="A145" s="124">
        <v>144</v>
      </c>
      <c r="B145" s="125" t="s">
        <v>2314</v>
      </c>
      <c r="C145" s="125" t="s">
        <v>2366</v>
      </c>
      <c r="D145" s="125" t="s">
        <v>2244</v>
      </c>
      <c r="E145" s="127">
        <v>42762</v>
      </c>
      <c r="F145" s="127">
        <v>42816</v>
      </c>
      <c r="G145" s="126">
        <v>784</v>
      </c>
      <c r="H145" s="126">
        <v>571</v>
      </c>
      <c r="I145" s="126">
        <v>894</v>
      </c>
      <c r="J145" s="126">
        <v>15</v>
      </c>
      <c r="K145" s="198">
        <f t="shared" si="2"/>
        <v>54</v>
      </c>
    </row>
    <row r="146" spans="1:11">
      <c r="A146" s="124">
        <v>145</v>
      </c>
      <c r="B146" s="125" t="s">
        <v>2314</v>
      </c>
      <c r="C146" s="125" t="s">
        <v>2367</v>
      </c>
      <c r="D146" s="125" t="s">
        <v>2256</v>
      </c>
      <c r="E146" s="127">
        <v>42762</v>
      </c>
      <c r="F146" s="127">
        <v>42815</v>
      </c>
      <c r="G146" s="126">
        <v>902</v>
      </c>
      <c r="H146" s="126">
        <v>27</v>
      </c>
      <c r="I146" s="132">
        <v>653</v>
      </c>
      <c r="J146" s="126">
        <v>40</v>
      </c>
      <c r="K146" s="198">
        <f t="shared" si="2"/>
        <v>53</v>
      </c>
    </row>
    <row r="147" spans="1:11">
      <c r="A147" s="124">
        <v>146</v>
      </c>
      <c r="B147" s="125" t="s">
        <v>2314</v>
      </c>
      <c r="C147" s="125" t="s">
        <v>2368</v>
      </c>
      <c r="D147" s="125" t="s">
        <v>2256</v>
      </c>
      <c r="E147" s="127">
        <v>42762</v>
      </c>
      <c r="F147" s="127">
        <v>42815</v>
      </c>
      <c r="G147" s="126">
        <v>689</v>
      </c>
      <c r="H147" s="126">
        <v>492</v>
      </c>
      <c r="I147" s="126">
        <v>762</v>
      </c>
      <c r="J147" s="126">
        <v>468</v>
      </c>
      <c r="K147" s="198">
        <f t="shared" si="2"/>
        <v>53</v>
      </c>
    </row>
    <row r="148" spans="1:11">
      <c r="A148" s="124">
        <v>147</v>
      </c>
      <c r="B148" s="125" t="s">
        <v>2314</v>
      </c>
      <c r="C148" s="125" t="s">
        <v>2369</v>
      </c>
      <c r="D148" s="125" t="s">
        <v>2256</v>
      </c>
      <c r="E148" s="127">
        <v>42762</v>
      </c>
      <c r="F148" s="127">
        <v>42816</v>
      </c>
      <c r="G148" s="126">
        <v>678</v>
      </c>
      <c r="H148" s="126">
        <v>573</v>
      </c>
      <c r="I148" s="126">
        <v>878</v>
      </c>
      <c r="J148" s="126">
        <v>582</v>
      </c>
      <c r="K148" s="198">
        <f t="shared" si="2"/>
        <v>54</v>
      </c>
    </row>
    <row r="149" spans="1:11">
      <c r="A149" s="124">
        <v>148</v>
      </c>
      <c r="B149" s="125" t="s">
        <v>2314</v>
      </c>
      <c r="C149" s="125" t="s">
        <v>2370</v>
      </c>
      <c r="D149" s="125" t="s">
        <v>2256</v>
      </c>
      <c r="E149" s="127">
        <v>42762</v>
      </c>
      <c r="F149" s="127">
        <v>42816</v>
      </c>
      <c r="G149" s="126">
        <v>835</v>
      </c>
      <c r="H149" s="126">
        <v>472</v>
      </c>
      <c r="I149" s="126">
        <v>807</v>
      </c>
      <c r="J149" s="126">
        <v>20</v>
      </c>
      <c r="K149" s="198">
        <f t="shared" si="2"/>
        <v>54</v>
      </c>
    </row>
    <row r="150" spans="1:11">
      <c r="A150" s="124">
        <v>149</v>
      </c>
      <c r="B150" s="125" t="s">
        <v>2314</v>
      </c>
      <c r="C150" s="125" t="s">
        <v>2371</v>
      </c>
      <c r="D150" s="125" t="s">
        <v>2256</v>
      </c>
      <c r="E150" s="127">
        <v>42762</v>
      </c>
      <c r="F150" s="127">
        <v>42816</v>
      </c>
      <c r="G150" s="132">
        <v>733</v>
      </c>
      <c r="H150" s="126">
        <v>545</v>
      </c>
      <c r="I150" s="126">
        <v>696</v>
      </c>
      <c r="J150" s="126">
        <v>533</v>
      </c>
      <c r="K150" s="198">
        <f t="shared" si="2"/>
        <v>54</v>
      </c>
    </row>
    <row r="151" spans="1:11">
      <c r="A151" s="124">
        <v>150</v>
      </c>
      <c r="B151" s="125" t="s">
        <v>2314</v>
      </c>
      <c r="C151" s="125" t="s">
        <v>2372</v>
      </c>
      <c r="D151" s="125" t="s">
        <v>2256</v>
      </c>
      <c r="E151" s="127">
        <v>42762</v>
      </c>
      <c r="F151" s="127">
        <v>42816</v>
      </c>
      <c r="G151" s="126">
        <v>658</v>
      </c>
      <c r="H151" s="126">
        <v>7</v>
      </c>
      <c r="I151" s="126">
        <v>801</v>
      </c>
      <c r="J151" s="126">
        <v>572</v>
      </c>
      <c r="K151" s="198">
        <f t="shared" si="2"/>
        <v>54</v>
      </c>
    </row>
    <row r="152" spans="1:11">
      <c r="A152" s="124">
        <v>151</v>
      </c>
      <c r="B152" s="125" t="s">
        <v>2314</v>
      </c>
      <c r="C152" s="125" t="s">
        <v>2373</v>
      </c>
      <c r="D152" s="125" t="s">
        <v>2256</v>
      </c>
      <c r="E152" s="127">
        <v>42762</v>
      </c>
      <c r="F152" s="127">
        <v>42816</v>
      </c>
      <c r="G152" s="126">
        <v>567</v>
      </c>
      <c r="H152" s="126">
        <v>447</v>
      </c>
      <c r="I152" s="126">
        <v>647</v>
      </c>
      <c r="J152" s="126">
        <v>504</v>
      </c>
      <c r="K152" s="198">
        <f t="shared" si="2"/>
        <v>54</v>
      </c>
    </row>
    <row r="153" spans="1:11">
      <c r="A153" s="124">
        <v>152</v>
      </c>
      <c r="B153" s="125" t="s">
        <v>2314</v>
      </c>
      <c r="C153" s="125" t="s">
        <v>2374</v>
      </c>
      <c r="D153" s="125" t="s">
        <v>2256</v>
      </c>
      <c r="E153" s="127">
        <v>42762</v>
      </c>
      <c r="F153" s="127">
        <v>42816</v>
      </c>
      <c r="G153" s="126">
        <v>853</v>
      </c>
      <c r="H153" s="126">
        <v>591</v>
      </c>
      <c r="I153" s="126">
        <v>744</v>
      </c>
      <c r="J153" s="126">
        <v>579</v>
      </c>
      <c r="K153" s="198">
        <f t="shared" si="2"/>
        <v>54</v>
      </c>
    </row>
    <row r="154" spans="1:11">
      <c r="A154" s="124">
        <v>153</v>
      </c>
      <c r="B154" s="125" t="s">
        <v>2314</v>
      </c>
      <c r="C154" s="125" t="s">
        <v>2376</v>
      </c>
      <c r="D154" s="125" t="s">
        <v>2265</v>
      </c>
      <c r="E154" s="127">
        <v>42762</v>
      </c>
      <c r="F154" s="127">
        <v>42816</v>
      </c>
      <c r="G154" s="126">
        <v>800</v>
      </c>
      <c r="H154" s="126">
        <v>479</v>
      </c>
      <c r="I154" s="126">
        <v>885</v>
      </c>
      <c r="J154" s="126">
        <v>440</v>
      </c>
      <c r="K154" s="198">
        <f t="shared" si="2"/>
        <v>54</v>
      </c>
    </row>
    <row r="155" spans="1:11">
      <c r="A155" s="124">
        <v>154</v>
      </c>
      <c r="B155" s="125" t="s">
        <v>2314</v>
      </c>
      <c r="C155" s="125" t="s">
        <v>2377</v>
      </c>
      <c r="D155" s="125" t="s">
        <v>2265</v>
      </c>
      <c r="E155" s="127">
        <v>42762</v>
      </c>
      <c r="F155" s="127">
        <v>42816</v>
      </c>
      <c r="G155" s="126">
        <v>675</v>
      </c>
      <c r="H155" s="126">
        <v>493</v>
      </c>
      <c r="I155" s="126">
        <v>684</v>
      </c>
      <c r="J155" s="126">
        <v>485</v>
      </c>
      <c r="K155" s="198">
        <f t="shared" si="2"/>
        <v>54</v>
      </c>
    </row>
    <row r="156" spans="1:11">
      <c r="A156" s="124">
        <v>155</v>
      </c>
      <c r="B156" s="125" t="s">
        <v>2314</v>
      </c>
      <c r="C156" s="125" t="s">
        <v>2378</v>
      </c>
      <c r="D156" s="125" t="s">
        <v>2265</v>
      </c>
      <c r="E156" s="127">
        <v>42762</v>
      </c>
      <c r="F156" s="127">
        <v>42816</v>
      </c>
      <c r="G156" s="126">
        <v>859</v>
      </c>
      <c r="H156" s="126">
        <v>484</v>
      </c>
      <c r="I156" s="126">
        <v>827</v>
      </c>
      <c r="J156" s="126">
        <v>556</v>
      </c>
      <c r="K156" s="198">
        <f t="shared" si="2"/>
        <v>54</v>
      </c>
    </row>
    <row r="157" spans="1:11">
      <c r="A157" s="124">
        <v>156</v>
      </c>
      <c r="B157" s="125" t="s">
        <v>2314</v>
      </c>
      <c r="C157" s="125" t="s">
        <v>2379</v>
      </c>
      <c r="D157" s="125" t="s">
        <v>2265</v>
      </c>
      <c r="E157" s="127">
        <v>42762</v>
      </c>
      <c r="F157" s="127">
        <v>42816</v>
      </c>
      <c r="G157" s="126">
        <v>654</v>
      </c>
      <c r="H157" s="126">
        <v>598</v>
      </c>
      <c r="I157" s="126">
        <v>667</v>
      </c>
      <c r="J157" s="126">
        <v>464</v>
      </c>
      <c r="K157" s="198">
        <f t="shared" si="2"/>
        <v>54</v>
      </c>
    </row>
    <row r="158" spans="1:11">
      <c r="A158" s="124">
        <v>157</v>
      </c>
      <c r="B158" s="125" t="s">
        <v>2314</v>
      </c>
      <c r="C158" s="125" t="s">
        <v>2381</v>
      </c>
      <c r="D158" s="125" t="s">
        <v>2265</v>
      </c>
      <c r="E158" s="127">
        <v>42762</v>
      </c>
      <c r="F158" s="127">
        <v>42816</v>
      </c>
      <c r="G158" s="126">
        <v>890</v>
      </c>
      <c r="H158" s="126">
        <v>30</v>
      </c>
      <c r="I158" s="126">
        <v>777</v>
      </c>
      <c r="J158" s="126">
        <v>35</v>
      </c>
      <c r="K158" s="198">
        <f t="shared" si="2"/>
        <v>54</v>
      </c>
    </row>
    <row r="159" spans="1:11">
      <c r="A159" s="124">
        <v>158</v>
      </c>
      <c r="B159" s="125" t="s">
        <v>2314</v>
      </c>
      <c r="C159" s="125" t="s">
        <v>2382</v>
      </c>
      <c r="D159" s="125" t="s">
        <v>2265</v>
      </c>
      <c r="E159" s="127">
        <v>42762</v>
      </c>
      <c r="F159" s="127">
        <v>42816</v>
      </c>
      <c r="G159" s="126">
        <v>576</v>
      </c>
      <c r="H159" s="126">
        <v>16</v>
      </c>
      <c r="I159" s="126">
        <v>884</v>
      </c>
      <c r="J159" s="126">
        <v>570</v>
      </c>
      <c r="K159" s="198">
        <f t="shared" si="2"/>
        <v>54</v>
      </c>
    </row>
    <row r="160" spans="1:11">
      <c r="A160" s="172">
        <v>159</v>
      </c>
      <c r="B160" s="173" t="s">
        <v>2314</v>
      </c>
      <c r="C160" s="173" t="s">
        <v>2383</v>
      </c>
      <c r="D160" s="173" t="s">
        <v>2265</v>
      </c>
      <c r="E160" s="174">
        <v>42762</v>
      </c>
      <c r="F160" s="174">
        <v>42816</v>
      </c>
      <c r="G160" s="172">
        <v>829</v>
      </c>
      <c r="H160" s="172">
        <v>499</v>
      </c>
      <c r="I160" s="172">
        <v>731</v>
      </c>
      <c r="J160" s="172">
        <v>439</v>
      </c>
      <c r="K160" s="198">
        <f t="shared" si="2"/>
        <v>54</v>
      </c>
    </row>
    <row r="161" spans="1:11">
      <c r="A161" s="124">
        <v>160</v>
      </c>
      <c r="B161" s="125" t="s">
        <v>2314</v>
      </c>
      <c r="C161" s="125" t="s">
        <v>2384</v>
      </c>
      <c r="D161" s="125" t="s">
        <v>2265</v>
      </c>
      <c r="E161" s="127">
        <v>42762</v>
      </c>
      <c r="F161" s="127">
        <v>42816</v>
      </c>
      <c r="G161" s="126">
        <v>809</v>
      </c>
      <c r="H161" s="126">
        <v>421</v>
      </c>
      <c r="I161" s="126">
        <v>876</v>
      </c>
      <c r="J161" s="126">
        <v>461</v>
      </c>
      <c r="K161" s="198">
        <f t="shared" si="2"/>
        <v>54</v>
      </c>
    </row>
    <row r="162" spans="1:11">
      <c r="A162" s="124">
        <v>161</v>
      </c>
      <c r="B162" s="125" t="s">
        <v>2385</v>
      </c>
      <c r="C162" s="125" t="s">
        <v>2386</v>
      </c>
      <c r="D162" s="125" t="s">
        <v>2278</v>
      </c>
      <c r="E162" s="127">
        <v>42763</v>
      </c>
      <c r="F162" s="127">
        <v>42814</v>
      </c>
      <c r="G162" s="126">
        <v>252</v>
      </c>
      <c r="H162" s="126">
        <v>124</v>
      </c>
      <c r="I162" s="126">
        <v>351</v>
      </c>
      <c r="J162" s="126">
        <v>253</v>
      </c>
      <c r="K162" s="198">
        <f t="shared" si="2"/>
        <v>51</v>
      </c>
    </row>
    <row r="163" spans="1:11">
      <c r="A163" s="124">
        <v>162</v>
      </c>
      <c r="B163" s="125" t="s">
        <v>2385</v>
      </c>
      <c r="C163" s="125" t="s">
        <v>2387</v>
      </c>
      <c r="D163" s="125" t="s">
        <v>2278</v>
      </c>
      <c r="E163" s="127">
        <v>42763</v>
      </c>
      <c r="F163" s="127">
        <v>42814</v>
      </c>
      <c r="G163" s="126">
        <v>385</v>
      </c>
      <c r="H163" s="126">
        <v>202</v>
      </c>
      <c r="I163" s="126">
        <v>442</v>
      </c>
      <c r="J163" s="126">
        <v>285</v>
      </c>
      <c r="K163" s="198">
        <f t="shared" si="2"/>
        <v>51</v>
      </c>
    </row>
    <row r="164" spans="1:11">
      <c r="A164" s="124">
        <v>163</v>
      </c>
      <c r="B164" s="125" t="s">
        <v>2385</v>
      </c>
      <c r="C164" s="125" t="s">
        <v>2388</v>
      </c>
      <c r="D164" s="125" t="s">
        <v>2278</v>
      </c>
      <c r="E164" s="127">
        <v>42763</v>
      </c>
      <c r="F164" s="127">
        <v>42814</v>
      </c>
      <c r="G164" s="126">
        <v>202</v>
      </c>
      <c r="H164" s="126">
        <v>96</v>
      </c>
      <c r="I164" s="126">
        <v>743</v>
      </c>
      <c r="J164" s="126">
        <v>341</v>
      </c>
      <c r="K164" s="198">
        <f t="shared" si="2"/>
        <v>51</v>
      </c>
    </row>
    <row r="165" spans="1:11">
      <c r="A165" s="124">
        <v>164</v>
      </c>
      <c r="B165" s="125" t="s">
        <v>2385</v>
      </c>
      <c r="C165" s="125" t="s">
        <v>2389</v>
      </c>
      <c r="D165" s="125" t="s">
        <v>2278</v>
      </c>
      <c r="E165" s="127">
        <v>42763</v>
      </c>
      <c r="F165" s="127">
        <v>42814</v>
      </c>
      <c r="G165" s="126">
        <v>686</v>
      </c>
      <c r="H165" s="126">
        <v>317</v>
      </c>
      <c r="I165" s="126">
        <v>390</v>
      </c>
      <c r="J165" s="132">
        <v>264</v>
      </c>
      <c r="K165" s="198">
        <f t="shared" si="2"/>
        <v>51</v>
      </c>
    </row>
    <row r="166" spans="1:11">
      <c r="A166" s="124">
        <v>165</v>
      </c>
      <c r="B166" s="125" t="s">
        <v>2385</v>
      </c>
      <c r="C166" s="125" t="s">
        <v>2390</v>
      </c>
      <c r="D166" s="125" t="s">
        <v>2278</v>
      </c>
      <c r="E166" s="127">
        <v>42763</v>
      </c>
      <c r="F166" s="127">
        <v>42814</v>
      </c>
      <c r="G166" s="126">
        <v>368</v>
      </c>
      <c r="H166" s="126">
        <v>331</v>
      </c>
      <c r="I166" s="126">
        <v>810</v>
      </c>
      <c r="J166" s="126">
        <v>411</v>
      </c>
      <c r="K166" s="198">
        <f t="shared" si="2"/>
        <v>51</v>
      </c>
    </row>
    <row r="167" spans="1:11">
      <c r="A167" s="124">
        <v>166</v>
      </c>
      <c r="B167" s="125" t="s">
        <v>2385</v>
      </c>
      <c r="C167" s="125" t="s">
        <v>2391</v>
      </c>
      <c r="D167" s="125" t="s">
        <v>2278</v>
      </c>
      <c r="E167" s="127">
        <v>42763</v>
      </c>
      <c r="F167" s="127">
        <v>42814</v>
      </c>
      <c r="G167" s="126">
        <v>334</v>
      </c>
      <c r="H167" s="126">
        <v>287</v>
      </c>
      <c r="I167" s="126">
        <v>287</v>
      </c>
      <c r="J167" s="126">
        <v>259</v>
      </c>
      <c r="K167" s="198">
        <f t="shared" si="2"/>
        <v>51</v>
      </c>
    </row>
    <row r="168" spans="1:11">
      <c r="A168" s="124">
        <v>167</v>
      </c>
      <c r="B168" s="125" t="s">
        <v>2385</v>
      </c>
      <c r="C168" s="125" t="s">
        <v>2393</v>
      </c>
      <c r="D168" s="125" t="s">
        <v>2278</v>
      </c>
      <c r="E168" s="127">
        <v>42763</v>
      </c>
      <c r="F168" s="127">
        <v>42814</v>
      </c>
      <c r="G168" s="126">
        <v>429</v>
      </c>
      <c r="H168" s="126">
        <v>255</v>
      </c>
      <c r="I168" s="126">
        <v>443</v>
      </c>
      <c r="J168" s="126">
        <v>215</v>
      </c>
      <c r="K168" s="198">
        <f t="shared" si="2"/>
        <v>51</v>
      </c>
    </row>
    <row r="169" spans="1:11">
      <c r="A169" s="124">
        <v>168</v>
      </c>
      <c r="B169" s="125" t="s">
        <v>2385</v>
      </c>
      <c r="C169" s="125" t="s">
        <v>2394</v>
      </c>
      <c r="D169" s="125" t="s">
        <v>2278</v>
      </c>
      <c r="E169" s="127">
        <v>42763</v>
      </c>
      <c r="F169" s="127">
        <v>42814</v>
      </c>
      <c r="G169" s="126">
        <v>461</v>
      </c>
      <c r="H169" s="126">
        <v>534</v>
      </c>
      <c r="I169" s="126">
        <v>680</v>
      </c>
      <c r="J169" s="126">
        <v>322</v>
      </c>
      <c r="K169" s="198">
        <f t="shared" si="2"/>
        <v>51</v>
      </c>
    </row>
    <row r="170" spans="1:11">
      <c r="A170" s="124">
        <v>169</v>
      </c>
      <c r="B170" s="125" t="s">
        <v>2385</v>
      </c>
      <c r="C170" s="125" t="s">
        <v>2395</v>
      </c>
      <c r="D170" s="125" t="s">
        <v>2287</v>
      </c>
      <c r="E170" s="127">
        <v>42763</v>
      </c>
      <c r="F170" s="127">
        <v>42814</v>
      </c>
      <c r="G170" s="126">
        <v>425</v>
      </c>
      <c r="H170" s="126">
        <v>453</v>
      </c>
      <c r="I170" s="126">
        <v>496</v>
      </c>
      <c r="J170" s="126">
        <v>403</v>
      </c>
      <c r="K170" s="198">
        <f t="shared" si="2"/>
        <v>51</v>
      </c>
    </row>
    <row r="171" spans="1:11">
      <c r="A171" s="124">
        <v>170</v>
      </c>
      <c r="B171" s="125" t="s">
        <v>2385</v>
      </c>
      <c r="C171" s="125" t="s">
        <v>2396</v>
      </c>
      <c r="D171" s="125" t="s">
        <v>2287</v>
      </c>
      <c r="E171" s="127">
        <v>42763</v>
      </c>
      <c r="F171" s="127">
        <v>42814</v>
      </c>
      <c r="G171" s="126">
        <v>433</v>
      </c>
      <c r="H171" s="126">
        <v>330</v>
      </c>
      <c r="I171" s="126">
        <v>674</v>
      </c>
      <c r="J171" s="126">
        <v>583</v>
      </c>
      <c r="K171" s="198">
        <f t="shared" si="2"/>
        <v>51</v>
      </c>
    </row>
    <row r="172" spans="1:11">
      <c r="A172" s="124">
        <v>171</v>
      </c>
      <c r="B172" s="125" t="s">
        <v>2385</v>
      </c>
      <c r="C172" s="125" t="s">
        <v>2397</v>
      </c>
      <c r="D172" s="125" t="s">
        <v>2287</v>
      </c>
      <c r="E172" s="127">
        <v>42763</v>
      </c>
      <c r="F172" s="127">
        <v>42814</v>
      </c>
      <c r="G172" s="126">
        <v>656</v>
      </c>
      <c r="H172" s="126">
        <v>558</v>
      </c>
      <c r="I172" s="126">
        <v>504</v>
      </c>
      <c r="J172" s="126">
        <v>451</v>
      </c>
      <c r="K172" s="198">
        <f t="shared" si="2"/>
        <v>51</v>
      </c>
    </row>
    <row r="173" spans="1:11">
      <c r="A173" s="124">
        <v>172</v>
      </c>
      <c r="B173" s="125" t="s">
        <v>2385</v>
      </c>
      <c r="C173" s="125" t="s">
        <v>2398</v>
      </c>
      <c r="D173" s="125" t="s">
        <v>2287</v>
      </c>
      <c r="E173" s="127">
        <v>42763</v>
      </c>
      <c r="F173" s="127">
        <v>42814</v>
      </c>
      <c r="G173" s="126">
        <v>281</v>
      </c>
      <c r="H173" s="126">
        <v>157</v>
      </c>
      <c r="I173" s="126">
        <v>439</v>
      </c>
      <c r="J173" s="126">
        <v>353</v>
      </c>
      <c r="K173" s="198">
        <f t="shared" si="2"/>
        <v>51</v>
      </c>
    </row>
    <row r="174" spans="1:11">
      <c r="A174" s="124">
        <v>173</v>
      </c>
      <c r="B174" s="125" t="s">
        <v>2385</v>
      </c>
      <c r="C174" s="125" t="s">
        <v>2399</v>
      </c>
      <c r="D174" s="125" t="s">
        <v>2287</v>
      </c>
      <c r="E174" s="127">
        <v>42763</v>
      </c>
      <c r="F174" s="127">
        <v>42814</v>
      </c>
      <c r="G174" s="126">
        <v>216</v>
      </c>
      <c r="H174" s="126">
        <v>57</v>
      </c>
      <c r="I174" s="126">
        <v>865</v>
      </c>
      <c r="J174" s="126">
        <v>105</v>
      </c>
      <c r="K174" s="198">
        <f t="shared" si="2"/>
        <v>51</v>
      </c>
    </row>
    <row r="175" spans="1:11">
      <c r="A175" s="124">
        <v>174</v>
      </c>
      <c r="B175" s="125" t="s">
        <v>2385</v>
      </c>
      <c r="C175" s="125" t="s">
        <v>2400</v>
      </c>
      <c r="D175" s="125" t="s">
        <v>2287</v>
      </c>
      <c r="E175" s="127">
        <v>42763</v>
      </c>
      <c r="F175" s="127">
        <v>42814</v>
      </c>
      <c r="G175" s="126">
        <v>655</v>
      </c>
      <c r="H175" s="126">
        <v>307</v>
      </c>
      <c r="I175" s="126">
        <v>736</v>
      </c>
      <c r="J175" s="126">
        <v>384</v>
      </c>
      <c r="K175" s="198">
        <f t="shared" si="2"/>
        <v>51</v>
      </c>
    </row>
    <row r="176" spans="1:11">
      <c r="A176" s="124">
        <v>175</v>
      </c>
      <c r="B176" s="125" t="s">
        <v>2385</v>
      </c>
      <c r="C176" s="125" t="s">
        <v>2401</v>
      </c>
      <c r="D176" s="125" t="s">
        <v>2287</v>
      </c>
      <c r="E176" s="127">
        <v>42763</v>
      </c>
      <c r="F176" s="127">
        <v>42814</v>
      </c>
      <c r="G176" s="126">
        <v>457</v>
      </c>
      <c r="H176" s="126">
        <v>458</v>
      </c>
      <c r="I176" s="126">
        <v>792</v>
      </c>
      <c r="J176" s="126">
        <v>481</v>
      </c>
      <c r="K176" s="198">
        <f t="shared" si="2"/>
        <v>51</v>
      </c>
    </row>
    <row r="177" spans="1:11">
      <c r="A177" s="124">
        <v>176</v>
      </c>
      <c r="B177" s="125" t="s">
        <v>2385</v>
      </c>
      <c r="C177" s="125" t="s">
        <v>2402</v>
      </c>
      <c r="D177" s="125" t="s">
        <v>2287</v>
      </c>
      <c r="E177" s="127">
        <v>42763</v>
      </c>
      <c r="F177" s="127">
        <v>42814</v>
      </c>
      <c r="G177" s="126">
        <v>454</v>
      </c>
      <c r="H177" s="126">
        <v>326</v>
      </c>
      <c r="I177" s="126">
        <v>470</v>
      </c>
      <c r="J177" s="126">
        <v>490</v>
      </c>
      <c r="K177" s="198">
        <f t="shared" si="2"/>
        <v>51</v>
      </c>
    </row>
    <row r="178" spans="1:11">
      <c r="A178" s="124">
        <v>177</v>
      </c>
      <c r="B178" s="125" t="s">
        <v>2385</v>
      </c>
      <c r="C178" s="125" t="s">
        <v>2403</v>
      </c>
      <c r="D178" s="125" t="s">
        <v>2296</v>
      </c>
      <c r="E178" s="127">
        <v>42763</v>
      </c>
      <c r="F178" s="127">
        <v>42815</v>
      </c>
      <c r="G178" s="126">
        <v>362</v>
      </c>
      <c r="H178" s="126">
        <v>262</v>
      </c>
      <c r="I178" s="126">
        <v>483</v>
      </c>
      <c r="J178" s="126">
        <v>470</v>
      </c>
      <c r="K178" s="198">
        <f t="shared" si="2"/>
        <v>52</v>
      </c>
    </row>
    <row r="179" spans="1:11">
      <c r="A179" s="124">
        <v>178</v>
      </c>
      <c r="B179" s="125" t="s">
        <v>2385</v>
      </c>
      <c r="C179" s="125" t="s">
        <v>2404</v>
      </c>
      <c r="D179" s="125" t="s">
        <v>2296</v>
      </c>
      <c r="E179" s="127">
        <v>42763</v>
      </c>
      <c r="F179" s="127">
        <v>42815</v>
      </c>
      <c r="G179" s="132">
        <v>781</v>
      </c>
      <c r="H179" s="126">
        <v>309</v>
      </c>
      <c r="I179" s="126">
        <v>893</v>
      </c>
      <c r="J179" s="126">
        <v>488</v>
      </c>
      <c r="K179" s="198">
        <f t="shared" si="2"/>
        <v>52</v>
      </c>
    </row>
    <row r="180" spans="1:11">
      <c r="A180" s="124">
        <v>179</v>
      </c>
      <c r="B180" s="125" t="s">
        <v>2385</v>
      </c>
      <c r="C180" s="125" t="s">
        <v>2405</v>
      </c>
      <c r="D180" s="125" t="s">
        <v>2296</v>
      </c>
      <c r="E180" s="127">
        <v>42763</v>
      </c>
      <c r="F180" s="127">
        <v>42815</v>
      </c>
      <c r="G180" s="126">
        <v>451</v>
      </c>
      <c r="H180" s="126">
        <v>32</v>
      </c>
      <c r="I180" s="126">
        <v>826</v>
      </c>
      <c r="J180" s="126">
        <v>273</v>
      </c>
      <c r="K180" s="198">
        <f t="shared" si="2"/>
        <v>52</v>
      </c>
    </row>
    <row r="181" spans="1:11">
      <c r="A181" s="124">
        <v>180</v>
      </c>
      <c r="B181" s="125" t="s">
        <v>2385</v>
      </c>
      <c r="C181" s="125" t="s">
        <v>2406</v>
      </c>
      <c r="D181" s="125" t="s">
        <v>2296</v>
      </c>
      <c r="E181" s="127">
        <v>42763</v>
      </c>
      <c r="F181" s="127">
        <v>42815</v>
      </c>
      <c r="G181" s="126">
        <v>360</v>
      </c>
      <c r="H181" s="126">
        <v>268</v>
      </c>
      <c r="I181" s="126">
        <v>783</v>
      </c>
      <c r="J181" s="126">
        <v>301</v>
      </c>
      <c r="K181" s="198">
        <f t="shared" si="2"/>
        <v>52</v>
      </c>
    </row>
    <row r="182" spans="1:11">
      <c r="A182" s="124">
        <v>181</v>
      </c>
      <c r="B182" s="125" t="s">
        <v>2385</v>
      </c>
      <c r="C182" s="125" t="s">
        <v>2407</v>
      </c>
      <c r="D182" s="125" t="s">
        <v>2296</v>
      </c>
      <c r="E182" s="127">
        <v>42763</v>
      </c>
      <c r="F182" s="127">
        <v>42815</v>
      </c>
      <c r="G182" s="126">
        <v>458</v>
      </c>
      <c r="H182" s="126">
        <v>587</v>
      </c>
      <c r="I182" s="126">
        <v>551</v>
      </c>
      <c r="J182" s="126">
        <v>291</v>
      </c>
      <c r="K182" s="198">
        <f t="shared" si="2"/>
        <v>52</v>
      </c>
    </row>
    <row r="183" spans="1:11">
      <c r="A183" s="124">
        <v>182</v>
      </c>
      <c r="B183" s="125" t="s">
        <v>2385</v>
      </c>
      <c r="C183" s="125" t="s">
        <v>2408</v>
      </c>
      <c r="D183" s="125" t="s">
        <v>2296</v>
      </c>
      <c r="E183" s="127">
        <v>42763</v>
      </c>
      <c r="F183" s="127">
        <v>42815</v>
      </c>
      <c r="G183" s="126">
        <v>403</v>
      </c>
      <c r="H183" s="126">
        <v>444</v>
      </c>
      <c r="I183" s="126">
        <v>818</v>
      </c>
      <c r="J183" s="126">
        <v>537</v>
      </c>
      <c r="K183" s="198">
        <f t="shared" si="2"/>
        <v>52</v>
      </c>
    </row>
    <row r="184" spans="1:11">
      <c r="A184" s="124">
        <v>183</v>
      </c>
      <c r="B184" s="125" t="s">
        <v>2385</v>
      </c>
      <c r="C184" s="125" t="s">
        <v>2409</v>
      </c>
      <c r="D184" s="125" t="s">
        <v>2296</v>
      </c>
      <c r="E184" s="127">
        <v>42763</v>
      </c>
      <c r="F184" s="127">
        <v>42815</v>
      </c>
      <c r="G184" s="126">
        <v>585</v>
      </c>
      <c r="H184" s="126">
        <v>568</v>
      </c>
      <c r="I184" s="126">
        <v>896</v>
      </c>
      <c r="J184" s="126">
        <v>290</v>
      </c>
      <c r="K184" s="198">
        <f t="shared" si="2"/>
        <v>52</v>
      </c>
    </row>
    <row r="185" spans="1:11">
      <c r="A185" s="124">
        <v>184</v>
      </c>
      <c r="B185" s="125" t="s">
        <v>2385</v>
      </c>
      <c r="C185" s="125" t="s">
        <v>2410</v>
      </c>
      <c r="D185" s="125" t="s">
        <v>2296</v>
      </c>
      <c r="E185" s="127">
        <v>42763</v>
      </c>
      <c r="F185" s="127">
        <v>42815</v>
      </c>
      <c r="G185" s="126">
        <v>669</v>
      </c>
      <c r="H185" s="132">
        <v>541</v>
      </c>
      <c r="I185" s="126">
        <v>337</v>
      </c>
      <c r="J185" s="126">
        <v>555</v>
      </c>
      <c r="K185" s="198">
        <f t="shared" si="2"/>
        <v>52</v>
      </c>
    </row>
    <row r="186" spans="1:11">
      <c r="A186" s="124">
        <v>185</v>
      </c>
      <c r="B186" s="125" t="s">
        <v>2385</v>
      </c>
      <c r="C186" s="125" t="s">
        <v>2412</v>
      </c>
      <c r="D186" s="125" t="s">
        <v>2306</v>
      </c>
      <c r="E186" s="127">
        <v>42763</v>
      </c>
      <c r="F186" s="127">
        <v>42815</v>
      </c>
      <c r="G186" s="126">
        <v>423</v>
      </c>
      <c r="H186" s="126">
        <v>51</v>
      </c>
      <c r="I186" s="126">
        <v>564</v>
      </c>
      <c r="J186" s="126">
        <v>539</v>
      </c>
      <c r="K186" s="198">
        <f t="shared" si="2"/>
        <v>52</v>
      </c>
    </row>
    <row r="187" spans="1:11">
      <c r="A187" s="124">
        <v>186</v>
      </c>
      <c r="B187" s="125" t="s">
        <v>2385</v>
      </c>
      <c r="C187" s="125" t="s">
        <v>2413</v>
      </c>
      <c r="D187" s="125" t="s">
        <v>2306</v>
      </c>
      <c r="E187" s="127">
        <v>42763</v>
      </c>
      <c r="F187" s="127">
        <v>42815</v>
      </c>
      <c r="G187" s="126">
        <v>544</v>
      </c>
      <c r="H187" s="126">
        <v>557</v>
      </c>
      <c r="I187" s="126">
        <v>608</v>
      </c>
      <c r="J187" s="126">
        <v>180</v>
      </c>
      <c r="K187" s="198">
        <f t="shared" si="2"/>
        <v>52</v>
      </c>
    </row>
    <row r="188" spans="1:11">
      <c r="A188" s="124">
        <v>187</v>
      </c>
      <c r="B188" s="125" t="s">
        <v>2385</v>
      </c>
      <c r="C188" s="125" t="s">
        <v>2414</v>
      </c>
      <c r="D188" s="125" t="s">
        <v>2306</v>
      </c>
      <c r="E188" s="127">
        <v>42763</v>
      </c>
      <c r="F188" s="127">
        <v>42815</v>
      </c>
      <c r="G188" s="126">
        <v>620</v>
      </c>
      <c r="H188" s="126">
        <v>427</v>
      </c>
      <c r="I188" s="126">
        <v>365</v>
      </c>
      <c r="J188" s="187">
        <v>580</v>
      </c>
      <c r="K188" s="198">
        <f t="shared" si="2"/>
        <v>52</v>
      </c>
    </row>
    <row r="189" spans="1:11">
      <c r="A189" s="124">
        <v>188</v>
      </c>
      <c r="B189" s="125" t="s">
        <v>2385</v>
      </c>
      <c r="C189" s="125" t="s">
        <v>2415</v>
      </c>
      <c r="D189" s="125" t="s">
        <v>2306</v>
      </c>
      <c r="E189" s="127">
        <v>42763</v>
      </c>
      <c r="F189" s="127">
        <v>42815</v>
      </c>
      <c r="G189" s="126">
        <v>420</v>
      </c>
      <c r="H189" s="126">
        <v>223</v>
      </c>
      <c r="I189" s="126">
        <v>375</v>
      </c>
      <c r="J189" s="126">
        <v>222</v>
      </c>
      <c r="K189" s="198">
        <f t="shared" si="2"/>
        <v>52</v>
      </c>
    </row>
    <row r="190" spans="1:11">
      <c r="A190" s="124">
        <v>189</v>
      </c>
      <c r="B190" s="125" t="s">
        <v>2385</v>
      </c>
      <c r="C190" s="125" t="s">
        <v>2417</v>
      </c>
      <c r="D190" s="125" t="s">
        <v>2306</v>
      </c>
      <c r="E190" s="127">
        <v>42763</v>
      </c>
      <c r="F190" s="127">
        <v>42815</v>
      </c>
      <c r="G190" s="132">
        <v>367</v>
      </c>
      <c r="H190" s="126">
        <v>354</v>
      </c>
      <c r="I190" s="126">
        <v>537</v>
      </c>
      <c r="J190" s="126">
        <v>216</v>
      </c>
      <c r="K190" s="198">
        <f t="shared" si="2"/>
        <v>52</v>
      </c>
    </row>
    <row r="191" spans="1:11">
      <c r="A191" s="124">
        <v>190</v>
      </c>
      <c r="B191" s="125" t="s">
        <v>2385</v>
      </c>
      <c r="C191" s="125" t="s">
        <v>2418</v>
      </c>
      <c r="D191" s="125" t="s">
        <v>2306</v>
      </c>
      <c r="E191" s="127">
        <v>42763</v>
      </c>
      <c r="F191" s="127">
        <v>42815</v>
      </c>
      <c r="G191" s="126">
        <v>526</v>
      </c>
      <c r="H191" s="126">
        <v>164</v>
      </c>
      <c r="I191" s="126">
        <v>393</v>
      </c>
      <c r="J191" s="126">
        <v>232</v>
      </c>
      <c r="K191" s="198">
        <f t="shared" si="2"/>
        <v>52</v>
      </c>
    </row>
    <row r="192" spans="1:11">
      <c r="A192" s="124">
        <v>191</v>
      </c>
      <c r="B192" s="125" t="s">
        <v>2385</v>
      </c>
      <c r="C192" s="125" t="s">
        <v>2419</v>
      </c>
      <c r="D192" s="125" t="s">
        <v>2306</v>
      </c>
      <c r="E192" s="127">
        <v>42763</v>
      </c>
      <c r="F192" s="127">
        <v>42815</v>
      </c>
      <c r="G192" s="126">
        <v>522</v>
      </c>
      <c r="H192" s="126">
        <v>336</v>
      </c>
      <c r="I192" s="126">
        <v>417</v>
      </c>
      <c r="J192" s="126">
        <v>387</v>
      </c>
      <c r="K192" s="198">
        <f t="shared" si="2"/>
        <v>52</v>
      </c>
    </row>
    <row r="193" spans="1:11">
      <c r="A193" s="124">
        <v>192</v>
      </c>
      <c r="B193" s="125" t="s">
        <v>2385</v>
      </c>
      <c r="C193" s="125" t="s">
        <v>2420</v>
      </c>
      <c r="D193" s="125" t="s">
        <v>2306</v>
      </c>
      <c r="E193" s="127">
        <v>42763</v>
      </c>
      <c r="F193" s="127">
        <v>42815</v>
      </c>
      <c r="G193" s="126">
        <v>591</v>
      </c>
      <c r="H193" s="126">
        <v>263</v>
      </c>
      <c r="I193" s="132">
        <v>297</v>
      </c>
      <c r="J193" s="126">
        <v>346</v>
      </c>
      <c r="K193" s="198">
        <f t="shared" si="2"/>
        <v>52</v>
      </c>
    </row>
    <row r="194" spans="1:11">
      <c r="A194" s="124">
        <v>193</v>
      </c>
      <c r="B194" s="136" t="s">
        <v>2176</v>
      </c>
      <c r="C194" s="136" t="s">
        <v>2445</v>
      </c>
      <c r="D194" s="125" t="s">
        <v>2455</v>
      </c>
      <c r="E194" s="127">
        <v>42769</v>
      </c>
      <c r="F194" s="127">
        <v>42813</v>
      </c>
      <c r="G194" s="126">
        <v>863</v>
      </c>
      <c r="H194" s="126">
        <v>125</v>
      </c>
      <c r="I194" s="126">
        <v>584</v>
      </c>
      <c r="J194" s="126">
        <v>364</v>
      </c>
      <c r="K194" s="198">
        <f t="shared" si="2"/>
        <v>44</v>
      </c>
    </row>
    <row r="195" spans="1:11">
      <c r="A195" s="124">
        <v>194</v>
      </c>
      <c r="B195" s="136" t="s">
        <v>2176</v>
      </c>
      <c r="C195" s="136" t="s">
        <v>2438</v>
      </c>
      <c r="D195" s="136" t="s">
        <v>2454</v>
      </c>
      <c r="E195" s="127">
        <v>42769</v>
      </c>
      <c r="F195" s="127">
        <v>42813</v>
      </c>
      <c r="G195" s="126">
        <v>615</v>
      </c>
      <c r="H195" s="126">
        <v>289</v>
      </c>
      <c r="I195" s="126">
        <v>713</v>
      </c>
      <c r="J195" s="126">
        <v>167</v>
      </c>
      <c r="K195" s="198">
        <f t="shared" ref="K195:K221" si="3">IFERROR(F195-E195,"")</f>
        <v>44</v>
      </c>
    </row>
    <row r="196" spans="1:11">
      <c r="A196" s="124">
        <v>195</v>
      </c>
      <c r="B196" s="136" t="s">
        <v>2176</v>
      </c>
      <c r="C196" s="136" t="s">
        <v>2430</v>
      </c>
      <c r="D196" s="136" t="s">
        <v>2453</v>
      </c>
      <c r="E196" s="127">
        <v>42769</v>
      </c>
      <c r="F196" s="127">
        <v>42814</v>
      </c>
      <c r="G196" s="126">
        <v>821</v>
      </c>
      <c r="H196" s="126">
        <v>378</v>
      </c>
      <c r="I196" s="126">
        <v>525</v>
      </c>
      <c r="J196" s="126">
        <v>25</v>
      </c>
      <c r="K196" s="198">
        <f t="shared" si="3"/>
        <v>45</v>
      </c>
    </row>
    <row r="197" spans="1:11">
      <c r="A197" s="124">
        <v>196</v>
      </c>
      <c r="B197" s="136" t="s">
        <v>2176</v>
      </c>
      <c r="C197" s="125" t="s">
        <v>2421</v>
      </c>
      <c r="D197" s="136" t="s">
        <v>2452</v>
      </c>
      <c r="E197" s="127">
        <v>42769</v>
      </c>
      <c r="F197" s="127">
        <v>42814</v>
      </c>
      <c r="G197" s="126">
        <v>754</v>
      </c>
      <c r="H197" s="126">
        <v>375</v>
      </c>
      <c r="I197" s="126">
        <v>886</v>
      </c>
      <c r="J197" s="126">
        <v>362</v>
      </c>
      <c r="K197" s="198">
        <f t="shared" si="3"/>
        <v>45</v>
      </c>
    </row>
    <row r="198" spans="1:11">
      <c r="A198" s="124">
        <v>197</v>
      </c>
      <c r="B198" s="136" t="s">
        <v>2176</v>
      </c>
      <c r="C198" s="136" t="s">
        <v>2431</v>
      </c>
      <c r="D198" s="136" t="s">
        <v>2453</v>
      </c>
      <c r="E198" s="127">
        <v>42769</v>
      </c>
      <c r="F198" s="127">
        <v>42814</v>
      </c>
      <c r="G198" s="126">
        <v>715</v>
      </c>
      <c r="H198" s="126">
        <v>219</v>
      </c>
      <c r="I198" s="126">
        <v>388</v>
      </c>
      <c r="J198" s="126">
        <v>370</v>
      </c>
      <c r="K198" s="198">
        <f t="shared" si="3"/>
        <v>45</v>
      </c>
    </row>
    <row r="199" spans="1:11">
      <c r="A199" s="124">
        <v>198</v>
      </c>
      <c r="B199" s="136" t="s">
        <v>2176</v>
      </c>
      <c r="C199" s="136" t="s">
        <v>2439</v>
      </c>
      <c r="D199" s="136" t="s">
        <v>2454</v>
      </c>
      <c r="E199" s="127">
        <v>42769</v>
      </c>
      <c r="F199" s="127">
        <v>42813</v>
      </c>
      <c r="G199" s="126">
        <v>785</v>
      </c>
      <c r="H199" s="126">
        <v>463</v>
      </c>
      <c r="I199" s="126">
        <v>462</v>
      </c>
      <c r="J199" s="126">
        <v>168</v>
      </c>
      <c r="K199" s="198">
        <f t="shared" si="3"/>
        <v>44</v>
      </c>
    </row>
    <row r="200" spans="1:11">
      <c r="A200" s="124">
        <v>199</v>
      </c>
      <c r="B200" s="136" t="s">
        <v>2176</v>
      </c>
      <c r="C200" s="136" t="s">
        <v>2423</v>
      </c>
      <c r="D200" s="136" t="s">
        <v>2452</v>
      </c>
      <c r="E200" s="127">
        <v>42769</v>
      </c>
      <c r="F200" s="127">
        <v>42814</v>
      </c>
      <c r="G200" s="126">
        <v>877</v>
      </c>
      <c r="H200" s="126">
        <v>339</v>
      </c>
      <c r="I200" s="126">
        <v>712</v>
      </c>
      <c r="J200" s="126">
        <v>269</v>
      </c>
      <c r="K200" s="198">
        <f t="shared" si="3"/>
        <v>45</v>
      </c>
    </row>
    <row r="201" spans="1:11">
      <c r="A201" s="124">
        <v>200</v>
      </c>
      <c r="B201" s="136" t="s">
        <v>2176</v>
      </c>
      <c r="C201" s="136" t="s">
        <v>2446</v>
      </c>
      <c r="D201" s="125" t="s">
        <v>2455</v>
      </c>
      <c r="E201" s="127">
        <v>42769</v>
      </c>
      <c r="F201" s="127">
        <v>42813</v>
      </c>
      <c r="G201" s="126">
        <v>816</v>
      </c>
      <c r="H201" s="126">
        <v>303</v>
      </c>
      <c r="I201" s="126">
        <v>709</v>
      </c>
      <c r="J201" s="126">
        <v>359</v>
      </c>
      <c r="K201" s="198">
        <f t="shared" si="3"/>
        <v>44</v>
      </c>
    </row>
    <row r="202" spans="1:11">
      <c r="A202" s="124">
        <v>201</v>
      </c>
      <c r="B202" s="136" t="s">
        <v>2276</v>
      </c>
      <c r="C202" s="136" t="s">
        <v>2447</v>
      </c>
      <c r="D202" s="125" t="s">
        <v>2455</v>
      </c>
      <c r="E202" s="127">
        <v>42769</v>
      </c>
      <c r="F202" s="127">
        <v>42813</v>
      </c>
      <c r="G202" s="126">
        <v>811</v>
      </c>
      <c r="H202" s="126">
        <v>218</v>
      </c>
      <c r="I202" s="126">
        <v>707</v>
      </c>
      <c r="J202" s="126">
        <v>395</v>
      </c>
      <c r="K202" s="198">
        <f t="shared" si="3"/>
        <v>44</v>
      </c>
    </row>
    <row r="203" spans="1:11">
      <c r="A203" s="124">
        <v>202</v>
      </c>
      <c r="B203" s="136" t="s">
        <v>2276</v>
      </c>
      <c r="C203" s="136" t="s">
        <v>2424</v>
      </c>
      <c r="D203" s="136" t="s">
        <v>2452</v>
      </c>
      <c r="E203" s="127">
        <v>42769</v>
      </c>
      <c r="F203" s="127">
        <v>42814</v>
      </c>
      <c r="G203" s="126">
        <v>773</v>
      </c>
      <c r="H203" s="126">
        <v>135</v>
      </c>
      <c r="I203" s="126">
        <v>770</v>
      </c>
      <c r="J203" s="126">
        <v>182</v>
      </c>
      <c r="K203" s="198">
        <f t="shared" si="3"/>
        <v>45</v>
      </c>
    </row>
    <row r="204" spans="1:11">
      <c r="A204" s="124">
        <v>203</v>
      </c>
      <c r="B204" s="136" t="s">
        <v>2276</v>
      </c>
      <c r="C204" s="136" t="s">
        <v>2433</v>
      </c>
      <c r="D204" s="136" t="s">
        <v>2453</v>
      </c>
      <c r="E204" s="127">
        <v>42769</v>
      </c>
      <c r="F204" s="127">
        <v>42814</v>
      </c>
      <c r="G204" s="126">
        <v>645</v>
      </c>
      <c r="H204" s="126">
        <v>372</v>
      </c>
      <c r="I204" s="126">
        <v>753</v>
      </c>
      <c r="J204" s="126">
        <v>342</v>
      </c>
      <c r="K204" s="198">
        <f t="shared" si="3"/>
        <v>45</v>
      </c>
    </row>
    <row r="205" spans="1:11">
      <c r="A205" s="124">
        <v>204</v>
      </c>
      <c r="B205" s="136" t="s">
        <v>2276</v>
      </c>
      <c r="C205" s="136" t="s">
        <v>2440</v>
      </c>
      <c r="D205" s="136" t="s">
        <v>2454</v>
      </c>
      <c r="E205" s="127">
        <v>42769</v>
      </c>
      <c r="F205" s="127">
        <v>42813</v>
      </c>
      <c r="G205" s="126">
        <v>814</v>
      </c>
      <c r="H205" s="126">
        <v>334</v>
      </c>
      <c r="I205" s="126">
        <v>640</v>
      </c>
      <c r="J205" s="126">
        <v>139</v>
      </c>
      <c r="K205" s="198">
        <f t="shared" si="3"/>
        <v>44</v>
      </c>
    </row>
    <row r="206" spans="1:11">
      <c r="A206" s="124">
        <v>205</v>
      </c>
      <c r="B206" s="136" t="s">
        <v>2314</v>
      </c>
      <c r="C206" s="136" t="s">
        <v>2434</v>
      </c>
      <c r="D206" s="136" t="s">
        <v>2453</v>
      </c>
      <c r="E206" s="127">
        <v>42769</v>
      </c>
      <c r="F206" s="127">
        <v>42814</v>
      </c>
      <c r="G206" s="126">
        <v>621</v>
      </c>
      <c r="H206" s="126">
        <v>265</v>
      </c>
      <c r="I206" s="126">
        <v>668</v>
      </c>
      <c r="J206" s="126">
        <v>92</v>
      </c>
      <c r="K206" s="198">
        <f t="shared" si="3"/>
        <v>45</v>
      </c>
    </row>
    <row r="207" spans="1:11">
      <c r="A207" s="124">
        <v>206</v>
      </c>
      <c r="B207" s="136" t="s">
        <v>2314</v>
      </c>
      <c r="C207" s="136" t="s">
        <v>2425</v>
      </c>
      <c r="D207" s="136" t="s">
        <v>2452</v>
      </c>
      <c r="E207" s="127">
        <v>42769</v>
      </c>
      <c r="F207" s="127">
        <v>42814</v>
      </c>
      <c r="G207" s="126">
        <v>677</v>
      </c>
      <c r="H207" s="126">
        <v>234</v>
      </c>
      <c r="I207" s="126">
        <v>891</v>
      </c>
      <c r="J207" s="126">
        <v>328</v>
      </c>
      <c r="K207" s="198">
        <f t="shared" si="3"/>
        <v>45</v>
      </c>
    </row>
    <row r="208" spans="1:11">
      <c r="A208" s="124">
        <v>207</v>
      </c>
      <c r="B208" s="136" t="s">
        <v>2314</v>
      </c>
      <c r="C208" s="136" t="s">
        <v>2448</v>
      </c>
      <c r="D208" s="125" t="s">
        <v>2455</v>
      </c>
      <c r="E208" s="127">
        <v>42769</v>
      </c>
      <c r="F208" s="127">
        <v>42813</v>
      </c>
      <c r="G208" s="126">
        <v>574</v>
      </c>
      <c r="H208" s="126">
        <v>258</v>
      </c>
      <c r="I208" s="126">
        <v>540</v>
      </c>
      <c r="J208" s="126">
        <v>149</v>
      </c>
      <c r="K208" s="198">
        <f t="shared" si="3"/>
        <v>44</v>
      </c>
    </row>
    <row r="209" spans="1:11">
      <c r="A209" s="124">
        <v>208</v>
      </c>
      <c r="B209" s="136" t="s">
        <v>2314</v>
      </c>
      <c r="C209" s="136" t="s">
        <v>2441</v>
      </c>
      <c r="D209" s="136" t="s">
        <v>2454</v>
      </c>
      <c r="E209" s="127">
        <v>42769</v>
      </c>
      <c r="F209" s="127">
        <v>42813</v>
      </c>
      <c r="G209" s="126">
        <v>710</v>
      </c>
      <c r="H209" s="126">
        <v>344</v>
      </c>
      <c r="I209" s="126">
        <v>508</v>
      </c>
      <c r="J209" s="126">
        <v>449</v>
      </c>
      <c r="K209" s="198">
        <f t="shared" si="3"/>
        <v>44</v>
      </c>
    </row>
    <row r="210" spans="1:11">
      <c r="A210" s="124">
        <v>209</v>
      </c>
      <c r="B210" s="136" t="s">
        <v>2314</v>
      </c>
      <c r="C210" s="136" t="s">
        <v>2435</v>
      </c>
      <c r="D210" s="136" t="s">
        <v>2453</v>
      </c>
      <c r="E210" s="127">
        <v>42769</v>
      </c>
      <c r="F210" s="127">
        <v>42814</v>
      </c>
      <c r="G210" s="126">
        <v>604</v>
      </c>
      <c r="H210" s="126">
        <v>271</v>
      </c>
      <c r="I210" s="126">
        <v>637</v>
      </c>
      <c r="J210" s="126">
        <v>142</v>
      </c>
      <c r="K210" s="198">
        <f t="shared" si="3"/>
        <v>45</v>
      </c>
    </row>
    <row r="211" spans="1:11">
      <c r="A211" s="124">
        <v>210</v>
      </c>
      <c r="B211" s="136" t="s">
        <v>2314</v>
      </c>
      <c r="C211" s="136" t="s">
        <v>2449</v>
      </c>
      <c r="D211" s="125" t="s">
        <v>2455</v>
      </c>
      <c r="E211" s="127">
        <v>42769</v>
      </c>
      <c r="F211" s="127">
        <v>42813</v>
      </c>
      <c r="G211" s="126">
        <v>871</v>
      </c>
      <c r="H211" s="126">
        <v>340</v>
      </c>
      <c r="I211" s="126">
        <v>720</v>
      </c>
      <c r="J211" s="126">
        <v>392</v>
      </c>
      <c r="K211" s="198">
        <f t="shared" si="3"/>
        <v>44</v>
      </c>
    </row>
    <row r="212" spans="1:11">
      <c r="A212" s="124">
        <v>211</v>
      </c>
      <c r="B212" s="136" t="s">
        <v>2314</v>
      </c>
      <c r="C212" s="136" t="s">
        <v>2426</v>
      </c>
      <c r="D212" s="136" t="s">
        <v>2452</v>
      </c>
      <c r="E212" s="127">
        <v>42769</v>
      </c>
      <c r="F212" s="127">
        <v>42814</v>
      </c>
      <c r="G212" s="126">
        <v>822</v>
      </c>
      <c r="H212" s="126">
        <v>381</v>
      </c>
      <c r="I212" s="126">
        <v>796</v>
      </c>
      <c r="J212" s="126">
        <v>589</v>
      </c>
      <c r="K212" s="198">
        <f t="shared" si="3"/>
        <v>45</v>
      </c>
    </row>
    <row r="213" spans="1:11">
      <c r="A213" s="124">
        <v>212</v>
      </c>
      <c r="B213" s="136" t="s">
        <v>2314</v>
      </c>
      <c r="C213" s="136" t="s">
        <v>2442</v>
      </c>
      <c r="D213" s="136" t="s">
        <v>2454</v>
      </c>
      <c r="E213" s="127">
        <v>42769</v>
      </c>
      <c r="F213" s="127">
        <v>42813</v>
      </c>
      <c r="G213" s="126">
        <v>786</v>
      </c>
      <c r="H213" s="126">
        <v>93</v>
      </c>
      <c r="I213" s="126">
        <v>560</v>
      </c>
      <c r="J213" s="126">
        <v>130</v>
      </c>
      <c r="K213" s="198">
        <f t="shared" si="3"/>
        <v>44</v>
      </c>
    </row>
    <row r="214" spans="1:11">
      <c r="A214" s="124">
        <v>213</v>
      </c>
      <c r="B214" s="136" t="s">
        <v>2385</v>
      </c>
      <c r="C214" s="136" t="s">
        <v>2450</v>
      </c>
      <c r="D214" s="125" t="s">
        <v>2455</v>
      </c>
      <c r="E214" s="127">
        <v>42769</v>
      </c>
      <c r="F214" s="127">
        <v>42813</v>
      </c>
      <c r="G214" s="126">
        <v>572</v>
      </c>
      <c r="H214" s="126">
        <v>88</v>
      </c>
      <c r="I214" s="126">
        <v>716</v>
      </c>
      <c r="J214" s="126">
        <v>111</v>
      </c>
      <c r="K214" s="198">
        <f t="shared" si="3"/>
        <v>44</v>
      </c>
    </row>
    <row r="215" spans="1:11">
      <c r="A215" s="124">
        <v>214</v>
      </c>
      <c r="B215" s="136" t="s">
        <v>2385</v>
      </c>
      <c r="C215" s="136" t="s">
        <v>2443</v>
      </c>
      <c r="D215" s="136" t="s">
        <v>2454</v>
      </c>
      <c r="E215" s="127">
        <v>42769</v>
      </c>
      <c r="F215" s="127">
        <v>42813</v>
      </c>
      <c r="G215" s="126">
        <v>761</v>
      </c>
      <c r="H215" s="126">
        <v>383</v>
      </c>
      <c r="I215" s="126">
        <v>581</v>
      </c>
      <c r="J215" s="126">
        <v>412</v>
      </c>
      <c r="K215" s="198">
        <f t="shared" si="3"/>
        <v>44</v>
      </c>
    </row>
    <row r="216" spans="1:11">
      <c r="A216" s="124">
        <v>215</v>
      </c>
      <c r="B216" s="136" t="s">
        <v>2385</v>
      </c>
      <c r="C216" s="136" t="s">
        <v>2427</v>
      </c>
      <c r="D216" s="136" t="s">
        <v>2452</v>
      </c>
      <c r="E216" s="127">
        <v>42769</v>
      </c>
      <c r="F216" s="127">
        <v>42814</v>
      </c>
      <c r="G216" s="126">
        <v>858</v>
      </c>
      <c r="H216" s="126">
        <v>145</v>
      </c>
      <c r="I216" s="126">
        <v>718</v>
      </c>
      <c r="J216" s="126">
        <v>434</v>
      </c>
      <c r="K216" s="198">
        <f t="shared" si="3"/>
        <v>45</v>
      </c>
    </row>
    <row r="217" spans="1:11">
      <c r="A217" s="124">
        <v>216</v>
      </c>
      <c r="B217" s="136" t="s">
        <v>2385</v>
      </c>
      <c r="C217" s="136" t="s">
        <v>2436</v>
      </c>
      <c r="D217" s="136" t="s">
        <v>2453</v>
      </c>
      <c r="E217" s="127">
        <v>42769</v>
      </c>
      <c r="F217" s="127">
        <v>42814</v>
      </c>
      <c r="G217" s="126">
        <v>755</v>
      </c>
      <c r="H217" s="126">
        <v>241</v>
      </c>
      <c r="I217" s="126">
        <v>613</v>
      </c>
      <c r="J217" s="126">
        <v>457</v>
      </c>
      <c r="K217" s="198">
        <f t="shared" si="3"/>
        <v>45</v>
      </c>
    </row>
    <row r="218" spans="1:11">
      <c r="A218" s="124">
        <v>217</v>
      </c>
      <c r="B218" s="136" t="s">
        <v>2428</v>
      </c>
      <c r="C218" s="136" t="s">
        <v>2429</v>
      </c>
      <c r="D218" s="136" t="s">
        <v>2452</v>
      </c>
      <c r="E218" s="127">
        <v>42769</v>
      </c>
      <c r="F218" s="127">
        <v>42814</v>
      </c>
      <c r="G218" s="126">
        <v>795</v>
      </c>
      <c r="H218" s="126">
        <v>302</v>
      </c>
      <c r="I218" s="126">
        <v>804</v>
      </c>
      <c r="J218" s="126">
        <v>410</v>
      </c>
      <c r="K218" s="198">
        <f t="shared" si="3"/>
        <v>45</v>
      </c>
    </row>
    <row r="219" spans="1:11">
      <c r="A219" s="124">
        <v>218</v>
      </c>
      <c r="B219" s="136" t="s">
        <v>2428</v>
      </c>
      <c r="C219" s="136" t="s">
        <v>2437</v>
      </c>
      <c r="D219" s="136" t="s">
        <v>2453</v>
      </c>
      <c r="E219" s="127">
        <v>42769</v>
      </c>
      <c r="F219" s="127">
        <v>42814</v>
      </c>
      <c r="G219" s="126">
        <v>251</v>
      </c>
      <c r="H219" s="126">
        <v>442</v>
      </c>
      <c r="I219" s="126">
        <v>587</v>
      </c>
      <c r="J219" s="126">
        <v>103</v>
      </c>
      <c r="K219" s="198">
        <f t="shared" si="3"/>
        <v>45</v>
      </c>
    </row>
    <row r="220" spans="1:11">
      <c r="A220" s="124">
        <v>219</v>
      </c>
      <c r="B220" s="136" t="s">
        <v>2428</v>
      </c>
      <c r="C220" s="136" t="s">
        <v>2444</v>
      </c>
      <c r="D220" s="136" t="s">
        <v>2454</v>
      </c>
      <c r="E220" s="127">
        <v>42769</v>
      </c>
      <c r="F220" s="127">
        <v>42813</v>
      </c>
      <c r="G220" s="167">
        <v>727</v>
      </c>
      <c r="H220" s="167">
        <v>176</v>
      </c>
      <c r="I220" s="167">
        <v>491</v>
      </c>
      <c r="J220" s="167">
        <v>356</v>
      </c>
      <c r="K220" s="198">
        <f t="shared" si="3"/>
        <v>44</v>
      </c>
    </row>
    <row r="221" spans="1:11">
      <c r="A221" s="124">
        <v>220</v>
      </c>
      <c r="B221" s="136" t="s">
        <v>2428</v>
      </c>
      <c r="C221" s="136" t="s">
        <v>2451</v>
      </c>
      <c r="D221" s="125" t="s">
        <v>2455</v>
      </c>
      <c r="E221" s="127">
        <v>42769</v>
      </c>
      <c r="F221" s="127">
        <v>42813</v>
      </c>
      <c r="G221" s="126">
        <v>782</v>
      </c>
      <c r="H221" s="126">
        <v>250</v>
      </c>
      <c r="I221" s="126">
        <v>849</v>
      </c>
      <c r="J221" s="126">
        <v>319</v>
      </c>
      <c r="K221" s="198">
        <f t="shared" si="3"/>
        <v>44</v>
      </c>
    </row>
  </sheetData>
  <conditionalFormatting sqref="K2:K221">
    <cfRule type="containsErrors" dxfId="2" priority="1" stopIfTrue="1">
      <formula>ISERROR(K2)</formula>
    </cfRule>
  </conditionalFormatting>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A5C8F-8E70-49EE-9323-F5B66E779405}">
  <dimension ref="A1:Z834"/>
  <sheetViews>
    <sheetView topLeftCell="B1" zoomScale="55" zoomScaleNormal="55" workbookViewId="0">
      <selection activeCell="O10" sqref="O10"/>
    </sheetView>
  </sheetViews>
  <sheetFormatPr baseColWidth="10" defaultColWidth="11.44140625" defaultRowHeight="14.4"/>
  <cols>
    <col min="1" max="3" width="6.6640625" customWidth="1"/>
    <col min="4" max="7" width="18" customWidth="1"/>
    <col min="8" max="8" width="11.88671875" customWidth="1"/>
    <col min="9" max="10" width="13" customWidth="1"/>
    <col min="13" max="14" width="22.109375" customWidth="1"/>
    <col min="15" max="16" width="44" customWidth="1"/>
    <col min="17" max="18" width="28.109375" customWidth="1"/>
    <col min="19" max="20" width="20.5546875" customWidth="1"/>
    <col min="23" max="23" width="24.88671875" customWidth="1"/>
  </cols>
  <sheetData>
    <row r="1" spans="1:26">
      <c r="A1" s="203" t="s">
        <v>2540</v>
      </c>
      <c r="B1" s="183"/>
      <c r="C1" s="183"/>
      <c r="D1" s="183"/>
      <c r="E1" s="183"/>
      <c r="F1" s="183"/>
      <c r="G1" s="183"/>
      <c r="H1" s="183">
        <v>0.84199999999999997</v>
      </c>
    </row>
    <row r="2" spans="1:26">
      <c r="A2" s="203" t="s">
        <v>2541</v>
      </c>
      <c r="B2" s="183"/>
      <c r="C2" s="183"/>
      <c r="D2" s="183"/>
      <c r="E2" s="183"/>
      <c r="F2" s="183"/>
      <c r="G2" s="183"/>
      <c r="H2" s="183">
        <v>0.55200000000000005</v>
      </c>
    </row>
    <row r="3" spans="1:26">
      <c r="A3" s="203" t="s">
        <v>10</v>
      </c>
      <c r="B3" s="183"/>
      <c r="C3" s="183"/>
      <c r="D3" s="183"/>
      <c r="E3" s="183"/>
      <c r="F3" s="183"/>
      <c r="G3" s="183"/>
      <c r="H3" s="183">
        <v>0.12180000000000001</v>
      </c>
    </row>
    <row r="4" spans="1:26">
      <c r="A4" s="203" t="s">
        <v>11</v>
      </c>
      <c r="B4" s="183"/>
      <c r="C4" s="183"/>
      <c r="D4" s="183"/>
      <c r="E4" s="183"/>
      <c r="F4" s="183"/>
      <c r="G4" s="183"/>
      <c r="H4" s="183">
        <v>2.8799999999999999E-2</v>
      </c>
    </row>
    <row r="5" spans="1:26">
      <c r="A5" s="203" t="s">
        <v>12</v>
      </c>
      <c r="B5" s="183"/>
      <c r="C5" s="183"/>
      <c r="D5" s="183"/>
      <c r="E5" s="183"/>
      <c r="F5" s="183"/>
      <c r="G5" s="183"/>
      <c r="H5" s="183">
        <v>0.15060000000000001</v>
      </c>
    </row>
    <row r="6" spans="1:26">
      <c r="A6" s="203" t="s">
        <v>13</v>
      </c>
      <c r="B6" s="183"/>
      <c r="C6" s="183"/>
      <c r="D6" s="183"/>
      <c r="E6" s="183"/>
      <c r="F6" s="183"/>
      <c r="G6" s="183"/>
      <c r="H6" s="183">
        <v>9.9199999999999997E-2</v>
      </c>
    </row>
    <row r="7" spans="1:26">
      <c r="A7" s="203" t="s">
        <v>14</v>
      </c>
      <c r="B7" s="183"/>
      <c r="C7" s="183"/>
      <c r="D7" s="183"/>
      <c r="E7" s="183"/>
      <c r="F7" s="183"/>
      <c r="G7" s="183"/>
      <c r="H7" s="183">
        <v>1</v>
      </c>
    </row>
    <row r="8" spans="1:26">
      <c r="A8" s="203" t="s">
        <v>15</v>
      </c>
      <c r="B8" s="183"/>
      <c r="C8" s="183"/>
      <c r="D8" s="183"/>
      <c r="E8" s="183"/>
      <c r="F8" s="183"/>
      <c r="G8" s="183"/>
      <c r="H8" s="183">
        <v>1</v>
      </c>
    </row>
    <row r="9" spans="1:26" ht="15" thickBot="1"/>
    <row r="10" spans="1:26" ht="58.2" thickBot="1">
      <c r="A10" s="169" t="s">
        <v>2164</v>
      </c>
      <c r="B10" s="169"/>
      <c r="C10" s="204" t="s">
        <v>2558</v>
      </c>
      <c r="D10" s="204" t="s">
        <v>2555</v>
      </c>
      <c r="E10" s="204" t="s">
        <v>2556</v>
      </c>
      <c r="F10" s="205" t="s">
        <v>2558</v>
      </c>
      <c r="G10" s="205" t="s">
        <v>2555</v>
      </c>
      <c r="H10" s="205" t="s">
        <v>2557</v>
      </c>
      <c r="I10" s="204" t="s">
        <v>2543</v>
      </c>
      <c r="J10" s="205" t="s">
        <v>2549</v>
      </c>
      <c r="K10" s="204" t="s">
        <v>2544</v>
      </c>
      <c r="L10" s="205" t="s">
        <v>2550</v>
      </c>
      <c r="M10" s="204" t="s">
        <v>2545</v>
      </c>
      <c r="N10" s="205" t="s">
        <v>2551</v>
      </c>
      <c r="O10" s="204" t="s">
        <v>2546</v>
      </c>
      <c r="P10" s="205" t="s">
        <v>2552</v>
      </c>
      <c r="Q10" s="204" t="s">
        <v>2547</v>
      </c>
      <c r="R10" s="205" t="s">
        <v>2553</v>
      </c>
      <c r="S10" s="204" t="s">
        <v>2548</v>
      </c>
      <c r="T10" s="205" t="s">
        <v>2554</v>
      </c>
      <c r="U10" s="110" t="s">
        <v>2542</v>
      </c>
      <c r="V10" s="110" t="s">
        <v>288</v>
      </c>
      <c r="W10" s="110" t="s">
        <v>291</v>
      </c>
      <c r="X10" s="110" t="s">
        <v>292</v>
      </c>
      <c r="Y10" s="110" t="s">
        <v>40</v>
      </c>
      <c r="Z10" s="109" t="s">
        <v>41</v>
      </c>
    </row>
    <row r="11" spans="1:26">
      <c r="A11" s="199">
        <v>1</v>
      </c>
      <c r="B11" s="199"/>
      <c r="C11">
        <f>COUNTIF('WetLitterbags placem_collection'!$K$3:$K$222, E11)</f>
        <v>0</v>
      </c>
      <c r="D11" t="str">
        <f t="shared" ref="D11:D74" si="0">IF(C11=1, "Open", "Exclude")</f>
        <v>Exclude</v>
      </c>
      <c r="E11" t="s">
        <v>1298</v>
      </c>
      <c r="F11">
        <f>COUNTIF('WetLitterbags placem_collection'!$M$3:$M$222, H11)</f>
        <v>0</v>
      </c>
      <c r="G11" t="str">
        <f>IF(F11=1, "Open", "Exclude")</f>
        <v>Exclude</v>
      </c>
      <c r="I11">
        <f>IFERROR(INDEX('Green_rooibos initial weight'!$C$5:$C$1749,MATCH(E11, 'Green_rooibos initial weight'!$A$5:$A$1749,0)),"")</f>
        <v>2.15</v>
      </c>
      <c r="K11">
        <f>IFERROR(I11-(H3+H4+H6),"")</f>
        <v>1.9001999999999999</v>
      </c>
      <c r="M11">
        <f>IFERROR(INDEX('Both teabags AfterWet'!$D$1:$D$839,MATCH(E11,'Both teabags AfterWet'!$B$1:$B$839,0)),"")</f>
        <v>0.47</v>
      </c>
      <c r="O11">
        <v>0.29089999999999999</v>
      </c>
      <c r="Q11" s="202">
        <v>15.2216748768471</v>
      </c>
      <c r="R11" s="202"/>
      <c r="S11">
        <f t="shared" ref="S11:S74" si="1">IFERROR(O11-(Q11/100)*O11,"")</f>
        <v>0.24662014778325178</v>
      </c>
      <c r="U11" s="111">
        <f t="shared" ref="U11:U74" si="2">1-(S11/I11)</f>
        <v>0.88529295451941781</v>
      </c>
      <c r="V11" s="111" t="e">
        <f t="shared" ref="V11:V74" si="3">$H$2*(1-Y11)</f>
        <v>#REF!</v>
      </c>
      <c r="W11" s="111" t="e">
        <f>FINAL_WEIGHT_RED/INITIAL_WEIGHT_RED</f>
        <v>#REF!</v>
      </c>
      <c r="X11" s="111" t="e">
        <f>IF(NOT(Recovery_date=""),Recovery_date-DATE_OF_BURIAL,"")</f>
        <v>#REF!</v>
      </c>
      <c r="Y11" s="111" t="e">
        <f>1-(ag/Hg)</f>
        <v>#REF!</v>
      </c>
      <c r="Z11" s="112" t="e">
        <f>LN(ar/(Wt-(1-ar)))/t</f>
        <v>#REF!</v>
      </c>
    </row>
    <row r="12" spans="1:26">
      <c r="A12" s="199">
        <v>1</v>
      </c>
      <c r="B12" s="199"/>
      <c r="C12">
        <f>COUNTIF('WetLitterbags placem_collection'!$K$3:$K$222, E12)</f>
        <v>0</v>
      </c>
      <c r="D12" t="str">
        <f t="shared" si="0"/>
        <v>Exclude</v>
      </c>
      <c r="E12" s="199"/>
      <c r="F12">
        <f>COUNTIF('WetLitterbags placem_collection'!$M$3:$M$222, H12)</f>
        <v>1</v>
      </c>
      <c r="G12" t="str">
        <f t="shared" ref="G12:G75" si="4">IF(F12=1, "Open", "Exclude")</f>
        <v>Open</v>
      </c>
      <c r="H12" t="s">
        <v>1124</v>
      </c>
      <c r="I12">
        <f>IFERROR(INDEX('Green_rooibos initial weight'!$C$5:$C$1749,MATCH(H12, 'Green_rooibos initial weight'!$A$5:$A$1749,0)),"")</f>
        <v>2.169</v>
      </c>
      <c r="K12">
        <f>IFERROR(I12-(H4+H5+H7),"")</f>
        <v>0.98960000000000004</v>
      </c>
      <c r="M12">
        <f>IFERROR(INDEX('Both teabags AfterWet'!$D$1:$D$839,MATCH(H12,'Both teabags AfterWet'!$B$1:$B$839,0)),"")</f>
        <v>1.0208999999999999</v>
      </c>
      <c r="O12">
        <v>0.83950000000000002</v>
      </c>
      <c r="Q12" s="202">
        <v>17.918507609229575</v>
      </c>
      <c r="R12" s="202"/>
      <c r="S12">
        <f t="shared" si="1"/>
        <v>0.68907412862051776</v>
      </c>
      <c r="U12" s="111">
        <f t="shared" si="2"/>
        <v>0.68230791672636348</v>
      </c>
      <c r="V12" s="111">
        <f t="shared" si="3"/>
        <v>0.55200000000000005</v>
      </c>
    </row>
    <row r="13" spans="1:26">
      <c r="A13" s="199">
        <v>2</v>
      </c>
      <c r="B13" s="199"/>
      <c r="C13">
        <f>COUNTIF('WetLitterbags placem_collection'!$K$3:$K$222, E13)</f>
        <v>0</v>
      </c>
      <c r="D13" t="str">
        <f t="shared" si="0"/>
        <v>Exclude</v>
      </c>
      <c r="E13" t="s">
        <v>1313</v>
      </c>
      <c r="F13">
        <f>COUNTIF('WetLitterbags placem_collection'!$M$3:$M$222, H13)</f>
        <v>0</v>
      </c>
      <c r="G13" t="str">
        <f t="shared" si="4"/>
        <v>Exclude</v>
      </c>
      <c r="I13">
        <f>IFERROR(INDEX('Green_rooibos initial weight'!$C$5:$C$1749,MATCH(E13, 'Green_rooibos initial weight'!$A$5:$A$1749,0)),"")</f>
        <v>1.841</v>
      </c>
      <c r="K13">
        <f>IFERROR(I13-(H5+H6+AG8),"")</f>
        <v>1.5911999999999999</v>
      </c>
      <c r="M13">
        <f>IFERROR(INDEX('Both teabags AfterWet'!$D$1:$D$839,MATCH(E13,'Both teabags AfterWet'!$B$1:$B$839,0)),"")</f>
        <v>0.57869999999999999</v>
      </c>
      <c r="O13">
        <v>0.38719999999999999</v>
      </c>
      <c r="Q13" s="202">
        <v>8.1337325349297291</v>
      </c>
      <c r="R13" s="202"/>
      <c r="S13">
        <f t="shared" si="1"/>
        <v>0.35570618762475209</v>
      </c>
      <c r="U13" s="111">
        <f t="shared" si="2"/>
        <v>0.8067864271457077</v>
      </c>
      <c r="V13" s="111">
        <f t="shared" si="3"/>
        <v>0.55200000000000005</v>
      </c>
    </row>
    <row r="14" spans="1:26">
      <c r="A14" s="199">
        <v>2</v>
      </c>
      <c r="B14" s="199"/>
      <c r="C14">
        <f>COUNTIF('WetLitterbags placem_collection'!$K$3:$K$222, E14)</f>
        <v>0</v>
      </c>
      <c r="D14" t="str">
        <f t="shared" si="0"/>
        <v>Exclude</v>
      </c>
      <c r="E14" s="199"/>
      <c r="F14">
        <f>COUNTIF('WetLitterbags placem_collection'!$M$3:$M$222, H14)</f>
        <v>1</v>
      </c>
      <c r="G14" t="str">
        <f t="shared" si="4"/>
        <v>Open</v>
      </c>
      <c r="H14" t="s">
        <v>1020</v>
      </c>
      <c r="I14">
        <f>IFERROR(INDEX('Green_rooibos initial weight'!$C$5:$C$1749,MATCH(H14, 'Green_rooibos initial weight'!$A$5:$A$1749,0)),"")</f>
        <v>2.165</v>
      </c>
      <c r="K14">
        <f>IFERROR(I14-(H6+AG7+AG9),"")</f>
        <v>2.0657999999999999</v>
      </c>
      <c r="M14">
        <f>IFERROR(INDEX('Both teabags AfterWet'!$D$1:$D$839,MATCH(H14,'Both teabags AfterWet'!$B$1:$B$839,0)),"")</f>
        <v>1.3073999999999999</v>
      </c>
      <c r="O14">
        <v>1.0841000000000001</v>
      </c>
      <c r="Q14" s="202">
        <v>5.6218905472635869</v>
      </c>
      <c r="R14" s="202"/>
      <c r="S14">
        <f t="shared" si="1"/>
        <v>1.0231530845771155</v>
      </c>
      <c r="U14" s="111">
        <f t="shared" si="2"/>
        <v>0.52741197017223307</v>
      </c>
      <c r="V14" s="111">
        <f t="shared" si="3"/>
        <v>0.55200000000000005</v>
      </c>
    </row>
    <row r="15" spans="1:26">
      <c r="A15" s="199">
        <v>2</v>
      </c>
      <c r="B15" s="199"/>
      <c r="C15">
        <f>COUNTIF('WetLitterbags placem_collection'!$K$3:$K$222, E15)</f>
        <v>0</v>
      </c>
      <c r="D15" t="str">
        <f t="shared" si="0"/>
        <v>Exclude</v>
      </c>
      <c r="E15" s="199"/>
      <c r="F15">
        <f>COUNTIF('WetLitterbags placem_collection'!$M$3:$M$222, H15)</f>
        <v>0</v>
      </c>
      <c r="G15" t="str">
        <f t="shared" si="4"/>
        <v>Exclude</v>
      </c>
      <c r="H15" t="s">
        <v>614</v>
      </c>
      <c r="I15">
        <f>IFERROR(INDEX('Green_rooibos initial weight'!$C$5:$C$1749,MATCH(H15, 'Green_rooibos initial weight'!$A$5:$A$1749,0)),"")</f>
        <v>2.1859999999999999</v>
      </c>
      <c r="K15">
        <f t="shared" ref="K15:K78" si="5">IFERROR(I15-(AG7+AG8+AG10),"")</f>
        <v>2.1859999999999999</v>
      </c>
      <c r="M15">
        <f>IFERROR(INDEX('Both teabags AfterWet'!$D$1:$D$839,MATCH(H15,'Both teabags AfterWet'!$B$1:$B$839,0)),"")</f>
        <v>1.3275999999999999</v>
      </c>
      <c r="O15">
        <v>1.1162000000000001</v>
      </c>
      <c r="Q15" s="202">
        <v>4.4433349975038503</v>
      </c>
      <c r="R15" s="202"/>
      <c r="S15">
        <f t="shared" si="1"/>
        <v>1.0666034947578622</v>
      </c>
      <c r="U15" s="111">
        <f t="shared" si="2"/>
        <v>0.51207525399914811</v>
      </c>
      <c r="V15" s="111">
        <f t="shared" si="3"/>
        <v>0.55200000000000005</v>
      </c>
    </row>
    <row r="16" spans="1:26">
      <c r="A16" s="199">
        <v>4</v>
      </c>
      <c r="B16" s="199"/>
      <c r="C16">
        <f>COUNTIF('WetLitterbags placem_collection'!$K$3:$K$222, E16)</f>
        <v>0</v>
      </c>
      <c r="D16" t="str">
        <f t="shared" si="0"/>
        <v>Exclude</v>
      </c>
      <c r="E16" t="s">
        <v>1518</v>
      </c>
      <c r="F16">
        <f>COUNTIF('WetLitterbags placem_collection'!$M$3:$M$222, H16)</f>
        <v>0</v>
      </c>
      <c r="G16" t="str">
        <f t="shared" si="4"/>
        <v>Exclude</v>
      </c>
      <c r="I16">
        <f>IFERROR(INDEX('Green_rooibos initial weight'!$C$5:$C$1749,MATCH(E16, 'Green_rooibos initial weight'!$A$5:$A$1749,0)),"")</f>
        <v>2.036</v>
      </c>
      <c r="K16">
        <f t="shared" si="5"/>
        <v>2.036</v>
      </c>
      <c r="M16">
        <f>IFERROR(INDEX('Both teabags AfterWet'!$D$1:$D$839,MATCH(E16,'Both teabags AfterWet'!$B$1:$B$839,0)),"")</f>
        <v>0.55969999999999998</v>
      </c>
      <c r="O16">
        <v>0.37980000000000003</v>
      </c>
      <c r="Q16" s="202">
        <v>9.5283926852740137</v>
      </c>
      <c r="R16" s="202"/>
      <c r="S16">
        <f t="shared" si="1"/>
        <v>0.34361116458132934</v>
      </c>
      <c r="U16" s="111">
        <f t="shared" si="2"/>
        <v>0.83123223743549635</v>
      </c>
      <c r="V16" s="111">
        <f t="shared" si="3"/>
        <v>0.55200000000000005</v>
      </c>
    </row>
    <row r="17" spans="1:22">
      <c r="A17">
        <v>4</v>
      </c>
      <c r="C17">
        <f>COUNTIF('WetLitterbags placem_collection'!$K$3:$K$222, E17)</f>
        <v>0</v>
      </c>
      <c r="D17" t="str">
        <f t="shared" si="0"/>
        <v>Exclude</v>
      </c>
      <c r="F17">
        <f>COUNTIF('WetLitterbags placem_collection'!$M$3:$M$222, H17)</f>
        <v>1</v>
      </c>
      <c r="G17" t="str">
        <f t="shared" si="4"/>
        <v>Open</v>
      </c>
      <c r="H17" t="s">
        <v>1026</v>
      </c>
      <c r="I17">
        <f>IFERROR(INDEX('Green_rooibos initial weight'!$C$5:$C$1749,MATCH(H17, 'Green_rooibos initial weight'!$A$5:$A$1749,0)),"")</f>
        <v>2.3119999999999998</v>
      </c>
      <c r="K17">
        <f t="shared" si="5"/>
        <v>2.3119999999999998</v>
      </c>
      <c r="M17">
        <f>IFERROR(INDEX('Both teabags AfterWet'!$D$1:$D$839,MATCH(H17,'Both teabags AfterWet'!$B$1:$B$839,0)),"")</f>
        <v>1.4075</v>
      </c>
      <c r="O17">
        <v>1.171</v>
      </c>
      <c r="Q17" s="202">
        <v>5.3919121318019663</v>
      </c>
      <c r="R17" s="202"/>
      <c r="S17">
        <f t="shared" si="1"/>
        <v>1.107860708936599</v>
      </c>
      <c r="U17" s="111">
        <f t="shared" si="2"/>
        <v>0.52082149267448141</v>
      </c>
      <c r="V17" s="111">
        <f t="shared" si="3"/>
        <v>0.55200000000000005</v>
      </c>
    </row>
    <row r="18" spans="1:22">
      <c r="A18" s="199">
        <v>4</v>
      </c>
      <c r="B18" s="199"/>
      <c r="C18">
        <f>COUNTIF('WetLitterbags placem_collection'!$K$3:$K$222, E18)</f>
        <v>0</v>
      </c>
      <c r="D18" t="str">
        <f t="shared" si="0"/>
        <v>Exclude</v>
      </c>
      <c r="E18" s="199"/>
      <c r="F18">
        <f>COUNTIF('WetLitterbags placem_collection'!$M$3:$M$222, H18)</f>
        <v>0</v>
      </c>
      <c r="G18" t="str">
        <f t="shared" si="4"/>
        <v>Exclude</v>
      </c>
      <c r="H18" t="s">
        <v>633</v>
      </c>
      <c r="I18">
        <f>IFERROR(INDEX('Green_rooibos initial weight'!$C$5:$C$1749,MATCH(H18, 'Green_rooibos initial weight'!$A$5:$A$1749,0)),"")</f>
        <v>2.169</v>
      </c>
      <c r="K18">
        <f t="shared" si="5"/>
        <v>2.169</v>
      </c>
      <c r="M18">
        <f>IFERROR(INDEX('Both teabags AfterWet'!$D$1:$D$839,MATCH(H18,'Both teabags AfterWet'!$B$1:$B$839,0)),"")</f>
        <v>1.3392999999999999</v>
      </c>
      <c r="O18">
        <v>1.1405000000000001</v>
      </c>
      <c r="Q18" s="202">
        <v>4.9578582052553344</v>
      </c>
      <c r="R18" s="202"/>
      <c r="S18">
        <f t="shared" si="1"/>
        <v>1.0839556271690629</v>
      </c>
      <c r="U18" s="111">
        <f t="shared" si="2"/>
        <v>0.50025097871412494</v>
      </c>
      <c r="V18" s="111">
        <f t="shared" si="3"/>
        <v>0.55200000000000005</v>
      </c>
    </row>
    <row r="19" spans="1:22">
      <c r="A19" s="199">
        <v>5</v>
      </c>
      <c r="B19" s="199"/>
      <c r="C19">
        <f>COUNTIF('WetLitterbags placem_collection'!$K$3:$K$222, E19)</f>
        <v>0</v>
      </c>
      <c r="D19" t="str">
        <f t="shared" si="0"/>
        <v>Exclude</v>
      </c>
      <c r="E19" t="s">
        <v>1473</v>
      </c>
      <c r="F19">
        <f>COUNTIF('WetLitterbags placem_collection'!$M$3:$M$222, H19)</f>
        <v>0</v>
      </c>
      <c r="G19" t="str">
        <f t="shared" si="4"/>
        <v>Exclude</v>
      </c>
      <c r="I19">
        <f>IFERROR(INDEX('Green_rooibos initial weight'!$C$5:$C$1749,MATCH(E19, 'Green_rooibos initial weight'!$A$5:$A$1749,0)),"")</f>
        <v>1.9830000000000001</v>
      </c>
      <c r="K19">
        <f t="shared" si="5"/>
        <v>1.9830000000000001</v>
      </c>
      <c r="M19">
        <f>IFERROR(INDEX('Both teabags AfterWet'!$D$1:$D$839,MATCH(E19,'Both teabags AfterWet'!$B$1:$B$839,0)),"")</f>
        <v>0.41870000000000002</v>
      </c>
      <c r="O19">
        <v>0.2429</v>
      </c>
      <c r="Q19" s="202">
        <v>14.349775784752945</v>
      </c>
      <c r="R19" s="202"/>
      <c r="S19">
        <f t="shared" si="1"/>
        <v>0.20804439461883512</v>
      </c>
      <c r="U19" s="111">
        <f t="shared" si="2"/>
        <v>0.89508603397940745</v>
      </c>
      <c r="V19" s="111">
        <f t="shared" si="3"/>
        <v>0.55200000000000005</v>
      </c>
    </row>
    <row r="20" spans="1:22">
      <c r="A20" s="199">
        <v>5</v>
      </c>
      <c r="B20" s="199"/>
      <c r="C20">
        <f>COUNTIF('WetLitterbags placem_collection'!$K$3:$K$222, E20)</f>
        <v>0</v>
      </c>
      <c r="D20" t="str">
        <f t="shared" si="0"/>
        <v>Exclude</v>
      </c>
      <c r="E20" s="199"/>
      <c r="F20">
        <f>COUNTIF('WetLitterbags placem_collection'!$M$3:$M$222, H20)</f>
        <v>0</v>
      </c>
      <c r="G20" t="str">
        <f t="shared" si="4"/>
        <v>Exclude</v>
      </c>
      <c r="H20" t="s">
        <v>1103</v>
      </c>
      <c r="I20">
        <f>IFERROR(INDEX('Green_rooibos initial weight'!$C$5:$C$1749,MATCH(H20, 'Green_rooibos initial weight'!$A$5:$A$1749,0)),"")</f>
        <v>2.12</v>
      </c>
      <c r="K20">
        <f t="shared" si="5"/>
        <v>2.12</v>
      </c>
      <c r="M20">
        <f>IFERROR(INDEX('Both teabags AfterWet'!$D$1:$D$839,MATCH(H20,'Both teabags AfterWet'!$B$1:$B$839,0)),"")</f>
        <v>1.2627999999999999</v>
      </c>
      <c r="O20">
        <v>1.0426</v>
      </c>
      <c r="Q20" s="202">
        <v>5.8070866141733264</v>
      </c>
      <c r="R20" s="202"/>
      <c r="S20">
        <f t="shared" si="1"/>
        <v>0.98205531496062892</v>
      </c>
      <c r="U20" s="111">
        <f t="shared" si="2"/>
        <v>0.53676636086762786</v>
      </c>
      <c r="V20" s="111">
        <f t="shared" si="3"/>
        <v>0.55200000000000005</v>
      </c>
    </row>
    <row r="21" spans="1:22">
      <c r="A21" s="199">
        <v>5</v>
      </c>
      <c r="B21" s="199"/>
      <c r="C21">
        <f>COUNTIF('WetLitterbags placem_collection'!$K$3:$K$222, E21)</f>
        <v>0</v>
      </c>
      <c r="D21" t="str">
        <f t="shared" si="0"/>
        <v>Exclude</v>
      </c>
      <c r="E21" s="199"/>
      <c r="F21">
        <f>COUNTIF('WetLitterbags placem_collection'!$M$3:$M$222, H21)</f>
        <v>1</v>
      </c>
      <c r="G21" t="str">
        <f t="shared" si="4"/>
        <v>Open</v>
      </c>
      <c r="H21" t="s">
        <v>639</v>
      </c>
      <c r="I21">
        <f>IFERROR(INDEX('Green_rooibos initial weight'!$C$5:$C$1749,MATCH(H21, 'Green_rooibos initial weight'!$A$5:$A$1749,0)),"")</f>
        <v>2.1840000000000002</v>
      </c>
      <c r="K21">
        <f t="shared" si="5"/>
        <v>2.1840000000000002</v>
      </c>
      <c r="M21">
        <f>IFERROR(INDEX('Both teabags AfterWet'!$D$1:$D$839,MATCH(H21,'Both teabags AfterWet'!$B$1:$B$839,0)),"")</f>
        <v>1.3823000000000001</v>
      </c>
      <c r="O21">
        <v>1.161</v>
      </c>
      <c r="Q21" s="202">
        <v>4.6214355948865089</v>
      </c>
      <c r="R21" s="202"/>
      <c r="S21">
        <f t="shared" si="1"/>
        <v>1.1073451327433677</v>
      </c>
      <c r="U21" s="111">
        <f t="shared" si="2"/>
        <v>0.49297384031897085</v>
      </c>
      <c r="V21" s="111">
        <f t="shared" si="3"/>
        <v>0.55200000000000005</v>
      </c>
    </row>
    <row r="22" spans="1:22">
      <c r="A22" s="199">
        <v>6</v>
      </c>
      <c r="B22" s="199"/>
      <c r="C22">
        <f>COUNTIF('WetLitterbags placem_collection'!$K$3:$K$222, E22)</f>
        <v>0</v>
      </c>
      <c r="D22" t="str">
        <f t="shared" si="0"/>
        <v>Exclude</v>
      </c>
      <c r="E22" t="s">
        <v>1416</v>
      </c>
      <c r="F22">
        <f>COUNTIF('WetLitterbags placem_collection'!$M$3:$M$222, H22)</f>
        <v>0</v>
      </c>
      <c r="G22" t="str">
        <f t="shared" si="4"/>
        <v>Exclude</v>
      </c>
      <c r="I22">
        <f>IFERROR(INDEX('Green_rooibos initial weight'!$C$5:$C$1749,MATCH(E22, 'Green_rooibos initial weight'!$A$5:$A$1749,0)),"")</f>
        <v>2.02</v>
      </c>
      <c r="K22">
        <f t="shared" si="5"/>
        <v>2.02</v>
      </c>
      <c r="M22">
        <f>IFERROR(INDEX('Both teabags AfterWet'!$D$1:$D$839,MATCH(E22,'Both teabags AfterWet'!$B$1:$B$839,0)),"")</f>
        <v>0.60129999999999995</v>
      </c>
      <c r="O22">
        <v>0.41160000000000002</v>
      </c>
      <c r="Q22" s="202">
        <v>9.6630327056488774</v>
      </c>
      <c r="R22" s="202"/>
      <c r="S22">
        <f t="shared" si="1"/>
        <v>0.37182695738354926</v>
      </c>
      <c r="U22" s="111">
        <f t="shared" si="2"/>
        <v>0.8159272488200251</v>
      </c>
      <c r="V22" s="111">
        <f t="shared" si="3"/>
        <v>0.55200000000000005</v>
      </c>
    </row>
    <row r="23" spans="1:22">
      <c r="A23">
        <v>6</v>
      </c>
      <c r="C23">
        <f>COUNTIF('WetLitterbags placem_collection'!$K$3:$K$222, E23)</f>
        <v>0</v>
      </c>
      <c r="D23" t="str">
        <f t="shared" si="0"/>
        <v>Exclude</v>
      </c>
      <c r="F23">
        <f>COUNTIF('WetLitterbags placem_collection'!$M$3:$M$222, H23)</f>
        <v>1</v>
      </c>
      <c r="G23" t="str">
        <f t="shared" si="4"/>
        <v>Open</v>
      </c>
      <c r="H23" t="s">
        <v>964</v>
      </c>
      <c r="I23">
        <f>IFERROR(INDEX('Green_rooibos initial weight'!$C$5:$C$1749,MATCH(H23, 'Green_rooibos initial weight'!$A$5:$A$1749,0)),"")</f>
        <v>2.153</v>
      </c>
      <c r="K23">
        <f t="shared" si="5"/>
        <v>2.153</v>
      </c>
      <c r="M23">
        <f>IFERROR(INDEX('Both teabags AfterWet'!$D$1:$D$839,MATCH(H23,'Both teabags AfterWet'!$B$1:$B$839,0)),"")</f>
        <v>1.4271</v>
      </c>
      <c r="O23">
        <v>1.1964999999999999</v>
      </c>
      <c r="Q23" s="202">
        <v>14.46446446446422</v>
      </c>
      <c r="R23" s="202"/>
      <c r="S23">
        <f t="shared" si="1"/>
        <v>1.0234326826826856</v>
      </c>
      <c r="U23" s="111">
        <f t="shared" si="2"/>
        <v>0.52464808050037826</v>
      </c>
      <c r="V23" s="111">
        <f t="shared" si="3"/>
        <v>0.55200000000000005</v>
      </c>
    </row>
    <row r="24" spans="1:22">
      <c r="A24" s="199">
        <v>6</v>
      </c>
      <c r="B24" s="199"/>
      <c r="C24">
        <f>COUNTIF('WetLitterbags placem_collection'!$K$3:$K$222, E24)</f>
        <v>0</v>
      </c>
      <c r="D24" t="str">
        <f t="shared" si="0"/>
        <v>Exclude</v>
      </c>
      <c r="E24" s="199"/>
      <c r="F24">
        <f>COUNTIF('WetLitterbags placem_collection'!$M$3:$M$222, H24)</f>
        <v>0</v>
      </c>
      <c r="G24" t="str">
        <f t="shared" si="4"/>
        <v>Exclude</v>
      </c>
      <c r="H24" t="s">
        <v>1082</v>
      </c>
      <c r="I24">
        <f>IFERROR(INDEX('Green_rooibos initial weight'!$C$5:$C$1749,MATCH(H24, 'Green_rooibos initial weight'!$A$5:$A$1749,0)),"")</f>
        <v>2.2029999999999998</v>
      </c>
      <c r="K24">
        <f t="shared" si="5"/>
        <v>2.2029999999999998</v>
      </c>
      <c r="M24">
        <f>IFERROR(INDEX('Both teabags AfterWet'!$D$1:$D$839,MATCH(H24,'Both teabags AfterWet'!$B$1:$B$839,0)),"")</f>
        <v>1.4990000000000001</v>
      </c>
      <c r="O24">
        <v>1.2786</v>
      </c>
      <c r="Q24" s="202">
        <v>5.3641732283467132</v>
      </c>
      <c r="R24" s="202"/>
      <c r="S24">
        <f t="shared" si="1"/>
        <v>1.210013681102359</v>
      </c>
      <c r="U24" s="111">
        <f t="shared" si="2"/>
        <v>0.45074276845103989</v>
      </c>
      <c r="V24" s="111">
        <f t="shared" si="3"/>
        <v>0.55200000000000005</v>
      </c>
    </row>
    <row r="25" spans="1:22">
      <c r="A25" s="1">
        <v>7</v>
      </c>
      <c r="B25" s="1"/>
      <c r="C25">
        <f>COUNTIF('WetLitterbags placem_collection'!$K$3:$K$222, E25)</f>
        <v>0</v>
      </c>
      <c r="D25" t="str">
        <f t="shared" si="0"/>
        <v>Exclude</v>
      </c>
      <c r="E25" s="1" t="s">
        <v>1385</v>
      </c>
      <c r="F25">
        <f>COUNTIF('WetLitterbags placem_collection'!$M$3:$M$222, H25)</f>
        <v>0</v>
      </c>
      <c r="G25" t="str">
        <f t="shared" si="4"/>
        <v>Exclude</v>
      </c>
      <c r="I25">
        <f>IFERROR(INDEX('Green_rooibos initial weight'!$C$5:$C$1749,MATCH(E25, 'Green_rooibos initial weight'!$A$5:$A$1749,0)),"")</f>
        <v>2.09</v>
      </c>
      <c r="K25">
        <f t="shared" si="5"/>
        <v>2.09</v>
      </c>
      <c r="M25">
        <f>IFERROR(INDEX('Both teabags AfterWet'!$D$1:$D$839,MATCH(E25,'Both teabags AfterWet'!$B$1:$B$839,0)),"")</f>
        <v>0.56399999999999995</v>
      </c>
      <c r="O25" s="1">
        <v>0.37419999999999998</v>
      </c>
      <c r="P25" s="1"/>
      <c r="Q25" s="202">
        <v>10.694923607688283</v>
      </c>
      <c r="R25" s="202"/>
      <c r="S25">
        <f t="shared" si="1"/>
        <v>0.33417959586003043</v>
      </c>
      <c r="U25" s="111">
        <f t="shared" si="2"/>
        <v>0.8401054565263012</v>
      </c>
      <c r="V25" s="111">
        <f t="shared" si="3"/>
        <v>0.55200000000000005</v>
      </c>
    </row>
    <row r="26" spans="1:22">
      <c r="A26" s="1">
        <v>7</v>
      </c>
      <c r="B26" s="1"/>
      <c r="C26">
        <f>COUNTIF('WetLitterbags placem_collection'!$K$3:$K$222, E26)</f>
        <v>0</v>
      </c>
      <c r="D26" t="str">
        <f t="shared" si="0"/>
        <v>Exclude</v>
      </c>
      <c r="E26" s="1"/>
      <c r="F26">
        <f>COUNTIF('WetLitterbags placem_collection'!$M$3:$M$222, H26)</f>
        <v>0</v>
      </c>
      <c r="G26" t="str">
        <f t="shared" si="4"/>
        <v>Exclude</v>
      </c>
      <c r="H26" s="1" t="s">
        <v>743</v>
      </c>
      <c r="I26">
        <f>IFERROR(INDEX('Green_rooibos initial weight'!$C$5:$C$1749,MATCH(H26, 'Green_rooibos initial weight'!$A$5:$A$1749,0)),"")</f>
        <v>2.19</v>
      </c>
      <c r="K26">
        <f t="shared" si="5"/>
        <v>2.19</v>
      </c>
      <c r="M26">
        <f>IFERROR(INDEX('Both teabags AfterWet'!$D$1:$D$839,MATCH(H26,'Both teabags AfterWet'!$B$1:$B$839,0)),"")</f>
        <v>1.518</v>
      </c>
      <c r="O26">
        <v>1.2833000000000001</v>
      </c>
      <c r="Q26" s="202">
        <v>3.7092731829574301</v>
      </c>
      <c r="R26" s="202"/>
      <c r="S26">
        <f t="shared" si="1"/>
        <v>1.2356988972431073</v>
      </c>
      <c r="U26" s="111">
        <f t="shared" si="2"/>
        <v>0.43575392819949432</v>
      </c>
      <c r="V26" s="111">
        <f t="shared" si="3"/>
        <v>0.55200000000000005</v>
      </c>
    </row>
    <row r="27" spans="1:22">
      <c r="A27" s="1">
        <v>7</v>
      </c>
      <c r="B27" s="1"/>
      <c r="C27">
        <f>COUNTIF('WetLitterbags placem_collection'!$K$3:$K$222, E27)</f>
        <v>0</v>
      </c>
      <c r="D27" t="str">
        <f t="shared" si="0"/>
        <v>Exclude</v>
      </c>
      <c r="E27" s="1"/>
      <c r="F27">
        <f>COUNTIF('WetLitterbags placem_collection'!$M$3:$M$222, H27)</f>
        <v>1</v>
      </c>
      <c r="G27" t="str">
        <f t="shared" si="4"/>
        <v>Open</v>
      </c>
      <c r="H27" s="1" t="s">
        <v>610</v>
      </c>
      <c r="I27">
        <f>IFERROR(INDEX('Green_rooibos initial weight'!$C$5:$C$1749,MATCH(H27, 'Green_rooibos initial weight'!$A$5:$A$1749,0)),"")</f>
        <v>2.101</v>
      </c>
      <c r="K27">
        <f t="shared" si="5"/>
        <v>2.101</v>
      </c>
      <c r="M27">
        <f>IFERROR(INDEX('Both teabags AfterWet'!$D$1:$D$839,MATCH(H27,'Both teabags AfterWet'!$B$1:$B$839,0)),"")</f>
        <v>1.4430000000000001</v>
      </c>
      <c r="O27" s="1">
        <v>1.2060999999999999</v>
      </c>
      <c r="P27" s="1"/>
      <c r="Q27" s="202">
        <v>3.1630170316302406</v>
      </c>
      <c r="R27" s="202"/>
      <c r="S27">
        <f t="shared" si="1"/>
        <v>1.1679508515815076</v>
      </c>
      <c r="U27" s="111">
        <f t="shared" si="2"/>
        <v>0.44409764322631717</v>
      </c>
      <c r="V27" s="111">
        <f t="shared" si="3"/>
        <v>0.55200000000000005</v>
      </c>
    </row>
    <row r="28" spans="1:22">
      <c r="A28">
        <v>8</v>
      </c>
      <c r="C28">
        <f>COUNTIF('WetLitterbags placem_collection'!$K$3:$K$222, E28)</f>
        <v>0</v>
      </c>
      <c r="D28" t="str">
        <f t="shared" si="0"/>
        <v>Exclude</v>
      </c>
      <c r="E28" t="s">
        <v>1349</v>
      </c>
      <c r="F28">
        <f>COUNTIF('WetLitterbags placem_collection'!$M$3:$M$222, H28)</f>
        <v>0</v>
      </c>
      <c r="G28" t="str">
        <f t="shared" si="4"/>
        <v>Exclude</v>
      </c>
      <c r="I28">
        <f>IFERROR(INDEX('Green_rooibos initial weight'!$C$5:$C$1749,MATCH(E28, 'Green_rooibos initial weight'!$A$5:$A$1749,0)),"")</f>
        <v>1.9159999999999999</v>
      </c>
      <c r="K28">
        <f t="shared" si="5"/>
        <v>1.9159999999999999</v>
      </c>
      <c r="M28">
        <f>IFERROR(INDEX('Both teabags AfterWet'!$D$1:$D$839,MATCH(E28,'Both teabags AfterWet'!$B$1:$B$839,0)),"")</f>
        <v>0.59260000000000002</v>
      </c>
      <c r="O28">
        <v>0.40389999999999998</v>
      </c>
      <c r="Q28" s="202">
        <v>8.8163662932295175</v>
      </c>
      <c r="R28" s="202"/>
      <c r="S28">
        <f t="shared" si="1"/>
        <v>0.36829069654164598</v>
      </c>
      <c r="U28" s="111">
        <f t="shared" si="2"/>
        <v>0.8077814736212704</v>
      </c>
      <c r="V28" s="111">
        <f t="shared" si="3"/>
        <v>0.55200000000000005</v>
      </c>
    </row>
    <row r="29" spans="1:22">
      <c r="A29">
        <v>8</v>
      </c>
      <c r="C29">
        <f>COUNTIF('WetLitterbags placem_collection'!$K$3:$K$222, E29)</f>
        <v>0</v>
      </c>
      <c r="D29" t="str">
        <f t="shared" si="0"/>
        <v>Exclude</v>
      </c>
      <c r="F29">
        <f>COUNTIF('WetLitterbags placem_collection'!$M$3:$M$222, H29)</f>
        <v>1</v>
      </c>
      <c r="G29" t="str">
        <f t="shared" si="4"/>
        <v>Open</v>
      </c>
      <c r="H29" t="s">
        <v>735</v>
      </c>
      <c r="I29">
        <f>IFERROR(INDEX('Green_rooibos initial weight'!$C$5:$C$1749,MATCH(H29, 'Green_rooibos initial weight'!$A$5:$A$1749,0)),"")</f>
        <v>2.1739999999999999</v>
      </c>
      <c r="K29">
        <f t="shared" si="5"/>
        <v>2.1739999999999999</v>
      </c>
      <c r="M29">
        <f>IFERROR(INDEX('Both teabags AfterWet'!$D$1:$D$839,MATCH(H29,'Both teabags AfterWet'!$B$1:$B$839,0)),"")</f>
        <v>1.4278999999999999</v>
      </c>
      <c r="O29">
        <v>1.2090000000000001</v>
      </c>
      <c r="Q29" s="202">
        <v>2.5291828793778013</v>
      </c>
      <c r="R29" s="202"/>
      <c r="S29">
        <f t="shared" si="1"/>
        <v>1.1784221789883225</v>
      </c>
      <c r="U29" s="111">
        <f t="shared" si="2"/>
        <v>0.457947479766181</v>
      </c>
      <c r="V29" s="111">
        <f t="shared" si="3"/>
        <v>0.55200000000000005</v>
      </c>
    </row>
    <row r="30" spans="1:22">
      <c r="A30">
        <v>8</v>
      </c>
      <c r="C30">
        <f>COUNTIF('WetLitterbags placem_collection'!$K$3:$K$222, E30)</f>
        <v>0</v>
      </c>
      <c r="D30" t="str">
        <f t="shared" si="0"/>
        <v>Exclude</v>
      </c>
      <c r="F30">
        <f>COUNTIF('WetLitterbags placem_collection'!$M$3:$M$222, H30)</f>
        <v>0</v>
      </c>
      <c r="G30" t="str">
        <f t="shared" si="4"/>
        <v>Exclude</v>
      </c>
      <c r="H30" t="s">
        <v>629</v>
      </c>
      <c r="I30">
        <f>IFERROR(INDEX('Green_rooibos initial weight'!$C$5:$C$1749,MATCH(H30, 'Green_rooibos initial weight'!$A$5:$A$1749,0)),"")</f>
        <v>2.1509999999999998</v>
      </c>
      <c r="K30">
        <f t="shared" si="5"/>
        <v>2.1509999999999998</v>
      </c>
      <c r="M30">
        <f>IFERROR(INDEX('Both teabags AfterWet'!$D$1:$D$839,MATCH(H30,'Both teabags AfterWet'!$B$1:$B$839,0)),"")</f>
        <v>1.4733000000000001</v>
      </c>
      <c r="O30">
        <v>1.252</v>
      </c>
      <c r="Q30" s="202">
        <v>3.0097087378641909</v>
      </c>
      <c r="R30" s="202"/>
      <c r="S30">
        <f t="shared" si="1"/>
        <v>1.2143184466019403</v>
      </c>
      <c r="U30" s="111">
        <f t="shared" si="2"/>
        <v>0.43546329772108772</v>
      </c>
      <c r="V30" s="111">
        <f t="shared" si="3"/>
        <v>0.55200000000000005</v>
      </c>
    </row>
    <row r="31" spans="1:22">
      <c r="A31" s="199">
        <v>9</v>
      </c>
      <c r="B31" s="199"/>
      <c r="C31">
        <f>COUNTIF('WetLitterbags placem_collection'!$K$3:$K$222, E31)</f>
        <v>0</v>
      </c>
      <c r="D31" t="str">
        <f t="shared" si="0"/>
        <v>Exclude</v>
      </c>
      <c r="E31" t="s">
        <v>1574</v>
      </c>
      <c r="F31">
        <f>COUNTIF('WetLitterbags placem_collection'!$M$3:$M$222, H31)</f>
        <v>0</v>
      </c>
      <c r="G31" t="str">
        <f t="shared" si="4"/>
        <v>Exclude</v>
      </c>
      <c r="I31">
        <f>IFERROR(INDEX('Green_rooibos initial weight'!$C$5:$C$1749,MATCH(E31, 'Green_rooibos initial weight'!$A$5:$A$1749,0)),"")</f>
        <v>2.121</v>
      </c>
      <c r="K31">
        <f t="shared" si="5"/>
        <v>2.121</v>
      </c>
      <c r="M31">
        <f>IFERROR(INDEX('Both teabags AfterWet'!$D$1:$D$839,MATCH(E31,'Both teabags AfterWet'!$B$1:$B$839,0)),"")</f>
        <v>0.66479999999999995</v>
      </c>
      <c r="O31">
        <v>0.46850000000000003</v>
      </c>
      <c r="Q31" s="202">
        <v>18.05555555555533</v>
      </c>
      <c r="R31" s="202"/>
      <c r="S31">
        <f t="shared" si="1"/>
        <v>0.3839097222222233</v>
      </c>
      <c r="U31" s="111">
        <f t="shared" si="2"/>
        <v>0.818995887684006</v>
      </c>
      <c r="V31" s="111">
        <f t="shared" si="3"/>
        <v>0.55200000000000005</v>
      </c>
    </row>
    <row r="32" spans="1:22">
      <c r="A32" s="199">
        <v>9</v>
      </c>
      <c r="B32" s="199"/>
      <c r="C32">
        <f>COUNTIF('WetLitterbags placem_collection'!$K$3:$K$222, E32)</f>
        <v>0</v>
      </c>
      <c r="D32" t="str">
        <f t="shared" si="0"/>
        <v>Exclude</v>
      </c>
      <c r="E32" s="199"/>
      <c r="F32">
        <f>COUNTIF('WetLitterbags placem_collection'!$M$3:$M$222, H32)</f>
        <v>0</v>
      </c>
      <c r="G32" t="str">
        <f t="shared" si="4"/>
        <v>Exclude</v>
      </c>
      <c r="H32" t="s">
        <v>1040</v>
      </c>
      <c r="I32">
        <f>IFERROR(INDEX('Green_rooibos initial weight'!$C$5:$C$1749,MATCH(H32, 'Green_rooibos initial weight'!$A$5:$A$1749,0)),"")</f>
        <v>2.3039999999999998</v>
      </c>
      <c r="K32">
        <f t="shared" si="5"/>
        <v>2.3039999999999998</v>
      </c>
      <c r="M32">
        <f>IFERROR(INDEX('Both teabags AfterWet'!$D$1:$D$839,MATCH(H32,'Both teabags AfterWet'!$B$1:$B$839,0)),"")</f>
        <v>1.5383</v>
      </c>
      <c r="O32">
        <v>1.3147</v>
      </c>
      <c r="Q32" s="202">
        <v>6.1446977205149187</v>
      </c>
      <c r="R32" s="202"/>
      <c r="S32">
        <f t="shared" si="1"/>
        <v>1.2339156590683904</v>
      </c>
      <c r="U32" s="111">
        <f t="shared" si="2"/>
        <v>0.46444632852934442</v>
      </c>
      <c r="V32" s="111">
        <f t="shared" si="3"/>
        <v>0.55200000000000005</v>
      </c>
    </row>
    <row r="33" spans="1:22">
      <c r="A33">
        <v>9</v>
      </c>
      <c r="C33">
        <f>COUNTIF('WetLitterbags placem_collection'!$K$3:$K$222, E33)</f>
        <v>0</v>
      </c>
      <c r="D33" t="str">
        <f t="shared" si="0"/>
        <v>Exclude</v>
      </c>
      <c r="F33">
        <f>COUNTIF('WetLitterbags placem_collection'!$M$3:$M$222, H33)</f>
        <v>1</v>
      </c>
      <c r="G33" t="str">
        <f t="shared" si="4"/>
        <v>Open</v>
      </c>
      <c r="H33" t="s">
        <v>972</v>
      </c>
      <c r="I33">
        <f>IFERROR(INDEX('Green_rooibos initial weight'!$C$5:$C$1749,MATCH(H33, 'Green_rooibos initial weight'!$A$5:$A$1749,0)),"")</f>
        <v>2.2010000000000001</v>
      </c>
      <c r="K33">
        <f t="shared" si="5"/>
        <v>2.2010000000000001</v>
      </c>
      <c r="M33">
        <f>IFERROR(INDEX('Both teabags AfterWet'!$D$1:$D$839,MATCH(H33,'Both teabags AfterWet'!$B$1:$B$839,0)),"")</f>
        <v>2.8336999999999999</v>
      </c>
      <c r="O33">
        <v>2.444</v>
      </c>
      <c r="Q33" s="202">
        <v>95.2866861030124</v>
      </c>
      <c r="R33" s="202"/>
      <c r="S33">
        <f t="shared" si="1"/>
        <v>0.11519339164237685</v>
      </c>
      <c r="U33" s="111">
        <f t="shared" si="2"/>
        <v>0.94766315690941538</v>
      </c>
      <c r="V33" s="111">
        <f t="shared" si="3"/>
        <v>0.55200000000000005</v>
      </c>
    </row>
    <row r="34" spans="1:22">
      <c r="A34" s="199">
        <v>10</v>
      </c>
      <c r="B34" s="199"/>
      <c r="C34">
        <f>COUNTIF('WetLitterbags placem_collection'!$K$3:$K$222, E34)</f>
        <v>0</v>
      </c>
      <c r="D34" t="str">
        <f t="shared" si="0"/>
        <v>Exclude</v>
      </c>
      <c r="E34" t="s">
        <v>1444</v>
      </c>
      <c r="F34">
        <f>COUNTIF('WetLitterbags placem_collection'!$M$3:$M$222, H34)</f>
        <v>0</v>
      </c>
      <c r="G34" t="str">
        <f t="shared" si="4"/>
        <v>Exclude</v>
      </c>
      <c r="I34">
        <f>IFERROR(INDEX('Green_rooibos initial weight'!$C$5:$C$1749,MATCH(E34, 'Green_rooibos initial weight'!$A$5:$A$1749,0)),"")</f>
        <v>1.921</v>
      </c>
      <c r="K34">
        <f t="shared" si="5"/>
        <v>1.921</v>
      </c>
      <c r="M34">
        <f>IFERROR(INDEX('Both teabags AfterWet'!$D$1:$D$839,MATCH(E34,'Both teabags AfterWet'!$B$1:$B$839,0)),"")</f>
        <v>0.63539999999999996</v>
      </c>
      <c r="O34">
        <v>0.44159999999999999</v>
      </c>
      <c r="Q34" s="202">
        <v>10.416666666666313</v>
      </c>
      <c r="R34" s="202"/>
      <c r="S34">
        <f t="shared" si="1"/>
        <v>0.39560000000000156</v>
      </c>
      <c r="U34" s="111">
        <f t="shared" si="2"/>
        <v>0.79406559083810435</v>
      </c>
      <c r="V34" s="111">
        <f t="shared" si="3"/>
        <v>0.55200000000000005</v>
      </c>
    </row>
    <row r="35" spans="1:22">
      <c r="A35" s="199">
        <v>10</v>
      </c>
      <c r="B35" s="199"/>
      <c r="C35">
        <f>COUNTIF('WetLitterbags placem_collection'!$K$3:$K$222, E35)</f>
        <v>0</v>
      </c>
      <c r="D35" t="str">
        <f t="shared" si="0"/>
        <v>Exclude</v>
      </c>
      <c r="E35" s="199"/>
      <c r="F35">
        <f>COUNTIF('WetLitterbags placem_collection'!$M$3:$M$222, H35)</f>
        <v>0</v>
      </c>
      <c r="G35" t="str">
        <f t="shared" si="4"/>
        <v>Exclude</v>
      </c>
      <c r="H35" t="s">
        <v>626</v>
      </c>
      <c r="I35">
        <f>IFERROR(INDEX('Green_rooibos initial weight'!$C$5:$C$1749,MATCH(H35, 'Green_rooibos initial weight'!$A$5:$A$1749,0)),"")</f>
        <v>2.2050000000000001</v>
      </c>
      <c r="K35">
        <f t="shared" si="5"/>
        <v>2.2050000000000001</v>
      </c>
      <c r="M35">
        <f>IFERROR(INDEX('Both teabags AfterWet'!$D$1:$D$839,MATCH(H35,'Both teabags AfterWet'!$B$1:$B$839,0)),"")</f>
        <v>1.3853</v>
      </c>
      <c r="O35">
        <v>1.1661999999999999</v>
      </c>
      <c r="Q35" s="202">
        <v>4.2016806722691449</v>
      </c>
      <c r="R35" s="202"/>
      <c r="S35">
        <f t="shared" si="1"/>
        <v>1.1171999999999971</v>
      </c>
      <c r="U35" s="111">
        <f t="shared" si="2"/>
        <v>0.49333333333333462</v>
      </c>
      <c r="V35" s="111">
        <f t="shared" si="3"/>
        <v>0.55200000000000005</v>
      </c>
    </row>
    <row r="36" spans="1:22">
      <c r="A36">
        <v>10</v>
      </c>
      <c r="C36">
        <f>COUNTIF('WetLitterbags placem_collection'!$K$3:$K$222, E36)</f>
        <v>0</v>
      </c>
      <c r="D36" t="str">
        <f t="shared" si="0"/>
        <v>Exclude</v>
      </c>
      <c r="F36">
        <f>COUNTIF('WetLitterbags placem_collection'!$M$3:$M$222, H36)</f>
        <v>1</v>
      </c>
      <c r="G36" t="str">
        <f t="shared" si="4"/>
        <v>Open</v>
      </c>
      <c r="H36" t="s">
        <v>1050</v>
      </c>
      <c r="I36">
        <f>IFERROR(INDEX('Green_rooibos initial weight'!$C$5:$C$1749,MATCH(H36, 'Green_rooibos initial weight'!$A$5:$A$1749,0)),"")</f>
        <v>2.133</v>
      </c>
      <c r="K36">
        <f t="shared" si="5"/>
        <v>2.133</v>
      </c>
      <c r="M36">
        <f>IFERROR(INDEX('Both teabags AfterWet'!$D$1:$D$839,MATCH(H36,'Both teabags AfterWet'!$B$1:$B$839,0)),"")</f>
        <v>1.3628</v>
      </c>
      <c r="O36">
        <v>1.1454</v>
      </c>
      <c r="Q36" s="202">
        <v>4.3562439496613994</v>
      </c>
      <c r="R36" s="202"/>
      <c r="S36">
        <f t="shared" si="1"/>
        <v>1.0955035818005783</v>
      </c>
      <c r="U36" s="111">
        <f t="shared" si="2"/>
        <v>0.48640244641323105</v>
      </c>
      <c r="V36" s="111">
        <f t="shared" si="3"/>
        <v>0.55200000000000005</v>
      </c>
    </row>
    <row r="37" spans="1:22">
      <c r="A37">
        <v>11</v>
      </c>
      <c r="C37">
        <f>COUNTIF('WetLitterbags placem_collection'!$K$3:$K$222, E37)</f>
        <v>0</v>
      </c>
      <c r="D37" t="str">
        <f t="shared" si="0"/>
        <v>Exclude</v>
      </c>
      <c r="E37" t="s">
        <v>1527</v>
      </c>
      <c r="F37">
        <f>COUNTIF('WetLitterbags placem_collection'!$M$3:$M$222, H37)</f>
        <v>0</v>
      </c>
      <c r="G37" t="str">
        <f t="shared" si="4"/>
        <v>Exclude</v>
      </c>
      <c r="I37">
        <f>IFERROR(INDEX('Green_rooibos initial weight'!$C$5:$C$1749,MATCH(E37, 'Green_rooibos initial weight'!$A$5:$A$1749,0)),"")</f>
        <v>2.1419999999999999</v>
      </c>
      <c r="K37">
        <f t="shared" si="5"/>
        <v>2.1419999999999999</v>
      </c>
      <c r="M37">
        <f>IFERROR(INDEX('Both teabags AfterWet'!$D$1:$D$839,MATCH(E37,'Both teabags AfterWet'!$B$1:$B$839,0)),"")</f>
        <v>0.63119999999999998</v>
      </c>
      <c r="O37">
        <v>0.4375</v>
      </c>
      <c r="Q37" s="202">
        <v>9.5734126984128558</v>
      </c>
      <c r="R37" s="202"/>
      <c r="S37">
        <f t="shared" si="1"/>
        <v>0.39561631944444375</v>
      </c>
      <c r="U37" s="111">
        <f t="shared" si="2"/>
        <v>0.81530517299512428</v>
      </c>
      <c r="V37" s="111">
        <f t="shared" si="3"/>
        <v>0.55200000000000005</v>
      </c>
    </row>
    <row r="38" spans="1:22">
      <c r="A38" s="199">
        <v>11</v>
      </c>
      <c r="B38" s="199"/>
      <c r="C38">
        <f>COUNTIF('WetLitterbags placem_collection'!$K$3:$K$222, E38)</f>
        <v>0</v>
      </c>
      <c r="D38" t="str">
        <f t="shared" si="0"/>
        <v>Exclude</v>
      </c>
      <c r="E38" s="199"/>
      <c r="F38">
        <f>COUNTIF('WetLitterbags placem_collection'!$M$3:$M$222, H38)</f>
        <v>0</v>
      </c>
      <c r="G38" t="str">
        <f t="shared" si="4"/>
        <v>Exclude</v>
      </c>
      <c r="H38" t="s">
        <v>1139</v>
      </c>
      <c r="I38">
        <f>IFERROR(INDEX('Green_rooibos initial weight'!$C$5:$C$1749,MATCH(H38, 'Green_rooibos initial weight'!$A$5:$A$1749,0)),"")</f>
        <v>2.2679999999999998</v>
      </c>
      <c r="K38">
        <f t="shared" si="5"/>
        <v>2.2679999999999998</v>
      </c>
      <c r="M38">
        <f>IFERROR(INDEX('Both teabags AfterWet'!$D$1:$D$839,MATCH(H38,'Both teabags AfterWet'!$B$1:$B$839,0)),"")</f>
        <v>1.43</v>
      </c>
      <c r="O38">
        <v>1.2079</v>
      </c>
      <c r="Q38" s="202">
        <v>4.6087373979834227</v>
      </c>
      <c r="R38" s="202"/>
      <c r="S38">
        <f t="shared" si="1"/>
        <v>1.1522310609697581</v>
      </c>
      <c r="U38" s="111">
        <f t="shared" si="2"/>
        <v>0.49196161332903077</v>
      </c>
      <c r="V38" s="111">
        <f t="shared" si="3"/>
        <v>0.55200000000000005</v>
      </c>
    </row>
    <row r="39" spans="1:22">
      <c r="A39">
        <v>11</v>
      </c>
      <c r="C39">
        <f>COUNTIF('WetLitterbags placem_collection'!$K$3:$K$222, E39)</f>
        <v>0</v>
      </c>
      <c r="D39" t="str">
        <f t="shared" si="0"/>
        <v>Exclude</v>
      </c>
      <c r="F39">
        <f>COUNTIF('WetLitterbags placem_collection'!$M$3:$M$222, H39)</f>
        <v>1</v>
      </c>
      <c r="G39" t="str">
        <f t="shared" si="4"/>
        <v>Open</v>
      </c>
      <c r="H39" t="s">
        <v>695</v>
      </c>
      <c r="I39">
        <f>IFERROR(INDEX('Green_rooibos initial weight'!$C$5:$C$1749,MATCH(H39, 'Green_rooibos initial weight'!$A$5:$A$1749,0)),"")</f>
        <v>2.2679999999999998</v>
      </c>
      <c r="K39">
        <f t="shared" si="5"/>
        <v>2.2679999999999998</v>
      </c>
      <c r="M39">
        <f>IFERROR(INDEX('Both teabags AfterWet'!$D$1:$D$839,MATCH(H39,'Both teabags AfterWet'!$B$1:$B$839,0)),"")</f>
        <v>1.4224000000000001</v>
      </c>
      <c r="O39">
        <v>1.1929000000000001</v>
      </c>
      <c r="Q39" s="202">
        <v>5.1775147928992347</v>
      </c>
      <c r="R39" s="202"/>
      <c r="S39">
        <f t="shared" si="1"/>
        <v>1.1311374260355052</v>
      </c>
      <c r="U39" s="111">
        <f t="shared" si="2"/>
        <v>0.5012621578326697</v>
      </c>
      <c r="V39" s="111">
        <f t="shared" si="3"/>
        <v>0.55200000000000005</v>
      </c>
    </row>
    <row r="40" spans="1:22">
      <c r="A40" s="199">
        <v>13</v>
      </c>
      <c r="B40" s="199"/>
      <c r="C40">
        <f>COUNTIF('WetLitterbags placem_collection'!$K$3:$K$222, E40)</f>
        <v>0</v>
      </c>
      <c r="D40" t="str">
        <f t="shared" si="0"/>
        <v>Exclude</v>
      </c>
      <c r="E40" t="s">
        <v>1809</v>
      </c>
      <c r="F40">
        <f>COUNTIF('WetLitterbags placem_collection'!$M$3:$M$222, H40)</f>
        <v>0</v>
      </c>
      <c r="G40" t="str">
        <f t="shared" si="4"/>
        <v>Exclude</v>
      </c>
      <c r="I40">
        <f>IFERROR(INDEX('Green_rooibos initial weight'!$C$5:$C$1749,MATCH(E40, 'Green_rooibos initial weight'!$A$5:$A$1749,0)),"")</f>
        <v>2.0179999999999998</v>
      </c>
      <c r="K40">
        <f t="shared" si="5"/>
        <v>2.0179999999999998</v>
      </c>
      <c r="M40">
        <f>IFERROR(INDEX('Both teabags AfterWet'!$D$1:$D$839,MATCH(E40,'Both teabags AfterWet'!$B$1:$B$839,0)),"")</f>
        <v>0.52059999999999995</v>
      </c>
      <c r="O40">
        <v>0.33510000000000001</v>
      </c>
      <c r="Q40" s="202">
        <v>17.872968980798372</v>
      </c>
      <c r="R40" s="202"/>
      <c r="S40">
        <f t="shared" si="1"/>
        <v>0.27520768094534465</v>
      </c>
      <c r="U40" s="111">
        <f t="shared" si="2"/>
        <v>0.86362354759893722</v>
      </c>
      <c r="V40" s="111">
        <f t="shared" si="3"/>
        <v>0.55200000000000005</v>
      </c>
    </row>
    <row r="41" spans="1:22">
      <c r="A41">
        <v>13</v>
      </c>
      <c r="C41">
        <f>COUNTIF('WetLitterbags placem_collection'!$K$3:$K$222, E41)</f>
        <v>0</v>
      </c>
      <c r="D41" t="str">
        <f t="shared" si="0"/>
        <v>Exclude</v>
      </c>
      <c r="F41">
        <f>COUNTIF('WetLitterbags placem_collection'!$M$3:$M$222, H41)</f>
        <v>0</v>
      </c>
      <c r="G41" t="str">
        <f t="shared" si="4"/>
        <v>Exclude</v>
      </c>
      <c r="H41" t="s">
        <v>1138</v>
      </c>
      <c r="I41">
        <f>IFERROR(INDEX('Green_rooibos initial weight'!$C$5:$C$1749,MATCH(H41, 'Green_rooibos initial weight'!$A$5:$A$1749,0)),"")</f>
        <v>2.242</v>
      </c>
      <c r="K41">
        <f t="shared" si="5"/>
        <v>2.242</v>
      </c>
      <c r="M41">
        <f>IFERROR(INDEX('Both teabags AfterWet'!$D$1:$D$839,MATCH(H41,'Both teabags AfterWet'!$B$1:$B$839,0)),"")</f>
        <v>1.4899</v>
      </c>
      <c r="O41" s="1">
        <v>1.2828999999999999</v>
      </c>
      <c r="P41" s="1"/>
      <c r="Q41" s="202">
        <v>3.0078895463511506</v>
      </c>
      <c r="R41" s="202"/>
      <c r="S41">
        <f t="shared" si="1"/>
        <v>1.2443117850098611</v>
      </c>
      <c r="U41" s="111">
        <f t="shared" si="2"/>
        <v>0.44499920383146252</v>
      </c>
      <c r="V41" s="111">
        <f t="shared" si="3"/>
        <v>0.55200000000000005</v>
      </c>
    </row>
    <row r="42" spans="1:22">
      <c r="A42" s="199">
        <v>13</v>
      </c>
      <c r="B42" s="199"/>
      <c r="C42">
        <f>COUNTIF('WetLitterbags placem_collection'!$K$3:$K$222, E42)</f>
        <v>0</v>
      </c>
      <c r="D42" t="str">
        <f t="shared" si="0"/>
        <v>Exclude</v>
      </c>
      <c r="E42" s="199"/>
      <c r="F42">
        <f>COUNTIF('WetLitterbags placem_collection'!$M$3:$M$222, H42)</f>
        <v>1</v>
      </c>
      <c r="G42" t="str">
        <f t="shared" si="4"/>
        <v>Open</v>
      </c>
      <c r="H42" t="s">
        <v>691</v>
      </c>
      <c r="I42">
        <f>IFERROR(INDEX('Green_rooibos initial weight'!$C$5:$C$1749,MATCH(H42, 'Green_rooibos initial weight'!$A$5:$A$1749,0)),"")</f>
        <v>2.2250000000000001</v>
      </c>
      <c r="K42">
        <f t="shared" si="5"/>
        <v>2.2250000000000001</v>
      </c>
      <c r="M42">
        <f>IFERROR(INDEX('Both teabags AfterWet'!$D$1:$D$839,MATCH(H42,'Both teabags AfterWet'!$B$1:$B$839,0)),"")</f>
        <v>0.91920000000000002</v>
      </c>
      <c r="O42">
        <v>0.71840000000000004</v>
      </c>
      <c r="Q42" s="202">
        <v>41.214534594325485</v>
      </c>
      <c r="R42" s="202"/>
      <c r="S42">
        <f t="shared" si="1"/>
        <v>0.42231478347436574</v>
      </c>
      <c r="U42" s="111">
        <f t="shared" si="2"/>
        <v>0.8101956029328693</v>
      </c>
      <c r="V42" s="111">
        <f t="shared" si="3"/>
        <v>0.55200000000000005</v>
      </c>
    </row>
    <row r="43" spans="1:22">
      <c r="A43">
        <v>14</v>
      </c>
      <c r="C43">
        <f>COUNTIF('WetLitterbags placem_collection'!$K$3:$K$222, E43)</f>
        <v>0</v>
      </c>
      <c r="D43" t="str">
        <f t="shared" si="0"/>
        <v>Exclude</v>
      </c>
      <c r="E43" s="200" t="s">
        <v>1547</v>
      </c>
      <c r="F43">
        <f>COUNTIF('WetLitterbags placem_collection'!$M$3:$M$222, H43)</f>
        <v>0</v>
      </c>
      <c r="G43" t="str">
        <f t="shared" si="4"/>
        <v>Exclude</v>
      </c>
      <c r="I43">
        <f>IFERROR(INDEX('Green_rooibos initial weight'!$C$5:$C$1749,MATCH(E43, 'Green_rooibos initial weight'!$A$5:$A$1749,0)),"")</f>
        <v>1.9810000000000001</v>
      </c>
      <c r="K43">
        <f t="shared" si="5"/>
        <v>1.9810000000000001</v>
      </c>
      <c r="M43">
        <f>IFERROR(INDEX('Both teabags AfterWet'!$D$1:$D$839,MATCH(E43,'Both teabags AfterWet'!$B$1:$B$839,0)),"")</f>
        <v>0.501</v>
      </c>
      <c r="O43" s="201">
        <v>0.31840000000000002</v>
      </c>
      <c r="P43" s="201"/>
      <c r="Q43" s="202">
        <v>12.970297029702667</v>
      </c>
      <c r="R43" s="202"/>
      <c r="S43">
        <f t="shared" si="1"/>
        <v>0.27710257425742674</v>
      </c>
      <c r="U43" s="111">
        <f t="shared" si="2"/>
        <v>0.86011985146015812</v>
      </c>
      <c r="V43" s="111">
        <f t="shared" si="3"/>
        <v>0.55200000000000005</v>
      </c>
    </row>
    <row r="44" spans="1:22">
      <c r="A44">
        <v>14</v>
      </c>
      <c r="C44">
        <f>COUNTIF('WetLitterbags placem_collection'!$K$3:$K$222, E44)</f>
        <v>0</v>
      </c>
      <c r="D44" t="str">
        <f t="shared" si="0"/>
        <v>Exclude</v>
      </c>
      <c r="F44">
        <f>COUNTIF('WetLitterbags placem_collection'!$M$3:$M$222, H44)</f>
        <v>0</v>
      </c>
      <c r="G44" t="str">
        <f t="shared" si="4"/>
        <v>Exclude</v>
      </c>
      <c r="H44" s="200" t="s">
        <v>859</v>
      </c>
      <c r="I44">
        <f>IFERROR(INDEX('Green_rooibos initial weight'!$C$5:$C$1749,MATCH(H44, 'Green_rooibos initial weight'!$A$5:$A$1749,0)),"")</f>
        <v>2.1829999999999998</v>
      </c>
      <c r="K44">
        <f t="shared" si="5"/>
        <v>2.1829999999999998</v>
      </c>
      <c r="M44">
        <f>IFERROR(INDEX('Both teabags AfterWet'!$D$1:$D$839,MATCH(H44,'Both teabags AfterWet'!$B$1:$B$839,0)),"")</f>
        <v>1.5669999999999999</v>
      </c>
      <c r="O44" s="201">
        <v>1.3209</v>
      </c>
      <c r="P44" s="201"/>
      <c r="Q44" s="202">
        <v>2.903543307086486</v>
      </c>
      <c r="R44" s="202"/>
      <c r="S44">
        <f t="shared" si="1"/>
        <v>1.2825470964566945</v>
      </c>
      <c r="U44" s="111">
        <f t="shared" si="2"/>
        <v>0.41248415187508258</v>
      </c>
      <c r="V44" s="111">
        <f t="shared" si="3"/>
        <v>0.55200000000000005</v>
      </c>
    </row>
    <row r="45" spans="1:22">
      <c r="A45">
        <v>14</v>
      </c>
      <c r="C45">
        <f>COUNTIF('WetLitterbags placem_collection'!$K$3:$K$222, E45)</f>
        <v>0</v>
      </c>
      <c r="D45" t="str">
        <f t="shared" si="0"/>
        <v>Exclude</v>
      </c>
      <c r="F45">
        <f>COUNTIF('WetLitterbags placem_collection'!$M$3:$M$222, H45)</f>
        <v>1</v>
      </c>
      <c r="G45" t="str">
        <f t="shared" si="4"/>
        <v>Open</v>
      </c>
      <c r="H45" s="200" t="s">
        <v>759</v>
      </c>
      <c r="I45">
        <f>IFERROR(INDEX('Green_rooibos initial weight'!$C$5:$C$1749,MATCH(H45, 'Green_rooibos initial weight'!$A$5:$A$1749,0)),"")</f>
        <v>2.2210000000000001</v>
      </c>
      <c r="K45">
        <f t="shared" si="5"/>
        <v>2.2210000000000001</v>
      </c>
      <c r="M45">
        <f>IFERROR(INDEX('Both teabags AfterWet'!$D$1:$D$839,MATCH(H45,'Both teabags AfterWet'!$B$1:$B$839,0)),"")</f>
        <v>1.794</v>
      </c>
      <c r="O45" s="201">
        <v>1.4352</v>
      </c>
      <c r="P45" s="201"/>
      <c r="Q45" s="202">
        <v>87.890437289764591</v>
      </c>
      <c r="R45" s="202"/>
      <c r="S45">
        <f t="shared" si="1"/>
        <v>0.17379644401729855</v>
      </c>
      <c r="U45" s="111">
        <f t="shared" si="2"/>
        <v>0.92174856190126131</v>
      </c>
      <c r="V45" s="111">
        <f t="shared" si="3"/>
        <v>0.55200000000000005</v>
      </c>
    </row>
    <row r="46" spans="1:22">
      <c r="A46" s="1">
        <v>15</v>
      </c>
      <c r="B46" s="1"/>
      <c r="C46">
        <f>COUNTIF('WetLitterbags placem_collection'!$K$3:$K$222, E46)</f>
        <v>0</v>
      </c>
      <c r="D46" t="str">
        <f t="shared" si="0"/>
        <v>Exclude</v>
      </c>
      <c r="E46" s="1" t="s">
        <v>1365</v>
      </c>
      <c r="F46">
        <f>COUNTIF('WetLitterbags placem_collection'!$M$3:$M$222, H46)</f>
        <v>0</v>
      </c>
      <c r="G46" t="str">
        <f t="shared" si="4"/>
        <v>Exclude</v>
      </c>
      <c r="I46">
        <f>IFERROR(INDEX('Green_rooibos initial weight'!$C$5:$C$1749,MATCH(E46, 'Green_rooibos initial weight'!$A$5:$A$1749,0)),"")</f>
        <v>1.9810000000000001</v>
      </c>
      <c r="K46">
        <f t="shared" si="5"/>
        <v>1.9810000000000001</v>
      </c>
      <c r="M46">
        <f>IFERROR(INDEX('Both teabags AfterWet'!$D$1:$D$839,MATCH(E46,'Both teabags AfterWet'!$B$1:$B$839,0)),"")</f>
        <v>0.72199999999999998</v>
      </c>
      <c r="O46" s="1">
        <v>0.5202</v>
      </c>
      <c r="P46" s="1"/>
      <c r="Q46" s="202">
        <v>22.716049382715465</v>
      </c>
      <c r="R46" s="202"/>
      <c r="S46">
        <f t="shared" si="1"/>
        <v>0.40203111111111417</v>
      </c>
      <c r="U46" s="111">
        <f t="shared" si="2"/>
        <v>0.79705648101407667</v>
      </c>
      <c r="V46" s="111">
        <f t="shared" si="3"/>
        <v>0.55200000000000005</v>
      </c>
    </row>
    <row r="47" spans="1:22">
      <c r="A47" s="1">
        <v>15</v>
      </c>
      <c r="B47" s="1"/>
      <c r="C47">
        <f>COUNTIF('WetLitterbags placem_collection'!$K$3:$K$222, E47)</f>
        <v>0</v>
      </c>
      <c r="D47" t="str">
        <f t="shared" si="0"/>
        <v>Exclude</v>
      </c>
      <c r="E47" s="1"/>
      <c r="F47">
        <f>COUNTIF('WetLitterbags placem_collection'!$M$3:$M$222, H47)</f>
        <v>1</v>
      </c>
      <c r="G47" t="str">
        <f t="shared" si="4"/>
        <v>Open</v>
      </c>
      <c r="H47" s="1" t="s">
        <v>726</v>
      </c>
      <c r="I47">
        <f>IFERROR(INDEX('Green_rooibos initial weight'!$C$5:$C$1749,MATCH(H47, 'Green_rooibos initial weight'!$A$5:$A$1749,0)),"")</f>
        <v>2.2160000000000002</v>
      </c>
      <c r="K47">
        <f t="shared" si="5"/>
        <v>2.2160000000000002</v>
      </c>
      <c r="M47">
        <f>IFERROR(INDEX('Both teabags AfterWet'!$D$1:$D$839,MATCH(H47,'Both teabags AfterWet'!$B$1:$B$839,0)),"")</f>
        <v>2.96</v>
      </c>
      <c r="O47" s="1">
        <v>2.4432999999999998</v>
      </c>
      <c r="P47" s="1"/>
      <c r="Q47" s="202">
        <v>78.641732283464947</v>
      </c>
      <c r="R47" s="202"/>
      <c r="S47">
        <f t="shared" si="1"/>
        <v>0.52184655511810085</v>
      </c>
      <c r="U47" s="111">
        <f t="shared" si="2"/>
        <v>0.76450967729327579</v>
      </c>
      <c r="V47" s="111">
        <f t="shared" si="3"/>
        <v>0.55200000000000005</v>
      </c>
    </row>
    <row r="48" spans="1:22">
      <c r="A48" s="1">
        <v>15</v>
      </c>
      <c r="B48" s="1"/>
      <c r="C48">
        <f>COUNTIF('WetLitterbags placem_collection'!$K$3:$K$222, E48)</f>
        <v>0</v>
      </c>
      <c r="D48" t="str">
        <f t="shared" si="0"/>
        <v>Exclude</v>
      </c>
      <c r="E48" s="1"/>
      <c r="F48">
        <f>COUNTIF('WetLitterbags placem_collection'!$M$3:$M$222, H48)</f>
        <v>0</v>
      </c>
      <c r="G48" t="str">
        <f t="shared" si="4"/>
        <v>Exclude</v>
      </c>
      <c r="H48" s="1" t="s">
        <v>1042</v>
      </c>
      <c r="I48">
        <f>IFERROR(INDEX('Green_rooibos initial weight'!$C$5:$C$1749,MATCH(H48, 'Green_rooibos initial weight'!$A$5:$A$1749,0)),"")</f>
        <v>2.1920000000000002</v>
      </c>
      <c r="K48">
        <f t="shared" si="5"/>
        <v>2.1920000000000002</v>
      </c>
      <c r="M48">
        <f>IFERROR(INDEX('Both teabags AfterWet'!$D$1:$D$839,MATCH(H48,'Both teabags AfterWet'!$B$1:$B$839,0)),"")</f>
        <v>1.355</v>
      </c>
      <c r="O48" s="1">
        <v>1.1295999999999999</v>
      </c>
      <c r="P48" s="1"/>
      <c r="Q48" s="202">
        <v>7.6999503229018247</v>
      </c>
      <c r="R48" s="202"/>
      <c r="S48">
        <f t="shared" si="1"/>
        <v>1.0426213611525008</v>
      </c>
      <c r="U48" s="111">
        <f t="shared" si="2"/>
        <v>0.52435156881728984</v>
      </c>
      <c r="V48" s="111">
        <f t="shared" si="3"/>
        <v>0.55200000000000005</v>
      </c>
    </row>
    <row r="49" spans="1:22">
      <c r="A49" s="199">
        <v>16</v>
      </c>
      <c r="B49" s="199"/>
      <c r="C49">
        <f>COUNTIF('WetLitterbags placem_collection'!$K$3:$K$222, E49)</f>
        <v>0</v>
      </c>
      <c r="D49" t="str">
        <f t="shared" si="0"/>
        <v>Exclude</v>
      </c>
      <c r="E49" t="s">
        <v>1406</v>
      </c>
      <c r="F49">
        <f>COUNTIF('WetLitterbags placem_collection'!$M$3:$M$222, H49)</f>
        <v>0</v>
      </c>
      <c r="G49" t="str">
        <f t="shared" si="4"/>
        <v>Exclude</v>
      </c>
      <c r="I49">
        <f>IFERROR(INDEX('Green_rooibos initial weight'!$C$5:$C$1749,MATCH(E49, 'Green_rooibos initial weight'!$A$5:$A$1749,0)),"")</f>
        <v>2.157</v>
      </c>
      <c r="K49">
        <f t="shared" si="5"/>
        <v>2.157</v>
      </c>
      <c r="M49">
        <f>IFERROR(INDEX('Both teabags AfterWet'!$D$1:$D$839,MATCH(E49,'Both teabags AfterWet'!$B$1:$B$839,0)),"")</f>
        <v>0.65410000000000001</v>
      </c>
      <c r="O49">
        <v>0.40689999999999998</v>
      </c>
      <c r="Q49" s="202">
        <v>8.8551859099799302</v>
      </c>
      <c r="R49" s="202"/>
      <c r="S49">
        <f t="shared" si="1"/>
        <v>0.37086824853229167</v>
      </c>
      <c r="U49" s="111">
        <f t="shared" si="2"/>
        <v>0.82806293531187225</v>
      </c>
      <c r="V49" s="111">
        <f t="shared" si="3"/>
        <v>0.55200000000000005</v>
      </c>
    </row>
    <row r="50" spans="1:22">
      <c r="A50" s="199">
        <v>16</v>
      </c>
      <c r="B50" s="199"/>
      <c r="C50">
        <f>COUNTIF('WetLitterbags placem_collection'!$K$3:$K$222, E50)</f>
        <v>0</v>
      </c>
      <c r="D50" t="str">
        <f t="shared" si="0"/>
        <v>Exclude</v>
      </c>
      <c r="E50" s="199"/>
      <c r="F50">
        <f>COUNTIF('WetLitterbags placem_collection'!$M$3:$M$222, H50)</f>
        <v>0</v>
      </c>
      <c r="G50" t="str">
        <f t="shared" si="4"/>
        <v>Exclude</v>
      </c>
      <c r="H50" t="s">
        <v>987</v>
      </c>
      <c r="I50">
        <f>IFERROR(INDEX('Green_rooibos initial weight'!$C$5:$C$1749,MATCH(H50, 'Green_rooibos initial weight'!$A$5:$A$1749,0)),"")</f>
        <v>2.2010000000000001</v>
      </c>
      <c r="K50">
        <f t="shared" si="5"/>
        <v>2.2010000000000001</v>
      </c>
      <c r="M50">
        <f>IFERROR(INDEX('Both teabags AfterWet'!$D$1:$D$839,MATCH(H50,'Both teabags AfterWet'!$B$1:$B$839,0)),"")</f>
        <v>1.421</v>
      </c>
      <c r="O50">
        <v>1.2141</v>
      </c>
      <c r="Q50" s="202">
        <v>4.0579710144928036</v>
      </c>
      <c r="R50" s="202"/>
      <c r="S50">
        <f t="shared" si="1"/>
        <v>1.1648321739130427</v>
      </c>
      <c r="U50" s="111">
        <f t="shared" si="2"/>
        <v>0.47077138849929911</v>
      </c>
      <c r="V50" s="111">
        <f t="shared" si="3"/>
        <v>0.55200000000000005</v>
      </c>
    </row>
    <row r="51" spans="1:22">
      <c r="A51">
        <v>16</v>
      </c>
      <c r="C51">
        <f>COUNTIF('WetLitterbags placem_collection'!$K$3:$K$222, E51)</f>
        <v>0</v>
      </c>
      <c r="D51" t="str">
        <f t="shared" si="0"/>
        <v>Exclude</v>
      </c>
      <c r="F51">
        <f>COUNTIF('WetLitterbags placem_collection'!$M$3:$M$222, H51)</f>
        <v>1</v>
      </c>
      <c r="G51" t="str">
        <f t="shared" si="4"/>
        <v>Open</v>
      </c>
      <c r="H51" t="s">
        <v>622</v>
      </c>
      <c r="I51">
        <f>IFERROR(INDEX('Green_rooibos initial weight'!$C$5:$C$1749,MATCH(H51, 'Green_rooibos initial weight'!$A$5:$A$1749,0)),"")</f>
        <v>2.21</v>
      </c>
      <c r="K51">
        <f t="shared" si="5"/>
        <v>2.21</v>
      </c>
      <c r="M51">
        <f>IFERROR(INDEX('Both teabags AfterWet'!$D$1:$D$839,MATCH(H51,'Both teabags AfterWet'!$B$1:$B$839,0)),"")</f>
        <v>1.4281999999999999</v>
      </c>
      <c r="O51">
        <v>1.2048000000000001</v>
      </c>
      <c r="Q51" s="202">
        <v>5.8709364386224854</v>
      </c>
      <c r="R51" s="202"/>
      <c r="S51">
        <f t="shared" si="1"/>
        <v>1.1340669577874765</v>
      </c>
      <c r="U51" s="111">
        <f t="shared" si="2"/>
        <v>0.48684753041290663</v>
      </c>
      <c r="V51" s="111">
        <f t="shared" si="3"/>
        <v>0.55200000000000005</v>
      </c>
    </row>
    <row r="52" spans="1:22">
      <c r="A52" s="199">
        <v>17</v>
      </c>
      <c r="B52" s="199"/>
      <c r="C52">
        <f>COUNTIF('WetLitterbags placem_collection'!$K$3:$K$222, E52)</f>
        <v>0</v>
      </c>
      <c r="D52" t="str">
        <f t="shared" si="0"/>
        <v>Exclude</v>
      </c>
      <c r="E52" t="s">
        <v>1402</v>
      </c>
      <c r="F52">
        <f>COUNTIF('WetLitterbags placem_collection'!$M$3:$M$222, H52)</f>
        <v>0</v>
      </c>
      <c r="G52" t="str">
        <f t="shared" si="4"/>
        <v>Exclude</v>
      </c>
      <c r="I52">
        <f>IFERROR(INDEX('Green_rooibos initial weight'!$C$5:$C$1749,MATCH(E52, 'Green_rooibos initial weight'!$A$5:$A$1749,0)),"")</f>
        <v>2.0249999999999999</v>
      </c>
      <c r="K52">
        <f t="shared" si="5"/>
        <v>2.0249999999999999</v>
      </c>
      <c r="M52">
        <f>IFERROR(INDEX('Both teabags AfterWet'!$D$1:$D$839,MATCH(E52,'Both teabags AfterWet'!$B$1:$B$839,0)),"")</f>
        <v>0.6905</v>
      </c>
      <c r="O52">
        <v>0.495</v>
      </c>
      <c r="Q52" s="202">
        <v>10.088582677165091</v>
      </c>
      <c r="R52" s="202"/>
      <c r="S52">
        <f t="shared" si="1"/>
        <v>0.44506151574803277</v>
      </c>
      <c r="U52" s="111">
        <f t="shared" si="2"/>
        <v>0.78021653543307024</v>
      </c>
      <c r="V52" s="111">
        <f t="shared" si="3"/>
        <v>0.55200000000000005</v>
      </c>
    </row>
    <row r="53" spans="1:22">
      <c r="A53" s="1">
        <v>17</v>
      </c>
      <c r="B53" s="1"/>
      <c r="C53">
        <f>COUNTIF('WetLitterbags placem_collection'!$K$3:$K$222, E53)</f>
        <v>0</v>
      </c>
      <c r="D53" t="str">
        <f t="shared" si="0"/>
        <v>Exclude</v>
      </c>
      <c r="E53" s="1"/>
      <c r="F53">
        <f>COUNTIF('WetLitterbags placem_collection'!$M$3:$M$222, H53)</f>
        <v>0</v>
      </c>
      <c r="G53" t="str">
        <f t="shared" si="4"/>
        <v>Exclude</v>
      </c>
      <c r="H53" s="200" t="s">
        <v>761</v>
      </c>
      <c r="I53">
        <f>IFERROR(INDEX('Green_rooibos initial weight'!$C$5:$C$1749,MATCH(H53, 'Green_rooibos initial weight'!$A$5:$A$1749,0)),"")</f>
        <v>2.2799999999999998</v>
      </c>
      <c r="K53">
        <f t="shared" si="5"/>
        <v>2.2799999999999998</v>
      </c>
      <c r="M53">
        <f>IFERROR(INDEX('Both teabags AfterWet'!$D$1:$D$839,MATCH(H53,'Both teabags AfterWet'!$B$1:$B$839,0)),"")</f>
        <v>1.6271</v>
      </c>
      <c r="O53" s="1">
        <v>1.4234</v>
      </c>
      <c r="P53" s="1"/>
      <c r="Q53" s="202">
        <v>3.3600802407224508</v>
      </c>
      <c r="R53" s="202"/>
      <c r="S53">
        <f t="shared" si="1"/>
        <v>1.3755726178535566</v>
      </c>
      <c r="U53" s="111">
        <f t="shared" si="2"/>
        <v>0.39667867638001897</v>
      </c>
      <c r="V53" s="111">
        <f t="shared" si="3"/>
        <v>0.55200000000000005</v>
      </c>
    </row>
    <row r="54" spans="1:22">
      <c r="A54">
        <v>17</v>
      </c>
      <c r="C54">
        <f>COUNTIF('WetLitterbags placem_collection'!$K$3:$K$222, E54)</f>
        <v>0</v>
      </c>
      <c r="D54" t="str">
        <f t="shared" si="0"/>
        <v>Exclude</v>
      </c>
      <c r="F54">
        <f>COUNTIF('WetLitterbags placem_collection'!$M$3:$M$222, H54)</f>
        <v>1</v>
      </c>
      <c r="G54" t="str">
        <f t="shared" si="4"/>
        <v>Open</v>
      </c>
      <c r="H54" t="s">
        <v>599</v>
      </c>
      <c r="I54">
        <f>IFERROR(INDEX('Green_rooibos initial weight'!$C$5:$C$1749,MATCH(H54, 'Green_rooibos initial weight'!$A$5:$A$1749,0)),"")</f>
        <v>2.2010000000000001</v>
      </c>
      <c r="K54">
        <f t="shared" si="5"/>
        <v>2.2010000000000001</v>
      </c>
      <c r="M54">
        <f>IFERROR(INDEX('Both teabags AfterWet'!$D$1:$D$839,MATCH(H54,'Both teabags AfterWet'!$B$1:$B$839,0)),"")</f>
        <v>1.6227</v>
      </c>
      <c r="O54">
        <v>1.3929</v>
      </c>
      <c r="Q54" s="202">
        <v>7.361376673040378</v>
      </c>
      <c r="R54" s="202"/>
      <c r="S54">
        <f t="shared" si="1"/>
        <v>1.2903633843212206</v>
      </c>
      <c r="U54" s="111">
        <f t="shared" si="2"/>
        <v>0.41373767182134458</v>
      </c>
      <c r="V54" s="111">
        <f t="shared" si="3"/>
        <v>0.55200000000000005</v>
      </c>
    </row>
    <row r="55" spans="1:22">
      <c r="A55" s="1">
        <v>18</v>
      </c>
      <c r="B55" s="1"/>
      <c r="C55">
        <f>COUNTIF('WetLitterbags placem_collection'!$K$3:$K$222, E55)</f>
        <v>0</v>
      </c>
      <c r="D55" t="str">
        <f t="shared" si="0"/>
        <v>Exclude</v>
      </c>
      <c r="E55" s="200" t="s">
        <v>1477</v>
      </c>
      <c r="F55">
        <f>COUNTIF('WetLitterbags placem_collection'!$M$3:$M$222, H55)</f>
        <v>0</v>
      </c>
      <c r="G55" t="str">
        <f t="shared" si="4"/>
        <v>Exclude</v>
      </c>
      <c r="I55">
        <f>IFERROR(INDEX('Green_rooibos initial weight'!$C$5:$C$1749,MATCH(E55, 'Green_rooibos initial weight'!$A$5:$A$1749,0)),"")</f>
        <v>2.0019999999999998</v>
      </c>
      <c r="K55">
        <f t="shared" si="5"/>
        <v>2.0019999999999998</v>
      </c>
      <c r="M55">
        <f>IFERROR(INDEX('Both teabags AfterWet'!$D$1:$D$839,MATCH(E55,'Both teabags AfterWet'!$B$1:$B$839,0)),"")</f>
        <v>0.72099999999999997</v>
      </c>
      <c r="O55" s="1">
        <v>0.4874</v>
      </c>
      <c r="P55" s="1"/>
      <c r="Q55" s="202">
        <v>14.100096246390503</v>
      </c>
      <c r="R55" s="202"/>
      <c r="S55">
        <f t="shared" si="1"/>
        <v>0.4186761308950927</v>
      </c>
      <c r="U55" s="111">
        <f t="shared" si="2"/>
        <v>0.79087106348896463</v>
      </c>
      <c r="V55" s="111">
        <f t="shared" si="3"/>
        <v>0.55200000000000005</v>
      </c>
    </row>
    <row r="56" spans="1:22">
      <c r="A56" s="1">
        <v>18</v>
      </c>
      <c r="B56" s="1"/>
      <c r="C56">
        <f>COUNTIF('WetLitterbags placem_collection'!$K$3:$K$222, E56)</f>
        <v>0</v>
      </c>
      <c r="D56" t="str">
        <f t="shared" si="0"/>
        <v>Exclude</v>
      </c>
      <c r="E56" s="1"/>
      <c r="F56">
        <f>COUNTIF('WetLitterbags placem_collection'!$M$3:$M$222, H56)</f>
        <v>1</v>
      </c>
      <c r="G56" t="str">
        <f t="shared" si="4"/>
        <v>Open</v>
      </c>
      <c r="H56" s="200" t="s">
        <v>1013</v>
      </c>
      <c r="I56">
        <f>IFERROR(INDEX('Green_rooibos initial weight'!$C$5:$C$1749,MATCH(H56, 'Green_rooibos initial weight'!$A$5:$A$1749,0)),"")</f>
        <v>2.2370000000000001</v>
      </c>
      <c r="K56">
        <f t="shared" si="5"/>
        <v>2.2370000000000001</v>
      </c>
      <c r="M56">
        <f>IFERROR(INDEX('Both teabags AfterWet'!$D$1:$D$839,MATCH(H56,'Both teabags AfterWet'!$B$1:$B$839,0)),"")</f>
        <v>1.79</v>
      </c>
      <c r="O56" s="1">
        <v>1.5038</v>
      </c>
      <c r="P56" s="1"/>
      <c r="Q56" s="202">
        <v>6.4723320158097151</v>
      </c>
      <c r="R56" s="202"/>
      <c r="S56">
        <f t="shared" si="1"/>
        <v>1.4064690711462535</v>
      </c>
      <c r="U56" s="111">
        <f t="shared" si="2"/>
        <v>0.37126997266595729</v>
      </c>
      <c r="V56" s="111">
        <f t="shared" si="3"/>
        <v>0.55200000000000005</v>
      </c>
    </row>
    <row r="57" spans="1:22">
      <c r="A57" s="1">
        <v>18</v>
      </c>
      <c r="B57" s="1"/>
      <c r="C57">
        <f>COUNTIF('WetLitterbags placem_collection'!$K$3:$K$222, E57)</f>
        <v>0</v>
      </c>
      <c r="D57" t="str">
        <f t="shared" si="0"/>
        <v>Exclude</v>
      </c>
      <c r="E57" s="1"/>
      <c r="F57">
        <f>COUNTIF('WetLitterbags placem_collection'!$M$3:$M$222, H57)</f>
        <v>0</v>
      </c>
      <c r="G57" t="str">
        <f t="shared" si="4"/>
        <v>Exclude</v>
      </c>
      <c r="H57" s="200" t="s">
        <v>867</v>
      </c>
      <c r="I57">
        <f>IFERROR(INDEX('Green_rooibos initial weight'!$C$5:$C$1749,MATCH(H57, 'Green_rooibos initial weight'!$A$5:$A$1749,0)),"")</f>
        <v>2.1880000000000002</v>
      </c>
      <c r="K57">
        <f t="shared" si="5"/>
        <v>2.1880000000000002</v>
      </c>
      <c r="M57">
        <f>IFERROR(INDEX('Both teabags AfterWet'!$D$1:$D$839,MATCH(H57,'Both teabags AfterWet'!$B$1:$B$839,0)),"")</f>
        <v>1.6060000000000001</v>
      </c>
      <c r="O57" s="1">
        <v>1.3428</v>
      </c>
      <c r="P57" s="1"/>
      <c r="Q57" s="202">
        <v>4.6344959388436653</v>
      </c>
      <c r="R57" s="202"/>
      <c r="S57">
        <f t="shared" si="1"/>
        <v>1.2805679885332073</v>
      </c>
      <c r="U57" s="111">
        <f t="shared" si="2"/>
        <v>0.41473126666672433</v>
      </c>
      <c r="V57" s="111">
        <f t="shared" si="3"/>
        <v>0.55200000000000005</v>
      </c>
    </row>
    <row r="58" spans="1:22">
      <c r="A58" s="199">
        <v>19</v>
      </c>
      <c r="B58" s="199"/>
      <c r="C58">
        <f>COUNTIF('WetLitterbags placem_collection'!$K$3:$K$222, E58)</f>
        <v>0</v>
      </c>
      <c r="D58" t="str">
        <f t="shared" si="0"/>
        <v>Exclude</v>
      </c>
      <c r="E58" t="s">
        <v>1411</v>
      </c>
      <c r="F58">
        <f>COUNTIF('WetLitterbags placem_collection'!$M$3:$M$222, H58)</f>
        <v>0</v>
      </c>
      <c r="G58" t="str">
        <f t="shared" si="4"/>
        <v>Exclude</v>
      </c>
      <c r="I58">
        <f>IFERROR(INDEX('Green_rooibos initial weight'!$C$5:$C$1749,MATCH(E58, 'Green_rooibos initial weight'!$A$5:$A$1749,0)),"")</f>
        <v>2.1909999999999998</v>
      </c>
      <c r="K58">
        <f t="shared" si="5"/>
        <v>2.1909999999999998</v>
      </c>
      <c r="M58">
        <f>IFERROR(INDEX('Both teabags AfterWet'!$D$1:$D$839,MATCH(E58,'Both teabags AfterWet'!$B$1:$B$839,0)),"")</f>
        <v>0.89200000000000002</v>
      </c>
      <c r="O58">
        <v>0.6804</v>
      </c>
      <c r="Q58" s="202">
        <v>16.616616616617133</v>
      </c>
      <c r="R58" s="202"/>
      <c r="S58">
        <f t="shared" si="1"/>
        <v>0.56734054054053706</v>
      </c>
      <c r="U58" s="111">
        <f t="shared" si="2"/>
        <v>0.74105863051550114</v>
      </c>
      <c r="V58" s="111">
        <f t="shared" si="3"/>
        <v>0.55200000000000005</v>
      </c>
    </row>
    <row r="59" spans="1:22">
      <c r="A59" s="1">
        <v>19</v>
      </c>
      <c r="B59" s="1"/>
      <c r="C59">
        <f>COUNTIF('WetLitterbags placem_collection'!$K$3:$K$222, E59)</f>
        <v>0</v>
      </c>
      <c r="D59" t="str">
        <f t="shared" si="0"/>
        <v>Exclude</v>
      </c>
      <c r="E59" s="1"/>
      <c r="F59">
        <f>COUNTIF('WetLitterbags placem_collection'!$M$3:$M$222, H59)</f>
        <v>0</v>
      </c>
      <c r="G59" t="str">
        <f t="shared" si="4"/>
        <v>Exclude</v>
      </c>
      <c r="H59" s="200" t="s">
        <v>575</v>
      </c>
      <c r="I59">
        <f>IFERROR(INDEX('Green_rooibos initial weight'!$C$5:$C$1749,MATCH(H59, 'Green_rooibos initial weight'!$A$5:$A$1749,0)),"")</f>
        <v>2.117</v>
      </c>
      <c r="K59">
        <f t="shared" si="5"/>
        <v>2.117</v>
      </c>
      <c r="M59">
        <f>IFERROR(INDEX('Both teabags AfterWet'!$D$1:$D$839,MATCH(H59,'Both teabags AfterWet'!$B$1:$B$839,0)),"")</f>
        <v>1.4496</v>
      </c>
      <c r="O59" s="1">
        <v>1.2431000000000001</v>
      </c>
      <c r="P59" s="1"/>
      <c r="Q59" s="202">
        <v>8.439646712463917</v>
      </c>
      <c r="R59" s="202"/>
      <c r="S59">
        <f t="shared" si="1"/>
        <v>1.1381867517173612</v>
      </c>
      <c r="U59" s="111">
        <f t="shared" si="2"/>
        <v>0.46235864349675904</v>
      </c>
      <c r="V59" s="111">
        <f t="shared" si="3"/>
        <v>0.55200000000000005</v>
      </c>
    </row>
    <row r="60" spans="1:22">
      <c r="A60" s="199">
        <v>19</v>
      </c>
      <c r="B60" s="199"/>
      <c r="C60">
        <f>COUNTIF('WetLitterbags placem_collection'!$K$3:$K$222, E60)</f>
        <v>0</v>
      </c>
      <c r="D60" t="str">
        <f t="shared" si="0"/>
        <v>Exclude</v>
      </c>
      <c r="E60" s="199"/>
      <c r="F60">
        <f>COUNTIF('WetLitterbags placem_collection'!$M$3:$M$222, H60)</f>
        <v>1</v>
      </c>
      <c r="G60" t="str">
        <f t="shared" si="4"/>
        <v>Open</v>
      </c>
      <c r="H60" t="s">
        <v>1059</v>
      </c>
      <c r="I60">
        <f>IFERROR(INDEX('Green_rooibos initial weight'!$C$5:$C$1749,MATCH(H60, 'Green_rooibos initial weight'!$A$5:$A$1749,0)),"")</f>
        <v>2.2490000000000001</v>
      </c>
      <c r="K60">
        <f t="shared" si="5"/>
        <v>2.2490000000000001</v>
      </c>
      <c r="M60">
        <f>IFERROR(INDEX('Both teabags AfterWet'!$D$1:$D$839,MATCH(H60,'Both teabags AfterWet'!$B$1:$B$839,0)),"")</f>
        <v>1.514</v>
      </c>
      <c r="O60">
        <v>1.2534000000000001</v>
      </c>
      <c r="Q60" s="202">
        <v>11.013215859030426</v>
      </c>
      <c r="R60" s="202"/>
      <c r="S60">
        <f t="shared" si="1"/>
        <v>1.1153603524229128</v>
      </c>
      <c r="U60" s="111">
        <f t="shared" si="2"/>
        <v>0.50406387175504097</v>
      </c>
      <c r="V60" s="111">
        <f t="shared" si="3"/>
        <v>0.55200000000000005</v>
      </c>
    </row>
    <row r="61" spans="1:22">
      <c r="A61">
        <v>20</v>
      </c>
      <c r="C61">
        <f>COUNTIF('WetLitterbags placem_collection'!$K$3:$K$222, E61)</f>
        <v>0</v>
      </c>
      <c r="D61" t="str">
        <f t="shared" si="0"/>
        <v>Exclude</v>
      </c>
      <c r="E61" t="s">
        <v>1545</v>
      </c>
      <c r="F61">
        <f>COUNTIF('WetLitterbags placem_collection'!$M$3:$M$222, H61)</f>
        <v>0</v>
      </c>
      <c r="G61" t="str">
        <f t="shared" si="4"/>
        <v>Exclude</v>
      </c>
      <c r="I61">
        <f>IFERROR(INDEX('Green_rooibos initial weight'!$C$5:$C$1749,MATCH(E61, 'Green_rooibos initial weight'!$A$5:$A$1749,0)),"")</f>
        <v>2.0510000000000002</v>
      </c>
      <c r="K61">
        <f t="shared" si="5"/>
        <v>2.0510000000000002</v>
      </c>
      <c r="M61">
        <f>IFERROR(INDEX('Both teabags AfterWet'!$D$1:$D$839,MATCH(E61,'Both teabags AfterWet'!$B$1:$B$839,0)),"")</f>
        <v>0.70330000000000004</v>
      </c>
      <c r="O61">
        <v>0.4824</v>
      </c>
      <c r="Q61" s="202">
        <v>10.945273631841108</v>
      </c>
      <c r="R61" s="202"/>
      <c r="S61">
        <f t="shared" si="1"/>
        <v>0.42959999999999848</v>
      </c>
      <c r="U61" s="111">
        <f t="shared" si="2"/>
        <v>0.79054119941492029</v>
      </c>
      <c r="V61" s="111">
        <f t="shared" si="3"/>
        <v>0.55200000000000005</v>
      </c>
    </row>
    <row r="62" spans="1:22">
      <c r="A62">
        <v>20</v>
      </c>
      <c r="C62">
        <f>COUNTIF('WetLitterbags placem_collection'!$K$3:$K$222, E62)</f>
        <v>0</v>
      </c>
      <c r="D62" t="str">
        <f t="shared" si="0"/>
        <v>Exclude</v>
      </c>
      <c r="F62">
        <f>COUNTIF('WetLitterbags placem_collection'!$M$3:$M$222, H62)</f>
        <v>0</v>
      </c>
      <c r="G62" t="str">
        <f t="shared" si="4"/>
        <v>Exclude</v>
      </c>
      <c r="H62" t="s">
        <v>1031</v>
      </c>
      <c r="I62">
        <f>IFERROR(INDEX('Green_rooibos initial weight'!$C$5:$C$1749,MATCH(H62, 'Green_rooibos initial weight'!$A$5:$A$1749,0)),"")</f>
        <v>2.2530000000000001</v>
      </c>
      <c r="K62">
        <f t="shared" si="5"/>
        <v>2.2530000000000001</v>
      </c>
      <c r="M62">
        <f>IFERROR(INDEX('Both teabags AfterWet'!$D$1:$D$839,MATCH(H62,'Both teabags AfterWet'!$B$1:$B$839,0)),"")</f>
        <v>1.6778999999999999</v>
      </c>
      <c r="O62">
        <v>1.4414</v>
      </c>
      <c r="Q62" s="202">
        <v>6.496631376323327</v>
      </c>
      <c r="R62" s="202"/>
      <c r="S62">
        <f t="shared" si="1"/>
        <v>1.3477575553416756</v>
      </c>
      <c r="U62" s="111">
        <f t="shared" si="2"/>
        <v>0.4017942497373832</v>
      </c>
      <c r="V62" s="111">
        <f t="shared" si="3"/>
        <v>0.55200000000000005</v>
      </c>
    </row>
    <row r="63" spans="1:22">
      <c r="A63">
        <v>20</v>
      </c>
      <c r="C63">
        <f>COUNTIF('WetLitterbags placem_collection'!$K$3:$K$222, E63)</f>
        <v>0</v>
      </c>
      <c r="D63" t="str">
        <f t="shared" si="0"/>
        <v>Exclude</v>
      </c>
      <c r="F63">
        <f>COUNTIF('WetLitterbags placem_collection'!$M$3:$M$222, H63)</f>
        <v>1</v>
      </c>
      <c r="G63" t="str">
        <f t="shared" si="4"/>
        <v>Open</v>
      </c>
      <c r="H63" t="s">
        <v>1091</v>
      </c>
      <c r="I63">
        <f>IFERROR(INDEX('Green_rooibos initial weight'!$C$5:$C$1749,MATCH(H63, 'Green_rooibos initial weight'!$A$5:$A$1749,0)),"")</f>
        <v>2.2490000000000001</v>
      </c>
      <c r="K63">
        <f t="shared" si="5"/>
        <v>2.2490000000000001</v>
      </c>
      <c r="M63">
        <f>IFERROR(INDEX('Both teabags AfterWet'!$D$1:$D$839,MATCH(H63,'Both teabags AfterWet'!$B$1:$B$839,0)),"")</f>
        <v>1.51</v>
      </c>
      <c r="O63">
        <v>1.2549999999999999</v>
      </c>
      <c r="Q63" s="202">
        <v>8.4126189283921065</v>
      </c>
      <c r="R63" s="202"/>
      <c r="S63">
        <f t="shared" si="1"/>
        <v>1.149421632448679</v>
      </c>
      <c r="U63" s="111">
        <f t="shared" si="2"/>
        <v>0.48891879393122328</v>
      </c>
      <c r="V63" s="111">
        <f t="shared" si="3"/>
        <v>0.55200000000000005</v>
      </c>
    </row>
    <row r="64" spans="1:22">
      <c r="A64">
        <v>21</v>
      </c>
      <c r="C64">
        <f>COUNTIF('WetLitterbags placem_collection'!$K$3:$K$222, E64)</f>
        <v>0</v>
      </c>
      <c r="D64" t="str">
        <f t="shared" si="0"/>
        <v>Exclude</v>
      </c>
      <c r="E64" t="s">
        <v>1329</v>
      </c>
      <c r="F64">
        <f>COUNTIF('WetLitterbags placem_collection'!$M$3:$M$222, H64)</f>
        <v>0</v>
      </c>
      <c r="G64" t="str">
        <f t="shared" si="4"/>
        <v>Exclude</v>
      </c>
      <c r="I64">
        <f>IFERROR(INDEX('Green_rooibos initial weight'!$C$5:$C$1749,MATCH(E64, 'Green_rooibos initial weight'!$A$5:$A$1749,0)),"")</f>
        <v>1.9910000000000001</v>
      </c>
      <c r="K64">
        <f t="shared" si="5"/>
        <v>1.9910000000000001</v>
      </c>
      <c r="M64">
        <f>IFERROR(INDEX('Both teabags AfterWet'!$D$1:$D$839,MATCH(E64,'Both teabags AfterWet'!$B$1:$B$839,0)),"")</f>
        <v>0.66739999999999999</v>
      </c>
      <c r="O64">
        <v>0.46500000000000002</v>
      </c>
      <c r="Q64" s="202">
        <v>10.415623435152472</v>
      </c>
      <c r="R64" s="202"/>
      <c r="S64">
        <f t="shared" si="1"/>
        <v>0.41656735102654102</v>
      </c>
      <c r="U64" s="111">
        <f t="shared" si="2"/>
        <v>0.79077481113684533</v>
      </c>
      <c r="V64" s="111">
        <f t="shared" si="3"/>
        <v>0.55200000000000005</v>
      </c>
    </row>
    <row r="65" spans="1:22">
      <c r="A65" s="199">
        <v>21</v>
      </c>
      <c r="B65" s="199"/>
      <c r="C65">
        <f>COUNTIF('WetLitterbags placem_collection'!$K$3:$K$222, E65)</f>
        <v>0</v>
      </c>
      <c r="D65" t="str">
        <f t="shared" si="0"/>
        <v>Exclude</v>
      </c>
      <c r="E65" s="199"/>
      <c r="F65">
        <f>COUNTIF('WetLitterbags placem_collection'!$M$3:$M$222, H65)</f>
        <v>1</v>
      </c>
      <c r="G65" t="str">
        <f t="shared" si="4"/>
        <v>Open</v>
      </c>
      <c r="H65" t="s">
        <v>612</v>
      </c>
      <c r="I65">
        <f>IFERROR(INDEX('Green_rooibos initial weight'!$C$5:$C$1749,MATCH(H65, 'Green_rooibos initial weight'!$A$5:$A$1749,0)),"")</f>
        <v>2.157</v>
      </c>
      <c r="K65">
        <f t="shared" si="5"/>
        <v>2.157</v>
      </c>
      <c r="M65">
        <f>IFERROR(INDEX('Both teabags AfterWet'!$D$1:$D$839,MATCH(H65,'Both teabags AfterWet'!$B$1:$B$839,0)),"")</f>
        <v>1.4387000000000001</v>
      </c>
      <c r="O65">
        <v>1.2070000000000001</v>
      </c>
      <c r="Q65" s="202">
        <v>6.9930069930072492</v>
      </c>
      <c r="R65" s="202"/>
      <c r="S65">
        <f t="shared" si="1"/>
        <v>1.1225944055944026</v>
      </c>
      <c r="U65" s="111">
        <f t="shared" si="2"/>
        <v>0.479557531017894</v>
      </c>
      <c r="V65" s="111">
        <f t="shared" si="3"/>
        <v>0.55200000000000005</v>
      </c>
    </row>
    <row r="66" spans="1:22">
      <c r="A66" s="199">
        <v>22</v>
      </c>
      <c r="B66" s="199"/>
      <c r="C66">
        <f>COUNTIF('WetLitterbags placem_collection'!$K$3:$K$222, E66)</f>
        <v>0</v>
      </c>
      <c r="D66" t="str">
        <f t="shared" si="0"/>
        <v>Exclude</v>
      </c>
      <c r="E66" t="s">
        <v>1498</v>
      </c>
      <c r="F66">
        <f>COUNTIF('WetLitterbags placem_collection'!$M$3:$M$222, H66)</f>
        <v>0</v>
      </c>
      <c r="G66" t="str">
        <f t="shared" si="4"/>
        <v>Exclude</v>
      </c>
      <c r="I66">
        <f>IFERROR(INDEX('Green_rooibos initial weight'!$C$5:$C$1749,MATCH(E66, 'Green_rooibos initial weight'!$A$5:$A$1749,0)),"")</f>
        <v>2.1110000000000002</v>
      </c>
      <c r="K66">
        <f t="shared" si="5"/>
        <v>2.1110000000000002</v>
      </c>
      <c r="M66">
        <f>IFERROR(INDEX('Both teabags AfterWet'!$D$1:$D$839,MATCH(E66,'Both teabags AfterWet'!$B$1:$B$839,0)),"")</f>
        <v>0.75929999999999997</v>
      </c>
      <c r="O66">
        <v>0.54759999999999998</v>
      </c>
      <c r="Q66" s="202">
        <v>12.068965517241553</v>
      </c>
      <c r="R66" s="202"/>
      <c r="S66">
        <f t="shared" si="1"/>
        <v>0.48151034482758526</v>
      </c>
      <c r="U66" s="111">
        <f t="shared" si="2"/>
        <v>0.77190414740521784</v>
      </c>
      <c r="V66" s="111">
        <f t="shared" si="3"/>
        <v>0.55200000000000005</v>
      </c>
    </row>
    <row r="67" spans="1:22">
      <c r="A67">
        <v>22</v>
      </c>
      <c r="C67">
        <f>COUNTIF('WetLitterbags placem_collection'!$K$3:$K$222, E67)</f>
        <v>0</v>
      </c>
      <c r="D67" t="str">
        <f t="shared" si="0"/>
        <v>Exclude</v>
      </c>
      <c r="F67">
        <f>COUNTIF('WetLitterbags placem_collection'!$M$3:$M$222, H67)</f>
        <v>1</v>
      </c>
      <c r="G67" t="str">
        <f t="shared" si="4"/>
        <v>Open</v>
      </c>
      <c r="H67" t="s">
        <v>778</v>
      </c>
      <c r="I67">
        <f>IFERROR(INDEX('Green_rooibos initial weight'!$C$5:$C$1749,MATCH(H67, 'Green_rooibos initial weight'!$A$5:$A$1749,0)),"")</f>
        <v>2.1659999999999999</v>
      </c>
      <c r="K67">
        <f t="shared" si="5"/>
        <v>2.1659999999999999</v>
      </c>
      <c r="M67">
        <f>IFERROR(INDEX('Both teabags AfterWet'!$D$1:$D$839,MATCH(H67,'Both teabags AfterWet'!$B$1:$B$839,0)),"")</f>
        <v>1.5164</v>
      </c>
      <c r="O67">
        <v>1.2951999999999999</v>
      </c>
      <c r="Q67" s="202">
        <v>3.5079051383401243</v>
      </c>
      <c r="R67" s="202"/>
      <c r="S67">
        <f t="shared" si="1"/>
        <v>1.2497656126482186</v>
      </c>
      <c r="U67" s="111">
        <f t="shared" si="2"/>
        <v>0.42300756572104403</v>
      </c>
      <c r="V67" s="111">
        <f t="shared" si="3"/>
        <v>0.55200000000000005</v>
      </c>
    </row>
    <row r="68" spans="1:22">
      <c r="A68" s="199">
        <v>22</v>
      </c>
      <c r="B68" s="199"/>
      <c r="C68">
        <f>COUNTIF('WetLitterbags placem_collection'!$K$3:$K$222, E68)</f>
        <v>0</v>
      </c>
      <c r="D68" t="str">
        <f t="shared" si="0"/>
        <v>Exclude</v>
      </c>
      <c r="E68" s="199"/>
      <c r="F68">
        <f>COUNTIF('WetLitterbags placem_collection'!$M$3:$M$222, H68)</f>
        <v>0</v>
      </c>
      <c r="G68" t="str">
        <f t="shared" si="4"/>
        <v>Exclude</v>
      </c>
      <c r="H68" t="s">
        <v>1096</v>
      </c>
      <c r="I68">
        <f>IFERROR(INDEX('Green_rooibos initial weight'!$C$5:$C$1749,MATCH(H68, 'Green_rooibos initial weight'!$A$5:$A$1749,0)),"")</f>
        <v>2.1989999999999998</v>
      </c>
      <c r="K68">
        <f t="shared" si="5"/>
        <v>2.1989999999999998</v>
      </c>
      <c r="M68">
        <f>IFERROR(INDEX('Both teabags AfterWet'!$D$1:$D$839,MATCH(H68,'Both teabags AfterWet'!$B$1:$B$839,0)),"")</f>
        <v>1.4908999999999999</v>
      </c>
      <c r="O68">
        <v>1.2706999999999999</v>
      </c>
      <c r="Q68" s="202">
        <v>3.3797216699801611</v>
      </c>
      <c r="R68" s="202"/>
      <c r="S68">
        <f t="shared" si="1"/>
        <v>1.2277538767395619</v>
      </c>
      <c r="U68" s="111">
        <f t="shared" si="2"/>
        <v>0.44167627251497865</v>
      </c>
      <c r="V68" s="111">
        <f t="shared" si="3"/>
        <v>0.55200000000000005</v>
      </c>
    </row>
    <row r="69" spans="1:22">
      <c r="A69">
        <v>23</v>
      </c>
      <c r="C69">
        <f>COUNTIF('WetLitterbags placem_collection'!$K$3:$K$222, E69)</f>
        <v>0</v>
      </c>
      <c r="D69" t="str">
        <f t="shared" si="0"/>
        <v>Exclude</v>
      </c>
      <c r="E69" t="s">
        <v>1594</v>
      </c>
      <c r="F69">
        <f>COUNTIF('WetLitterbags placem_collection'!$M$3:$M$222, H69)</f>
        <v>0</v>
      </c>
      <c r="G69" t="str">
        <f t="shared" si="4"/>
        <v>Exclude</v>
      </c>
      <c r="I69">
        <f>IFERROR(INDEX('Green_rooibos initial weight'!$C$5:$C$1749,MATCH(E69, 'Green_rooibos initial weight'!$A$5:$A$1749,0)),"")</f>
        <v>2.117</v>
      </c>
      <c r="K69">
        <f t="shared" si="5"/>
        <v>2.117</v>
      </c>
      <c r="M69">
        <f>IFERROR(INDEX('Both teabags AfterWet'!$D$1:$D$839,MATCH(E69,'Both teabags AfterWet'!$B$1:$B$839,0)),"")</f>
        <v>0.72629999999999995</v>
      </c>
      <c r="O69">
        <v>0.51790000000000003</v>
      </c>
      <c r="Q69" s="202">
        <v>5.4787506400411408</v>
      </c>
      <c r="R69" s="202"/>
      <c r="S69">
        <f t="shared" si="1"/>
        <v>0.48952555043522694</v>
      </c>
      <c r="U69" s="111">
        <f t="shared" si="2"/>
        <v>0.76876450144769626</v>
      </c>
      <c r="V69" s="111">
        <f t="shared" si="3"/>
        <v>0.55200000000000005</v>
      </c>
    </row>
    <row r="70" spans="1:22">
      <c r="A70">
        <v>23</v>
      </c>
      <c r="C70">
        <f>COUNTIF('WetLitterbags placem_collection'!$K$3:$K$222, E70)</f>
        <v>0</v>
      </c>
      <c r="D70" t="str">
        <f t="shared" si="0"/>
        <v>Exclude</v>
      </c>
      <c r="F70">
        <f>COUNTIF('WetLitterbags placem_collection'!$M$3:$M$222, H70)</f>
        <v>0</v>
      </c>
      <c r="G70" t="str">
        <f t="shared" si="4"/>
        <v>Exclude</v>
      </c>
      <c r="H70" t="s">
        <v>1009</v>
      </c>
      <c r="I70">
        <f>IFERROR(INDEX('Green_rooibos initial weight'!$C$5:$C$1749,MATCH(H70, 'Green_rooibos initial weight'!$A$5:$A$1749,0)),"")</f>
        <v>2.133</v>
      </c>
      <c r="K70">
        <f t="shared" si="5"/>
        <v>2.133</v>
      </c>
      <c r="M70">
        <f>IFERROR(INDEX('Both teabags AfterWet'!$D$1:$D$839,MATCH(H70,'Both teabags AfterWet'!$B$1:$B$839,0)),"")</f>
        <v>1.5238</v>
      </c>
      <c r="O70">
        <v>1.3028999999999999</v>
      </c>
      <c r="Q70" s="202">
        <v>1.7982017982017391</v>
      </c>
      <c r="R70" s="202"/>
      <c r="S70">
        <f t="shared" si="1"/>
        <v>1.2794712287712295</v>
      </c>
      <c r="U70" s="111">
        <f t="shared" si="2"/>
        <v>0.40015413559717317</v>
      </c>
      <c r="V70" s="111">
        <f t="shared" si="3"/>
        <v>0.55200000000000005</v>
      </c>
    </row>
    <row r="71" spans="1:22">
      <c r="A71">
        <v>23</v>
      </c>
      <c r="C71">
        <f>COUNTIF('WetLitterbags placem_collection'!$K$3:$K$222, E71)</f>
        <v>0</v>
      </c>
      <c r="D71" t="str">
        <f t="shared" si="0"/>
        <v>Exclude</v>
      </c>
      <c r="F71">
        <f>COUNTIF('WetLitterbags placem_collection'!$M$3:$M$222, H71)</f>
        <v>1</v>
      </c>
      <c r="G71" t="str">
        <f t="shared" si="4"/>
        <v>Open</v>
      </c>
      <c r="H71" t="s">
        <v>951</v>
      </c>
      <c r="I71">
        <f>IFERROR(INDEX('Green_rooibos initial weight'!$C$5:$C$1749,MATCH(H71, 'Green_rooibos initial weight'!$A$5:$A$1749,0)),"")</f>
        <v>2.2240000000000002</v>
      </c>
      <c r="K71">
        <f t="shared" si="5"/>
        <v>2.2240000000000002</v>
      </c>
      <c r="M71">
        <f>IFERROR(INDEX('Both teabags AfterWet'!$D$1:$D$839,MATCH(H71,'Both teabags AfterWet'!$B$1:$B$839,0)),"")</f>
        <v>1.5019</v>
      </c>
      <c r="O71">
        <v>1.2595000000000001</v>
      </c>
      <c r="Q71" s="202">
        <v>3.0390738060779063</v>
      </c>
      <c r="R71" s="202"/>
      <c r="S71">
        <f t="shared" si="1"/>
        <v>1.2212228654124488</v>
      </c>
      <c r="U71" s="111">
        <f t="shared" si="2"/>
        <v>0.45088899936490612</v>
      </c>
      <c r="V71" s="111">
        <f t="shared" si="3"/>
        <v>0.55200000000000005</v>
      </c>
    </row>
    <row r="72" spans="1:22">
      <c r="A72" s="1">
        <v>24</v>
      </c>
      <c r="B72" s="1"/>
      <c r="C72">
        <f>COUNTIF('WetLitterbags placem_collection'!$K$3:$K$222, E72)</f>
        <v>0</v>
      </c>
      <c r="D72" t="str">
        <f t="shared" si="0"/>
        <v>Exclude</v>
      </c>
      <c r="E72" t="s">
        <v>1629</v>
      </c>
      <c r="F72">
        <f>COUNTIF('WetLitterbags placem_collection'!$M$3:$M$222, H72)</f>
        <v>0</v>
      </c>
      <c r="G72" t="str">
        <f t="shared" si="4"/>
        <v>Exclude</v>
      </c>
      <c r="I72">
        <f>IFERROR(INDEX('Green_rooibos initial weight'!$C$5:$C$1749,MATCH(E72, 'Green_rooibos initial weight'!$A$5:$A$1749,0)),"")</f>
        <v>2.052</v>
      </c>
      <c r="K72">
        <f t="shared" si="5"/>
        <v>2.052</v>
      </c>
      <c r="M72">
        <f>IFERROR(INDEX('Both teabags AfterWet'!$D$1:$D$839,MATCH(E72,'Both teabags AfterWet'!$B$1:$B$839,0)),"")</f>
        <v>0.67</v>
      </c>
      <c r="O72">
        <v>0.46389999999999998</v>
      </c>
      <c r="Q72" s="202">
        <v>10.957551826258362</v>
      </c>
      <c r="R72" s="202"/>
      <c r="S72">
        <f t="shared" si="1"/>
        <v>0.41306791707798746</v>
      </c>
      <c r="U72" s="111">
        <f t="shared" si="2"/>
        <v>0.79869984547856365</v>
      </c>
      <c r="V72" s="111">
        <f t="shared" si="3"/>
        <v>0.55200000000000005</v>
      </c>
    </row>
    <row r="73" spans="1:22">
      <c r="A73" s="199">
        <v>24</v>
      </c>
      <c r="B73" s="199"/>
      <c r="C73">
        <f>COUNTIF('WetLitterbags placem_collection'!$K$3:$K$222, E73)</f>
        <v>0</v>
      </c>
      <c r="D73" t="str">
        <f t="shared" si="0"/>
        <v>Exclude</v>
      </c>
      <c r="E73" s="199"/>
      <c r="F73">
        <f>COUNTIF('WetLitterbags placem_collection'!$M$3:$M$222, H73)</f>
        <v>1</v>
      </c>
      <c r="G73" t="str">
        <f t="shared" si="4"/>
        <v>Open</v>
      </c>
      <c r="H73" t="s">
        <v>997</v>
      </c>
      <c r="I73">
        <f>IFERROR(INDEX('Green_rooibos initial weight'!$C$5:$C$1749,MATCH(H73, 'Green_rooibos initial weight'!$A$5:$A$1749,0)),"")</f>
        <v>2.1429999999999998</v>
      </c>
      <c r="K73">
        <f t="shared" si="5"/>
        <v>2.1429999999999998</v>
      </c>
      <c r="M73">
        <f>IFERROR(INDEX('Both teabags AfterWet'!$D$1:$D$839,MATCH(H73,'Both teabags AfterWet'!$B$1:$B$839,0)),"")</f>
        <v>1.6077999999999999</v>
      </c>
      <c r="O73" s="1">
        <v>1.3768</v>
      </c>
      <c r="P73" s="1"/>
      <c r="Q73" s="202">
        <v>4.9655850540802868</v>
      </c>
      <c r="R73" s="202"/>
      <c r="S73">
        <f t="shared" si="1"/>
        <v>1.3084338249754226</v>
      </c>
      <c r="U73" s="111">
        <f t="shared" si="2"/>
        <v>0.38943825246130526</v>
      </c>
      <c r="V73" s="111">
        <f t="shared" si="3"/>
        <v>0.55200000000000005</v>
      </c>
    </row>
    <row r="74" spans="1:22">
      <c r="A74">
        <v>24</v>
      </c>
      <c r="C74">
        <f>COUNTIF('WetLitterbags placem_collection'!$K$3:$K$222, E74)</f>
        <v>0</v>
      </c>
      <c r="D74" t="str">
        <f t="shared" si="0"/>
        <v>Exclude</v>
      </c>
      <c r="F74">
        <f>COUNTIF('WetLitterbags placem_collection'!$M$3:$M$222, H74)</f>
        <v>0</v>
      </c>
      <c r="G74" t="str">
        <f t="shared" si="4"/>
        <v>Exclude</v>
      </c>
      <c r="H74" t="s">
        <v>1070</v>
      </c>
      <c r="I74">
        <f>IFERROR(INDEX('Green_rooibos initial weight'!$C$5:$C$1749,MATCH(H74, 'Green_rooibos initial weight'!$A$5:$A$1749,0)),"")</f>
        <v>2.2440000000000002</v>
      </c>
      <c r="K74">
        <f t="shared" si="5"/>
        <v>2.2440000000000002</v>
      </c>
      <c r="M74">
        <f>IFERROR(INDEX('Both teabags AfterWet'!$D$1:$D$839,MATCH(H74,'Both teabags AfterWet'!$B$1:$B$839,0)),"")</f>
        <v>1.3083</v>
      </c>
      <c r="O74">
        <v>1.0868</v>
      </c>
      <c r="Q74" s="202">
        <v>5.6575682382137682</v>
      </c>
      <c r="R74" s="202"/>
      <c r="S74">
        <f t="shared" si="1"/>
        <v>1.0253135483870928</v>
      </c>
      <c r="U74" s="111">
        <f t="shared" si="2"/>
        <v>0.54308665401644718</v>
      </c>
      <c r="V74" s="111">
        <f t="shared" si="3"/>
        <v>0.55200000000000005</v>
      </c>
    </row>
    <row r="75" spans="1:22">
      <c r="A75" s="199">
        <v>25</v>
      </c>
      <c r="B75" s="199"/>
      <c r="C75">
        <f>COUNTIF('WetLitterbags placem_collection'!$K$3:$K$222, E75)</f>
        <v>0</v>
      </c>
      <c r="D75" t="str">
        <f t="shared" ref="D75:D138" si="6">IF(C75=1, "Open", "Exclude")</f>
        <v>Exclude</v>
      </c>
      <c r="E75" t="s">
        <v>1186</v>
      </c>
      <c r="F75">
        <f>COUNTIF('WetLitterbags placem_collection'!$M$3:$M$222, H75)</f>
        <v>0</v>
      </c>
      <c r="G75" t="str">
        <f t="shared" si="4"/>
        <v>Exclude</v>
      </c>
      <c r="I75">
        <f>IFERROR(INDEX('Green_rooibos initial weight'!$C$5:$C$1749,MATCH(E75, 'Green_rooibos initial weight'!$A$5:$A$1749,0)),"")</f>
        <v>2.0310000000000001</v>
      </c>
      <c r="K75">
        <f t="shared" si="5"/>
        <v>2.0310000000000001</v>
      </c>
      <c r="M75">
        <f>IFERROR(INDEX('Both teabags AfterWet'!$D$1:$D$839,MATCH(E75,'Both teabags AfterWet'!$B$1:$B$839,0)),"")</f>
        <v>0.65839999999999999</v>
      </c>
      <c r="O75">
        <v>0.46579999999999999</v>
      </c>
      <c r="Q75" s="202">
        <v>15.647921760391469</v>
      </c>
      <c r="R75" s="202"/>
      <c r="S75">
        <f t="shared" ref="S75:S138" si="7">IFERROR(O75-(Q75/100)*O75,"")</f>
        <v>0.39291198044009651</v>
      </c>
      <c r="U75" s="111">
        <f t="shared" ref="U75:U138" si="8">1-(S75/I75)</f>
        <v>0.80654259948788942</v>
      </c>
      <c r="V75" s="111">
        <f t="shared" ref="V75:V138" si="9">$H$2*(1-Y75)</f>
        <v>0.55200000000000005</v>
      </c>
    </row>
    <row r="76" spans="1:22">
      <c r="A76" s="199">
        <v>25</v>
      </c>
      <c r="B76" s="199"/>
      <c r="C76">
        <f>COUNTIF('WetLitterbags placem_collection'!$K$3:$K$222, E76)</f>
        <v>0</v>
      </c>
      <c r="D76" t="str">
        <f t="shared" si="6"/>
        <v>Exclude</v>
      </c>
      <c r="E76" s="199"/>
      <c r="F76">
        <f>COUNTIF('WetLitterbags placem_collection'!$M$3:$M$222, H76)</f>
        <v>0</v>
      </c>
      <c r="G76" t="str">
        <f t="shared" ref="G76:G139" si="10">IF(F76=1, "Open", "Exclude")</f>
        <v>Exclude</v>
      </c>
      <c r="H76" t="s">
        <v>1037</v>
      </c>
      <c r="I76">
        <f>IFERROR(INDEX('Green_rooibos initial weight'!$C$5:$C$1749,MATCH(H76, 'Green_rooibos initial weight'!$A$5:$A$1749,0)),"")</f>
        <v>2.2109999999999999</v>
      </c>
      <c r="K76">
        <f t="shared" si="5"/>
        <v>2.2109999999999999</v>
      </c>
      <c r="M76">
        <f>IFERROR(INDEX('Both teabags AfterWet'!$D$1:$D$839,MATCH(H76,'Both teabags AfterWet'!$B$1:$B$839,0)),"")</f>
        <v>1.4184000000000001</v>
      </c>
      <c r="O76">
        <v>1.1997</v>
      </c>
      <c r="Q76" s="202">
        <v>3.8194444444447946</v>
      </c>
      <c r="R76" s="202"/>
      <c r="S76">
        <f t="shared" si="7"/>
        <v>1.1538781249999959</v>
      </c>
      <c r="U76" s="111">
        <f t="shared" si="8"/>
        <v>0.47811934644957221</v>
      </c>
      <c r="V76" s="111">
        <f t="shared" si="9"/>
        <v>0.55200000000000005</v>
      </c>
    </row>
    <row r="77" spans="1:22">
      <c r="A77" s="199">
        <v>25</v>
      </c>
      <c r="B77" s="199"/>
      <c r="C77">
        <f>COUNTIF('WetLitterbags placem_collection'!$K$3:$K$222, E77)</f>
        <v>0</v>
      </c>
      <c r="D77" t="str">
        <f t="shared" si="6"/>
        <v>Exclude</v>
      </c>
      <c r="E77" s="199"/>
      <c r="F77">
        <f>COUNTIF('WetLitterbags placem_collection'!$M$3:$M$222, H77)</f>
        <v>1</v>
      </c>
      <c r="G77" t="str">
        <f t="shared" si="10"/>
        <v>Open</v>
      </c>
      <c r="H77" t="s">
        <v>862</v>
      </c>
      <c r="I77">
        <f>IFERROR(INDEX('Green_rooibos initial weight'!$C$5:$C$1749,MATCH(H77, 'Green_rooibos initial weight'!$A$5:$A$1749,0)),"")</f>
        <v>2.161</v>
      </c>
      <c r="K77">
        <f t="shared" si="5"/>
        <v>2.161</v>
      </c>
      <c r="M77" t="str">
        <f>IFERROR(INDEX('Both teabags AfterWet'!$D$1:$D$839,MATCH(H77,'Both teabags AfterWet'!$B$1:$B$839,0)),"")</f>
        <v/>
      </c>
      <c r="O77">
        <v>1.4685999999999999</v>
      </c>
      <c r="Q77" s="202">
        <v>2.7040077257358202</v>
      </c>
      <c r="R77" s="202"/>
      <c r="S77">
        <f t="shared" si="7"/>
        <v>1.4288889425398437</v>
      </c>
      <c r="U77" s="111">
        <f t="shared" si="8"/>
        <v>0.3387834601851718</v>
      </c>
      <c r="V77" s="111">
        <f t="shared" si="9"/>
        <v>0.55200000000000005</v>
      </c>
    </row>
    <row r="78" spans="1:22">
      <c r="A78" s="199">
        <v>26</v>
      </c>
      <c r="B78" s="199"/>
      <c r="C78">
        <f>COUNTIF('WetLitterbags placem_collection'!$K$3:$K$222, E78)</f>
        <v>0</v>
      </c>
      <c r="D78" t="str">
        <f t="shared" si="6"/>
        <v>Exclude</v>
      </c>
      <c r="E78" t="s">
        <v>1544</v>
      </c>
      <c r="F78">
        <f>COUNTIF('WetLitterbags placem_collection'!$M$3:$M$222, H78)</f>
        <v>0</v>
      </c>
      <c r="G78" t="str">
        <f t="shared" si="10"/>
        <v>Exclude</v>
      </c>
      <c r="I78">
        <f>IFERROR(INDEX('Green_rooibos initial weight'!$C$5:$C$1749,MATCH(E78, 'Green_rooibos initial weight'!$A$5:$A$1749,0)),"")</f>
        <v>1.9079999999999999</v>
      </c>
      <c r="K78">
        <f t="shared" si="5"/>
        <v>1.9079999999999999</v>
      </c>
      <c r="M78">
        <f>IFERROR(INDEX('Both teabags AfterWet'!$D$1:$D$839,MATCH(E78,'Both teabags AfterWet'!$B$1:$B$839,0)),"")</f>
        <v>0.67589999999999995</v>
      </c>
      <c r="O78">
        <v>0.47610000000000002</v>
      </c>
      <c r="Q78" s="202">
        <v>8.561473369835749</v>
      </c>
      <c r="R78" s="202"/>
      <c r="S78">
        <f t="shared" si="7"/>
        <v>0.43533882528621204</v>
      </c>
      <c r="U78" s="111">
        <f t="shared" si="8"/>
        <v>0.77183499722944859</v>
      </c>
      <c r="V78" s="111">
        <f t="shared" si="9"/>
        <v>0.55200000000000005</v>
      </c>
    </row>
    <row r="79" spans="1:22">
      <c r="A79" s="199">
        <v>26</v>
      </c>
      <c r="B79" s="199"/>
      <c r="C79">
        <f>COUNTIF('WetLitterbags placem_collection'!$K$3:$K$222, E79)</f>
        <v>0</v>
      </c>
      <c r="D79" t="str">
        <f t="shared" si="6"/>
        <v>Exclude</v>
      </c>
      <c r="E79" s="199"/>
      <c r="F79">
        <f>COUNTIF('WetLitterbags placem_collection'!$M$3:$M$222, H79)</f>
        <v>1</v>
      </c>
      <c r="G79" t="str">
        <f t="shared" si="10"/>
        <v>Open</v>
      </c>
      <c r="H79" t="s">
        <v>993</v>
      </c>
      <c r="I79">
        <f>IFERROR(INDEX('Green_rooibos initial weight'!$C$5:$C$1749,MATCH(H79, 'Green_rooibos initial weight'!$A$5:$A$1749,0)),"")</f>
        <v>2.149</v>
      </c>
      <c r="K79">
        <f t="shared" ref="K79:K142" si="11">IFERROR(I79-(AG71+AG72+AG74),"")</f>
        <v>2.149</v>
      </c>
      <c r="M79">
        <f>IFERROR(INDEX('Both teabags AfterWet'!$D$1:$D$839,MATCH(H79,'Both teabags AfterWet'!$B$1:$B$839,0)),"")</f>
        <v>1.5741000000000001</v>
      </c>
      <c r="O79">
        <v>1.3535999999999999</v>
      </c>
      <c r="Q79" s="202">
        <v>3.3466533466532278</v>
      </c>
      <c r="R79" s="202"/>
      <c r="S79">
        <f t="shared" si="7"/>
        <v>1.3082997002997019</v>
      </c>
      <c r="U79" s="111">
        <f t="shared" si="8"/>
        <v>0.39120535118673716</v>
      </c>
      <c r="V79" s="111">
        <f t="shared" si="9"/>
        <v>0.55200000000000005</v>
      </c>
    </row>
    <row r="80" spans="1:22">
      <c r="A80">
        <v>26</v>
      </c>
      <c r="C80">
        <f>COUNTIF('WetLitterbags placem_collection'!$K$3:$K$222, E80)</f>
        <v>0</v>
      </c>
      <c r="D80" t="str">
        <f t="shared" si="6"/>
        <v>Exclude</v>
      </c>
      <c r="F80">
        <f>COUNTIF('WetLitterbags placem_collection'!$M$3:$M$222, H80)</f>
        <v>0</v>
      </c>
      <c r="G80" t="str">
        <f t="shared" si="10"/>
        <v>Exclude</v>
      </c>
      <c r="H80" t="s">
        <v>952</v>
      </c>
      <c r="I80">
        <f>IFERROR(INDEX('Green_rooibos initial weight'!$C$5:$C$1749,MATCH(H80, 'Green_rooibos initial weight'!$A$5:$A$1749,0)),"")</f>
        <v>2.274</v>
      </c>
      <c r="K80">
        <f t="shared" si="11"/>
        <v>2.274</v>
      </c>
      <c r="M80">
        <f>IFERROR(INDEX('Both teabags AfterWet'!$D$1:$D$839,MATCH(H80,'Both teabags AfterWet'!$B$1:$B$839,0)),"")</f>
        <v>1.464</v>
      </c>
      <c r="O80">
        <v>1.25</v>
      </c>
      <c r="Q80" s="202">
        <v>2.9721955896448731</v>
      </c>
      <c r="R80" s="202"/>
      <c r="S80">
        <f t="shared" si="7"/>
        <v>1.2128475551294391</v>
      </c>
      <c r="U80" s="111">
        <f t="shared" si="8"/>
        <v>0.46664575412073916</v>
      </c>
      <c r="V80" s="111">
        <f t="shared" si="9"/>
        <v>0.55200000000000005</v>
      </c>
    </row>
    <row r="81" spans="1:22">
      <c r="A81" s="199">
        <v>27</v>
      </c>
      <c r="B81" s="199"/>
      <c r="C81">
        <f>COUNTIF('WetLitterbags placem_collection'!$K$3:$K$222, E81)</f>
        <v>0</v>
      </c>
      <c r="D81" t="str">
        <f t="shared" si="6"/>
        <v>Exclude</v>
      </c>
      <c r="E81" t="s">
        <v>1601</v>
      </c>
      <c r="F81">
        <f>COUNTIF('WetLitterbags placem_collection'!$M$3:$M$222, H81)</f>
        <v>0</v>
      </c>
      <c r="G81" t="str">
        <f t="shared" si="10"/>
        <v>Exclude</v>
      </c>
      <c r="I81">
        <f>IFERROR(INDEX('Green_rooibos initial weight'!$C$5:$C$1749,MATCH(E81, 'Green_rooibos initial weight'!$A$5:$A$1749,0)),"")</f>
        <v>2.1749999999999998</v>
      </c>
      <c r="K81">
        <f t="shared" si="11"/>
        <v>2.1749999999999998</v>
      </c>
      <c r="M81">
        <f>IFERROR(INDEX('Both teabags AfterWet'!$D$1:$D$839,MATCH(E81,'Both teabags AfterWet'!$B$1:$B$839,0)),"")</f>
        <v>0.73760000000000003</v>
      </c>
      <c r="O81">
        <v>0.5333</v>
      </c>
      <c r="Q81" s="202">
        <v>10.444777611194501</v>
      </c>
      <c r="R81" s="202"/>
      <c r="S81">
        <f t="shared" si="7"/>
        <v>0.47759800099949973</v>
      </c>
      <c r="U81" s="111">
        <f t="shared" si="8"/>
        <v>0.78041471218413805</v>
      </c>
      <c r="V81" s="111">
        <f t="shared" si="9"/>
        <v>0.55200000000000005</v>
      </c>
    </row>
    <row r="82" spans="1:22">
      <c r="A82" s="199">
        <v>27</v>
      </c>
      <c r="B82" s="199"/>
      <c r="C82">
        <f>COUNTIF('WetLitterbags placem_collection'!$K$3:$K$222, E82)</f>
        <v>0</v>
      </c>
      <c r="D82" t="str">
        <f t="shared" si="6"/>
        <v>Exclude</v>
      </c>
      <c r="E82" s="199"/>
      <c r="F82">
        <f>COUNTIF('WetLitterbags placem_collection'!$M$3:$M$222, H82)</f>
        <v>1</v>
      </c>
      <c r="G82" t="str">
        <f t="shared" si="10"/>
        <v>Open</v>
      </c>
      <c r="H82" t="s">
        <v>1029</v>
      </c>
      <c r="I82">
        <f>IFERROR(INDEX('Green_rooibos initial weight'!$C$5:$C$1749,MATCH(H82, 'Green_rooibos initial weight'!$A$5:$A$1749,0)),"")</f>
        <v>2.2610000000000001</v>
      </c>
      <c r="K82">
        <f t="shared" si="11"/>
        <v>2.2610000000000001</v>
      </c>
      <c r="M82">
        <f>IFERROR(INDEX('Both teabags AfterWet'!$D$1:$D$839,MATCH(H82,'Both teabags AfterWet'!$B$1:$B$839,0)),"")</f>
        <v>1.3584000000000001</v>
      </c>
      <c r="O82">
        <v>1.1268</v>
      </c>
      <c r="Q82" s="202">
        <v>6.1105722599418044</v>
      </c>
      <c r="R82" s="202"/>
      <c r="S82">
        <f t="shared" si="7"/>
        <v>1.0579460717749758</v>
      </c>
      <c r="U82" s="111">
        <f t="shared" si="8"/>
        <v>0.53208930925476527</v>
      </c>
      <c r="V82" s="111">
        <f t="shared" si="9"/>
        <v>0.55200000000000005</v>
      </c>
    </row>
    <row r="83" spans="1:22">
      <c r="A83">
        <v>27</v>
      </c>
      <c r="C83">
        <f>COUNTIF('WetLitterbags placem_collection'!$K$3:$K$222, E83)</f>
        <v>0</v>
      </c>
      <c r="D83" t="str">
        <f t="shared" si="6"/>
        <v>Exclude</v>
      </c>
      <c r="F83">
        <f>COUNTIF('WetLitterbags placem_collection'!$M$3:$M$222, H83)</f>
        <v>0</v>
      </c>
      <c r="G83" t="str">
        <f t="shared" si="10"/>
        <v>Exclude</v>
      </c>
      <c r="H83" t="s">
        <v>924</v>
      </c>
      <c r="I83">
        <f>IFERROR(INDEX('Green_rooibos initial weight'!$C$5:$C$1749,MATCH(H83, 'Green_rooibos initial weight'!$A$5:$A$1749,0)),"")</f>
        <v>2.2109999999999999</v>
      </c>
      <c r="K83">
        <f t="shared" si="11"/>
        <v>2.2109999999999999</v>
      </c>
      <c r="M83">
        <f>IFERROR(INDEX('Both teabags AfterWet'!$D$1:$D$839,MATCH(H83,'Both teabags AfterWet'!$B$1:$B$839,0)),"")</f>
        <v>1.5392999999999999</v>
      </c>
      <c r="O83">
        <v>1.3244</v>
      </c>
      <c r="Q83" s="202">
        <v>3.5156250000002229</v>
      </c>
      <c r="R83" s="202"/>
      <c r="S83">
        <f t="shared" si="7"/>
        <v>1.2778390624999971</v>
      </c>
      <c r="U83" s="111">
        <f t="shared" si="8"/>
        <v>0.42205379353233952</v>
      </c>
      <c r="V83" s="111">
        <f t="shared" si="9"/>
        <v>0.55200000000000005</v>
      </c>
    </row>
    <row r="84" spans="1:22">
      <c r="A84" s="199">
        <v>28</v>
      </c>
      <c r="B84" s="199"/>
      <c r="C84">
        <f>COUNTIF('WetLitterbags placem_collection'!$K$3:$K$222, E84)</f>
        <v>0</v>
      </c>
      <c r="D84" t="str">
        <f t="shared" si="6"/>
        <v>Exclude</v>
      </c>
      <c r="E84" t="s">
        <v>1548</v>
      </c>
      <c r="F84">
        <f>COUNTIF('WetLitterbags placem_collection'!$M$3:$M$222, H84)</f>
        <v>0</v>
      </c>
      <c r="G84" t="str">
        <f t="shared" si="10"/>
        <v>Exclude</v>
      </c>
      <c r="I84">
        <f>IFERROR(INDEX('Green_rooibos initial weight'!$C$5:$C$1749,MATCH(E84, 'Green_rooibos initial weight'!$A$5:$A$1749,0)),"")</f>
        <v>1.929</v>
      </c>
      <c r="K84">
        <f t="shared" si="11"/>
        <v>1.929</v>
      </c>
      <c r="M84">
        <f>IFERROR(INDEX('Both teabags AfterWet'!$D$1:$D$839,MATCH(E84,'Both teabags AfterWet'!$B$1:$B$839,0)),"")</f>
        <v>0.60960000000000003</v>
      </c>
      <c r="O84">
        <v>0.41510000000000002</v>
      </c>
      <c r="Q84" s="202">
        <v>10.16121152906673</v>
      </c>
      <c r="R84" s="202"/>
      <c r="S84">
        <f t="shared" si="7"/>
        <v>0.37292081094284402</v>
      </c>
      <c r="U84" s="111">
        <f t="shared" si="8"/>
        <v>0.80667661433756144</v>
      </c>
      <c r="V84" s="111">
        <f t="shared" si="9"/>
        <v>0.55200000000000005</v>
      </c>
    </row>
    <row r="85" spans="1:22">
      <c r="A85" s="199">
        <v>28</v>
      </c>
      <c r="B85" s="199"/>
      <c r="C85">
        <f>COUNTIF('WetLitterbags placem_collection'!$K$3:$K$222, E85)</f>
        <v>0</v>
      </c>
      <c r="D85" t="str">
        <f t="shared" si="6"/>
        <v>Exclude</v>
      </c>
      <c r="E85" s="199"/>
      <c r="F85">
        <f>COUNTIF('WetLitterbags placem_collection'!$M$3:$M$222, H85)</f>
        <v>0</v>
      </c>
      <c r="G85" t="str">
        <f t="shared" si="10"/>
        <v>Exclude</v>
      </c>
      <c r="H85" t="s">
        <v>969</v>
      </c>
      <c r="I85">
        <f>IFERROR(INDEX('Green_rooibos initial weight'!$C$5:$C$1749,MATCH(H85, 'Green_rooibos initial weight'!$A$5:$A$1749,0)),"")</f>
        <v>2.1520000000000001</v>
      </c>
      <c r="K85">
        <f t="shared" si="11"/>
        <v>2.1520000000000001</v>
      </c>
      <c r="M85">
        <f>IFERROR(INDEX('Both teabags AfterWet'!$D$1:$D$839,MATCH(H85,'Both teabags AfterWet'!$B$1:$B$839,0)),"")</f>
        <v>1.4665999999999999</v>
      </c>
      <c r="O85">
        <v>1.2393000000000001</v>
      </c>
      <c r="Q85" s="202">
        <v>4.6569854782171465</v>
      </c>
      <c r="R85" s="202"/>
      <c r="S85">
        <f t="shared" si="7"/>
        <v>1.1815859789684549</v>
      </c>
      <c r="U85" s="111">
        <f t="shared" si="8"/>
        <v>0.45093588337897084</v>
      </c>
      <c r="V85" s="111">
        <f t="shared" si="9"/>
        <v>0.55200000000000005</v>
      </c>
    </row>
    <row r="86" spans="1:22">
      <c r="A86" s="199">
        <v>28</v>
      </c>
      <c r="B86" s="199"/>
      <c r="C86">
        <f>COUNTIF('WetLitterbags placem_collection'!$K$3:$K$222, E86)</f>
        <v>0</v>
      </c>
      <c r="D86" t="str">
        <f t="shared" si="6"/>
        <v>Exclude</v>
      </c>
      <c r="E86" s="199"/>
      <c r="F86">
        <f>COUNTIF('WetLitterbags placem_collection'!$M$3:$M$222, H86)</f>
        <v>1</v>
      </c>
      <c r="G86" t="str">
        <f t="shared" si="10"/>
        <v>Open</v>
      </c>
      <c r="H86" t="s">
        <v>705</v>
      </c>
      <c r="I86">
        <f>IFERROR(INDEX('Green_rooibos initial weight'!$C$5:$C$1749,MATCH(H86, 'Green_rooibos initial weight'!$A$5:$A$1749,0)),"")</f>
        <v>2.2240000000000002</v>
      </c>
      <c r="K86">
        <f t="shared" si="11"/>
        <v>2.2240000000000002</v>
      </c>
      <c r="M86">
        <f>IFERROR(INDEX('Both teabags AfterWet'!$D$1:$D$839,MATCH(H86,'Both teabags AfterWet'!$B$1:$B$839,0)),"")</f>
        <v>1.5295000000000001</v>
      </c>
      <c r="O86">
        <v>1.2867</v>
      </c>
      <c r="Q86" s="202">
        <v>4.1749502982106899</v>
      </c>
      <c r="R86" s="202"/>
      <c r="S86">
        <f t="shared" si="7"/>
        <v>1.2329809145129229</v>
      </c>
      <c r="U86" s="111">
        <f t="shared" si="8"/>
        <v>0.44560210678375778</v>
      </c>
      <c r="V86" s="111">
        <f t="shared" si="9"/>
        <v>0.55200000000000005</v>
      </c>
    </row>
    <row r="87" spans="1:22">
      <c r="A87" s="199">
        <v>29</v>
      </c>
      <c r="B87" s="199"/>
      <c r="C87">
        <f>COUNTIF('WetLitterbags placem_collection'!$K$3:$K$222, E87)</f>
        <v>0</v>
      </c>
      <c r="D87" t="str">
        <f t="shared" si="6"/>
        <v>Exclude</v>
      </c>
      <c r="E87" t="s">
        <v>1705</v>
      </c>
      <c r="F87">
        <f>COUNTIF('WetLitterbags placem_collection'!$M$3:$M$222, H87)</f>
        <v>0</v>
      </c>
      <c r="G87" t="str">
        <f t="shared" si="10"/>
        <v>Exclude</v>
      </c>
      <c r="I87">
        <f>IFERROR(INDEX('Green_rooibos initial weight'!$C$5:$C$1749,MATCH(E87, 'Green_rooibos initial weight'!$A$5:$A$1749,0)),"")</f>
        <v>2.012</v>
      </c>
      <c r="K87">
        <f t="shared" si="11"/>
        <v>2.012</v>
      </c>
      <c r="M87">
        <f>IFERROR(INDEX('Both teabags AfterWet'!$D$1:$D$839,MATCH(E87,'Both teabags AfterWet'!$B$1:$B$839,0)),"")</f>
        <v>0.64829999999999999</v>
      </c>
      <c r="O87">
        <v>0.45800000000000002</v>
      </c>
      <c r="Q87" s="202">
        <v>9.5937347038662821</v>
      </c>
      <c r="R87" s="202"/>
      <c r="S87">
        <f t="shared" si="7"/>
        <v>0.41406069505629245</v>
      </c>
      <c r="U87" s="111">
        <f t="shared" si="8"/>
        <v>0.79420442591635565</v>
      </c>
      <c r="V87" s="111">
        <f t="shared" si="9"/>
        <v>0.55200000000000005</v>
      </c>
    </row>
    <row r="88" spans="1:22">
      <c r="A88" s="199">
        <v>29</v>
      </c>
      <c r="B88" s="199"/>
      <c r="C88">
        <f>COUNTIF('WetLitterbags placem_collection'!$K$3:$K$222, E88)</f>
        <v>0</v>
      </c>
      <c r="D88" t="str">
        <f t="shared" si="6"/>
        <v>Exclude</v>
      </c>
      <c r="E88" s="199"/>
      <c r="F88">
        <f>COUNTIF('WetLitterbags placem_collection'!$M$3:$M$222, H88)</f>
        <v>0</v>
      </c>
      <c r="G88" t="str">
        <f t="shared" si="10"/>
        <v>Exclude</v>
      </c>
      <c r="H88" t="s">
        <v>792</v>
      </c>
      <c r="I88">
        <f>IFERROR(INDEX('Green_rooibos initial weight'!$C$5:$C$1749,MATCH(H88, 'Green_rooibos initial weight'!$A$5:$A$1749,0)),"")</f>
        <v>2.2469999999999999</v>
      </c>
      <c r="K88">
        <f t="shared" si="11"/>
        <v>2.2469999999999999</v>
      </c>
      <c r="M88" t="str">
        <f>IFERROR(INDEX('Both teabags AfterWet'!$D$1:$D$839,MATCH(H88,'Both teabags AfterWet'!$B$1:$B$839,0)),"")</f>
        <v/>
      </c>
      <c r="O88">
        <v>1.2602</v>
      </c>
      <c r="Q88" s="202">
        <v>3.0821917808218364</v>
      </c>
      <c r="R88" s="202"/>
      <c r="S88">
        <f t="shared" si="7"/>
        <v>1.2213582191780832</v>
      </c>
      <c r="U88" s="111">
        <f t="shared" si="8"/>
        <v>0.4564493906639594</v>
      </c>
      <c r="V88" s="111">
        <f t="shared" si="9"/>
        <v>0.55200000000000005</v>
      </c>
    </row>
    <row r="89" spans="1:22">
      <c r="A89" s="199">
        <v>29</v>
      </c>
      <c r="B89" s="199"/>
      <c r="C89">
        <f>COUNTIF('WetLitterbags placem_collection'!$K$3:$K$222, E89)</f>
        <v>0</v>
      </c>
      <c r="D89" t="str">
        <f t="shared" si="6"/>
        <v>Exclude</v>
      </c>
      <c r="E89" s="199"/>
      <c r="F89">
        <f>COUNTIF('WetLitterbags placem_collection'!$M$3:$M$222, H89)</f>
        <v>1</v>
      </c>
      <c r="G89" t="str">
        <f t="shared" si="10"/>
        <v>Open</v>
      </c>
      <c r="H89" t="s">
        <v>755</v>
      </c>
      <c r="I89">
        <f>IFERROR(INDEX('Green_rooibos initial weight'!$C$5:$C$1749,MATCH(H89, 'Green_rooibos initial weight'!$A$5:$A$1749,0)),"")</f>
        <v>2.2309999999999999</v>
      </c>
      <c r="K89">
        <f t="shared" si="11"/>
        <v>2.2309999999999999</v>
      </c>
      <c r="M89">
        <f>IFERROR(INDEX('Both teabags AfterWet'!$D$1:$D$839,MATCH(H89,'Both teabags AfterWet'!$B$1:$B$839,0)),"")</f>
        <v>1.5941000000000001</v>
      </c>
      <c r="O89">
        <v>1.3573</v>
      </c>
      <c r="Q89" s="202">
        <v>10.99756690997477</v>
      </c>
      <c r="R89" s="202"/>
      <c r="S89">
        <f t="shared" si="7"/>
        <v>1.2080300243309123</v>
      </c>
      <c r="U89" s="111">
        <f t="shared" si="8"/>
        <v>0.45852531406055019</v>
      </c>
      <c r="V89" s="111">
        <f t="shared" si="9"/>
        <v>0.55200000000000005</v>
      </c>
    </row>
    <row r="90" spans="1:22">
      <c r="A90">
        <v>30</v>
      </c>
      <c r="C90">
        <f>COUNTIF('WetLitterbags placem_collection'!$K$3:$K$222, E90)</f>
        <v>0</v>
      </c>
      <c r="D90" t="str">
        <f t="shared" si="6"/>
        <v>Exclude</v>
      </c>
      <c r="E90" t="s">
        <v>1550</v>
      </c>
      <c r="F90">
        <f>COUNTIF('WetLitterbags placem_collection'!$M$3:$M$222, H90)</f>
        <v>0</v>
      </c>
      <c r="G90" t="str">
        <f t="shared" si="10"/>
        <v>Exclude</v>
      </c>
      <c r="I90">
        <f>IFERROR(INDEX('Green_rooibos initial weight'!$C$5:$C$1749,MATCH(E90, 'Green_rooibos initial weight'!$A$5:$A$1749,0)),"")</f>
        <v>2.0830000000000002</v>
      </c>
      <c r="K90">
        <f t="shared" si="11"/>
        <v>2.0830000000000002</v>
      </c>
      <c r="M90">
        <f>IFERROR(INDEX('Both teabags AfterWet'!$D$1:$D$839,MATCH(E90,'Both teabags AfterWet'!$B$1:$B$839,0)),"")</f>
        <v>0.61909999999999998</v>
      </c>
      <c r="O90">
        <v>0.42280000000000001</v>
      </c>
      <c r="Q90" s="202">
        <v>10.952848722986133</v>
      </c>
      <c r="R90" s="202"/>
      <c r="S90">
        <f t="shared" si="7"/>
        <v>0.37649135559921465</v>
      </c>
      <c r="U90" s="111">
        <f t="shared" si="8"/>
        <v>0.81925523014920087</v>
      </c>
      <c r="V90" s="111">
        <f t="shared" si="9"/>
        <v>0.55200000000000005</v>
      </c>
    </row>
    <row r="91" spans="1:22">
      <c r="A91" s="199">
        <v>30</v>
      </c>
      <c r="B91" s="199"/>
      <c r="C91">
        <f>COUNTIF('WetLitterbags placem_collection'!$K$3:$K$222, E91)</f>
        <v>0</v>
      </c>
      <c r="D91" t="str">
        <f t="shared" si="6"/>
        <v>Exclude</v>
      </c>
      <c r="E91" s="199"/>
      <c r="F91">
        <f>COUNTIF('WetLitterbags placem_collection'!$M$3:$M$222, H91)</f>
        <v>0</v>
      </c>
      <c r="G91" t="str">
        <f t="shared" si="10"/>
        <v>Exclude</v>
      </c>
      <c r="H91" t="s">
        <v>845</v>
      </c>
      <c r="I91">
        <f>IFERROR(INDEX('Green_rooibos initial weight'!$C$5:$C$1749,MATCH(H91, 'Green_rooibos initial weight'!$A$5:$A$1749,0)),"")</f>
        <v>2.226</v>
      </c>
      <c r="K91">
        <f t="shared" si="11"/>
        <v>2.226</v>
      </c>
      <c r="M91">
        <f>IFERROR(INDEX('Both teabags AfterWet'!$D$1:$D$839,MATCH(H91,'Both teabags AfterWet'!$B$1:$B$839,0)),"")</f>
        <v>1.3653</v>
      </c>
      <c r="O91">
        <v>1.1567000000000001</v>
      </c>
      <c r="Q91" s="202">
        <v>3.9301310043674835</v>
      </c>
      <c r="R91" s="202"/>
      <c r="S91">
        <f t="shared" si="7"/>
        <v>1.1112401746724814</v>
      </c>
      <c r="U91" s="111">
        <f t="shared" si="8"/>
        <v>0.50079057741577659</v>
      </c>
      <c r="V91" s="111">
        <f t="shared" si="9"/>
        <v>0.55200000000000005</v>
      </c>
    </row>
    <row r="92" spans="1:22">
      <c r="A92" s="199">
        <v>30</v>
      </c>
      <c r="B92" s="199"/>
      <c r="C92">
        <f>COUNTIF('WetLitterbags placem_collection'!$K$3:$K$222, E92)</f>
        <v>0</v>
      </c>
      <c r="D92" t="str">
        <f t="shared" si="6"/>
        <v>Exclude</v>
      </c>
      <c r="E92" s="199"/>
      <c r="F92">
        <f>COUNTIF('WetLitterbags placem_collection'!$M$3:$M$222, H92)</f>
        <v>1</v>
      </c>
      <c r="G92" t="str">
        <f t="shared" si="10"/>
        <v>Open</v>
      </c>
      <c r="H92" t="s">
        <v>634</v>
      </c>
      <c r="I92">
        <f>IFERROR(INDEX('Green_rooibos initial weight'!$C$5:$C$1749,MATCH(H92, 'Green_rooibos initial weight'!$A$5:$A$1749,0)),"")</f>
        <v>2.1920000000000002</v>
      </c>
      <c r="K92">
        <f t="shared" si="11"/>
        <v>2.1920000000000002</v>
      </c>
      <c r="M92">
        <f>IFERROR(INDEX('Both teabags AfterWet'!$D$1:$D$839,MATCH(H92,'Both teabags AfterWet'!$B$1:$B$839,0)),"")</f>
        <v>1.3523000000000001</v>
      </c>
      <c r="O92">
        <v>1.1287</v>
      </c>
      <c r="Q92" s="202">
        <v>4.821073558648326</v>
      </c>
      <c r="R92" s="202"/>
      <c r="S92">
        <f t="shared" si="7"/>
        <v>1.0742845427435364</v>
      </c>
      <c r="U92" s="111">
        <f t="shared" si="8"/>
        <v>0.50990668670459116</v>
      </c>
      <c r="V92" s="111">
        <f t="shared" si="9"/>
        <v>0.55200000000000005</v>
      </c>
    </row>
    <row r="93" spans="1:22">
      <c r="A93" s="199">
        <v>31</v>
      </c>
      <c r="B93" s="199"/>
      <c r="C93">
        <f>COUNTIF('WetLitterbags placem_collection'!$K$3:$K$222, E93)</f>
        <v>0</v>
      </c>
      <c r="D93" t="str">
        <f t="shared" si="6"/>
        <v>Exclude</v>
      </c>
      <c r="E93" t="s">
        <v>1529</v>
      </c>
      <c r="F93">
        <f>COUNTIF('WetLitterbags placem_collection'!$M$3:$M$222, H93)</f>
        <v>0</v>
      </c>
      <c r="G93" t="str">
        <f t="shared" si="10"/>
        <v>Exclude</v>
      </c>
      <c r="I93">
        <f>IFERROR(INDEX('Green_rooibos initial weight'!$C$5:$C$1749,MATCH(E93, 'Green_rooibos initial weight'!$A$5:$A$1749,0)),"")</f>
        <v>2.1709999999999998</v>
      </c>
      <c r="K93">
        <f t="shared" si="11"/>
        <v>2.1709999999999998</v>
      </c>
      <c r="M93">
        <f>IFERROR(INDEX('Both teabags AfterWet'!$D$1:$D$839,MATCH(E93,'Both teabags AfterWet'!$B$1:$B$839,0)),"")</f>
        <v>0.71479999999999999</v>
      </c>
      <c r="O93">
        <v>0.50560000000000005</v>
      </c>
      <c r="Q93" s="202">
        <v>14.161008729389133</v>
      </c>
      <c r="R93" s="202"/>
      <c r="S93">
        <f t="shared" si="7"/>
        <v>0.4340019398642086</v>
      </c>
      <c r="U93" s="111">
        <f t="shared" si="8"/>
        <v>0.80009122991054415</v>
      </c>
      <c r="V93" s="111">
        <f t="shared" si="9"/>
        <v>0.55200000000000005</v>
      </c>
    </row>
    <row r="94" spans="1:22">
      <c r="A94" s="199">
        <v>31</v>
      </c>
      <c r="B94" s="199"/>
      <c r="C94">
        <f>COUNTIF('WetLitterbags placem_collection'!$K$3:$K$222, E94)</f>
        <v>0</v>
      </c>
      <c r="D94" t="str">
        <f t="shared" si="6"/>
        <v>Exclude</v>
      </c>
      <c r="E94" s="199"/>
      <c r="F94">
        <f>COUNTIF('WetLitterbags placem_collection'!$M$3:$M$222, H94)</f>
        <v>1</v>
      </c>
      <c r="G94" t="str">
        <f t="shared" si="10"/>
        <v>Open</v>
      </c>
      <c r="H94" t="s">
        <v>1000</v>
      </c>
      <c r="I94">
        <f>IFERROR(INDEX('Green_rooibos initial weight'!$C$5:$C$1749,MATCH(H94, 'Green_rooibos initial weight'!$A$5:$A$1749,0)),"")</f>
        <v>2.2029999999999998</v>
      </c>
      <c r="K94">
        <f t="shared" si="11"/>
        <v>2.2029999999999998</v>
      </c>
      <c r="M94">
        <f>IFERROR(INDEX('Both teabags AfterWet'!$D$1:$D$839,MATCH(H94,'Both teabags AfterWet'!$B$1:$B$839,0)),"")</f>
        <v>1.3197000000000001</v>
      </c>
      <c r="O94">
        <v>1.0949</v>
      </c>
      <c r="Q94" s="202">
        <v>5.5501460564756266</v>
      </c>
      <c r="R94" s="202"/>
      <c r="S94">
        <f t="shared" si="7"/>
        <v>1.0341314508276485</v>
      </c>
      <c r="U94" s="111">
        <f t="shared" si="8"/>
        <v>0.53058036730474423</v>
      </c>
      <c r="V94" s="111">
        <f t="shared" si="9"/>
        <v>0.55200000000000005</v>
      </c>
    </row>
    <row r="95" spans="1:22">
      <c r="A95" s="199">
        <v>31</v>
      </c>
      <c r="B95" s="199"/>
      <c r="C95">
        <f>COUNTIF('WetLitterbags placem_collection'!$K$3:$K$222, E95)</f>
        <v>0</v>
      </c>
      <c r="D95" t="str">
        <f t="shared" si="6"/>
        <v>Exclude</v>
      </c>
      <c r="E95" s="199"/>
      <c r="F95">
        <f>COUNTIF('WetLitterbags placem_collection'!$M$3:$M$222, H95)</f>
        <v>0</v>
      </c>
      <c r="G95" t="str">
        <f t="shared" si="10"/>
        <v>Exclude</v>
      </c>
      <c r="H95" t="s">
        <v>818</v>
      </c>
      <c r="I95">
        <f>IFERROR(INDEX('Green_rooibos initial weight'!$C$5:$C$1749,MATCH(H95, 'Green_rooibos initial weight'!$A$5:$A$1749,0)),"")</f>
        <v>2.1949999999999998</v>
      </c>
      <c r="K95">
        <f t="shared" si="11"/>
        <v>2.1949999999999998</v>
      </c>
      <c r="M95">
        <f>IFERROR(INDEX('Both teabags AfterWet'!$D$1:$D$839,MATCH(H95,'Both teabags AfterWet'!$B$1:$B$839,0)),"")</f>
        <v>1.425</v>
      </c>
      <c r="O95">
        <v>1.2133</v>
      </c>
      <c r="Q95" s="202">
        <v>20.058139534884134</v>
      </c>
      <c r="R95" s="202"/>
      <c r="S95">
        <f t="shared" si="7"/>
        <v>0.9699345930232508</v>
      </c>
      <c r="U95" s="111">
        <f t="shared" si="8"/>
        <v>0.55811635853154851</v>
      </c>
      <c r="V95" s="111">
        <f t="shared" si="9"/>
        <v>0.55200000000000005</v>
      </c>
    </row>
    <row r="96" spans="1:22">
      <c r="A96" s="199">
        <v>32</v>
      </c>
      <c r="B96" s="199"/>
      <c r="C96">
        <f>COUNTIF('WetLitterbags placem_collection'!$K$3:$K$222, E96)</f>
        <v>0</v>
      </c>
      <c r="D96" t="str">
        <f t="shared" si="6"/>
        <v>Exclude</v>
      </c>
      <c r="E96" t="s">
        <v>1849</v>
      </c>
      <c r="F96">
        <f>COUNTIF('WetLitterbags placem_collection'!$M$3:$M$222, H96)</f>
        <v>0</v>
      </c>
      <c r="G96" t="str">
        <f t="shared" si="10"/>
        <v>Exclude</v>
      </c>
      <c r="I96">
        <f>IFERROR(INDEX('Green_rooibos initial weight'!$C$5:$C$1749,MATCH(E96, 'Green_rooibos initial weight'!$A$5:$A$1749,0)),"")</f>
        <v>2.2370000000000001</v>
      </c>
      <c r="K96">
        <f t="shared" si="11"/>
        <v>2.2370000000000001</v>
      </c>
      <c r="M96">
        <f>IFERROR(INDEX('Both teabags AfterWet'!$D$1:$D$839,MATCH(E96,'Both teabags AfterWet'!$B$1:$B$839,0)),"")</f>
        <v>0.67359999999999998</v>
      </c>
      <c r="O96">
        <v>0.48409999999999997</v>
      </c>
      <c r="Q96" s="202">
        <v>7.292707292707294</v>
      </c>
      <c r="R96" s="202"/>
      <c r="S96">
        <f t="shared" si="7"/>
        <v>0.44879600399600394</v>
      </c>
      <c r="U96" s="111">
        <f t="shared" si="8"/>
        <v>0.79937594814662316</v>
      </c>
      <c r="V96" s="111">
        <f t="shared" si="9"/>
        <v>0.55200000000000005</v>
      </c>
    </row>
    <row r="97" spans="1:22">
      <c r="A97" s="199">
        <v>32</v>
      </c>
      <c r="B97" s="199"/>
      <c r="C97">
        <f>COUNTIF('WetLitterbags placem_collection'!$K$3:$K$222, E97)</f>
        <v>0</v>
      </c>
      <c r="D97" t="str">
        <f t="shared" si="6"/>
        <v>Exclude</v>
      </c>
      <c r="E97" s="199"/>
      <c r="F97">
        <f>COUNTIF('WetLitterbags placem_collection'!$M$3:$M$222, H97)</f>
        <v>0</v>
      </c>
      <c r="G97" t="str">
        <f t="shared" si="10"/>
        <v>Exclude</v>
      </c>
      <c r="H97" t="s">
        <v>985</v>
      </c>
      <c r="I97">
        <f>IFERROR(INDEX('Green_rooibos initial weight'!$C$5:$C$1749,MATCH(H97, 'Green_rooibos initial weight'!$A$5:$A$1749,0)),"")</f>
        <v>2.246</v>
      </c>
      <c r="K97">
        <f t="shared" si="11"/>
        <v>2.246</v>
      </c>
      <c r="M97">
        <f>IFERROR(INDEX('Both teabags AfterWet'!$D$1:$D$839,MATCH(H97,'Both teabags AfterWet'!$B$1:$B$839,0)),"")</f>
        <v>1.2625999999999999</v>
      </c>
      <c r="O97">
        <v>1.0456000000000001</v>
      </c>
      <c r="Q97" s="202">
        <v>5.5555555555557818</v>
      </c>
      <c r="R97" s="202"/>
      <c r="S97">
        <f t="shared" si="7"/>
        <v>0.98751111111110879</v>
      </c>
      <c r="U97" s="111">
        <f t="shared" si="8"/>
        <v>0.56032452755516082</v>
      </c>
      <c r="V97" s="111">
        <f t="shared" si="9"/>
        <v>0.55200000000000005</v>
      </c>
    </row>
    <row r="98" spans="1:22">
      <c r="A98" s="199">
        <v>32</v>
      </c>
      <c r="B98" s="199"/>
      <c r="C98">
        <f>COUNTIF('WetLitterbags placem_collection'!$K$3:$K$222, E98)</f>
        <v>0</v>
      </c>
      <c r="D98" t="str">
        <f t="shared" si="6"/>
        <v>Exclude</v>
      </c>
      <c r="E98" s="199"/>
      <c r="F98">
        <f>COUNTIF('WetLitterbags placem_collection'!$M$3:$M$222, H98)</f>
        <v>1</v>
      </c>
      <c r="G98" t="str">
        <f t="shared" si="10"/>
        <v>Open</v>
      </c>
      <c r="H98" t="s">
        <v>745</v>
      </c>
      <c r="I98">
        <f>IFERROR(INDEX('Green_rooibos initial weight'!$C$5:$C$1749,MATCH(H98, 'Green_rooibos initial weight'!$A$5:$A$1749,0)),"")</f>
        <v>2.14</v>
      </c>
      <c r="K98">
        <f t="shared" si="11"/>
        <v>2.14</v>
      </c>
      <c r="M98">
        <f>IFERROR(INDEX('Both teabags AfterWet'!$D$1:$D$839,MATCH(H98,'Both teabags AfterWet'!$B$1:$B$839,0)),"")</f>
        <v>1.3464</v>
      </c>
      <c r="O98">
        <v>1.0985</v>
      </c>
      <c r="Q98" s="202">
        <v>7.5764934434188538</v>
      </c>
      <c r="R98" s="202"/>
      <c r="S98">
        <f t="shared" si="7"/>
        <v>1.015272219524044</v>
      </c>
      <c r="U98" s="111">
        <f t="shared" si="8"/>
        <v>0.52557372919437206</v>
      </c>
      <c r="V98" s="111">
        <f t="shared" si="9"/>
        <v>0.55200000000000005</v>
      </c>
    </row>
    <row r="99" spans="1:22">
      <c r="A99">
        <v>33</v>
      </c>
      <c r="C99">
        <f>COUNTIF('WetLitterbags placem_collection'!$K$3:$K$222, E99)</f>
        <v>0</v>
      </c>
      <c r="D99" t="str">
        <f t="shared" si="6"/>
        <v>Exclude</v>
      </c>
      <c r="E99" s="1" t="s">
        <v>1494</v>
      </c>
      <c r="F99">
        <f>COUNTIF('WetLitterbags placem_collection'!$M$3:$M$222, H99)</f>
        <v>0</v>
      </c>
      <c r="G99" t="str">
        <f t="shared" si="10"/>
        <v>Exclude</v>
      </c>
      <c r="I99">
        <f>IFERROR(INDEX('Green_rooibos initial weight'!$C$5:$C$1749,MATCH(E99, 'Green_rooibos initial weight'!$A$5:$A$1749,0)),"")</f>
        <v>2.0329999999999999</v>
      </c>
      <c r="K99">
        <f t="shared" si="11"/>
        <v>2.0329999999999999</v>
      </c>
      <c r="M99" t="str">
        <f>IFERROR(INDEX('Both teabags AfterWet'!$D$1:$D$839,MATCH(E99,'Both teabags AfterWet'!$B$1:$B$839,0)),"")</f>
        <v/>
      </c>
      <c r="O99" s="1">
        <v>0.43240000000000001</v>
      </c>
      <c r="P99" s="1"/>
      <c r="Q99" s="202">
        <v>10.776075135937448</v>
      </c>
      <c r="R99" s="202"/>
      <c r="S99">
        <f t="shared" si="7"/>
        <v>0.38580425111220645</v>
      </c>
      <c r="U99" s="111">
        <f t="shared" si="8"/>
        <v>0.81022909438651913</v>
      </c>
      <c r="V99" s="111">
        <f t="shared" si="9"/>
        <v>0.55200000000000005</v>
      </c>
    </row>
    <row r="100" spans="1:22">
      <c r="A100">
        <v>33</v>
      </c>
      <c r="C100">
        <f>COUNTIF('WetLitterbags placem_collection'!$K$3:$K$222, E100)</f>
        <v>0</v>
      </c>
      <c r="D100" t="str">
        <f t="shared" si="6"/>
        <v>Exclude</v>
      </c>
      <c r="F100">
        <f>COUNTIF('WetLitterbags placem_collection'!$M$3:$M$222, H100)</f>
        <v>0</v>
      </c>
      <c r="G100" t="str">
        <f t="shared" si="10"/>
        <v>Exclude</v>
      </c>
      <c r="H100" s="1" t="s">
        <v>689</v>
      </c>
      <c r="I100">
        <f>IFERROR(INDEX('Green_rooibos initial weight'!$C$5:$C$1749,MATCH(H100, 'Green_rooibos initial weight'!$A$5:$A$1749,0)),"")</f>
        <v>2.2320000000000002</v>
      </c>
      <c r="K100">
        <f t="shared" si="11"/>
        <v>2.2320000000000002</v>
      </c>
      <c r="M100">
        <f>IFERROR(INDEX('Both teabags AfterWet'!$D$1:$D$839,MATCH(H100,'Both teabags AfterWet'!$B$1:$B$839,0)),"")</f>
        <v>1.6020000000000001</v>
      </c>
      <c r="O100" s="1">
        <v>1.3465</v>
      </c>
      <c r="P100" s="1"/>
      <c r="Q100" s="202">
        <v>4.5318725099597295</v>
      </c>
      <c r="R100" s="202"/>
      <c r="S100">
        <f t="shared" si="7"/>
        <v>1.2854783366533922</v>
      </c>
      <c r="U100" s="111">
        <f t="shared" si="8"/>
        <v>0.42406884558539781</v>
      </c>
      <c r="V100" s="111">
        <f t="shared" si="9"/>
        <v>0.55200000000000005</v>
      </c>
    </row>
    <row r="101" spans="1:22">
      <c r="A101">
        <v>34</v>
      </c>
      <c r="C101">
        <f>COUNTIF('WetLitterbags placem_collection'!$K$3:$K$222, E101)</f>
        <v>0</v>
      </c>
      <c r="D101" t="str">
        <f t="shared" si="6"/>
        <v>Exclude</v>
      </c>
      <c r="E101" t="s">
        <v>1401</v>
      </c>
      <c r="F101">
        <f>COUNTIF('WetLitterbags placem_collection'!$M$3:$M$222, H101)</f>
        <v>0</v>
      </c>
      <c r="G101" t="str">
        <f t="shared" si="10"/>
        <v>Exclude</v>
      </c>
      <c r="I101">
        <f>IFERROR(INDEX('Green_rooibos initial weight'!$C$5:$C$1749,MATCH(E101, 'Green_rooibos initial weight'!$A$5:$A$1749,0)),"")</f>
        <v>2.1379999999999999</v>
      </c>
      <c r="K101">
        <f t="shared" si="11"/>
        <v>2.1379999999999999</v>
      </c>
      <c r="M101">
        <f>IFERROR(INDEX('Both teabags AfterWet'!$D$1:$D$839,MATCH(E101,'Both teabags AfterWet'!$B$1:$B$839,0)),"")</f>
        <v>0.80259999999999998</v>
      </c>
      <c r="O101">
        <v>0.58889999999999998</v>
      </c>
      <c r="Q101" s="202">
        <v>11.012345679011846</v>
      </c>
      <c r="R101" s="202"/>
      <c r="S101">
        <f t="shared" si="7"/>
        <v>0.52404829629629923</v>
      </c>
      <c r="U101" s="111">
        <f t="shared" si="8"/>
        <v>0.75488854242455594</v>
      </c>
      <c r="V101" s="111">
        <f t="shared" si="9"/>
        <v>0.55200000000000005</v>
      </c>
    </row>
    <row r="102" spans="1:22">
      <c r="A102">
        <v>34</v>
      </c>
      <c r="C102">
        <f>COUNTIF('WetLitterbags placem_collection'!$K$3:$K$222, E102)</f>
        <v>0</v>
      </c>
      <c r="D102" t="str">
        <f t="shared" si="6"/>
        <v>Exclude</v>
      </c>
      <c r="F102">
        <f>COUNTIF('WetLitterbags placem_collection'!$M$3:$M$222, H102)</f>
        <v>0</v>
      </c>
      <c r="G102" t="str">
        <f t="shared" si="10"/>
        <v>Exclude</v>
      </c>
      <c r="H102" t="s">
        <v>1117</v>
      </c>
      <c r="I102">
        <f>IFERROR(INDEX('Green_rooibos initial weight'!$C$5:$C$1749,MATCH(H102, 'Green_rooibos initial weight'!$A$5:$A$1749,0)),"")</f>
        <v>2.14</v>
      </c>
      <c r="K102">
        <f t="shared" si="11"/>
        <v>2.14</v>
      </c>
      <c r="M102">
        <f>IFERROR(INDEX('Both teabags AfterWet'!$D$1:$D$839,MATCH(H102,'Both teabags AfterWet'!$B$1:$B$839,0)),"")</f>
        <v>1.4662999999999999</v>
      </c>
      <c r="O102">
        <v>1.2261</v>
      </c>
      <c r="Q102" s="202">
        <v>7.4839980305272942</v>
      </c>
      <c r="R102" s="202"/>
      <c r="S102">
        <f t="shared" si="7"/>
        <v>1.1343387001477048</v>
      </c>
      <c r="U102" s="111">
        <f t="shared" si="8"/>
        <v>0.46993518684686697</v>
      </c>
      <c r="V102" s="111">
        <f t="shared" si="9"/>
        <v>0.55200000000000005</v>
      </c>
    </row>
    <row r="103" spans="1:22">
      <c r="A103" s="1">
        <v>35</v>
      </c>
      <c r="B103" s="1"/>
      <c r="C103">
        <f>COUNTIF('WetLitterbags placem_collection'!$K$3:$K$222, E103)</f>
        <v>0</v>
      </c>
      <c r="D103" t="str">
        <f t="shared" si="6"/>
        <v>Exclude</v>
      </c>
      <c r="E103" s="1" t="s">
        <v>1318</v>
      </c>
      <c r="F103">
        <f>COUNTIF('WetLitterbags placem_collection'!$M$3:$M$222, H103)</f>
        <v>0</v>
      </c>
      <c r="G103" t="str">
        <f t="shared" si="10"/>
        <v>Exclude</v>
      </c>
      <c r="I103">
        <f>IFERROR(INDEX('Green_rooibos initial weight'!$C$5:$C$1749,MATCH(E103, 'Green_rooibos initial weight'!$A$5:$A$1749,0)),"")</f>
        <v>2.0880000000000001</v>
      </c>
      <c r="K103">
        <f t="shared" si="11"/>
        <v>2.0880000000000001</v>
      </c>
      <c r="M103">
        <f>IFERROR(INDEX('Both teabags AfterWet'!$D$1:$D$839,MATCH(E103,'Both teabags AfterWet'!$B$1:$B$839,0)),"")</f>
        <v>0.71699999999999997</v>
      </c>
      <c r="O103" s="201">
        <v>0.52159999999999995</v>
      </c>
      <c r="P103" s="201"/>
      <c r="Q103" s="202">
        <v>10.182896688086906</v>
      </c>
      <c r="R103" s="202"/>
      <c r="S103">
        <f t="shared" si="7"/>
        <v>0.46848601087493863</v>
      </c>
      <c r="U103" s="111">
        <f t="shared" si="8"/>
        <v>0.77562930513652362</v>
      </c>
      <c r="V103" s="111">
        <f t="shared" si="9"/>
        <v>0.55200000000000005</v>
      </c>
    </row>
    <row r="104" spans="1:22">
      <c r="A104" s="1">
        <v>35</v>
      </c>
      <c r="B104" s="1"/>
      <c r="C104">
        <f>COUNTIF('WetLitterbags placem_collection'!$K$3:$K$222, E104)</f>
        <v>0</v>
      </c>
      <c r="D104" t="str">
        <f t="shared" si="6"/>
        <v>Exclude</v>
      </c>
      <c r="E104" s="1"/>
      <c r="F104">
        <f>COUNTIF('WetLitterbags placem_collection'!$M$3:$M$222, H104)</f>
        <v>1</v>
      </c>
      <c r="G104" t="str">
        <f t="shared" si="10"/>
        <v>Open</v>
      </c>
      <c r="H104" s="1" t="s">
        <v>1077</v>
      </c>
      <c r="I104">
        <f>IFERROR(INDEX('Green_rooibos initial weight'!$C$5:$C$1749,MATCH(H104, 'Green_rooibos initial weight'!$A$5:$A$1749,0)),"")</f>
        <v>2.2879999999999998</v>
      </c>
      <c r="K104">
        <f t="shared" si="11"/>
        <v>2.2879999999999998</v>
      </c>
      <c r="M104">
        <f>IFERROR(INDEX('Both teabags AfterWet'!$D$1:$D$839,MATCH(H104,'Both teabags AfterWet'!$B$1:$B$839,0)),"")</f>
        <v>1.615</v>
      </c>
      <c r="O104" s="201">
        <v>1.3553999999999999</v>
      </c>
      <c r="P104" s="201"/>
      <c r="Q104" s="202">
        <v>5.3045186640471123</v>
      </c>
      <c r="R104" s="202"/>
      <c r="S104">
        <f t="shared" si="7"/>
        <v>1.2835025540275053</v>
      </c>
      <c r="U104" s="111">
        <f t="shared" si="8"/>
        <v>0.43902860400895738</v>
      </c>
      <c r="V104" s="111">
        <f t="shared" si="9"/>
        <v>0.55200000000000005</v>
      </c>
    </row>
    <row r="105" spans="1:22">
      <c r="A105" s="1">
        <v>35</v>
      </c>
      <c r="B105" s="1"/>
      <c r="C105">
        <f>COUNTIF('WetLitterbags placem_collection'!$K$3:$K$222, E105)</f>
        <v>0</v>
      </c>
      <c r="D105" t="str">
        <f t="shared" si="6"/>
        <v>Exclude</v>
      </c>
      <c r="E105" s="1"/>
      <c r="F105">
        <f>COUNTIF('WetLitterbags placem_collection'!$M$3:$M$222, H105)</f>
        <v>0</v>
      </c>
      <c r="G105" t="str">
        <f t="shared" si="10"/>
        <v>Exclude</v>
      </c>
      <c r="H105" s="1" t="s">
        <v>1072</v>
      </c>
      <c r="I105">
        <f>IFERROR(INDEX('Green_rooibos initial weight'!$C$5:$C$1749,MATCH(H105, 'Green_rooibos initial weight'!$A$5:$A$1749,0)),"")</f>
        <v>2.2149999999999999</v>
      </c>
      <c r="K105">
        <f t="shared" si="11"/>
        <v>2.2149999999999999</v>
      </c>
      <c r="M105">
        <f>IFERROR(INDEX('Both teabags AfterWet'!$D$1:$D$839,MATCH(H105,'Both teabags AfterWet'!$B$1:$B$839,0)),"")</f>
        <v>1.498</v>
      </c>
      <c r="O105" s="201">
        <v>1.2358</v>
      </c>
      <c r="P105" s="201"/>
      <c r="Q105" s="202">
        <v>7.3362875430821557</v>
      </c>
      <c r="R105" s="202"/>
      <c r="S105">
        <f t="shared" si="7"/>
        <v>1.1451381585425908</v>
      </c>
      <c r="U105" s="111">
        <f t="shared" si="8"/>
        <v>0.48300760336677617</v>
      </c>
      <c r="V105" s="111">
        <f t="shared" si="9"/>
        <v>0.55200000000000005</v>
      </c>
    </row>
    <row r="106" spans="1:22">
      <c r="A106" s="1">
        <v>36</v>
      </c>
      <c r="B106" s="1"/>
      <c r="C106">
        <f>COUNTIF('WetLitterbags placem_collection'!$K$3:$K$222, E106)</f>
        <v>0</v>
      </c>
      <c r="D106" t="str">
        <f t="shared" si="6"/>
        <v>Exclude</v>
      </c>
      <c r="E106" s="200" t="s">
        <v>1500</v>
      </c>
      <c r="F106">
        <f>COUNTIF('WetLitterbags placem_collection'!$M$3:$M$222, H106)</f>
        <v>0</v>
      </c>
      <c r="G106" t="str">
        <f t="shared" si="10"/>
        <v>Exclude</v>
      </c>
      <c r="I106">
        <f>IFERROR(INDEX('Green_rooibos initial weight'!$C$5:$C$1749,MATCH(E106, 'Green_rooibos initial weight'!$A$5:$A$1749,0)),"")</f>
        <v>2.097</v>
      </c>
      <c r="K106">
        <f t="shared" si="11"/>
        <v>2.097</v>
      </c>
      <c r="M106">
        <f>IFERROR(INDEX('Both teabags AfterWet'!$D$1:$D$839,MATCH(E106,'Both teabags AfterWet'!$B$1:$B$839,0)),"")</f>
        <v>0.72199999999999998</v>
      </c>
      <c r="O106" s="201">
        <v>0.51780000000000004</v>
      </c>
      <c r="P106" s="201"/>
      <c r="Q106" s="202">
        <v>6.3737324963780466</v>
      </c>
      <c r="R106" s="202"/>
      <c r="S106">
        <f t="shared" si="7"/>
        <v>0.4847968131337545</v>
      </c>
      <c r="U106" s="111">
        <f t="shared" si="8"/>
        <v>0.7688141091398405</v>
      </c>
      <c r="V106" s="111">
        <f t="shared" si="9"/>
        <v>0.55200000000000005</v>
      </c>
    </row>
    <row r="107" spans="1:22">
      <c r="A107" s="1">
        <v>36</v>
      </c>
      <c r="B107" s="1"/>
      <c r="C107">
        <f>COUNTIF('WetLitterbags placem_collection'!$K$3:$K$222, E107)</f>
        <v>0</v>
      </c>
      <c r="D107" t="str">
        <f t="shared" si="6"/>
        <v>Exclude</v>
      </c>
      <c r="E107" s="1"/>
      <c r="F107">
        <f>COUNTIF('WetLitterbags placem_collection'!$M$3:$M$222, H107)</f>
        <v>1</v>
      </c>
      <c r="G107" t="str">
        <f t="shared" si="10"/>
        <v>Open</v>
      </c>
      <c r="H107" s="200" t="s">
        <v>1015</v>
      </c>
      <c r="I107">
        <f>IFERROR(INDEX('Green_rooibos initial weight'!$C$5:$C$1749,MATCH(H107, 'Green_rooibos initial weight'!$A$5:$A$1749,0)),"")</f>
        <v>2.2400000000000002</v>
      </c>
      <c r="K107">
        <f t="shared" si="11"/>
        <v>2.2400000000000002</v>
      </c>
      <c r="M107">
        <f>IFERROR(INDEX('Both teabags AfterWet'!$D$1:$D$839,MATCH(H107,'Both teabags AfterWet'!$B$1:$B$839,0)),"")</f>
        <v>1.6180000000000001</v>
      </c>
      <c r="O107" s="1">
        <v>1.3523000000000001</v>
      </c>
      <c r="P107" s="1"/>
      <c r="Q107" s="202">
        <v>3.2897919690366213</v>
      </c>
      <c r="R107" s="202"/>
      <c r="S107">
        <f t="shared" si="7"/>
        <v>1.3078121432027179</v>
      </c>
      <c r="U107" s="111">
        <f t="shared" si="8"/>
        <v>0.41615529321307243</v>
      </c>
      <c r="V107" s="111">
        <f t="shared" si="9"/>
        <v>0.55200000000000005</v>
      </c>
    </row>
    <row r="108" spans="1:22">
      <c r="A108" s="1">
        <v>36</v>
      </c>
      <c r="B108" s="1"/>
      <c r="C108">
        <f>COUNTIF('WetLitterbags placem_collection'!$K$3:$K$222, E108)</f>
        <v>0</v>
      </c>
      <c r="D108" t="str">
        <f t="shared" si="6"/>
        <v>Exclude</v>
      </c>
      <c r="E108" s="1"/>
      <c r="F108">
        <f>COUNTIF('WetLitterbags placem_collection'!$M$3:$M$222, H108)</f>
        <v>0</v>
      </c>
      <c r="G108" t="str">
        <f t="shared" si="10"/>
        <v>Exclude</v>
      </c>
      <c r="H108" s="200" t="s">
        <v>1044</v>
      </c>
      <c r="I108">
        <f>IFERROR(INDEX('Green_rooibos initial weight'!$C$5:$C$1749,MATCH(H108, 'Green_rooibos initial weight'!$A$5:$A$1749,0)),"")</f>
        <v>2.2959999999999998</v>
      </c>
      <c r="K108">
        <f t="shared" si="11"/>
        <v>2.2959999999999998</v>
      </c>
      <c r="M108">
        <f>IFERROR(INDEX('Both teabags AfterWet'!$D$1:$D$839,MATCH(H108,'Both teabags AfterWet'!$B$1:$B$839,0)),"")</f>
        <v>1.671</v>
      </c>
      <c r="O108" s="201">
        <v>1.4216</v>
      </c>
      <c r="P108" s="201"/>
      <c r="Q108" s="202">
        <v>2.0873786407763748</v>
      </c>
      <c r="R108" s="202"/>
      <c r="S108">
        <f t="shared" si="7"/>
        <v>1.3919258252427231</v>
      </c>
      <c r="U108" s="111">
        <f t="shared" si="8"/>
        <v>0.39376052907546899</v>
      </c>
      <c r="V108" s="111">
        <f t="shared" si="9"/>
        <v>0.55200000000000005</v>
      </c>
    </row>
    <row r="109" spans="1:22">
      <c r="A109" s="1">
        <v>37</v>
      </c>
      <c r="B109" s="1"/>
      <c r="C109">
        <f>COUNTIF('WetLitterbags placem_collection'!$K$3:$K$222, E109)</f>
        <v>0</v>
      </c>
      <c r="D109" t="str">
        <f t="shared" si="6"/>
        <v>Exclude</v>
      </c>
      <c r="E109" s="1" t="s">
        <v>1522</v>
      </c>
      <c r="F109">
        <f>COUNTIF('WetLitterbags placem_collection'!$M$3:$M$222, H109)</f>
        <v>0</v>
      </c>
      <c r="G109" t="str">
        <f t="shared" si="10"/>
        <v>Exclude</v>
      </c>
      <c r="I109">
        <f>IFERROR(INDEX('Green_rooibos initial weight'!$C$5:$C$1749,MATCH(E109, 'Green_rooibos initial weight'!$A$5:$A$1749,0)),"")</f>
        <v>2.14</v>
      </c>
      <c r="K109">
        <f t="shared" si="11"/>
        <v>2.14</v>
      </c>
      <c r="M109">
        <f>IFERROR(INDEX('Both teabags AfterWet'!$D$1:$D$839,MATCH(E109,'Both teabags AfterWet'!$B$1:$B$839,0)),"")</f>
        <v>0.89600000000000002</v>
      </c>
      <c r="O109" s="1">
        <v>0.66790000000000005</v>
      </c>
      <c r="P109" s="1"/>
      <c r="Q109" s="202">
        <v>15.032354405176665</v>
      </c>
      <c r="R109" s="202"/>
      <c r="S109">
        <f t="shared" si="7"/>
        <v>0.56749890492782507</v>
      </c>
      <c r="U109" s="111">
        <f t="shared" si="8"/>
        <v>0.73481359582811923</v>
      </c>
      <c r="V109" s="111">
        <f t="shared" si="9"/>
        <v>0.55200000000000005</v>
      </c>
    </row>
    <row r="110" spans="1:22">
      <c r="A110" s="1">
        <v>37</v>
      </c>
      <c r="B110" s="1"/>
      <c r="C110">
        <f>COUNTIF('WetLitterbags placem_collection'!$K$3:$K$222, E110)</f>
        <v>0</v>
      </c>
      <c r="D110" t="str">
        <f t="shared" si="6"/>
        <v>Exclude</v>
      </c>
      <c r="E110" s="1"/>
      <c r="F110">
        <f>COUNTIF('WetLitterbags placem_collection'!$M$3:$M$222, H110)</f>
        <v>1</v>
      </c>
      <c r="G110" t="str">
        <f t="shared" si="10"/>
        <v>Open</v>
      </c>
      <c r="H110" s="1" t="s">
        <v>1078</v>
      </c>
      <c r="I110">
        <f>IFERROR(INDEX('Green_rooibos initial weight'!$C$5:$C$1749,MATCH(H110, 'Green_rooibos initial weight'!$A$5:$A$1749,0)),"")</f>
        <v>2.1749999999999998</v>
      </c>
      <c r="K110">
        <f t="shared" si="11"/>
        <v>2.1749999999999998</v>
      </c>
      <c r="M110">
        <f>IFERROR(INDEX('Both teabags AfterWet'!$D$1:$D$839,MATCH(H110,'Both teabags AfterWet'!$B$1:$B$839,0)),"")</f>
        <v>1.3620000000000001</v>
      </c>
      <c r="O110" s="1">
        <v>0.86729999999999996</v>
      </c>
      <c r="P110" s="1"/>
      <c r="Q110" s="202">
        <v>70.931372549019429</v>
      </c>
      <c r="R110" s="202"/>
      <c r="S110">
        <f t="shared" si="7"/>
        <v>0.25211220588235439</v>
      </c>
      <c r="U110" s="111">
        <f t="shared" si="8"/>
        <v>0.88408634212305548</v>
      </c>
      <c r="V110" s="111">
        <f t="shared" si="9"/>
        <v>0.55200000000000005</v>
      </c>
    </row>
    <row r="111" spans="1:22">
      <c r="A111" s="1">
        <v>37</v>
      </c>
      <c r="B111" s="1"/>
      <c r="C111">
        <f>COUNTIF('WetLitterbags placem_collection'!$K$3:$K$222, E111)</f>
        <v>0</v>
      </c>
      <c r="D111" t="str">
        <f t="shared" si="6"/>
        <v>Exclude</v>
      </c>
      <c r="E111" s="1"/>
      <c r="F111">
        <f>COUNTIF('WetLitterbags placem_collection'!$M$3:$M$222, H111)</f>
        <v>0</v>
      </c>
      <c r="G111" t="str">
        <f t="shared" si="10"/>
        <v>Exclude</v>
      </c>
      <c r="H111" s="1" t="s">
        <v>1052</v>
      </c>
      <c r="I111">
        <f>IFERROR(INDEX('Green_rooibos initial weight'!$C$5:$C$1749,MATCH(H111, 'Green_rooibos initial weight'!$A$5:$A$1749,0)),"")</f>
        <v>2.1949999999999998</v>
      </c>
      <c r="K111">
        <f t="shared" si="11"/>
        <v>2.1949999999999998</v>
      </c>
      <c r="M111">
        <f>IFERROR(INDEX('Both teabags AfterWet'!$D$1:$D$839,MATCH(H111,'Both teabags AfterWet'!$B$1:$B$839,0)),"")</f>
        <v>1.425</v>
      </c>
      <c r="O111" s="1">
        <v>1.1639999999999999</v>
      </c>
      <c r="P111" s="1"/>
      <c r="Q111" s="202">
        <v>8.2721488007830519</v>
      </c>
      <c r="R111" s="202"/>
      <c r="S111">
        <f t="shared" si="7"/>
        <v>1.0677121879588851</v>
      </c>
      <c r="U111" s="111">
        <f t="shared" si="8"/>
        <v>0.5135707571941297</v>
      </c>
      <c r="V111" s="111">
        <f t="shared" si="9"/>
        <v>0.55200000000000005</v>
      </c>
    </row>
    <row r="112" spans="1:22">
      <c r="A112" s="1">
        <v>38</v>
      </c>
      <c r="B112" s="1"/>
      <c r="C112">
        <f>COUNTIF('WetLitterbags placem_collection'!$K$3:$K$222, E112)</f>
        <v>0</v>
      </c>
      <c r="D112" t="str">
        <f t="shared" si="6"/>
        <v>Exclude</v>
      </c>
      <c r="E112" s="200" t="s">
        <v>1347</v>
      </c>
      <c r="F112">
        <f>COUNTIF('WetLitterbags placem_collection'!$M$3:$M$222, H112)</f>
        <v>0</v>
      </c>
      <c r="G112" t="str">
        <f t="shared" si="10"/>
        <v>Exclude</v>
      </c>
      <c r="I112">
        <f>IFERROR(INDEX('Green_rooibos initial weight'!$C$5:$C$1749,MATCH(E112, 'Green_rooibos initial weight'!$A$5:$A$1749,0)),"")</f>
        <v>1.9159999999999999</v>
      </c>
      <c r="K112">
        <f t="shared" si="11"/>
        <v>1.9159999999999999</v>
      </c>
      <c r="M112">
        <f>IFERROR(INDEX('Both teabags AfterWet'!$D$1:$D$839,MATCH(E112,'Both teabags AfterWet'!$B$1:$B$839,0)),"")</f>
        <v>0.81899999999999995</v>
      </c>
      <c r="O112" s="1">
        <v>0.59689999999999999</v>
      </c>
      <c r="P112" s="1"/>
      <c r="Q112" s="202">
        <v>13.181367690782835</v>
      </c>
      <c r="R112" s="202"/>
      <c r="S112">
        <f t="shared" si="7"/>
        <v>0.51822041625371729</v>
      </c>
      <c r="U112" s="111">
        <f t="shared" si="8"/>
        <v>0.72953005414732919</v>
      </c>
      <c r="V112" s="111">
        <f t="shared" si="9"/>
        <v>0.55200000000000005</v>
      </c>
    </row>
    <row r="113" spans="1:22">
      <c r="A113" s="1">
        <v>38</v>
      </c>
      <c r="B113" s="1"/>
      <c r="C113">
        <f>COUNTIF('WetLitterbags placem_collection'!$K$3:$K$222, E113)</f>
        <v>0</v>
      </c>
      <c r="D113" t="str">
        <f t="shared" si="6"/>
        <v>Exclude</v>
      </c>
      <c r="E113" s="1"/>
      <c r="F113">
        <f>COUNTIF('WetLitterbags placem_collection'!$M$3:$M$222, H113)</f>
        <v>0</v>
      </c>
      <c r="G113" t="str">
        <f t="shared" si="10"/>
        <v>Exclude</v>
      </c>
      <c r="H113" s="200" t="s">
        <v>994</v>
      </c>
      <c r="I113">
        <f>IFERROR(INDEX('Green_rooibos initial weight'!$C$5:$C$1749,MATCH(H113, 'Green_rooibos initial weight'!$A$5:$A$1749,0)),"")</f>
        <v>2.1960000000000002</v>
      </c>
      <c r="K113">
        <f t="shared" si="11"/>
        <v>2.1960000000000002</v>
      </c>
      <c r="M113">
        <f>IFERROR(INDEX('Both teabags AfterWet'!$D$1:$D$839,MATCH(H113,'Both teabags AfterWet'!$B$1:$B$839,0)),"")</f>
        <v>1.381</v>
      </c>
      <c r="O113" s="1">
        <v>1.1283000000000001</v>
      </c>
      <c r="P113" s="1"/>
      <c r="Q113" s="202">
        <v>6.8948891031825541</v>
      </c>
      <c r="R113" s="202"/>
      <c r="S113">
        <f t="shared" si="7"/>
        <v>1.0505049662487913</v>
      </c>
      <c r="U113" s="111">
        <f t="shared" si="8"/>
        <v>0.52162797529654314</v>
      </c>
      <c r="V113" s="111">
        <f t="shared" si="9"/>
        <v>0.55200000000000005</v>
      </c>
    </row>
    <row r="114" spans="1:22">
      <c r="A114" s="1">
        <v>38</v>
      </c>
      <c r="B114" s="1"/>
      <c r="C114">
        <f>COUNTIF('WetLitterbags placem_collection'!$K$3:$K$222, E114)</f>
        <v>0</v>
      </c>
      <c r="D114" t="str">
        <f t="shared" si="6"/>
        <v>Exclude</v>
      </c>
      <c r="E114" s="1"/>
      <c r="F114">
        <f>COUNTIF('WetLitterbags placem_collection'!$M$3:$M$222, H114)</f>
        <v>1</v>
      </c>
      <c r="G114" t="str">
        <f t="shared" si="10"/>
        <v>Open</v>
      </c>
      <c r="H114" s="200" t="s">
        <v>1054</v>
      </c>
      <c r="I114">
        <f>IFERROR(INDEX('Green_rooibos initial weight'!$C$5:$C$1749,MATCH(H114, 'Green_rooibos initial weight'!$A$5:$A$1749,0)),"")</f>
        <v>2.2930000000000001</v>
      </c>
      <c r="K114">
        <f t="shared" si="11"/>
        <v>2.2930000000000001</v>
      </c>
      <c r="M114">
        <f>IFERROR(INDEX('Both teabags AfterWet'!$D$1:$D$839,MATCH(H114,'Both teabags AfterWet'!$B$1:$B$839,0)),"")</f>
        <v>1.1399999999999999</v>
      </c>
      <c r="O114" s="1">
        <v>0.86399999999999999</v>
      </c>
      <c r="P114" s="1"/>
      <c r="Q114" s="202">
        <v>21.801629132725651</v>
      </c>
      <c r="R114" s="202"/>
      <c r="S114">
        <f t="shared" si="7"/>
        <v>0.67563392429325031</v>
      </c>
      <c r="U114" s="111">
        <f t="shared" si="8"/>
        <v>0.70534935704611845</v>
      </c>
      <c r="V114" s="111">
        <f t="shared" si="9"/>
        <v>0.55200000000000005</v>
      </c>
    </row>
    <row r="115" spans="1:22">
      <c r="A115">
        <v>39</v>
      </c>
      <c r="C115">
        <f>COUNTIF('WetLitterbags placem_collection'!$K$3:$K$222, E115)</f>
        <v>0</v>
      </c>
      <c r="D115" t="str">
        <f t="shared" si="6"/>
        <v>Exclude</v>
      </c>
      <c r="E115" t="s">
        <v>1484</v>
      </c>
      <c r="F115">
        <f>COUNTIF('WetLitterbags placem_collection'!$M$3:$M$222, H115)</f>
        <v>0</v>
      </c>
      <c r="G115" t="str">
        <f t="shared" si="10"/>
        <v>Exclude</v>
      </c>
      <c r="I115">
        <f>IFERROR(INDEX('Green_rooibos initial weight'!$C$5:$C$1749,MATCH(E115, 'Green_rooibos initial weight'!$A$5:$A$1749,0)),"")</f>
        <v>2.0449999999999999</v>
      </c>
      <c r="K115">
        <f t="shared" si="11"/>
        <v>2.0449999999999999</v>
      </c>
      <c r="M115">
        <f>IFERROR(INDEX('Both teabags AfterWet'!$D$1:$D$839,MATCH(E115,'Both teabags AfterWet'!$B$1:$B$839,0)),"")</f>
        <v>0.78520000000000001</v>
      </c>
      <c r="O115">
        <v>0.57299999999999995</v>
      </c>
      <c r="Q115" s="202">
        <v>4.4278606965170084</v>
      </c>
      <c r="R115" s="202"/>
      <c r="S115">
        <f t="shared" si="7"/>
        <v>0.5476283582089575</v>
      </c>
      <c r="U115" s="111">
        <f t="shared" si="8"/>
        <v>0.73221107178046085</v>
      </c>
      <c r="V115" s="111">
        <f t="shared" si="9"/>
        <v>0.55200000000000005</v>
      </c>
    </row>
    <row r="116" spans="1:22">
      <c r="A116">
        <v>39</v>
      </c>
      <c r="C116">
        <f>COUNTIF('WetLitterbags placem_collection'!$K$3:$K$222, E116)</f>
        <v>0</v>
      </c>
      <c r="D116" t="str">
        <f t="shared" si="6"/>
        <v>Exclude</v>
      </c>
      <c r="F116">
        <f>COUNTIF('WetLitterbags placem_collection'!$M$3:$M$222, H116)</f>
        <v>1</v>
      </c>
      <c r="G116" t="str">
        <f t="shared" si="10"/>
        <v>Open</v>
      </c>
      <c r="H116" t="s">
        <v>704</v>
      </c>
      <c r="I116">
        <f>IFERROR(INDEX('Green_rooibos initial weight'!$C$5:$C$1749,MATCH(H116, 'Green_rooibos initial weight'!$A$5:$A$1749,0)),"")</f>
        <v>2.1970000000000001</v>
      </c>
      <c r="K116">
        <f t="shared" si="11"/>
        <v>2.1970000000000001</v>
      </c>
      <c r="M116">
        <f>IFERROR(INDEX('Both teabags AfterWet'!$D$1:$D$839,MATCH(H116,'Both teabags AfterWet'!$B$1:$B$839,0)),"")</f>
        <v>1.4531000000000001</v>
      </c>
      <c r="O116">
        <v>1.2641</v>
      </c>
      <c r="Q116" s="202">
        <v>3.6638983878844686</v>
      </c>
      <c r="R116" s="202"/>
      <c r="S116">
        <f t="shared" si="7"/>
        <v>1.2177846604787523</v>
      </c>
      <c r="U116" s="111">
        <f t="shared" si="8"/>
        <v>0.44570566204881557</v>
      </c>
      <c r="V116" s="111">
        <f t="shared" si="9"/>
        <v>0.55200000000000005</v>
      </c>
    </row>
    <row r="117" spans="1:22">
      <c r="A117">
        <v>39</v>
      </c>
      <c r="C117">
        <f>COUNTIF('WetLitterbags placem_collection'!$K$3:$K$222, E117)</f>
        <v>0</v>
      </c>
      <c r="D117" t="str">
        <f t="shared" si="6"/>
        <v>Exclude</v>
      </c>
      <c r="F117">
        <f>COUNTIF('WetLitterbags placem_collection'!$M$3:$M$222, H117)</f>
        <v>0</v>
      </c>
      <c r="G117" t="str">
        <f t="shared" si="10"/>
        <v>Exclude</v>
      </c>
      <c r="H117" t="s">
        <v>1076</v>
      </c>
      <c r="I117">
        <f>IFERROR(INDEX('Green_rooibos initial weight'!$C$5:$C$1749,MATCH(H117, 'Green_rooibos initial weight'!$A$5:$A$1749,0)),"")</f>
        <v>2.2559999999999998</v>
      </c>
      <c r="K117">
        <f t="shared" si="11"/>
        <v>2.2559999999999998</v>
      </c>
      <c r="M117">
        <f>IFERROR(INDEX('Both teabags AfterWet'!$D$1:$D$839,MATCH(H117,'Both teabags AfterWet'!$B$1:$B$839,0)),"")</f>
        <v>1.5185</v>
      </c>
      <c r="O117">
        <v>1.2951999999999999</v>
      </c>
      <c r="Q117" s="202">
        <v>3.3680039623575757</v>
      </c>
      <c r="R117" s="202"/>
      <c r="S117">
        <f t="shared" si="7"/>
        <v>1.2515776126795446</v>
      </c>
      <c r="U117" s="111">
        <f t="shared" si="8"/>
        <v>0.44522268941509546</v>
      </c>
      <c r="V117" s="111">
        <f t="shared" si="9"/>
        <v>0.55200000000000005</v>
      </c>
    </row>
    <row r="118" spans="1:22">
      <c r="A118" s="1">
        <v>40</v>
      </c>
      <c r="B118" s="1"/>
      <c r="C118">
        <f>COUNTIF('WetLitterbags placem_collection'!$K$3:$K$222, E118)</f>
        <v>0</v>
      </c>
      <c r="D118" t="str">
        <f t="shared" si="6"/>
        <v>Exclude</v>
      </c>
      <c r="E118" s="200" t="s">
        <v>1431</v>
      </c>
      <c r="F118">
        <f>COUNTIF('WetLitterbags placem_collection'!$M$3:$M$222, H118)</f>
        <v>0</v>
      </c>
      <c r="G118" t="str">
        <f t="shared" si="10"/>
        <v>Exclude</v>
      </c>
      <c r="I118">
        <f>IFERROR(INDEX('Green_rooibos initial weight'!$C$5:$C$1749,MATCH(E118, 'Green_rooibos initial weight'!$A$5:$A$1749,0)),"")</f>
        <v>2.036</v>
      </c>
      <c r="K118">
        <f t="shared" si="11"/>
        <v>2.036</v>
      </c>
      <c r="M118">
        <f>IFERROR(INDEX('Both teabags AfterWet'!$D$1:$D$839,MATCH(E118,'Both teabags AfterWet'!$B$1:$B$839,0)),"")</f>
        <v>0.70599999999999996</v>
      </c>
      <c r="O118" s="1">
        <v>0.50349999999999995</v>
      </c>
      <c r="P118" s="1"/>
      <c r="Q118" s="202">
        <v>8.6005830903788301</v>
      </c>
      <c r="R118" s="202"/>
      <c r="S118">
        <f t="shared" si="7"/>
        <v>0.46019606413994252</v>
      </c>
      <c r="U118" s="111">
        <f t="shared" si="8"/>
        <v>0.77397049894894765</v>
      </c>
      <c r="V118" s="111">
        <f t="shared" si="9"/>
        <v>0.55200000000000005</v>
      </c>
    </row>
    <row r="119" spans="1:22">
      <c r="A119" s="1">
        <v>40</v>
      </c>
      <c r="B119" s="1"/>
      <c r="C119">
        <f>COUNTIF('WetLitterbags placem_collection'!$K$3:$K$222, E119)</f>
        <v>0</v>
      </c>
      <c r="D119" t="str">
        <f t="shared" si="6"/>
        <v>Exclude</v>
      </c>
      <c r="E119" s="1"/>
      <c r="F119">
        <f>COUNTIF('WetLitterbags placem_collection'!$M$3:$M$222, H119)</f>
        <v>1</v>
      </c>
      <c r="G119" t="str">
        <f t="shared" si="10"/>
        <v>Open</v>
      </c>
      <c r="H119" s="200" t="s">
        <v>1027</v>
      </c>
      <c r="I119">
        <f>IFERROR(INDEX('Green_rooibos initial weight'!$C$5:$C$1749,MATCH(H119, 'Green_rooibos initial weight'!$A$5:$A$1749,0)),"")</f>
        <v>2.2450000000000001</v>
      </c>
      <c r="K119">
        <f t="shared" si="11"/>
        <v>2.2450000000000001</v>
      </c>
      <c r="M119">
        <f>IFERROR(INDEX('Both teabags AfterWet'!$D$1:$D$839,MATCH(H119,'Both teabags AfterWet'!$B$1:$B$839,0)),"")</f>
        <v>2.2269999999999999</v>
      </c>
      <c r="O119" s="1">
        <v>1.9709000000000001</v>
      </c>
      <c r="P119" s="1"/>
      <c r="Q119" s="202">
        <v>24.826560951436655</v>
      </c>
      <c r="R119" s="202"/>
      <c r="S119">
        <f t="shared" si="7"/>
        <v>1.4815933102081351</v>
      </c>
      <c r="U119" s="111">
        <f t="shared" si="8"/>
        <v>0.34004752329259014</v>
      </c>
      <c r="V119" s="111">
        <f t="shared" si="9"/>
        <v>0.55200000000000005</v>
      </c>
    </row>
    <row r="120" spans="1:22">
      <c r="A120" s="1">
        <v>40</v>
      </c>
      <c r="B120" s="1"/>
      <c r="C120">
        <f>COUNTIF('WetLitterbags placem_collection'!$K$3:$K$222, E120)</f>
        <v>0</v>
      </c>
      <c r="D120" t="str">
        <f t="shared" si="6"/>
        <v>Exclude</v>
      </c>
      <c r="E120" s="1"/>
      <c r="F120">
        <f>COUNTIF('WetLitterbags placem_collection'!$M$3:$M$222, H120)</f>
        <v>0</v>
      </c>
      <c r="G120" t="str">
        <f t="shared" si="10"/>
        <v>Exclude</v>
      </c>
      <c r="H120" s="200" t="s">
        <v>721</v>
      </c>
      <c r="I120">
        <f>IFERROR(INDEX('Green_rooibos initial weight'!$C$5:$C$1749,MATCH(H120, 'Green_rooibos initial weight'!$A$5:$A$1749,0)),"")</f>
        <v>2.2749999999999999</v>
      </c>
      <c r="K120">
        <f t="shared" si="11"/>
        <v>2.2749999999999999</v>
      </c>
      <c r="M120">
        <f>IFERROR(INDEX('Both teabags AfterWet'!$D$1:$D$839,MATCH(H120,'Both teabags AfterWet'!$B$1:$B$839,0)),"")</f>
        <v>1.66</v>
      </c>
      <c r="O120" s="1">
        <v>1.4009</v>
      </c>
      <c r="P120" s="1"/>
      <c r="Q120" s="202">
        <v>4.7856430707881614</v>
      </c>
      <c r="R120" s="202"/>
      <c r="S120">
        <f t="shared" si="7"/>
        <v>1.3338579262213286</v>
      </c>
      <c r="U120" s="111">
        <f t="shared" si="8"/>
        <v>0.41368882363897641</v>
      </c>
      <c r="V120" s="111">
        <f t="shared" si="9"/>
        <v>0.55200000000000005</v>
      </c>
    </row>
    <row r="121" spans="1:22">
      <c r="A121" s="1">
        <v>41</v>
      </c>
      <c r="B121" s="1"/>
      <c r="C121">
        <f>COUNTIF('WetLitterbags placem_collection'!$K$3:$K$222, E121)</f>
        <v>0</v>
      </c>
      <c r="D121" t="str">
        <f t="shared" si="6"/>
        <v>Exclude</v>
      </c>
      <c r="E121" s="1" t="s">
        <v>1424</v>
      </c>
      <c r="F121">
        <f>COUNTIF('WetLitterbags placem_collection'!$M$3:$M$222, H121)</f>
        <v>0</v>
      </c>
      <c r="G121" t="str">
        <f t="shared" si="10"/>
        <v>Exclude</v>
      </c>
      <c r="I121">
        <f>IFERROR(INDEX('Green_rooibos initial weight'!$C$5:$C$1749,MATCH(E121, 'Green_rooibos initial weight'!$A$5:$A$1749,0)),"")</f>
        <v>2.1179999999999999</v>
      </c>
      <c r="K121">
        <f t="shared" si="11"/>
        <v>2.1179999999999999</v>
      </c>
      <c r="M121" t="str">
        <f>IFERROR(INDEX('Both teabags AfterWet'!$D$1:$D$839,MATCH(E121,'Both teabags AfterWet'!$B$1:$B$839,0)),"")</f>
        <v/>
      </c>
      <c r="O121" s="201">
        <v>0.62419999999999998</v>
      </c>
      <c r="P121" s="201"/>
      <c r="Q121" s="202">
        <v>11.014911014910776</v>
      </c>
      <c r="R121" s="202"/>
      <c r="S121">
        <f t="shared" si="7"/>
        <v>0.55544492544492696</v>
      </c>
      <c r="U121" s="111">
        <f t="shared" si="8"/>
        <v>0.73775027127246129</v>
      </c>
      <c r="V121" s="111">
        <f t="shared" si="9"/>
        <v>0.55200000000000005</v>
      </c>
    </row>
    <row r="122" spans="1:22">
      <c r="A122" s="1">
        <v>41</v>
      </c>
      <c r="B122" s="1"/>
      <c r="C122">
        <f>COUNTIF('WetLitterbags placem_collection'!$K$3:$K$222, E122)</f>
        <v>0</v>
      </c>
      <c r="D122" t="str">
        <f t="shared" si="6"/>
        <v>Exclude</v>
      </c>
      <c r="E122" s="1"/>
      <c r="F122">
        <f>COUNTIF('WetLitterbags placem_collection'!$M$3:$M$222, H122)</f>
        <v>1</v>
      </c>
      <c r="G122" t="str">
        <f t="shared" si="10"/>
        <v>Open</v>
      </c>
      <c r="H122" s="1" t="s">
        <v>620</v>
      </c>
      <c r="I122">
        <f>IFERROR(INDEX('Green_rooibos initial weight'!$C$5:$C$1749,MATCH(H122, 'Green_rooibos initial weight'!$A$5:$A$1749,0)),"")</f>
        <v>2.1440000000000001</v>
      </c>
      <c r="K122">
        <f t="shared" si="11"/>
        <v>2.1440000000000001</v>
      </c>
      <c r="M122">
        <f>IFERROR(INDEX('Both teabags AfterWet'!$D$1:$D$839,MATCH(H122,'Both teabags AfterWet'!$B$1:$B$839,0)),"")</f>
        <v>1.512</v>
      </c>
      <c r="O122" s="201">
        <v>1.2992999999999999</v>
      </c>
      <c r="P122" s="201"/>
      <c r="Q122" s="202">
        <v>6.8728522336777456</v>
      </c>
      <c r="R122" s="202"/>
      <c r="S122">
        <f t="shared" si="7"/>
        <v>1.2100010309278248</v>
      </c>
      <c r="U122" s="111">
        <f t="shared" si="8"/>
        <v>0.43563384751500711</v>
      </c>
      <c r="V122" s="111">
        <f t="shared" si="9"/>
        <v>0.55200000000000005</v>
      </c>
    </row>
    <row r="123" spans="1:22">
      <c r="A123" s="1">
        <v>41</v>
      </c>
      <c r="B123" s="1"/>
      <c r="C123">
        <f>COUNTIF('WetLitterbags placem_collection'!$K$3:$K$222, E123)</f>
        <v>0</v>
      </c>
      <c r="D123" t="str">
        <f t="shared" si="6"/>
        <v>Exclude</v>
      </c>
      <c r="E123" s="1"/>
      <c r="F123">
        <f>COUNTIF('WetLitterbags placem_collection'!$M$3:$M$222, H123)</f>
        <v>0</v>
      </c>
      <c r="G123" t="str">
        <f t="shared" si="10"/>
        <v>Exclude</v>
      </c>
      <c r="H123" s="1" t="s">
        <v>1064</v>
      </c>
      <c r="I123">
        <f>IFERROR(INDEX('Green_rooibos initial weight'!$C$5:$C$1749,MATCH(H123, 'Green_rooibos initial weight'!$A$5:$A$1749,0)),"")</f>
        <v>2.1749999999999998</v>
      </c>
      <c r="K123">
        <f t="shared" si="11"/>
        <v>2.1749999999999998</v>
      </c>
      <c r="M123">
        <f>IFERROR(INDEX('Both teabags AfterWet'!$D$1:$D$839,MATCH(H123,'Both teabags AfterWet'!$B$1:$B$839,0)),"")</f>
        <v>1.5429999999999999</v>
      </c>
      <c r="O123" s="201">
        <v>1.3088</v>
      </c>
      <c r="P123" s="201"/>
      <c r="Q123" s="202">
        <v>6.0530265132569756</v>
      </c>
      <c r="R123" s="202"/>
      <c r="S123">
        <f t="shared" si="7"/>
        <v>1.2295779889944927</v>
      </c>
      <c r="U123" s="111">
        <f t="shared" si="8"/>
        <v>0.43467678666919873</v>
      </c>
      <c r="V123" s="111">
        <f t="shared" si="9"/>
        <v>0.55200000000000005</v>
      </c>
    </row>
    <row r="124" spans="1:22">
      <c r="A124" s="1">
        <v>42</v>
      </c>
      <c r="B124" s="1"/>
      <c r="C124">
        <f>COUNTIF('WetLitterbags placem_collection'!$K$3:$K$222, E124)</f>
        <v>0</v>
      </c>
      <c r="D124" t="str">
        <f t="shared" si="6"/>
        <v>Exclude</v>
      </c>
      <c r="E124" s="200" t="s">
        <v>1613</v>
      </c>
      <c r="F124">
        <f>COUNTIF('WetLitterbags placem_collection'!$M$3:$M$222, H124)</f>
        <v>0</v>
      </c>
      <c r="G124" t="str">
        <f t="shared" si="10"/>
        <v>Exclude</v>
      </c>
      <c r="I124">
        <f>IFERROR(INDEX('Green_rooibos initial weight'!$C$5:$C$1749,MATCH(E124, 'Green_rooibos initial weight'!$A$5:$A$1749,0)),"")</f>
        <v>2.1230000000000002</v>
      </c>
      <c r="K124">
        <f t="shared" si="11"/>
        <v>2.1230000000000002</v>
      </c>
      <c r="M124">
        <f>IFERROR(INDEX('Both teabags AfterWet'!$D$1:$D$839,MATCH(E124,'Both teabags AfterWet'!$B$1:$B$839,0)),"")</f>
        <v>0.64</v>
      </c>
      <c r="O124" s="201">
        <v>0.42959999999999998</v>
      </c>
      <c r="P124" s="201"/>
      <c r="Q124" s="202">
        <v>8.5335948994602457</v>
      </c>
      <c r="R124" s="202"/>
      <c r="S124">
        <f t="shared" si="7"/>
        <v>0.39293967631191878</v>
      </c>
      <c r="U124" s="111">
        <f t="shared" si="8"/>
        <v>0.81491301162886542</v>
      </c>
      <c r="V124" s="111">
        <f t="shared" si="9"/>
        <v>0.55200000000000005</v>
      </c>
    </row>
    <row r="125" spans="1:22">
      <c r="A125" s="1">
        <v>42</v>
      </c>
      <c r="B125" s="1"/>
      <c r="C125">
        <f>COUNTIF('WetLitterbags placem_collection'!$K$3:$K$222, E125)</f>
        <v>0</v>
      </c>
      <c r="D125" t="str">
        <f t="shared" si="6"/>
        <v>Exclude</v>
      </c>
      <c r="E125" s="1"/>
      <c r="F125">
        <f>COUNTIF('WetLitterbags placem_collection'!$M$3:$M$222, H125)</f>
        <v>1</v>
      </c>
      <c r="G125" t="str">
        <f t="shared" si="10"/>
        <v>Open</v>
      </c>
      <c r="H125" s="200" t="s">
        <v>770</v>
      </c>
      <c r="I125">
        <f>IFERROR(INDEX('Green_rooibos initial weight'!$C$5:$C$1749,MATCH(H125, 'Green_rooibos initial weight'!$A$5:$A$1749,0)),"")</f>
        <v>2.2530000000000001</v>
      </c>
      <c r="K125">
        <f t="shared" si="11"/>
        <v>2.2530000000000001</v>
      </c>
      <c r="M125">
        <f>IFERROR(INDEX('Both teabags AfterWet'!$D$1:$D$839,MATCH(H125,'Both teabags AfterWet'!$B$1:$B$839,0)),"")</f>
        <v>1.649</v>
      </c>
      <c r="O125" s="201">
        <v>1.3915999999999999</v>
      </c>
      <c r="P125" s="201"/>
      <c r="Q125" s="202">
        <v>2.6627218934911183</v>
      </c>
      <c r="R125" s="202"/>
      <c r="S125">
        <f t="shared" si="7"/>
        <v>1.3545455621301776</v>
      </c>
      <c r="U125" s="111">
        <f t="shared" si="8"/>
        <v>0.39878137499770194</v>
      </c>
      <c r="V125" s="111">
        <f t="shared" si="9"/>
        <v>0.55200000000000005</v>
      </c>
    </row>
    <row r="126" spans="1:22">
      <c r="A126" s="1">
        <v>42</v>
      </c>
      <c r="B126" s="1"/>
      <c r="C126">
        <f>COUNTIF('WetLitterbags placem_collection'!$K$3:$K$222, E126)</f>
        <v>0</v>
      </c>
      <c r="D126" t="str">
        <f t="shared" si="6"/>
        <v>Exclude</v>
      </c>
      <c r="E126" s="1"/>
      <c r="F126">
        <f>COUNTIF('WetLitterbags placem_collection'!$M$3:$M$222, H126)</f>
        <v>0</v>
      </c>
      <c r="G126" t="str">
        <f t="shared" si="10"/>
        <v>Exclude</v>
      </c>
      <c r="H126" s="200" t="s">
        <v>1060</v>
      </c>
      <c r="I126">
        <f>IFERROR(INDEX('Green_rooibos initial weight'!$C$5:$C$1749,MATCH(H126, 'Green_rooibos initial weight'!$A$5:$A$1749,0)),"")</f>
        <v>2.004</v>
      </c>
      <c r="K126">
        <f t="shared" si="11"/>
        <v>2.004</v>
      </c>
      <c r="M126">
        <f>IFERROR(INDEX('Both teabags AfterWet'!$D$1:$D$839,MATCH(H126,'Both teabags AfterWet'!$B$1:$B$839,0)),"")</f>
        <v>1.528</v>
      </c>
      <c r="O126" s="201">
        <v>1.2764</v>
      </c>
      <c r="P126" s="201"/>
      <c r="Q126" s="202">
        <v>2.5036109773709327</v>
      </c>
      <c r="R126" s="202"/>
      <c r="S126">
        <f t="shared" si="7"/>
        <v>1.2444439094848374</v>
      </c>
      <c r="U126" s="111">
        <f t="shared" si="8"/>
        <v>0.37902000524708712</v>
      </c>
      <c r="V126" s="111">
        <f t="shared" si="9"/>
        <v>0.55200000000000005</v>
      </c>
    </row>
    <row r="127" spans="1:22">
      <c r="A127">
        <v>43</v>
      </c>
      <c r="C127">
        <f>COUNTIF('WetLitterbags placem_collection'!$K$3:$K$222, E127)</f>
        <v>0</v>
      </c>
      <c r="D127" t="str">
        <f t="shared" si="6"/>
        <v>Exclude</v>
      </c>
      <c r="E127" t="s">
        <v>1407</v>
      </c>
      <c r="F127">
        <f>COUNTIF('WetLitterbags placem_collection'!$M$3:$M$222, H127)</f>
        <v>0</v>
      </c>
      <c r="G127" t="str">
        <f t="shared" si="10"/>
        <v>Exclude</v>
      </c>
      <c r="I127">
        <f>IFERROR(INDEX('Green_rooibos initial weight'!$C$5:$C$1749,MATCH(E127, 'Green_rooibos initial weight'!$A$5:$A$1749,0)),"")</f>
        <v>2.0510000000000002</v>
      </c>
      <c r="K127">
        <f t="shared" si="11"/>
        <v>2.0510000000000002</v>
      </c>
      <c r="M127">
        <f>IFERROR(INDEX('Both teabags AfterWet'!$D$1:$D$839,MATCH(E127,'Both teabags AfterWet'!$B$1:$B$839,0)),"")</f>
        <v>0.74509999999999998</v>
      </c>
      <c r="O127">
        <v>0.54469999999999996</v>
      </c>
      <c r="Q127" s="202">
        <v>7.6658476658481174</v>
      </c>
      <c r="R127" s="202"/>
      <c r="S127">
        <f t="shared" si="7"/>
        <v>0.50294412776412523</v>
      </c>
      <c r="U127" s="111">
        <f t="shared" si="8"/>
        <v>0.75478102010525339</v>
      </c>
      <c r="V127" s="111">
        <f t="shared" si="9"/>
        <v>0.55200000000000005</v>
      </c>
    </row>
    <row r="128" spans="1:22">
      <c r="A128">
        <v>43</v>
      </c>
      <c r="C128">
        <f>COUNTIF('WetLitterbags placem_collection'!$K$3:$K$222, E128)</f>
        <v>0</v>
      </c>
      <c r="D128" t="str">
        <f t="shared" si="6"/>
        <v>Exclude</v>
      </c>
      <c r="E128" t="s">
        <v>1960</v>
      </c>
      <c r="F128">
        <f>COUNTIF('WetLitterbags placem_collection'!$M$3:$M$222, H128)</f>
        <v>0</v>
      </c>
      <c r="G128" t="str">
        <f t="shared" si="10"/>
        <v>Exclude</v>
      </c>
      <c r="I128">
        <f>IFERROR(INDEX('Green_rooibos initial weight'!$C$5:$C$1749,MATCH(E128, 'Green_rooibos initial weight'!$A$5:$A$1749,0)),"")</f>
        <v>2.0409999999999999</v>
      </c>
      <c r="K128">
        <f t="shared" si="11"/>
        <v>2.0409999999999999</v>
      </c>
      <c r="M128" t="str">
        <f>IFERROR(INDEX('Both teabags AfterWet'!$D$1:$D$839,MATCH(E128,'Both teabags AfterWet'!$B$1:$B$839,0)),"")</f>
        <v/>
      </c>
      <c r="O128">
        <v>0.49249999999999999</v>
      </c>
      <c r="Q128" s="202">
        <v>10.60532687651348</v>
      </c>
      <c r="R128" s="202"/>
      <c r="S128">
        <f t="shared" si="7"/>
        <v>0.44026876513317109</v>
      </c>
      <c r="U128" s="111">
        <f t="shared" si="8"/>
        <v>0.78428771919001905</v>
      </c>
      <c r="V128" s="111">
        <f t="shared" si="9"/>
        <v>0.55200000000000005</v>
      </c>
    </row>
    <row r="129" spans="1:22">
      <c r="A129">
        <v>43</v>
      </c>
      <c r="C129">
        <f>COUNTIF('WetLitterbags placem_collection'!$K$3:$K$222, E129)</f>
        <v>0</v>
      </c>
      <c r="D129" t="str">
        <f t="shared" si="6"/>
        <v>Exclude</v>
      </c>
      <c r="F129">
        <f>COUNTIF('WetLitterbags placem_collection'!$M$3:$M$222, H129)</f>
        <v>0</v>
      </c>
      <c r="G129" t="str">
        <f t="shared" si="10"/>
        <v>Exclude</v>
      </c>
      <c r="H129" t="s">
        <v>1024</v>
      </c>
      <c r="I129">
        <f>IFERROR(INDEX('Green_rooibos initial weight'!$C$5:$C$1749,MATCH(H129, 'Green_rooibos initial weight'!$A$5:$A$1749,0)),"")</f>
        <v>2.2029999999999998</v>
      </c>
      <c r="K129">
        <f t="shared" si="11"/>
        <v>2.2029999999999998</v>
      </c>
      <c r="M129">
        <f>IFERROR(INDEX('Both teabags AfterWet'!$D$1:$D$839,MATCH(H129,'Both teabags AfterWet'!$B$1:$B$839,0)),"")</f>
        <v>1.6155999999999999</v>
      </c>
      <c r="O129">
        <v>1.3892</v>
      </c>
      <c r="Q129" s="202">
        <v>1.8435475834578603</v>
      </c>
      <c r="R129" s="202"/>
      <c r="S129">
        <f t="shared" si="7"/>
        <v>1.3635894369706034</v>
      </c>
      <c r="U129" s="111">
        <f t="shared" si="8"/>
        <v>0.38103066864702517</v>
      </c>
      <c r="V129" s="111">
        <f t="shared" si="9"/>
        <v>0.55200000000000005</v>
      </c>
    </row>
    <row r="130" spans="1:22">
      <c r="A130">
        <v>43</v>
      </c>
      <c r="C130">
        <f>COUNTIF('WetLitterbags placem_collection'!$K$3:$K$222, E130)</f>
        <v>0</v>
      </c>
      <c r="D130" t="str">
        <f t="shared" si="6"/>
        <v>Exclude</v>
      </c>
      <c r="F130">
        <f>COUNTIF('WetLitterbags placem_collection'!$M$3:$M$222, H130)</f>
        <v>1</v>
      </c>
      <c r="G130" t="str">
        <f t="shared" si="10"/>
        <v>Open</v>
      </c>
      <c r="H130" t="s">
        <v>765</v>
      </c>
      <c r="I130">
        <f>IFERROR(INDEX('Green_rooibos initial weight'!$C$5:$C$1749,MATCH(H130, 'Green_rooibos initial weight'!$A$5:$A$1749,0)),"")</f>
        <v>2.177</v>
      </c>
      <c r="K130">
        <f t="shared" si="11"/>
        <v>2.177</v>
      </c>
      <c r="M130">
        <f>IFERROR(INDEX('Both teabags AfterWet'!$D$1:$D$839,MATCH(H130,'Both teabags AfterWet'!$B$1:$B$839,0)),"")</f>
        <v>1.3532999999999999</v>
      </c>
      <c r="O130">
        <v>1.1131</v>
      </c>
      <c r="Q130" s="202">
        <v>6.7788461538456346</v>
      </c>
      <c r="R130" s="202"/>
      <c r="S130">
        <f t="shared" si="7"/>
        <v>1.0376446634615442</v>
      </c>
      <c r="U130" s="111">
        <f t="shared" si="8"/>
        <v>0.52336028320553785</v>
      </c>
      <c r="V130" s="111">
        <f t="shared" si="9"/>
        <v>0.55200000000000005</v>
      </c>
    </row>
    <row r="131" spans="1:22">
      <c r="A131">
        <v>44</v>
      </c>
      <c r="C131">
        <f>COUNTIF('WetLitterbags placem_collection'!$K$3:$K$222, E131)</f>
        <v>0</v>
      </c>
      <c r="D131" t="str">
        <f t="shared" si="6"/>
        <v>Exclude</v>
      </c>
      <c r="E131" t="s">
        <v>1767</v>
      </c>
      <c r="F131">
        <f>COUNTIF('WetLitterbags placem_collection'!$M$3:$M$222, H131)</f>
        <v>0</v>
      </c>
      <c r="G131" t="str">
        <f t="shared" si="10"/>
        <v>Exclude</v>
      </c>
      <c r="I131">
        <f>IFERROR(INDEX('Green_rooibos initial weight'!$C$5:$C$1749,MATCH(E131, 'Green_rooibos initial weight'!$A$5:$A$1749,0)),"")</f>
        <v>1.8660000000000001</v>
      </c>
      <c r="K131">
        <f t="shared" si="11"/>
        <v>1.8660000000000001</v>
      </c>
      <c r="M131">
        <f>IFERROR(INDEX('Both teabags AfterWet'!$D$1:$D$839,MATCH(E131,'Both teabags AfterWet'!$B$1:$B$839,0)),"")</f>
        <v>0.80830000000000002</v>
      </c>
      <c r="O131">
        <v>0.60719999999999996</v>
      </c>
      <c r="Q131" s="202">
        <v>10.544217687075299</v>
      </c>
      <c r="R131" s="202"/>
      <c r="S131">
        <f t="shared" si="7"/>
        <v>0.54317551020407873</v>
      </c>
      <c r="U131" s="111">
        <f t="shared" si="8"/>
        <v>0.7089091585187145</v>
      </c>
      <c r="V131" s="111">
        <f t="shared" si="9"/>
        <v>0.55200000000000005</v>
      </c>
    </row>
    <row r="132" spans="1:22">
      <c r="A132">
        <v>44</v>
      </c>
      <c r="C132">
        <f>COUNTIF('WetLitterbags placem_collection'!$K$3:$K$222, E132)</f>
        <v>0</v>
      </c>
      <c r="D132" t="str">
        <f t="shared" si="6"/>
        <v>Exclude</v>
      </c>
      <c r="F132">
        <f>COUNTIF('WetLitterbags placem_collection'!$M$3:$M$222, H132)</f>
        <v>1</v>
      </c>
      <c r="G132" t="str">
        <f t="shared" si="10"/>
        <v>Open</v>
      </c>
      <c r="H132" t="s">
        <v>975</v>
      </c>
      <c r="I132">
        <f>IFERROR(INDEX('Green_rooibos initial weight'!$C$5:$C$1749,MATCH(H132, 'Green_rooibos initial weight'!$A$5:$A$1749,0)),"")</f>
        <v>2.222</v>
      </c>
      <c r="K132">
        <f t="shared" si="11"/>
        <v>2.222</v>
      </c>
      <c r="M132">
        <f>IFERROR(INDEX('Both teabags AfterWet'!$D$1:$D$839,MATCH(H132,'Both teabags AfterWet'!$B$1:$B$839,0)),"")</f>
        <v>1.6101000000000001</v>
      </c>
      <c r="O132">
        <v>1.3684000000000001</v>
      </c>
      <c r="Q132" s="202">
        <v>4.868355688028041</v>
      </c>
      <c r="R132" s="202"/>
      <c r="S132">
        <f t="shared" si="7"/>
        <v>1.3017814207650242</v>
      </c>
      <c r="U132" s="111">
        <f t="shared" si="8"/>
        <v>0.4141397746332024</v>
      </c>
      <c r="V132" s="111">
        <f t="shared" si="9"/>
        <v>0.55200000000000005</v>
      </c>
    </row>
    <row r="133" spans="1:22">
      <c r="A133">
        <v>44</v>
      </c>
      <c r="C133">
        <f>COUNTIF('WetLitterbags placem_collection'!$K$3:$K$222, E133)</f>
        <v>0</v>
      </c>
      <c r="D133" t="str">
        <f t="shared" si="6"/>
        <v>Exclude</v>
      </c>
      <c r="F133">
        <f>COUNTIF('WetLitterbags placem_collection'!$M$3:$M$222, H133)</f>
        <v>0</v>
      </c>
      <c r="G133" t="str">
        <f t="shared" si="10"/>
        <v>Exclude</v>
      </c>
      <c r="H133" t="s">
        <v>1135</v>
      </c>
      <c r="I133">
        <f>IFERROR(INDEX('Green_rooibos initial weight'!$C$5:$C$1749,MATCH(H133, 'Green_rooibos initial weight'!$A$5:$A$1749,0)),"")</f>
        <v>2.226</v>
      </c>
      <c r="K133">
        <f t="shared" si="11"/>
        <v>2.226</v>
      </c>
      <c r="M133">
        <f>IFERROR(INDEX('Both teabags AfterWet'!$D$1:$D$839,MATCH(H133,'Both teabags AfterWet'!$B$1:$B$839,0)),"")</f>
        <v>1.5294000000000001</v>
      </c>
      <c r="O133">
        <v>1.2974000000000001</v>
      </c>
      <c r="Q133" s="202">
        <v>3.8782523318604794</v>
      </c>
      <c r="R133" s="202"/>
      <c r="S133">
        <f t="shared" si="7"/>
        <v>1.2470835542464422</v>
      </c>
      <c r="U133" s="111">
        <f t="shared" si="8"/>
        <v>0.43976480042837274</v>
      </c>
      <c r="V133" s="111">
        <f t="shared" si="9"/>
        <v>0.55200000000000005</v>
      </c>
    </row>
    <row r="134" spans="1:22">
      <c r="A134">
        <v>45</v>
      </c>
      <c r="C134">
        <f>COUNTIF('WetLitterbags placem_collection'!$K$3:$K$222, E134)</f>
        <v>0</v>
      </c>
      <c r="D134" t="str">
        <f t="shared" si="6"/>
        <v>Exclude</v>
      </c>
      <c r="E134" t="s">
        <v>1448</v>
      </c>
      <c r="F134">
        <f>COUNTIF('WetLitterbags placem_collection'!$M$3:$M$222, H134)</f>
        <v>0</v>
      </c>
      <c r="G134" t="str">
        <f t="shared" si="10"/>
        <v>Exclude</v>
      </c>
      <c r="I134">
        <f>IFERROR(INDEX('Green_rooibos initial weight'!$C$5:$C$1749,MATCH(E134, 'Green_rooibos initial weight'!$A$5:$A$1749,0)),"")</f>
        <v>2.1030000000000002</v>
      </c>
      <c r="K134">
        <f t="shared" si="11"/>
        <v>2.1030000000000002</v>
      </c>
      <c r="M134">
        <f>IFERROR(INDEX('Both teabags AfterWet'!$D$1:$D$839,MATCH(E134,'Both teabags AfterWet'!$B$1:$B$839,0)),"")</f>
        <v>0.77400000000000002</v>
      </c>
      <c r="O134">
        <v>0.56820000000000004</v>
      </c>
      <c r="Q134" s="202">
        <v>5.9288537549396603</v>
      </c>
      <c r="R134" s="202"/>
      <c r="S134">
        <f t="shared" si="7"/>
        <v>0.53451225296443283</v>
      </c>
      <c r="U134" s="111">
        <f t="shared" si="8"/>
        <v>0.74583345080150609</v>
      </c>
      <c r="V134" s="111">
        <f t="shared" si="9"/>
        <v>0.55200000000000005</v>
      </c>
    </row>
    <row r="135" spans="1:22">
      <c r="A135">
        <v>45</v>
      </c>
      <c r="C135">
        <f>COUNTIF('WetLitterbags placem_collection'!$K$3:$K$222, E135)</f>
        <v>0</v>
      </c>
      <c r="D135" t="str">
        <f t="shared" si="6"/>
        <v>Exclude</v>
      </c>
      <c r="F135">
        <f>COUNTIF('WetLitterbags placem_collection'!$M$3:$M$222, H135)</f>
        <v>1</v>
      </c>
      <c r="G135" t="str">
        <f t="shared" si="10"/>
        <v>Open</v>
      </c>
      <c r="H135" t="s">
        <v>672</v>
      </c>
      <c r="I135">
        <f>IFERROR(INDEX('Green_rooibos initial weight'!$C$5:$C$1749,MATCH(H135, 'Green_rooibos initial weight'!$A$5:$A$1749,0)),"")</f>
        <v>2.2309999999999999</v>
      </c>
      <c r="K135">
        <f t="shared" si="11"/>
        <v>2.2309999999999999</v>
      </c>
      <c r="M135">
        <f>IFERROR(INDEX('Both teabags AfterWet'!$D$1:$D$839,MATCH(H135,'Both teabags AfterWet'!$B$1:$B$839,0)),"")</f>
        <v>1.5804</v>
      </c>
      <c r="O135">
        <v>1.3515999999999999</v>
      </c>
      <c r="Q135" s="202">
        <v>3.5248672139064463</v>
      </c>
      <c r="R135" s="202"/>
      <c r="S135">
        <f t="shared" si="7"/>
        <v>1.3039578947368404</v>
      </c>
      <c r="U135" s="111">
        <f t="shared" si="8"/>
        <v>0.41552761329590293</v>
      </c>
      <c r="V135" s="111">
        <f t="shared" si="9"/>
        <v>0.55200000000000005</v>
      </c>
    </row>
    <row r="136" spans="1:22">
      <c r="A136">
        <v>45</v>
      </c>
      <c r="C136">
        <f>COUNTIF('WetLitterbags placem_collection'!$K$3:$K$222, E136)</f>
        <v>0</v>
      </c>
      <c r="D136" t="str">
        <f t="shared" si="6"/>
        <v>Exclude</v>
      </c>
      <c r="F136">
        <f>COUNTIF('WetLitterbags placem_collection'!$M$3:$M$222, H136)</f>
        <v>0</v>
      </c>
      <c r="G136" t="str">
        <f t="shared" si="10"/>
        <v>Exclude</v>
      </c>
      <c r="H136" t="s">
        <v>1067</v>
      </c>
      <c r="I136">
        <f>IFERROR(INDEX('Green_rooibos initial weight'!$C$5:$C$1749,MATCH(H136, 'Green_rooibos initial weight'!$A$5:$A$1749,0)),"")</f>
        <v>2.3340000000000001</v>
      </c>
      <c r="K136">
        <f t="shared" si="11"/>
        <v>2.3340000000000001</v>
      </c>
      <c r="M136">
        <f>IFERROR(INDEX('Both teabags AfterWet'!$D$1:$D$839,MATCH(H136,'Both teabags AfterWet'!$B$1:$B$839,0)),"")</f>
        <v>1.5923</v>
      </c>
      <c r="O136">
        <v>1.3643000000000001</v>
      </c>
      <c r="Q136" s="202">
        <v>3.1049778215869339</v>
      </c>
      <c r="R136" s="202"/>
      <c r="S136">
        <f t="shared" si="7"/>
        <v>1.3219387875800894</v>
      </c>
      <c r="U136" s="111">
        <f t="shared" si="8"/>
        <v>0.43361662914306365</v>
      </c>
      <c r="V136" s="111">
        <f t="shared" si="9"/>
        <v>0.55200000000000005</v>
      </c>
    </row>
    <row r="137" spans="1:22">
      <c r="A137" s="1">
        <v>47</v>
      </c>
      <c r="B137" s="1"/>
      <c r="C137">
        <f>COUNTIF('WetLitterbags placem_collection'!$K$3:$K$222, E137)</f>
        <v>0</v>
      </c>
      <c r="D137" t="str">
        <f t="shared" si="6"/>
        <v>Exclude</v>
      </c>
      <c r="E137" t="s">
        <v>1538</v>
      </c>
      <c r="F137">
        <f>COUNTIF('WetLitterbags placem_collection'!$M$3:$M$222, H137)</f>
        <v>0</v>
      </c>
      <c r="G137" t="str">
        <f t="shared" si="10"/>
        <v>Exclude</v>
      </c>
      <c r="I137">
        <f>IFERROR(INDEX('Green_rooibos initial weight'!$C$5:$C$1749,MATCH(E137, 'Green_rooibos initial weight'!$A$5:$A$1749,0)),"")</f>
        <v>2.0939999999999999</v>
      </c>
      <c r="K137">
        <f t="shared" si="11"/>
        <v>2.0939999999999999</v>
      </c>
      <c r="M137">
        <f>IFERROR(INDEX('Both teabags AfterWet'!$D$1:$D$839,MATCH(E137,'Both teabags AfterWet'!$B$1:$B$839,0)),"")</f>
        <v>0.77500000000000002</v>
      </c>
      <c r="O137" s="1">
        <v>0.56459999999999999</v>
      </c>
      <c r="P137" s="1"/>
      <c r="Q137" s="202">
        <v>8.2123184777170053</v>
      </c>
      <c r="R137" s="202"/>
      <c r="S137">
        <f t="shared" si="7"/>
        <v>0.51823324987480979</v>
      </c>
      <c r="U137" s="111">
        <f t="shared" si="8"/>
        <v>0.75251516242845762</v>
      </c>
      <c r="V137" s="111">
        <f t="shared" si="9"/>
        <v>0.55200000000000005</v>
      </c>
    </row>
    <row r="138" spans="1:22">
      <c r="A138" s="1">
        <v>47</v>
      </c>
      <c r="B138" s="1"/>
      <c r="C138">
        <f>COUNTIF('WetLitterbags placem_collection'!$K$3:$K$222, E138)</f>
        <v>0</v>
      </c>
      <c r="D138" t="str">
        <f t="shared" si="6"/>
        <v>Exclude</v>
      </c>
      <c r="E138" s="1"/>
      <c r="F138">
        <f>COUNTIF('WetLitterbags placem_collection'!$M$3:$M$222, H138)</f>
        <v>1</v>
      </c>
      <c r="G138" t="str">
        <f t="shared" si="10"/>
        <v>Open</v>
      </c>
      <c r="H138" s="200" t="s">
        <v>995</v>
      </c>
      <c r="I138">
        <f>IFERROR(INDEX('Green_rooibos initial weight'!$C$5:$C$1749,MATCH(H138, 'Green_rooibos initial weight'!$A$5:$A$1749,0)),"")</f>
        <v>2.2010000000000001</v>
      </c>
      <c r="K138">
        <f t="shared" si="11"/>
        <v>2.2010000000000001</v>
      </c>
      <c r="M138">
        <f>IFERROR(INDEX('Both teabags AfterWet'!$D$1:$D$839,MATCH(H138,'Both teabags AfterWet'!$B$1:$B$839,0)),"")</f>
        <v>1.651</v>
      </c>
      <c r="O138" s="1">
        <v>1.4187000000000001</v>
      </c>
      <c r="P138" s="1"/>
      <c r="Q138" s="202">
        <v>7.3593073593070963</v>
      </c>
      <c r="R138" s="202"/>
      <c r="S138">
        <f t="shared" si="7"/>
        <v>1.3142935064935104</v>
      </c>
      <c r="U138" s="111">
        <f t="shared" si="8"/>
        <v>0.40286528555497025</v>
      </c>
      <c r="V138" s="111">
        <f t="shared" si="9"/>
        <v>0.55200000000000005</v>
      </c>
    </row>
    <row r="139" spans="1:22">
      <c r="A139" s="1">
        <v>47</v>
      </c>
      <c r="B139" s="1"/>
      <c r="C139">
        <f>COUNTIF('WetLitterbags placem_collection'!$K$3:$K$222, E139)</f>
        <v>0</v>
      </c>
      <c r="D139" t="str">
        <f t="shared" ref="D139:D202" si="12">IF(C139=1, "Open", "Exclude")</f>
        <v>Exclude</v>
      </c>
      <c r="E139" s="1"/>
      <c r="F139">
        <f>COUNTIF('WetLitterbags placem_collection'!$M$3:$M$222, H139)</f>
        <v>0</v>
      </c>
      <c r="G139" t="str">
        <f t="shared" si="10"/>
        <v>Exclude</v>
      </c>
      <c r="H139" t="s">
        <v>1065</v>
      </c>
      <c r="I139">
        <f>IFERROR(INDEX('Green_rooibos initial weight'!$C$5:$C$1749,MATCH(H139, 'Green_rooibos initial weight'!$A$5:$A$1749,0)),"")</f>
        <v>2.2970000000000002</v>
      </c>
      <c r="K139">
        <f t="shared" si="11"/>
        <v>2.2970000000000002</v>
      </c>
      <c r="M139">
        <f>IFERROR(INDEX('Both teabags AfterWet'!$D$1:$D$839,MATCH(H139,'Both teabags AfterWet'!$B$1:$B$839,0)),"")</f>
        <v>1.665</v>
      </c>
      <c r="O139" s="1">
        <v>1.4326000000000001</v>
      </c>
      <c r="P139" s="1"/>
      <c r="Q139" s="202">
        <v>3.0587074494324868</v>
      </c>
      <c r="R139" s="202"/>
      <c r="S139">
        <f t="shared" ref="S139:S202" si="13">IFERROR(O139-(Q139/100)*O139,"")</f>
        <v>1.3887809570794303</v>
      </c>
      <c r="U139" s="111">
        <f t="shared" ref="U139:U202" si="14">1-(S139/I139)</f>
        <v>0.39539357549872434</v>
      </c>
      <c r="V139" s="111">
        <f t="shared" ref="V139:V202" si="15">$H$2*(1-Y139)</f>
        <v>0.55200000000000005</v>
      </c>
    </row>
    <row r="140" spans="1:22">
      <c r="A140" s="1">
        <v>48</v>
      </c>
      <c r="B140" s="1"/>
      <c r="C140">
        <f>COUNTIF('WetLitterbags placem_collection'!$K$3:$K$222, E140)</f>
        <v>0</v>
      </c>
      <c r="D140" t="str">
        <f t="shared" si="12"/>
        <v>Exclude</v>
      </c>
      <c r="E140" s="200" t="s">
        <v>1751</v>
      </c>
      <c r="F140">
        <f>COUNTIF('WetLitterbags placem_collection'!$M$3:$M$222, H140)</f>
        <v>0</v>
      </c>
      <c r="G140" t="str">
        <f t="shared" ref="G140:G203" si="16">IF(F140=1, "Open", "Exclude")</f>
        <v>Exclude</v>
      </c>
      <c r="I140">
        <f>IFERROR(INDEX('Green_rooibos initial weight'!$C$5:$C$1749,MATCH(E140, 'Green_rooibos initial weight'!$A$5:$A$1749,0)),"")</f>
        <v>2.0110000000000001</v>
      </c>
      <c r="K140">
        <f t="shared" si="11"/>
        <v>2.0110000000000001</v>
      </c>
      <c r="M140">
        <f>IFERROR(INDEX('Both teabags AfterWet'!$D$1:$D$839,MATCH(E140,'Both teabags AfterWet'!$B$1:$B$839,0)),"")</f>
        <v>0.88100000000000001</v>
      </c>
      <c r="O140" s="1">
        <v>0.66920000000000002</v>
      </c>
      <c r="P140" s="1"/>
      <c r="Q140" s="202">
        <v>7.4656188605105287</v>
      </c>
      <c r="R140" s="202"/>
      <c r="S140">
        <f t="shared" si="13"/>
        <v>0.61924007858546359</v>
      </c>
      <c r="U140" s="111">
        <f t="shared" si="14"/>
        <v>0.69207355614845167</v>
      </c>
      <c r="V140" s="111">
        <f t="shared" si="15"/>
        <v>0.55200000000000005</v>
      </c>
    </row>
    <row r="141" spans="1:22">
      <c r="A141" s="184">
        <v>48</v>
      </c>
      <c r="B141" s="184"/>
      <c r="C141">
        <f>COUNTIF('WetLitterbags placem_collection'!$K$3:$K$222, E141)</f>
        <v>0</v>
      </c>
      <c r="D141" t="str">
        <f t="shared" si="12"/>
        <v>Exclude</v>
      </c>
      <c r="E141" s="184"/>
      <c r="F141">
        <f>COUNTIF('WetLitterbags placem_collection'!$M$3:$M$222, H141)</f>
        <v>0</v>
      </c>
      <c r="G141" t="str">
        <f t="shared" si="16"/>
        <v>Exclude</v>
      </c>
      <c r="H141" s="200" t="s">
        <v>1034</v>
      </c>
      <c r="I141">
        <f>IFERROR(INDEX('Green_rooibos initial weight'!$C$5:$C$1749,MATCH(H141, 'Green_rooibos initial weight'!$A$5:$A$1749,0)),"")</f>
        <v>2.19</v>
      </c>
      <c r="K141">
        <f t="shared" si="11"/>
        <v>2.19</v>
      </c>
      <c r="M141">
        <f>IFERROR(INDEX('Both teabags AfterWet'!$D$1:$D$839,MATCH(H141,'Both teabags AfterWet'!$B$1:$B$839,0)),"")</f>
        <v>1.5349999999999999</v>
      </c>
      <c r="O141" s="1">
        <v>1.2957000000000001</v>
      </c>
      <c r="P141" s="1"/>
      <c r="Q141" s="202">
        <v>3.4431137724549741</v>
      </c>
      <c r="R141" s="202"/>
      <c r="S141">
        <f t="shared" si="13"/>
        <v>1.251087574850301</v>
      </c>
      <c r="U141" s="111">
        <f t="shared" si="14"/>
        <v>0.428727134771552</v>
      </c>
      <c r="V141" s="111">
        <f t="shared" si="15"/>
        <v>0.55200000000000005</v>
      </c>
    </row>
    <row r="142" spans="1:22">
      <c r="A142" s="1">
        <v>48</v>
      </c>
      <c r="B142" s="1"/>
      <c r="C142">
        <f>COUNTIF('WetLitterbags placem_collection'!$K$3:$K$222, E142)</f>
        <v>0</v>
      </c>
      <c r="D142" t="str">
        <f t="shared" si="12"/>
        <v>Exclude</v>
      </c>
      <c r="E142" s="1"/>
      <c r="F142">
        <f>COUNTIF('WetLitterbags placem_collection'!$M$3:$M$222, H142)</f>
        <v>1</v>
      </c>
      <c r="G142" t="str">
        <f t="shared" si="16"/>
        <v>Open</v>
      </c>
      <c r="H142" s="200" t="s">
        <v>1069</v>
      </c>
      <c r="I142">
        <f>IFERROR(INDEX('Green_rooibos initial weight'!$C$5:$C$1749,MATCH(H142, 'Green_rooibos initial weight'!$A$5:$A$1749,0)),"")</f>
        <v>2.2349999999999999</v>
      </c>
      <c r="K142">
        <f t="shared" si="11"/>
        <v>2.2349999999999999</v>
      </c>
      <c r="M142">
        <f>IFERROR(INDEX('Both teabags AfterWet'!$D$1:$D$839,MATCH(H142,'Both teabags AfterWet'!$B$1:$B$839,0)),"")</f>
        <v>1.6359999999999999</v>
      </c>
      <c r="O142" s="1">
        <v>1.3627</v>
      </c>
      <c r="P142" s="1"/>
      <c r="Q142" s="202">
        <v>4.6647230320703335</v>
      </c>
      <c r="R142" s="202"/>
      <c r="S142">
        <f t="shared" si="13"/>
        <v>1.2991338192419777</v>
      </c>
      <c r="U142" s="111">
        <f t="shared" si="14"/>
        <v>0.41873207192752671</v>
      </c>
      <c r="V142" s="111">
        <f t="shared" si="15"/>
        <v>0.55200000000000005</v>
      </c>
    </row>
    <row r="143" spans="1:22">
      <c r="A143" s="199">
        <v>49</v>
      </c>
      <c r="B143" s="199"/>
      <c r="C143">
        <f>COUNTIF('WetLitterbags placem_collection'!$K$3:$K$222, E143)</f>
        <v>0</v>
      </c>
      <c r="D143" t="str">
        <f t="shared" si="12"/>
        <v>Exclude</v>
      </c>
      <c r="E143" t="s">
        <v>1311</v>
      </c>
      <c r="F143">
        <f>COUNTIF('WetLitterbags placem_collection'!$M$3:$M$222, H143)</f>
        <v>0</v>
      </c>
      <c r="G143" t="str">
        <f t="shared" si="16"/>
        <v>Exclude</v>
      </c>
      <c r="I143">
        <f>IFERROR(INDEX('Green_rooibos initial weight'!$C$5:$C$1749,MATCH(E143, 'Green_rooibos initial weight'!$A$5:$A$1749,0)),"")</f>
        <v>2.0499999999999998</v>
      </c>
      <c r="K143">
        <f t="shared" ref="K143:K206" si="17">IFERROR(I143-(AG135+AG136+AG138),"")</f>
        <v>2.0499999999999998</v>
      </c>
      <c r="M143">
        <f>IFERROR(INDEX('Both teabags AfterWet'!$D$1:$D$839,MATCH(E143,'Both teabags AfterWet'!$B$1:$B$839,0)),"")</f>
        <v>0.87490000000000001</v>
      </c>
      <c r="O143" s="1">
        <v>0.65700000000000003</v>
      </c>
      <c r="P143" s="1"/>
      <c r="Q143" s="202">
        <v>16.486751717369803</v>
      </c>
      <c r="R143" s="202"/>
      <c r="S143">
        <f t="shared" si="13"/>
        <v>0.54868204121688047</v>
      </c>
      <c r="U143" s="111">
        <f t="shared" si="14"/>
        <v>0.73235022379664372</v>
      </c>
      <c r="V143" s="111">
        <f t="shared" si="15"/>
        <v>0.55200000000000005</v>
      </c>
    </row>
    <row r="144" spans="1:22">
      <c r="A144" s="199">
        <v>49</v>
      </c>
      <c r="B144" s="199"/>
      <c r="C144">
        <f>COUNTIF('WetLitterbags placem_collection'!$K$3:$K$222, E144)</f>
        <v>0</v>
      </c>
      <c r="D144" t="str">
        <f t="shared" si="12"/>
        <v>Exclude</v>
      </c>
      <c r="E144" s="199"/>
      <c r="F144">
        <f>COUNTIF('WetLitterbags placem_collection'!$M$3:$M$222, H144)</f>
        <v>0</v>
      </c>
      <c r="G144" t="str">
        <f t="shared" si="16"/>
        <v>Exclude</v>
      </c>
      <c r="H144" t="s">
        <v>986</v>
      </c>
      <c r="I144">
        <f>IFERROR(INDEX('Green_rooibos initial weight'!$C$5:$C$1749,MATCH(H144, 'Green_rooibos initial weight'!$A$5:$A$1749,0)),"")</f>
        <v>2.206</v>
      </c>
      <c r="K144">
        <f t="shared" si="17"/>
        <v>2.206</v>
      </c>
      <c r="M144">
        <f>IFERROR(INDEX('Both teabags AfterWet'!$D$1:$D$839,MATCH(H144,'Both teabags AfterWet'!$B$1:$B$839,0)),"")</f>
        <v>1.5909</v>
      </c>
      <c r="O144">
        <v>1.3464</v>
      </c>
      <c r="Q144" s="202">
        <v>10.705352676338336</v>
      </c>
      <c r="R144" s="202"/>
      <c r="S144">
        <f t="shared" si="13"/>
        <v>1.2022631315657808</v>
      </c>
      <c r="U144" s="111">
        <f t="shared" si="14"/>
        <v>0.4550031135241247</v>
      </c>
      <c r="V144" s="111">
        <f t="shared" si="15"/>
        <v>0.55200000000000005</v>
      </c>
    </row>
    <row r="145" spans="1:22">
      <c r="A145">
        <v>49</v>
      </c>
      <c r="C145">
        <f>COUNTIF('WetLitterbags placem_collection'!$K$3:$K$222, E145)</f>
        <v>0</v>
      </c>
      <c r="D145" t="str">
        <f t="shared" si="12"/>
        <v>Exclude</v>
      </c>
      <c r="F145">
        <f>COUNTIF('WetLitterbags placem_collection'!$M$3:$M$222, H145)</f>
        <v>1</v>
      </c>
      <c r="G145" t="str">
        <f t="shared" si="16"/>
        <v>Open</v>
      </c>
      <c r="H145" t="s">
        <v>1113</v>
      </c>
      <c r="I145">
        <f>IFERROR(INDEX('Green_rooibos initial weight'!$C$5:$C$1749,MATCH(H145, 'Green_rooibos initial weight'!$A$5:$A$1749,0)),"")</f>
        <v>2.1030000000000002</v>
      </c>
      <c r="K145">
        <f t="shared" si="17"/>
        <v>2.1030000000000002</v>
      </c>
      <c r="M145">
        <f>IFERROR(INDEX('Both teabags AfterWet'!$D$1:$D$839,MATCH(H145,'Both teabags AfterWet'!$B$1:$B$839,0)),"")</f>
        <v>1.5992999999999999</v>
      </c>
      <c r="O145">
        <v>1.3523000000000001</v>
      </c>
      <c r="Q145" s="202">
        <v>11.563275434243886</v>
      </c>
      <c r="R145" s="202"/>
      <c r="S145">
        <f t="shared" si="13"/>
        <v>1.19592982630272</v>
      </c>
      <c r="U145" s="111">
        <f t="shared" si="14"/>
        <v>0.43132200366014273</v>
      </c>
      <c r="V145" s="111">
        <f t="shared" si="15"/>
        <v>0.55200000000000005</v>
      </c>
    </row>
    <row r="146" spans="1:22">
      <c r="A146" s="1">
        <v>51</v>
      </c>
      <c r="B146" s="1"/>
      <c r="C146">
        <f>COUNTIF('WetLitterbags placem_collection'!$K$3:$K$222, E146)</f>
        <v>0</v>
      </c>
      <c r="D146" t="str">
        <f t="shared" si="12"/>
        <v>Exclude</v>
      </c>
      <c r="E146" s="1" t="s">
        <v>1194</v>
      </c>
      <c r="F146">
        <f>COUNTIF('WetLitterbags placem_collection'!$M$3:$M$222, H146)</f>
        <v>0</v>
      </c>
      <c r="G146" t="str">
        <f t="shared" si="16"/>
        <v>Exclude</v>
      </c>
      <c r="I146">
        <f>IFERROR(INDEX('Green_rooibos initial weight'!$C$5:$C$1749,MATCH(E146, 'Green_rooibos initial weight'!$A$5:$A$1749,0)),"")</f>
        <v>1.9370000000000001</v>
      </c>
      <c r="K146">
        <f t="shared" si="17"/>
        <v>1.9370000000000001</v>
      </c>
      <c r="M146">
        <f>IFERROR(INDEX('Both teabags AfterWet'!$D$1:$D$839,MATCH(E146,'Both teabags AfterWet'!$B$1:$B$839,0)),"")</f>
        <v>0.77600000000000002</v>
      </c>
      <c r="O146" s="201">
        <v>0.56730000000000003</v>
      </c>
      <c r="P146" s="201"/>
      <c r="Q146" s="202">
        <v>9.5957135898680637</v>
      </c>
      <c r="R146" s="202"/>
      <c r="S146">
        <f t="shared" si="13"/>
        <v>0.51286351680467845</v>
      </c>
      <c r="U146" s="111">
        <f t="shared" si="14"/>
        <v>0.73522792111271118</v>
      </c>
      <c r="V146" s="111">
        <f t="shared" si="15"/>
        <v>0.55200000000000005</v>
      </c>
    </row>
    <row r="147" spans="1:22">
      <c r="A147" s="1">
        <v>51</v>
      </c>
      <c r="B147" s="1"/>
      <c r="C147">
        <f>COUNTIF('WetLitterbags placem_collection'!$K$3:$K$222, E147)</f>
        <v>0</v>
      </c>
      <c r="D147" t="str">
        <f t="shared" si="12"/>
        <v>Exclude</v>
      </c>
      <c r="E147" s="1"/>
      <c r="F147">
        <f>COUNTIF('WetLitterbags placem_collection'!$M$3:$M$222, H147)</f>
        <v>0</v>
      </c>
      <c r="G147" t="str">
        <f t="shared" si="16"/>
        <v>Exclude</v>
      </c>
      <c r="H147" s="1" t="s">
        <v>1112</v>
      </c>
      <c r="I147">
        <f>IFERROR(INDEX('Green_rooibos initial weight'!$C$5:$C$1749,MATCH(H147, 'Green_rooibos initial weight'!$A$5:$A$1749,0)),"")</f>
        <v>2.2400000000000002</v>
      </c>
      <c r="K147">
        <f t="shared" si="17"/>
        <v>2.2400000000000002</v>
      </c>
      <c r="M147">
        <f>IFERROR(INDEX('Both teabags AfterWet'!$D$1:$D$839,MATCH(H147,'Both teabags AfterWet'!$B$1:$B$839,0)),"")</f>
        <v>1.4950000000000001</v>
      </c>
      <c r="O147" s="201">
        <v>1.2412000000000001</v>
      </c>
      <c r="P147" s="201"/>
      <c r="Q147" s="202">
        <v>3.8327526132399545</v>
      </c>
      <c r="R147" s="202"/>
      <c r="S147">
        <f t="shared" si="13"/>
        <v>1.1936278745644657</v>
      </c>
      <c r="U147" s="111">
        <f t="shared" si="14"/>
        <v>0.46713041314086357</v>
      </c>
      <c r="V147" s="111">
        <f t="shared" si="15"/>
        <v>0.55200000000000005</v>
      </c>
    </row>
    <row r="148" spans="1:22">
      <c r="A148" s="1">
        <v>51</v>
      </c>
      <c r="B148" s="1"/>
      <c r="C148">
        <f>COUNTIF('WetLitterbags placem_collection'!$K$3:$K$222, E148)</f>
        <v>0</v>
      </c>
      <c r="D148" t="str">
        <f t="shared" si="12"/>
        <v>Exclude</v>
      </c>
      <c r="E148" s="1"/>
      <c r="F148">
        <f>COUNTIF('WetLitterbags placem_collection'!$M$3:$M$222, H148)</f>
        <v>1</v>
      </c>
      <c r="G148" t="str">
        <f t="shared" si="16"/>
        <v>Open</v>
      </c>
      <c r="H148" s="1" t="s">
        <v>1056</v>
      </c>
      <c r="I148">
        <f>IFERROR(INDEX('Green_rooibos initial weight'!$C$5:$C$1749,MATCH(H148, 'Green_rooibos initial weight'!$A$5:$A$1749,0)),"")</f>
        <v>2.1930000000000001</v>
      </c>
      <c r="K148">
        <f t="shared" si="17"/>
        <v>2.1930000000000001</v>
      </c>
      <c r="M148">
        <f>IFERROR(INDEX('Both teabags AfterWet'!$D$1:$D$839,MATCH(H148,'Both teabags AfterWet'!$B$1:$B$839,0)),"")</f>
        <v>1.599</v>
      </c>
      <c r="O148" s="201">
        <v>1.3381000000000001</v>
      </c>
      <c r="P148" s="201"/>
      <c r="Q148" s="202">
        <v>6.0009601536244919</v>
      </c>
      <c r="R148" s="202"/>
      <c r="S148">
        <f t="shared" si="13"/>
        <v>1.2578011521843506</v>
      </c>
      <c r="U148" s="111">
        <f t="shared" si="14"/>
        <v>0.42644726302583191</v>
      </c>
      <c r="V148" s="111">
        <f t="shared" si="15"/>
        <v>0.55200000000000005</v>
      </c>
    </row>
    <row r="149" spans="1:22">
      <c r="A149">
        <v>52</v>
      </c>
      <c r="C149">
        <f>COUNTIF('WetLitterbags placem_collection'!$K$3:$K$222, E149)</f>
        <v>0</v>
      </c>
      <c r="D149" t="str">
        <f t="shared" si="12"/>
        <v>Exclude</v>
      </c>
      <c r="E149" t="s">
        <v>1451</v>
      </c>
      <c r="F149">
        <f>COUNTIF('WetLitterbags placem_collection'!$M$3:$M$222, H149)</f>
        <v>0</v>
      </c>
      <c r="G149" t="str">
        <f t="shared" si="16"/>
        <v>Exclude</v>
      </c>
      <c r="I149">
        <f>IFERROR(INDEX('Green_rooibos initial weight'!$C$5:$C$1749,MATCH(E149, 'Green_rooibos initial weight'!$A$5:$A$1749,0)),"")</f>
        <v>2.0760000000000001</v>
      </c>
      <c r="K149">
        <f t="shared" si="17"/>
        <v>2.0760000000000001</v>
      </c>
      <c r="M149">
        <f>IFERROR(INDEX('Both teabags AfterWet'!$D$1:$D$839,MATCH(E149,'Both teabags AfterWet'!$B$1:$B$839,0)),"")</f>
        <v>0.88200000000000001</v>
      </c>
      <c r="O149">
        <v>0.64810000000000001</v>
      </c>
      <c r="Q149" s="202">
        <v>14.285714285714219</v>
      </c>
      <c r="R149" s="202"/>
      <c r="S149">
        <f t="shared" si="13"/>
        <v>0.55551428571428618</v>
      </c>
      <c r="U149" s="111">
        <f t="shared" si="14"/>
        <v>0.73241123038810874</v>
      </c>
      <c r="V149" s="111">
        <f t="shared" si="15"/>
        <v>0.55200000000000005</v>
      </c>
    </row>
    <row r="150" spans="1:22">
      <c r="A150">
        <v>52</v>
      </c>
      <c r="C150">
        <f>COUNTIF('WetLitterbags placem_collection'!$K$3:$K$222, E150)</f>
        <v>0</v>
      </c>
      <c r="D150" t="str">
        <f t="shared" si="12"/>
        <v>Exclude</v>
      </c>
      <c r="F150">
        <f>COUNTIF('WetLitterbags placem_collection'!$M$3:$M$222, H150)</f>
        <v>0</v>
      </c>
      <c r="G150" t="str">
        <f t="shared" si="16"/>
        <v>Exclude</v>
      </c>
      <c r="H150" t="s">
        <v>829</v>
      </c>
      <c r="I150">
        <f>IFERROR(INDEX('Green_rooibos initial weight'!$C$5:$C$1749,MATCH(H150, 'Green_rooibos initial weight'!$A$5:$A$1749,0)),"")</f>
        <v>2.2360000000000002</v>
      </c>
      <c r="K150">
        <f t="shared" si="17"/>
        <v>2.2360000000000002</v>
      </c>
      <c r="M150">
        <f>IFERROR(INDEX('Both teabags AfterWet'!$D$1:$D$839,MATCH(H150,'Both teabags AfterWet'!$B$1:$B$839,0)),"")</f>
        <v>1.546</v>
      </c>
      <c r="O150">
        <v>1.2791999999999999</v>
      </c>
      <c r="Q150" s="202">
        <v>9.8235574630425244</v>
      </c>
      <c r="R150" s="202"/>
      <c r="S150">
        <f t="shared" si="13"/>
        <v>1.15353705293276</v>
      </c>
      <c r="U150" s="111">
        <f t="shared" si="14"/>
        <v>0.48410686362577826</v>
      </c>
      <c r="V150" s="111">
        <f t="shared" si="15"/>
        <v>0.55200000000000005</v>
      </c>
    </row>
    <row r="151" spans="1:22">
      <c r="A151">
        <v>52</v>
      </c>
      <c r="C151">
        <f>COUNTIF('WetLitterbags placem_collection'!$K$3:$K$222, E151)</f>
        <v>0</v>
      </c>
      <c r="D151" t="str">
        <f t="shared" si="12"/>
        <v>Exclude</v>
      </c>
      <c r="F151">
        <f>COUNTIF('WetLitterbags placem_collection'!$M$3:$M$222, H151)</f>
        <v>1</v>
      </c>
      <c r="G151" t="str">
        <f t="shared" si="16"/>
        <v>Open</v>
      </c>
      <c r="H151" t="s">
        <v>628</v>
      </c>
      <c r="I151">
        <f>IFERROR(INDEX('Green_rooibos initial weight'!$C$5:$C$1749,MATCH(H151, 'Green_rooibos initial weight'!$A$5:$A$1749,0)),"")</f>
        <v>2.1389999999999998</v>
      </c>
      <c r="K151">
        <f t="shared" si="17"/>
        <v>2.1389999999999998</v>
      </c>
      <c r="M151">
        <f>IFERROR(INDEX('Both teabags AfterWet'!$D$1:$D$839,MATCH(H151,'Both teabags AfterWet'!$B$1:$B$839,0)),"")</f>
        <v>1.6279999999999999</v>
      </c>
      <c r="O151">
        <v>1.3608</v>
      </c>
      <c r="Q151" s="202">
        <v>11.073500967118232</v>
      </c>
      <c r="R151" s="202"/>
      <c r="S151">
        <f t="shared" si="13"/>
        <v>1.2101117988394552</v>
      </c>
      <c r="U151" s="111">
        <f t="shared" si="14"/>
        <v>0.43426283364214335</v>
      </c>
      <c r="V151" s="111">
        <f t="shared" si="15"/>
        <v>0.55200000000000005</v>
      </c>
    </row>
    <row r="152" spans="1:22">
      <c r="A152" s="1">
        <v>55</v>
      </c>
      <c r="B152" s="1"/>
      <c r="C152">
        <f>COUNTIF('WetLitterbags placem_collection'!$K$3:$K$222, E152)</f>
        <v>0</v>
      </c>
      <c r="D152" t="str">
        <f t="shared" si="12"/>
        <v>Exclude</v>
      </c>
      <c r="E152" s="1" t="s">
        <v>1434</v>
      </c>
      <c r="F152">
        <f>COUNTIF('WetLitterbags placem_collection'!$M$3:$M$222, H152)</f>
        <v>0</v>
      </c>
      <c r="G152" t="str">
        <f t="shared" si="16"/>
        <v>Exclude</v>
      </c>
      <c r="I152">
        <f>IFERROR(INDEX('Green_rooibos initial weight'!$C$5:$C$1749,MATCH(E152, 'Green_rooibos initial weight'!$A$5:$A$1749,0)),"")</f>
        <v>1.978</v>
      </c>
      <c r="K152">
        <f t="shared" si="17"/>
        <v>1.978</v>
      </c>
      <c r="M152">
        <f>IFERROR(INDEX('Both teabags AfterWet'!$D$1:$D$839,MATCH(E152,'Both teabags AfterWet'!$B$1:$B$839,0)),"")</f>
        <v>0.93200000000000005</v>
      </c>
      <c r="O152" s="1">
        <v>0.68020000000000003</v>
      </c>
      <c r="P152" s="1"/>
      <c r="Q152" s="202">
        <v>25.927734375000028</v>
      </c>
      <c r="R152" s="202"/>
      <c r="S152">
        <f t="shared" si="13"/>
        <v>0.50383955078124987</v>
      </c>
      <c r="U152" s="111">
        <f t="shared" si="14"/>
        <v>0.74527828575265431</v>
      </c>
      <c r="V152" s="111">
        <f t="shared" si="15"/>
        <v>0.55200000000000005</v>
      </c>
    </row>
    <row r="153" spans="1:22">
      <c r="A153" s="1">
        <v>55</v>
      </c>
      <c r="B153" s="1"/>
      <c r="C153">
        <f>COUNTIF('WetLitterbags placem_collection'!$K$3:$K$222, E153)</f>
        <v>0</v>
      </c>
      <c r="D153" t="str">
        <f t="shared" si="12"/>
        <v>Exclude</v>
      </c>
      <c r="E153" s="1"/>
      <c r="F153">
        <f>COUNTIF('WetLitterbags placem_collection'!$M$3:$M$222, H153)</f>
        <v>0</v>
      </c>
      <c r="G153" t="str">
        <f t="shared" si="16"/>
        <v>Exclude</v>
      </c>
      <c r="H153" s="1" t="s">
        <v>2496</v>
      </c>
      <c r="I153" t="str">
        <f>IFERROR(INDEX('Green_rooibos initial weight'!$C$5:$C$1749,MATCH(H153, 'Green_rooibos initial weight'!$A$5:$A$1749,0)),"")</f>
        <v/>
      </c>
      <c r="K153" t="str">
        <f t="shared" si="17"/>
        <v/>
      </c>
      <c r="M153">
        <f>IFERROR(INDEX('Both teabags AfterWet'!$D$1:$D$839,MATCH(H153,'Both teabags AfterWet'!$B$1:$B$839,0)),"")</f>
        <v>1.5207999999999999</v>
      </c>
      <c r="O153" s="1">
        <v>1.2990999999999999</v>
      </c>
      <c r="P153" s="1"/>
      <c r="Q153" s="202">
        <v>10.692124105011484</v>
      </c>
      <c r="R153" s="202"/>
      <c r="S153">
        <f t="shared" si="13"/>
        <v>1.1601986157517956</v>
      </c>
      <c r="U153" s="111" t="e">
        <f t="shared" si="14"/>
        <v>#VALUE!</v>
      </c>
      <c r="V153" s="111">
        <f t="shared" si="15"/>
        <v>0.55200000000000005</v>
      </c>
    </row>
    <row r="154" spans="1:22">
      <c r="A154" s="1">
        <v>56</v>
      </c>
      <c r="B154" s="1"/>
      <c r="C154">
        <f>COUNTIF('WetLitterbags placem_collection'!$K$3:$K$222, E154)</f>
        <v>0</v>
      </c>
      <c r="D154" t="str">
        <f t="shared" si="12"/>
        <v>Exclude</v>
      </c>
      <c r="E154" s="200" t="s">
        <v>1493</v>
      </c>
      <c r="F154">
        <f>COUNTIF('WetLitterbags placem_collection'!$M$3:$M$222, H154)</f>
        <v>0</v>
      </c>
      <c r="G154" t="str">
        <f t="shared" si="16"/>
        <v>Exclude</v>
      </c>
      <c r="I154">
        <f>IFERROR(INDEX('Green_rooibos initial weight'!$C$5:$C$1749,MATCH(E154, 'Green_rooibos initial weight'!$A$5:$A$1749,0)),"")</f>
        <v>2.12</v>
      </c>
      <c r="K154">
        <f t="shared" si="17"/>
        <v>2.12</v>
      </c>
      <c r="M154">
        <f>IFERROR(INDEX('Both teabags AfterWet'!$D$1:$D$839,MATCH(E154,'Both teabags AfterWet'!$B$1:$B$839,0)),"")</f>
        <v>0.74399999999999999</v>
      </c>
      <c r="O154" s="201">
        <v>0.53510000000000002</v>
      </c>
      <c r="P154" s="201"/>
      <c r="Q154" s="202">
        <v>11.235408560310804</v>
      </c>
      <c r="R154" s="202"/>
      <c r="S154">
        <f t="shared" si="13"/>
        <v>0.47497932879377691</v>
      </c>
      <c r="U154" s="111">
        <f t="shared" si="14"/>
        <v>0.77595314679538829</v>
      </c>
      <c r="V154" s="111">
        <f t="shared" si="15"/>
        <v>0.55200000000000005</v>
      </c>
    </row>
    <row r="155" spans="1:22">
      <c r="A155" s="1">
        <v>56</v>
      </c>
      <c r="B155" s="1"/>
      <c r="C155">
        <f>COUNTIF('WetLitterbags placem_collection'!$K$3:$K$222, E155)</f>
        <v>0</v>
      </c>
      <c r="D155" t="str">
        <f t="shared" si="12"/>
        <v>Exclude</v>
      </c>
      <c r="E155" s="1"/>
      <c r="F155">
        <f>COUNTIF('WetLitterbags placem_collection'!$M$3:$M$222, H155)</f>
        <v>0</v>
      </c>
      <c r="G155" t="str">
        <f t="shared" si="16"/>
        <v>Exclude</v>
      </c>
      <c r="H155" s="200" t="s">
        <v>1083</v>
      </c>
      <c r="I155">
        <f>IFERROR(INDEX('Green_rooibos initial weight'!$C$5:$C$1749,MATCH(H155, 'Green_rooibos initial weight'!$A$5:$A$1749,0)),"")</f>
        <v>2.1760000000000002</v>
      </c>
      <c r="K155">
        <f t="shared" si="17"/>
        <v>2.1760000000000002</v>
      </c>
      <c r="M155">
        <f>IFERROR(INDEX('Both teabags AfterWet'!$D$1:$D$839,MATCH(H155,'Both teabags AfterWet'!$B$1:$B$839,0)),"")</f>
        <v>1.5980000000000001</v>
      </c>
      <c r="O155" s="201">
        <v>1.3449</v>
      </c>
      <c r="P155" s="201"/>
      <c r="Q155" s="202">
        <v>3.1372549019609965</v>
      </c>
      <c r="R155" s="202"/>
      <c r="S155">
        <f t="shared" si="13"/>
        <v>1.3027070588235266</v>
      </c>
      <c r="U155" s="111">
        <f t="shared" si="14"/>
        <v>0.40132947664359997</v>
      </c>
      <c r="V155" s="111">
        <f t="shared" si="15"/>
        <v>0.55200000000000005</v>
      </c>
    </row>
    <row r="156" spans="1:22">
      <c r="A156" s="1">
        <v>56</v>
      </c>
      <c r="B156" s="1"/>
      <c r="C156">
        <f>COUNTIF('WetLitterbags placem_collection'!$K$3:$K$222, E156)</f>
        <v>0</v>
      </c>
      <c r="D156" t="str">
        <f t="shared" si="12"/>
        <v>Exclude</v>
      </c>
      <c r="E156" s="1"/>
      <c r="F156">
        <f>COUNTIF('WetLitterbags placem_collection'!$M$3:$M$222, H156)</f>
        <v>1</v>
      </c>
      <c r="G156" t="str">
        <f t="shared" si="16"/>
        <v>Open</v>
      </c>
      <c r="H156" s="200" t="s">
        <v>1081</v>
      </c>
      <c r="I156">
        <f>IFERROR(INDEX('Green_rooibos initial weight'!$C$5:$C$1749,MATCH(H156, 'Green_rooibos initial weight'!$A$5:$A$1749,0)),"")</f>
        <v>2.3220000000000001</v>
      </c>
      <c r="K156">
        <f t="shared" si="17"/>
        <v>2.3220000000000001</v>
      </c>
      <c r="M156">
        <f>IFERROR(INDEX('Both teabags AfterWet'!$D$1:$D$839,MATCH(H156,'Both teabags AfterWet'!$B$1:$B$839,0)),"")</f>
        <v>2.2909999999999999</v>
      </c>
      <c r="O156" s="201">
        <v>1.1222000000000001</v>
      </c>
      <c r="P156" s="201"/>
      <c r="Q156" s="202">
        <v>90.284005979073754</v>
      </c>
      <c r="R156" s="202"/>
      <c r="S156">
        <f t="shared" si="13"/>
        <v>0.10903288490283436</v>
      </c>
      <c r="U156" s="111">
        <f t="shared" si="14"/>
        <v>0.95304354655347356</v>
      </c>
      <c r="V156" s="111">
        <f t="shared" si="15"/>
        <v>0.55200000000000005</v>
      </c>
    </row>
    <row r="157" spans="1:22">
      <c r="A157" s="199">
        <v>57</v>
      </c>
      <c r="B157" s="199"/>
      <c r="C157">
        <f>COUNTIF('WetLitterbags placem_collection'!$K$3:$K$222, E157)</f>
        <v>0</v>
      </c>
      <c r="D157" t="str">
        <f t="shared" si="12"/>
        <v>Exclude</v>
      </c>
      <c r="E157" t="s">
        <v>1432</v>
      </c>
      <c r="F157">
        <f>COUNTIF('WetLitterbags placem_collection'!$M$3:$M$222, H157)</f>
        <v>0</v>
      </c>
      <c r="G157" t="str">
        <f t="shared" si="16"/>
        <v>Exclude</v>
      </c>
      <c r="I157">
        <f>IFERROR(INDEX('Green_rooibos initial weight'!$C$5:$C$1749,MATCH(E157, 'Green_rooibos initial weight'!$A$5:$A$1749,0)),"")</f>
        <v>2.0449999999999999</v>
      </c>
      <c r="K157">
        <f t="shared" si="17"/>
        <v>2.0449999999999999</v>
      </c>
      <c r="M157">
        <f>IFERROR(INDEX('Both teabags AfterWet'!$D$1:$D$839,MATCH(E157,'Both teabags AfterWet'!$B$1:$B$839,0)),"")</f>
        <v>0.88129999999999997</v>
      </c>
      <c r="O157">
        <v>0.70320000000000005</v>
      </c>
      <c r="Q157" s="202">
        <v>11.534653465346061</v>
      </c>
      <c r="R157" s="202"/>
      <c r="S157">
        <f t="shared" si="13"/>
        <v>0.62208831683168653</v>
      </c>
      <c r="U157" s="111">
        <f t="shared" si="14"/>
        <v>0.69580033406763486</v>
      </c>
      <c r="V157" s="111">
        <f t="shared" si="15"/>
        <v>0.55200000000000005</v>
      </c>
    </row>
    <row r="158" spans="1:22">
      <c r="A158" s="199">
        <v>57</v>
      </c>
      <c r="B158" s="199"/>
      <c r="C158">
        <f>COUNTIF('WetLitterbags placem_collection'!$K$3:$K$222, E158)</f>
        <v>0</v>
      </c>
      <c r="D158" t="str">
        <f t="shared" si="12"/>
        <v>Exclude</v>
      </c>
      <c r="E158" s="199"/>
      <c r="F158">
        <f>COUNTIF('WetLitterbags placem_collection'!$M$3:$M$222, H158)</f>
        <v>1</v>
      </c>
      <c r="G158" t="str">
        <f t="shared" si="16"/>
        <v>Open</v>
      </c>
      <c r="H158" t="s">
        <v>980</v>
      </c>
      <c r="I158">
        <f>IFERROR(INDEX('Green_rooibos initial weight'!$C$5:$C$1749,MATCH(H158, 'Green_rooibos initial weight'!$A$5:$A$1749,0)),"")</f>
        <v>2.1829999999999998</v>
      </c>
      <c r="K158">
        <f t="shared" si="17"/>
        <v>2.1829999999999998</v>
      </c>
      <c r="M158">
        <f>IFERROR(INDEX('Both teabags AfterWet'!$D$1:$D$839,MATCH(H158,'Both teabags AfterWet'!$B$1:$B$839,0)),"")</f>
        <v>1.266</v>
      </c>
      <c r="O158">
        <v>1.1411</v>
      </c>
      <c r="Q158" s="202">
        <v>9.63680387409185</v>
      </c>
      <c r="R158" s="202"/>
      <c r="S158">
        <f t="shared" si="13"/>
        <v>1.0311344309927379</v>
      </c>
      <c r="U158" s="111">
        <f t="shared" si="14"/>
        <v>0.52765257398408705</v>
      </c>
      <c r="V158" s="111">
        <f t="shared" si="15"/>
        <v>0.55200000000000005</v>
      </c>
    </row>
    <row r="159" spans="1:22">
      <c r="A159">
        <v>57</v>
      </c>
      <c r="C159">
        <f>COUNTIF('WetLitterbags placem_collection'!$K$3:$K$222, E159)</f>
        <v>0</v>
      </c>
      <c r="D159" t="str">
        <f t="shared" si="12"/>
        <v>Exclude</v>
      </c>
      <c r="F159">
        <f>COUNTIF('WetLitterbags placem_collection'!$M$3:$M$222, H159)</f>
        <v>0</v>
      </c>
      <c r="G159" t="str">
        <f t="shared" si="16"/>
        <v>Exclude</v>
      </c>
      <c r="H159" t="s">
        <v>706</v>
      </c>
      <c r="I159">
        <f>IFERROR(INDEX('Green_rooibos initial weight'!$C$5:$C$1749,MATCH(H159, 'Green_rooibos initial weight'!$A$5:$A$1749,0)),"")</f>
        <v>2.141</v>
      </c>
      <c r="K159">
        <f t="shared" si="17"/>
        <v>2.141</v>
      </c>
      <c r="M159">
        <f>IFERROR(INDEX('Both teabags AfterWet'!$D$1:$D$839,MATCH(H159,'Both teabags AfterWet'!$B$1:$B$839,0)),"")</f>
        <v>1.4594</v>
      </c>
      <c r="O159">
        <v>1.2402</v>
      </c>
      <c r="Q159" s="202">
        <v>7.3673870333987725</v>
      </c>
      <c r="R159" s="202"/>
      <c r="S159">
        <f t="shared" si="13"/>
        <v>1.1488296660117885</v>
      </c>
      <c r="U159" s="111">
        <f t="shared" si="14"/>
        <v>0.46341444838309742</v>
      </c>
      <c r="V159" s="111">
        <f t="shared" si="15"/>
        <v>0.55200000000000005</v>
      </c>
    </row>
    <row r="160" spans="1:22">
      <c r="A160">
        <v>58</v>
      </c>
      <c r="C160">
        <f>COUNTIF('WetLitterbags placem_collection'!$K$3:$K$222, E160)</f>
        <v>0</v>
      </c>
      <c r="D160" t="str">
        <f t="shared" si="12"/>
        <v>Exclude</v>
      </c>
      <c r="E160" t="s">
        <v>1457</v>
      </c>
      <c r="F160">
        <f>COUNTIF('WetLitterbags placem_collection'!$M$3:$M$222, H160)</f>
        <v>0</v>
      </c>
      <c r="G160" t="str">
        <f t="shared" si="16"/>
        <v>Exclude</v>
      </c>
      <c r="I160">
        <f>IFERROR(INDEX('Green_rooibos initial weight'!$C$5:$C$1749,MATCH(E160, 'Green_rooibos initial weight'!$A$5:$A$1749,0)),"")</f>
        <v>2.093</v>
      </c>
      <c r="K160">
        <f t="shared" si="17"/>
        <v>2.093</v>
      </c>
      <c r="M160">
        <f>IFERROR(INDEX('Both teabags AfterWet'!$D$1:$D$839,MATCH(E160,'Both teabags AfterWet'!$B$1:$B$839,0)),"")</f>
        <v>0.97009999999999996</v>
      </c>
      <c r="O160">
        <v>0.74560000000000004</v>
      </c>
      <c r="Q160" s="202">
        <v>12.412761714855449</v>
      </c>
      <c r="R160" s="202"/>
      <c r="S160">
        <f t="shared" si="13"/>
        <v>0.65305044865403783</v>
      </c>
      <c r="U160" s="111">
        <f t="shared" si="14"/>
        <v>0.68798354101574877</v>
      </c>
      <c r="V160" s="111">
        <f t="shared" si="15"/>
        <v>0.55200000000000005</v>
      </c>
    </row>
    <row r="161" spans="1:22">
      <c r="A161">
        <v>58</v>
      </c>
      <c r="C161">
        <f>COUNTIF('WetLitterbags placem_collection'!$K$3:$K$222, E161)</f>
        <v>0</v>
      </c>
      <c r="D161" t="str">
        <f t="shared" si="12"/>
        <v>Exclude</v>
      </c>
      <c r="F161">
        <f>COUNTIF('WetLitterbags placem_collection'!$M$3:$M$222, H161)</f>
        <v>0</v>
      </c>
      <c r="G161" t="str">
        <f t="shared" si="16"/>
        <v>Exclude</v>
      </c>
      <c r="H161" t="s">
        <v>1110</v>
      </c>
      <c r="I161">
        <f>IFERROR(INDEX('Green_rooibos initial weight'!$C$5:$C$1749,MATCH(H161, 'Green_rooibos initial weight'!$A$5:$A$1749,0)),"")</f>
        <v>2.1589999999999998</v>
      </c>
      <c r="K161">
        <f t="shared" si="17"/>
        <v>2.1589999999999998</v>
      </c>
      <c r="M161">
        <f>IFERROR(INDEX('Both teabags AfterWet'!$D$1:$D$839,MATCH(H161,'Both teabags AfterWet'!$B$1:$B$839,0)),"")</f>
        <v>1.1857</v>
      </c>
      <c r="O161">
        <v>0.96730000000000005</v>
      </c>
      <c r="Q161" s="202">
        <v>14.436090225563877</v>
      </c>
      <c r="R161" s="202"/>
      <c r="S161">
        <f t="shared" si="13"/>
        <v>0.82765969924812066</v>
      </c>
      <c r="U161" s="111">
        <f t="shared" si="14"/>
        <v>0.61664673494760502</v>
      </c>
      <c r="V161" s="111">
        <f t="shared" si="15"/>
        <v>0.55200000000000005</v>
      </c>
    </row>
    <row r="162" spans="1:22">
      <c r="A162">
        <v>58</v>
      </c>
      <c r="C162">
        <f>COUNTIF('WetLitterbags placem_collection'!$K$3:$K$222, E162)</f>
        <v>0</v>
      </c>
      <c r="D162" t="str">
        <f t="shared" si="12"/>
        <v>Exclude</v>
      </c>
      <c r="F162">
        <f>COUNTIF('WetLitterbags placem_collection'!$M$3:$M$222, H162)</f>
        <v>1</v>
      </c>
      <c r="G162" t="str">
        <f t="shared" si="16"/>
        <v>Open</v>
      </c>
      <c r="H162" t="s">
        <v>1093</v>
      </c>
      <c r="I162">
        <f>IFERROR(INDEX('Green_rooibos initial weight'!$C$5:$C$1749,MATCH(H162, 'Green_rooibos initial weight'!$A$5:$A$1749,0)),"")</f>
        <v>2.2149999999999999</v>
      </c>
      <c r="K162">
        <f t="shared" si="17"/>
        <v>2.2149999999999999</v>
      </c>
      <c r="M162">
        <f>IFERROR(INDEX('Both teabags AfterWet'!$D$1:$D$839,MATCH(H162,'Both teabags AfterWet'!$B$1:$B$839,0)),"")</f>
        <v>0.74880000000000002</v>
      </c>
      <c r="O162">
        <v>0.42230000000000001</v>
      </c>
      <c r="Q162" s="202">
        <v>25.956144824069355</v>
      </c>
      <c r="R162" s="202"/>
      <c r="S162">
        <f t="shared" si="13"/>
        <v>0.31268720040795511</v>
      </c>
      <c r="U162" s="111">
        <f t="shared" si="14"/>
        <v>0.85883196369844006</v>
      </c>
      <c r="V162" s="111">
        <f t="shared" si="15"/>
        <v>0.55200000000000005</v>
      </c>
    </row>
    <row r="163" spans="1:22">
      <c r="A163" s="1">
        <v>59</v>
      </c>
      <c r="B163" s="1"/>
      <c r="C163">
        <f>COUNTIF('WetLitterbags placem_collection'!$K$3:$K$222, E163)</f>
        <v>0</v>
      </c>
      <c r="D163" t="str">
        <f t="shared" si="12"/>
        <v>Exclude</v>
      </c>
      <c r="E163" s="1" t="s">
        <v>1450</v>
      </c>
      <c r="F163">
        <f>COUNTIF('WetLitterbags placem_collection'!$M$3:$M$222, H163)</f>
        <v>0</v>
      </c>
      <c r="G163" t="str">
        <f t="shared" si="16"/>
        <v>Exclude</v>
      </c>
      <c r="I163">
        <f>IFERROR(INDEX('Green_rooibos initial weight'!$C$5:$C$1749,MATCH(E163, 'Green_rooibos initial weight'!$A$5:$A$1749,0)),"")</f>
        <v>2.0049999999999999</v>
      </c>
      <c r="K163">
        <f t="shared" si="17"/>
        <v>2.0049999999999999</v>
      </c>
      <c r="M163">
        <f>IFERROR(INDEX('Both teabags AfterWet'!$D$1:$D$839,MATCH(E163,'Both teabags AfterWet'!$B$1:$B$839,0)),"")</f>
        <v>0.90200000000000002</v>
      </c>
      <c r="O163" s="1">
        <v>0.66210000000000002</v>
      </c>
      <c r="P163" s="1"/>
      <c r="Q163" s="202">
        <v>13.942071674030428</v>
      </c>
      <c r="R163" s="202"/>
      <c r="S163">
        <f t="shared" si="13"/>
        <v>0.56978954344624455</v>
      </c>
      <c r="U163" s="111">
        <f t="shared" si="14"/>
        <v>0.71581568905424209</v>
      </c>
      <c r="V163" s="111">
        <f t="shared" si="15"/>
        <v>0.55200000000000005</v>
      </c>
    </row>
    <row r="164" spans="1:22">
      <c r="A164" s="1">
        <v>59</v>
      </c>
      <c r="B164" s="1"/>
      <c r="C164">
        <f>COUNTIF('WetLitterbags placem_collection'!$K$3:$K$222, E164)</f>
        <v>0</v>
      </c>
      <c r="D164" t="str">
        <f t="shared" si="12"/>
        <v>Exclude</v>
      </c>
      <c r="E164" s="1"/>
      <c r="F164">
        <f>COUNTIF('WetLitterbags placem_collection'!$M$3:$M$222, H164)</f>
        <v>0</v>
      </c>
      <c r="G164" t="str">
        <f t="shared" si="16"/>
        <v>Exclude</v>
      </c>
      <c r="H164" s="1" t="s">
        <v>1021</v>
      </c>
      <c r="I164">
        <f>IFERROR(INDEX('Green_rooibos initial weight'!$C$5:$C$1749,MATCH(H164, 'Green_rooibos initial weight'!$A$5:$A$1749,0)),"")</f>
        <v>2.2450000000000001</v>
      </c>
      <c r="K164">
        <f t="shared" si="17"/>
        <v>2.2450000000000001</v>
      </c>
      <c r="M164">
        <f>IFERROR(INDEX('Both teabags AfterWet'!$D$1:$D$839,MATCH(H164,'Both teabags AfterWet'!$B$1:$B$839,0)),"")</f>
        <v>1.4690000000000001</v>
      </c>
      <c r="O164" s="1">
        <v>1.2487999999999999</v>
      </c>
      <c r="P164" s="1"/>
      <c r="Q164" s="202">
        <v>3.836571998007162</v>
      </c>
      <c r="R164" s="202"/>
      <c r="S164">
        <f t="shared" si="13"/>
        <v>1.2008888888888865</v>
      </c>
      <c r="U164" s="111">
        <f t="shared" si="14"/>
        <v>0.465082900272211</v>
      </c>
      <c r="V164" s="111">
        <f t="shared" si="15"/>
        <v>0.55200000000000005</v>
      </c>
    </row>
    <row r="165" spans="1:22">
      <c r="A165" s="1">
        <v>59</v>
      </c>
      <c r="B165" s="1"/>
      <c r="C165">
        <f>COUNTIF('WetLitterbags placem_collection'!$K$3:$K$222, E165)</f>
        <v>0</v>
      </c>
      <c r="D165" t="str">
        <f t="shared" si="12"/>
        <v>Exclude</v>
      </c>
      <c r="E165" s="1"/>
      <c r="F165">
        <f>COUNTIF('WetLitterbags placem_collection'!$M$3:$M$222, H165)</f>
        <v>1</v>
      </c>
      <c r="G165" t="str">
        <f t="shared" si="16"/>
        <v>Open</v>
      </c>
      <c r="H165" s="1" t="s">
        <v>1118</v>
      </c>
      <c r="I165">
        <f>IFERROR(INDEX('Green_rooibos initial weight'!$C$5:$C$1749,MATCH(H165, 'Green_rooibos initial weight'!$A$5:$A$1749,0)),"")</f>
        <v>2.2770000000000001</v>
      </c>
      <c r="K165">
        <f t="shared" si="17"/>
        <v>2.2770000000000001</v>
      </c>
      <c r="M165">
        <f>IFERROR(INDEX('Both teabags AfterWet'!$D$1:$D$839,MATCH(H165,'Both teabags AfterWet'!$B$1:$B$839,0)),"")</f>
        <v>1.38</v>
      </c>
      <c r="O165" s="1">
        <v>1.1779999999999999</v>
      </c>
      <c r="P165" s="1"/>
      <c r="Q165" s="202">
        <v>6.2753036437244685</v>
      </c>
      <c r="R165" s="202"/>
      <c r="S165">
        <f t="shared" si="13"/>
        <v>1.1040769230769256</v>
      </c>
      <c r="U165" s="111">
        <f t="shared" si="14"/>
        <v>0.5151177325090357</v>
      </c>
      <c r="V165" s="111">
        <f t="shared" si="15"/>
        <v>0.55200000000000005</v>
      </c>
    </row>
    <row r="166" spans="1:22">
      <c r="A166" s="1">
        <v>60</v>
      </c>
      <c r="B166" s="1"/>
      <c r="C166">
        <f>COUNTIF('WetLitterbags placem_collection'!$K$3:$K$222, E166)</f>
        <v>0</v>
      </c>
      <c r="D166" t="str">
        <f t="shared" si="12"/>
        <v>Exclude</v>
      </c>
      <c r="E166" t="s">
        <v>1515</v>
      </c>
      <c r="F166">
        <f>COUNTIF('WetLitterbags placem_collection'!$M$3:$M$222, H166)</f>
        <v>0</v>
      </c>
      <c r="G166" t="str">
        <f t="shared" si="16"/>
        <v>Exclude</v>
      </c>
      <c r="I166">
        <f>IFERROR(INDEX('Green_rooibos initial weight'!$C$5:$C$1749,MATCH(E166, 'Green_rooibos initial weight'!$A$5:$A$1749,0)),"")</f>
        <v>2.0920000000000001</v>
      </c>
      <c r="K166">
        <f t="shared" si="17"/>
        <v>2.0920000000000001</v>
      </c>
      <c r="M166">
        <f>IFERROR(INDEX('Both teabags AfterWet'!$D$1:$D$839,MATCH(E166,'Both teabags AfterWet'!$B$1:$B$839,0)),"")</f>
        <v>0.78</v>
      </c>
      <c r="O166" s="1">
        <v>0.56169999999999987</v>
      </c>
      <c r="P166" s="1"/>
      <c r="Q166" s="202">
        <v>10.099009900990334</v>
      </c>
      <c r="R166" s="202"/>
      <c r="S166">
        <f t="shared" si="13"/>
        <v>0.5049738613861372</v>
      </c>
      <c r="U166" s="111">
        <f t="shared" si="14"/>
        <v>0.75861670105825185</v>
      </c>
      <c r="V166" s="111">
        <f t="shared" si="15"/>
        <v>0.55200000000000005</v>
      </c>
    </row>
    <row r="167" spans="1:22">
      <c r="A167" s="1">
        <v>60</v>
      </c>
      <c r="B167" s="1"/>
      <c r="C167">
        <f>COUNTIF('WetLitterbags placem_collection'!$K$3:$K$222, E167)</f>
        <v>0</v>
      </c>
      <c r="D167" t="str">
        <f t="shared" si="12"/>
        <v>Exclude</v>
      </c>
      <c r="E167" s="1"/>
      <c r="F167">
        <f>COUNTIF('WetLitterbags placem_collection'!$M$3:$M$222, H167)</f>
        <v>0</v>
      </c>
      <c r="G167" t="str">
        <f t="shared" si="16"/>
        <v>Exclude</v>
      </c>
      <c r="H167" t="s">
        <v>751</v>
      </c>
      <c r="I167">
        <f>IFERROR(INDEX('Green_rooibos initial weight'!$C$5:$C$1749,MATCH(H167, 'Green_rooibos initial weight'!$A$5:$A$1749,0)),"")</f>
        <v>2.2480000000000002</v>
      </c>
      <c r="K167">
        <f t="shared" si="17"/>
        <v>2.2480000000000002</v>
      </c>
      <c r="M167">
        <f>IFERROR(INDEX('Both teabags AfterWet'!$D$1:$D$839,MATCH(H167,'Both teabags AfterWet'!$B$1:$B$839,0)),"")</f>
        <v>1.5309999999999999</v>
      </c>
      <c r="O167" s="1">
        <v>1.3048</v>
      </c>
      <c r="P167" s="1"/>
      <c r="Q167" s="202">
        <v>9.7068716962994532</v>
      </c>
      <c r="R167" s="202"/>
      <c r="S167">
        <f t="shared" si="13"/>
        <v>1.1781447381066847</v>
      </c>
      <c r="U167" s="111">
        <f t="shared" si="14"/>
        <v>0.47591426240805845</v>
      </c>
      <c r="V167" s="111">
        <f t="shared" si="15"/>
        <v>0.55200000000000005</v>
      </c>
    </row>
    <row r="168" spans="1:22">
      <c r="A168" s="1">
        <v>60</v>
      </c>
      <c r="B168" s="1"/>
      <c r="C168">
        <f>COUNTIF('WetLitterbags placem_collection'!$K$3:$K$222, E168)</f>
        <v>0</v>
      </c>
      <c r="D168" t="str">
        <f t="shared" si="12"/>
        <v>Exclude</v>
      </c>
      <c r="E168" s="1"/>
      <c r="F168">
        <f>COUNTIF('WetLitterbags placem_collection'!$M$3:$M$222, H168)</f>
        <v>1</v>
      </c>
      <c r="G168" t="str">
        <f t="shared" si="16"/>
        <v>Open</v>
      </c>
      <c r="H168" s="201" t="s">
        <v>1063</v>
      </c>
      <c r="I168">
        <f>IFERROR(INDEX('Green_rooibos initial weight'!$C$5:$C$1749,MATCH(H168, 'Green_rooibos initial weight'!$A$5:$A$1749,0)),"")</f>
        <v>2.2200000000000002</v>
      </c>
      <c r="K168">
        <f t="shared" si="17"/>
        <v>2.2200000000000002</v>
      </c>
      <c r="M168">
        <f>IFERROR(INDEX('Both teabags AfterWet'!$D$1:$D$839,MATCH(H168,'Both teabags AfterWet'!$B$1:$B$839,0)),"")</f>
        <v>1.665</v>
      </c>
      <c r="O168" s="1">
        <v>1.3980999999999999</v>
      </c>
      <c r="P168" s="1"/>
      <c r="Q168" s="202">
        <v>5.8219178082196645</v>
      </c>
      <c r="R168" s="202"/>
      <c r="S168">
        <f t="shared" si="13"/>
        <v>1.3167037671232809</v>
      </c>
      <c r="U168" s="111">
        <f t="shared" si="14"/>
        <v>0.40689019498951318</v>
      </c>
      <c r="V168" s="111">
        <f t="shared" si="15"/>
        <v>0.55200000000000005</v>
      </c>
    </row>
    <row r="169" spans="1:22">
      <c r="A169">
        <v>61</v>
      </c>
      <c r="C169">
        <f>COUNTIF('WetLitterbags placem_collection'!$K$3:$K$222, E169)</f>
        <v>0</v>
      </c>
      <c r="D169" t="str">
        <f t="shared" si="12"/>
        <v>Exclude</v>
      </c>
      <c r="E169" t="s">
        <v>1659</v>
      </c>
      <c r="F169">
        <f>COUNTIF('WetLitterbags placem_collection'!$M$3:$M$222, H169)</f>
        <v>0</v>
      </c>
      <c r="G169" t="str">
        <f t="shared" si="16"/>
        <v>Exclude</v>
      </c>
      <c r="I169">
        <f>IFERROR(INDEX('Green_rooibos initial weight'!$C$5:$C$1749,MATCH(E169, 'Green_rooibos initial weight'!$A$5:$A$1749,0)),"")</f>
        <v>1.9419999999999999</v>
      </c>
      <c r="K169">
        <f t="shared" si="17"/>
        <v>1.9419999999999999</v>
      </c>
      <c r="M169">
        <f>IFERROR(INDEX('Both teabags AfterWet'!$D$1:$D$839,MATCH(E169,'Both teabags AfterWet'!$B$1:$B$839,0)),"")</f>
        <v>0.628</v>
      </c>
      <c r="O169">
        <v>0.43340000000000001</v>
      </c>
      <c r="Q169" s="202">
        <v>8.0533596837941683</v>
      </c>
      <c r="R169" s="202"/>
      <c r="S169">
        <f t="shared" si="13"/>
        <v>0.3984967391304361</v>
      </c>
      <c r="U169" s="111">
        <f t="shared" si="14"/>
        <v>0.79480085523664468</v>
      </c>
      <c r="V169" s="111">
        <f t="shared" si="15"/>
        <v>0.55200000000000005</v>
      </c>
    </row>
    <row r="170" spans="1:22">
      <c r="A170">
        <v>61</v>
      </c>
      <c r="C170">
        <f>COUNTIF('WetLitterbags placem_collection'!$K$3:$K$222, E170)</f>
        <v>0</v>
      </c>
      <c r="D170" t="str">
        <f t="shared" si="12"/>
        <v>Exclude</v>
      </c>
      <c r="F170">
        <f>COUNTIF('WetLitterbags placem_collection'!$M$3:$M$222, H170)</f>
        <v>0</v>
      </c>
      <c r="G170" t="str">
        <f t="shared" si="16"/>
        <v>Exclude</v>
      </c>
      <c r="H170" t="s">
        <v>998</v>
      </c>
      <c r="I170">
        <f>IFERROR(INDEX('Green_rooibos initial weight'!$C$5:$C$1749,MATCH(H170, 'Green_rooibos initial weight'!$A$5:$A$1749,0)),"")</f>
        <v>2.1560000000000001</v>
      </c>
      <c r="K170">
        <f t="shared" si="17"/>
        <v>2.1560000000000001</v>
      </c>
      <c r="M170">
        <f>IFERROR(INDEX('Both teabags AfterWet'!$D$1:$D$839,MATCH(H170,'Both teabags AfterWet'!$B$1:$B$839,0)),"")</f>
        <v>1.581</v>
      </c>
      <c r="O170">
        <v>1.3476999999999999</v>
      </c>
      <c r="Q170" s="202">
        <v>5.6762092793688481</v>
      </c>
      <c r="R170" s="202"/>
      <c r="S170">
        <f t="shared" si="13"/>
        <v>1.2712017275419458</v>
      </c>
      <c r="U170" s="111">
        <f t="shared" si="14"/>
        <v>0.41038880911783593</v>
      </c>
      <c r="V170" s="111">
        <f t="shared" si="15"/>
        <v>0.55200000000000005</v>
      </c>
    </row>
    <row r="171" spans="1:22">
      <c r="A171">
        <v>62</v>
      </c>
      <c r="C171">
        <f>COUNTIF('WetLitterbags placem_collection'!$K$3:$K$222, E171)</f>
        <v>0</v>
      </c>
      <c r="D171" t="str">
        <f t="shared" si="12"/>
        <v>Exclude</v>
      </c>
      <c r="E171" t="s">
        <v>1605</v>
      </c>
      <c r="F171">
        <f>COUNTIF('WetLitterbags placem_collection'!$M$3:$M$222, H171)</f>
        <v>0</v>
      </c>
      <c r="G171" t="str">
        <f t="shared" si="16"/>
        <v>Exclude</v>
      </c>
      <c r="I171">
        <f>IFERROR(INDEX('Green_rooibos initial weight'!$C$5:$C$1749,MATCH(E171, 'Green_rooibos initial weight'!$A$5:$A$1749,0)),"")</f>
        <v>2.1150000000000002</v>
      </c>
      <c r="K171">
        <f t="shared" si="17"/>
        <v>2.1150000000000002</v>
      </c>
      <c r="M171">
        <f>IFERROR(INDEX('Both teabags AfterWet'!$D$1:$D$839,MATCH(E171,'Both teabags AfterWet'!$B$1:$B$839,0)),"")</f>
        <v>0.80569999999999997</v>
      </c>
      <c r="O171">
        <v>0.59640000000000004</v>
      </c>
      <c r="Q171" s="202">
        <v>12.3862487360974</v>
      </c>
      <c r="R171" s="202"/>
      <c r="S171">
        <f t="shared" si="13"/>
        <v>0.52252841253791515</v>
      </c>
      <c r="U171" s="111">
        <f t="shared" si="14"/>
        <v>0.75294164891824344</v>
      </c>
      <c r="V171" s="111">
        <f t="shared" si="15"/>
        <v>0.55200000000000005</v>
      </c>
    </row>
    <row r="172" spans="1:22">
      <c r="A172">
        <v>62</v>
      </c>
      <c r="C172">
        <f>COUNTIF('WetLitterbags placem_collection'!$K$3:$K$222, E172)</f>
        <v>0</v>
      </c>
      <c r="D172" t="str">
        <f t="shared" si="12"/>
        <v>Exclude</v>
      </c>
      <c r="F172">
        <f>COUNTIF('WetLitterbags placem_collection'!$M$3:$M$222, H172)</f>
        <v>1</v>
      </c>
      <c r="G172" t="str">
        <f t="shared" si="16"/>
        <v>Open</v>
      </c>
      <c r="H172" t="s">
        <v>1022</v>
      </c>
      <c r="I172">
        <f>IFERROR(INDEX('Green_rooibos initial weight'!$C$5:$C$1749,MATCH(H172, 'Green_rooibos initial weight'!$A$5:$A$1749,0)),"")</f>
        <v>2.1589999999999998</v>
      </c>
      <c r="K172">
        <f t="shared" si="17"/>
        <v>2.1589999999999998</v>
      </c>
      <c r="M172">
        <f>IFERROR(INDEX('Both teabags AfterWet'!$D$1:$D$839,MATCH(H172,'Both teabags AfterWet'!$B$1:$B$839,0)),"")</f>
        <v>1.6374</v>
      </c>
      <c r="O172">
        <v>1.3992</v>
      </c>
      <c r="Q172" s="202">
        <v>8.4343434343433188</v>
      </c>
      <c r="R172" s="202"/>
      <c r="S172">
        <f t="shared" si="13"/>
        <v>1.2811866666666683</v>
      </c>
      <c r="U172" s="111">
        <f t="shared" si="14"/>
        <v>0.40658329473521615</v>
      </c>
      <c r="V172" s="111">
        <f t="shared" si="15"/>
        <v>0.55200000000000005</v>
      </c>
    </row>
    <row r="173" spans="1:22">
      <c r="A173">
        <v>62</v>
      </c>
      <c r="C173">
        <f>COUNTIF('WetLitterbags placem_collection'!$K$3:$K$222, E173)</f>
        <v>0</v>
      </c>
      <c r="D173" t="str">
        <f t="shared" si="12"/>
        <v>Exclude</v>
      </c>
      <c r="F173">
        <f>COUNTIF('WetLitterbags placem_collection'!$M$3:$M$222, H173)</f>
        <v>0</v>
      </c>
      <c r="G173" t="str">
        <f t="shared" si="16"/>
        <v>Exclude</v>
      </c>
      <c r="H173" t="s">
        <v>693</v>
      </c>
      <c r="I173">
        <f>IFERROR(INDEX('Green_rooibos initial weight'!$C$5:$C$1749,MATCH(H173, 'Green_rooibos initial weight'!$A$5:$A$1749,0)),"")</f>
        <v>2.2029999999999998</v>
      </c>
      <c r="K173">
        <f t="shared" si="17"/>
        <v>2.2029999999999998</v>
      </c>
      <c r="M173">
        <f>IFERROR(INDEX('Both teabags AfterWet'!$D$1:$D$839,MATCH(H173,'Both teabags AfterWet'!$B$1:$B$839,0)),"")</f>
        <v>1.5379</v>
      </c>
      <c r="O173">
        <v>1.2890999999999999</v>
      </c>
      <c r="Q173" s="202">
        <v>6.7460317460323242</v>
      </c>
      <c r="R173" s="202"/>
      <c r="S173">
        <f t="shared" si="13"/>
        <v>1.2021369047618973</v>
      </c>
      <c r="U173" s="111">
        <f t="shared" si="14"/>
        <v>0.45431824568229806</v>
      </c>
      <c r="V173" s="111">
        <f t="shared" si="15"/>
        <v>0.55200000000000005</v>
      </c>
    </row>
    <row r="174" spans="1:22">
      <c r="A174" s="1">
        <v>63</v>
      </c>
      <c r="B174" s="1"/>
      <c r="C174">
        <f>COUNTIF('WetLitterbags placem_collection'!$K$3:$K$222, E174)</f>
        <v>0</v>
      </c>
      <c r="D174" t="str">
        <f t="shared" si="12"/>
        <v>Exclude</v>
      </c>
      <c r="E174" t="s">
        <v>1610</v>
      </c>
      <c r="F174">
        <f>COUNTIF('WetLitterbags placem_collection'!$M$3:$M$222, H174)</f>
        <v>0</v>
      </c>
      <c r="G174" t="str">
        <f t="shared" si="16"/>
        <v>Exclude</v>
      </c>
      <c r="I174">
        <f>IFERROR(INDEX('Green_rooibos initial weight'!$C$5:$C$1749,MATCH(E174, 'Green_rooibos initial weight'!$A$5:$A$1749,0)),"")</f>
        <v>2.1070000000000002</v>
      </c>
      <c r="K174">
        <f t="shared" si="17"/>
        <v>2.1070000000000002</v>
      </c>
      <c r="M174">
        <f>IFERROR(INDEX('Both teabags AfterWet'!$D$1:$D$839,MATCH(E174,'Both teabags AfterWet'!$B$1:$B$839,0)),"")</f>
        <v>0.94199999999999995</v>
      </c>
      <c r="O174" s="201">
        <v>0.72370000000000001</v>
      </c>
      <c r="P174" s="201"/>
      <c r="Q174" s="202">
        <v>14.278728606356959</v>
      </c>
      <c r="R174" s="202"/>
      <c r="S174">
        <f t="shared" si="13"/>
        <v>0.6203648410757947</v>
      </c>
      <c r="U174" s="111">
        <f t="shared" si="14"/>
        <v>0.70556960556440695</v>
      </c>
      <c r="V174" s="111">
        <f t="shared" si="15"/>
        <v>0.55200000000000005</v>
      </c>
    </row>
    <row r="175" spans="1:22">
      <c r="A175" s="1">
        <v>63</v>
      </c>
      <c r="B175" s="1"/>
      <c r="C175">
        <f>COUNTIF('WetLitterbags placem_collection'!$K$3:$K$222, E175)</f>
        <v>0</v>
      </c>
      <c r="D175" t="str">
        <f t="shared" si="12"/>
        <v>Exclude</v>
      </c>
      <c r="E175" s="1"/>
      <c r="F175">
        <f>COUNTIF('WetLitterbags placem_collection'!$M$3:$M$222, H175)</f>
        <v>1</v>
      </c>
      <c r="G175" t="str">
        <f t="shared" si="16"/>
        <v>Open</v>
      </c>
      <c r="H175" t="s">
        <v>956</v>
      </c>
      <c r="I175">
        <f>IFERROR(INDEX('Green_rooibos initial weight'!$C$5:$C$1749,MATCH(H175, 'Green_rooibos initial weight'!$A$5:$A$1749,0)),"")</f>
        <v>2.2909999999999999</v>
      </c>
      <c r="K175">
        <f t="shared" si="17"/>
        <v>2.2909999999999999</v>
      </c>
      <c r="M175">
        <f>IFERROR(INDEX('Both teabags AfterWet'!$D$1:$D$839,MATCH(H175,'Both teabags AfterWet'!$B$1:$B$839,0)),"")</f>
        <v>1.6850000000000001</v>
      </c>
      <c r="O175" s="201">
        <v>1.4281999999999999</v>
      </c>
      <c r="P175" s="201"/>
      <c r="Q175" s="202">
        <v>8.6122047244091302</v>
      </c>
      <c r="R175" s="202"/>
      <c r="S175">
        <f t="shared" si="13"/>
        <v>1.3052004921259888</v>
      </c>
      <c r="U175" s="111">
        <f t="shared" si="14"/>
        <v>0.43029223390397697</v>
      </c>
      <c r="V175" s="111">
        <f t="shared" si="15"/>
        <v>0.55200000000000005</v>
      </c>
    </row>
    <row r="176" spans="1:22">
      <c r="A176" s="1">
        <v>63</v>
      </c>
      <c r="B176" s="1"/>
      <c r="C176">
        <f>COUNTIF('WetLitterbags placem_collection'!$K$3:$K$222, E176)</f>
        <v>0</v>
      </c>
      <c r="D176" t="str">
        <f t="shared" si="12"/>
        <v>Exclude</v>
      </c>
      <c r="E176" s="1"/>
      <c r="F176">
        <f>COUNTIF('WetLitterbags placem_collection'!$M$3:$M$222, H176)</f>
        <v>0</v>
      </c>
      <c r="G176" t="str">
        <f t="shared" si="16"/>
        <v>Exclude</v>
      </c>
      <c r="H176" t="s">
        <v>718</v>
      </c>
      <c r="I176">
        <f>IFERROR(INDEX('Green_rooibos initial weight'!$C$5:$C$1749,MATCH(H176, 'Green_rooibos initial weight'!$A$5:$A$1749,0)),"")</f>
        <v>2.1760000000000002</v>
      </c>
      <c r="K176">
        <f t="shared" si="17"/>
        <v>2.1760000000000002</v>
      </c>
      <c r="M176">
        <f>IFERROR(INDEX('Both teabags AfterWet'!$D$1:$D$839,MATCH(H176,'Both teabags AfterWet'!$B$1:$B$839,0)),"")</f>
        <v>1.6359999999999999</v>
      </c>
      <c r="O176" s="201">
        <v>1.3973</v>
      </c>
      <c r="P176" s="201"/>
      <c r="Q176" s="202">
        <v>8.0404429465571852</v>
      </c>
      <c r="R176" s="202"/>
      <c r="S176">
        <f t="shared" si="13"/>
        <v>1.2849508907077565</v>
      </c>
      <c r="U176" s="111">
        <f t="shared" si="14"/>
        <v>0.40948948037327371</v>
      </c>
      <c r="V176" s="111">
        <f t="shared" si="15"/>
        <v>0.55200000000000005</v>
      </c>
    </row>
    <row r="177" spans="1:22">
      <c r="A177" s="1">
        <v>64</v>
      </c>
      <c r="B177" s="1"/>
      <c r="C177">
        <f>COUNTIF('WetLitterbags placem_collection'!$K$3:$K$222, E177)</f>
        <v>0</v>
      </c>
      <c r="D177" t="str">
        <f t="shared" si="12"/>
        <v>Exclude</v>
      </c>
      <c r="E177" s="200" t="s">
        <v>1377</v>
      </c>
      <c r="F177">
        <f>COUNTIF('WetLitterbags placem_collection'!$M$3:$M$222, H177)</f>
        <v>0</v>
      </c>
      <c r="G177" t="str">
        <f t="shared" si="16"/>
        <v>Exclude</v>
      </c>
      <c r="I177">
        <f>IFERROR(INDEX('Green_rooibos initial weight'!$C$5:$C$1749,MATCH(E177, 'Green_rooibos initial weight'!$A$5:$A$1749,0)),"")</f>
        <v>2.1160000000000001</v>
      </c>
      <c r="K177">
        <f t="shared" si="17"/>
        <v>2.1160000000000001</v>
      </c>
      <c r="M177">
        <f>IFERROR(INDEX('Both teabags AfterWet'!$D$1:$D$839,MATCH(E177,'Both teabags AfterWet'!$B$1:$B$839,0)),"")</f>
        <v>1.0449999999999999</v>
      </c>
      <c r="O177" s="201">
        <v>0.78049999999999997</v>
      </c>
      <c r="P177" s="201"/>
      <c r="Q177" s="202">
        <v>23.760932944607156</v>
      </c>
      <c r="R177" s="202"/>
      <c r="S177">
        <f t="shared" si="13"/>
        <v>0.59504591836734111</v>
      </c>
      <c r="U177" s="111">
        <f t="shared" si="14"/>
        <v>0.7187873731723341</v>
      </c>
      <c r="V177" s="111">
        <f t="shared" si="15"/>
        <v>0.55200000000000005</v>
      </c>
    </row>
    <row r="178" spans="1:22">
      <c r="A178" s="1">
        <v>64</v>
      </c>
      <c r="B178" s="1"/>
      <c r="C178">
        <f>COUNTIF('WetLitterbags placem_collection'!$K$3:$K$222, E178)</f>
        <v>0</v>
      </c>
      <c r="D178" t="str">
        <f t="shared" si="12"/>
        <v>Exclude</v>
      </c>
      <c r="E178" s="1"/>
      <c r="F178">
        <f>COUNTIF('WetLitterbags placem_collection'!$M$3:$M$222, H178)</f>
        <v>1</v>
      </c>
      <c r="G178" t="str">
        <f t="shared" si="16"/>
        <v>Open</v>
      </c>
      <c r="H178" s="200" t="s">
        <v>982</v>
      </c>
      <c r="I178">
        <f>IFERROR(INDEX('Green_rooibos initial weight'!$C$5:$C$1749,MATCH(H178, 'Green_rooibos initial weight'!$A$5:$A$1749,0)),"")</f>
        <v>2.2930000000000001</v>
      </c>
      <c r="K178">
        <f t="shared" si="17"/>
        <v>2.2930000000000001</v>
      </c>
      <c r="M178">
        <f>IFERROR(INDEX('Both teabags AfterWet'!$D$1:$D$839,MATCH(H178,'Both teabags AfterWet'!$B$1:$B$839,0)),"")</f>
        <v>1.3160000000000001</v>
      </c>
      <c r="O178" s="201">
        <v>0.96220000000000006</v>
      </c>
      <c r="P178" s="201"/>
      <c r="Q178" s="202">
        <v>82.454411039920885</v>
      </c>
      <c r="R178" s="202"/>
      <c r="S178">
        <f t="shared" si="13"/>
        <v>0.16882365697388124</v>
      </c>
      <c r="U178" s="111">
        <f t="shared" si="14"/>
        <v>0.92637433189102436</v>
      </c>
      <c r="V178" s="111">
        <f t="shared" si="15"/>
        <v>0.55200000000000005</v>
      </c>
    </row>
    <row r="179" spans="1:22">
      <c r="A179" s="1">
        <v>64</v>
      </c>
      <c r="B179" s="1"/>
      <c r="C179">
        <f>COUNTIF('WetLitterbags placem_collection'!$K$3:$K$222, E179)</f>
        <v>0</v>
      </c>
      <c r="D179" t="str">
        <f t="shared" si="12"/>
        <v>Exclude</v>
      </c>
      <c r="E179" s="1"/>
      <c r="F179">
        <f>COUNTIF('WetLitterbags placem_collection'!$M$3:$M$222, H179)</f>
        <v>0</v>
      </c>
      <c r="G179" t="str">
        <f t="shared" si="16"/>
        <v>Exclude</v>
      </c>
      <c r="H179" s="200" t="s">
        <v>591</v>
      </c>
      <c r="I179">
        <f>IFERROR(INDEX('Green_rooibos initial weight'!$C$5:$C$1749,MATCH(H179, 'Green_rooibos initial weight'!$A$5:$A$1749,0)),"")</f>
        <v>2.177</v>
      </c>
      <c r="K179">
        <f t="shared" si="17"/>
        <v>2.177</v>
      </c>
      <c r="M179">
        <f>IFERROR(INDEX('Both teabags AfterWet'!$D$1:$D$839,MATCH(H179,'Both teabags AfterWet'!$B$1:$B$839,0)),"")</f>
        <v>1.6930000000000001</v>
      </c>
      <c r="O179" s="201">
        <v>1.4125000000000001</v>
      </c>
      <c r="P179" s="201"/>
      <c r="Q179" s="202">
        <v>15.844027640671007</v>
      </c>
      <c r="R179" s="202"/>
      <c r="S179">
        <f t="shared" si="13"/>
        <v>1.1887031095755221</v>
      </c>
      <c r="U179" s="111">
        <f t="shared" si="14"/>
        <v>0.45397192945543319</v>
      </c>
      <c r="V179" s="111">
        <f t="shared" si="15"/>
        <v>0.55200000000000005</v>
      </c>
    </row>
    <row r="180" spans="1:22">
      <c r="A180" s="1">
        <v>65</v>
      </c>
      <c r="B180" s="1"/>
      <c r="C180">
        <f>COUNTIF('WetLitterbags placem_collection'!$K$3:$K$222, E180)</f>
        <v>0</v>
      </c>
      <c r="D180" t="str">
        <f t="shared" si="12"/>
        <v>Exclude</v>
      </c>
      <c r="E180" s="1" t="s">
        <v>1350</v>
      </c>
      <c r="F180">
        <f>COUNTIF('WetLitterbags placem_collection'!$M$3:$M$222, H180)</f>
        <v>0</v>
      </c>
      <c r="G180" t="str">
        <f t="shared" si="16"/>
        <v>Exclude</v>
      </c>
      <c r="I180">
        <f>IFERROR(INDEX('Green_rooibos initial weight'!$C$5:$C$1749,MATCH(E180, 'Green_rooibos initial weight'!$A$5:$A$1749,0)),"")</f>
        <v>2.0190000000000001</v>
      </c>
      <c r="K180">
        <f t="shared" si="17"/>
        <v>2.0190000000000001</v>
      </c>
      <c r="M180">
        <f>IFERROR(INDEX('Both teabags AfterWet'!$D$1:$D$839,MATCH(E180,'Both teabags AfterWet'!$B$1:$B$839,0)),"")</f>
        <v>0.82299999999999995</v>
      </c>
      <c r="O180" s="1">
        <v>0.58609999999999995</v>
      </c>
      <c r="P180" s="1"/>
      <c r="Q180" s="202">
        <v>15.626560159760119</v>
      </c>
      <c r="R180" s="202"/>
      <c r="S180">
        <f t="shared" si="13"/>
        <v>0.49451273090364589</v>
      </c>
      <c r="U180" s="111">
        <f t="shared" si="14"/>
        <v>0.75507046512944731</v>
      </c>
      <c r="V180" s="111">
        <f t="shared" si="15"/>
        <v>0.55200000000000005</v>
      </c>
    </row>
    <row r="181" spans="1:22">
      <c r="A181" s="1">
        <v>65</v>
      </c>
      <c r="B181" s="1"/>
      <c r="C181">
        <f>COUNTIF('WetLitterbags placem_collection'!$K$3:$K$222, E181)</f>
        <v>0</v>
      </c>
      <c r="D181" t="str">
        <f t="shared" si="12"/>
        <v>Exclude</v>
      </c>
      <c r="E181" s="1"/>
      <c r="F181">
        <f>COUNTIF('WetLitterbags placem_collection'!$M$3:$M$222, H181)</f>
        <v>0</v>
      </c>
      <c r="G181" t="str">
        <f t="shared" si="16"/>
        <v>Exclude</v>
      </c>
      <c r="H181" t="s">
        <v>808</v>
      </c>
      <c r="I181">
        <f>IFERROR(INDEX('Green_rooibos initial weight'!$C$5:$C$1749,MATCH(H181, 'Green_rooibos initial weight'!$A$5:$A$1749,0)),"")</f>
        <v>2.27</v>
      </c>
      <c r="K181">
        <f t="shared" si="17"/>
        <v>2.27</v>
      </c>
      <c r="M181">
        <f>IFERROR(INDEX('Both teabags AfterWet'!$D$1:$D$839,MATCH(H181,'Both teabags AfterWet'!$B$1:$B$839,0)),"")</f>
        <v>1.6319999999999999</v>
      </c>
      <c r="O181" s="1">
        <v>1.3767</v>
      </c>
      <c r="P181" s="1"/>
      <c r="Q181" s="202">
        <v>3.9440838741890998</v>
      </c>
      <c r="R181" s="202"/>
      <c r="S181">
        <f t="shared" si="13"/>
        <v>1.3224017973040387</v>
      </c>
      <c r="U181" s="111">
        <f t="shared" si="14"/>
        <v>0.41744414215681114</v>
      </c>
      <c r="V181" s="111">
        <f t="shared" si="15"/>
        <v>0.55200000000000005</v>
      </c>
    </row>
    <row r="182" spans="1:22">
      <c r="A182" s="1">
        <v>65</v>
      </c>
      <c r="B182" s="1"/>
      <c r="C182">
        <f>COUNTIF('WetLitterbags placem_collection'!$K$3:$K$222, E182)</f>
        <v>0</v>
      </c>
      <c r="D182" t="str">
        <f t="shared" si="12"/>
        <v>Exclude</v>
      </c>
      <c r="E182" s="1"/>
      <c r="F182">
        <f>COUNTIF('WetLitterbags placem_collection'!$M$3:$M$222, H182)</f>
        <v>1</v>
      </c>
      <c r="G182" t="str">
        <f t="shared" si="16"/>
        <v>Open</v>
      </c>
      <c r="H182" s="1" t="s">
        <v>616</v>
      </c>
      <c r="I182">
        <f>IFERROR(INDEX('Green_rooibos initial weight'!$C$5:$C$1749,MATCH(H182, 'Green_rooibos initial weight'!$A$5:$A$1749,0)),"")</f>
        <v>2.1469999999999998</v>
      </c>
      <c r="K182">
        <f t="shared" si="17"/>
        <v>2.1469999999999998</v>
      </c>
      <c r="M182">
        <f>IFERROR(INDEX('Both teabags AfterWet'!$D$1:$D$839,MATCH(H182,'Both teabags AfterWet'!$B$1:$B$839,0)),"")</f>
        <v>1.704</v>
      </c>
      <c r="O182" s="1">
        <v>1.4464999999999999</v>
      </c>
      <c r="P182" s="1"/>
      <c r="Q182" s="202">
        <v>3.9941548952748618</v>
      </c>
      <c r="R182" s="202"/>
      <c r="S182">
        <f t="shared" si="13"/>
        <v>1.388724549439849</v>
      </c>
      <c r="U182" s="111">
        <f t="shared" si="14"/>
        <v>0.35317906407086674</v>
      </c>
      <c r="V182" s="111">
        <f t="shared" si="15"/>
        <v>0.55200000000000005</v>
      </c>
    </row>
    <row r="183" spans="1:22">
      <c r="A183" s="199">
        <v>66</v>
      </c>
      <c r="B183" s="199"/>
      <c r="C183">
        <f>COUNTIF('WetLitterbags placem_collection'!$K$3:$K$222, E183)</f>
        <v>0</v>
      </c>
      <c r="D183" t="str">
        <f t="shared" si="12"/>
        <v>Exclude</v>
      </c>
      <c r="E183" t="s">
        <v>1290</v>
      </c>
      <c r="F183">
        <f>COUNTIF('WetLitterbags placem_collection'!$M$3:$M$222, H183)</f>
        <v>0</v>
      </c>
      <c r="G183" t="str">
        <f t="shared" si="16"/>
        <v>Exclude</v>
      </c>
      <c r="I183">
        <f>IFERROR(INDEX('Green_rooibos initial weight'!$C$5:$C$1749,MATCH(E183, 'Green_rooibos initial weight'!$A$5:$A$1749,0)),"")</f>
        <v>1.948</v>
      </c>
      <c r="K183">
        <f t="shared" si="17"/>
        <v>1.948</v>
      </c>
      <c r="M183">
        <f>IFERROR(INDEX('Both teabags AfterWet'!$D$1:$D$839,MATCH(E183,'Both teabags AfterWet'!$B$1:$B$839,0)),"")</f>
        <v>0.93500000000000005</v>
      </c>
      <c r="O183">
        <v>0.73129999999999995</v>
      </c>
      <c r="Q183" s="202">
        <v>12.432959531935326</v>
      </c>
      <c r="R183" s="202"/>
      <c r="S183">
        <f t="shared" si="13"/>
        <v>0.64037776694295689</v>
      </c>
      <c r="U183" s="111">
        <f t="shared" si="14"/>
        <v>0.67126398000874898</v>
      </c>
      <c r="V183" s="111">
        <f t="shared" si="15"/>
        <v>0.55200000000000005</v>
      </c>
    </row>
    <row r="184" spans="1:22">
      <c r="A184">
        <v>66</v>
      </c>
      <c r="C184">
        <f>COUNTIF('WetLitterbags placem_collection'!$K$3:$K$222, E184)</f>
        <v>0</v>
      </c>
      <c r="D184" t="str">
        <f t="shared" si="12"/>
        <v>Exclude</v>
      </c>
      <c r="F184">
        <f>COUNTIF('WetLitterbags placem_collection'!$M$3:$M$222, H184)</f>
        <v>1</v>
      </c>
      <c r="G184" t="str">
        <f t="shared" si="16"/>
        <v>Open</v>
      </c>
      <c r="H184" t="s">
        <v>991</v>
      </c>
      <c r="I184">
        <f>IFERROR(INDEX('Green_rooibos initial weight'!$C$5:$C$1749,MATCH(H184, 'Green_rooibos initial weight'!$A$5:$A$1749,0)),"")</f>
        <v>2.1469999999999998</v>
      </c>
      <c r="K184">
        <f t="shared" si="17"/>
        <v>2.1469999999999998</v>
      </c>
      <c r="M184">
        <f>IFERROR(INDEX('Both teabags AfterWet'!$D$1:$D$839,MATCH(H184,'Both teabags AfterWet'!$B$1:$B$839,0)),"")</f>
        <v>0.21360000000000001</v>
      </c>
      <c r="Q184" s="202"/>
      <c r="R184" s="202"/>
      <c r="S184">
        <f t="shared" si="13"/>
        <v>0</v>
      </c>
      <c r="U184" s="111">
        <f t="shared" si="14"/>
        <v>1</v>
      </c>
      <c r="V184" s="111">
        <f t="shared" si="15"/>
        <v>0.55200000000000005</v>
      </c>
    </row>
    <row r="185" spans="1:22">
      <c r="A185">
        <v>67</v>
      </c>
      <c r="C185">
        <f>COUNTIF('WetLitterbags placem_collection'!$K$3:$K$222, E185)</f>
        <v>0</v>
      </c>
      <c r="D185" t="str">
        <f t="shared" si="12"/>
        <v>Exclude</v>
      </c>
      <c r="E185" t="s">
        <v>1390</v>
      </c>
      <c r="F185">
        <f>COUNTIF('WetLitterbags placem_collection'!$M$3:$M$222, H185)</f>
        <v>0</v>
      </c>
      <c r="G185" t="str">
        <f t="shared" si="16"/>
        <v>Exclude</v>
      </c>
      <c r="I185">
        <f>IFERROR(INDEX('Green_rooibos initial weight'!$C$5:$C$1749,MATCH(E185, 'Green_rooibos initial weight'!$A$5:$A$1749,0)),"")</f>
        <v>2.0339999999999998</v>
      </c>
      <c r="K185">
        <f t="shared" si="17"/>
        <v>2.0339999999999998</v>
      </c>
      <c r="M185">
        <f>IFERROR(INDEX('Both teabags AfterWet'!$D$1:$D$839,MATCH(E185,'Both teabags AfterWet'!$B$1:$B$839,0)),"")</f>
        <v>0.92510000000000003</v>
      </c>
      <c r="O185">
        <v>0.68069999999999997</v>
      </c>
      <c r="Q185" s="202">
        <v>10.402684563757722</v>
      </c>
      <c r="R185" s="202"/>
      <c r="S185">
        <f t="shared" si="13"/>
        <v>0.60988892617450119</v>
      </c>
      <c r="U185" s="111">
        <f t="shared" si="14"/>
        <v>0.70015293698402103</v>
      </c>
      <c r="V185" s="111">
        <f t="shared" si="15"/>
        <v>0.55200000000000005</v>
      </c>
    </row>
    <row r="186" spans="1:22">
      <c r="A186">
        <v>67</v>
      </c>
      <c r="C186">
        <f>COUNTIF('WetLitterbags placem_collection'!$K$3:$K$222, E186)</f>
        <v>0</v>
      </c>
      <c r="D186" t="str">
        <f t="shared" si="12"/>
        <v>Exclude</v>
      </c>
      <c r="F186">
        <f>COUNTIF('WetLitterbags placem_collection'!$M$3:$M$222, H186)</f>
        <v>1</v>
      </c>
      <c r="G186" t="str">
        <f t="shared" si="16"/>
        <v>Open</v>
      </c>
      <c r="H186" t="s">
        <v>976</v>
      </c>
      <c r="I186">
        <f>IFERROR(INDEX('Green_rooibos initial weight'!$C$5:$C$1749,MATCH(H186, 'Green_rooibos initial weight'!$A$5:$A$1749,0)),"")</f>
        <v>2.169</v>
      </c>
      <c r="K186">
        <f t="shared" si="17"/>
        <v>2.169</v>
      </c>
      <c r="M186">
        <f>IFERROR(INDEX('Both teabags AfterWet'!$D$1:$D$839,MATCH(H186,'Both teabags AfterWet'!$B$1:$B$839,0)),"")</f>
        <v>1.4942</v>
      </c>
      <c r="O186">
        <v>1.2485999999999999</v>
      </c>
      <c r="Q186" s="202">
        <v>4.9107142857138548</v>
      </c>
      <c r="R186" s="202"/>
      <c r="S186">
        <f t="shared" si="13"/>
        <v>1.1872848214285767</v>
      </c>
      <c r="U186" s="111">
        <f t="shared" si="14"/>
        <v>0.45261188500296146</v>
      </c>
      <c r="V186" s="111">
        <f t="shared" si="15"/>
        <v>0.55200000000000005</v>
      </c>
    </row>
    <row r="187" spans="1:22">
      <c r="A187">
        <v>67</v>
      </c>
      <c r="C187">
        <f>COUNTIF('WetLitterbags placem_collection'!$K$3:$K$222, E187)</f>
        <v>0</v>
      </c>
      <c r="D187" t="str">
        <f t="shared" si="12"/>
        <v>Exclude</v>
      </c>
      <c r="F187">
        <f>COUNTIF('WetLitterbags placem_collection'!$M$3:$M$222, H187)</f>
        <v>0</v>
      </c>
      <c r="G187" t="str">
        <f t="shared" si="16"/>
        <v>Exclude</v>
      </c>
      <c r="H187" t="s">
        <v>1097</v>
      </c>
      <c r="I187">
        <f>IFERROR(INDEX('Green_rooibos initial weight'!$C$5:$C$1749,MATCH(H187, 'Green_rooibos initial weight'!$A$5:$A$1749,0)),"")</f>
        <v>2.2480000000000002</v>
      </c>
      <c r="K187">
        <f t="shared" si="17"/>
        <v>2.2480000000000002</v>
      </c>
      <c r="M187">
        <f>IFERROR(INDEX('Both teabags AfterWet'!$D$1:$D$839,MATCH(H187,'Both teabags AfterWet'!$B$1:$B$839,0)),"")</f>
        <v>1.5427999999999999</v>
      </c>
      <c r="O187">
        <v>1.3154999999999999</v>
      </c>
      <c r="Q187" s="202">
        <v>3.2098765432091394</v>
      </c>
      <c r="R187" s="202"/>
      <c r="S187">
        <f t="shared" si="13"/>
        <v>1.2732740740740838</v>
      </c>
      <c r="U187" s="111">
        <f t="shared" si="14"/>
        <v>0.43359694213786315</v>
      </c>
      <c r="V187" s="111">
        <f t="shared" si="15"/>
        <v>0.55200000000000005</v>
      </c>
    </row>
    <row r="188" spans="1:22">
      <c r="A188" s="1">
        <v>68</v>
      </c>
      <c r="B188" s="1"/>
      <c r="C188">
        <f>COUNTIF('WetLitterbags placem_collection'!$K$3:$K$222, E188)</f>
        <v>0</v>
      </c>
      <c r="D188" t="str">
        <f t="shared" si="12"/>
        <v>Exclude</v>
      </c>
      <c r="E188" s="200" t="s">
        <v>1573</v>
      </c>
      <c r="F188">
        <f>COUNTIF('WetLitterbags placem_collection'!$M$3:$M$222, H188)</f>
        <v>0</v>
      </c>
      <c r="G188" t="str">
        <f t="shared" si="16"/>
        <v>Exclude</v>
      </c>
      <c r="I188">
        <f>IFERROR(INDEX('Green_rooibos initial weight'!$C$5:$C$1749,MATCH(E188, 'Green_rooibos initial weight'!$A$5:$A$1749,0)),"")</f>
        <v>2.073</v>
      </c>
      <c r="K188">
        <f t="shared" si="17"/>
        <v>2.073</v>
      </c>
      <c r="M188">
        <f>IFERROR(INDEX('Both teabags AfterWet'!$D$1:$D$839,MATCH(E188,'Both teabags AfterWet'!$B$1:$B$839,0)),"")</f>
        <v>0.90500000000000003</v>
      </c>
      <c r="O188" s="1">
        <v>0.7016</v>
      </c>
      <c r="P188" s="1"/>
      <c r="Q188" s="202">
        <v>16.691358024691656</v>
      </c>
      <c r="R188" s="202"/>
      <c r="S188">
        <f t="shared" si="13"/>
        <v>0.58449343209876337</v>
      </c>
      <c r="U188" s="111">
        <f t="shared" si="14"/>
        <v>0.71804465407681461</v>
      </c>
      <c r="V188" s="111">
        <f t="shared" si="15"/>
        <v>0.55200000000000005</v>
      </c>
    </row>
    <row r="189" spans="1:22">
      <c r="A189" s="1">
        <v>68</v>
      </c>
      <c r="B189" s="1"/>
      <c r="C189">
        <f>COUNTIF('WetLitterbags placem_collection'!$K$3:$K$222, E189)</f>
        <v>0</v>
      </c>
      <c r="D189" t="str">
        <f t="shared" si="12"/>
        <v>Exclude</v>
      </c>
      <c r="E189" s="1"/>
      <c r="F189">
        <f>COUNTIF('WetLitterbags placem_collection'!$M$3:$M$222, H189)</f>
        <v>1</v>
      </c>
      <c r="G189" t="str">
        <f t="shared" si="16"/>
        <v>Open</v>
      </c>
      <c r="H189" s="200" t="s">
        <v>1012</v>
      </c>
      <c r="I189">
        <f>IFERROR(INDEX('Green_rooibos initial weight'!$C$5:$C$1749,MATCH(H189, 'Green_rooibos initial weight'!$A$5:$A$1749,0)),"")</f>
        <v>2.2829999999999999</v>
      </c>
      <c r="K189">
        <f t="shared" si="17"/>
        <v>2.2829999999999999</v>
      </c>
      <c r="M189">
        <f>IFERROR(INDEX('Both teabags AfterWet'!$D$1:$D$839,MATCH(H189,'Both teabags AfterWet'!$B$1:$B$839,0)),"")</f>
        <v>1.885</v>
      </c>
      <c r="O189" s="1">
        <v>1.5619000000000001</v>
      </c>
      <c r="P189" s="1"/>
      <c r="Q189" s="202">
        <v>14.637752587481726</v>
      </c>
      <c r="R189" s="202"/>
      <c r="S189">
        <f t="shared" si="13"/>
        <v>1.3332729423361229</v>
      </c>
      <c r="U189" s="111">
        <f t="shared" si="14"/>
        <v>0.41599958723779107</v>
      </c>
      <c r="V189" s="111">
        <f t="shared" si="15"/>
        <v>0.55200000000000005</v>
      </c>
    </row>
    <row r="190" spans="1:22">
      <c r="A190" s="1">
        <v>68</v>
      </c>
      <c r="B190" s="1"/>
      <c r="C190">
        <f>COUNTIF('WetLitterbags placem_collection'!$K$3:$K$222, E190)</f>
        <v>0</v>
      </c>
      <c r="D190" t="str">
        <f t="shared" si="12"/>
        <v>Exclude</v>
      </c>
      <c r="E190" s="1"/>
      <c r="F190">
        <f>COUNTIF('WetLitterbags placem_collection'!$M$3:$M$222, H190)</f>
        <v>0</v>
      </c>
      <c r="G190" t="str">
        <f t="shared" si="16"/>
        <v>Exclude</v>
      </c>
      <c r="H190" s="200" t="s">
        <v>1132</v>
      </c>
      <c r="I190">
        <f>IFERROR(INDEX('Green_rooibos initial weight'!$C$5:$C$1749,MATCH(H190, 'Green_rooibos initial weight'!$A$5:$A$1749,0)),"")</f>
        <v>2.2679999999999998</v>
      </c>
      <c r="K190">
        <f t="shared" si="17"/>
        <v>2.2679999999999998</v>
      </c>
      <c r="M190">
        <f>IFERROR(INDEX('Both teabags AfterWet'!$D$1:$D$839,MATCH(H190,'Both teabags AfterWet'!$B$1:$B$839,0)),"")</f>
        <v>1.7050000000000001</v>
      </c>
      <c r="O190" s="1">
        <v>1.4452</v>
      </c>
      <c r="P190" s="1"/>
      <c r="Q190" s="202">
        <v>6.1938061938065374</v>
      </c>
      <c r="R190" s="202"/>
      <c r="S190">
        <f t="shared" si="13"/>
        <v>1.355687112887108</v>
      </c>
      <c r="U190" s="111">
        <f t="shared" si="14"/>
        <v>0.40225435939721865</v>
      </c>
      <c r="V190" s="111">
        <f t="shared" si="15"/>
        <v>0.55200000000000005</v>
      </c>
    </row>
    <row r="191" spans="1:22">
      <c r="A191" s="1">
        <v>69</v>
      </c>
      <c r="B191" s="1"/>
      <c r="C191">
        <f>COUNTIF('WetLitterbags placem_collection'!$K$3:$K$222, E191)</f>
        <v>0</v>
      </c>
      <c r="D191" t="str">
        <f t="shared" si="12"/>
        <v>Exclude</v>
      </c>
      <c r="E191" s="1" t="s">
        <v>1664</v>
      </c>
      <c r="F191">
        <f>COUNTIF('WetLitterbags placem_collection'!$M$3:$M$222, H191)</f>
        <v>0</v>
      </c>
      <c r="G191" t="str">
        <f t="shared" si="16"/>
        <v>Exclude</v>
      </c>
      <c r="I191">
        <f>IFERROR(INDEX('Green_rooibos initial weight'!$C$5:$C$1749,MATCH(E191, 'Green_rooibos initial weight'!$A$5:$A$1749,0)),"")</f>
        <v>1.897</v>
      </c>
      <c r="K191">
        <f t="shared" si="17"/>
        <v>1.897</v>
      </c>
      <c r="M191">
        <f>IFERROR(INDEX('Both teabags AfterWet'!$D$1:$D$839,MATCH(E191,'Both teabags AfterWet'!$B$1:$B$839,0)),"")</f>
        <v>0.98899999999999999</v>
      </c>
      <c r="O191" s="201">
        <v>0.74609999999999999</v>
      </c>
      <c r="P191" s="201"/>
      <c r="Q191" s="202">
        <v>28.64945382323781</v>
      </c>
      <c r="R191" s="202"/>
      <c r="S191">
        <f t="shared" si="13"/>
        <v>0.53234642502482266</v>
      </c>
      <c r="U191" s="111">
        <f t="shared" si="14"/>
        <v>0.71937457826841189</v>
      </c>
      <c r="V191" s="111">
        <f t="shared" si="15"/>
        <v>0.55200000000000005</v>
      </c>
    </row>
    <row r="192" spans="1:22">
      <c r="A192" s="1">
        <v>69</v>
      </c>
      <c r="B192" s="1"/>
      <c r="C192">
        <f>COUNTIF('WetLitterbags placem_collection'!$K$3:$K$222, E192)</f>
        <v>0</v>
      </c>
      <c r="D192" t="str">
        <f t="shared" si="12"/>
        <v>Exclude</v>
      </c>
      <c r="E192" s="1"/>
      <c r="F192">
        <f>COUNTIF('WetLitterbags placem_collection'!$M$3:$M$222, H192)</f>
        <v>0</v>
      </c>
      <c r="G192" t="str">
        <f t="shared" si="16"/>
        <v>Exclude</v>
      </c>
      <c r="H192" s="1" t="s">
        <v>890</v>
      </c>
      <c r="I192">
        <f>IFERROR(INDEX('Green_rooibos initial weight'!$C$5:$C$1749,MATCH(H192, 'Green_rooibos initial weight'!$A$5:$A$1749,0)),"")</f>
        <v>2.266</v>
      </c>
      <c r="K192">
        <f t="shared" si="17"/>
        <v>2.266</v>
      </c>
      <c r="M192">
        <f>IFERROR(INDEX('Both teabags AfterWet'!$D$1:$D$839,MATCH(H192,'Both teabags AfterWet'!$B$1:$B$839,0)),"")</f>
        <v>1.8979999999999999</v>
      </c>
      <c r="O192" s="201">
        <v>1.5922000000000001</v>
      </c>
      <c r="P192" s="201"/>
      <c r="Q192" s="202">
        <v>14.026483570377628</v>
      </c>
      <c r="R192" s="202"/>
      <c r="S192">
        <f t="shared" si="13"/>
        <v>1.3688703285924475</v>
      </c>
      <c r="U192" s="111">
        <f t="shared" si="14"/>
        <v>0.39590894589918468</v>
      </c>
      <c r="V192" s="111">
        <f t="shared" si="15"/>
        <v>0.55200000000000005</v>
      </c>
    </row>
    <row r="193" spans="1:22">
      <c r="A193" s="1">
        <v>69</v>
      </c>
      <c r="B193" s="1"/>
      <c r="C193">
        <f>COUNTIF('WetLitterbags placem_collection'!$K$3:$K$222, E193)</f>
        <v>0</v>
      </c>
      <c r="D193" t="str">
        <f t="shared" si="12"/>
        <v>Exclude</v>
      </c>
      <c r="E193" s="1"/>
      <c r="F193">
        <f>COUNTIF('WetLitterbags placem_collection'!$M$3:$M$222, H193)</f>
        <v>1</v>
      </c>
      <c r="G193" t="str">
        <f t="shared" si="16"/>
        <v>Open</v>
      </c>
      <c r="H193" s="1" t="s">
        <v>727</v>
      </c>
      <c r="I193">
        <f>IFERROR(INDEX('Green_rooibos initial weight'!$C$5:$C$1749,MATCH(H193, 'Green_rooibos initial weight'!$A$5:$A$1749,0)),"")</f>
        <v>2.1349999999999998</v>
      </c>
      <c r="K193">
        <f t="shared" si="17"/>
        <v>2.1349999999999998</v>
      </c>
      <c r="M193">
        <f>IFERROR(INDEX('Both teabags AfterWet'!$D$1:$D$839,MATCH(H193,'Both teabags AfterWet'!$B$1:$B$839,0)),"")</f>
        <v>2.403</v>
      </c>
      <c r="O193" s="201">
        <v>2.0773000000000001</v>
      </c>
      <c r="P193" s="201"/>
      <c r="Q193" s="202">
        <v>16.515513126491193</v>
      </c>
      <c r="R193" s="202"/>
      <c r="S193">
        <f t="shared" si="13"/>
        <v>1.7342232458233986</v>
      </c>
      <c r="U193" s="111">
        <f t="shared" si="14"/>
        <v>0.18771744926304512</v>
      </c>
      <c r="V193" s="111">
        <f t="shared" si="15"/>
        <v>0.55200000000000005</v>
      </c>
    </row>
    <row r="194" spans="1:22">
      <c r="A194" s="1">
        <v>70</v>
      </c>
      <c r="B194" s="1"/>
      <c r="C194">
        <f>COUNTIF('WetLitterbags placem_collection'!$K$3:$K$222, E194)</f>
        <v>0</v>
      </c>
      <c r="D194" t="str">
        <f t="shared" si="12"/>
        <v>Exclude</v>
      </c>
      <c r="E194" s="200" t="s">
        <v>1636</v>
      </c>
      <c r="F194">
        <f>COUNTIF('WetLitterbags placem_collection'!$M$3:$M$222, H194)</f>
        <v>0</v>
      </c>
      <c r="G194" t="str">
        <f t="shared" si="16"/>
        <v>Exclude</v>
      </c>
      <c r="I194">
        <f>IFERROR(INDEX('Green_rooibos initial weight'!$C$5:$C$1749,MATCH(E194, 'Green_rooibos initial weight'!$A$5:$A$1749,0)),"")</f>
        <v>2.0590000000000002</v>
      </c>
      <c r="K194">
        <f t="shared" si="17"/>
        <v>2.0590000000000002</v>
      </c>
      <c r="M194">
        <f>IFERROR(INDEX('Both teabags AfterWet'!$D$1:$D$839,MATCH(E194,'Both teabags AfterWet'!$B$1:$B$839,0)),"")</f>
        <v>0.84099999999999997</v>
      </c>
      <c r="O194" s="1">
        <v>0.63049999999999995</v>
      </c>
      <c r="P194" s="1"/>
      <c r="Q194" s="202">
        <v>8.7493821057836652</v>
      </c>
      <c r="R194" s="202"/>
      <c r="S194">
        <f t="shared" si="13"/>
        <v>0.57533514582303391</v>
      </c>
      <c r="U194" s="111">
        <f t="shared" si="14"/>
        <v>0.72057545127584555</v>
      </c>
      <c r="V194" s="111">
        <f t="shared" si="15"/>
        <v>0.55200000000000005</v>
      </c>
    </row>
    <row r="195" spans="1:22">
      <c r="A195" s="1">
        <v>70</v>
      </c>
      <c r="B195" s="1"/>
      <c r="C195">
        <f>COUNTIF('WetLitterbags placem_collection'!$K$3:$K$222, E195)</f>
        <v>0</v>
      </c>
      <c r="D195" t="str">
        <f t="shared" si="12"/>
        <v>Exclude</v>
      </c>
      <c r="E195" s="1"/>
      <c r="F195">
        <f>COUNTIF('WetLitterbags placem_collection'!$M$3:$M$222, H195)</f>
        <v>1</v>
      </c>
      <c r="G195" t="str">
        <f t="shared" si="16"/>
        <v>Open</v>
      </c>
      <c r="H195" s="200" t="s">
        <v>990</v>
      </c>
      <c r="I195">
        <f>IFERROR(INDEX('Green_rooibos initial weight'!$C$5:$C$1749,MATCH(H195, 'Green_rooibos initial weight'!$A$5:$A$1749,0)),"")</f>
        <v>2.1920000000000002</v>
      </c>
      <c r="K195">
        <f t="shared" si="17"/>
        <v>2.1920000000000002</v>
      </c>
      <c r="M195">
        <f>IFERROR(INDEX('Both teabags AfterWet'!$D$1:$D$839,MATCH(H195,'Both teabags AfterWet'!$B$1:$B$839,0)),"")</f>
        <v>1.536</v>
      </c>
      <c r="O195" s="1">
        <v>1.1900999999999999</v>
      </c>
      <c r="P195" s="1"/>
      <c r="Q195" s="202">
        <v>89.048562933597623</v>
      </c>
      <c r="R195" s="202"/>
      <c r="S195">
        <f t="shared" si="13"/>
        <v>0.1303330525272548</v>
      </c>
      <c r="U195" s="111">
        <f t="shared" si="14"/>
        <v>0.94054149063537651</v>
      </c>
      <c r="V195" s="111">
        <f t="shared" si="15"/>
        <v>0.55200000000000005</v>
      </c>
    </row>
    <row r="196" spans="1:22">
      <c r="A196" s="1">
        <v>70</v>
      </c>
      <c r="B196" s="1"/>
      <c r="C196">
        <f>COUNTIF('WetLitterbags placem_collection'!$K$3:$K$222, E196)</f>
        <v>0</v>
      </c>
      <c r="D196" t="str">
        <f t="shared" si="12"/>
        <v>Exclude</v>
      </c>
      <c r="E196" s="1"/>
      <c r="F196">
        <f>COUNTIF('WetLitterbags placem_collection'!$M$3:$M$222, H196)</f>
        <v>0</v>
      </c>
      <c r="G196" t="str">
        <f t="shared" si="16"/>
        <v>Exclude</v>
      </c>
      <c r="H196" s="200" t="s">
        <v>875</v>
      </c>
      <c r="I196">
        <f>IFERROR(INDEX('Green_rooibos initial weight'!$C$5:$C$1749,MATCH(H196, 'Green_rooibos initial weight'!$A$5:$A$1749,0)),"")</f>
        <v>2.1720000000000002</v>
      </c>
      <c r="K196">
        <f t="shared" si="17"/>
        <v>2.1720000000000002</v>
      </c>
      <c r="M196">
        <f>IFERROR(INDEX('Both teabags AfterWet'!$D$1:$D$839,MATCH(H196,'Both teabags AfterWet'!$B$1:$B$839,0)),"")</f>
        <v>1.599</v>
      </c>
      <c r="O196" s="1">
        <v>1.3751</v>
      </c>
      <c r="P196" s="1"/>
      <c r="Q196" s="202">
        <v>2.9397110114603966</v>
      </c>
      <c r="R196" s="202"/>
      <c r="S196">
        <f t="shared" si="13"/>
        <v>1.3346760338814081</v>
      </c>
      <c r="U196" s="111">
        <f t="shared" si="14"/>
        <v>0.38550827169364277</v>
      </c>
      <c r="V196" s="111">
        <f t="shared" si="15"/>
        <v>0.55200000000000005</v>
      </c>
    </row>
    <row r="197" spans="1:22">
      <c r="A197" s="199">
        <v>71</v>
      </c>
      <c r="B197" s="199"/>
      <c r="C197">
        <f>COUNTIF('WetLitterbags placem_collection'!$K$3:$K$222, E197)</f>
        <v>0</v>
      </c>
      <c r="D197" t="str">
        <f t="shared" si="12"/>
        <v>Exclude</v>
      </c>
      <c r="E197" t="s">
        <v>1591</v>
      </c>
      <c r="F197">
        <f>COUNTIF('WetLitterbags placem_collection'!$M$3:$M$222, H197)</f>
        <v>0</v>
      </c>
      <c r="G197" t="str">
        <f t="shared" si="16"/>
        <v>Exclude</v>
      </c>
      <c r="I197">
        <f>IFERROR(INDEX('Green_rooibos initial weight'!$C$5:$C$1749,MATCH(E197, 'Green_rooibos initial weight'!$A$5:$A$1749,0)),"")</f>
        <v>2.0449999999999999</v>
      </c>
      <c r="K197">
        <f t="shared" si="17"/>
        <v>2.0449999999999999</v>
      </c>
      <c r="M197">
        <f>IFERROR(INDEX('Both teabags AfterWet'!$D$1:$D$839,MATCH(E197,'Both teabags AfterWet'!$B$1:$B$839,0)),"")</f>
        <v>0.89149999999999996</v>
      </c>
      <c r="O197">
        <v>0.68149999999999999</v>
      </c>
      <c r="Q197" s="202">
        <v>7.7519379844959557</v>
      </c>
      <c r="R197" s="202"/>
      <c r="S197">
        <f t="shared" si="13"/>
        <v>0.62867054263566002</v>
      </c>
      <c r="U197" s="111">
        <f t="shared" si="14"/>
        <v>0.69258164174295356</v>
      </c>
      <c r="V197" s="111">
        <f t="shared" si="15"/>
        <v>0.55200000000000005</v>
      </c>
    </row>
    <row r="198" spans="1:22">
      <c r="A198">
        <v>71</v>
      </c>
      <c r="C198">
        <f>COUNTIF('WetLitterbags placem_collection'!$K$3:$K$222, E198)</f>
        <v>0</v>
      </c>
      <c r="D198" t="str">
        <f t="shared" si="12"/>
        <v>Exclude</v>
      </c>
      <c r="F198">
        <f>COUNTIF('WetLitterbags placem_collection'!$M$3:$M$222, H198)</f>
        <v>0</v>
      </c>
      <c r="G198" t="str">
        <f t="shared" si="16"/>
        <v>Exclude</v>
      </c>
      <c r="H198" t="s">
        <v>613</v>
      </c>
      <c r="I198">
        <f>IFERROR(INDEX('Green_rooibos initial weight'!$C$5:$C$1749,MATCH(H198, 'Green_rooibos initial weight'!$A$5:$A$1749,0)),"")</f>
        <v>2.1019999999999999</v>
      </c>
      <c r="K198">
        <f t="shared" si="17"/>
        <v>2.1019999999999999</v>
      </c>
      <c r="M198">
        <f>IFERROR(INDEX('Both teabags AfterWet'!$D$1:$D$839,MATCH(H198,'Both teabags AfterWet'!$B$1:$B$839,0)),"")</f>
        <v>1.5779000000000001</v>
      </c>
      <c r="O198">
        <v>1.3772</v>
      </c>
      <c r="Q198" s="202">
        <v>2.689243027888772</v>
      </c>
      <c r="R198" s="202"/>
      <c r="S198">
        <f t="shared" si="13"/>
        <v>1.3401637450199158</v>
      </c>
      <c r="U198" s="111">
        <f t="shared" si="14"/>
        <v>0.36243399380593921</v>
      </c>
      <c r="V198" s="111">
        <f t="shared" si="15"/>
        <v>0.55200000000000005</v>
      </c>
    </row>
    <row r="199" spans="1:22">
      <c r="A199" s="199">
        <v>71</v>
      </c>
      <c r="B199" s="199"/>
      <c r="C199">
        <f>COUNTIF('WetLitterbags placem_collection'!$K$3:$K$222, E199)</f>
        <v>0</v>
      </c>
      <c r="D199" t="str">
        <f t="shared" si="12"/>
        <v>Exclude</v>
      </c>
      <c r="E199" s="199"/>
      <c r="F199">
        <f>COUNTIF('WetLitterbags placem_collection'!$M$3:$M$222, H199)</f>
        <v>1</v>
      </c>
      <c r="G199" t="str">
        <f t="shared" si="16"/>
        <v>Open</v>
      </c>
      <c r="H199" t="s">
        <v>1046</v>
      </c>
      <c r="I199">
        <f>IFERROR(INDEX('Green_rooibos initial weight'!$C$5:$C$1749,MATCH(H199, 'Green_rooibos initial weight'!$A$5:$A$1749,0)),"")</f>
        <v>2.2160000000000002</v>
      </c>
      <c r="K199">
        <f t="shared" si="17"/>
        <v>2.2160000000000002</v>
      </c>
      <c r="M199">
        <f>IFERROR(INDEX('Both teabags AfterWet'!$D$1:$D$839,MATCH(H199,'Both teabags AfterWet'!$B$1:$B$839,0)),"")</f>
        <v>1.6388</v>
      </c>
      <c r="O199">
        <v>1.4065000000000001</v>
      </c>
      <c r="Q199" s="202">
        <v>3.275434243175928</v>
      </c>
      <c r="R199" s="202"/>
      <c r="S199">
        <f t="shared" si="13"/>
        <v>1.3604310173697307</v>
      </c>
      <c r="U199" s="111">
        <f t="shared" si="14"/>
        <v>0.38608708602448982</v>
      </c>
      <c r="V199" s="111">
        <f t="shared" si="15"/>
        <v>0.55200000000000005</v>
      </c>
    </row>
    <row r="200" spans="1:22">
      <c r="A200" s="199">
        <v>72</v>
      </c>
      <c r="B200" s="199"/>
      <c r="C200">
        <f>COUNTIF('WetLitterbags placem_collection'!$K$3:$K$222, E200)</f>
        <v>0</v>
      </c>
      <c r="D200" t="str">
        <f t="shared" si="12"/>
        <v>Exclude</v>
      </c>
      <c r="E200" t="s">
        <v>1423</v>
      </c>
      <c r="F200">
        <f>COUNTIF('WetLitterbags placem_collection'!$M$3:$M$222, H200)</f>
        <v>0</v>
      </c>
      <c r="G200" t="str">
        <f t="shared" si="16"/>
        <v>Exclude</v>
      </c>
      <c r="I200">
        <f>IFERROR(INDEX('Green_rooibos initial weight'!$C$5:$C$1749,MATCH(E200, 'Green_rooibos initial weight'!$A$5:$A$1749,0)),"")</f>
        <v>2.153</v>
      </c>
      <c r="K200">
        <f t="shared" si="17"/>
        <v>2.153</v>
      </c>
      <c r="M200">
        <f>IFERROR(INDEX('Both teabags AfterWet'!$D$1:$D$839,MATCH(E200,'Both teabags AfterWet'!$B$1:$B$839,0)),"")</f>
        <v>0.86350000000000005</v>
      </c>
      <c r="O200">
        <v>0.66139999999999999</v>
      </c>
      <c r="Q200" s="202">
        <v>8.0899952130205044</v>
      </c>
      <c r="R200" s="202"/>
      <c r="S200">
        <f t="shared" si="13"/>
        <v>0.60789277166108235</v>
      </c>
      <c r="U200" s="111">
        <f t="shared" si="14"/>
        <v>0.71765314832276716</v>
      </c>
      <c r="V200" s="111">
        <f t="shared" si="15"/>
        <v>0.55200000000000005</v>
      </c>
    </row>
    <row r="201" spans="1:22">
      <c r="A201" s="199">
        <v>72</v>
      </c>
      <c r="B201" s="199"/>
      <c r="C201">
        <f>COUNTIF('WetLitterbags placem_collection'!$K$3:$K$222, E201)</f>
        <v>0</v>
      </c>
      <c r="D201" t="str">
        <f t="shared" si="12"/>
        <v>Exclude</v>
      </c>
      <c r="E201" s="199"/>
      <c r="F201">
        <f>COUNTIF('WetLitterbags placem_collection'!$M$3:$M$222, H201)</f>
        <v>0</v>
      </c>
      <c r="G201" t="str">
        <f t="shared" si="16"/>
        <v>Exclude</v>
      </c>
      <c r="H201" t="s">
        <v>1127</v>
      </c>
      <c r="I201">
        <f>IFERROR(INDEX('Green_rooibos initial weight'!$C$5:$C$1749,MATCH(H201, 'Green_rooibos initial weight'!$A$5:$A$1749,0)),"")</f>
        <v>2.181</v>
      </c>
      <c r="K201">
        <f t="shared" si="17"/>
        <v>2.181</v>
      </c>
      <c r="M201">
        <f>IFERROR(INDEX('Both teabags AfterWet'!$D$1:$D$839,MATCH(H201,'Both teabags AfterWet'!$B$1:$B$839,0)),"")</f>
        <v>1.5603</v>
      </c>
      <c r="O201">
        <v>1.3372999999999999</v>
      </c>
      <c r="Q201" s="202">
        <v>3.0571992110453157</v>
      </c>
      <c r="R201" s="202"/>
      <c r="S201">
        <f t="shared" si="13"/>
        <v>1.296416074950691</v>
      </c>
      <c r="U201" s="111">
        <f t="shared" si="14"/>
        <v>0.40558639387863782</v>
      </c>
      <c r="V201" s="111">
        <f t="shared" si="15"/>
        <v>0.55200000000000005</v>
      </c>
    </row>
    <row r="202" spans="1:22">
      <c r="A202">
        <v>72</v>
      </c>
      <c r="C202">
        <f>COUNTIF('WetLitterbags placem_collection'!$K$3:$K$222, E202)</f>
        <v>0</v>
      </c>
      <c r="D202" t="str">
        <f t="shared" si="12"/>
        <v>Exclude</v>
      </c>
      <c r="F202">
        <f>COUNTIF('WetLitterbags placem_collection'!$M$3:$M$222, H202)</f>
        <v>1</v>
      </c>
      <c r="G202" t="str">
        <f t="shared" si="16"/>
        <v>Open</v>
      </c>
      <c r="H202" t="s">
        <v>595</v>
      </c>
      <c r="I202">
        <f>IFERROR(INDEX('Green_rooibos initial weight'!$C$5:$C$1749,MATCH(H202, 'Green_rooibos initial weight'!$A$5:$A$1749,0)),"")</f>
        <v>2.2250000000000001</v>
      </c>
      <c r="K202">
        <f t="shared" si="17"/>
        <v>2.2250000000000001</v>
      </c>
      <c r="M202" t="str">
        <f>IFERROR(INDEX('Both teabags AfterWet'!$D$1:$D$839,MATCH(H202,'Both teabags AfterWet'!$B$1:$B$839,0)),"")</f>
        <v/>
      </c>
      <c r="O202">
        <v>1.3431999999999999</v>
      </c>
      <c r="Q202" s="202">
        <v>5.6566650270533065</v>
      </c>
      <c r="R202" s="202"/>
      <c r="S202">
        <f t="shared" si="13"/>
        <v>1.2672196753566198</v>
      </c>
      <c r="U202" s="111">
        <f t="shared" si="14"/>
        <v>0.4304630672554518</v>
      </c>
      <c r="V202" s="111">
        <f t="shared" si="15"/>
        <v>0.55200000000000005</v>
      </c>
    </row>
    <row r="203" spans="1:22">
      <c r="A203" s="199">
        <v>73</v>
      </c>
      <c r="B203" s="199"/>
      <c r="C203">
        <f>COUNTIF('WetLitterbags placem_collection'!$K$3:$K$222, E203)</f>
        <v>0</v>
      </c>
      <c r="D203" t="str">
        <f t="shared" ref="D203:D266" si="18">IF(C203=1, "Open", "Exclude")</f>
        <v>Exclude</v>
      </c>
      <c r="E203" t="s">
        <v>1552</v>
      </c>
      <c r="F203">
        <f>COUNTIF('WetLitterbags placem_collection'!$M$3:$M$222, H203)</f>
        <v>0</v>
      </c>
      <c r="G203" t="str">
        <f t="shared" si="16"/>
        <v>Exclude</v>
      </c>
      <c r="I203">
        <f>IFERROR(INDEX('Green_rooibos initial weight'!$C$5:$C$1749,MATCH(E203, 'Green_rooibos initial weight'!$A$5:$A$1749,0)),"")</f>
        <v>1.744</v>
      </c>
      <c r="K203">
        <f t="shared" si="17"/>
        <v>1.744</v>
      </c>
      <c r="M203">
        <f>IFERROR(INDEX('Both teabags AfterWet'!$D$1:$D$839,MATCH(E203,'Both teabags AfterWet'!$B$1:$B$839,0)),"")</f>
        <v>0.73209999999999997</v>
      </c>
      <c r="O203">
        <v>0.52549999999999997</v>
      </c>
      <c r="Q203" s="202">
        <v>8.2123184777161153</v>
      </c>
      <c r="R203" s="202"/>
      <c r="S203">
        <f t="shared" ref="S203:S266" si="19">IFERROR(O203-(Q203/100)*O203,"")</f>
        <v>0.48234426639960176</v>
      </c>
      <c r="U203" s="111">
        <f t="shared" ref="U203:U266" si="20">1-(S203/I203)</f>
        <v>0.72342645275252193</v>
      </c>
      <c r="V203" s="111">
        <f t="shared" ref="V203:V266" si="21">$H$2*(1-Y203)</f>
        <v>0.55200000000000005</v>
      </c>
    </row>
    <row r="204" spans="1:22">
      <c r="A204" s="199">
        <v>73</v>
      </c>
      <c r="B204" s="199"/>
      <c r="C204">
        <f>COUNTIF('WetLitterbags placem_collection'!$K$3:$K$222, E204)</f>
        <v>0</v>
      </c>
      <c r="D204" t="str">
        <f t="shared" si="18"/>
        <v>Exclude</v>
      </c>
      <c r="E204" s="199"/>
      <c r="F204">
        <f>COUNTIF('WetLitterbags placem_collection'!$M$3:$M$222, H204)</f>
        <v>0</v>
      </c>
      <c r="G204" t="str">
        <f t="shared" ref="G204:G267" si="22">IF(F204=1, "Open", "Exclude")</f>
        <v>Exclude</v>
      </c>
      <c r="H204" t="s">
        <v>748</v>
      </c>
      <c r="I204">
        <f>IFERROR(INDEX('Green_rooibos initial weight'!$C$5:$C$1749,MATCH(H204, 'Green_rooibos initial weight'!$A$5:$A$1749,0)),"")</f>
        <v>2.1829999999999998</v>
      </c>
      <c r="K204">
        <f t="shared" si="17"/>
        <v>2.1829999999999998</v>
      </c>
      <c r="M204">
        <f>IFERROR(INDEX('Both teabags AfterWet'!$D$1:$D$839,MATCH(H204,'Both teabags AfterWet'!$B$1:$B$839,0)),"")</f>
        <v>1.6598999999999999</v>
      </c>
      <c r="O204">
        <v>1.4407000000000001</v>
      </c>
      <c r="Q204" s="202">
        <v>2.4769305488104898</v>
      </c>
      <c r="R204" s="202"/>
      <c r="S204">
        <f t="shared" si="19"/>
        <v>1.4050148615832874</v>
      </c>
      <c r="U204" s="111">
        <f t="shared" si="20"/>
        <v>0.35638348072226866</v>
      </c>
      <c r="V204" s="111">
        <f t="shared" si="21"/>
        <v>0.55200000000000005</v>
      </c>
    </row>
    <row r="205" spans="1:22">
      <c r="A205">
        <v>74</v>
      </c>
      <c r="C205">
        <f>COUNTIF('WetLitterbags placem_collection'!$K$3:$K$222, E205)</f>
        <v>0</v>
      </c>
      <c r="D205" t="str">
        <f t="shared" si="18"/>
        <v>Exclude</v>
      </c>
      <c r="E205" t="s">
        <v>1471</v>
      </c>
      <c r="F205">
        <f>COUNTIF('WetLitterbags placem_collection'!$M$3:$M$222, H205)</f>
        <v>0</v>
      </c>
      <c r="G205" t="str">
        <f t="shared" si="22"/>
        <v>Exclude</v>
      </c>
      <c r="I205">
        <f>IFERROR(INDEX('Green_rooibos initial weight'!$C$5:$C$1749,MATCH(E205, 'Green_rooibos initial weight'!$A$5:$A$1749,0)),"")</f>
        <v>2.012</v>
      </c>
      <c r="K205">
        <f t="shared" si="17"/>
        <v>2.012</v>
      </c>
      <c r="M205">
        <f>IFERROR(INDEX('Both teabags AfterWet'!$D$1:$D$839,MATCH(E205,'Both teabags AfterWet'!$B$1:$B$839,0)),"")</f>
        <v>0.74199999999999999</v>
      </c>
      <c r="O205">
        <v>0.52349999999999997</v>
      </c>
      <c r="Q205" s="202">
        <v>9.0817862518813506</v>
      </c>
      <c r="R205" s="202"/>
      <c r="S205">
        <f t="shared" si="19"/>
        <v>0.47595684897140111</v>
      </c>
      <c r="U205" s="111">
        <f t="shared" si="20"/>
        <v>0.76344092993469126</v>
      </c>
      <c r="V205" s="111">
        <f t="shared" si="21"/>
        <v>0.55200000000000005</v>
      </c>
    </row>
    <row r="206" spans="1:22">
      <c r="A206">
        <v>74</v>
      </c>
      <c r="C206">
        <f>COUNTIF('WetLitterbags placem_collection'!$K$3:$K$222, E206)</f>
        <v>0</v>
      </c>
      <c r="D206" t="str">
        <f t="shared" si="18"/>
        <v>Exclude</v>
      </c>
      <c r="F206">
        <f>COUNTIF('WetLitterbags placem_collection'!$M$3:$M$222, H206)</f>
        <v>0</v>
      </c>
      <c r="G206" t="str">
        <f t="shared" si="22"/>
        <v>Exclude</v>
      </c>
      <c r="H206" t="s">
        <v>1003</v>
      </c>
      <c r="I206">
        <f>IFERROR(INDEX('Green_rooibos initial weight'!$C$5:$C$1749,MATCH(H206, 'Green_rooibos initial weight'!$A$5:$A$1749,0)),"")</f>
        <v>2.3140000000000001</v>
      </c>
      <c r="K206">
        <f t="shared" si="17"/>
        <v>2.3140000000000001</v>
      </c>
      <c r="M206">
        <f>IFERROR(INDEX('Both teabags AfterWet'!$D$1:$D$839,MATCH(H206,'Both teabags AfterWet'!$B$1:$B$839,0)),"")</f>
        <v>1.6850000000000001</v>
      </c>
      <c r="O206">
        <v>1.4245000000000001</v>
      </c>
      <c r="Q206" s="202">
        <v>3.6873156342174327</v>
      </c>
      <c r="R206" s="202"/>
      <c r="S206">
        <f t="shared" si="19"/>
        <v>1.3719741887905728</v>
      </c>
      <c r="U206" s="111">
        <f t="shared" si="20"/>
        <v>0.40709844909655457</v>
      </c>
      <c r="V206" s="111">
        <f t="shared" si="21"/>
        <v>0.55200000000000005</v>
      </c>
    </row>
    <row r="207" spans="1:22">
      <c r="A207" s="199">
        <v>75</v>
      </c>
      <c r="B207" s="199"/>
      <c r="C207">
        <f>COUNTIF('WetLitterbags placem_collection'!$K$3:$K$222, E207)</f>
        <v>0</v>
      </c>
      <c r="D207" t="str">
        <f t="shared" si="18"/>
        <v>Exclude</v>
      </c>
      <c r="E207" t="s">
        <v>1677</v>
      </c>
      <c r="F207">
        <f>COUNTIF('WetLitterbags placem_collection'!$M$3:$M$222, H207)</f>
        <v>0</v>
      </c>
      <c r="G207" t="str">
        <f t="shared" si="22"/>
        <v>Exclude</v>
      </c>
      <c r="I207">
        <f>IFERROR(INDEX('Green_rooibos initial weight'!$C$5:$C$1749,MATCH(E207, 'Green_rooibos initial weight'!$A$5:$A$1749,0)),"")</f>
        <v>2.1</v>
      </c>
      <c r="K207">
        <f t="shared" ref="K207:K270" si="23">IFERROR(I207-(AG199+AG200+AG202),"")</f>
        <v>2.1</v>
      </c>
      <c r="M207">
        <f>IFERROR(INDEX('Both teabags AfterWet'!$D$1:$D$839,MATCH(E207,'Both teabags AfterWet'!$B$1:$B$839,0)),"")</f>
        <v>0.93330000000000002</v>
      </c>
      <c r="O207">
        <v>0.71379999999999999</v>
      </c>
      <c r="Q207" s="202">
        <v>10.547263681591955</v>
      </c>
      <c r="R207" s="202"/>
      <c r="S207">
        <f t="shared" si="19"/>
        <v>0.63851363184079657</v>
      </c>
      <c r="U207" s="111">
        <f t="shared" si="20"/>
        <v>0.69594588959962067</v>
      </c>
      <c r="V207" s="111">
        <f t="shared" si="21"/>
        <v>0.55200000000000005</v>
      </c>
    </row>
    <row r="208" spans="1:22">
      <c r="A208" s="1">
        <v>75</v>
      </c>
      <c r="B208" s="1"/>
      <c r="C208">
        <f>COUNTIF('WetLitterbags placem_collection'!$K$3:$K$222, E208)</f>
        <v>0</v>
      </c>
      <c r="D208" t="str">
        <f t="shared" si="18"/>
        <v>Exclude</v>
      </c>
      <c r="E208" s="201" t="s">
        <v>1447</v>
      </c>
      <c r="F208">
        <f>COUNTIF('WetLitterbags placem_collection'!$M$3:$M$222, H208)</f>
        <v>0</v>
      </c>
      <c r="G208" t="str">
        <f t="shared" si="22"/>
        <v>Exclude</v>
      </c>
      <c r="I208">
        <f>IFERROR(INDEX('Green_rooibos initial weight'!$C$5:$C$1749,MATCH(E208, 'Green_rooibos initial weight'!$A$5:$A$1749,0)),"")</f>
        <v>2.0430000000000001</v>
      </c>
      <c r="K208">
        <f t="shared" si="23"/>
        <v>2.0430000000000001</v>
      </c>
      <c r="M208">
        <f>IFERROR(INDEX('Both teabags AfterWet'!$D$1:$D$839,MATCH(E208,'Both teabags AfterWet'!$B$1:$B$839,0)),"")</f>
        <v>0.82299999999999995</v>
      </c>
      <c r="O208" s="1">
        <v>0.59799999999999986</v>
      </c>
      <c r="P208" s="1"/>
      <c r="Q208" s="202">
        <v>8.9330024813902469</v>
      </c>
      <c r="R208" s="202"/>
      <c r="S208">
        <f t="shared" si="19"/>
        <v>0.54458064516128624</v>
      </c>
      <c r="U208" s="111">
        <f t="shared" si="20"/>
        <v>0.73344070231948799</v>
      </c>
      <c r="V208" s="111">
        <f t="shared" si="21"/>
        <v>0.55200000000000005</v>
      </c>
    </row>
    <row r="209" spans="1:22">
      <c r="A209" s="1">
        <v>75</v>
      </c>
      <c r="B209" s="1"/>
      <c r="C209">
        <f>COUNTIF('WetLitterbags placem_collection'!$K$3:$K$222, E209)</f>
        <v>0</v>
      </c>
      <c r="D209" t="str">
        <f t="shared" si="18"/>
        <v>Exclude</v>
      </c>
      <c r="E209" s="1"/>
      <c r="F209">
        <f>COUNTIF('WetLitterbags placem_collection'!$M$3:$M$222, H209)</f>
        <v>0</v>
      </c>
      <c r="G209" t="str">
        <f t="shared" si="22"/>
        <v>Exclude</v>
      </c>
      <c r="H209" s="201" t="s">
        <v>958</v>
      </c>
      <c r="I209">
        <f>IFERROR(INDEX('Green_rooibos initial weight'!$C$5:$C$1749,MATCH(H209, 'Green_rooibos initial weight'!$A$5:$A$1749,0)),"")</f>
        <v>2.262</v>
      </c>
      <c r="K209">
        <f t="shared" si="23"/>
        <v>2.262</v>
      </c>
      <c r="M209">
        <f>IFERROR(INDEX('Both teabags AfterWet'!$D$1:$D$839,MATCH(H209,'Both teabags AfterWet'!$B$1:$B$839,0)),"")</f>
        <v>1.7490000000000001</v>
      </c>
      <c r="O209" s="1">
        <v>1.4855999999999998</v>
      </c>
      <c r="P209" s="1"/>
      <c r="Q209" s="202">
        <v>2.262879152624262</v>
      </c>
      <c r="R209" s="202"/>
      <c r="S209">
        <f t="shared" si="19"/>
        <v>1.4519826673086138</v>
      </c>
      <c r="U209" s="111">
        <f t="shared" si="20"/>
        <v>0.35809784822784541</v>
      </c>
      <c r="V209" s="111">
        <f t="shared" si="21"/>
        <v>0.55200000000000005</v>
      </c>
    </row>
    <row r="210" spans="1:22">
      <c r="A210">
        <v>75</v>
      </c>
      <c r="C210">
        <f>COUNTIF('WetLitterbags placem_collection'!$K$3:$K$222, E210)</f>
        <v>0</v>
      </c>
      <c r="D210" t="str">
        <f t="shared" si="18"/>
        <v>Exclude</v>
      </c>
      <c r="F210">
        <f>COUNTIF('WetLitterbags placem_collection'!$M$3:$M$222, H210)</f>
        <v>0</v>
      </c>
      <c r="G210" t="str">
        <f t="shared" si="22"/>
        <v>Exclude</v>
      </c>
      <c r="H210" t="s">
        <v>830</v>
      </c>
      <c r="I210">
        <f>IFERROR(INDEX('Green_rooibos initial weight'!$C$5:$C$1749,MATCH(H210, 'Green_rooibos initial weight'!$A$5:$A$1749,0)),"")</f>
        <v>2.2719999999999998</v>
      </c>
      <c r="K210">
        <f t="shared" si="23"/>
        <v>2.2719999999999998</v>
      </c>
      <c r="M210">
        <f>IFERROR(INDEX('Both teabags AfterWet'!$D$1:$D$839,MATCH(H210,'Both teabags AfterWet'!$B$1:$B$839,0)),"")</f>
        <v>1.6715</v>
      </c>
      <c r="O210">
        <v>1.4560999999999999</v>
      </c>
      <c r="Q210" s="202">
        <v>3.5363457760311539</v>
      </c>
      <c r="R210" s="202"/>
      <c r="S210">
        <f t="shared" si="19"/>
        <v>1.4046072691552103</v>
      </c>
      <c r="U210" s="111">
        <f t="shared" si="20"/>
        <v>0.38177496956196721</v>
      </c>
      <c r="V210" s="111">
        <f t="shared" si="21"/>
        <v>0.55200000000000005</v>
      </c>
    </row>
    <row r="211" spans="1:22">
      <c r="A211" s="1">
        <v>75</v>
      </c>
      <c r="B211" s="1"/>
      <c r="C211">
        <f>COUNTIF('WetLitterbags placem_collection'!$K$3:$K$222, E211)</f>
        <v>0</v>
      </c>
      <c r="D211" t="str">
        <f t="shared" si="18"/>
        <v>Exclude</v>
      </c>
      <c r="E211" s="1"/>
      <c r="F211">
        <f>COUNTIF('WetLitterbags placem_collection'!$M$3:$M$222, H211)</f>
        <v>1</v>
      </c>
      <c r="G211" t="str">
        <f t="shared" si="22"/>
        <v>Open</v>
      </c>
      <c r="H211" s="201" t="s">
        <v>640</v>
      </c>
      <c r="I211">
        <f>IFERROR(INDEX('Green_rooibos initial weight'!$C$5:$C$1749,MATCH(H211, 'Green_rooibos initial weight'!$A$5:$A$1749,0)),"")</f>
        <v>2.1379999999999999</v>
      </c>
      <c r="K211">
        <f t="shared" si="23"/>
        <v>2.1379999999999999</v>
      </c>
      <c r="M211">
        <f>IFERROR(INDEX('Both teabags AfterWet'!$D$1:$D$839,MATCH(H211,'Both teabags AfterWet'!$B$1:$B$839,0)),"")</f>
        <v>0.29499999999999998</v>
      </c>
      <c r="O211" s="1">
        <v>0.14589999999999992</v>
      </c>
      <c r="P211" s="1"/>
      <c r="Q211" s="202">
        <v>84.313725490194741</v>
      </c>
      <c r="R211" s="202"/>
      <c r="S211">
        <f t="shared" si="19"/>
        <v>2.2886274509805848E-2</v>
      </c>
      <c r="U211" s="111">
        <f t="shared" si="20"/>
        <v>0.98929547497202719</v>
      </c>
      <c r="V211" s="111">
        <f t="shared" si="21"/>
        <v>0.55200000000000005</v>
      </c>
    </row>
    <row r="212" spans="1:22">
      <c r="A212" s="1">
        <v>77</v>
      </c>
      <c r="B212" s="1"/>
      <c r="C212">
        <f>COUNTIF('WetLitterbags placem_collection'!$K$3:$K$222, E212)</f>
        <v>0</v>
      </c>
      <c r="D212" t="str">
        <f t="shared" si="18"/>
        <v>Exclude</v>
      </c>
      <c r="E212" t="s">
        <v>1541</v>
      </c>
      <c r="F212">
        <f>COUNTIF('WetLitterbags placem_collection'!$M$3:$M$222, H212)</f>
        <v>0</v>
      </c>
      <c r="G212" t="str">
        <f t="shared" si="22"/>
        <v>Exclude</v>
      </c>
      <c r="I212">
        <f>IFERROR(INDEX('Green_rooibos initial weight'!$C$5:$C$1749,MATCH(E212, 'Green_rooibos initial weight'!$A$5:$A$1749,0)),"")</f>
        <v>2.048</v>
      </c>
      <c r="K212">
        <f t="shared" si="23"/>
        <v>2.048</v>
      </c>
      <c r="M212" t="str">
        <f>IFERROR(INDEX('Both teabags AfterWet'!$D$1:$D$839,MATCH(E212,'Both teabags AfterWet'!$B$1:$B$839,0)),"")</f>
        <v/>
      </c>
      <c r="O212" s="1">
        <v>0.77639999999999998</v>
      </c>
      <c r="P212" s="1"/>
      <c r="Q212" s="202">
        <v>-474.3926141885326</v>
      </c>
      <c r="R212" s="202"/>
      <c r="S212">
        <f t="shared" si="19"/>
        <v>4.4595842565597668</v>
      </c>
      <c r="U212" s="111">
        <f t="shared" si="20"/>
        <v>-1.1775313752733236</v>
      </c>
      <c r="V212" s="111">
        <f t="shared" si="21"/>
        <v>0.55200000000000005</v>
      </c>
    </row>
    <row r="213" spans="1:22">
      <c r="A213" s="1">
        <v>77</v>
      </c>
      <c r="B213" s="1"/>
      <c r="C213">
        <f>COUNTIF('WetLitterbags placem_collection'!$K$3:$K$222, E213)</f>
        <v>0</v>
      </c>
      <c r="D213" t="str">
        <f t="shared" si="18"/>
        <v>Exclude</v>
      </c>
      <c r="E213" s="1"/>
      <c r="F213">
        <f>COUNTIF('WetLitterbags placem_collection'!$M$3:$M$222, H213)</f>
        <v>1</v>
      </c>
      <c r="G213" t="str">
        <f t="shared" si="22"/>
        <v>Open</v>
      </c>
      <c r="H213" s="1" t="s">
        <v>1004</v>
      </c>
      <c r="I213">
        <f>IFERROR(INDEX('Green_rooibos initial weight'!$C$5:$C$1749,MATCH(H213, 'Green_rooibos initial weight'!$A$5:$A$1749,0)),"")</f>
        <v>2.198</v>
      </c>
      <c r="K213">
        <f t="shared" si="23"/>
        <v>2.198</v>
      </c>
      <c r="M213">
        <f>IFERROR(INDEX('Both teabags AfterWet'!$D$1:$D$839,MATCH(H213,'Both teabags AfterWet'!$B$1:$B$839,0)),"")</f>
        <v>1.698</v>
      </c>
      <c r="O213" s="1">
        <v>1.4125000000000001</v>
      </c>
      <c r="P213" s="1"/>
      <c r="Q213" s="202">
        <v>11.808300395256206</v>
      </c>
      <c r="R213" s="202"/>
      <c r="S213">
        <f t="shared" si="19"/>
        <v>1.2457077569170063</v>
      </c>
      <c r="U213" s="111">
        <f t="shared" si="20"/>
        <v>0.43325397774476504</v>
      </c>
      <c r="V213" s="111">
        <f t="shared" si="21"/>
        <v>0.55200000000000005</v>
      </c>
    </row>
    <row r="214" spans="1:22">
      <c r="A214" s="1">
        <v>77</v>
      </c>
      <c r="B214" s="1"/>
      <c r="C214">
        <f>COUNTIF('WetLitterbags placem_collection'!$K$3:$K$222, E214)</f>
        <v>0</v>
      </c>
      <c r="D214" t="str">
        <f t="shared" si="18"/>
        <v>Exclude</v>
      </c>
      <c r="E214" s="1"/>
      <c r="F214">
        <f>COUNTIF('WetLitterbags placem_collection'!$M$3:$M$222, H214)</f>
        <v>0</v>
      </c>
      <c r="G214" t="str">
        <f t="shared" si="22"/>
        <v>Exclude</v>
      </c>
      <c r="H214" s="1" t="s">
        <v>913</v>
      </c>
      <c r="I214">
        <f>IFERROR(INDEX('Green_rooibos initial weight'!$C$5:$C$1749,MATCH(H214, 'Green_rooibos initial weight'!$A$5:$A$1749,0)),"")</f>
        <v>2.2040000000000002</v>
      </c>
      <c r="K214">
        <f t="shared" si="23"/>
        <v>2.2040000000000002</v>
      </c>
      <c r="M214">
        <f>IFERROR(INDEX('Both teabags AfterWet'!$D$1:$D$839,MATCH(H214,'Both teabags AfterWet'!$B$1:$B$839,0)),"")</f>
        <v>2.2429999999999999</v>
      </c>
      <c r="O214" s="1">
        <v>1.891</v>
      </c>
      <c r="P214" s="1"/>
      <c r="Q214" s="202">
        <v>25.765054294176</v>
      </c>
      <c r="R214" s="202"/>
      <c r="S214">
        <f t="shared" si="19"/>
        <v>1.4037828232971319</v>
      </c>
      <c r="U214" s="111">
        <f t="shared" si="20"/>
        <v>0.36307494405756269</v>
      </c>
      <c r="V214" s="111">
        <f t="shared" si="21"/>
        <v>0.55200000000000005</v>
      </c>
    </row>
    <row r="215" spans="1:22">
      <c r="A215" s="199">
        <v>78</v>
      </c>
      <c r="B215" s="199"/>
      <c r="C215">
        <f>COUNTIF('WetLitterbags placem_collection'!$K$3:$K$222, E215)</f>
        <v>0</v>
      </c>
      <c r="D215" t="str">
        <f t="shared" si="18"/>
        <v>Exclude</v>
      </c>
      <c r="E215" t="s">
        <v>1604</v>
      </c>
      <c r="F215">
        <f>COUNTIF('WetLitterbags placem_collection'!$M$3:$M$222, H215)</f>
        <v>0</v>
      </c>
      <c r="G215" t="str">
        <f t="shared" si="22"/>
        <v>Exclude</v>
      </c>
      <c r="I215">
        <f>IFERROR(INDEX('Green_rooibos initial weight'!$C$5:$C$1749,MATCH(E215, 'Green_rooibos initial weight'!$A$5:$A$1749,0)),"")</f>
        <v>1.9319999999999999</v>
      </c>
      <c r="K215">
        <f t="shared" si="23"/>
        <v>1.9319999999999999</v>
      </c>
      <c r="M215">
        <f>IFERROR(INDEX('Both teabags AfterWet'!$D$1:$D$839,MATCH(E215,'Both teabags AfterWet'!$B$1:$B$839,0)),"")</f>
        <v>0.77859999999999996</v>
      </c>
      <c r="O215">
        <v>0.58260000000000001</v>
      </c>
      <c r="Q215" s="202">
        <v>9.6451774112936519</v>
      </c>
      <c r="R215" s="202"/>
      <c r="S215">
        <f t="shared" si="19"/>
        <v>0.52640719640180322</v>
      </c>
      <c r="U215" s="111">
        <f t="shared" si="20"/>
        <v>0.72753250703840411</v>
      </c>
      <c r="V215" s="111">
        <f t="shared" si="21"/>
        <v>0.55200000000000005</v>
      </c>
    </row>
    <row r="216" spans="1:22">
      <c r="A216" s="199">
        <v>78</v>
      </c>
      <c r="B216" s="199"/>
      <c r="C216">
        <f>COUNTIF('WetLitterbags placem_collection'!$K$3:$K$222, E216)</f>
        <v>0</v>
      </c>
      <c r="D216" t="str">
        <f t="shared" si="18"/>
        <v>Exclude</v>
      </c>
      <c r="E216" s="199"/>
      <c r="F216">
        <f>COUNTIF('WetLitterbags placem_collection'!$M$3:$M$222, H216)</f>
        <v>0</v>
      </c>
      <c r="G216" t="str">
        <f t="shared" si="22"/>
        <v>Exclude</v>
      </c>
      <c r="H216" t="s">
        <v>1041</v>
      </c>
      <c r="I216">
        <f>IFERROR(INDEX('Green_rooibos initial weight'!$C$5:$C$1749,MATCH(H216, 'Green_rooibos initial weight'!$A$5:$A$1749,0)),"")</f>
        <v>2.2549999999999999</v>
      </c>
      <c r="K216">
        <f t="shared" si="23"/>
        <v>2.2549999999999999</v>
      </c>
      <c r="M216">
        <f>IFERROR(INDEX('Both teabags AfterWet'!$D$1:$D$839,MATCH(H216,'Both teabags AfterWet'!$B$1:$B$839,0)),"")</f>
        <v>1.7222999999999999</v>
      </c>
      <c r="O216" s="1">
        <v>1.4992000000000001</v>
      </c>
      <c r="P216" s="1"/>
      <c r="Q216" s="202">
        <v>2.8361858190706335</v>
      </c>
      <c r="R216" s="202"/>
      <c r="S216">
        <f t="shared" si="19"/>
        <v>1.4566799022004933</v>
      </c>
      <c r="U216" s="111">
        <f t="shared" si="20"/>
        <v>0.35402221631907171</v>
      </c>
      <c r="V216" s="111">
        <f t="shared" si="21"/>
        <v>0.55200000000000005</v>
      </c>
    </row>
    <row r="217" spans="1:22">
      <c r="A217">
        <v>79</v>
      </c>
      <c r="C217">
        <f>COUNTIF('WetLitterbags placem_collection'!$K$3:$K$222, E217)</f>
        <v>0</v>
      </c>
      <c r="D217" t="str">
        <f t="shared" si="18"/>
        <v>Exclude</v>
      </c>
      <c r="E217" t="s">
        <v>1801</v>
      </c>
      <c r="F217">
        <f>COUNTIF('WetLitterbags placem_collection'!$M$3:$M$222, H217)</f>
        <v>0</v>
      </c>
      <c r="G217" t="str">
        <f t="shared" si="22"/>
        <v>Exclude</v>
      </c>
      <c r="I217">
        <f>IFERROR(INDEX('Green_rooibos initial weight'!$C$5:$C$1749,MATCH(E217, 'Green_rooibos initial weight'!$A$5:$A$1749,0)),"")</f>
        <v>2.0219999999999998</v>
      </c>
      <c r="K217">
        <f t="shared" si="23"/>
        <v>2.0219999999999998</v>
      </c>
      <c r="M217">
        <f>IFERROR(INDEX('Both teabags AfterWet'!$D$1:$D$839,MATCH(E217,'Both teabags AfterWet'!$B$1:$B$839,0)),"")</f>
        <v>0.97550000000000003</v>
      </c>
      <c r="O217">
        <v>0.74250000000000005</v>
      </c>
      <c r="Q217" s="202">
        <v>18.702865761691211</v>
      </c>
      <c r="R217" s="202"/>
      <c r="S217">
        <f t="shared" si="19"/>
        <v>0.60363122171944283</v>
      </c>
      <c r="U217" s="111">
        <f t="shared" si="20"/>
        <v>0.70146823851659601</v>
      </c>
      <c r="V217" s="111">
        <f t="shared" si="21"/>
        <v>0.55200000000000005</v>
      </c>
    </row>
    <row r="218" spans="1:22">
      <c r="A218">
        <v>79</v>
      </c>
      <c r="C218">
        <f>COUNTIF('WetLitterbags placem_collection'!$K$3:$K$222, E218)</f>
        <v>0</v>
      </c>
      <c r="D218" t="str">
        <f t="shared" si="18"/>
        <v>Exclude</v>
      </c>
      <c r="F218">
        <f>COUNTIF('WetLitterbags placem_collection'!$M$3:$M$222, H218)</f>
        <v>1</v>
      </c>
      <c r="G218" t="str">
        <f t="shared" si="22"/>
        <v>Open</v>
      </c>
      <c r="H218" t="s">
        <v>906</v>
      </c>
      <c r="I218">
        <f>IFERROR(INDEX('Green_rooibos initial weight'!$C$5:$C$1749,MATCH(H218, 'Green_rooibos initial weight'!$A$5:$A$1749,0)),"")</f>
        <v>2.169</v>
      </c>
      <c r="K218">
        <f t="shared" si="23"/>
        <v>2.169</v>
      </c>
      <c r="M218">
        <f>IFERROR(INDEX('Both teabags AfterWet'!$D$1:$D$839,MATCH(H218,'Both teabags AfterWet'!$B$1:$B$839,0)),"")</f>
        <v>1.5528</v>
      </c>
      <c r="O218">
        <v>1.3266</v>
      </c>
      <c r="Q218" s="202">
        <v>8.7084148727974071</v>
      </c>
      <c r="R218" s="202"/>
      <c r="S218">
        <f t="shared" si="19"/>
        <v>1.2110741682974695</v>
      </c>
      <c r="U218" s="111">
        <f t="shared" si="20"/>
        <v>0.44164399801868626</v>
      </c>
      <c r="V218" s="111">
        <f t="shared" si="21"/>
        <v>0.55200000000000005</v>
      </c>
    </row>
    <row r="219" spans="1:22">
      <c r="A219">
        <v>79</v>
      </c>
      <c r="C219">
        <f>COUNTIF('WetLitterbags placem_collection'!$K$3:$K$222, E219)</f>
        <v>0</v>
      </c>
      <c r="D219" t="str">
        <f t="shared" si="18"/>
        <v>Exclude</v>
      </c>
      <c r="F219">
        <f>COUNTIF('WetLitterbags placem_collection'!$M$3:$M$222, H219)</f>
        <v>0</v>
      </c>
      <c r="G219" t="str">
        <f t="shared" si="22"/>
        <v>Exclude</v>
      </c>
      <c r="H219" t="s">
        <v>1085</v>
      </c>
      <c r="I219">
        <f>IFERROR(INDEX('Green_rooibos initial weight'!$C$5:$C$1749,MATCH(H219, 'Green_rooibos initial weight'!$A$5:$A$1749,0)),"")</f>
        <v>2.1829999999999998</v>
      </c>
      <c r="K219">
        <f t="shared" si="23"/>
        <v>2.1829999999999998</v>
      </c>
      <c r="M219">
        <f>IFERROR(INDEX('Both teabags AfterWet'!$D$1:$D$839,MATCH(H219,'Both teabags AfterWet'!$B$1:$B$839,0)),"")</f>
        <v>1.6438999999999999</v>
      </c>
      <c r="O219">
        <v>1.4087000000000001</v>
      </c>
      <c r="Q219" s="202">
        <v>1.8838304552590228</v>
      </c>
      <c r="R219" s="202"/>
      <c r="S219">
        <f t="shared" si="19"/>
        <v>1.3821624803767663</v>
      </c>
      <c r="U219" s="111">
        <f t="shared" si="20"/>
        <v>0.36685181842566816</v>
      </c>
      <c r="V219" s="111">
        <f t="shared" si="21"/>
        <v>0.55200000000000005</v>
      </c>
    </row>
    <row r="220" spans="1:22">
      <c r="A220">
        <v>80</v>
      </c>
      <c r="C220">
        <f>COUNTIF('WetLitterbags placem_collection'!$K$3:$K$222, E220)</f>
        <v>0</v>
      </c>
      <c r="D220" t="str">
        <f t="shared" si="18"/>
        <v>Exclude</v>
      </c>
      <c r="E220" t="s">
        <v>1576</v>
      </c>
      <c r="F220">
        <f>COUNTIF('WetLitterbags placem_collection'!$M$3:$M$222, H220)</f>
        <v>0</v>
      </c>
      <c r="G220" t="str">
        <f t="shared" si="22"/>
        <v>Exclude</v>
      </c>
      <c r="I220">
        <f>IFERROR(INDEX('Green_rooibos initial weight'!$C$5:$C$1749,MATCH(E220, 'Green_rooibos initial weight'!$A$5:$A$1749,0)),"")</f>
        <v>2.1930000000000001</v>
      </c>
      <c r="K220">
        <f t="shared" si="23"/>
        <v>2.1930000000000001</v>
      </c>
      <c r="M220">
        <f>IFERROR(INDEX('Both teabags AfterWet'!$D$1:$D$839,MATCH(E220,'Both teabags AfterWet'!$B$1:$B$839,0)),"")</f>
        <v>1.0009999999999999</v>
      </c>
      <c r="O220">
        <v>0.7772</v>
      </c>
      <c r="Q220" s="202">
        <v>5.8354114713218834</v>
      </c>
      <c r="R220" s="202"/>
      <c r="S220">
        <f t="shared" si="19"/>
        <v>0.7318471820448863</v>
      </c>
      <c r="U220" s="111">
        <f t="shared" si="20"/>
        <v>0.66628035474469383</v>
      </c>
      <c r="V220" s="111">
        <f t="shared" si="21"/>
        <v>0.55200000000000005</v>
      </c>
    </row>
    <row r="221" spans="1:22">
      <c r="A221">
        <v>80</v>
      </c>
      <c r="C221">
        <f>COUNTIF('WetLitterbags placem_collection'!$K$3:$K$222, E221)</f>
        <v>0</v>
      </c>
      <c r="D221" t="str">
        <f t="shared" si="18"/>
        <v>Exclude</v>
      </c>
      <c r="F221">
        <f>COUNTIF('WetLitterbags placem_collection'!$M$3:$M$222, H221)</f>
        <v>0</v>
      </c>
      <c r="G221" t="str">
        <f t="shared" si="22"/>
        <v>Exclude</v>
      </c>
      <c r="H221" t="s">
        <v>1073</v>
      </c>
      <c r="I221">
        <f>IFERROR(INDEX('Green_rooibos initial weight'!$C$5:$C$1749,MATCH(H221, 'Green_rooibos initial weight'!$A$5:$A$1749,0)),"")</f>
        <v>2.2370000000000001</v>
      </c>
      <c r="K221">
        <f t="shared" si="23"/>
        <v>2.2370000000000001</v>
      </c>
      <c r="M221">
        <f>IFERROR(INDEX('Both teabags AfterWet'!$D$1:$D$839,MATCH(H221,'Both teabags AfterWet'!$B$1:$B$839,0)),"")</f>
        <v>1.639</v>
      </c>
      <c r="O221">
        <v>1.389</v>
      </c>
      <c r="Q221" s="202">
        <v>10.359922178988159</v>
      </c>
      <c r="R221" s="202"/>
      <c r="S221">
        <f t="shared" si="19"/>
        <v>1.2451006809338545</v>
      </c>
      <c r="U221" s="111">
        <f t="shared" si="20"/>
        <v>0.44340604339121392</v>
      </c>
      <c r="V221" s="111">
        <f t="shared" si="21"/>
        <v>0.55200000000000005</v>
      </c>
    </row>
    <row r="222" spans="1:22">
      <c r="A222" s="1">
        <v>81</v>
      </c>
      <c r="B222" s="1"/>
      <c r="C222">
        <f>COUNTIF('WetLitterbags placem_collection'!$K$3:$K$222, E222)</f>
        <v>0</v>
      </c>
      <c r="D222" t="str">
        <f t="shared" si="18"/>
        <v>Exclude</v>
      </c>
      <c r="E222" s="1" t="s">
        <v>1575</v>
      </c>
      <c r="F222">
        <f>COUNTIF('WetLitterbags placem_collection'!$M$3:$M$222, H222)</f>
        <v>0</v>
      </c>
      <c r="G222" t="str">
        <f t="shared" si="22"/>
        <v>Exclude</v>
      </c>
      <c r="I222">
        <f>IFERROR(INDEX('Green_rooibos initial weight'!$C$5:$C$1749,MATCH(E222, 'Green_rooibos initial weight'!$A$5:$A$1749,0)),"")</f>
        <v>2.0110000000000001</v>
      </c>
      <c r="K222">
        <f t="shared" si="23"/>
        <v>2.0110000000000001</v>
      </c>
      <c r="M222">
        <f>IFERROR(INDEX('Both teabags AfterWet'!$D$1:$D$839,MATCH(E222,'Both teabags AfterWet'!$B$1:$B$839,0)),"")</f>
        <v>0.65200000000000002</v>
      </c>
      <c r="O222" s="201">
        <v>0.45200000000000001</v>
      </c>
      <c r="P222" s="201"/>
      <c r="Q222" s="202">
        <v>11.582626060908067</v>
      </c>
      <c r="R222" s="202"/>
      <c r="S222">
        <f t="shared" si="19"/>
        <v>0.39964653020469554</v>
      </c>
      <c r="U222" s="111">
        <f t="shared" si="20"/>
        <v>0.801269751265691</v>
      </c>
      <c r="V222" s="111">
        <f t="shared" si="21"/>
        <v>0.55200000000000005</v>
      </c>
    </row>
    <row r="223" spans="1:22">
      <c r="A223" s="1">
        <v>81</v>
      </c>
      <c r="B223" s="1"/>
      <c r="C223">
        <f>COUNTIF('WetLitterbags placem_collection'!$K$3:$K$222, E223)</f>
        <v>0</v>
      </c>
      <c r="D223" t="str">
        <f t="shared" si="18"/>
        <v>Exclude</v>
      </c>
      <c r="E223" s="1"/>
      <c r="F223">
        <f>COUNTIF('WetLitterbags placem_collection'!$M$3:$M$222, H223)</f>
        <v>1</v>
      </c>
      <c r="G223" t="str">
        <f t="shared" si="22"/>
        <v>Open</v>
      </c>
      <c r="H223" s="1" t="s">
        <v>954</v>
      </c>
      <c r="I223">
        <f>IFERROR(INDEX('Green_rooibos initial weight'!$C$5:$C$1749,MATCH(H223, 'Green_rooibos initial weight'!$A$5:$A$1749,0)),"")</f>
        <v>2.2210000000000001</v>
      </c>
      <c r="K223">
        <f t="shared" si="23"/>
        <v>2.2210000000000001</v>
      </c>
      <c r="M223">
        <f>IFERROR(INDEX('Both teabags AfterWet'!$D$1:$D$839,MATCH(H223,'Both teabags AfterWet'!$B$1:$B$839,0)),"")</f>
        <v>1.8420000000000001</v>
      </c>
      <c r="O223" s="201">
        <v>1.5605</v>
      </c>
      <c r="P223" s="201"/>
      <c r="Q223" s="202">
        <v>4.2141794744665662</v>
      </c>
      <c r="R223" s="202"/>
      <c r="S223">
        <f t="shared" si="19"/>
        <v>1.4947377293009492</v>
      </c>
      <c r="U223" s="111">
        <f t="shared" si="20"/>
        <v>0.32699787064342678</v>
      </c>
      <c r="V223" s="111">
        <f t="shared" si="21"/>
        <v>0.55200000000000005</v>
      </c>
    </row>
    <row r="224" spans="1:22">
      <c r="A224" s="1">
        <v>81</v>
      </c>
      <c r="B224" s="1"/>
      <c r="C224">
        <f>COUNTIF('WetLitterbags placem_collection'!$K$3:$K$222, E224)</f>
        <v>0</v>
      </c>
      <c r="D224" t="str">
        <f t="shared" si="18"/>
        <v>Exclude</v>
      </c>
      <c r="E224" s="1"/>
      <c r="F224">
        <f>COUNTIF('WetLitterbags placem_collection'!$M$3:$M$222, H224)</f>
        <v>0</v>
      </c>
      <c r="G224" t="str">
        <f t="shared" si="22"/>
        <v>Exclude</v>
      </c>
      <c r="H224" s="1" t="s">
        <v>848</v>
      </c>
      <c r="I224">
        <f>IFERROR(INDEX('Green_rooibos initial weight'!$C$5:$C$1749,MATCH(H224, 'Green_rooibos initial weight'!$A$5:$A$1749,0)),"")</f>
        <v>2.165</v>
      </c>
      <c r="K224">
        <f t="shared" si="23"/>
        <v>2.165</v>
      </c>
      <c r="M224">
        <f>IFERROR(INDEX('Both teabags AfterWet'!$D$1:$D$839,MATCH(H224,'Both teabags AfterWet'!$B$1:$B$839,0)),"")</f>
        <v>1.736</v>
      </c>
      <c r="O224" s="201">
        <v>1.4906999999999999</v>
      </c>
      <c r="P224" s="201"/>
      <c r="Q224" s="202">
        <v>2.1037181996090717</v>
      </c>
      <c r="R224" s="202"/>
      <c r="S224">
        <f t="shared" si="19"/>
        <v>1.4593398727984275</v>
      </c>
      <c r="U224" s="111">
        <f t="shared" si="20"/>
        <v>0.32594001256423677</v>
      </c>
      <c r="V224" s="111">
        <f t="shared" si="21"/>
        <v>0.55200000000000005</v>
      </c>
    </row>
    <row r="225" spans="1:22">
      <c r="A225" s="1">
        <v>82</v>
      </c>
      <c r="B225" s="1"/>
      <c r="C225">
        <f>COUNTIF('WetLitterbags placem_collection'!$K$3:$K$222, E225)</f>
        <v>0</v>
      </c>
      <c r="D225" t="str">
        <f t="shared" si="18"/>
        <v>Exclude</v>
      </c>
      <c r="E225" s="200" t="s">
        <v>1210</v>
      </c>
      <c r="F225">
        <f>COUNTIF('WetLitterbags placem_collection'!$M$3:$M$222, H225)</f>
        <v>0</v>
      </c>
      <c r="G225" t="str">
        <f t="shared" si="22"/>
        <v>Exclude</v>
      </c>
      <c r="I225">
        <f>IFERROR(INDEX('Green_rooibos initial weight'!$C$5:$C$1749,MATCH(E225, 'Green_rooibos initial weight'!$A$5:$A$1749,0)),"")</f>
        <v>2.056</v>
      </c>
      <c r="K225">
        <f t="shared" si="23"/>
        <v>2.056</v>
      </c>
      <c r="M225">
        <f>IFERROR(INDEX('Both teabags AfterWet'!$D$1:$D$839,MATCH(E225,'Both teabags AfterWet'!$B$1:$B$839,0)),"")</f>
        <v>0.74299999999999999</v>
      </c>
      <c r="O225" s="1">
        <v>0.53169999999999995</v>
      </c>
      <c r="P225" s="1"/>
      <c r="Q225" s="202">
        <v>8.3909180651525794</v>
      </c>
      <c r="R225" s="202"/>
      <c r="S225">
        <f t="shared" si="19"/>
        <v>0.48708548864758372</v>
      </c>
      <c r="U225" s="111">
        <f t="shared" si="20"/>
        <v>0.76309071563833475</v>
      </c>
      <c r="V225" s="111">
        <f t="shared" si="21"/>
        <v>0.55200000000000005</v>
      </c>
    </row>
    <row r="226" spans="1:22">
      <c r="A226" s="1">
        <v>82</v>
      </c>
      <c r="B226" s="1"/>
      <c r="C226">
        <f>COUNTIF('WetLitterbags placem_collection'!$K$3:$K$222, E226)</f>
        <v>0</v>
      </c>
      <c r="D226" t="str">
        <f t="shared" si="18"/>
        <v>Exclude</v>
      </c>
      <c r="E226" s="1"/>
      <c r="F226">
        <f>COUNTIF('WetLitterbags placem_collection'!$M$3:$M$222, H226)</f>
        <v>0</v>
      </c>
      <c r="G226" t="str">
        <f t="shared" si="22"/>
        <v>Exclude</v>
      </c>
      <c r="H226" s="200" t="s">
        <v>773</v>
      </c>
      <c r="I226">
        <f>IFERROR(INDEX('Green_rooibos initial weight'!$C$5:$C$1749,MATCH(H226, 'Green_rooibos initial weight'!$A$5:$A$1749,0)),"")</f>
        <v>2.2549999999999999</v>
      </c>
      <c r="K226">
        <f t="shared" si="23"/>
        <v>2.2549999999999999</v>
      </c>
      <c r="M226">
        <f>IFERROR(INDEX('Both teabags AfterWet'!$D$1:$D$839,MATCH(H226,'Both teabags AfterWet'!$B$1:$B$839,0)),"")</f>
        <v>1.704</v>
      </c>
      <c r="O226" s="1">
        <v>1.448</v>
      </c>
      <c r="P226" s="1"/>
      <c r="Q226" s="202">
        <v>4.0756914119362859</v>
      </c>
      <c r="R226" s="202"/>
      <c r="S226">
        <f t="shared" si="19"/>
        <v>1.3889839883551625</v>
      </c>
      <c r="U226" s="111">
        <f t="shared" si="20"/>
        <v>0.38404257722609203</v>
      </c>
      <c r="V226" s="111">
        <f t="shared" si="21"/>
        <v>0.55200000000000005</v>
      </c>
    </row>
    <row r="227" spans="1:22">
      <c r="A227" s="1">
        <v>82</v>
      </c>
      <c r="B227" s="1"/>
      <c r="C227">
        <f>COUNTIF('WetLitterbags placem_collection'!$K$3:$K$222, E227)</f>
        <v>0</v>
      </c>
      <c r="D227" t="str">
        <f t="shared" si="18"/>
        <v>Exclude</v>
      </c>
      <c r="E227" s="1"/>
      <c r="F227">
        <f>COUNTIF('WetLitterbags placem_collection'!$M$3:$M$222, H227)</f>
        <v>1</v>
      </c>
      <c r="G227" t="str">
        <f t="shared" si="22"/>
        <v>Open</v>
      </c>
      <c r="H227" s="200" t="s">
        <v>1058</v>
      </c>
      <c r="I227">
        <f>IFERROR(INDEX('Green_rooibos initial weight'!$C$5:$C$1749,MATCH(H227, 'Green_rooibos initial weight'!$A$5:$A$1749,0)),"")</f>
        <v>2.0390000000000001</v>
      </c>
      <c r="K227">
        <f t="shared" si="23"/>
        <v>2.0390000000000001</v>
      </c>
      <c r="M227">
        <f>IFERROR(INDEX('Both teabags AfterWet'!$D$1:$D$839,MATCH(H227,'Both teabags AfterWet'!$B$1:$B$839,0)),"")</f>
        <v>1.5940000000000001</v>
      </c>
      <c r="O227" s="1">
        <v>1.3147</v>
      </c>
      <c r="P227" s="1"/>
      <c r="Q227" s="202">
        <v>4.9489795918371247</v>
      </c>
      <c r="R227" s="202"/>
      <c r="S227">
        <f t="shared" si="19"/>
        <v>1.2496357653061172</v>
      </c>
      <c r="U227" s="111">
        <f t="shared" si="20"/>
        <v>0.38713302339082045</v>
      </c>
      <c r="V227" s="111">
        <f t="shared" si="21"/>
        <v>0.55200000000000005</v>
      </c>
    </row>
    <row r="228" spans="1:22">
      <c r="A228" s="1">
        <v>83</v>
      </c>
      <c r="B228" s="1"/>
      <c r="C228">
        <f>COUNTIF('WetLitterbags placem_collection'!$K$3:$K$222, E228)</f>
        <v>0</v>
      </c>
      <c r="D228" t="str">
        <f t="shared" si="18"/>
        <v>Exclude</v>
      </c>
      <c r="E228" s="1" t="s">
        <v>1752</v>
      </c>
      <c r="F228">
        <f>COUNTIF('WetLitterbags placem_collection'!$M$3:$M$222, H228)</f>
        <v>0</v>
      </c>
      <c r="G228" t="str">
        <f t="shared" si="22"/>
        <v>Exclude</v>
      </c>
      <c r="I228">
        <f>IFERROR(INDEX('Green_rooibos initial weight'!$C$5:$C$1749,MATCH(E228, 'Green_rooibos initial weight'!$A$5:$A$1749,0)),"")</f>
        <v>2.0550000000000002</v>
      </c>
      <c r="K228">
        <f t="shared" si="23"/>
        <v>2.0550000000000002</v>
      </c>
      <c r="M228">
        <f>IFERROR(INDEX('Both teabags AfterWet'!$D$1:$D$839,MATCH(E228,'Both teabags AfterWet'!$B$1:$B$839,0)),"")</f>
        <v>0.88800000000000001</v>
      </c>
      <c r="O228" s="201">
        <v>0.66410000000000002</v>
      </c>
      <c r="P228" s="201"/>
      <c r="Q228" s="202">
        <v>14.849074975657658</v>
      </c>
      <c r="R228" s="202"/>
      <c r="S228">
        <f t="shared" si="19"/>
        <v>0.56548729308665746</v>
      </c>
      <c r="U228" s="111">
        <f t="shared" si="20"/>
        <v>0.72482370166099397</v>
      </c>
      <c r="V228" s="111">
        <f t="shared" si="21"/>
        <v>0.55200000000000005</v>
      </c>
    </row>
    <row r="229" spans="1:22">
      <c r="A229" s="1">
        <v>83</v>
      </c>
      <c r="B229" s="1"/>
      <c r="C229">
        <f>COUNTIF('WetLitterbags placem_collection'!$K$3:$K$222, E229)</f>
        <v>0</v>
      </c>
      <c r="D229" t="str">
        <f t="shared" si="18"/>
        <v>Exclude</v>
      </c>
      <c r="E229" s="1"/>
      <c r="F229">
        <f>COUNTIF('WetLitterbags placem_collection'!$M$3:$M$222, H229)</f>
        <v>1</v>
      </c>
      <c r="G229" t="str">
        <f t="shared" si="22"/>
        <v>Open</v>
      </c>
      <c r="H229" s="1" t="s">
        <v>1007</v>
      </c>
      <c r="I229">
        <f>IFERROR(INDEX('Green_rooibos initial weight'!$C$5:$C$1749,MATCH(H229, 'Green_rooibos initial weight'!$A$5:$A$1749,0)),"")</f>
        <v>2.21</v>
      </c>
      <c r="K229">
        <f t="shared" si="23"/>
        <v>2.21</v>
      </c>
      <c r="M229">
        <f>IFERROR(INDEX('Both teabags AfterWet'!$D$1:$D$839,MATCH(H229,'Both teabags AfterWet'!$B$1:$B$839,0)),"")</f>
        <v>0.98799999999999999</v>
      </c>
      <c r="O229" s="201">
        <v>0.71630000000000005</v>
      </c>
      <c r="P229" s="201"/>
      <c r="Q229" s="202">
        <v>61.99804113614087</v>
      </c>
      <c r="R229" s="202"/>
      <c r="S229">
        <f t="shared" si="19"/>
        <v>0.27220803134182298</v>
      </c>
      <c r="U229" s="111">
        <f t="shared" si="20"/>
        <v>0.87682894509419773</v>
      </c>
      <c r="V229" s="111">
        <f t="shared" si="21"/>
        <v>0.55200000000000005</v>
      </c>
    </row>
    <row r="230" spans="1:22">
      <c r="A230" s="1">
        <v>83</v>
      </c>
      <c r="B230" s="1"/>
      <c r="C230">
        <f>COUNTIF('WetLitterbags placem_collection'!$K$3:$K$222, E230)</f>
        <v>0</v>
      </c>
      <c r="D230" t="str">
        <f t="shared" si="18"/>
        <v>Exclude</v>
      </c>
      <c r="E230" s="1"/>
      <c r="F230">
        <f>COUNTIF('WetLitterbags placem_collection'!$M$3:$M$222, H230)</f>
        <v>0</v>
      </c>
      <c r="G230" t="str">
        <f t="shared" si="22"/>
        <v>Exclude</v>
      </c>
      <c r="H230" s="1" t="s">
        <v>1119</v>
      </c>
      <c r="I230">
        <f>IFERROR(INDEX('Green_rooibos initial weight'!$C$5:$C$1749,MATCH(H230, 'Green_rooibos initial weight'!$A$5:$A$1749,0)),"")</f>
        <v>2.0590000000000002</v>
      </c>
      <c r="K230">
        <f t="shared" si="23"/>
        <v>2.0590000000000002</v>
      </c>
      <c r="M230">
        <f>IFERROR(INDEX('Both teabags AfterWet'!$D$1:$D$839,MATCH(H230,'Both teabags AfterWet'!$B$1:$B$839,0)),"")</f>
        <v>1.637</v>
      </c>
      <c r="O230" s="201">
        <v>1.367</v>
      </c>
      <c r="P230" s="201"/>
      <c r="Q230" s="202">
        <v>7.3339940535177606</v>
      </c>
      <c r="R230" s="202"/>
      <c r="S230">
        <f t="shared" si="19"/>
        <v>1.2667443012884123</v>
      </c>
      <c r="U230" s="111">
        <f t="shared" si="20"/>
        <v>0.38477692992306356</v>
      </c>
      <c r="V230" s="111">
        <f t="shared" si="21"/>
        <v>0.55200000000000005</v>
      </c>
    </row>
    <row r="231" spans="1:22">
      <c r="A231" s="1">
        <v>84</v>
      </c>
      <c r="B231" s="1"/>
      <c r="C231">
        <f>COUNTIF('WetLitterbags placem_collection'!$K$3:$K$222, E231)</f>
        <v>0</v>
      </c>
      <c r="D231" t="str">
        <f t="shared" si="18"/>
        <v>Exclude</v>
      </c>
      <c r="E231" s="200" t="s">
        <v>1530</v>
      </c>
      <c r="F231">
        <f>COUNTIF('WetLitterbags placem_collection'!$M$3:$M$222, H231)</f>
        <v>0</v>
      </c>
      <c r="G231" t="str">
        <f t="shared" si="22"/>
        <v>Exclude</v>
      </c>
      <c r="I231">
        <f>IFERROR(INDEX('Green_rooibos initial weight'!$C$5:$C$1749,MATCH(E231, 'Green_rooibos initial weight'!$A$5:$A$1749,0)),"")</f>
        <v>1.929</v>
      </c>
      <c r="K231">
        <f t="shared" si="23"/>
        <v>1.929</v>
      </c>
      <c r="M231">
        <f>IFERROR(INDEX('Both teabags AfterWet'!$D$1:$D$839,MATCH(E231,'Both teabags AfterWet'!$B$1:$B$839,0)),"")</f>
        <v>0.81299999999999994</v>
      </c>
      <c r="O231" s="1">
        <v>0.59250000000000003</v>
      </c>
      <c r="P231" s="1"/>
      <c r="Q231" s="202">
        <v>10.723192019949995</v>
      </c>
      <c r="R231" s="202"/>
      <c r="S231">
        <f t="shared" si="19"/>
        <v>0.52896508728179625</v>
      </c>
      <c r="U231" s="111">
        <f t="shared" si="20"/>
        <v>0.72578274376267693</v>
      </c>
      <c r="V231" s="111">
        <f t="shared" si="21"/>
        <v>0.55200000000000005</v>
      </c>
    </row>
    <row r="232" spans="1:22">
      <c r="A232" s="1">
        <v>84</v>
      </c>
      <c r="B232" s="1"/>
      <c r="C232">
        <f>COUNTIF('WetLitterbags placem_collection'!$K$3:$K$222, E232)</f>
        <v>0</v>
      </c>
      <c r="D232" t="str">
        <f t="shared" si="18"/>
        <v>Exclude</v>
      </c>
      <c r="E232" s="1"/>
      <c r="F232">
        <f>COUNTIF('WetLitterbags placem_collection'!$M$3:$M$222, H232)</f>
        <v>0</v>
      </c>
      <c r="G232" t="str">
        <f t="shared" si="22"/>
        <v>Exclude</v>
      </c>
      <c r="H232" s="200" t="s">
        <v>724</v>
      </c>
      <c r="I232">
        <f>IFERROR(INDEX('Green_rooibos initial weight'!$C$5:$C$1749,MATCH(H232, 'Green_rooibos initial weight'!$A$5:$A$1749,0)),"")</f>
        <v>2.2269999999999999</v>
      </c>
      <c r="K232">
        <f t="shared" si="23"/>
        <v>2.2269999999999999</v>
      </c>
      <c r="M232">
        <f>IFERROR(INDEX('Both teabags AfterWet'!$D$1:$D$839,MATCH(H232,'Both teabags AfterWet'!$B$1:$B$839,0)),"")</f>
        <v>1.5820000000000001</v>
      </c>
      <c r="O232" s="1">
        <v>1.3305</v>
      </c>
      <c r="P232" s="1"/>
      <c r="Q232" s="202">
        <v>7.3412698412690327</v>
      </c>
      <c r="R232" s="202"/>
      <c r="S232">
        <f t="shared" si="19"/>
        <v>1.2328244047619155</v>
      </c>
      <c r="U232" s="111">
        <f t="shared" si="20"/>
        <v>0.44641921654157368</v>
      </c>
      <c r="V232" s="111">
        <f t="shared" si="21"/>
        <v>0.55200000000000005</v>
      </c>
    </row>
    <row r="233" spans="1:22">
      <c r="A233" s="1">
        <v>84</v>
      </c>
      <c r="B233" s="1"/>
      <c r="C233">
        <f>COUNTIF('WetLitterbags placem_collection'!$K$3:$K$222, E233)</f>
        <v>0</v>
      </c>
      <c r="D233" t="str">
        <f t="shared" si="18"/>
        <v>Exclude</v>
      </c>
      <c r="E233" s="1"/>
      <c r="F233">
        <f>COUNTIF('WetLitterbags placem_collection'!$M$3:$M$222, H233)</f>
        <v>1</v>
      </c>
      <c r="G233" t="str">
        <f t="shared" si="22"/>
        <v>Open</v>
      </c>
      <c r="H233" s="200" t="s">
        <v>1092</v>
      </c>
      <c r="I233">
        <f>IFERROR(INDEX('Green_rooibos initial weight'!$C$5:$C$1749,MATCH(H233, 'Green_rooibos initial weight'!$A$5:$A$1749,0)),"")</f>
        <v>2.2999999999999998</v>
      </c>
      <c r="K233">
        <f t="shared" si="23"/>
        <v>2.2999999999999998</v>
      </c>
      <c r="M233">
        <f>IFERROR(INDEX('Both teabags AfterWet'!$D$1:$D$839,MATCH(H233,'Both teabags AfterWet'!$B$1:$B$839,0)),"")</f>
        <v>1.6379999999999999</v>
      </c>
      <c r="O233" s="1">
        <v>1.3726</v>
      </c>
      <c r="P233" s="1"/>
      <c r="Q233" s="202">
        <v>8.8249634324722646</v>
      </c>
      <c r="R233" s="202"/>
      <c r="S233">
        <f t="shared" si="19"/>
        <v>1.2514685519258857</v>
      </c>
      <c r="U233" s="111">
        <f t="shared" si="20"/>
        <v>0.45588323829309318</v>
      </c>
      <c r="V233" s="111">
        <f t="shared" si="21"/>
        <v>0.55200000000000005</v>
      </c>
    </row>
    <row r="234" spans="1:22">
      <c r="A234" s="1">
        <v>85</v>
      </c>
      <c r="B234" s="1"/>
      <c r="C234">
        <f>COUNTIF('WetLitterbags placem_collection'!$K$3:$K$222, E234)</f>
        <v>0</v>
      </c>
      <c r="D234" t="str">
        <f t="shared" si="18"/>
        <v>Exclude</v>
      </c>
      <c r="E234" s="1" t="s">
        <v>1609</v>
      </c>
      <c r="F234">
        <f>COUNTIF('WetLitterbags placem_collection'!$M$3:$M$222, H234)</f>
        <v>0</v>
      </c>
      <c r="G234" t="str">
        <f t="shared" si="22"/>
        <v>Exclude</v>
      </c>
      <c r="I234">
        <f>IFERROR(INDEX('Green_rooibos initial weight'!$C$5:$C$1749,MATCH(E234, 'Green_rooibos initial weight'!$A$5:$A$1749,0)),"")</f>
        <v>2.1040000000000001</v>
      </c>
      <c r="K234">
        <f t="shared" si="23"/>
        <v>2.1040000000000001</v>
      </c>
      <c r="M234">
        <f>IFERROR(INDEX('Both teabags AfterWet'!$D$1:$D$839,MATCH(E234,'Both teabags AfterWet'!$B$1:$B$839,0)),"")</f>
        <v>0.96599999999999997</v>
      </c>
      <c r="O234" s="1">
        <v>0.73919999999999997</v>
      </c>
      <c r="P234" s="1"/>
      <c r="Q234" s="202">
        <v>11.595639246779045</v>
      </c>
      <c r="R234" s="202"/>
      <c r="S234">
        <f t="shared" si="19"/>
        <v>0.65348503468780927</v>
      </c>
      <c r="U234" s="111">
        <f t="shared" si="20"/>
        <v>0.68940825347537582</v>
      </c>
      <c r="V234" s="111">
        <f t="shared" si="21"/>
        <v>0.55200000000000005</v>
      </c>
    </row>
    <row r="235" spans="1:22">
      <c r="A235" s="1">
        <v>85</v>
      </c>
      <c r="B235" s="1"/>
      <c r="C235">
        <f>COUNTIF('WetLitterbags placem_collection'!$K$3:$K$222, E235)</f>
        <v>0</v>
      </c>
      <c r="D235" t="str">
        <f t="shared" si="18"/>
        <v>Exclude</v>
      </c>
      <c r="E235" s="1"/>
      <c r="F235">
        <f>COUNTIF('WetLitterbags placem_collection'!$M$3:$M$222, H235)</f>
        <v>1</v>
      </c>
      <c r="G235" t="str">
        <f t="shared" si="22"/>
        <v>Open</v>
      </c>
      <c r="H235" s="1" t="s">
        <v>826</v>
      </c>
      <c r="I235">
        <f>IFERROR(INDEX('Green_rooibos initial weight'!$C$5:$C$1749,MATCH(H235, 'Green_rooibos initial weight'!$A$5:$A$1749,0)),"")</f>
        <v>2.2440000000000002</v>
      </c>
      <c r="K235">
        <f t="shared" si="23"/>
        <v>2.2440000000000002</v>
      </c>
      <c r="M235">
        <f>IFERROR(INDEX('Both teabags AfterWet'!$D$1:$D$839,MATCH(H235,'Both teabags AfterWet'!$B$1:$B$839,0)),"")</f>
        <v>1.4850000000000001</v>
      </c>
      <c r="O235" s="1">
        <v>1.2338</v>
      </c>
      <c r="P235" s="1"/>
      <c r="Q235" s="202">
        <v>10.368550368550631</v>
      </c>
      <c r="R235" s="202"/>
      <c r="S235">
        <f t="shared" si="19"/>
        <v>1.1058728255528223</v>
      </c>
      <c r="U235" s="111">
        <f t="shared" si="20"/>
        <v>0.50718679788198662</v>
      </c>
      <c r="V235" s="111">
        <f t="shared" si="21"/>
        <v>0.55200000000000005</v>
      </c>
    </row>
    <row r="236" spans="1:22">
      <c r="A236" s="1">
        <v>85</v>
      </c>
      <c r="B236" s="1"/>
      <c r="C236">
        <f>COUNTIF('WetLitterbags placem_collection'!$K$3:$K$222, E236)</f>
        <v>0</v>
      </c>
      <c r="D236" t="str">
        <f t="shared" si="18"/>
        <v>Exclude</v>
      </c>
      <c r="E236" s="1"/>
      <c r="F236">
        <f>COUNTIF('WetLitterbags placem_collection'!$M$3:$M$222, H236)</f>
        <v>0</v>
      </c>
      <c r="G236" t="str">
        <f t="shared" si="22"/>
        <v>Exclude</v>
      </c>
      <c r="H236" s="1" t="s">
        <v>750</v>
      </c>
      <c r="I236">
        <f>IFERROR(INDEX('Green_rooibos initial weight'!$C$5:$C$1749,MATCH(H236, 'Green_rooibos initial weight'!$A$5:$A$1749,0)),"")</f>
        <v>2.1960000000000002</v>
      </c>
      <c r="K236">
        <f t="shared" si="23"/>
        <v>2.1960000000000002</v>
      </c>
      <c r="M236">
        <f>IFERROR(INDEX('Both teabags AfterWet'!$D$1:$D$839,MATCH(H236,'Both teabags AfterWet'!$B$1:$B$839,0)),"")</f>
        <v>1.6220000000000001</v>
      </c>
      <c r="O236" s="1">
        <v>1.3975</v>
      </c>
      <c r="P236" s="1"/>
      <c r="Q236" s="202">
        <v>3.6463536463541599</v>
      </c>
      <c r="R236" s="202"/>
      <c r="S236">
        <f t="shared" si="19"/>
        <v>1.3465422077922007</v>
      </c>
      <c r="U236" s="111">
        <f t="shared" si="20"/>
        <v>0.38682048825491777</v>
      </c>
      <c r="V236" s="111">
        <f t="shared" si="21"/>
        <v>0.55200000000000005</v>
      </c>
    </row>
    <row r="237" spans="1:22">
      <c r="A237">
        <v>86</v>
      </c>
      <c r="C237">
        <f>COUNTIF('WetLitterbags placem_collection'!$K$3:$K$222, E237)</f>
        <v>0</v>
      </c>
      <c r="D237" t="str">
        <f t="shared" si="18"/>
        <v>Exclude</v>
      </c>
      <c r="E237" t="s">
        <v>1489</v>
      </c>
      <c r="F237">
        <f>COUNTIF('WetLitterbags placem_collection'!$M$3:$M$222, H237)</f>
        <v>0</v>
      </c>
      <c r="G237" t="str">
        <f t="shared" si="22"/>
        <v>Exclude</v>
      </c>
      <c r="I237">
        <f>IFERROR(INDEX('Green_rooibos initial weight'!$C$5:$C$1749,MATCH(E237, 'Green_rooibos initial weight'!$A$5:$A$1749,0)),"")</f>
        <v>2.1259999999999999</v>
      </c>
      <c r="K237">
        <f t="shared" si="23"/>
        <v>2.1259999999999999</v>
      </c>
      <c r="M237">
        <f>IFERROR(INDEX('Both teabags AfterWet'!$D$1:$D$839,MATCH(E237,'Both teabags AfterWet'!$B$1:$B$839,0)),"")</f>
        <v>0.74650000000000005</v>
      </c>
      <c r="O237">
        <v>0.55600000000000005</v>
      </c>
      <c r="Q237" s="202">
        <v>8.6978131212732563</v>
      </c>
      <c r="R237" s="202"/>
      <c r="S237">
        <f t="shared" si="19"/>
        <v>0.50764015904572068</v>
      </c>
      <c r="U237" s="111">
        <f t="shared" si="20"/>
        <v>0.76122287909420472</v>
      </c>
      <c r="V237" s="111">
        <f t="shared" si="21"/>
        <v>0.55200000000000005</v>
      </c>
    </row>
    <row r="238" spans="1:22">
      <c r="A238">
        <v>86</v>
      </c>
      <c r="C238">
        <f>COUNTIF('WetLitterbags placem_collection'!$K$3:$K$222, E238)</f>
        <v>0</v>
      </c>
      <c r="D238" t="str">
        <f t="shared" si="18"/>
        <v>Exclude</v>
      </c>
      <c r="F238">
        <f>COUNTIF('WetLitterbags placem_collection'!$M$3:$M$222, H238)</f>
        <v>0</v>
      </c>
      <c r="G238" t="str">
        <f t="shared" si="22"/>
        <v>Exclude</v>
      </c>
      <c r="H238" t="s">
        <v>1079</v>
      </c>
      <c r="I238">
        <f>IFERROR(INDEX('Green_rooibos initial weight'!$C$5:$C$1749,MATCH(H238, 'Green_rooibos initial weight'!$A$5:$A$1749,0)),"")</f>
        <v>2.3660000000000001</v>
      </c>
      <c r="K238">
        <f t="shared" si="23"/>
        <v>2.3660000000000001</v>
      </c>
      <c r="M238">
        <f>IFERROR(INDEX('Both teabags AfterWet'!$D$1:$D$839,MATCH(H238,'Both teabags AfterWet'!$B$1:$B$839,0)),"")</f>
        <v>1.6786000000000001</v>
      </c>
      <c r="O238">
        <v>1.4595</v>
      </c>
      <c r="Q238" s="202">
        <v>28.338278931750832</v>
      </c>
      <c r="R238" s="202"/>
      <c r="S238">
        <f t="shared" si="19"/>
        <v>1.0459028189910966</v>
      </c>
      <c r="U238" s="111">
        <f t="shared" si="20"/>
        <v>0.55794470879497182</v>
      </c>
      <c r="V238" s="111">
        <f t="shared" si="21"/>
        <v>0.55200000000000005</v>
      </c>
    </row>
    <row r="239" spans="1:22">
      <c r="A239">
        <v>87</v>
      </c>
      <c r="C239">
        <f>COUNTIF('WetLitterbags placem_collection'!$K$3:$K$222, E239)</f>
        <v>0</v>
      </c>
      <c r="D239" t="str">
        <f t="shared" si="18"/>
        <v>Exclude</v>
      </c>
      <c r="E239" t="s">
        <v>1418</v>
      </c>
      <c r="F239">
        <f>COUNTIF('WetLitterbags placem_collection'!$M$3:$M$222, H239)</f>
        <v>0</v>
      </c>
      <c r="G239" t="str">
        <f t="shared" si="22"/>
        <v>Exclude</v>
      </c>
      <c r="I239">
        <f>IFERROR(INDEX('Green_rooibos initial weight'!$C$5:$C$1749,MATCH(E239, 'Green_rooibos initial weight'!$A$5:$A$1749,0)),"")</f>
        <v>2.0779999999999998</v>
      </c>
      <c r="K239">
        <f t="shared" si="23"/>
        <v>2.0779999999999998</v>
      </c>
      <c r="M239">
        <f>IFERROR(INDEX('Both teabags AfterWet'!$D$1:$D$839,MATCH(E239,'Both teabags AfterWet'!$B$1:$B$839,0)),"")</f>
        <v>0.81640000000000001</v>
      </c>
      <c r="O239">
        <v>0.59950000000000003</v>
      </c>
      <c r="Q239" s="202">
        <v>14.564493098524098</v>
      </c>
      <c r="R239" s="202"/>
      <c r="S239">
        <f t="shared" si="19"/>
        <v>0.51218586387434806</v>
      </c>
      <c r="U239" s="111">
        <f t="shared" si="20"/>
        <v>0.75351979601811925</v>
      </c>
      <c r="V239" s="111">
        <f t="shared" si="21"/>
        <v>0.55200000000000005</v>
      </c>
    </row>
    <row r="240" spans="1:22">
      <c r="A240">
        <v>87</v>
      </c>
      <c r="C240">
        <f>COUNTIF('WetLitterbags placem_collection'!$K$3:$K$222, E240)</f>
        <v>0</v>
      </c>
      <c r="D240" t="str">
        <f t="shared" si="18"/>
        <v>Exclude</v>
      </c>
      <c r="F240">
        <f>COUNTIF('WetLitterbags placem_collection'!$M$3:$M$222, H240)</f>
        <v>0</v>
      </c>
      <c r="G240" t="str">
        <f t="shared" si="22"/>
        <v>Exclude</v>
      </c>
      <c r="H240" t="s">
        <v>812</v>
      </c>
      <c r="I240">
        <f>IFERROR(INDEX('Green_rooibos initial weight'!$C$5:$C$1749,MATCH(H240, 'Green_rooibos initial weight'!$A$5:$A$1749,0)),"")</f>
        <v>2.2120000000000002</v>
      </c>
      <c r="K240">
        <f t="shared" si="23"/>
        <v>2.2120000000000002</v>
      </c>
      <c r="M240">
        <f>IFERROR(INDEX('Both teabags AfterWet'!$D$1:$D$839,MATCH(H240,'Both teabags AfterWet'!$B$1:$B$839,0)),"")</f>
        <v>1.7085999999999999</v>
      </c>
      <c r="O240">
        <v>1.4715</v>
      </c>
      <c r="Q240" s="202">
        <v>5.7663873829462604</v>
      </c>
      <c r="R240" s="202"/>
      <c r="S240">
        <f t="shared" si="19"/>
        <v>1.3866476096599458</v>
      </c>
      <c r="U240" s="111">
        <f t="shared" si="20"/>
        <v>0.37312495042497928</v>
      </c>
      <c r="V240" s="111">
        <f t="shared" si="21"/>
        <v>0.55200000000000005</v>
      </c>
    </row>
    <row r="241" spans="1:22">
      <c r="A241" s="1">
        <v>89</v>
      </c>
      <c r="B241" s="1"/>
      <c r="C241">
        <f>COUNTIF('WetLitterbags placem_collection'!$K$3:$K$222, E241)</f>
        <v>0</v>
      </c>
      <c r="D241" t="str">
        <f t="shared" si="18"/>
        <v>Exclude</v>
      </c>
      <c r="E241" s="1" t="s">
        <v>1581</v>
      </c>
      <c r="F241">
        <f>COUNTIF('WetLitterbags placem_collection'!$M$3:$M$222, H241)</f>
        <v>0</v>
      </c>
      <c r="G241" t="str">
        <f t="shared" si="22"/>
        <v>Exclude</v>
      </c>
      <c r="I241">
        <f>IFERROR(INDEX('Green_rooibos initial weight'!$C$5:$C$1749,MATCH(E241, 'Green_rooibos initial weight'!$A$5:$A$1749,0)),"")</f>
        <v>1.9630000000000001</v>
      </c>
      <c r="K241">
        <f t="shared" si="23"/>
        <v>1.9630000000000001</v>
      </c>
      <c r="M241">
        <f>IFERROR(INDEX('Both teabags AfterWet'!$D$1:$D$839,MATCH(E241,'Both teabags AfterWet'!$B$1:$B$839,0)),"")</f>
        <v>1.5169999999999999</v>
      </c>
      <c r="O241" s="1">
        <v>1.1642999999999999</v>
      </c>
      <c r="P241" s="1"/>
      <c r="Q241" s="202">
        <v>48.044965786901678</v>
      </c>
      <c r="R241" s="202"/>
      <c r="S241">
        <f t="shared" si="19"/>
        <v>0.60491246334310367</v>
      </c>
      <c r="U241" s="111">
        <f t="shared" si="20"/>
        <v>0.69184286126179129</v>
      </c>
      <c r="V241" s="111">
        <f t="shared" si="21"/>
        <v>0.55200000000000005</v>
      </c>
    </row>
    <row r="242" spans="1:22">
      <c r="A242" s="1">
        <v>89</v>
      </c>
      <c r="B242" s="1"/>
      <c r="C242">
        <f>COUNTIF('WetLitterbags placem_collection'!$K$3:$K$222, E242)</f>
        <v>0</v>
      </c>
      <c r="D242" t="str">
        <f t="shared" si="18"/>
        <v>Exclude</v>
      </c>
      <c r="E242" s="1"/>
      <c r="F242">
        <f>COUNTIF('WetLitterbags placem_collection'!$M$3:$M$222, H242)</f>
        <v>0</v>
      </c>
      <c r="G242" t="str">
        <f t="shared" si="22"/>
        <v>Exclude</v>
      </c>
      <c r="H242" s="1" t="s">
        <v>970</v>
      </c>
      <c r="I242">
        <f>IFERROR(INDEX('Green_rooibos initial weight'!$C$5:$C$1749,MATCH(H242, 'Green_rooibos initial weight'!$A$5:$A$1749,0)),"")</f>
        <v>2.1160000000000001</v>
      </c>
      <c r="K242">
        <f t="shared" si="23"/>
        <v>2.1160000000000001</v>
      </c>
      <c r="M242">
        <f>IFERROR(INDEX('Both teabags AfterWet'!$D$1:$D$839,MATCH(H242,'Both teabags AfterWet'!$B$1:$B$839,0)),"")</f>
        <v>2.0529999999999999</v>
      </c>
      <c r="O242" s="1">
        <v>1.734</v>
      </c>
      <c r="P242" s="1"/>
      <c r="Q242" s="202">
        <v>19.890873015872916</v>
      </c>
      <c r="R242" s="202"/>
      <c r="S242">
        <f t="shared" si="19"/>
        <v>1.3890922619047636</v>
      </c>
      <c r="U242" s="111">
        <f t="shared" si="20"/>
        <v>0.34352917679358996</v>
      </c>
      <c r="V242" s="111">
        <f t="shared" si="21"/>
        <v>0.55200000000000005</v>
      </c>
    </row>
    <row r="243" spans="1:22">
      <c r="A243">
        <v>90</v>
      </c>
      <c r="C243">
        <f>COUNTIF('WetLitterbags placem_collection'!$K$3:$K$222, E243)</f>
        <v>0</v>
      </c>
      <c r="D243" t="str">
        <f t="shared" si="18"/>
        <v>Exclude</v>
      </c>
      <c r="E243" t="s">
        <v>1695</v>
      </c>
      <c r="F243">
        <f>COUNTIF('WetLitterbags placem_collection'!$M$3:$M$222, H243)</f>
        <v>0</v>
      </c>
      <c r="G243" t="str">
        <f t="shared" si="22"/>
        <v>Exclude</v>
      </c>
      <c r="I243">
        <f>IFERROR(INDEX('Green_rooibos initial weight'!$C$5:$C$1749,MATCH(E243, 'Green_rooibos initial weight'!$A$5:$A$1749,0)),"")</f>
        <v>2.0489999999999999</v>
      </c>
      <c r="K243">
        <f t="shared" si="23"/>
        <v>2.0489999999999999</v>
      </c>
      <c r="M243">
        <f>IFERROR(INDEX('Both teabags AfterWet'!$D$1:$D$839,MATCH(E243,'Both teabags AfterWet'!$B$1:$B$839,0)),"")</f>
        <v>0.78380000000000005</v>
      </c>
      <c r="O243">
        <v>0.54079999999999995</v>
      </c>
      <c r="Q243" s="202">
        <v>6.6735644076571221</v>
      </c>
      <c r="R243" s="202"/>
      <c r="S243">
        <f t="shared" si="19"/>
        <v>0.50470936368339026</v>
      </c>
      <c r="U243" s="111">
        <f t="shared" si="20"/>
        <v>0.75368015437609071</v>
      </c>
      <c r="V243" s="111">
        <f t="shared" si="21"/>
        <v>0.55200000000000005</v>
      </c>
    </row>
    <row r="244" spans="1:22">
      <c r="A244">
        <v>90</v>
      </c>
      <c r="C244">
        <f>COUNTIF('WetLitterbags placem_collection'!$K$3:$K$222, E244)</f>
        <v>0</v>
      </c>
      <c r="D244" t="str">
        <f t="shared" si="18"/>
        <v>Exclude</v>
      </c>
      <c r="F244">
        <f>COUNTIF('WetLitterbags placem_collection'!$M$3:$M$222, H244)</f>
        <v>0</v>
      </c>
      <c r="G244" t="str">
        <f t="shared" si="22"/>
        <v>Exclude</v>
      </c>
      <c r="H244" t="s">
        <v>624</v>
      </c>
      <c r="I244">
        <f>IFERROR(INDEX('Green_rooibos initial weight'!$C$5:$C$1749,MATCH(H244, 'Green_rooibos initial weight'!$A$5:$A$1749,0)),"")</f>
        <v>2.222</v>
      </c>
      <c r="K244">
        <f t="shared" si="23"/>
        <v>2.222</v>
      </c>
      <c r="M244">
        <f>IFERROR(INDEX('Both teabags AfterWet'!$D$1:$D$839,MATCH(H244,'Both teabags AfterWet'!$B$1:$B$839,0)),"")</f>
        <v>2.2749000000000001</v>
      </c>
      <c r="O244">
        <v>1.8949</v>
      </c>
      <c r="Q244" s="202">
        <v>22.544750846637683</v>
      </c>
      <c r="R244" s="202"/>
      <c r="S244">
        <f t="shared" si="19"/>
        <v>1.4676995162070625</v>
      </c>
      <c r="U244" s="111">
        <f t="shared" si="20"/>
        <v>0.33946916462328414</v>
      </c>
      <c r="V244" s="111">
        <f t="shared" si="21"/>
        <v>0.55200000000000005</v>
      </c>
    </row>
    <row r="245" spans="1:22">
      <c r="A245">
        <v>90</v>
      </c>
      <c r="C245">
        <f>COUNTIF('WetLitterbags placem_collection'!$K$3:$K$222, E245)</f>
        <v>0</v>
      </c>
      <c r="D245" t="str">
        <f t="shared" si="18"/>
        <v>Exclude</v>
      </c>
      <c r="F245">
        <f>COUNTIF('WetLitterbags placem_collection'!$M$3:$M$222, H245)</f>
        <v>1</v>
      </c>
      <c r="G245" t="str">
        <f t="shared" si="22"/>
        <v>Open</v>
      </c>
      <c r="H245" t="s">
        <v>1047</v>
      </c>
      <c r="I245">
        <f>IFERROR(INDEX('Green_rooibos initial weight'!$C$5:$C$1749,MATCH(H245, 'Green_rooibos initial weight'!$A$5:$A$1749,0)),"")</f>
        <v>2.2770000000000001</v>
      </c>
      <c r="K245">
        <f t="shared" si="23"/>
        <v>2.2770000000000001</v>
      </c>
      <c r="M245">
        <f>IFERROR(INDEX('Both teabags AfterWet'!$D$1:$D$839,MATCH(H245,'Both teabags AfterWet'!$B$1:$B$839,0)),"")</f>
        <v>1.7455000000000001</v>
      </c>
      <c r="O245">
        <v>1.4928999999999999</v>
      </c>
      <c r="Q245" s="202">
        <v>4.0694789081900105</v>
      </c>
      <c r="R245" s="202"/>
      <c r="S245">
        <f t="shared" si="19"/>
        <v>1.4321467493796312</v>
      </c>
      <c r="U245" s="111">
        <f t="shared" si="20"/>
        <v>0.37103787906032892</v>
      </c>
      <c r="V245" s="111">
        <f t="shared" si="21"/>
        <v>0.55200000000000005</v>
      </c>
    </row>
    <row r="246" spans="1:22">
      <c r="A246" s="1">
        <v>91</v>
      </c>
      <c r="B246" s="1"/>
      <c r="C246">
        <f>COUNTIF('WetLitterbags placem_collection'!$K$3:$K$222, E246)</f>
        <v>0</v>
      </c>
      <c r="D246" t="str">
        <f t="shared" si="18"/>
        <v>Exclude</v>
      </c>
      <c r="E246" s="201" t="s">
        <v>1503</v>
      </c>
      <c r="F246">
        <f>COUNTIF('WetLitterbags placem_collection'!$M$3:$M$222, H246)</f>
        <v>0</v>
      </c>
      <c r="G246" t="str">
        <f t="shared" si="22"/>
        <v>Exclude</v>
      </c>
      <c r="I246">
        <f>IFERROR(INDEX('Green_rooibos initial weight'!$C$5:$C$1749,MATCH(E246, 'Green_rooibos initial weight'!$A$5:$A$1749,0)),"")</f>
        <v>2.121</v>
      </c>
      <c r="K246">
        <f t="shared" si="23"/>
        <v>2.121</v>
      </c>
      <c r="M246">
        <f>IFERROR(INDEX('Both teabags AfterWet'!$D$1:$D$839,MATCH(E246,'Both teabags AfterWet'!$B$1:$B$839,0)),"")</f>
        <v>1.069</v>
      </c>
      <c r="O246" s="1">
        <v>0.81999999999999984</v>
      </c>
      <c r="P246" s="1"/>
      <c r="Q246" s="202">
        <v>26.348448687350785</v>
      </c>
      <c r="R246" s="202"/>
      <c r="S246">
        <f t="shared" si="19"/>
        <v>0.60394272076372346</v>
      </c>
      <c r="U246" s="111">
        <f t="shared" si="20"/>
        <v>0.71525567149282243</v>
      </c>
      <c r="V246" s="111">
        <f t="shared" si="21"/>
        <v>0.55200000000000005</v>
      </c>
    </row>
    <row r="247" spans="1:22">
      <c r="A247" s="1">
        <v>91</v>
      </c>
      <c r="B247" s="1"/>
      <c r="C247">
        <f>COUNTIF('WetLitterbags placem_collection'!$K$3:$K$222, E247)</f>
        <v>0</v>
      </c>
      <c r="D247" t="str">
        <f t="shared" si="18"/>
        <v>Exclude</v>
      </c>
      <c r="E247" s="1"/>
      <c r="F247">
        <f>COUNTIF('WetLitterbags placem_collection'!$M$3:$M$222, H247)</f>
        <v>1</v>
      </c>
      <c r="G247" t="str">
        <f t="shared" si="22"/>
        <v>Open</v>
      </c>
      <c r="H247" s="201" t="s">
        <v>798</v>
      </c>
      <c r="I247">
        <f>IFERROR(INDEX('Green_rooibos initial weight'!$C$5:$C$1749,MATCH(H247, 'Green_rooibos initial weight'!$A$5:$A$1749,0)),"")</f>
        <v>2.2429999999999999</v>
      </c>
      <c r="K247">
        <f t="shared" si="23"/>
        <v>2.2429999999999999</v>
      </c>
      <c r="M247">
        <f>IFERROR(INDEX('Both teabags AfterWet'!$D$1:$D$839,MATCH(H247,'Both teabags AfterWet'!$B$1:$B$839,0)),"")</f>
        <v>0.16200000000000001</v>
      </c>
      <c r="O247" s="1">
        <v>0.48569999999999985</v>
      </c>
      <c r="P247" s="1"/>
      <c r="Q247" s="202">
        <v>83.97683397683403</v>
      </c>
      <c r="R247" s="202"/>
      <c r="S247">
        <f t="shared" si="19"/>
        <v>7.7824517374517066E-2</v>
      </c>
      <c r="U247" s="111">
        <f t="shared" si="20"/>
        <v>0.96530338057310872</v>
      </c>
      <c r="V247" s="111">
        <f t="shared" si="21"/>
        <v>0.55200000000000005</v>
      </c>
    </row>
    <row r="248" spans="1:22">
      <c r="A248" s="1">
        <v>91</v>
      </c>
      <c r="B248" s="1"/>
      <c r="C248">
        <f>COUNTIF('WetLitterbags placem_collection'!$K$3:$K$222, E248)</f>
        <v>0</v>
      </c>
      <c r="D248" t="str">
        <f t="shared" si="18"/>
        <v>Exclude</v>
      </c>
      <c r="E248" s="1"/>
      <c r="F248">
        <f>COUNTIF('WetLitterbags placem_collection'!$M$3:$M$222, H248)</f>
        <v>0</v>
      </c>
      <c r="G248" t="str">
        <f t="shared" si="22"/>
        <v>Exclude</v>
      </c>
      <c r="H248" s="201" t="s">
        <v>1068</v>
      </c>
      <c r="I248">
        <f>IFERROR(INDEX('Green_rooibos initial weight'!$C$5:$C$1749,MATCH(H248, 'Green_rooibos initial weight'!$A$5:$A$1749,0)),"")</f>
        <v>2.1459999999999999</v>
      </c>
      <c r="K248">
        <f t="shared" si="23"/>
        <v>2.1459999999999999</v>
      </c>
      <c r="M248">
        <f>IFERROR(INDEX('Both teabags AfterWet'!$D$1:$D$839,MATCH(H248,'Both teabags AfterWet'!$B$1:$B$839,0)),"")</f>
        <v>1.663</v>
      </c>
      <c r="O248" s="1">
        <v>1.4371999999999998</v>
      </c>
      <c r="P248" s="1"/>
      <c r="Q248" s="202">
        <v>3.2402791625130467</v>
      </c>
      <c r="R248" s="202"/>
      <c r="S248">
        <f t="shared" si="19"/>
        <v>1.3906307078763622</v>
      </c>
      <c r="U248" s="111">
        <f t="shared" si="20"/>
        <v>0.35198941851054877</v>
      </c>
      <c r="V248" s="111">
        <f t="shared" si="21"/>
        <v>0.55200000000000005</v>
      </c>
    </row>
    <row r="249" spans="1:22">
      <c r="A249">
        <v>92</v>
      </c>
      <c r="C249">
        <f>COUNTIF('WetLitterbags placem_collection'!$K$3:$K$222, E249)</f>
        <v>0</v>
      </c>
      <c r="D249" t="str">
        <f t="shared" si="18"/>
        <v>Exclude</v>
      </c>
      <c r="E249" s="200" t="s">
        <v>1287</v>
      </c>
      <c r="F249">
        <f>COUNTIF('WetLitterbags placem_collection'!$M$3:$M$222, H249)</f>
        <v>0</v>
      </c>
      <c r="G249" t="str">
        <f t="shared" si="22"/>
        <v>Exclude</v>
      </c>
      <c r="I249">
        <f>IFERROR(INDEX('Green_rooibos initial weight'!$C$5:$C$1749,MATCH(E249, 'Green_rooibos initial weight'!$A$5:$A$1749,0)),"")</f>
        <v>2.0590000000000002</v>
      </c>
      <c r="K249">
        <f t="shared" si="23"/>
        <v>2.0590000000000002</v>
      </c>
      <c r="M249" t="str">
        <f>IFERROR(INDEX('Both teabags AfterWet'!$D$1:$D$839,MATCH(E249,'Both teabags AfterWet'!$B$1:$B$839,0)),"")</f>
        <v/>
      </c>
      <c r="O249" s="1">
        <v>1.1095999999999999</v>
      </c>
      <c r="P249" s="1"/>
      <c r="Q249" s="202">
        <v>39.468503937007327</v>
      </c>
      <c r="R249" s="202"/>
      <c r="S249">
        <f t="shared" si="19"/>
        <v>0.67165748031496664</v>
      </c>
      <c r="U249" s="111">
        <f t="shared" si="20"/>
        <v>0.67379432719039989</v>
      </c>
      <c r="V249" s="111">
        <f t="shared" si="21"/>
        <v>0.55200000000000005</v>
      </c>
    </row>
    <row r="250" spans="1:22">
      <c r="A250">
        <v>92</v>
      </c>
      <c r="C250">
        <f>COUNTIF('WetLitterbags placem_collection'!$K$3:$K$222, E250)</f>
        <v>0</v>
      </c>
      <c r="D250" t="str">
        <f t="shared" si="18"/>
        <v>Exclude</v>
      </c>
      <c r="F250">
        <f>COUNTIF('WetLitterbags placem_collection'!$M$3:$M$222, H250)</f>
        <v>0</v>
      </c>
      <c r="G250" t="str">
        <f t="shared" si="22"/>
        <v>Exclude</v>
      </c>
      <c r="H250" s="200" t="s">
        <v>1137</v>
      </c>
      <c r="I250">
        <f>IFERROR(INDEX('Green_rooibos initial weight'!$C$5:$C$1749,MATCH(H250, 'Green_rooibos initial weight'!$A$5:$A$1749,0)),"")</f>
        <v>2.1549999999999998</v>
      </c>
      <c r="K250">
        <f t="shared" si="23"/>
        <v>2.1549999999999998</v>
      </c>
      <c r="M250">
        <f>IFERROR(INDEX('Both teabags AfterWet'!$D$1:$D$839,MATCH(H250,'Both teabags AfterWet'!$B$1:$B$839,0)),"")</f>
        <v>1.6779999999999999</v>
      </c>
      <c r="O250" s="1">
        <v>1.4371</v>
      </c>
      <c r="P250" s="1"/>
      <c r="Q250" s="202">
        <v>2.4590163934421247</v>
      </c>
      <c r="R250" s="202"/>
      <c r="S250">
        <f t="shared" si="19"/>
        <v>1.4017614754098433</v>
      </c>
      <c r="U250" s="111">
        <f t="shared" si="20"/>
        <v>0.34953063786086147</v>
      </c>
      <c r="V250" s="111">
        <f t="shared" si="21"/>
        <v>0.55200000000000005</v>
      </c>
    </row>
    <row r="251" spans="1:22">
      <c r="A251" s="199">
        <v>93</v>
      </c>
      <c r="B251" s="199"/>
      <c r="C251">
        <f>COUNTIF('WetLitterbags placem_collection'!$K$3:$K$222, E251)</f>
        <v>0</v>
      </c>
      <c r="D251" t="str">
        <f t="shared" si="18"/>
        <v>Exclude</v>
      </c>
      <c r="E251" t="s">
        <v>1626</v>
      </c>
      <c r="F251">
        <f>COUNTIF('WetLitterbags placem_collection'!$M$3:$M$222, H251)</f>
        <v>0</v>
      </c>
      <c r="G251" t="str">
        <f t="shared" si="22"/>
        <v>Exclude</v>
      </c>
      <c r="I251">
        <f>IFERROR(INDEX('Green_rooibos initial weight'!$C$5:$C$1749,MATCH(E251, 'Green_rooibos initial weight'!$A$5:$A$1749,0)),"")</f>
        <v>1.9590000000000001</v>
      </c>
      <c r="K251">
        <f t="shared" si="23"/>
        <v>1.9590000000000001</v>
      </c>
      <c r="M251">
        <f>IFERROR(INDEX('Both teabags AfterWet'!$D$1:$D$839,MATCH(E251,'Both teabags AfterWet'!$B$1:$B$839,0)),"")</f>
        <v>0.66039999999999999</v>
      </c>
      <c r="O251">
        <v>0.47660000000000002</v>
      </c>
      <c r="Q251" s="202">
        <v>9.5166915794729583</v>
      </c>
      <c r="R251" s="202"/>
      <c r="S251">
        <f t="shared" si="19"/>
        <v>0.4312434479322319</v>
      </c>
      <c r="U251" s="111">
        <f t="shared" si="20"/>
        <v>0.77986551917701286</v>
      </c>
      <c r="V251" s="111">
        <f t="shared" si="21"/>
        <v>0.55200000000000005</v>
      </c>
    </row>
    <row r="252" spans="1:22">
      <c r="A252" s="199">
        <v>93</v>
      </c>
      <c r="B252" s="199"/>
      <c r="C252">
        <f>COUNTIF('WetLitterbags placem_collection'!$K$3:$K$222, E252)</f>
        <v>0</v>
      </c>
      <c r="D252" t="str">
        <f t="shared" si="18"/>
        <v>Exclude</v>
      </c>
      <c r="E252" s="199"/>
      <c r="F252">
        <f>COUNTIF('WetLitterbags placem_collection'!$M$3:$M$222, H252)</f>
        <v>0</v>
      </c>
      <c r="G252" t="str">
        <f t="shared" si="22"/>
        <v>Exclude</v>
      </c>
      <c r="H252" t="s">
        <v>1005</v>
      </c>
      <c r="I252">
        <f>IFERROR(INDEX('Green_rooibos initial weight'!$C$5:$C$1749,MATCH(H252, 'Green_rooibos initial weight'!$A$5:$A$1749,0)),"")</f>
        <v>2.21</v>
      </c>
      <c r="K252">
        <f t="shared" si="23"/>
        <v>2.21</v>
      </c>
      <c r="M252">
        <f>IFERROR(INDEX('Both teabags AfterWet'!$D$1:$D$839,MATCH(H252,'Both teabags AfterWet'!$B$1:$B$839,0)),"")</f>
        <v>1.6368</v>
      </c>
      <c r="O252">
        <v>1.4095</v>
      </c>
      <c r="Q252" s="202">
        <v>2.2232962783957189</v>
      </c>
      <c r="R252" s="202"/>
      <c r="S252">
        <f t="shared" si="19"/>
        <v>1.3781626389560122</v>
      </c>
      <c r="U252" s="111">
        <f t="shared" si="20"/>
        <v>0.37639699594750575</v>
      </c>
      <c r="V252" s="111">
        <f t="shared" si="21"/>
        <v>0.55200000000000005</v>
      </c>
    </row>
    <row r="253" spans="1:22">
      <c r="A253" s="1">
        <v>95</v>
      </c>
      <c r="B253" s="1"/>
      <c r="C253">
        <f>COUNTIF('WetLitterbags placem_collection'!$K$3:$K$222, E253)</f>
        <v>0</v>
      </c>
      <c r="D253" t="str">
        <f t="shared" si="18"/>
        <v>Exclude</v>
      </c>
      <c r="E253" s="1" t="s">
        <v>1564</v>
      </c>
      <c r="F253">
        <f>COUNTIF('WetLitterbags placem_collection'!$M$3:$M$222, H253)</f>
        <v>0</v>
      </c>
      <c r="G253" t="str">
        <f t="shared" si="22"/>
        <v>Exclude</v>
      </c>
      <c r="I253">
        <f>IFERROR(INDEX('Green_rooibos initial weight'!$C$5:$C$1749,MATCH(E253, 'Green_rooibos initial weight'!$A$5:$A$1749,0)),"")</f>
        <v>2.0049999999999999</v>
      </c>
      <c r="K253">
        <f t="shared" si="23"/>
        <v>2.0049999999999999</v>
      </c>
      <c r="M253" t="str">
        <f>IFERROR(INDEX('Both teabags AfterWet'!$D$1:$D$839,MATCH(E253,'Both teabags AfterWet'!$B$1:$B$839,0)),"")</f>
        <v/>
      </c>
      <c r="O253" s="1" t="e">
        <f>0.4463+M253</f>
        <v>#VALUE!</v>
      </c>
      <c r="P253" s="1"/>
      <c r="Q253" s="202">
        <v>17.120622568093445</v>
      </c>
      <c r="R253" s="202"/>
      <c r="S253" t="str">
        <f t="shared" si="19"/>
        <v/>
      </c>
      <c r="U253" s="111" t="e">
        <f t="shared" si="20"/>
        <v>#VALUE!</v>
      </c>
      <c r="V253" s="111">
        <f t="shared" si="21"/>
        <v>0.55200000000000005</v>
      </c>
    </row>
    <row r="254" spans="1:22">
      <c r="A254" s="1">
        <v>95</v>
      </c>
      <c r="B254" s="1"/>
      <c r="C254">
        <f>COUNTIF('WetLitterbags placem_collection'!$K$3:$K$222, E254)</f>
        <v>0</v>
      </c>
      <c r="D254" t="str">
        <f t="shared" si="18"/>
        <v>Exclude</v>
      </c>
      <c r="E254" s="1"/>
      <c r="F254">
        <f>COUNTIF('WetLitterbags placem_collection'!$M$3:$M$222, H254)</f>
        <v>1</v>
      </c>
      <c r="G254" t="str">
        <f t="shared" si="22"/>
        <v>Open</v>
      </c>
      <c r="H254" s="1" t="s">
        <v>781</v>
      </c>
      <c r="I254">
        <f>IFERROR(INDEX('Green_rooibos initial weight'!$C$5:$C$1749,MATCH(H254, 'Green_rooibos initial weight'!$A$5:$A$1749,0)),"")</f>
        <v>2.206</v>
      </c>
      <c r="K254">
        <f t="shared" si="23"/>
        <v>2.206</v>
      </c>
      <c r="M254">
        <f>IFERROR(INDEX('Both teabags AfterWet'!$D$1:$D$839,MATCH(H254,'Both teabags AfterWet'!$B$1:$B$839,0)),"")</f>
        <v>0.45800000000000002</v>
      </c>
      <c r="O254" s="1">
        <f>0.3847+M254</f>
        <v>0.8427</v>
      </c>
      <c r="P254" s="1"/>
      <c r="Q254" s="202">
        <v>89.327146171693883</v>
      </c>
      <c r="R254" s="202"/>
      <c r="S254">
        <f t="shared" si="19"/>
        <v>8.9940139211135639E-2</v>
      </c>
      <c r="U254" s="111">
        <f t="shared" si="20"/>
        <v>0.95922931132768108</v>
      </c>
      <c r="V254" s="111">
        <f t="shared" si="21"/>
        <v>0.55200000000000005</v>
      </c>
    </row>
    <row r="255" spans="1:22">
      <c r="A255" s="1">
        <v>95</v>
      </c>
      <c r="B255" s="1"/>
      <c r="C255">
        <f>COUNTIF('WetLitterbags placem_collection'!$K$3:$K$222, E255)</f>
        <v>0</v>
      </c>
      <c r="D255" t="str">
        <f t="shared" si="18"/>
        <v>Exclude</v>
      </c>
      <c r="E255" s="1"/>
      <c r="F255">
        <f>COUNTIF('WetLitterbags placem_collection'!$M$3:$M$222, H255)</f>
        <v>0</v>
      </c>
      <c r="G255" t="str">
        <f t="shared" si="22"/>
        <v>Exclude</v>
      </c>
      <c r="H255" s="1" t="s">
        <v>594</v>
      </c>
      <c r="I255">
        <f>IFERROR(INDEX('Green_rooibos initial weight'!$C$5:$C$1749,MATCH(H255, 'Green_rooibos initial weight'!$A$5:$A$1749,0)),"")</f>
        <v>2.194</v>
      </c>
      <c r="K255">
        <f t="shared" si="23"/>
        <v>2.194</v>
      </c>
      <c r="M255">
        <f>IFERROR(INDEX('Both teabags AfterWet'!$D$1:$D$839,MATCH(H255,'Both teabags AfterWet'!$B$1:$B$839,0)),"")</f>
        <v>1.5620000000000001</v>
      </c>
      <c r="O255">
        <v>2.7208999999999999</v>
      </c>
      <c r="Q255" s="202">
        <v>13.011335633317401</v>
      </c>
      <c r="R255" s="202"/>
      <c r="S255">
        <f t="shared" si="19"/>
        <v>2.3668745687530666</v>
      </c>
      <c r="U255" s="111">
        <f t="shared" si="20"/>
        <v>-7.8794242822728622E-2</v>
      </c>
      <c r="V255" s="111">
        <f t="shared" si="21"/>
        <v>0.55200000000000005</v>
      </c>
    </row>
    <row r="256" spans="1:22">
      <c r="A256" s="199">
        <v>96</v>
      </c>
      <c r="B256" s="199"/>
      <c r="C256">
        <f>COUNTIF('WetLitterbags placem_collection'!$K$3:$K$222, E256)</f>
        <v>0</v>
      </c>
      <c r="D256" t="str">
        <f t="shared" si="18"/>
        <v>Exclude</v>
      </c>
      <c r="E256" t="s">
        <v>1505</v>
      </c>
      <c r="F256">
        <f>COUNTIF('WetLitterbags placem_collection'!$M$3:$M$222, H256)</f>
        <v>0</v>
      </c>
      <c r="G256" t="str">
        <f t="shared" si="22"/>
        <v>Exclude</v>
      </c>
      <c r="I256">
        <f>IFERROR(INDEX('Green_rooibos initial weight'!$C$5:$C$1749,MATCH(E256, 'Green_rooibos initial weight'!$A$5:$A$1749,0)),"")</f>
        <v>2.0720000000000001</v>
      </c>
      <c r="K256">
        <f t="shared" si="23"/>
        <v>2.0720000000000001</v>
      </c>
      <c r="M256">
        <f>IFERROR(INDEX('Both teabags AfterWet'!$D$1:$D$839,MATCH(E256,'Both teabags AfterWet'!$B$1:$B$839,0)),"")</f>
        <v>0.73950000000000005</v>
      </c>
      <c r="O256">
        <v>0.57850000000000001</v>
      </c>
      <c r="Q256" s="202">
        <v>13.426156141222759</v>
      </c>
      <c r="R256" s="202"/>
      <c r="S256">
        <f t="shared" si="19"/>
        <v>0.50082968672302641</v>
      </c>
      <c r="U256" s="111">
        <f t="shared" si="20"/>
        <v>0.7582868307321301</v>
      </c>
      <c r="V256" s="111">
        <f t="shared" si="21"/>
        <v>0.55200000000000005</v>
      </c>
    </row>
    <row r="257" spans="1:22">
      <c r="A257" s="199">
        <v>96</v>
      </c>
      <c r="B257" s="199"/>
      <c r="C257">
        <f>COUNTIF('WetLitterbags placem_collection'!$K$3:$K$222, E257)</f>
        <v>0</v>
      </c>
      <c r="D257" t="str">
        <f t="shared" si="18"/>
        <v>Exclude</v>
      </c>
      <c r="E257" s="199"/>
      <c r="F257">
        <f>COUNTIF('WetLitterbags placem_collection'!$M$3:$M$222, H257)</f>
        <v>1</v>
      </c>
      <c r="G257" t="str">
        <f t="shared" si="22"/>
        <v>Open</v>
      </c>
      <c r="H257" t="s">
        <v>823</v>
      </c>
      <c r="I257">
        <f>IFERROR(INDEX('Green_rooibos initial weight'!$C$5:$C$1749,MATCH(H257, 'Green_rooibos initial weight'!$A$5:$A$1749,0)),"")</f>
        <v>2.23</v>
      </c>
      <c r="K257">
        <f t="shared" si="23"/>
        <v>2.23</v>
      </c>
      <c r="M257">
        <f>IFERROR(INDEX('Both teabags AfterWet'!$D$1:$D$839,MATCH(H257,'Both teabags AfterWet'!$B$1:$B$839,0)),"")</f>
        <v>1.748</v>
      </c>
      <c r="O257">
        <v>1.5516000000000001</v>
      </c>
      <c r="Q257" s="202">
        <v>11.127670144063339</v>
      </c>
      <c r="R257" s="202"/>
      <c r="S257">
        <f t="shared" si="19"/>
        <v>1.3789430700447134</v>
      </c>
      <c r="U257" s="111">
        <f t="shared" si="20"/>
        <v>0.38163987890371598</v>
      </c>
      <c r="V257" s="111">
        <f t="shared" si="21"/>
        <v>0.55200000000000005</v>
      </c>
    </row>
    <row r="258" spans="1:22">
      <c r="A258">
        <v>96</v>
      </c>
      <c r="C258">
        <f>COUNTIF('WetLitterbags placem_collection'!$K$3:$K$222, E258)</f>
        <v>0</v>
      </c>
      <c r="D258" t="str">
        <f t="shared" si="18"/>
        <v>Exclude</v>
      </c>
      <c r="F258">
        <f>COUNTIF('WetLitterbags placem_collection'!$M$3:$M$222, H258)</f>
        <v>0</v>
      </c>
      <c r="G258" t="str">
        <f t="shared" si="22"/>
        <v>Exclude</v>
      </c>
      <c r="H258" t="s">
        <v>553</v>
      </c>
      <c r="I258">
        <f>IFERROR(INDEX('Green_rooibos initial weight'!$C$5:$C$1749,MATCH(H258, 'Green_rooibos initial weight'!$A$5:$A$1749,0)),"")</f>
        <v>2.1360000000000001</v>
      </c>
      <c r="K258">
        <f t="shared" si="23"/>
        <v>2.1360000000000001</v>
      </c>
      <c r="M258">
        <f>IFERROR(INDEX('Both teabags AfterWet'!$D$1:$D$839,MATCH(H258,'Both teabags AfterWet'!$B$1:$B$839,0)),"")</f>
        <v>0.87350000000000005</v>
      </c>
      <c r="O258">
        <v>0.6855</v>
      </c>
      <c r="Q258" s="202">
        <v>6.1660865241169791</v>
      </c>
      <c r="R258" s="202"/>
      <c r="S258">
        <f t="shared" si="19"/>
        <v>0.64323147687717808</v>
      </c>
      <c r="U258" s="111">
        <f t="shared" si="20"/>
        <v>0.69886166812866191</v>
      </c>
      <c r="V258" s="111">
        <f t="shared" si="21"/>
        <v>0.55200000000000005</v>
      </c>
    </row>
    <row r="259" spans="1:22">
      <c r="A259" s="199">
        <v>97</v>
      </c>
      <c r="B259" s="199"/>
      <c r="C259">
        <f>COUNTIF('WetLitterbags placem_collection'!$K$3:$K$222, E259)</f>
        <v>0</v>
      </c>
      <c r="D259" t="str">
        <f t="shared" si="18"/>
        <v>Exclude</v>
      </c>
      <c r="E259" t="s">
        <v>1203</v>
      </c>
      <c r="F259">
        <f>COUNTIF('WetLitterbags placem_collection'!$M$3:$M$222, H259)</f>
        <v>0</v>
      </c>
      <c r="G259" t="str">
        <f t="shared" si="22"/>
        <v>Exclude</v>
      </c>
      <c r="I259">
        <f>IFERROR(INDEX('Green_rooibos initial weight'!$C$5:$C$1749,MATCH(E259, 'Green_rooibos initial weight'!$A$5:$A$1749,0)),"")</f>
        <v>2.1019999999999999</v>
      </c>
      <c r="K259">
        <f t="shared" si="23"/>
        <v>2.1019999999999999</v>
      </c>
      <c r="M259">
        <f>IFERROR(INDEX('Both teabags AfterWet'!$D$1:$D$839,MATCH(E259,'Both teabags AfterWet'!$B$1:$B$839,0)),"")</f>
        <v>0.61809999999999998</v>
      </c>
      <c r="O259">
        <v>0.42770000000000002</v>
      </c>
      <c r="Q259" s="202">
        <v>21.620325982741679</v>
      </c>
      <c r="R259" s="202"/>
      <c r="S259">
        <f t="shared" si="19"/>
        <v>0.33522986577181385</v>
      </c>
      <c r="U259" s="111">
        <f t="shared" si="20"/>
        <v>0.84051861761569269</v>
      </c>
      <c r="V259" s="111">
        <f t="shared" si="21"/>
        <v>0.55200000000000005</v>
      </c>
    </row>
    <row r="260" spans="1:22">
      <c r="A260" s="199">
        <v>97</v>
      </c>
      <c r="B260" s="199"/>
      <c r="C260">
        <f>COUNTIF('WetLitterbags placem_collection'!$K$3:$K$222, E260)</f>
        <v>0</v>
      </c>
      <c r="D260" t="str">
        <f t="shared" si="18"/>
        <v>Exclude</v>
      </c>
      <c r="E260" s="199"/>
      <c r="F260">
        <f>COUNTIF('WetLitterbags placem_collection'!$M$3:$M$222, H260)</f>
        <v>0</v>
      </c>
      <c r="G260" t="str">
        <f t="shared" si="22"/>
        <v>Exclude</v>
      </c>
      <c r="H260" t="s">
        <v>565</v>
      </c>
      <c r="I260">
        <f>IFERROR(INDEX('Green_rooibos initial weight'!$C$5:$C$1749,MATCH(H260, 'Green_rooibos initial weight'!$A$5:$A$1749,0)),"")</f>
        <v>2.109</v>
      </c>
      <c r="K260">
        <f t="shared" si="23"/>
        <v>2.109</v>
      </c>
      <c r="M260" t="str">
        <f>IFERROR(INDEX('Both teabags AfterWet'!$D$1:$D$839,MATCH(H260,'Both teabags AfterWet'!$B$1:$B$839,0)),"")</f>
        <v/>
      </c>
      <c r="O260">
        <v>1.4582999999999999</v>
      </c>
      <c r="Q260" s="202">
        <v>8.4409136047665729</v>
      </c>
      <c r="R260" s="202"/>
      <c r="S260">
        <f t="shared" si="19"/>
        <v>1.3352061569016891</v>
      </c>
      <c r="U260" s="111">
        <f t="shared" si="20"/>
        <v>0.36690082650465194</v>
      </c>
      <c r="V260" s="111">
        <f t="shared" si="21"/>
        <v>0.55200000000000005</v>
      </c>
    </row>
    <row r="261" spans="1:22">
      <c r="A261" s="1">
        <v>98</v>
      </c>
      <c r="B261" s="1"/>
      <c r="C261">
        <f>COUNTIF('WetLitterbags placem_collection'!$K$3:$K$222, E261)</f>
        <v>0</v>
      </c>
      <c r="D261" t="str">
        <f t="shared" si="18"/>
        <v>Exclude</v>
      </c>
      <c r="E261" s="200" t="s">
        <v>1320</v>
      </c>
      <c r="F261">
        <f>COUNTIF('WetLitterbags placem_collection'!$M$3:$M$222, H261)</f>
        <v>0</v>
      </c>
      <c r="G261" t="str">
        <f t="shared" si="22"/>
        <v>Exclude</v>
      </c>
      <c r="I261">
        <f>IFERROR(INDEX('Green_rooibos initial weight'!$C$5:$C$1749,MATCH(E261, 'Green_rooibos initial weight'!$A$5:$A$1749,0)),"")</f>
        <v>2.048</v>
      </c>
      <c r="K261">
        <f t="shared" si="23"/>
        <v>2.048</v>
      </c>
      <c r="M261">
        <f>IFERROR(INDEX('Both teabags AfterWet'!$D$1:$D$839,MATCH(E261,'Both teabags AfterWet'!$B$1:$B$839,0)),"")</f>
        <v>0.629</v>
      </c>
      <c r="O261" s="1">
        <v>0.4178</v>
      </c>
      <c r="P261" s="1"/>
      <c r="Q261" s="202">
        <v>15.206692913385</v>
      </c>
      <c r="R261" s="202"/>
      <c r="S261">
        <f t="shared" si="19"/>
        <v>0.35426643700787747</v>
      </c>
      <c r="U261" s="111">
        <f t="shared" si="20"/>
        <v>0.82701834130474738</v>
      </c>
      <c r="V261" s="111">
        <f t="shared" si="21"/>
        <v>0.55200000000000005</v>
      </c>
    </row>
    <row r="262" spans="1:22">
      <c r="A262" s="1">
        <v>98</v>
      </c>
      <c r="B262" s="1"/>
      <c r="C262">
        <f>COUNTIF('WetLitterbags placem_collection'!$K$3:$K$222, E262)</f>
        <v>0</v>
      </c>
      <c r="D262" t="str">
        <f t="shared" si="18"/>
        <v>Exclude</v>
      </c>
      <c r="E262" s="1"/>
      <c r="F262">
        <f>COUNTIF('WetLitterbags placem_collection'!$M$3:$M$222, H262)</f>
        <v>1</v>
      </c>
      <c r="G262" t="str">
        <f t="shared" si="22"/>
        <v>Open</v>
      </c>
      <c r="H262" s="200" t="s">
        <v>652</v>
      </c>
      <c r="I262">
        <f>IFERROR(INDEX('Green_rooibos initial weight'!$C$5:$C$1749,MATCH(H262, 'Green_rooibos initial weight'!$A$5:$A$1749,0)),"")</f>
        <v>2.157</v>
      </c>
      <c r="K262">
        <f t="shared" si="23"/>
        <v>2.157</v>
      </c>
      <c r="M262">
        <f>IFERROR(INDEX('Both teabags AfterWet'!$D$1:$D$839,MATCH(H262,'Both teabags AfterWet'!$B$1:$B$839,0)),"")</f>
        <v>1.5389999999999999</v>
      </c>
      <c r="O262" s="1">
        <v>1.3002</v>
      </c>
      <c r="P262" s="1"/>
      <c r="Q262" s="202">
        <v>12.679544328875947</v>
      </c>
      <c r="R262" s="202"/>
      <c r="S262">
        <f t="shared" si="19"/>
        <v>1.1353405646359549</v>
      </c>
      <c r="U262" s="111">
        <f t="shared" si="20"/>
        <v>0.47364832422996994</v>
      </c>
      <c r="V262" s="111">
        <f t="shared" si="21"/>
        <v>0.55200000000000005</v>
      </c>
    </row>
    <row r="263" spans="1:22">
      <c r="A263" s="1">
        <v>98</v>
      </c>
      <c r="B263" s="1"/>
      <c r="C263">
        <f>COUNTIF('WetLitterbags placem_collection'!$K$3:$K$222, E263)</f>
        <v>0</v>
      </c>
      <c r="D263" t="str">
        <f t="shared" si="18"/>
        <v>Exclude</v>
      </c>
      <c r="E263" s="1"/>
      <c r="F263">
        <f>COUNTIF('WetLitterbags placem_collection'!$M$3:$M$222, H263)</f>
        <v>0</v>
      </c>
      <c r="G263" t="str">
        <f t="shared" si="22"/>
        <v>Exclude</v>
      </c>
      <c r="H263" s="200" t="s">
        <v>580</v>
      </c>
      <c r="I263">
        <f>IFERROR(INDEX('Green_rooibos initial weight'!$C$5:$C$1749,MATCH(H263, 'Green_rooibos initial weight'!$A$5:$A$1749,0)),"")</f>
        <v>2.0760000000000001</v>
      </c>
      <c r="K263">
        <f t="shared" si="23"/>
        <v>2.0760000000000001</v>
      </c>
      <c r="M263">
        <f>IFERROR(INDEX('Both teabags AfterWet'!$D$1:$D$839,MATCH(H263,'Both teabags AfterWet'!$B$1:$B$839,0)),"")</f>
        <v>1.661</v>
      </c>
      <c r="O263" s="1">
        <v>1.3828</v>
      </c>
      <c r="P263" s="1"/>
      <c r="Q263" s="202">
        <v>12.28244654400746</v>
      </c>
      <c r="R263" s="202"/>
      <c r="S263">
        <f t="shared" si="19"/>
        <v>1.2129583291894648</v>
      </c>
      <c r="U263" s="111">
        <f t="shared" si="20"/>
        <v>0.41572334817463164</v>
      </c>
      <c r="V263" s="111">
        <f t="shared" si="21"/>
        <v>0.55200000000000005</v>
      </c>
    </row>
    <row r="264" spans="1:22">
      <c r="A264">
        <v>99</v>
      </c>
      <c r="C264">
        <f>COUNTIF('WetLitterbags placem_collection'!$K$3:$K$222, E264)</f>
        <v>0</v>
      </c>
      <c r="D264" t="str">
        <f t="shared" si="18"/>
        <v>Exclude</v>
      </c>
      <c r="E264" t="s">
        <v>1359</v>
      </c>
      <c r="F264">
        <f>COUNTIF('WetLitterbags placem_collection'!$M$3:$M$222, H264)</f>
        <v>0</v>
      </c>
      <c r="G264" t="str">
        <f t="shared" si="22"/>
        <v>Exclude</v>
      </c>
      <c r="I264">
        <f>IFERROR(INDEX('Green_rooibos initial weight'!$C$5:$C$1749,MATCH(E264, 'Green_rooibos initial weight'!$A$5:$A$1749,0)),"")</f>
        <v>2.0950000000000002</v>
      </c>
      <c r="K264">
        <f t="shared" si="23"/>
        <v>2.0950000000000002</v>
      </c>
      <c r="M264">
        <f>IFERROR(INDEX('Both teabags AfterWet'!$D$1:$D$839,MATCH(E264,'Both teabags AfterWet'!$B$1:$B$839,0)),"")</f>
        <v>0.52829999999999999</v>
      </c>
      <c r="O264">
        <v>0.34420000000000001</v>
      </c>
      <c r="Q264" s="202">
        <v>10.554371002128548</v>
      </c>
      <c r="R264" s="202"/>
      <c r="S264">
        <f t="shared" si="19"/>
        <v>0.30787185501067355</v>
      </c>
      <c r="U264" s="111">
        <f t="shared" si="20"/>
        <v>0.85304446061543027</v>
      </c>
      <c r="V264" s="111">
        <f t="shared" si="21"/>
        <v>0.55200000000000005</v>
      </c>
    </row>
    <row r="265" spans="1:22">
      <c r="A265">
        <v>99</v>
      </c>
      <c r="C265">
        <f>COUNTIF('WetLitterbags placem_collection'!$K$3:$K$222, E265)</f>
        <v>0</v>
      </c>
      <c r="D265" t="str">
        <f t="shared" si="18"/>
        <v>Exclude</v>
      </c>
      <c r="F265">
        <f>COUNTIF('WetLitterbags placem_collection'!$M$3:$M$222, H265)</f>
        <v>0</v>
      </c>
      <c r="G265" t="str">
        <f t="shared" si="22"/>
        <v>Exclude</v>
      </c>
      <c r="H265" t="s">
        <v>645</v>
      </c>
      <c r="I265">
        <f>IFERROR(INDEX('Green_rooibos initial weight'!$C$5:$C$1749,MATCH(H265, 'Green_rooibos initial weight'!$A$5:$A$1749,0)),"")</f>
        <v>2.2389999999999999</v>
      </c>
      <c r="K265">
        <f t="shared" si="23"/>
        <v>2.2389999999999999</v>
      </c>
      <c r="M265">
        <f>IFERROR(INDEX('Both teabags AfterWet'!$D$1:$D$839,MATCH(H265,'Both teabags AfterWet'!$B$1:$B$839,0)),"")</f>
        <v>1.5016</v>
      </c>
      <c r="O265">
        <v>1.2661</v>
      </c>
      <c r="Q265" s="202">
        <v>7.3182711198407153</v>
      </c>
      <c r="R265" s="202"/>
      <c r="S265">
        <f t="shared" si="19"/>
        <v>1.1734433693516968</v>
      </c>
      <c r="U265" s="111">
        <f t="shared" si="20"/>
        <v>0.47590738304971114</v>
      </c>
      <c r="V265" s="111">
        <f t="shared" si="21"/>
        <v>0.55200000000000005</v>
      </c>
    </row>
    <row r="266" spans="1:22">
      <c r="A266">
        <v>99</v>
      </c>
      <c r="C266">
        <f>COUNTIF('WetLitterbags placem_collection'!$K$3:$K$222, E266)</f>
        <v>0</v>
      </c>
      <c r="D266" t="str">
        <f t="shared" si="18"/>
        <v>Exclude</v>
      </c>
      <c r="F266">
        <f>COUNTIF('WetLitterbags placem_collection'!$M$3:$M$222, H266)</f>
        <v>1</v>
      </c>
      <c r="G266" t="str">
        <f t="shared" si="22"/>
        <v>Open</v>
      </c>
      <c r="H266" t="s">
        <v>592</v>
      </c>
      <c r="I266">
        <f>IFERROR(INDEX('Green_rooibos initial weight'!$C$5:$C$1749,MATCH(H266, 'Green_rooibos initial weight'!$A$5:$A$1749,0)),"")</f>
        <v>2.2320000000000002</v>
      </c>
      <c r="K266">
        <f t="shared" si="23"/>
        <v>2.2320000000000002</v>
      </c>
      <c r="M266">
        <f>IFERROR(INDEX('Both teabags AfterWet'!$D$1:$D$839,MATCH(H266,'Both teabags AfterWet'!$B$1:$B$839,0)),"")</f>
        <v>1.5992</v>
      </c>
      <c r="O266">
        <v>1.3541000000000001</v>
      </c>
      <c r="Q266" s="202">
        <v>3.4003831417629944</v>
      </c>
      <c r="R266" s="202"/>
      <c r="S266">
        <f t="shared" si="19"/>
        <v>1.3080554118773873</v>
      </c>
      <c r="U266" s="111">
        <f t="shared" si="20"/>
        <v>0.4139536685137154</v>
      </c>
      <c r="V266" s="111">
        <f t="shared" si="21"/>
        <v>0.55200000000000005</v>
      </c>
    </row>
    <row r="267" spans="1:22">
      <c r="A267" s="1">
        <v>100</v>
      </c>
      <c r="B267" s="1"/>
      <c r="C267">
        <f>COUNTIF('WetLitterbags placem_collection'!$K$3:$K$222, E267)</f>
        <v>0</v>
      </c>
      <c r="D267" t="str">
        <f t="shared" ref="D267:D330" si="24">IF(C267=1, "Open", "Exclude")</f>
        <v>Exclude</v>
      </c>
      <c r="E267" s="200" t="s">
        <v>1222</v>
      </c>
      <c r="F267">
        <f>COUNTIF('WetLitterbags placem_collection'!$M$3:$M$222, H267)</f>
        <v>0</v>
      </c>
      <c r="G267" t="str">
        <f t="shared" si="22"/>
        <v>Exclude</v>
      </c>
      <c r="I267">
        <f>IFERROR(INDEX('Green_rooibos initial weight'!$C$5:$C$1749,MATCH(E267, 'Green_rooibos initial weight'!$A$5:$A$1749,0)),"")</f>
        <v>1.986</v>
      </c>
      <c r="K267">
        <f t="shared" si="23"/>
        <v>1.986</v>
      </c>
      <c r="M267">
        <f>IFERROR(INDEX('Both teabags AfterWet'!$D$1:$D$839,MATCH(E267,'Both teabags AfterWet'!$B$1:$B$839,0)),"")</f>
        <v>0.57399999999999995</v>
      </c>
      <c r="O267" s="1">
        <v>0.36840000000000001</v>
      </c>
      <c r="P267" s="1"/>
      <c r="Q267" s="202">
        <v>14.012096774192942</v>
      </c>
      <c r="R267" s="202"/>
      <c r="S267">
        <f t="shared" ref="S267:S330" si="25">IFERROR(O267-(Q267/100)*O267,"")</f>
        <v>0.31677943548387322</v>
      </c>
      <c r="U267" s="111">
        <f t="shared" ref="U267:U330" si="26">1-(S267/I267)</f>
        <v>0.84049373842705277</v>
      </c>
      <c r="V267" s="111">
        <f t="shared" ref="V267:V330" si="27">$H$2*(1-Y267)</f>
        <v>0.55200000000000005</v>
      </c>
    </row>
    <row r="268" spans="1:22">
      <c r="A268" s="1">
        <v>100</v>
      </c>
      <c r="B268" s="1"/>
      <c r="C268">
        <f>COUNTIF('WetLitterbags placem_collection'!$K$3:$K$222, E268)</f>
        <v>0</v>
      </c>
      <c r="D268" t="str">
        <f t="shared" si="24"/>
        <v>Exclude</v>
      </c>
      <c r="E268" s="1"/>
      <c r="F268">
        <f>COUNTIF('WetLitterbags placem_collection'!$M$3:$M$222, H268)</f>
        <v>0</v>
      </c>
      <c r="G268" t="str">
        <f t="shared" ref="G268:G331" si="28">IF(F268=1, "Open", "Exclude")</f>
        <v>Exclude</v>
      </c>
      <c r="H268" s="200" t="s">
        <v>644</v>
      </c>
      <c r="I268">
        <f>IFERROR(INDEX('Green_rooibos initial weight'!$C$5:$C$1749,MATCH(H268, 'Green_rooibos initial weight'!$A$5:$A$1749,0)),"")</f>
        <v>2.2240000000000002</v>
      </c>
      <c r="K268">
        <f t="shared" si="23"/>
        <v>2.2240000000000002</v>
      </c>
      <c r="M268">
        <f>IFERROR(INDEX('Both teabags AfterWet'!$D$1:$D$839,MATCH(H268,'Both teabags AfterWet'!$B$1:$B$839,0)),"")</f>
        <v>1.66</v>
      </c>
      <c r="O268" s="1">
        <v>1.3843000000000001</v>
      </c>
      <c r="P268" s="1"/>
      <c r="Q268" s="202">
        <v>7.3426573426567847</v>
      </c>
      <c r="R268" s="202"/>
      <c r="S268">
        <f t="shared" si="25"/>
        <v>1.2826555944056022</v>
      </c>
      <c r="U268" s="111">
        <f t="shared" si="26"/>
        <v>0.42326636942194151</v>
      </c>
      <c r="V268" s="111">
        <f t="shared" si="27"/>
        <v>0.55200000000000005</v>
      </c>
    </row>
    <row r="269" spans="1:22">
      <c r="A269" s="1">
        <v>100</v>
      </c>
      <c r="B269" s="1"/>
      <c r="C269">
        <f>COUNTIF('WetLitterbags placem_collection'!$K$3:$K$222, E269)</f>
        <v>0</v>
      </c>
      <c r="D269" t="str">
        <f t="shared" si="24"/>
        <v>Exclude</v>
      </c>
      <c r="E269" s="1"/>
      <c r="F269">
        <f>COUNTIF('WetLitterbags placem_collection'!$M$3:$M$222, H269)</f>
        <v>1</v>
      </c>
      <c r="G269" t="str">
        <f t="shared" si="28"/>
        <v>Open</v>
      </c>
      <c r="H269" s="200" t="s">
        <v>641</v>
      </c>
      <c r="I269">
        <f>IFERROR(INDEX('Green_rooibos initial weight'!$C$5:$C$1749,MATCH(H269, 'Green_rooibos initial weight'!$A$5:$A$1749,0)),"")</f>
        <v>2.2069999999999999</v>
      </c>
      <c r="K269">
        <f t="shared" si="23"/>
        <v>2.2069999999999999</v>
      </c>
      <c r="M269">
        <f>IFERROR(INDEX('Both teabags AfterWet'!$D$1:$D$839,MATCH(H269,'Both teabags AfterWet'!$B$1:$B$839,0)),"")</f>
        <v>1.764</v>
      </c>
      <c r="O269" s="1">
        <v>1.4661999999999999</v>
      </c>
      <c r="P269" s="1"/>
      <c r="Q269" s="202">
        <v>22.316525212181858</v>
      </c>
      <c r="R269" s="202"/>
      <c r="S269">
        <f t="shared" si="25"/>
        <v>1.1389951073389897</v>
      </c>
      <c r="U269" s="111">
        <f t="shared" si="26"/>
        <v>0.48391703337608072</v>
      </c>
      <c r="V269" s="111">
        <f t="shared" si="27"/>
        <v>0.55200000000000005</v>
      </c>
    </row>
    <row r="270" spans="1:22">
      <c r="A270" s="199">
        <v>101</v>
      </c>
      <c r="B270" s="199"/>
      <c r="C270">
        <f>COUNTIF('WetLitterbags placem_collection'!$K$3:$K$222, E270)</f>
        <v>0</v>
      </c>
      <c r="D270" t="str">
        <f t="shared" si="24"/>
        <v>Exclude</v>
      </c>
      <c r="E270" t="s">
        <v>1175</v>
      </c>
      <c r="F270">
        <f>COUNTIF('WetLitterbags placem_collection'!$M$3:$M$222, H270)</f>
        <v>0</v>
      </c>
      <c r="G270" t="str">
        <f t="shared" si="28"/>
        <v>Exclude</v>
      </c>
      <c r="I270">
        <f>IFERROR(INDEX('Green_rooibos initial weight'!$C$5:$C$1749,MATCH(E270, 'Green_rooibos initial weight'!$A$5:$A$1749,0)),"")</f>
        <v>2.0880000000000001</v>
      </c>
      <c r="K270">
        <f t="shared" si="23"/>
        <v>2.0880000000000001</v>
      </c>
      <c r="M270">
        <f>IFERROR(INDEX('Both teabags AfterWet'!$D$1:$D$839,MATCH(E270,'Both teabags AfterWet'!$B$1:$B$839,0)),"")</f>
        <v>0.62450000000000006</v>
      </c>
      <c r="O270">
        <v>0.43169999999999997</v>
      </c>
      <c r="Q270" s="202">
        <v>13.73786407767002</v>
      </c>
      <c r="R270" s="202"/>
      <c r="S270">
        <f t="shared" si="25"/>
        <v>0.37239364077669851</v>
      </c>
      <c r="U270" s="111">
        <f t="shared" si="26"/>
        <v>0.82165055518357355</v>
      </c>
      <c r="V270" s="111">
        <f t="shared" si="27"/>
        <v>0.55200000000000005</v>
      </c>
    </row>
    <row r="271" spans="1:22">
      <c r="A271" s="199">
        <v>101</v>
      </c>
      <c r="B271" s="199"/>
      <c r="C271">
        <f>COUNTIF('WetLitterbags placem_collection'!$K$3:$K$222, E271)</f>
        <v>0</v>
      </c>
      <c r="D271" t="str">
        <f t="shared" si="24"/>
        <v>Exclude</v>
      </c>
      <c r="E271" s="199"/>
      <c r="F271">
        <f>COUNTIF('WetLitterbags placem_collection'!$M$3:$M$222, H271)</f>
        <v>0</v>
      </c>
      <c r="G271" t="str">
        <f t="shared" si="28"/>
        <v>Exclude</v>
      </c>
      <c r="H271" t="s">
        <v>1131</v>
      </c>
      <c r="I271">
        <f>IFERROR(INDEX('Green_rooibos initial weight'!$C$5:$C$1749,MATCH(H271, 'Green_rooibos initial weight'!$A$5:$A$1749,0)),"")</f>
        <v>2.29</v>
      </c>
      <c r="K271">
        <f t="shared" ref="K271:K334" si="29">IFERROR(I271-(AG263+AG264+AG266),"")</f>
        <v>2.29</v>
      </c>
      <c r="M271">
        <f>IFERROR(INDEX('Both teabags AfterWet'!$D$1:$D$839,MATCH(H271,'Both teabags AfterWet'!$B$1:$B$839,0)),"")</f>
        <v>1.5687</v>
      </c>
      <c r="O271">
        <v>1.3405</v>
      </c>
      <c r="Q271" s="202">
        <v>7.5048732943469902</v>
      </c>
      <c r="R271" s="202"/>
      <c r="S271">
        <f t="shared" si="25"/>
        <v>1.2398971734892785</v>
      </c>
      <c r="U271" s="111">
        <f t="shared" si="26"/>
        <v>0.45856018624922334</v>
      </c>
      <c r="V271" s="111">
        <f t="shared" si="27"/>
        <v>0.55200000000000005</v>
      </c>
    </row>
    <row r="272" spans="1:22">
      <c r="A272" s="199">
        <v>101</v>
      </c>
      <c r="B272" s="199"/>
      <c r="C272">
        <f>COUNTIF('WetLitterbags placem_collection'!$K$3:$K$222, E272)</f>
        <v>0</v>
      </c>
      <c r="D272" t="str">
        <f t="shared" si="24"/>
        <v>Exclude</v>
      </c>
      <c r="E272" s="199"/>
      <c r="F272">
        <f>COUNTIF('WetLitterbags placem_collection'!$M$3:$M$222, H272)</f>
        <v>1</v>
      </c>
      <c r="G272" t="str">
        <f t="shared" si="28"/>
        <v>Open</v>
      </c>
      <c r="H272" t="s">
        <v>659</v>
      </c>
      <c r="I272">
        <f>IFERROR(INDEX('Green_rooibos initial weight'!$C$5:$C$1749,MATCH(H272, 'Green_rooibos initial weight'!$A$5:$A$1749,0)),"")</f>
        <v>2.17</v>
      </c>
      <c r="K272">
        <f t="shared" si="29"/>
        <v>2.17</v>
      </c>
      <c r="M272">
        <f>IFERROR(INDEX('Both teabags AfterWet'!$D$1:$D$839,MATCH(H272,'Both teabags AfterWet'!$B$1:$B$839,0)),"")</f>
        <v>1.6348</v>
      </c>
      <c r="O272">
        <v>1.4098999999999999</v>
      </c>
      <c r="Q272" s="202">
        <v>8.9805825242718385</v>
      </c>
      <c r="R272" s="202"/>
      <c r="S272">
        <f t="shared" si="25"/>
        <v>1.2832827669902913</v>
      </c>
      <c r="U272" s="111">
        <f t="shared" si="26"/>
        <v>0.40862545299986575</v>
      </c>
      <c r="V272" s="111">
        <f t="shared" si="27"/>
        <v>0.55200000000000005</v>
      </c>
    </row>
    <row r="273" spans="1:22">
      <c r="A273" s="1">
        <v>102</v>
      </c>
      <c r="B273" s="1"/>
      <c r="C273">
        <f>COUNTIF('WetLitterbags placem_collection'!$K$3:$K$222, E273)</f>
        <v>0</v>
      </c>
      <c r="D273" t="str">
        <f t="shared" si="24"/>
        <v>Exclude</v>
      </c>
      <c r="E273" s="200" t="s">
        <v>1226</v>
      </c>
      <c r="F273">
        <f>COUNTIF('WetLitterbags placem_collection'!$M$3:$M$222, H273)</f>
        <v>0</v>
      </c>
      <c r="G273" t="str">
        <f t="shared" si="28"/>
        <v>Exclude</v>
      </c>
      <c r="I273">
        <f>IFERROR(INDEX('Green_rooibos initial weight'!$C$5:$C$1749,MATCH(E273, 'Green_rooibos initial weight'!$A$5:$A$1749,0)),"")</f>
        <v>1.931</v>
      </c>
      <c r="K273">
        <f t="shared" si="29"/>
        <v>1.931</v>
      </c>
      <c r="M273">
        <f>IFERROR(INDEX('Both teabags AfterWet'!$D$1:$D$839,MATCH(E273,'Both teabags AfterWet'!$B$1:$B$839,0)),"")</f>
        <v>0.63800000000000001</v>
      </c>
      <c r="O273" s="1">
        <v>0.3619</v>
      </c>
      <c r="P273" s="1"/>
      <c r="Q273" s="202">
        <v>12.710187932739478</v>
      </c>
      <c r="R273" s="202"/>
      <c r="S273">
        <f t="shared" si="25"/>
        <v>0.31590182987141585</v>
      </c>
      <c r="U273" s="111">
        <f t="shared" si="26"/>
        <v>0.83640505962122436</v>
      </c>
      <c r="V273" s="111">
        <f t="shared" si="27"/>
        <v>0.55200000000000005</v>
      </c>
    </row>
    <row r="274" spans="1:22">
      <c r="A274" s="1">
        <v>102</v>
      </c>
      <c r="B274" s="1"/>
      <c r="C274">
        <f>COUNTIF('WetLitterbags placem_collection'!$K$3:$K$222, E274)</f>
        <v>0</v>
      </c>
      <c r="D274" t="str">
        <f t="shared" si="24"/>
        <v>Exclude</v>
      </c>
      <c r="E274" s="1"/>
      <c r="F274">
        <f>COUNTIF('WetLitterbags placem_collection'!$M$3:$M$222, H274)</f>
        <v>0</v>
      </c>
      <c r="G274" t="str">
        <f t="shared" si="28"/>
        <v>Exclude</v>
      </c>
      <c r="H274" s="200" t="s">
        <v>1115</v>
      </c>
      <c r="I274">
        <f>IFERROR(INDEX('Green_rooibos initial weight'!$C$5:$C$1749,MATCH(H274, 'Green_rooibos initial weight'!$A$5:$A$1749,0)),"")</f>
        <v>2.2559999999999998</v>
      </c>
      <c r="K274">
        <f t="shared" si="29"/>
        <v>2.2559999999999998</v>
      </c>
      <c r="M274">
        <f>IFERROR(INDEX('Both teabags AfterWet'!$D$1:$D$839,MATCH(H274,'Both teabags AfterWet'!$B$1:$B$839,0)),"")</f>
        <v>1.6240000000000001</v>
      </c>
      <c r="O274" s="1">
        <v>1.357</v>
      </c>
      <c r="P274" s="1"/>
      <c r="Q274" s="202">
        <v>5.4671968190859612</v>
      </c>
      <c r="R274" s="202"/>
      <c r="S274">
        <f t="shared" si="25"/>
        <v>1.2828101391650035</v>
      </c>
      <c r="U274" s="111">
        <f t="shared" si="26"/>
        <v>0.43137848441267568</v>
      </c>
      <c r="V274" s="111">
        <f t="shared" si="27"/>
        <v>0.55200000000000005</v>
      </c>
    </row>
    <row r="275" spans="1:22">
      <c r="A275" s="1">
        <v>102</v>
      </c>
      <c r="B275" s="1"/>
      <c r="C275">
        <f>COUNTIF('WetLitterbags placem_collection'!$K$3:$K$222, E275)</f>
        <v>0</v>
      </c>
      <c r="D275" t="str">
        <f t="shared" si="24"/>
        <v>Exclude</v>
      </c>
      <c r="E275" s="1"/>
      <c r="F275">
        <f>COUNTIF('WetLitterbags placem_collection'!$M$3:$M$222, H275)</f>
        <v>1</v>
      </c>
      <c r="G275" t="str">
        <f t="shared" si="28"/>
        <v>Open</v>
      </c>
      <c r="H275" s="200" t="s">
        <v>572</v>
      </c>
      <c r="I275">
        <f>IFERROR(INDEX('Green_rooibos initial weight'!$C$5:$C$1749,MATCH(H275, 'Green_rooibos initial weight'!$A$5:$A$1749,0)),"")</f>
        <v>2.0960000000000001</v>
      </c>
      <c r="K275">
        <f t="shared" si="29"/>
        <v>2.0960000000000001</v>
      </c>
      <c r="M275">
        <f>IFERROR(INDEX('Both teabags AfterWet'!$D$1:$D$839,MATCH(H275,'Both teabags AfterWet'!$B$1:$B$839,0)),"")</f>
        <v>1.655</v>
      </c>
      <c r="O275" s="1">
        <v>1.405</v>
      </c>
      <c r="P275" s="1"/>
      <c r="Q275" s="202">
        <v>6.4211050273764974</v>
      </c>
      <c r="R275" s="202"/>
      <c r="S275">
        <f t="shared" si="25"/>
        <v>1.3147834743653601</v>
      </c>
      <c r="U275" s="111">
        <f t="shared" si="26"/>
        <v>0.37271780803179388</v>
      </c>
      <c r="V275" s="111">
        <f t="shared" si="27"/>
        <v>0.55200000000000005</v>
      </c>
    </row>
    <row r="276" spans="1:22">
      <c r="A276" s="1">
        <v>103</v>
      </c>
      <c r="B276" s="1"/>
      <c r="C276">
        <f>COUNTIF('WetLitterbags placem_collection'!$K$3:$K$222, E276)</f>
        <v>0</v>
      </c>
      <c r="D276" t="str">
        <f t="shared" si="24"/>
        <v>Exclude</v>
      </c>
      <c r="E276" s="1" t="s">
        <v>1358</v>
      </c>
      <c r="F276">
        <f>COUNTIF('WetLitterbags placem_collection'!$M$3:$M$222, H276)</f>
        <v>0</v>
      </c>
      <c r="G276" t="str">
        <f t="shared" si="28"/>
        <v>Exclude</v>
      </c>
      <c r="I276">
        <f>IFERROR(INDEX('Green_rooibos initial weight'!$C$5:$C$1749,MATCH(E276, 'Green_rooibos initial weight'!$A$5:$A$1749,0)),"")</f>
        <v>2.028</v>
      </c>
      <c r="K276">
        <f t="shared" si="29"/>
        <v>2.028</v>
      </c>
      <c r="M276">
        <f>IFERROR(INDEX('Both teabags AfterWet'!$D$1:$D$839,MATCH(E276,'Both teabags AfterWet'!$B$1:$B$839,0)),"")</f>
        <v>0.58699999999999997</v>
      </c>
      <c r="O276" s="201">
        <v>0.38019999999999998</v>
      </c>
      <c r="P276" s="201"/>
      <c r="Q276" s="202">
        <v>13.793103448275259</v>
      </c>
      <c r="R276" s="202"/>
      <c r="S276">
        <f t="shared" si="25"/>
        <v>0.32775862068965744</v>
      </c>
      <c r="U276" s="111">
        <f t="shared" si="26"/>
        <v>0.83838332313133268</v>
      </c>
      <c r="V276" s="111">
        <f t="shared" si="27"/>
        <v>0.55200000000000005</v>
      </c>
    </row>
    <row r="277" spans="1:22">
      <c r="A277" s="1">
        <v>103</v>
      </c>
      <c r="B277" s="1"/>
      <c r="C277">
        <f>COUNTIF('WetLitterbags placem_collection'!$K$3:$K$222, E277)</f>
        <v>0</v>
      </c>
      <c r="D277" t="str">
        <f t="shared" si="24"/>
        <v>Exclude</v>
      </c>
      <c r="E277" s="1"/>
      <c r="F277">
        <f>COUNTIF('WetLitterbags placem_collection'!$M$3:$M$222, H277)</f>
        <v>1</v>
      </c>
      <c r="G277" t="str">
        <f t="shared" si="28"/>
        <v>Open</v>
      </c>
      <c r="H277" s="1" t="s">
        <v>711</v>
      </c>
      <c r="I277">
        <f>IFERROR(INDEX('Green_rooibos initial weight'!$C$5:$C$1749,MATCH(H277, 'Green_rooibos initial weight'!$A$5:$A$1749,0)),"")</f>
        <v>2.1829999999999998</v>
      </c>
      <c r="K277">
        <f t="shared" si="29"/>
        <v>2.1829999999999998</v>
      </c>
      <c r="M277">
        <f>IFERROR(INDEX('Both teabags AfterWet'!$D$1:$D$839,MATCH(H277,'Both teabags AfterWet'!$B$1:$B$839,0)),"")</f>
        <v>1.629</v>
      </c>
      <c r="O277" s="201">
        <v>1.373</v>
      </c>
      <c r="P277" s="201"/>
      <c r="Q277" s="202">
        <v>4.7409579667641673</v>
      </c>
      <c r="R277" s="202"/>
      <c r="S277">
        <f t="shared" si="25"/>
        <v>1.3079066471163281</v>
      </c>
      <c r="U277" s="111">
        <f t="shared" si="26"/>
        <v>0.40086731694167288</v>
      </c>
      <c r="V277" s="111">
        <f t="shared" si="27"/>
        <v>0.55200000000000005</v>
      </c>
    </row>
    <row r="278" spans="1:22">
      <c r="A278" s="1">
        <v>103</v>
      </c>
      <c r="B278" s="1"/>
      <c r="C278">
        <f>COUNTIF('WetLitterbags placem_collection'!$K$3:$K$222, E278)</f>
        <v>0</v>
      </c>
      <c r="D278" t="str">
        <f t="shared" si="24"/>
        <v>Exclude</v>
      </c>
      <c r="E278" s="1"/>
      <c r="F278">
        <f>COUNTIF('WetLitterbags placem_collection'!$M$3:$M$222, H278)</f>
        <v>0</v>
      </c>
      <c r="G278" t="str">
        <f t="shared" si="28"/>
        <v>Exclude</v>
      </c>
      <c r="H278" s="1" t="s">
        <v>647</v>
      </c>
      <c r="I278">
        <f>IFERROR(INDEX('Green_rooibos initial weight'!$C$5:$C$1749,MATCH(H278, 'Green_rooibos initial weight'!$A$5:$A$1749,0)),"")</f>
        <v>2.2130000000000001</v>
      </c>
      <c r="K278">
        <f t="shared" si="29"/>
        <v>2.2130000000000001</v>
      </c>
      <c r="M278">
        <f>IFERROR(INDEX('Both teabags AfterWet'!$D$1:$D$839,MATCH(H278,'Both teabags AfterWet'!$B$1:$B$839,0)),"")</f>
        <v>1.6919999999999999</v>
      </c>
      <c r="O278" s="201">
        <v>1.4354</v>
      </c>
      <c r="P278" s="201"/>
      <c r="Q278" s="202">
        <v>5.3175775480057332</v>
      </c>
      <c r="R278" s="202"/>
      <c r="S278">
        <f t="shared" si="25"/>
        <v>1.3590714918759257</v>
      </c>
      <c r="U278" s="111">
        <f t="shared" si="26"/>
        <v>0.38586918577680718</v>
      </c>
      <c r="V278" s="111">
        <f t="shared" si="27"/>
        <v>0.55200000000000005</v>
      </c>
    </row>
    <row r="279" spans="1:22">
      <c r="A279" s="1">
        <v>104</v>
      </c>
      <c r="B279" s="1"/>
      <c r="C279">
        <f>COUNTIF('WetLitterbags placem_collection'!$K$3:$K$222, E279)</f>
        <v>0</v>
      </c>
      <c r="D279" t="str">
        <f t="shared" si="24"/>
        <v>Exclude</v>
      </c>
      <c r="E279" s="1" t="s">
        <v>1244</v>
      </c>
      <c r="F279">
        <f>COUNTIF('WetLitterbags placem_collection'!$M$3:$M$222, H279)</f>
        <v>0</v>
      </c>
      <c r="G279" t="str">
        <f t="shared" si="28"/>
        <v>Exclude</v>
      </c>
      <c r="I279">
        <f>IFERROR(INDEX('Green_rooibos initial weight'!$C$5:$C$1749,MATCH(E279, 'Green_rooibos initial weight'!$A$5:$A$1749,0)),"")</f>
        <v>2.0419999999999998</v>
      </c>
      <c r="K279">
        <f t="shared" si="29"/>
        <v>2.0419999999999998</v>
      </c>
      <c r="M279">
        <f>IFERROR(INDEX('Both teabags AfterWet'!$D$1:$D$839,MATCH(E279,'Both teabags AfterWet'!$B$1:$B$839,0)),"")</f>
        <v>0.72499999999999998</v>
      </c>
      <c r="O279" s="1">
        <f>0.322+M279</f>
        <v>1.0469999999999999</v>
      </c>
      <c r="P279" s="1"/>
      <c r="Q279" s="202">
        <v>16.853385289820611</v>
      </c>
      <c r="R279" s="202"/>
      <c r="S279">
        <f t="shared" si="25"/>
        <v>0.87054505601557819</v>
      </c>
      <c r="U279" s="111">
        <f t="shared" si="26"/>
        <v>0.57368018804330156</v>
      </c>
      <c r="V279" s="111">
        <f t="shared" si="27"/>
        <v>0.55200000000000005</v>
      </c>
    </row>
    <row r="280" spans="1:22">
      <c r="A280" s="1">
        <v>104</v>
      </c>
      <c r="B280" s="1"/>
      <c r="C280">
        <f>COUNTIF('WetLitterbags placem_collection'!$K$3:$K$222, E280)</f>
        <v>0</v>
      </c>
      <c r="D280" t="str">
        <f t="shared" si="24"/>
        <v>Exclude</v>
      </c>
      <c r="E280" s="1"/>
      <c r="F280">
        <f>COUNTIF('WetLitterbags placem_collection'!$M$3:$M$222, H280)</f>
        <v>0</v>
      </c>
      <c r="G280" t="str">
        <f t="shared" si="28"/>
        <v>Exclude</v>
      </c>
      <c r="H280" s="1" t="s">
        <v>666</v>
      </c>
      <c r="I280">
        <f>IFERROR(INDEX('Green_rooibos initial weight'!$C$5:$C$1749,MATCH(H280, 'Green_rooibos initial weight'!$A$5:$A$1749,0)),"")</f>
        <v>2.2210000000000001</v>
      </c>
      <c r="K280">
        <f t="shared" si="29"/>
        <v>2.2210000000000001</v>
      </c>
      <c r="M280">
        <f>IFERROR(INDEX('Both teabags AfterWet'!$D$1:$D$839,MATCH(H280,'Both teabags AfterWet'!$B$1:$B$839,0)),"")</f>
        <v>1.4970000000000001</v>
      </c>
      <c r="O280" s="1">
        <f>1.0694+M280</f>
        <v>2.5663999999999998</v>
      </c>
      <c r="P280" s="1"/>
      <c r="Q280" s="202">
        <v>9.2474176094433584</v>
      </c>
      <c r="R280" s="202"/>
      <c r="S280">
        <f t="shared" si="25"/>
        <v>2.3290742744712456</v>
      </c>
      <c r="U280" s="111">
        <f t="shared" si="26"/>
        <v>-4.8660186614698508E-2</v>
      </c>
      <c r="V280" s="111">
        <f t="shared" si="27"/>
        <v>0.55200000000000005</v>
      </c>
    </row>
    <row r="281" spans="1:22">
      <c r="A281" s="1">
        <v>104</v>
      </c>
      <c r="B281" s="1"/>
      <c r="C281">
        <f>COUNTIF('WetLitterbags placem_collection'!$K$3:$K$222, E281)</f>
        <v>0</v>
      </c>
      <c r="D281" t="str">
        <f t="shared" si="24"/>
        <v>Exclude</v>
      </c>
      <c r="E281" s="1"/>
      <c r="F281">
        <f>COUNTIF('WetLitterbags placem_collection'!$M$3:$M$222, H281)</f>
        <v>1</v>
      </c>
      <c r="G281" t="str">
        <f t="shared" si="28"/>
        <v>Open</v>
      </c>
      <c r="H281" s="1" t="s">
        <v>564</v>
      </c>
      <c r="I281">
        <f>IFERROR(INDEX('Green_rooibos initial weight'!$C$5:$C$1749,MATCH(H281, 'Green_rooibos initial weight'!$A$5:$A$1749,0)),"")</f>
        <v>2.0859999999999999</v>
      </c>
      <c r="K281">
        <f t="shared" si="29"/>
        <v>2.0859999999999999</v>
      </c>
      <c r="M281">
        <f>IFERROR(INDEX('Both teabags AfterWet'!$D$1:$D$839,MATCH(H281,'Both teabags AfterWet'!$B$1:$B$839,0)),"")</f>
        <v>1.4470000000000001</v>
      </c>
      <c r="O281" s="1">
        <f>1.0315+M281</f>
        <v>2.4785000000000004</v>
      </c>
      <c r="P281" s="1"/>
      <c r="Q281" s="202">
        <v>6.3583815028902215</v>
      </c>
      <c r="R281" s="202"/>
      <c r="S281">
        <f t="shared" si="25"/>
        <v>2.3209075144508664</v>
      </c>
      <c r="U281" s="111">
        <f t="shared" si="26"/>
        <v>-0.11261146426216029</v>
      </c>
      <c r="V281" s="111">
        <f t="shared" si="27"/>
        <v>0.55200000000000005</v>
      </c>
    </row>
    <row r="282" spans="1:22">
      <c r="A282">
        <v>105</v>
      </c>
      <c r="C282">
        <f>COUNTIF('WetLitterbags placem_collection'!$K$3:$K$222, E282)</f>
        <v>0</v>
      </c>
      <c r="D282" t="str">
        <f t="shared" si="24"/>
        <v>Exclude</v>
      </c>
      <c r="E282" t="s">
        <v>1189</v>
      </c>
      <c r="F282">
        <f>COUNTIF('WetLitterbags placem_collection'!$M$3:$M$222, H282)</f>
        <v>0</v>
      </c>
      <c r="G282" t="str">
        <f t="shared" si="28"/>
        <v>Exclude</v>
      </c>
      <c r="I282">
        <f>IFERROR(INDEX('Green_rooibos initial weight'!$C$5:$C$1749,MATCH(E282, 'Green_rooibos initial weight'!$A$5:$A$1749,0)),"")</f>
        <v>1.9339999999999999</v>
      </c>
      <c r="K282">
        <f t="shared" si="29"/>
        <v>1.9339999999999999</v>
      </c>
      <c r="M282">
        <f>IFERROR(INDEX('Both teabags AfterWet'!$D$1:$D$839,MATCH(E282,'Both teabags AfterWet'!$B$1:$B$839,0)),"")</f>
        <v>0.626</v>
      </c>
      <c r="O282">
        <v>0.39269999999999999</v>
      </c>
      <c r="Q282" s="202">
        <v>20.431034482760303</v>
      </c>
      <c r="R282" s="202"/>
      <c r="S282">
        <f t="shared" si="25"/>
        <v>0.31246732758620027</v>
      </c>
      <c r="U282" s="111">
        <f t="shared" si="26"/>
        <v>0.83843468066897608</v>
      </c>
      <c r="V282" s="111">
        <f t="shared" si="27"/>
        <v>0.55200000000000005</v>
      </c>
    </row>
    <row r="283" spans="1:22">
      <c r="A283">
        <v>105</v>
      </c>
      <c r="C283">
        <f>COUNTIF('WetLitterbags placem_collection'!$K$3:$K$222, E283)</f>
        <v>0</v>
      </c>
      <c r="D283" t="str">
        <f t="shared" si="24"/>
        <v>Exclude</v>
      </c>
      <c r="F283">
        <f>COUNTIF('WetLitterbags placem_collection'!$M$3:$M$222, H283)</f>
        <v>0</v>
      </c>
      <c r="G283" t="str">
        <f t="shared" si="28"/>
        <v>Exclude</v>
      </c>
      <c r="H283" t="s">
        <v>601</v>
      </c>
      <c r="I283">
        <f>IFERROR(INDEX('Green_rooibos initial weight'!$C$5:$C$1749,MATCH(H283, 'Green_rooibos initial weight'!$A$5:$A$1749,0)),"")</f>
        <v>2.194</v>
      </c>
      <c r="K283">
        <f t="shared" si="29"/>
        <v>2.194</v>
      </c>
      <c r="M283">
        <f>IFERROR(INDEX('Both teabags AfterWet'!$D$1:$D$839,MATCH(H283,'Both teabags AfterWet'!$B$1:$B$839,0)),"")</f>
        <v>1.8080000000000001</v>
      </c>
      <c r="O283">
        <v>1.5065999999999999</v>
      </c>
      <c r="Q283" s="202">
        <v>5.7625434674605209</v>
      </c>
      <c r="R283" s="202"/>
      <c r="S283">
        <f t="shared" si="25"/>
        <v>1.4197815201192396</v>
      </c>
      <c r="U283" s="111">
        <f t="shared" si="26"/>
        <v>0.35287989055640856</v>
      </c>
      <c r="V283" s="111">
        <f t="shared" si="27"/>
        <v>0.55200000000000005</v>
      </c>
    </row>
    <row r="284" spans="1:22">
      <c r="A284">
        <v>105</v>
      </c>
      <c r="C284">
        <f>COUNTIF('WetLitterbags placem_collection'!$K$3:$K$222, E284)</f>
        <v>0</v>
      </c>
      <c r="D284" t="str">
        <f t="shared" si="24"/>
        <v>Exclude</v>
      </c>
      <c r="F284">
        <f>COUNTIF('WetLitterbags placem_collection'!$M$3:$M$222, H284)</f>
        <v>1</v>
      </c>
      <c r="G284" t="str">
        <f t="shared" si="28"/>
        <v>Open</v>
      </c>
      <c r="H284" t="s">
        <v>593</v>
      </c>
      <c r="I284">
        <f>IFERROR(INDEX('Green_rooibos initial weight'!$C$5:$C$1749,MATCH(H284, 'Green_rooibos initial weight'!$A$5:$A$1749,0)),"")</f>
        <v>2.1920000000000002</v>
      </c>
      <c r="K284">
        <f t="shared" si="29"/>
        <v>2.1920000000000002</v>
      </c>
      <c r="M284">
        <f>IFERROR(INDEX('Both teabags AfterWet'!$D$1:$D$839,MATCH(H284,'Both teabags AfterWet'!$B$1:$B$839,0)),"")</f>
        <v>1.859</v>
      </c>
      <c r="O284">
        <v>1.5258</v>
      </c>
      <c r="Q284" s="202">
        <v>16.476991588322143</v>
      </c>
      <c r="R284" s="202"/>
      <c r="S284">
        <f t="shared" si="25"/>
        <v>1.2743940623453809</v>
      </c>
      <c r="U284" s="111">
        <f t="shared" si="26"/>
        <v>0.418615847470173</v>
      </c>
      <c r="V284" s="111">
        <f t="shared" si="27"/>
        <v>0.55200000000000005</v>
      </c>
    </row>
    <row r="285" spans="1:22">
      <c r="A285" s="1">
        <v>106</v>
      </c>
      <c r="B285" s="1"/>
      <c r="C285">
        <f>COUNTIF('WetLitterbags placem_collection'!$K$3:$K$222, E285)</f>
        <v>0</v>
      </c>
      <c r="D285" t="str">
        <f t="shared" si="24"/>
        <v>Exclude</v>
      </c>
      <c r="E285" s="200" t="s">
        <v>1312</v>
      </c>
      <c r="F285">
        <f>COUNTIF('WetLitterbags placem_collection'!$M$3:$M$222, H285)</f>
        <v>0</v>
      </c>
      <c r="G285" t="str">
        <f t="shared" si="28"/>
        <v>Exclude</v>
      </c>
      <c r="I285">
        <f>IFERROR(INDEX('Green_rooibos initial weight'!$C$5:$C$1749,MATCH(E285, 'Green_rooibos initial weight'!$A$5:$A$1749,0)),"")</f>
        <v>2.0089999999999999</v>
      </c>
      <c r="K285">
        <f t="shared" si="29"/>
        <v>2.0089999999999999</v>
      </c>
      <c r="M285">
        <f>IFERROR(INDEX('Both teabags AfterWet'!$D$1:$D$839,MATCH(E285,'Both teabags AfterWet'!$B$1:$B$839,0)),"")</f>
        <v>0.626</v>
      </c>
      <c r="O285" s="201">
        <v>0.40279999999999999</v>
      </c>
      <c r="P285" s="201"/>
      <c r="Q285" s="202">
        <v>15.46906187624684</v>
      </c>
      <c r="R285" s="202"/>
      <c r="S285">
        <f t="shared" si="25"/>
        <v>0.34049061876247771</v>
      </c>
      <c r="U285" s="111">
        <f t="shared" si="26"/>
        <v>0.83051736248756702</v>
      </c>
      <c r="V285" s="111">
        <f t="shared" si="27"/>
        <v>0.55200000000000005</v>
      </c>
    </row>
    <row r="286" spans="1:22">
      <c r="A286">
        <v>106</v>
      </c>
      <c r="C286">
        <f>COUNTIF('WetLitterbags placem_collection'!$K$3:$K$222, E286)</f>
        <v>0</v>
      </c>
      <c r="D286" t="str">
        <f t="shared" si="24"/>
        <v>Exclude</v>
      </c>
      <c r="E286" t="s">
        <v>1163</v>
      </c>
      <c r="F286">
        <f>COUNTIF('WetLitterbags placem_collection'!$M$3:$M$222, H286)</f>
        <v>0</v>
      </c>
      <c r="G286" t="str">
        <f t="shared" si="28"/>
        <v>Exclude</v>
      </c>
      <c r="I286">
        <f>IFERROR(INDEX('Green_rooibos initial weight'!$C$5:$C$1749,MATCH(E286, 'Green_rooibos initial weight'!$A$5:$A$1749,0)),"")</f>
        <v>1.998</v>
      </c>
      <c r="K286">
        <f t="shared" si="29"/>
        <v>1.998</v>
      </c>
      <c r="M286">
        <f>IFERROR(INDEX('Both teabags AfterWet'!$D$1:$D$839,MATCH(E286,'Both teabags AfterWet'!$B$1:$B$839,0)),"")</f>
        <v>0.64870000000000005</v>
      </c>
      <c r="O286">
        <v>0.4148</v>
      </c>
      <c r="Q286" s="202">
        <v>12.548449612403372</v>
      </c>
      <c r="R286" s="202"/>
      <c r="S286">
        <f t="shared" si="25"/>
        <v>0.3627490310077508</v>
      </c>
      <c r="U286" s="111">
        <f t="shared" si="26"/>
        <v>0.81844392842454916</v>
      </c>
      <c r="V286" s="111">
        <f t="shared" si="27"/>
        <v>0.55200000000000005</v>
      </c>
    </row>
    <row r="287" spans="1:22">
      <c r="A287">
        <v>106</v>
      </c>
      <c r="C287">
        <f>COUNTIF('WetLitterbags placem_collection'!$K$3:$K$222, E287)</f>
        <v>0</v>
      </c>
      <c r="D287" t="str">
        <f t="shared" si="24"/>
        <v>Exclude</v>
      </c>
      <c r="F287">
        <f>COUNTIF('WetLitterbags placem_collection'!$M$3:$M$222, H287)</f>
        <v>0</v>
      </c>
      <c r="G287" t="str">
        <f t="shared" si="28"/>
        <v>Exclude</v>
      </c>
      <c r="H287" t="s">
        <v>1108</v>
      </c>
      <c r="I287">
        <f>IFERROR(INDEX('Green_rooibos initial weight'!$C$5:$C$1749,MATCH(H287, 'Green_rooibos initial weight'!$A$5:$A$1749,0)),"")</f>
        <v>2.1989999999999998</v>
      </c>
      <c r="K287">
        <f t="shared" si="29"/>
        <v>2.1989999999999998</v>
      </c>
      <c r="M287">
        <f>IFERROR(INDEX('Both teabags AfterWet'!$D$1:$D$839,MATCH(H287,'Both teabags AfterWet'!$B$1:$B$839,0)),"")</f>
        <v>1.5922000000000001</v>
      </c>
      <c r="O287">
        <v>1.3362000000000001</v>
      </c>
      <c r="Q287" s="202">
        <v>7.2896281800392453</v>
      </c>
      <c r="R287" s="202"/>
      <c r="S287">
        <f t="shared" si="25"/>
        <v>1.2387959882583157</v>
      </c>
      <c r="U287" s="111">
        <f t="shared" si="26"/>
        <v>0.43665484845006097</v>
      </c>
      <c r="V287" s="111">
        <f t="shared" si="27"/>
        <v>0.55200000000000005</v>
      </c>
    </row>
    <row r="288" spans="1:22">
      <c r="A288">
        <v>106</v>
      </c>
      <c r="C288">
        <f>COUNTIF('WetLitterbags placem_collection'!$K$3:$K$222, E288)</f>
        <v>0</v>
      </c>
      <c r="D288" t="str">
        <f t="shared" si="24"/>
        <v>Exclude</v>
      </c>
      <c r="F288">
        <f>COUNTIF('WetLitterbags placem_collection'!$M$3:$M$222, H288)</f>
        <v>1</v>
      </c>
      <c r="G288" t="str">
        <f t="shared" si="28"/>
        <v>Open</v>
      </c>
      <c r="H288" t="s">
        <v>589</v>
      </c>
      <c r="I288">
        <f>IFERROR(INDEX('Green_rooibos initial weight'!$C$5:$C$1749,MATCH(H288, 'Green_rooibos initial weight'!$A$5:$A$1749,0)),"")</f>
        <v>2.222</v>
      </c>
      <c r="K288">
        <f t="shared" si="29"/>
        <v>2.222</v>
      </c>
      <c r="M288">
        <f>IFERROR(INDEX('Both teabags AfterWet'!$D$1:$D$839,MATCH(H288,'Both teabags AfterWet'!$B$1:$B$839,0)),"")</f>
        <v>1.7532000000000001</v>
      </c>
      <c r="O288">
        <v>1.4557</v>
      </c>
      <c r="Q288" s="202">
        <v>9.2346938775513898</v>
      </c>
      <c r="R288" s="202"/>
      <c r="S288">
        <f t="shared" si="25"/>
        <v>1.3212705612244844</v>
      </c>
      <c r="U288" s="111">
        <f t="shared" si="26"/>
        <v>0.40536878432741474</v>
      </c>
      <c r="V288" s="111">
        <f t="shared" si="27"/>
        <v>0.55200000000000005</v>
      </c>
    </row>
    <row r="289" spans="1:22">
      <c r="A289" s="1">
        <v>106</v>
      </c>
      <c r="B289" s="1"/>
      <c r="C289">
        <f>COUNTIF('WetLitterbags placem_collection'!$K$3:$K$222, E289)</f>
        <v>0</v>
      </c>
      <c r="D289" t="str">
        <f t="shared" si="24"/>
        <v>Exclude</v>
      </c>
      <c r="E289" s="1"/>
      <c r="F289">
        <f>COUNTIF('WetLitterbags placem_collection'!$M$3:$M$222, H289)</f>
        <v>1</v>
      </c>
      <c r="G289" t="str">
        <f t="shared" si="28"/>
        <v>Open</v>
      </c>
      <c r="H289" s="200" t="s">
        <v>551</v>
      </c>
      <c r="I289">
        <f>IFERROR(INDEX('Green_rooibos initial weight'!$C$5:$C$1749,MATCH(H289, 'Green_rooibos initial weight'!$A$5:$A$1749,0)),"")</f>
        <v>2.218</v>
      </c>
      <c r="K289">
        <f t="shared" si="29"/>
        <v>2.218</v>
      </c>
      <c r="M289">
        <f>IFERROR(INDEX('Both teabags AfterWet'!$D$1:$D$839,MATCH(H289,'Both teabags AfterWet'!$B$1:$B$839,0)),"")</f>
        <v>1.7769999999999999</v>
      </c>
      <c r="O289" s="201">
        <v>1.4161999999999999</v>
      </c>
      <c r="P289" s="201"/>
      <c r="Q289" s="202">
        <v>10.077145612343887</v>
      </c>
      <c r="R289" s="202"/>
      <c r="S289">
        <f t="shared" si="25"/>
        <v>1.2734874638379858</v>
      </c>
      <c r="U289" s="111">
        <f t="shared" si="26"/>
        <v>0.42583973677277465</v>
      </c>
      <c r="V289" s="111">
        <f t="shared" si="27"/>
        <v>0.55200000000000005</v>
      </c>
    </row>
    <row r="290" spans="1:22">
      <c r="A290" s="1">
        <v>106</v>
      </c>
      <c r="B290" s="1"/>
      <c r="C290">
        <f>COUNTIF('WetLitterbags placem_collection'!$K$3:$K$222, E290)</f>
        <v>0</v>
      </c>
      <c r="D290" t="str">
        <f t="shared" si="24"/>
        <v>Exclude</v>
      </c>
      <c r="E290" s="1"/>
      <c r="F290">
        <f>COUNTIF('WetLitterbags placem_collection'!$M$3:$M$222, H290)</f>
        <v>0</v>
      </c>
      <c r="G290" t="str">
        <f t="shared" si="28"/>
        <v>Exclude</v>
      </c>
      <c r="H290" s="200" t="s">
        <v>548</v>
      </c>
      <c r="I290">
        <f>IFERROR(INDEX('Green_rooibos initial weight'!$C$5:$C$1749,MATCH(H290, 'Green_rooibos initial weight'!$A$5:$A$1749,0)),"")</f>
        <v>2.2090000000000001</v>
      </c>
      <c r="K290">
        <f t="shared" si="29"/>
        <v>2.2090000000000001</v>
      </c>
      <c r="M290">
        <f>IFERROR(INDEX('Both teabags AfterWet'!$D$1:$D$839,MATCH(H290,'Both teabags AfterWet'!$B$1:$B$839,0)),"")</f>
        <v>1.7729999999999999</v>
      </c>
      <c r="O290" s="201">
        <v>1.4716</v>
      </c>
      <c r="P290" s="201"/>
      <c r="Q290" s="202">
        <v>5.062034739454969</v>
      </c>
      <c r="R290" s="202"/>
      <c r="S290">
        <f t="shared" si="25"/>
        <v>1.3971070967741808</v>
      </c>
      <c r="U290" s="111">
        <f t="shared" si="26"/>
        <v>0.36753866148746916</v>
      </c>
      <c r="V290" s="111">
        <f t="shared" si="27"/>
        <v>0.55200000000000005</v>
      </c>
    </row>
    <row r="291" spans="1:22">
      <c r="A291" s="1">
        <v>107</v>
      </c>
      <c r="B291" s="1"/>
      <c r="C291">
        <f>COUNTIF('WetLitterbags placem_collection'!$K$3:$K$222, E291)</f>
        <v>0</v>
      </c>
      <c r="D291" t="str">
        <f t="shared" si="24"/>
        <v>Exclude</v>
      </c>
      <c r="E291" s="1" t="s">
        <v>1374</v>
      </c>
      <c r="F291">
        <f>COUNTIF('WetLitterbags placem_collection'!$M$3:$M$222, H291)</f>
        <v>0</v>
      </c>
      <c r="G291" t="str">
        <f t="shared" si="28"/>
        <v>Exclude</v>
      </c>
      <c r="I291">
        <f>IFERROR(INDEX('Green_rooibos initial weight'!$C$5:$C$1749,MATCH(E291, 'Green_rooibos initial weight'!$A$5:$A$1749,0)),"")</f>
        <v>2.048</v>
      </c>
      <c r="K291">
        <f t="shared" si="29"/>
        <v>2.048</v>
      </c>
      <c r="M291">
        <f>IFERROR(INDEX('Both teabags AfterWet'!$D$1:$D$839,MATCH(E291,'Both teabags AfterWet'!$B$1:$B$839,0)),"")</f>
        <v>0.67630000000000001</v>
      </c>
      <c r="O291" s="1">
        <v>0.45179999999999998</v>
      </c>
      <c r="P291" s="1"/>
      <c r="Q291" s="202">
        <v>16.393442622950655</v>
      </c>
      <c r="R291" s="202"/>
      <c r="S291">
        <f t="shared" si="25"/>
        <v>0.37773442622950892</v>
      </c>
      <c r="U291" s="111">
        <f t="shared" si="26"/>
        <v>0.81555936219262259</v>
      </c>
      <c r="V291" s="111">
        <f t="shared" si="27"/>
        <v>0.55200000000000005</v>
      </c>
    </row>
    <row r="292" spans="1:22">
      <c r="A292" s="1">
        <v>107</v>
      </c>
      <c r="B292" s="1"/>
      <c r="C292">
        <f>COUNTIF('WetLitterbags placem_collection'!$K$3:$K$222, E292)</f>
        <v>0</v>
      </c>
      <c r="D292" t="str">
        <f t="shared" si="24"/>
        <v>Exclude</v>
      </c>
      <c r="E292" s="1"/>
      <c r="F292">
        <f>COUNTIF('WetLitterbags placem_collection'!$M$3:$M$222, H292)</f>
        <v>0</v>
      </c>
      <c r="G292" t="str">
        <f t="shared" si="28"/>
        <v>Exclude</v>
      </c>
      <c r="H292" s="1" t="s">
        <v>631</v>
      </c>
      <c r="I292">
        <f>IFERROR(INDEX('Green_rooibos initial weight'!$C$5:$C$1749,MATCH(H292, 'Green_rooibos initial weight'!$A$5:$A$1749,0)),"")</f>
        <v>2.2349999999999999</v>
      </c>
      <c r="K292">
        <f t="shared" si="29"/>
        <v>2.2349999999999999</v>
      </c>
      <c r="M292">
        <f>IFERROR(INDEX('Both teabags AfterWet'!$D$1:$D$839,MATCH(H292,'Both teabags AfterWet'!$B$1:$B$839,0)),"")</f>
        <v>1.5944</v>
      </c>
      <c r="O292" s="1">
        <v>1.3418000000000001</v>
      </c>
      <c r="P292" s="1"/>
      <c r="Q292" s="202">
        <v>5.2605210420842559</v>
      </c>
      <c r="R292" s="202"/>
      <c r="S292">
        <f t="shared" si="25"/>
        <v>1.2712143286573137</v>
      </c>
      <c r="U292" s="111">
        <f t="shared" si="26"/>
        <v>0.43122401402357324</v>
      </c>
      <c r="V292" s="111">
        <f t="shared" si="27"/>
        <v>0.55200000000000005</v>
      </c>
    </row>
    <row r="293" spans="1:22">
      <c r="A293" s="1">
        <v>107</v>
      </c>
      <c r="B293" s="1"/>
      <c r="C293">
        <f>COUNTIF('WetLitterbags placem_collection'!$K$3:$K$222, E293)</f>
        <v>0</v>
      </c>
      <c r="D293" t="str">
        <f t="shared" si="24"/>
        <v>Exclude</v>
      </c>
      <c r="E293" s="1"/>
      <c r="F293">
        <f>COUNTIF('WetLitterbags placem_collection'!$M$3:$M$222, H293)</f>
        <v>1</v>
      </c>
      <c r="G293" t="str">
        <f t="shared" si="28"/>
        <v>Open</v>
      </c>
      <c r="H293" s="1" t="s">
        <v>567</v>
      </c>
      <c r="I293">
        <f>IFERROR(INDEX('Green_rooibos initial weight'!$C$5:$C$1749,MATCH(H293, 'Green_rooibos initial weight'!$A$5:$A$1749,0)),"")</f>
        <v>2.16</v>
      </c>
      <c r="K293">
        <f t="shared" si="29"/>
        <v>2.16</v>
      </c>
      <c r="M293">
        <f>IFERROR(INDEX('Both teabags AfterWet'!$D$1:$D$839,MATCH(H293,'Both teabags AfterWet'!$B$1:$B$839,0)),"")</f>
        <v>1.706</v>
      </c>
      <c r="O293" s="1">
        <v>1.4400999999999999</v>
      </c>
      <c r="P293" s="1"/>
      <c r="Q293" s="202">
        <v>6.0532687651327608</v>
      </c>
      <c r="R293" s="202"/>
      <c r="S293">
        <f t="shared" si="25"/>
        <v>1.3529268765133231</v>
      </c>
      <c r="U293" s="111">
        <f t="shared" si="26"/>
        <v>0.37364496457716523</v>
      </c>
      <c r="V293" s="111">
        <f t="shared" si="27"/>
        <v>0.55200000000000005</v>
      </c>
    </row>
    <row r="294" spans="1:22">
      <c r="A294" s="1">
        <v>108</v>
      </c>
      <c r="B294" s="1"/>
      <c r="C294">
        <f>COUNTIF('WetLitterbags placem_collection'!$K$3:$K$222, E294)</f>
        <v>0</v>
      </c>
      <c r="D294" t="str">
        <f t="shared" si="24"/>
        <v>Exclude</v>
      </c>
      <c r="E294" s="200" t="s">
        <v>1205</v>
      </c>
      <c r="F294">
        <f>COUNTIF('WetLitterbags placem_collection'!$M$3:$M$222, H294)</f>
        <v>0</v>
      </c>
      <c r="G294" t="str">
        <f t="shared" si="28"/>
        <v>Exclude</v>
      </c>
      <c r="I294">
        <f>IFERROR(INDEX('Green_rooibos initial weight'!$C$5:$C$1749,MATCH(E294, 'Green_rooibos initial weight'!$A$5:$A$1749,0)),"")</f>
        <v>2.0459999999999998</v>
      </c>
      <c r="K294">
        <f t="shared" si="29"/>
        <v>2.0459999999999998</v>
      </c>
      <c r="M294">
        <f>IFERROR(INDEX('Both teabags AfterWet'!$D$1:$D$839,MATCH(E294,'Both teabags AfterWet'!$B$1:$B$839,0)),"")</f>
        <v>0.57699999999999996</v>
      </c>
      <c r="O294" s="1">
        <v>0.3609</v>
      </c>
      <c r="P294" s="1"/>
      <c r="Q294" s="202">
        <v>13.078070611635859</v>
      </c>
      <c r="R294" s="202"/>
      <c r="S294">
        <f t="shared" si="25"/>
        <v>0.31370124316260617</v>
      </c>
      <c r="U294" s="111">
        <f t="shared" si="26"/>
        <v>0.84667583423137527</v>
      </c>
      <c r="V294" s="111">
        <f t="shared" si="27"/>
        <v>0.55200000000000005</v>
      </c>
    </row>
    <row r="295" spans="1:22">
      <c r="A295" s="1">
        <v>108</v>
      </c>
      <c r="B295" s="1"/>
      <c r="C295">
        <f>COUNTIF('WetLitterbags placem_collection'!$K$3:$K$222, E295)</f>
        <v>0</v>
      </c>
      <c r="D295" t="str">
        <f t="shared" si="24"/>
        <v>Exclude</v>
      </c>
      <c r="E295" s="1"/>
      <c r="F295">
        <f>COUNTIF('WetLitterbags placem_collection'!$M$3:$M$222, H295)</f>
        <v>0</v>
      </c>
      <c r="G295" t="str">
        <f t="shared" si="28"/>
        <v>Exclude</v>
      </c>
      <c r="H295" s="200" t="s">
        <v>632</v>
      </c>
      <c r="I295">
        <f>IFERROR(INDEX('Green_rooibos initial weight'!$C$5:$C$1749,MATCH(H295, 'Green_rooibos initial weight'!$A$5:$A$1749,0)),"")</f>
        <v>2.161</v>
      </c>
      <c r="K295">
        <f t="shared" si="29"/>
        <v>2.161</v>
      </c>
      <c r="M295">
        <f>IFERROR(INDEX('Both teabags AfterWet'!$D$1:$D$839,MATCH(H295,'Both teabags AfterWet'!$B$1:$B$839,0)),"")</f>
        <v>1.6739999999999999</v>
      </c>
      <c r="O295" s="1">
        <v>1.3947000000000001</v>
      </c>
      <c r="P295" s="1"/>
      <c r="Q295" s="202">
        <v>5.6567593480338392</v>
      </c>
      <c r="R295" s="202"/>
      <c r="S295">
        <f t="shared" si="25"/>
        <v>1.315805177372972</v>
      </c>
      <c r="U295" s="111">
        <f t="shared" si="26"/>
        <v>0.39111282861037855</v>
      </c>
      <c r="V295" s="111">
        <f t="shared" si="27"/>
        <v>0.55200000000000005</v>
      </c>
    </row>
    <row r="296" spans="1:22">
      <c r="A296" s="1">
        <v>108</v>
      </c>
      <c r="B296" s="1"/>
      <c r="C296">
        <f>COUNTIF('WetLitterbags placem_collection'!$K$3:$K$222, E296)</f>
        <v>0</v>
      </c>
      <c r="D296" t="str">
        <f t="shared" si="24"/>
        <v>Exclude</v>
      </c>
      <c r="E296" s="1"/>
      <c r="F296">
        <f>COUNTIF('WetLitterbags placem_collection'!$M$3:$M$222, H296)</f>
        <v>1</v>
      </c>
      <c r="G296" t="str">
        <f t="shared" si="28"/>
        <v>Open</v>
      </c>
      <c r="H296" s="200" t="s">
        <v>1133</v>
      </c>
      <c r="I296">
        <f>IFERROR(INDEX('Green_rooibos initial weight'!$C$5:$C$1749,MATCH(H296, 'Green_rooibos initial weight'!$A$5:$A$1749,0)),"")</f>
        <v>2.23</v>
      </c>
      <c r="K296">
        <f t="shared" si="29"/>
        <v>2.23</v>
      </c>
      <c r="M296">
        <f>IFERROR(INDEX('Both teabags AfterWet'!$D$1:$D$839,MATCH(H296,'Both teabags AfterWet'!$B$1:$B$839,0)),"")</f>
        <v>1.536</v>
      </c>
      <c r="O296" s="1">
        <v>1.2354000000000001</v>
      </c>
      <c r="P296" s="1"/>
      <c r="Q296" s="202">
        <v>8.2171314741042973</v>
      </c>
      <c r="R296" s="202"/>
      <c r="S296">
        <f t="shared" si="25"/>
        <v>1.1338855577689155</v>
      </c>
      <c r="U296" s="111">
        <f t="shared" si="26"/>
        <v>0.49153114001393927</v>
      </c>
      <c r="V296" s="111">
        <f t="shared" si="27"/>
        <v>0.55200000000000005</v>
      </c>
    </row>
    <row r="297" spans="1:22">
      <c r="A297" s="199">
        <v>110</v>
      </c>
      <c r="B297" s="199"/>
      <c r="C297">
        <f>COUNTIF('WetLitterbags placem_collection'!$K$3:$K$222, E297)</f>
        <v>0</v>
      </c>
      <c r="D297" t="str">
        <f t="shared" si="24"/>
        <v>Exclude</v>
      </c>
      <c r="E297" t="s">
        <v>1168</v>
      </c>
      <c r="F297">
        <f>COUNTIF('WetLitterbags placem_collection'!$M$3:$M$222, H297)</f>
        <v>0</v>
      </c>
      <c r="G297" t="str">
        <f t="shared" si="28"/>
        <v>Exclude</v>
      </c>
      <c r="I297">
        <f>IFERROR(INDEX('Green_rooibos initial weight'!$C$5:$C$1749,MATCH(E297, 'Green_rooibos initial weight'!$A$5:$A$1749,0)),"")</f>
        <v>2.0979999999999999</v>
      </c>
      <c r="K297">
        <f t="shared" si="29"/>
        <v>2.0979999999999999</v>
      </c>
      <c r="M297">
        <f>IFERROR(INDEX('Both teabags AfterWet'!$D$1:$D$839,MATCH(E297,'Both teabags AfterWet'!$B$1:$B$839,0)),"")</f>
        <v>0.56669999999999998</v>
      </c>
      <c r="O297">
        <v>0.41610000000000003</v>
      </c>
      <c r="Q297" s="202">
        <v>13.300248138958004</v>
      </c>
      <c r="R297" s="202"/>
      <c r="S297">
        <f t="shared" si="25"/>
        <v>0.36075766749379579</v>
      </c>
      <c r="U297" s="111">
        <f t="shared" si="26"/>
        <v>0.82804686964070739</v>
      </c>
      <c r="V297" s="111">
        <f t="shared" si="27"/>
        <v>0.55200000000000005</v>
      </c>
    </row>
    <row r="298" spans="1:22">
      <c r="A298" s="199">
        <v>110</v>
      </c>
      <c r="B298" s="199"/>
      <c r="C298">
        <f>COUNTIF('WetLitterbags placem_collection'!$K$3:$K$222, E298)</f>
        <v>0</v>
      </c>
      <c r="D298" t="str">
        <f t="shared" si="24"/>
        <v>Exclude</v>
      </c>
      <c r="E298" s="199"/>
      <c r="F298">
        <f>COUNTIF('WetLitterbags placem_collection'!$M$3:$M$222, H298)</f>
        <v>1</v>
      </c>
      <c r="G298" t="str">
        <f t="shared" si="28"/>
        <v>Open</v>
      </c>
      <c r="H298" t="s">
        <v>679</v>
      </c>
      <c r="I298">
        <f>IFERROR(INDEX('Green_rooibos initial weight'!$C$5:$C$1749,MATCH(H298, 'Green_rooibos initial weight'!$A$5:$A$1749,0)),"")</f>
        <v>2.226</v>
      </c>
      <c r="K298">
        <f t="shared" si="29"/>
        <v>2.226</v>
      </c>
      <c r="M298">
        <f>IFERROR(INDEX('Both teabags AfterWet'!$D$1:$D$839,MATCH(H298,'Both teabags AfterWet'!$B$1:$B$839,0)),"")</f>
        <v>1.5465</v>
      </c>
      <c r="O298">
        <v>1.347</v>
      </c>
      <c r="Q298" s="202">
        <v>7.3158914728682047</v>
      </c>
      <c r="R298" s="202"/>
      <c r="S298">
        <f t="shared" si="25"/>
        <v>1.2484549418604654</v>
      </c>
      <c r="U298" s="111">
        <f t="shared" si="26"/>
        <v>0.43914872333312427</v>
      </c>
      <c r="V298" s="111">
        <f t="shared" si="27"/>
        <v>0.55200000000000005</v>
      </c>
    </row>
    <row r="299" spans="1:22">
      <c r="A299" s="1">
        <v>110</v>
      </c>
      <c r="B299" s="1"/>
      <c r="C299">
        <f>COUNTIF('WetLitterbags placem_collection'!$K$3:$K$222, E299)</f>
        <v>0</v>
      </c>
      <c r="D299" t="str">
        <f t="shared" si="24"/>
        <v>Exclude</v>
      </c>
      <c r="E299" s="1"/>
      <c r="F299">
        <f>COUNTIF('WetLitterbags placem_collection'!$M$3:$M$222, H299)</f>
        <v>0</v>
      </c>
      <c r="G299" t="str">
        <f t="shared" si="28"/>
        <v>Exclude</v>
      </c>
      <c r="H299" s="200" t="s">
        <v>2532</v>
      </c>
      <c r="I299" t="str">
        <f>IFERROR(INDEX('Green_rooibos initial weight'!$C$5:$C$1749,MATCH(H299, 'Green_rooibos initial weight'!$A$5:$A$1749,0)),"")</f>
        <v/>
      </c>
      <c r="K299" t="str">
        <f t="shared" si="29"/>
        <v/>
      </c>
      <c r="M299">
        <f>IFERROR(INDEX('Both teabags AfterWet'!$D$1:$D$839,MATCH(H299,'Both teabags AfterWet'!$B$1:$B$839,0)),"")</f>
        <v>1.4870000000000001</v>
      </c>
      <c r="O299" s="1">
        <v>1.2992999999999999</v>
      </c>
      <c r="P299" s="1"/>
      <c r="Q299" s="202">
        <v>4.8934108527127869</v>
      </c>
      <c r="R299" s="202"/>
      <c r="S299">
        <f t="shared" si="25"/>
        <v>1.2357199127907026</v>
      </c>
      <c r="U299" s="111" t="e">
        <f t="shared" si="26"/>
        <v>#VALUE!</v>
      </c>
      <c r="V299" s="111">
        <f t="shared" si="27"/>
        <v>0.55200000000000005</v>
      </c>
    </row>
    <row r="300" spans="1:22">
      <c r="A300" s="1">
        <v>111</v>
      </c>
      <c r="B300" s="1"/>
      <c r="C300">
        <f>COUNTIF('WetLitterbags placem_collection'!$K$3:$K$222, E300)</f>
        <v>0</v>
      </c>
      <c r="D300" t="str">
        <f t="shared" si="24"/>
        <v>Exclude</v>
      </c>
      <c r="E300" s="1" t="s">
        <v>1355</v>
      </c>
      <c r="F300">
        <f>COUNTIF('WetLitterbags placem_collection'!$M$3:$M$222, H300)</f>
        <v>0</v>
      </c>
      <c r="G300" t="str">
        <f t="shared" si="28"/>
        <v>Exclude</v>
      </c>
      <c r="I300">
        <f>IFERROR(INDEX('Green_rooibos initial weight'!$C$5:$C$1749,MATCH(E300, 'Green_rooibos initial weight'!$A$5:$A$1749,0)),"")</f>
        <v>2.0190000000000001</v>
      </c>
      <c r="K300">
        <f t="shared" si="29"/>
        <v>2.0190000000000001</v>
      </c>
      <c r="M300">
        <f>IFERROR(INDEX('Both teabags AfterWet'!$D$1:$D$839,MATCH(E300,'Both teabags AfterWet'!$B$1:$B$839,0)),"")</f>
        <v>0.621</v>
      </c>
      <c r="O300" s="1">
        <v>0.41639999999999999</v>
      </c>
      <c r="P300" s="1"/>
      <c r="Q300" s="202">
        <v>13.185185185184883</v>
      </c>
      <c r="R300" s="202"/>
      <c r="S300">
        <f t="shared" si="25"/>
        <v>0.36149688888889014</v>
      </c>
      <c r="U300" s="111">
        <f t="shared" si="26"/>
        <v>0.82095250674151066</v>
      </c>
      <c r="V300" s="111">
        <f t="shared" si="27"/>
        <v>0.55200000000000005</v>
      </c>
    </row>
    <row r="301" spans="1:22">
      <c r="A301" s="1">
        <v>111</v>
      </c>
      <c r="B301" s="1"/>
      <c r="C301">
        <f>COUNTIF('WetLitterbags placem_collection'!$K$3:$K$222, E301)</f>
        <v>0</v>
      </c>
      <c r="D301" t="str">
        <f t="shared" si="24"/>
        <v>Exclude</v>
      </c>
      <c r="E301" s="1"/>
      <c r="F301">
        <f>COUNTIF('WetLitterbags placem_collection'!$M$3:$M$222, H301)</f>
        <v>0</v>
      </c>
      <c r="G301" t="str">
        <f t="shared" si="28"/>
        <v>Exclude</v>
      </c>
      <c r="H301" s="1" t="s">
        <v>654</v>
      </c>
      <c r="I301">
        <f>IFERROR(INDEX('Green_rooibos initial weight'!$C$5:$C$1749,MATCH(H301, 'Green_rooibos initial weight'!$A$5:$A$1749,0)),"")</f>
        <v>2.222</v>
      </c>
      <c r="K301">
        <f t="shared" si="29"/>
        <v>2.222</v>
      </c>
      <c r="M301">
        <f>IFERROR(INDEX('Both teabags AfterWet'!$D$1:$D$839,MATCH(H301,'Both teabags AfterWet'!$B$1:$B$839,0)),"")</f>
        <v>1.609</v>
      </c>
      <c r="O301">
        <v>1.3611</v>
      </c>
      <c r="Q301" s="202">
        <v>6.2961141170683206</v>
      </c>
      <c r="R301" s="202"/>
      <c r="S301">
        <f t="shared" si="25"/>
        <v>1.2754035907525831</v>
      </c>
      <c r="U301" s="111">
        <f t="shared" si="26"/>
        <v>0.42601098525986358</v>
      </c>
      <c r="V301" s="111">
        <f t="shared" si="27"/>
        <v>0.55200000000000005</v>
      </c>
    </row>
    <row r="302" spans="1:22">
      <c r="A302" s="1">
        <v>111</v>
      </c>
      <c r="B302" s="1"/>
      <c r="C302">
        <f>COUNTIF('WetLitterbags placem_collection'!$K$3:$K$222, E302)</f>
        <v>0</v>
      </c>
      <c r="D302" t="str">
        <f t="shared" si="24"/>
        <v>Exclude</v>
      </c>
      <c r="E302" s="1"/>
      <c r="F302">
        <f>COUNTIF('WetLitterbags placem_collection'!$M$3:$M$222, H302)</f>
        <v>1</v>
      </c>
      <c r="G302" t="str">
        <f t="shared" si="28"/>
        <v>Open</v>
      </c>
      <c r="H302" s="1" t="s">
        <v>636</v>
      </c>
      <c r="I302">
        <f>IFERROR(INDEX('Green_rooibos initial weight'!$C$5:$C$1749,MATCH(H302, 'Green_rooibos initial weight'!$A$5:$A$1749,0)),"")</f>
        <v>2.198</v>
      </c>
      <c r="K302">
        <f t="shared" si="29"/>
        <v>2.198</v>
      </c>
      <c r="M302">
        <f>IFERROR(INDEX('Both teabags AfterWet'!$D$1:$D$839,MATCH(H302,'Both teabags AfterWet'!$B$1:$B$839,0)),"")</f>
        <v>1.673</v>
      </c>
      <c r="O302" s="1">
        <v>1.4012</v>
      </c>
      <c r="P302" s="1"/>
      <c r="Q302" s="202">
        <v>8.7623762376235934</v>
      </c>
      <c r="R302" s="202"/>
      <c r="S302">
        <f t="shared" si="25"/>
        <v>1.2784215841584181</v>
      </c>
      <c r="U302" s="111">
        <f t="shared" si="26"/>
        <v>0.41837052586059231</v>
      </c>
      <c r="V302" s="111">
        <f t="shared" si="27"/>
        <v>0.55200000000000005</v>
      </c>
    </row>
    <row r="303" spans="1:22">
      <c r="A303">
        <v>112</v>
      </c>
      <c r="C303">
        <f>COUNTIF('WetLitterbags placem_collection'!$K$3:$K$222, E303)</f>
        <v>0</v>
      </c>
      <c r="D303" t="str">
        <f t="shared" si="24"/>
        <v>Exclude</v>
      </c>
      <c r="E303" t="s">
        <v>1198</v>
      </c>
      <c r="F303">
        <f>COUNTIF('WetLitterbags placem_collection'!$M$3:$M$222, H303)</f>
        <v>0</v>
      </c>
      <c r="G303" t="str">
        <f t="shared" si="28"/>
        <v>Exclude</v>
      </c>
      <c r="I303">
        <f>IFERROR(INDEX('Green_rooibos initial weight'!$C$5:$C$1749,MATCH(E303, 'Green_rooibos initial weight'!$A$5:$A$1749,0)),"")</f>
        <v>2.0630000000000002</v>
      </c>
      <c r="K303">
        <f t="shared" si="29"/>
        <v>2.0630000000000002</v>
      </c>
      <c r="M303">
        <f>IFERROR(INDEX('Both teabags AfterWet'!$D$1:$D$839,MATCH(E303,'Both teabags AfterWet'!$B$1:$B$839,0)),"")</f>
        <v>0.69799999999999995</v>
      </c>
      <c r="O303">
        <v>0.48280000000000001</v>
      </c>
      <c r="Q303" s="202">
        <v>13.745704467352656</v>
      </c>
      <c r="R303" s="202"/>
      <c r="S303">
        <f t="shared" si="25"/>
        <v>0.41643573883162138</v>
      </c>
      <c r="U303" s="111">
        <f t="shared" si="26"/>
        <v>0.79814069857895231</v>
      </c>
      <c r="V303" s="111">
        <f t="shared" si="27"/>
        <v>0.55200000000000005</v>
      </c>
    </row>
    <row r="304" spans="1:22">
      <c r="A304">
        <v>112</v>
      </c>
      <c r="C304">
        <f>COUNTIF('WetLitterbags placem_collection'!$K$3:$K$222, E304)</f>
        <v>0</v>
      </c>
      <c r="D304" t="str">
        <f t="shared" si="24"/>
        <v>Exclude</v>
      </c>
      <c r="F304">
        <f>COUNTIF('WetLitterbags placem_collection'!$M$3:$M$222, H304)</f>
        <v>1</v>
      </c>
      <c r="G304" t="str">
        <f t="shared" si="28"/>
        <v>Open</v>
      </c>
      <c r="H304" t="s">
        <v>1100</v>
      </c>
      <c r="I304">
        <f>IFERROR(INDEX('Green_rooibos initial weight'!$C$5:$C$1749,MATCH(H304, 'Green_rooibos initial weight'!$A$5:$A$1749,0)),"")</f>
        <v>2.2010000000000001</v>
      </c>
      <c r="K304">
        <f t="shared" si="29"/>
        <v>2.2010000000000001</v>
      </c>
      <c r="M304">
        <f>IFERROR(INDEX('Both teabags AfterWet'!$D$1:$D$839,MATCH(H304,'Both teabags AfterWet'!$B$1:$B$839,0)),"")</f>
        <v>1.6910000000000001</v>
      </c>
      <c r="O304">
        <v>1.4342999999999999</v>
      </c>
      <c r="Q304" s="202">
        <v>6.9995105237407165</v>
      </c>
      <c r="R304" s="202"/>
      <c r="S304">
        <f t="shared" si="25"/>
        <v>1.3339060205579869</v>
      </c>
      <c r="U304" s="111">
        <f t="shared" si="26"/>
        <v>0.39395455676602142</v>
      </c>
      <c r="V304" s="111">
        <f t="shared" si="27"/>
        <v>0.55200000000000005</v>
      </c>
    </row>
    <row r="305" spans="1:22">
      <c r="A305">
        <v>112</v>
      </c>
      <c r="C305">
        <f>COUNTIF('WetLitterbags placem_collection'!$K$3:$K$222, E305)</f>
        <v>0</v>
      </c>
      <c r="D305" t="str">
        <f t="shared" si="24"/>
        <v>Exclude</v>
      </c>
      <c r="F305">
        <f>COUNTIF('WetLitterbags placem_collection'!$M$3:$M$222, H305)</f>
        <v>0</v>
      </c>
      <c r="G305" t="str">
        <f t="shared" si="28"/>
        <v>Exclude</v>
      </c>
      <c r="H305" t="s">
        <v>611</v>
      </c>
      <c r="I305">
        <f>IFERROR(INDEX('Green_rooibos initial weight'!$C$5:$C$1749,MATCH(H305, 'Green_rooibos initial weight'!$A$5:$A$1749,0)),"")</f>
        <v>2.1659999999999999</v>
      </c>
      <c r="K305">
        <f t="shared" si="29"/>
        <v>2.1659999999999999</v>
      </c>
      <c r="M305">
        <f>IFERROR(INDEX('Both teabags AfterWet'!$D$1:$D$839,MATCH(H305,'Both teabags AfterWet'!$B$1:$B$839,0)),"")</f>
        <v>1.627</v>
      </c>
      <c r="O305">
        <v>1.3818999999999999</v>
      </c>
      <c r="Q305" s="202">
        <v>-32.31143552311373</v>
      </c>
      <c r="R305" s="202"/>
      <c r="S305">
        <f t="shared" si="25"/>
        <v>1.8284117274939085</v>
      </c>
      <c r="U305" s="111">
        <f t="shared" si="26"/>
        <v>0.15585792821149191</v>
      </c>
      <c r="V305" s="111">
        <f t="shared" si="27"/>
        <v>0.55200000000000005</v>
      </c>
    </row>
    <row r="306" spans="1:22">
      <c r="A306" s="1">
        <v>113</v>
      </c>
      <c r="B306" s="1"/>
      <c r="C306">
        <f>COUNTIF('WetLitterbags placem_collection'!$K$3:$K$222, E306)</f>
        <v>0</v>
      </c>
      <c r="D306" t="str">
        <f t="shared" si="24"/>
        <v>Exclude</v>
      </c>
      <c r="E306" s="1" t="s">
        <v>1281</v>
      </c>
      <c r="F306">
        <f>COUNTIF('WetLitterbags placem_collection'!$M$3:$M$222, H306)</f>
        <v>0</v>
      </c>
      <c r="G306" t="str">
        <f t="shared" si="28"/>
        <v>Exclude</v>
      </c>
      <c r="I306">
        <f>IFERROR(INDEX('Green_rooibos initial weight'!$C$5:$C$1749,MATCH(E306, 'Green_rooibos initial weight'!$A$5:$A$1749,0)),"")</f>
        <v>2.0550000000000002</v>
      </c>
      <c r="K306">
        <f t="shared" si="29"/>
        <v>2.0550000000000002</v>
      </c>
      <c r="M306">
        <f>IFERROR(INDEX('Both teabags AfterWet'!$D$1:$D$839,MATCH(E306,'Both teabags AfterWet'!$B$1:$B$839,0)),"")</f>
        <v>0.70799999999999996</v>
      </c>
      <c r="O306" s="1">
        <v>0.50229999999999997</v>
      </c>
      <c r="P306" s="1"/>
      <c r="Q306" s="202">
        <v>20.028887818970457</v>
      </c>
      <c r="R306" s="202"/>
      <c r="S306">
        <f t="shared" si="25"/>
        <v>0.40169489648531137</v>
      </c>
      <c r="U306" s="111">
        <f t="shared" si="26"/>
        <v>0.80452803090739111</v>
      </c>
      <c r="V306" s="111">
        <f t="shared" si="27"/>
        <v>0.55200000000000005</v>
      </c>
    </row>
    <row r="307" spans="1:22">
      <c r="A307" s="1">
        <v>113</v>
      </c>
      <c r="B307" s="1"/>
      <c r="C307">
        <f>COUNTIF('WetLitterbags placem_collection'!$K$3:$K$222, E307)</f>
        <v>0</v>
      </c>
      <c r="D307" t="str">
        <f t="shared" si="24"/>
        <v>Exclude</v>
      </c>
      <c r="E307" s="1"/>
      <c r="F307">
        <f>COUNTIF('WetLitterbags placem_collection'!$M$3:$M$222, H307)</f>
        <v>1</v>
      </c>
      <c r="G307" t="str">
        <f t="shared" si="28"/>
        <v>Open</v>
      </c>
      <c r="H307" s="1" t="s">
        <v>713</v>
      </c>
      <c r="I307">
        <f>IFERROR(INDEX('Green_rooibos initial weight'!$C$5:$C$1749,MATCH(H307, 'Green_rooibos initial weight'!$A$5:$A$1749,0)),"")</f>
        <v>2.202</v>
      </c>
      <c r="K307">
        <f t="shared" si="29"/>
        <v>2.202</v>
      </c>
      <c r="M307">
        <f>IFERROR(INDEX('Both teabags AfterWet'!$D$1:$D$839,MATCH(H307,'Both teabags AfterWet'!$B$1:$B$839,0)),"")</f>
        <v>1.768</v>
      </c>
      <c r="O307" s="1">
        <v>1.3206</v>
      </c>
      <c r="P307" s="1"/>
      <c r="Q307" s="202">
        <v>90.530490827962367</v>
      </c>
      <c r="R307" s="202"/>
      <c r="S307">
        <f t="shared" si="25"/>
        <v>0.12505433812592903</v>
      </c>
      <c r="U307" s="111">
        <f t="shared" si="26"/>
        <v>0.94320874744508221</v>
      </c>
      <c r="V307" s="111">
        <f t="shared" si="27"/>
        <v>0.55200000000000005</v>
      </c>
    </row>
    <row r="308" spans="1:22">
      <c r="A308" s="1">
        <v>113</v>
      </c>
      <c r="B308" s="1"/>
      <c r="C308">
        <f>COUNTIF('WetLitterbags placem_collection'!$K$3:$K$222, E308)</f>
        <v>0</v>
      </c>
      <c r="D308" t="str">
        <f t="shared" si="24"/>
        <v>Exclude</v>
      </c>
      <c r="E308" s="1"/>
      <c r="F308">
        <f>COUNTIF('WetLitterbags placem_collection'!$M$3:$M$222, H308)</f>
        <v>0</v>
      </c>
      <c r="G308" t="str">
        <f t="shared" si="28"/>
        <v>Exclude</v>
      </c>
      <c r="H308" s="1" t="s">
        <v>563</v>
      </c>
      <c r="I308">
        <f>IFERROR(INDEX('Green_rooibos initial weight'!$C$5:$C$1749,MATCH(H308, 'Green_rooibos initial weight'!$A$5:$A$1749,0)),"")</f>
        <v>2.1259999999999999</v>
      </c>
      <c r="K308">
        <f t="shared" si="29"/>
        <v>2.1259999999999999</v>
      </c>
      <c r="M308">
        <f>IFERROR(INDEX('Both teabags AfterWet'!$D$1:$D$839,MATCH(H308,'Both teabags AfterWet'!$B$1:$B$839,0)),"")</f>
        <v>1.421</v>
      </c>
      <c r="O308" s="1">
        <v>1.1912</v>
      </c>
      <c r="P308" s="1"/>
      <c r="Q308" s="202">
        <v>12.371134020618721</v>
      </c>
      <c r="R308" s="202"/>
      <c r="S308">
        <f t="shared" si="25"/>
        <v>1.0438350515463899</v>
      </c>
      <c r="U308" s="111">
        <f t="shared" si="26"/>
        <v>0.50901455712775645</v>
      </c>
      <c r="V308" s="111">
        <f t="shared" si="27"/>
        <v>0.55200000000000005</v>
      </c>
    </row>
    <row r="309" spans="1:22">
      <c r="A309" s="1">
        <v>114</v>
      </c>
      <c r="B309" s="1"/>
      <c r="C309">
        <f>COUNTIF('WetLitterbags placem_collection'!$K$3:$K$222, E309)</f>
        <v>0</v>
      </c>
      <c r="D309" t="str">
        <f t="shared" si="24"/>
        <v>Exclude</v>
      </c>
      <c r="E309" s="200" t="s">
        <v>1161</v>
      </c>
      <c r="F309">
        <f>COUNTIF('WetLitterbags placem_collection'!$M$3:$M$222, H309)</f>
        <v>0</v>
      </c>
      <c r="G309" t="str">
        <f t="shared" si="28"/>
        <v>Exclude</v>
      </c>
      <c r="I309">
        <f>IFERROR(INDEX('Green_rooibos initial weight'!$C$5:$C$1749,MATCH(E309, 'Green_rooibos initial weight'!$A$5:$A$1749,0)),"")</f>
        <v>1.9830000000000001</v>
      </c>
      <c r="K309">
        <f t="shared" si="29"/>
        <v>1.9830000000000001</v>
      </c>
      <c r="M309">
        <f>IFERROR(INDEX('Both teabags AfterWet'!$D$1:$D$839,MATCH(E309,'Both teabags AfterWet'!$B$1:$B$839,0)),"")</f>
        <v>0.65700000000000003</v>
      </c>
      <c r="O309" s="201">
        <v>0.4541</v>
      </c>
      <c r="P309" s="201"/>
      <c r="Q309" s="202">
        <v>20.433734939759127</v>
      </c>
      <c r="R309" s="202"/>
      <c r="S309">
        <f t="shared" si="25"/>
        <v>0.36131040963855382</v>
      </c>
      <c r="U309" s="111">
        <f t="shared" si="26"/>
        <v>0.81779606170521746</v>
      </c>
      <c r="V309" s="111">
        <f t="shared" si="27"/>
        <v>0.55200000000000005</v>
      </c>
    </row>
    <row r="310" spans="1:22">
      <c r="A310" s="1">
        <v>114</v>
      </c>
      <c r="B310" s="1"/>
      <c r="C310">
        <f>COUNTIF('WetLitterbags placem_collection'!$K$3:$K$222, E310)</f>
        <v>0</v>
      </c>
      <c r="D310" t="str">
        <f t="shared" si="24"/>
        <v>Exclude</v>
      </c>
      <c r="E310" s="1"/>
      <c r="F310">
        <f>COUNTIF('WetLitterbags placem_collection'!$M$3:$M$222, H310)</f>
        <v>0</v>
      </c>
      <c r="G310" t="str">
        <f t="shared" si="28"/>
        <v>Exclude</v>
      </c>
      <c r="H310" s="200" t="s">
        <v>1104</v>
      </c>
      <c r="I310">
        <f>IFERROR(INDEX('Green_rooibos initial weight'!$C$5:$C$1749,MATCH(H310, 'Green_rooibos initial weight'!$A$5:$A$1749,0)),"")</f>
        <v>2.0979999999999999</v>
      </c>
      <c r="K310">
        <f t="shared" si="29"/>
        <v>2.0979999999999999</v>
      </c>
      <c r="M310">
        <f>IFERROR(INDEX('Both teabags AfterWet'!$D$1:$D$839,MATCH(H310,'Both teabags AfterWet'!$B$1:$B$839,0)),"")</f>
        <v>1.504</v>
      </c>
      <c r="O310" s="201">
        <v>1.2744</v>
      </c>
      <c r="P310" s="201"/>
      <c r="Q310" s="202">
        <v>11.717576364547087</v>
      </c>
      <c r="R310" s="202"/>
      <c r="S310">
        <f t="shared" si="25"/>
        <v>1.1250712068102118</v>
      </c>
      <c r="U310" s="111">
        <f t="shared" si="26"/>
        <v>0.46374108350323551</v>
      </c>
      <c r="V310" s="111">
        <f t="shared" si="27"/>
        <v>0.55200000000000005</v>
      </c>
    </row>
    <row r="311" spans="1:22">
      <c r="A311">
        <v>114</v>
      </c>
      <c r="C311">
        <f>COUNTIF('WetLitterbags placem_collection'!$K$3:$K$222, E311)</f>
        <v>0</v>
      </c>
      <c r="D311" t="str">
        <f t="shared" si="24"/>
        <v>Exclude</v>
      </c>
      <c r="F311">
        <f>COUNTIF('WetLitterbags placem_collection'!$M$3:$M$222, H311)</f>
        <v>1</v>
      </c>
      <c r="G311" t="str">
        <f t="shared" si="28"/>
        <v>Open</v>
      </c>
      <c r="H311" t="s">
        <v>539</v>
      </c>
      <c r="I311">
        <f>IFERROR(INDEX('Green_rooibos initial weight'!$C$5:$C$1749,MATCH(H311, 'Green_rooibos initial weight'!$A$5:$A$1749,0)),"")</f>
        <v>2.198</v>
      </c>
      <c r="K311">
        <f t="shared" si="29"/>
        <v>2.198</v>
      </c>
      <c r="M311">
        <f>IFERROR(INDEX('Both teabags AfterWet'!$D$1:$D$839,MATCH(H311,'Both teabags AfterWet'!$B$1:$B$839,0)),"")</f>
        <v>2.7930000000000001</v>
      </c>
      <c r="O311">
        <v>2.7837999999999998</v>
      </c>
      <c r="Q311" s="202">
        <v>95.101842870998382</v>
      </c>
      <c r="R311" s="202"/>
      <c r="S311">
        <f t="shared" si="25"/>
        <v>0.13635489815714674</v>
      </c>
      <c r="U311" s="111">
        <f t="shared" si="26"/>
        <v>0.93796410456908696</v>
      </c>
      <c r="V311" s="111">
        <f t="shared" si="27"/>
        <v>0.55200000000000005</v>
      </c>
    </row>
    <row r="312" spans="1:22">
      <c r="A312">
        <v>115</v>
      </c>
      <c r="C312">
        <f>COUNTIF('WetLitterbags placem_collection'!$K$3:$K$222, E312)</f>
        <v>0</v>
      </c>
      <c r="D312" t="str">
        <f t="shared" si="24"/>
        <v>Exclude</v>
      </c>
      <c r="E312" t="s">
        <v>1272</v>
      </c>
      <c r="F312">
        <f>COUNTIF('WetLitterbags placem_collection'!$M$3:$M$222, H312)</f>
        <v>0</v>
      </c>
      <c r="G312" t="str">
        <f t="shared" si="28"/>
        <v>Exclude</v>
      </c>
      <c r="I312">
        <f>IFERROR(INDEX('Green_rooibos initial weight'!$C$5:$C$1749,MATCH(E312, 'Green_rooibos initial weight'!$A$5:$A$1749,0)),"")</f>
        <v>1.992</v>
      </c>
      <c r="K312">
        <f t="shared" si="29"/>
        <v>1.992</v>
      </c>
      <c r="M312">
        <f>IFERROR(INDEX('Both teabags AfterWet'!$D$1:$D$839,MATCH(E312,'Both teabags AfterWet'!$B$1:$B$839,0)),"")</f>
        <v>0.73709999999999998</v>
      </c>
      <c r="O312">
        <v>0.48849999999999999</v>
      </c>
      <c r="Q312" s="202">
        <v>26.575476306790591</v>
      </c>
      <c r="R312" s="202"/>
      <c r="S312">
        <f t="shared" si="25"/>
        <v>0.35867879824132798</v>
      </c>
      <c r="U312" s="111">
        <f t="shared" si="26"/>
        <v>0.81994036232865064</v>
      </c>
      <c r="V312" s="111">
        <f t="shared" si="27"/>
        <v>0.55200000000000005</v>
      </c>
    </row>
    <row r="313" spans="1:22">
      <c r="A313">
        <v>115</v>
      </c>
      <c r="C313">
        <f>COUNTIF('WetLitterbags placem_collection'!$K$3:$K$222, E313)</f>
        <v>0</v>
      </c>
      <c r="D313" t="str">
        <f t="shared" si="24"/>
        <v>Exclude</v>
      </c>
      <c r="F313">
        <f>COUNTIF('WetLitterbags placem_collection'!$M$3:$M$222, H313)</f>
        <v>0</v>
      </c>
      <c r="G313" t="str">
        <f t="shared" si="28"/>
        <v>Exclude</v>
      </c>
      <c r="H313" t="s">
        <v>619</v>
      </c>
      <c r="I313">
        <f>IFERROR(INDEX('Green_rooibos initial weight'!$C$5:$C$1749,MATCH(H313, 'Green_rooibos initial weight'!$A$5:$A$1749,0)),"")</f>
        <v>2.1819999999999999</v>
      </c>
      <c r="K313">
        <f t="shared" si="29"/>
        <v>2.1819999999999999</v>
      </c>
      <c r="M313">
        <f>IFERROR(INDEX('Both teabags AfterWet'!$D$1:$D$839,MATCH(H313,'Both teabags AfterWet'!$B$1:$B$839,0)),"")</f>
        <v>1.401</v>
      </c>
      <c r="O313">
        <v>1.1588000000000001</v>
      </c>
      <c r="Q313" s="202">
        <v>3.9292730844799202</v>
      </c>
      <c r="R313" s="202"/>
      <c r="S313">
        <f t="shared" si="25"/>
        <v>1.1132675834970467</v>
      </c>
      <c r="U313" s="111">
        <f t="shared" si="26"/>
        <v>0.48979487465763216</v>
      </c>
      <c r="V313" s="111">
        <f t="shared" si="27"/>
        <v>0.55200000000000005</v>
      </c>
    </row>
    <row r="314" spans="1:22">
      <c r="A314">
        <v>115</v>
      </c>
      <c r="C314">
        <f>COUNTIF('WetLitterbags placem_collection'!$K$3:$K$222, E314)</f>
        <v>0</v>
      </c>
      <c r="D314" t="str">
        <f t="shared" si="24"/>
        <v>Exclude</v>
      </c>
      <c r="F314">
        <f>COUNTIF('WetLitterbags placem_collection'!$M$3:$M$222, H314)</f>
        <v>1</v>
      </c>
      <c r="G314" t="str">
        <f t="shared" si="28"/>
        <v>Open</v>
      </c>
      <c r="H314" t="s">
        <v>588</v>
      </c>
      <c r="I314">
        <f>IFERROR(INDEX('Green_rooibos initial weight'!$C$5:$C$1749,MATCH(H314, 'Green_rooibos initial weight'!$A$5:$A$1749,0)),"")</f>
        <v>2.1949999999999998</v>
      </c>
      <c r="K314">
        <f t="shared" si="29"/>
        <v>2.1949999999999998</v>
      </c>
      <c r="M314">
        <f>IFERROR(INDEX('Both teabags AfterWet'!$D$1:$D$839,MATCH(H314,'Both teabags AfterWet'!$B$1:$B$839,0)),"")</f>
        <v>0.99990000000000001</v>
      </c>
      <c r="O314">
        <v>0.5464</v>
      </c>
      <c r="Q314" s="202">
        <v>91.722365038559602</v>
      </c>
      <c r="R314" s="202"/>
      <c r="S314">
        <f t="shared" si="25"/>
        <v>4.5228997429310303E-2</v>
      </c>
      <c r="U314" s="111">
        <f t="shared" si="26"/>
        <v>0.97939453420076983</v>
      </c>
      <c r="V314" s="111">
        <f t="shared" si="27"/>
        <v>0.55200000000000005</v>
      </c>
    </row>
    <row r="315" spans="1:22">
      <c r="A315" s="1">
        <v>116</v>
      </c>
      <c r="B315" s="1"/>
      <c r="C315">
        <f>COUNTIF('WetLitterbags placem_collection'!$K$3:$K$222, E315)</f>
        <v>0</v>
      </c>
      <c r="D315" t="str">
        <f t="shared" si="24"/>
        <v>Exclude</v>
      </c>
      <c r="E315" s="200" t="s">
        <v>1487</v>
      </c>
      <c r="F315">
        <f>COUNTIF('WetLitterbags placem_collection'!$M$3:$M$222, H315)</f>
        <v>0</v>
      </c>
      <c r="G315" t="str">
        <f t="shared" si="28"/>
        <v>Exclude</v>
      </c>
      <c r="I315">
        <f>IFERROR(INDEX('Green_rooibos initial weight'!$C$5:$C$1749,MATCH(E315, 'Green_rooibos initial weight'!$A$5:$A$1749,0)),"")</f>
        <v>1.9390000000000001</v>
      </c>
      <c r="K315">
        <f t="shared" si="29"/>
        <v>1.9390000000000001</v>
      </c>
      <c r="M315">
        <f>IFERROR(INDEX('Both teabags AfterWet'!$D$1:$D$839,MATCH(E315,'Both teabags AfterWet'!$B$1:$B$839,0)),"")</f>
        <v>0.61660000000000004</v>
      </c>
      <c r="O315" s="201">
        <v>0.43070000000000003</v>
      </c>
      <c r="P315" s="201"/>
      <c r="Q315" s="202">
        <v>16.467661691542546</v>
      </c>
      <c r="R315" s="202"/>
      <c r="S315">
        <f t="shared" si="25"/>
        <v>0.35977378109452629</v>
      </c>
      <c r="U315" s="111">
        <f t="shared" si="26"/>
        <v>0.81445395508276108</v>
      </c>
      <c r="V315" s="111">
        <f t="shared" si="27"/>
        <v>0.55200000000000005</v>
      </c>
    </row>
    <row r="316" spans="1:22">
      <c r="A316" s="1">
        <v>116</v>
      </c>
      <c r="B316" s="1"/>
      <c r="C316">
        <f>COUNTIF('WetLitterbags placem_collection'!$K$3:$K$222, E316)</f>
        <v>0</v>
      </c>
      <c r="D316" t="str">
        <f t="shared" si="24"/>
        <v>Exclude</v>
      </c>
      <c r="E316" s="1"/>
      <c r="F316">
        <f>COUNTIF('WetLitterbags placem_collection'!$M$3:$M$222, H316)</f>
        <v>1</v>
      </c>
      <c r="G316" t="str">
        <f t="shared" si="28"/>
        <v>Open</v>
      </c>
      <c r="H316" s="200" t="s">
        <v>682</v>
      </c>
      <c r="I316">
        <f>IFERROR(INDEX('Green_rooibos initial weight'!$C$5:$C$1749,MATCH(H316, 'Green_rooibos initial weight'!$A$5:$A$1749,0)),"")</f>
        <v>2.2090000000000001</v>
      </c>
      <c r="K316">
        <f t="shared" si="29"/>
        <v>2.2090000000000001</v>
      </c>
      <c r="M316">
        <f>IFERROR(INDEX('Both teabags AfterWet'!$D$1:$D$839,MATCH(H316,'Both teabags AfterWet'!$B$1:$B$839,0)),"")</f>
        <v>0.68710000000000004</v>
      </c>
      <c r="O316" s="201">
        <v>0.47</v>
      </c>
      <c r="P316" s="201"/>
      <c r="Q316" s="202">
        <v>84.783689706613757</v>
      </c>
      <c r="R316" s="202"/>
      <c r="S316">
        <f t="shared" si="25"/>
        <v>7.1516658378915354E-2</v>
      </c>
      <c r="U316" s="111">
        <f t="shared" si="26"/>
        <v>0.96762487171619949</v>
      </c>
      <c r="V316" s="111">
        <f t="shared" si="27"/>
        <v>0.55200000000000005</v>
      </c>
    </row>
    <row r="317" spans="1:22">
      <c r="A317" s="1">
        <v>116</v>
      </c>
      <c r="B317" s="1"/>
      <c r="C317">
        <f>COUNTIF('WetLitterbags placem_collection'!$K$3:$K$222, E317)</f>
        <v>0</v>
      </c>
      <c r="D317" t="str">
        <f t="shared" si="24"/>
        <v>Exclude</v>
      </c>
      <c r="E317" s="1"/>
      <c r="F317">
        <f>COUNTIF('WetLitterbags placem_collection'!$M$3:$M$222, H317)</f>
        <v>0</v>
      </c>
      <c r="G317" t="str">
        <f t="shared" si="28"/>
        <v>Exclude</v>
      </c>
      <c r="H317" s="200" t="s">
        <v>661</v>
      </c>
      <c r="I317">
        <f>IFERROR(INDEX('Green_rooibos initial weight'!$C$5:$C$1749,MATCH(H317, 'Green_rooibos initial weight'!$A$5:$A$1749,0)),"")</f>
        <v>2.17</v>
      </c>
      <c r="K317">
        <f t="shared" si="29"/>
        <v>2.17</v>
      </c>
      <c r="M317">
        <f>IFERROR(INDEX('Both teabags AfterWet'!$D$1:$D$839,MATCH(H317,'Both teabags AfterWet'!$B$1:$B$839,0)),"")</f>
        <v>1.389</v>
      </c>
      <c r="O317" s="200">
        <v>1.2506999999999999</v>
      </c>
      <c r="P317" s="200"/>
      <c r="Q317" s="202">
        <v>9.0863704443334274</v>
      </c>
      <c r="R317" s="202"/>
      <c r="S317">
        <f t="shared" si="25"/>
        <v>1.1370567648527217</v>
      </c>
      <c r="U317" s="111">
        <f t="shared" si="26"/>
        <v>0.47601070744114204</v>
      </c>
      <c r="V317" s="111">
        <f t="shared" si="27"/>
        <v>0.55200000000000005</v>
      </c>
    </row>
    <row r="318" spans="1:22">
      <c r="A318" s="1">
        <v>117</v>
      </c>
      <c r="B318" s="1"/>
      <c r="C318">
        <f>COUNTIF('WetLitterbags placem_collection'!$K$3:$K$222, E318)</f>
        <v>0</v>
      </c>
      <c r="D318" t="str">
        <f t="shared" si="24"/>
        <v>Exclude</v>
      </c>
      <c r="E318" s="201" t="s">
        <v>1149</v>
      </c>
      <c r="F318">
        <f>COUNTIF('WetLitterbags placem_collection'!$M$3:$M$222, H318)</f>
        <v>0</v>
      </c>
      <c r="G318" t="str">
        <f t="shared" si="28"/>
        <v>Exclude</v>
      </c>
      <c r="I318">
        <f>IFERROR(INDEX('Green_rooibos initial weight'!$C$5:$C$1749,MATCH(E318, 'Green_rooibos initial weight'!$A$5:$A$1749,0)),"")</f>
        <v>2.0270000000000001</v>
      </c>
      <c r="K318">
        <f t="shared" si="29"/>
        <v>2.0270000000000001</v>
      </c>
      <c r="M318">
        <f>IFERROR(INDEX('Both teabags AfterWet'!$D$1:$D$839,MATCH(E318,'Both teabags AfterWet'!$B$1:$B$839,0)),"")</f>
        <v>0.621</v>
      </c>
      <c r="O318" s="1">
        <v>0.42089999999999994</v>
      </c>
      <c r="P318" s="1"/>
      <c r="Q318" s="202">
        <v>13.244047619047592</v>
      </c>
      <c r="R318" s="202"/>
      <c r="S318">
        <f t="shared" si="25"/>
        <v>0.36515580357142863</v>
      </c>
      <c r="U318" s="111">
        <f t="shared" si="26"/>
        <v>0.81985406829233909</v>
      </c>
      <c r="V318" s="111">
        <f t="shared" si="27"/>
        <v>0.55200000000000005</v>
      </c>
    </row>
    <row r="319" spans="1:22">
      <c r="A319" s="1">
        <v>117</v>
      </c>
      <c r="B319" s="1"/>
      <c r="C319">
        <f>COUNTIF('WetLitterbags placem_collection'!$K$3:$K$222, E319)</f>
        <v>0</v>
      </c>
      <c r="D319" t="str">
        <f t="shared" si="24"/>
        <v>Exclude</v>
      </c>
      <c r="E319" s="1"/>
      <c r="F319">
        <f>COUNTIF('WetLitterbags placem_collection'!$M$3:$M$222, H319)</f>
        <v>1</v>
      </c>
      <c r="G319" t="str">
        <f t="shared" si="28"/>
        <v>Open</v>
      </c>
      <c r="H319" s="201" t="s">
        <v>630</v>
      </c>
      <c r="I319">
        <f>IFERROR(INDEX('Green_rooibos initial weight'!$C$5:$C$1749,MATCH(H319, 'Green_rooibos initial weight'!$A$5:$A$1749,0)),"")</f>
        <v>2.1779999999999999</v>
      </c>
      <c r="K319">
        <f t="shared" si="29"/>
        <v>2.1779999999999999</v>
      </c>
      <c r="M319">
        <f>IFERROR(INDEX('Both teabags AfterWet'!$D$1:$D$839,MATCH(H319,'Both teabags AfterWet'!$B$1:$B$839,0)),"")</f>
        <v>0.39700000000000002</v>
      </c>
      <c r="O319" s="1">
        <v>0.30729999999999985</v>
      </c>
      <c r="P319" s="1"/>
      <c r="Q319" s="202">
        <v>90.300678952473106</v>
      </c>
      <c r="R319" s="202"/>
      <c r="S319">
        <f t="shared" si="25"/>
        <v>2.9806013579050161E-2</v>
      </c>
      <c r="U319" s="111">
        <f t="shared" si="26"/>
        <v>0.98631496162578047</v>
      </c>
      <c r="V319" s="111">
        <f t="shared" si="27"/>
        <v>0.55200000000000005</v>
      </c>
    </row>
    <row r="320" spans="1:22">
      <c r="A320" s="1">
        <v>117</v>
      </c>
      <c r="B320" s="1"/>
      <c r="C320">
        <f>COUNTIF('WetLitterbags placem_collection'!$K$3:$K$222, E320)</f>
        <v>0</v>
      </c>
      <c r="D320" t="str">
        <f t="shared" si="24"/>
        <v>Exclude</v>
      </c>
      <c r="E320" s="1"/>
      <c r="F320">
        <f>COUNTIF('WetLitterbags placem_collection'!$M$3:$M$222, H320)</f>
        <v>0</v>
      </c>
      <c r="G320" t="str">
        <f t="shared" si="28"/>
        <v>Exclude</v>
      </c>
      <c r="H320" s="201" t="s">
        <v>576</v>
      </c>
      <c r="I320">
        <f>IFERROR(INDEX('Green_rooibos initial weight'!$C$5:$C$1749,MATCH(H320, 'Green_rooibos initial weight'!$A$5:$A$1749,0)),"")</f>
        <v>2.0649999999999999</v>
      </c>
      <c r="K320">
        <f t="shared" si="29"/>
        <v>2.0649999999999999</v>
      </c>
      <c r="M320">
        <f>IFERROR(INDEX('Both teabags AfterWet'!$D$1:$D$839,MATCH(H320,'Both teabags AfterWet'!$B$1:$B$839,0)),"")</f>
        <v>1.343</v>
      </c>
      <c r="O320" s="1">
        <v>1.1574</v>
      </c>
      <c r="P320" s="1"/>
      <c r="Q320" s="202">
        <v>4.0755467196820945</v>
      </c>
      <c r="R320" s="202"/>
      <c r="S320">
        <f t="shared" si="25"/>
        <v>1.1102296222663994</v>
      </c>
      <c r="U320" s="111">
        <f t="shared" si="26"/>
        <v>0.46235853643273639</v>
      </c>
      <c r="V320" s="111">
        <f t="shared" si="27"/>
        <v>0.55200000000000005</v>
      </c>
    </row>
    <row r="321" spans="1:22">
      <c r="A321" s="1">
        <v>118</v>
      </c>
      <c r="B321" s="1"/>
      <c r="C321">
        <f>COUNTIF('WetLitterbags placem_collection'!$K$3:$K$222, E321)</f>
        <v>0</v>
      </c>
      <c r="D321" t="str">
        <f t="shared" si="24"/>
        <v>Exclude</v>
      </c>
      <c r="E321" s="200" t="s">
        <v>1259</v>
      </c>
      <c r="F321">
        <f>COUNTIF('WetLitterbags placem_collection'!$M$3:$M$222, H321)</f>
        <v>0</v>
      </c>
      <c r="G321" t="str">
        <f t="shared" si="28"/>
        <v>Exclude</v>
      </c>
      <c r="I321">
        <f>IFERROR(INDEX('Green_rooibos initial weight'!$C$5:$C$1749,MATCH(E321, 'Green_rooibos initial weight'!$A$5:$A$1749,0)),"")</f>
        <v>2.0680000000000001</v>
      </c>
      <c r="K321">
        <f t="shared" si="29"/>
        <v>2.0680000000000001</v>
      </c>
      <c r="M321">
        <f>IFERROR(INDEX('Both teabags AfterWet'!$D$1:$D$839,MATCH(E321,'Both teabags AfterWet'!$B$1:$B$839,0)),"")</f>
        <v>0.64600000000000002</v>
      </c>
      <c r="O321" s="201">
        <v>0.46929999999999999</v>
      </c>
      <c r="P321" s="201"/>
      <c r="Q321" s="202">
        <v>12.418952618454213</v>
      </c>
      <c r="R321" s="202"/>
      <c r="S321">
        <f t="shared" si="25"/>
        <v>0.41101785536159435</v>
      </c>
      <c r="U321" s="111">
        <f t="shared" si="26"/>
        <v>0.80124861926421942</v>
      </c>
      <c r="V321" s="111">
        <f t="shared" si="27"/>
        <v>0.55200000000000005</v>
      </c>
    </row>
    <row r="322" spans="1:22">
      <c r="A322" s="1">
        <v>118</v>
      </c>
      <c r="B322" s="1"/>
      <c r="C322">
        <f>COUNTIF('WetLitterbags placem_collection'!$K$3:$K$222, E322)</f>
        <v>0</v>
      </c>
      <c r="D322" t="str">
        <f t="shared" si="24"/>
        <v>Exclude</v>
      </c>
      <c r="E322" s="1"/>
      <c r="F322">
        <f>COUNTIF('WetLitterbags placem_collection'!$M$3:$M$222, H322)</f>
        <v>1</v>
      </c>
      <c r="G322" t="str">
        <f t="shared" si="28"/>
        <v>Open</v>
      </c>
      <c r="H322" s="200" t="s">
        <v>646</v>
      </c>
      <c r="I322">
        <f>IFERROR(INDEX('Green_rooibos initial weight'!$C$5:$C$1749,MATCH(H322, 'Green_rooibos initial weight'!$A$5:$A$1749,0)),"")</f>
        <v>2.25</v>
      </c>
      <c r="K322">
        <f t="shared" si="29"/>
        <v>2.25</v>
      </c>
      <c r="M322">
        <f>IFERROR(INDEX('Both teabags AfterWet'!$D$1:$D$839,MATCH(H322,'Both teabags AfterWet'!$B$1:$B$839,0)),"")</f>
        <v>1.468</v>
      </c>
      <c r="O322" s="201">
        <v>1.0033000000000001</v>
      </c>
      <c r="P322" s="201"/>
      <c r="Q322" s="202">
        <v>90.558576371725209</v>
      </c>
      <c r="R322" s="202"/>
      <c r="S322">
        <f t="shared" si="25"/>
        <v>9.4725803262481034E-2</v>
      </c>
      <c r="U322" s="111">
        <f t="shared" si="26"/>
        <v>0.95789964299445285</v>
      </c>
      <c r="V322" s="111">
        <f t="shared" si="27"/>
        <v>0.55200000000000005</v>
      </c>
    </row>
    <row r="323" spans="1:22">
      <c r="A323" s="1">
        <v>118</v>
      </c>
      <c r="B323" s="1"/>
      <c r="C323">
        <f>COUNTIF('WetLitterbags placem_collection'!$K$3:$K$222, E323)</f>
        <v>0</v>
      </c>
      <c r="D323" t="str">
        <f t="shared" si="24"/>
        <v>Exclude</v>
      </c>
      <c r="E323" s="1"/>
      <c r="F323">
        <f>COUNTIF('WetLitterbags placem_collection'!$M$3:$M$222, H323)</f>
        <v>0</v>
      </c>
      <c r="G323" t="str">
        <f t="shared" si="28"/>
        <v>Exclude</v>
      </c>
      <c r="H323" s="200" t="s">
        <v>597</v>
      </c>
      <c r="I323">
        <f>IFERROR(INDEX('Green_rooibos initial weight'!$C$5:$C$1749,MATCH(H323, 'Green_rooibos initial weight'!$A$5:$A$1749,0)),"")</f>
        <v>2.2109999999999999</v>
      </c>
      <c r="K323">
        <f t="shared" si="29"/>
        <v>2.2109999999999999</v>
      </c>
      <c r="M323">
        <f>IFERROR(INDEX('Both teabags AfterWet'!$D$1:$D$839,MATCH(H323,'Both teabags AfterWet'!$B$1:$B$839,0)),"")</f>
        <v>1.599</v>
      </c>
      <c r="O323" s="201">
        <v>1.3688</v>
      </c>
      <c r="P323" s="201"/>
      <c r="Q323" s="202">
        <v>4.604604604605111</v>
      </c>
      <c r="R323" s="202"/>
      <c r="S323">
        <f t="shared" si="25"/>
        <v>1.3057721721721653</v>
      </c>
      <c r="U323" s="111">
        <f t="shared" si="26"/>
        <v>0.40942009399721147</v>
      </c>
      <c r="V323" s="111">
        <f t="shared" si="27"/>
        <v>0.55200000000000005</v>
      </c>
    </row>
    <row r="324" spans="1:22">
      <c r="A324" s="1">
        <v>119</v>
      </c>
      <c r="B324" s="1"/>
      <c r="C324">
        <f>COUNTIF('WetLitterbags placem_collection'!$K$3:$K$222, E324)</f>
        <v>0</v>
      </c>
      <c r="D324" t="str">
        <f t="shared" si="24"/>
        <v>Exclude</v>
      </c>
      <c r="E324" s="1" t="s">
        <v>1248</v>
      </c>
      <c r="F324">
        <f>COUNTIF('WetLitterbags placem_collection'!$M$3:$M$222, H324)</f>
        <v>0</v>
      </c>
      <c r="G324" t="str">
        <f t="shared" si="28"/>
        <v>Exclude</v>
      </c>
      <c r="I324">
        <f>IFERROR(INDEX('Green_rooibos initial weight'!$C$5:$C$1749,MATCH(E324, 'Green_rooibos initial weight'!$A$5:$A$1749,0)),"")</f>
        <v>2.194</v>
      </c>
      <c r="K324">
        <f t="shared" si="29"/>
        <v>2.194</v>
      </c>
      <c r="M324">
        <f>IFERROR(INDEX('Both teabags AfterWet'!$D$1:$D$839,MATCH(E324,'Both teabags AfterWet'!$B$1:$B$839,0)),"")</f>
        <v>0.65200000000000002</v>
      </c>
      <c r="O324" s="1">
        <v>0.43930000000000002</v>
      </c>
      <c r="P324" s="1"/>
      <c r="Q324" s="202">
        <v>10.497512437810975</v>
      </c>
      <c r="R324" s="202"/>
      <c r="S324">
        <f t="shared" si="25"/>
        <v>0.39318442786069641</v>
      </c>
      <c r="U324" s="111">
        <f t="shared" si="26"/>
        <v>0.82079105384653761</v>
      </c>
      <c r="V324" s="111">
        <f t="shared" si="27"/>
        <v>0.55200000000000005</v>
      </c>
    </row>
    <row r="325" spans="1:22">
      <c r="A325" s="1">
        <v>119</v>
      </c>
      <c r="B325" s="1"/>
      <c r="C325">
        <f>COUNTIF('WetLitterbags placem_collection'!$K$3:$K$222, E325)</f>
        <v>0</v>
      </c>
      <c r="D325" t="str">
        <f t="shared" si="24"/>
        <v>Exclude</v>
      </c>
      <c r="E325" s="1"/>
      <c r="F325">
        <f>COUNTIF('WetLitterbags placem_collection'!$M$3:$M$222, H325)</f>
        <v>0</v>
      </c>
      <c r="G325" t="str">
        <f t="shared" si="28"/>
        <v>Exclude</v>
      </c>
      <c r="H325" s="1" t="s">
        <v>615</v>
      </c>
      <c r="I325">
        <f>IFERROR(INDEX('Green_rooibos initial weight'!$C$5:$C$1749,MATCH(H325, 'Green_rooibos initial weight'!$A$5:$A$1749,0)),"")</f>
        <v>2.0960000000000001</v>
      </c>
      <c r="K325">
        <f t="shared" si="29"/>
        <v>2.0960000000000001</v>
      </c>
      <c r="M325">
        <f>IFERROR(INDEX('Both teabags AfterWet'!$D$1:$D$839,MATCH(H325,'Both teabags AfterWet'!$B$1:$B$839,0)),"")</f>
        <v>1.3</v>
      </c>
      <c r="O325" s="1">
        <v>1.0528</v>
      </c>
      <c r="P325" s="1"/>
      <c r="Q325" s="202">
        <v>6.4671814671816925</v>
      </c>
      <c r="R325" s="202"/>
      <c r="S325">
        <f t="shared" si="25"/>
        <v>0.98471351351351111</v>
      </c>
      <c r="U325" s="111">
        <f t="shared" si="26"/>
        <v>0.53019393439240892</v>
      </c>
      <c r="V325" s="111">
        <f t="shared" si="27"/>
        <v>0.55200000000000005</v>
      </c>
    </row>
    <row r="326" spans="1:22">
      <c r="A326" s="1">
        <v>120</v>
      </c>
      <c r="B326" s="1"/>
      <c r="C326">
        <f>COUNTIF('WetLitterbags placem_collection'!$K$3:$K$222, E326)</f>
        <v>0</v>
      </c>
      <c r="D326" t="str">
        <f t="shared" si="24"/>
        <v>Exclude</v>
      </c>
      <c r="E326" s="200" t="s">
        <v>1352</v>
      </c>
      <c r="F326">
        <f>COUNTIF('WetLitterbags placem_collection'!$M$3:$M$222, H326)</f>
        <v>0</v>
      </c>
      <c r="G326" t="str">
        <f t="shared" si="28"/>
        <v>Exclude</v>
      </c>
      <c r="I326">
        <f>IFERROR(INDEX('Green_rooibos initial weight'!$C$5:$C$1749,MATCH(E326, 'Green_rooibos initial weight'!$A$5:$A$1749,0)),"")</f>
        <v>2.085</v>
      </c>
      <c r="K326">
        <f t="shared" si="29"/>
        <v>2.085</v>
      </c>
      <c r="M326">
        <f>IFERROR(INDEX('Both teabags AfterWet'!$D$1:$D$839,MATCH(E326,'Both teabags AfterWet'!$B$1:$B$839,0)),"")</f>
        <v>0.55310000000000004</v>
      </c>
      <c r="O326" s="1">
        <v>0.36299999999999999</v>
      </c>
      <c r="P326" s="1"/>
      <c r="Q326" s="202">
        <v>14.853452558370487</v>
      </c>
      <c r="R326" s="202"/>
      <c r="S326">
        <f t="shared" si="25"/>
        <v>0.30908196721311515</v>
      </c>
      <c r="U326" s="111">
        <f t="shared" si="26"/>
        <v>0.85175924833903349</v>
      </c>
      <c r="V326" s="111">
        <f t="shared" si="27"/>
        <v>0.55200000000000005</v>
      </c>
    </row>
    <row r="327" spans="1:22">
      <c r="A327" s="1">
        <v>120</v>
      </c>
      <c r="B327" s="1"/>
      <c r="C327">
        <f>COUNTIF('WetLitterbags placem_collection'!$K$3:$K$222, E327)</f>
        <v>0</v>
      </c>
      <c r="D327" t="str">
        <f t="shared" si="24"/>
        <v>Exclude</v>
      </c>
      <c r="E327" s="1"/>
      <c r="F327">
        <f>COUNTIF('WetLitterbags placem_collection'!$M$3:$M$222, H327)</f>
        <v>0</v>
      </c>
      <c r="G327" t="str">
        <f t="shared" si="28"/>
        <v>Exclude</v>
      </c>
      <c r="H327" s="200" t="s">
        <v>547</v>
      </c>
      <c r="I327">
        <f>IFERROR(INDEX('Green_rooibos initial weight'!$C$5:$C$1749,MATCH(H327, 'Green_rooibos initial weight'!$A$5:$A$1749,0)),"")</f>
        <v>2.2400000000000002</v>
      </c>
      <c r="K327">
        <f t="shared" si="29"/>
        <v>2.2400000000000002</v>
      </c>
      <c r="M327">
        <f>IFERROR(INDEX('Both teabags AfterWet'!$D$1:$D$839,MATCH(H327,'Both teabags AfterWet'!$B$1:$B$839,0)),"")</f>
        <v>1.4142999999999999</v>
      </c>
      <c r="O327" s="1">
        <v>1.1739999999999999</v>
      </c>
      <c r="P327" s="1"/>
      <c r="Q327" s="202">
        <v>4.3540669856461571</v>
      </c>
      <c r="R327" s="202"/>
      <c r="S327">
        <f t="shared" si="25"/>
        <v>1.122883253588514</v>
      </c>
      <c r="U327" s="111">
        <f t="shared" si="26"/>
        <v>0.4987128332194134</v>
      </c>
      <c r="V327" s="111">
        <f t="shared" si="27"/>
        <v>0.55200000000000005</v>
      </c>
    </row>
    <row r="328" spans="1:22">
      <c r="A328" s="1">
        <v>121</v>
      </c>
      <c r="B328" s="1"/>
      <c r="C328">
        <f>COUNTIF('WetLitterbags placem_collection'!$K$3:$K$222, E328)</f>
        <v>0</v>
      </c>
      <c r="D328" t="str">
        <f t="shared" si="24"/>
        <v>Exclude</v>
      </c>
      <c r="E328" s="1" t="s">
        <v>1225</v>
      </c>
      <c r="F328">
        <f>COUNTIF('WetLitterbags placem_collection'!$M$3:$M$222, H328)</f>
        <v>0</v>
      </c>
      <c r="G328" t="str">
        <f t="shared" si="28"/>
        <v>Exclude</v>
      </c>
      <c r="I328">
        <f>IFERROR(INDEX('Green_rooibos initial weight'!$C$5:$C$1749,MATCH(E328, 'Green_rooibos initial weight'!$A$5:$A$1749,0)),"")</f>
        <v>2.1240000000000001</v>
      </c>
      <c r="K328">
        <f t="shared" si="29"/>
        <v>2.1240000000000001</v>
      </c>
      <c r="M328">
        <f>IFERROR(INDEX('Both teabags AfterWet'!$D$1:$D$839,MATCH(E328,'Both teabags AfterWet'!$B$1:$B$839,0)),"")</f>
        <v>0.61199999999999999</v>
      </c>
      <c r="O328" s="1">
        <v>0.42509999999999998</v>
      </c>
      <c r="P328" s="1"/>
      <c r="Q328" s="202">
        <v>10.131514856308767</v>
      </c>
      <c r="R328" s="202"/>
      <c r="S328">
        <f t="shared" si="25"/>
        <v>0.38203093034583141</v>
      </c>
      <c r="U328" s="111">
        <f t="shared" si="26"/>
        <v>0.82013609682399657</v>
      </c>
      <c r="V328" s="111">
        <f t="shared" si="27"/>
        <v>0.55200000000000005</v>
      </c>
    </row>
    <row r="329" spans="1:22">
      <c r="A329" s="1">
        <v>121</v>
      </c>
      <c r="B329" s="1"/>
      <c r="C329">
        <f>COUNTIF('WetLitterbags placem_collection'!$K$3:$K$222, E329)</f>
        <v>0</v>
      </c>
      <c r="D329" t="str">
        <f t="shared" si="24"/>
        <v>Exclude</v>
      </c>
      <c r="E329" s="1"/>
      <c r="F329">
        <f>COUNTIF('WetLitterbags placem_collection'!$M$3:$M$222, H329)</f>
        <v>1</v>
      </c>
      <c r="G329" t="str">
        <f t="shared" si="28"/>
        <v>Open</v>
      </c>
      <c r="H329" s="1" t="s">
        <v>609</v>
      </c>
      <c r="I329">
        <f>IFERROR(INDEX('Green_rooibos initial weight'!$C$5:$C$1749,MATCH(H329, 'Green_rooibos initial weight'!$A$5:$A$1749,0)),"")</f>
        <v>2.19</v>
      </c>
      <c r="K329">
        <f t="shared" si="29"/>
        <v>2.19</v>
      </c>
      <c r="M329">
        <f>IFERROR(INDEX('Both teabags AfterWet'!$D$1:$D$839,MATCH(H329,'Both teabags AfterWet'!$B$1:$B$839,0)),"")</f>
        <v>1.7050000000000001</v>
      </c>
      <c r="O329" s="1">
        <v>1.419</v>
      </c>
      <c r="P329" s="1"/>
      <c r="Q329" s="202">
        <v>7.423795476892864</v>
      </c>
      <c r="R329" s="202"/>
      <c r="S329">
        <f t="shared" si="25"/>
        <v>1.3136563421828904</v>
      </c>
      <c r="U329" s="111">
        <f t="shared" si="26"/>
        <v>0.40015692137767556</v>
      </c>
      <c r="V329" s="111">
        <f t="shared" si="27"/>
        <v>0.55200000000000005</v>
      </c>
    </row>
    <row r="330" spans="1:22">
      <c r="A330" s="1">
        <v>121</v>
      </c>
      <c r="B330" s="1"/>
      <c r="C330">
        <f>COUNTIF('WetLitterbags placem_collection'!$K$3:$K$222, E330)</f>
        <v>0</v>
      </c>
      <c r="D330" t="str">
        <f t="shared" si="24"/>
        <v>Exclude</v>
      </c>
      <c r="E330" s="1"/>
      <c r="F330">
        <f>COUNTIF('WetLitterbags placem_collection'!$M$3:$M$222, H330)</f>
        <v>0</v>
      </c>
      <c r="G330" t="str">
        <f t="shared" si="28"/>
        <v>Exclude</v>
      </c>
      <c r="H330" s="1" t="s">
        <v>577</v>
      </c>
      <c r="I330">
        <f>IFERROR(INDEX('Green_rooibos initial weight'!$C$5:$C$1749,MATCH(H330, 'Green_rooibos initial weight'!$A$5:$A$1749,0)),"")</f>
        <v>2.145</v>
      </c>
      <c r="K330">
        <f t="shared" si="29"/>
        <v>2.145</v>
      </c>
      <c r="M330">
        <f>IFERROR(INDEX('Both teabags AfterWet'!$D$1:$D$839,MATCH(H330,'Both teabags AfterWet'!$B$1:$B$839,0)),"")</f>
        <v>1.53</v>
      </c>
      <c r="O330" s="1">
        <v>1.2749999999999999</v>
      </c>
      <c r="P330" s="1"/>
      <c r="Q330" s="202">
        <v>7.5161772025872624</v>
      </c>
      <c r="R330" s="202"/>
      <c r="S330">
        <f t="shared" si="25"/>
        <v>1.1791687406670124</v>
      </c>
      <c r="U330" s="111">
        <f t="shared" si="26"/>
        <v>0.4502709833720222</v>
      </c>
      <c r="V330" s="111">
        <f t="shared" si="27"/>
        <v>0.55200000000000005</v>
      </c>
    </row>
    <row r="331" spans="1:22">
      <c r="A331" s="1">
        <v>122</v>
      </c>
      <c r="B331" s="1"/>
      <c r="C331">
        <f>COUNTIF('WetLitterbags placem_collection'!$K$3:$K$222, E331)</f>
        <v>0</v>
      </c>
      <c r="D331" t="str">
        <f t="shared" ref="D331:D394" si="30">IF(C331=1, "Open", "Exclude")</f>
        <v>Exclude</v>
      </c>
      <c r="E331" s="200" t="s">
        <v>1211</v>
      </c>
      <c r="F331">
        <f>COUNTIF('WetLitterbags placem_collection'!$M$3:$M$222, H331)</f>
        <v>0</v>
      </c>
      <c r="G331" t="str">
        <f t="shared" si="28"/>
        <v>Exclude</v>
      </c>
      <c r="I331">
        <f>IFERROR(INDEX('Green_rooibos initial weight'!$C$5:$C$1749,MATCH(E331, 'Green_rooibos initial weight'!$A$5:$A$1749,0)),"")</f>
        <v>2.0230000000000001</v>
      </c>
      <c r="K331">
        <f t="shared" si="29"/>
        <v>2.0230000000000001</v>
      </c>
      <c r="M331">
        <f>IFERROR(INDEX('Both teabags AfterWet'!$D$1:$D$839,MATCH(E331,'Both teabags AfterWet'!$B$1:$B$839,0)),"")</f>
        <v>0.64200000000000002</v>
      </c>
      <c r="O331" s="1">
        <v>0.41839999999999999</v>
      </c>
      <c r="P331" s="1"/>
      <c r="Q331" s="202">
        <v>16.267465069859526</v>
      </c>
      <c r="R331" s="202"/>
      <c r="S331">
        <f t="shared" ref="S331:S394" si="31">IFERROR(O331-(Q331/100)*O331,"")</f>
        <v>0.35033692614770773</v>
      </c>
      <c r="U331" s="111">
        <f t="shared" ref="U331:U394" si="32">1-(S331/I331)</f>
        <v>0.82682307160271495</v>
      </c>
      <c r="V331" s="111">
        <f t="shared" ref="V331:V394" si="33">$H$2*(1-Y331)</f>
        <v>0.55200000000000005</v>
      </c>
    </row>
    <row r="332" spans="1:22">
      <c r="A332" s="1">
        <v>122</v>
      </c>
      <c r="B332" s="1"/>
      <c r="C332">
        <f>COUNTIF('WetLitterbags placem_collection'!$K$3:$K$222, E332)</f>
        <v>0</v>
      </c>
      <c r="D332" t="str">
        <f t="shared" si="30"/>
        <v>Exclude</v>
      </c>
      <c r="E332" s="1"/>
      <c r="F332">
        <f>COUNTIF('WetLitterbags placem_collection'!$M$3:$M$222, H332)</f>
        <v>1</v>
      </c>
      <c r="G332" t="str">
        <f t="shared" ref="G332:G395" si="34">IF(F332=1, "Open", "Exclude")</f>
        <v>Open</v>
      </c>
      <c r="H332" s="200" t="s">
        <v>1130</v>
      </c>
      <c r="I332">
        <f>IFERROR(INDEX('Green_rooibos initial weight'!$C$5:$C$1749,MATCH(H332, 'Green_rooibos initial weight'!$A$5:$A$1749,0)),"")</f>
        <v>2.2160000000000002</v>
      </c>
      <c r="K332">
        <f t="shared" si="29"/>
        <v>2.2160000000000002</v>
      </c>
      <c r="M332">
        <f>IFERROR(INDEX('Both teabags AfterWet'!$D$1:$D$839,MATCH(H332,'Both teabags AfterWet'!$B$1:$B$839,0)),"")</f>
        <v>1.25</v>
      </c>
      <c r="O332" s="1">
        <v>0.99909999999999999</v>
      </c>
      <c r="P332" s="1"/>
      <c r="Q332" s="202">
        <v>8.4720121028745492</v>
      </c>
      <c r="R332" s="202"/>
      <c r="S332">
        <f t="shared" si="31"/>
        <v>0.91445612708018031</v>
      </c>
      <c r="U332" s="111">
        <f t="shared" si="32"/>
        <v>0.58733929283385367</v>
      </c>
      <c r="V332" s="111">
        <f t="shared" si="33"/>
        <v>0.55200000000000005</v>
      </c>
    </row>
    <row r="333" spans="1:22">
      <c r="A333" s="1">
        <v>122</v>
      </c>
      <c r="B333" s="1"/>
      <c r="C333">
        <f>COUNTIF('WetLitterbags placem_collection'!$K$3:$K$222, E333)</f>
        <v>0</v>
      </c>
      <c r="D333" t="str">
        <f t="shared" si="30"/>
        <v>Exclude</v>
      </c>
      <c r="E333" s="1"/>
      <c r="F333">
        <f>COUNTIF('WetLitterbags placem_collection'!$M$3:$M$222, H333)</f>
        <v>0</v>
      </c>
      <c r="G333" t="str">
        <f t="shared" si="34"/>
        <v>Exclude</v>
      </c>
      <c r="H333" s="200" t="s">
        <v>712</v>
      </c>
      <c r="I333">
        <f>IFERROR(INDEX('Green_rooibos initial weight'!$C$5:$C$1749,MATCH(H333, 'Green_rooibos initial weight'!$A$5:$A$1749,0)),"")</f>
        <v>2.21</v>
      </c>
      <c r="K333">
        <f t="shared" si="29"/>
        <v>2.21</v>
      </c>
      <c r="M333">
        <f>IFERROR(INDEX('Both teabags AfterWet'!$D$1:$D$839,MATCH(H333,'Both teabags AfterWet'!$B$1:$B$839,0)),"")</f>
        <v>1.2190000000000001</v>
      </c>
      <c r="O333" s="1">
        <v>0.999</v>
      </c>
      <c r="P333" s="1"/>
      <c r="Q333" s="202">
        <v>8.6138613861387903</v>
      </c>
      <c r="R333" s="202"/>
      <c r="S333">
        <f t="shared" si="31"/>
        <v>0.91294752475247343</v>
      </c>
      <c r="U333" s="111">
        <f t="shared" si="32"/>
        <v>0.58690157251019304</v>
      </c>
      <c r="V333" s="111">
        <f t="shared" si="33"/>
        <v>0.55200000000000005</v>
      </c>
    </row>
    <row r="334" spans="1:22">
      <c r="A334" s="1">
        <v>123</v>
      </c>
      <c r="B334" s="1"/>
      <c r="C334">
        <f>COUNTIF('WetLitterbags placem_collection'!$K$3:$K$222, E334)</f>
        <v>0</v>
      </c>
      <c r="D334" t="str">
        <f t="shared" si="30"/>
        <v>Exclude</v>
      </c>
      <c r="E334" s="1" t="s">
        <v>1155</v>
      </c>
      <c r="F334">
        <f>COUNTIF('WetLitterbags placem_collection'!$M$3:$M$222, H334)</f>
        <v>0</v>
      </c>
      <c r="G334" t="str">
        <f t="shared" si="34"/>
        <v>Exclude</v>
      </c>
      <c r="I334">
        <f>IFERROR(INDEX('Green_rooibos initial weight'!$C$5:$C$1749,MATCH(E334, 'Green_rooibos initial weight'!$A$5:$A$1749,0)),"")</f>
        <v>1.9259999999999999</v>
      </c>
      <c r="K334">
        <f t="shared" si="29"/>
        <v>1.9259999999999999</v>
      </c>
      <c r="M334">
        <f>IFERROR(INDEX('Both teabags AfterWet'!$D$1:$D$839,MATCH(E334,'Both teabags AfterWet'!$B$1:$B$839,0)),"")</f>
        <v>0.878</v>
      </c>
      <c r="O334" s="1">
        <v>0.63339999999999996</v>
      </c>
      <c r="P334" s="1"/>
      <c r="Q334" s="202">
        <v>13.555233960443902</v>
      </c>
      <c r="R334" s="202"/>
      <c r="S334">
        <f t="shared" si="31"/>
        <v>0.54754114809454824</v>
      </c>
      <c r="U334" s="111">
        <f t="shared" si="32"/>
        <v>0.71571072269234248</v>
      </c>
      <c r="V334" s="111">
        <f t="shared" si="33"/>
        <v>0.55200000000000005</v>
      </c>
    </row>
    <row r="335" spans="1:22">
      <c r="A335" s="1">
        <v>123</v>
      </c>
      <c r="B335" s="1"/>
      <c r="C335">
        <f>COUNTIF('WetLitterbags placem_collection'!$K$3:$K$222, E335)</f>
        <v>0</v>
      </c>
      <c r="D335" t="str">
        <f t="shared" si="30"/>
        <v>Exclude</v>
      </c>
      <c r="E335" s="1"/>
      <c r="F335">
        <f>COUNTIF('WetLitterbags placem_collection'!$M$3:$M$222, H335)</f>
        <v>0</v>
      </c>
      <c r="G335" t="str">
        <f t="shared" si="34"/>
        <v>Exclude</v>
      </c>
      <c r="H335" s="1" t="s">
        <v>675</v>
      </c>
      <c r="I335">
        <f>IFERROR(INDEX('Green_rooibos initial weight'!$C$5:$C$1749,MATCH(H335, 'Green_rooibos initial weight'!$A$5:$A$1749,0)),"")</f>
        <v>2.2269999999999999</v>
      </c>
      <c r="K335">
        <f t="shared" ref="K335:K398" si="35">IFERROR(I335-(AG327+AG328+AG330),"")</f>
        <v>2.2269999999999999</v>
      </c>
      <c r="M335">
        <f>IFERROR(INDEX('Both teabags AfterWet'!$D$1:$D$839,MATCH(H335,'Both teabags AfterWet'!$B$1:$B$839,0)),"")</f>
        <v>1.5760000000000001</v>
      </c>
      <c r="O335" s="1">
        <v>1.3335999999999999</v>
      </c>
      <c r="P335" s="1"/>
      <c r="Q335" s="202">
        <v>3.9460539460533175</v>
      </c>
      <c r="R335" s="202"/>
      <c r="S335">
        <f t="shared" si="31"/>
        <v>1.2809754245754328</v>
      </c>
      <c r="U335" s="111">
        <f t="shared" si="32"/>
        <v>0.4247977437919026</v>
      </c>
      <c r="V335" s="111">
        <f t="shared" si="33"/>
        <v>0.55200000000000005</v>
      </c>
    </row>
    <row r="336" spans="1:22">
      <c r="A336" s="1">
        <v>123</v>
      </c>
      <c r="B336" s="1"/>
      <c r="C336">
        <f>COUNTIF('WetLitterbags placem_collection'!$K$3:$K$222, E336)</f>
        <v>0</v>
      </c>
      <c r="D336" t="str">
        <f t="shared" si="30"/>
        <v>Exclude</v>
      </c>
      <c r="E336" s="1"/>
      <c r="F336">
        <f>COUNTIF('WetLitterbags placem_collection'!$M$3:$M$222, H336)</f>
        <v>1</v>
      </c>
      <c r="G336" t="str">
        <f t="shared" si="34"/>
        <v>Open</v>
      </c>
      <c r="H336" s="1" t="s">
        <v>566</v>
      </c>
      <c r="I336">
        <f>IFERROR(INDEX('Green_rooibos initial weight'!$C$5:$C$1749,MATCH(H336, 'Green_rooibos initial weight'!$A$5:$A$1749,0)),"")</f>
        <v>2.0990000000000002</v>
      </c>
      <c r="K336">
        <f t="shared" si="35"/>
        <v>2.0990000000000002</v>
      </c>
      <c r="M336">
        <f>IFERROR(INDEX('Both teabags AfterWet'!$D$1:$D$839,MATCH(H336,'Both teabags AfterWet'!$B$1:$B$839,0)),"")</f>
        <v>1.6872</v>
      </c>
      <c r="O336" s="1">
        <f>1.2391+M336</f>
        <v>2.9263000000000003</v>
      </c>
      <c r="P336" s="1"/>
      <c r="Q336" s="202">
        <v>26.082677165354383</v>
      </c>
      <c r="R336" s="202"/>
      <c r="S336">
        <f t="shared" si="31"/>
        <v>2.1630426181102349</v>
      </c>
      <c r="U336" s="111">
        <f t="shared" si="32"/>
        <v>-3.0511013868620651E-2</v>
      </c>
      <c r="V336" s="111">
        <f t="shared" si="33"/>
        <v>0.55200000000000005</v>
      </c>
    </row>
    <row r="337" spans="1:22">
      <c r="A337" s="1">
        <v>124</v>
      </c>
      <c r="B337" s="1"/>
      <c r="C337">
        <f>COUNTIF('WetLitterbags placem_collection'!$K$3:$K$222, E337)</f>
        <v>0</v>
      </c>
      <c r="D337" t="str">
        <f t="shared" si="30"/>
        <v>Exclude</v>
      </c>
      <c r="E337" s="200" t="s">
        <v>1368</v>
      </c>
      <c r="F337">
        <f>COUNTIF('WetLitterbags placem_collection'!$M$3:$M$222, H337)</f>
        <v>0</v>
      </c>
      <c r="G337" t="str">
        <f t="shared" si="34"/>
        <v>Exclude</v>
      </c>
      <c r="I337">
        <f>IFERROR(INDEX('Green_rooibos initial weight'!$C$5:$C$1749,MATCH(E337, 'Green_rooibos initial weight'!$A$5:$A$1749,0)),"")</f>
        <v>2.0230000000000001</v>
      </c>
      <c r="K337">
        <f t="shared" si="35"/>
        <v>2.0230000000000001</v>
      </c>
      <c r="M337">
        <f>IFERROR(INDEX('Both teabags AfterWet'!$D$1:$D$839,MATCH(E337,'Both teabags AfterWet'!$B$1:$B$839,0)),"")</f>
        <v>0.61199999999999999</v>
      </c>
      <c r="O337" s="1">
        <v>0.40920000000000001</v>
      </c>
      <c r="P337" s="1"/>
      <c r="Q337" s="202">
        <v>12.30079681274993</v>
      </c>
      <c r="R337" s="202"/>
      <c r="S337">
        <f t="shared" si="31"/>
        <v>0.35886513944222731</v>
      </c>
      <c r="U337" s="111">
        <f t="shared" si="32"/>
        <v>0.82260744466523616</v>
      </c>
      <c r="V337" s="111">
        <f t="shared" si="33"/>
        <v>0.55200000000000005</v>
      </c>
    </row>
    <row r="338" spans="1:22">
      <c r="A338" s="1">
        <v>124</v>
      </c>
      <c r="B338" s="1"/>
      <c r="C338">
        <f>COUNTIF('WetLitterbags placem_collection'!$K$3:$K$222, E338)</f>
        <v>0</v>
      </c>
      <c r="D338" t="str">
        <f t="shared" si="30"/>
        <v>Exclude</v>
      </c>
      <c r="E338" s="1"/>
      <c r="F338">
        <f>COUNTIF('WetLitterbags placem_collection'!$M$3:$M$222, H338)</f>
        <v>1</v>
      </c>
      <c r="G338" t="str">
        <f t="shared" si="34"/>
        <v>Open</v>
      </c>
      <c r="H338" s="200" t="s">
        <v>1102</v>
      </c>
      <c r="I338">
        <f>IFERROR(INDEX('Green_rooibos initial weight'!$C$5:$C$1749,MATCH(H338, 'Green_rooibos initial weight'!$A$5:$A$1749,0)),"")</f>
        <v>2.1429999999999998</v>
      </c>
      <c r="K338">
        <f t="shared" si="35"/>
        <v>2.1429999999999998</v>
      </c>
      <c r="M338">
        <f>IFERROR(INDEX('Both teabags AfterWet'!$D$1:$D$839,MATCH(H338,'Both teabags AfterWet'!$B$1:$B$839,0)),"")</f>
        <v>1.4910000000000001</v>
      </c>
      <c r="O338" s="1">
        <v>1.2157</v>
      </c>
      <c r="P338" s="1"/>
      <c r="Q338" s="202">
        <v>7.1782178217821846</v>
      </c>
      <c r="R338" s="202"/>
      <c r="S338">
        <f t="shared" si="31"/>
        <v>1.128434405940594</v>
      </c>
      <c r="U338" s="111">
        <f t="shared" si="32"/>
        <v>0.47343238173560709</v>
      </c>
      <c r="V338" s="111">
        <f t="shared" si="33"/>
        <v>0.55200000000000005</v>
      </c>
    </row>
    <row r="339" spans="1:22">
      <c r="A339" s="1">
        <v>124</v>
      </c>
      <c r="B339" s="1"/>
      <c r="C339">
        <f>COUNTIF('WetLitterbags placem_collection'!$K$3:$K$222, E339)</f>
        <v>0</v>
      </c>
      <c r="D339" t="str">
        <f t="shared" si="30"/>
        <v>Exclude</v>
      </c>
      <c r="E339" s="1"/>
      <c r="F339">
        <f>COUNTIF('WetLitterbags placem_collection'!$M$3:$M$222, H339)</f>
        <v>0</v>
      </c>
      <c r="G339" t="str">
        <f t="shared" si="34"/>
        <v>Exclude</v>
      </c>
      <c r="H339" s="200" t="s">
        <v>670</v>
      </c>
      <c r="I339">
        <f>IFERROR(INDEX('Green_rooibos initial weight'!$C$5:$C$1749,MATCH(H339, 'Green_rooibos initial weight'!$A$5:$A$1749,0)),"")</f>
        <v>2.238</v>
      </c>
      <c r="K339">
        <f t="shared" si="35"/>
        <v>2.238</v>
      </c>
      <c r="M339">
        <f>IFERROR(INDEX('Both teabags AfterWet'!$D$1:$D$839,MATCH(H339,'Both teabags AfterWet'!$B$1:$B$839,0)),"")</f>
        <v>1.518</v>
      </c>
      <c r="O339" s="1">
        <v>1.2547999999999999</v>
      </c>
      <c r="P339" s="1"/>
      <c r="Q339" s="202">
        <v>3.762376237623815</v>
      </c>
      <c r="R339" s="202"/>
      <c r="S339">
        <f t="shared" si="31"/>
        <v>1.2075897029702962</v>
      </c>
      <c r="U339" s="111">
        <f t="shared" si="32"/>
        <v>0.46041568231890251</v>
      </c>
      <c r="V339" s="111">
        <f t="shared" si="33"/>
        <v>0.55200000000000005</v>
      </c>
    </row>
    <row r="340" spans="1:22">
      <c r="A340" s="1">
        <v>125</v>
      </c>
      <c r="B340" s="1"/>
      <c r="C340">
        <f>COUNTIF('WetLitterbags placem_collection'!$K$3:$K$222, E340)</f>
        <v>0</v>
      </c>
      <c r="D340" t="str">
        <f t="shared" si="30"/>
        <v>Exclude</v>
      </c>
      <c r="E340" s="1" t="s">
        <v>1310</v>
      </c>
      <c r="F340">
        <f>COUNTIF('WetLitterbags placem_collection'!$M$3:$M$222, H340)</f>
        <v>0</v>
      </c>
      <c r="G340" t="str">
        <f t="shared" si="34"/>
        <v>Exclude</v>
      </c>
      <c r="I340">
        <f>IFERROR(INDEX('Green_rooibos initial weight'!$C$5:$C$1749,MATCH(E340, 'Green_rooibos initial weight'!$A$5:$A$1749,0)),"")</f>
        <v>1.915</v>
      </c>
      <c r="K340">
        <f t="shared" si="35"/>
        <v>1.915</v>
      </c>
      <c r="M340">
        <f>IFERROR(INDEX('Both teabags AfterWet'!$D$1:$D$839,MATCH(E340,'Both teabags AfterWet'!$B$1:$B$839,0)),"")</f>
        <v>0.60099999999999998</v>
      </c>
      <c r="O340" s="1">
        <v>0.40610000000000002</v>
      </c>
      <c r="P340" s="1"/>
      <c r="Q340" s="202">
        <v>14.222658165767069</v>
      </c>
      <c r="R340" s="202"/>
      <c r="S340">
        <f t="shared" si="31"/>
        <v>0.34834178518881997</v>
      </c>
      <c r="U340" s="111">
        <f t="shared" si="32"/>
        <v>0.81809828449669975</v>
      </c>
      <c r="V340" s="111">
        <f t="shared" si="33"/>
        <v>0.55200000000000005</v>
      </c>
    </row>
    <row r="341" spans="1:22">
      <c r="A341" s="1">
        <v>125</v>
      </c>
      <c r="B341" s="1"/>
      <c r="C341">
        <f>COUNTIF('WetLitterbags placem_collection'!$K$3:$K$222, E341)</f>
        <v>0</v>
      </c>
      <c r="D341" t="str">
        <f t="shared" si="30"/>
        <v>Exclude</v>
      </c>
      <c r="E341" s="1"/>
      <c r="F341">
        <f>COUNTIF('WetLitterbags placem_collection'!$M$3:$M$222, H341)</f>
        <v>0</v>
      </c>
      <c r="G341" t="str">
        <f t="shared" si="34"/>
        <v>Exclude</v>
      </c>
      <c r="H341" s="1" t="s">
        <v>655</v>
      </c>
      <c r="I341">
        <f>IFERROR(INDEX('Green_rooibos initial weight'!$C$5:$C$1749,MATCH(H341, 'Green_rooibos initial weight'!$A$5:$A$1749,0)),"")</f>
        <v>2.218</v>
      </c>
      <c r="K341">
        <f t="shared" si="35"/>
        <v>2.218</v>
      </c>
      <c r="M341" t="str">
        <f>IFERROR(INDEX('Both teabags AfterWet'!$D$1:$D$839,MATCH(H341,'Both teabags AfterWet'!$B$1:$B$839,0)),"")</f>
        <v/>
      </c>
      <c r="O341" s="1">
        <v>1.1584000000000001</v>
      </c>
      <c r="P341" s="1"/>
      <c r="Q341" s="202">
        <v>4.2372881355932517</v>
      </c>
      <c r="R341" s="202"/>
      <c r="S341">
        <f t="shared" si="31"/>
        <v>1.1093152542372879</v>
      </c>
      <c r="U341" s="111">
        <f t="shared" si="32"/>
        <v>0.49985786553774214</v>
      </c>
      <c r="V341" s="111">
        <f t="shared" si="33"/>
        <v>0.55200000000000005</v>
      </c>
    </row>
    <row r="342" spans="1:22">
      <c r="A342" s="1">
        <v>125</v>
      </c>
      <c r="B342" s="1"/>
      <c r="C342">
        <f>COUNTIF('WetLitterbags placem_collection'!$K$3:$K$222, E342)</f>
        <v>0</v>
      </c>
      <c r="D342" t="str">
        <f t="shared" si="30"/>
        <v>Exclude</v>
      </c>
      <c r="E342" s="1"/>
      <c r="F342">
        <f>COUNTIF('WetLitterbags placem_collection'!$M$3:$M$222, H342)</f>
        <v>1</v>
      </c>
      <c r="G342" t="str">
        <f t="shared" si="34"/>
        <v>Open</v>
      </c>
      <c r="H342" s="1" t="s">
        <v>581</v>
      </c>
      <c r="I342">
        <f>IFERROR(INDEX('Green_rooibos initial weight'!$C$5:$C$1749,MATCH(H342, 'Green_rooibos initial weight'!$A$5:$A$1749,0)),"")</f>
        <v>2.157</v>
      </c>
      <c r="K342">
        <f t="shared" si="35"/>
        <v>2.157</v>
      </c>
      <c r="M342">
        <f>IFERROR(INDEX('Both teabags AfterWet'!$D$1:$D$839,MATCH(H342,'Both teabags AfterWet'!$B$1:$B$839,0)),"")</f>
        <v>1.254</v>
      </c>
      <c r="O342" s="1">
        <v>0.8</v>
      </c>
      <c r="P342" s="1"/>
      <c r="Q342" s="202">
        <v>92.570579494799119</v>
      </c>
      <c r="R342" s="202"/>
      <c r="S342">
        <f t="shared" si="31"/>
        <v>5.9435364041606986E-2</v>
      </c>
      <c r="U342" s="111">
        <f t="shared" si="32"/>
        <v>0.97244535742160088</v>
      </c>
      <c r="V342" s="111">
        <f t="shared" si="33"/>
        <v>0.55200000000000005</v>
      </c>
    </row>
    <row r="343" spans="1:22">
      <c r="A343">
        <v>126</v>
      </c>
      <c r="C343">
        <f>COUNTIF('WetLitterbags placem_collection'!$K$3:$K$222, E343)</f>
        <v>0</v>
      </c>
      <c r="D343" t="str">
        <f t="shared" si="30"/>
        <v>Exclude</v>
      </c>
      <c r="E343" t="s">
        <v>1209</v>
      </c>
      <c r="F343">
        <f>COUNTIF('WetLitterbags placem_collection'!$M$3:$M$222, H343)</f>
        <v>0</v>
      </c>
      <c r="G343" t="str">
        <f t="shared" si="34"/>
        <v>Exclude</v>
      </c>
      <c r="I343">
        <f>IFERROR(INDEX('Green_rooibos initial weight'!$C$5:$C$1749,MATCH(E343, 'Green_rooibos initial weight'!$A$5:$A$1749,0)),"")</f>
        <v>1.96</v>
      </c>
      <c r="K343">
        <f t="shared" si="35"/>
        <v>1.96</v>
      </c>
      <c r="M343">
        <f>IFERROR(INDEX('Both teabags AfterWet'!$D$1:$D$839,MATCH(E343,'Both teabags AfterWet'!$B$1:$B$839,0)),"")</f>
        <v>0.58499999999999996</v>
      </c>
      <c r="O343">
        <v>0.3841</v>
      </c>
      <c r="Q343" s="202">
        <v>12.570260602963709</v>
      </c>
      <c r="R343" s="202"/>
      <c r="S343">
        <f t="shared" si="31"/>
        <v>0.33581762902401641</v>
      </c>
      <c r="U343" s="111">
        <f t="shared" si="32"/>
        <v>0.82866447498774676</v>
      </c>
      <c r="V343" s="111">
        <f t="shared" si="33"/>
        <v>0.55200000000000005</v>
      </c>
    </row>
    <row r="344" spans="1:22">
      <c r="A344">
        <v>126</v>
      </c>
      <c r="C344">
        <f>COUNTIF('WetLitterbags placem_collection'!$K$3:$K$222, E344)</f>
        <v>0</v>
      </c>
      <c r="D344" t="str">
        <f t="shared" si="30"/>
        <v>Exclude</v>
      </c>
      <c r="F344">
        <f>COUNTIF('WetLitterbags placem_collection'!$M$3:$M$222, H344)</f>
        <v>0</v>
      </c>
      <c r="G344" t="str">
        <f t="shared" si="34"/>
        <v>Exclude</v>
      </c>
      <c r="H344" t="s">
        <v>1086</v>
      </c>
      <c r="I344">
        <f>IFERROR(INDEX('Green_rooibos initial weight'!$C$5:$C$1749,MATCH(H344, 'Green_rooibos initial weight'!$A$5:$A$1749,0)),"")</f>
        <v>2.2010000000000001</v>
      </c>
      <c r="K344">
        <f t="shared" si="35"/>
        <v>2.2010000000000001</v>
      </c>
      <c r="M344">
        <f>IFERROR(INDEX('Both teabags AfterWet'!$D$1:$D$839,MATCH(H344,'Both teabags AfterWet'!$B$1:$B$839,0)),"")</f>
        <v>1.4419999999999999</v>
      </c>
      <c r="O344">
        <v>1.2043999999999999</v>
      </c>
      <c r="Q344" s="202">
        <v>3.9111540318678832</v>
      </c>
      <c r="R344" s="202"/>
      <c r="S344">
        <f t="shared" si="31"/>
        <v>1.1572940608401832</v>
      </c>
      <c r="U344" s="111">
        <f t="shared" si="32"/>
        <v>0.47419624677865369</v>
      </c>
      <c r="V344" s="111">
        <f t="shared" si="33"/>
        <v>0.55200000000000005</v>
      </c>
    </row>
    <row r="345" spans="1:22">
      <c r="A345" s="1">
        <v>127</v>
      </c>
      <c r="B345" s="1"/>
      <c r="C345">
        <f>COUNTIF('WetLitterbags placem_collection'!$K$3:$K$222, E345)</f>
        <v>0</v>
      </c>
      <c r="D345" t="str">
        <f t="shared" si="30"/>
        <v>Exclude</v>
      </c>
      <c r="E345" s="1" t="s">
        <v>1363</v>
      </c>
      <c r="F345">
        <f>COUNTIF('WetLitterbags placem_collection'!$M$3:$M$222, H345)</f>
        <v>0</v>
      </c>
      <c r="G345" t="str">
        <f t="shared" si="34"/>
        <v>Exclude</v>
      </c>
      <c r="I345">
        <f>IFERROR(INDEX('Green_rooibos initial weight'!$C$5:$C$1749,MATCH(E345, 'Green_rooibos initial weight'!$A$5:$A$1749,0)),"")</f>
        <v>2.0649999999999999</v>
      </c>
      <c r="K345">
        <f t="shared" si="35"/>
        <v>2.0649999999999999</v>
      </c>
      <c r="M345">
        <f>IFERROR(INDEX('Both teabags AfterWet'!$D$1:$D$839,MATCH(E345,'Both teabags AfterWet'!$B$1:$B$839,0)),"")</f>
        <v>0.57699999999999996</v>
      </c>
      <c r="O345" s="201">
        <v>0.39150000000000001</v>
      </c>
      <c r="P345" s="201"/>
      <c r="Q345" s="202">
        <v>17.513566847558284</v>
      </c>
      <c r="R345" s="202"/>
      <c r="S345">
        <f t="shared" si="31"/>
        <v>0.32293438579180933</v>
      </c>
      <c r="U345" s="111">
        <f t="shared" si="32"/>
        <v>0.84361530954391806</v>
      </c>
      <c r="V345" s="111">
        <f t="shared" si="33"/>
        <v>0.55200000000000005</v>
      </c>
    </row>
    <row r="346" spans="1:22">
      <c r="A346" s="1">
        <v>127</v>
      </c>
      <c r="B346" s="1"/>
      <c r="C346">
        <f>COUNTIF('WetLitterbags placem_collection'!$K$3:$K$222, E346)</f>
        <v>0</v>
      </c>
      <c r="D346" t="str">
        <f t="shared" si="30"/>
        <v>Exclude</v>
      </c>
      <c r="E346" s="1"/>
      <c r="F346">
        <f>COUNTIF('WetLitterbags placem_collection'!$M$3:$M$222, H346)</f>
        <v>0</v>
      </c>
      <c r="G346" t="str">
        <f t="shared" si="34"/>
        <v>Exclude</v>
      </c>
      <c r="H346" s="1" t="s">
        <v>717</v>
      </c>
      <c r="I346">
        <f>IFERROR(INDEX('Green_rooibos initial weight'!$C$5:$C$1749,MATCH(H346, 'Green_rooibos initial weight'!$A$5:$A$1749,0)),"")</f>
        <v>2.214</v>
      </c>
      <c r="K346">
        <f t="shared" si="35"/>
        <v>2.214</v>
      </c>
      <c r="M346">
        <f>IFERROR(INDEX('Both teabags AfterWet'!$D$1:$D$839,MATCH(H346,'Both teabags AfterWet'!$B$1:$B$839,0)),"")</f>
        <v>1.552</v>
      </c>
      <c r="O346" s="201">
        <v>1.2995000000000001</v>
      </c>
      <c r="P346" s="201"/>
      <c r="Q346" s="202">
        <v>7.3429951690818136</v>
      </c>
      <c r="R346" s="202"/>
      <c r="S346">
        <f t="shared" si="31"/>
        <v>1.204077777777782</v>
      </c>
      <c r="U346" s="111">
        <f t="shared" si="32"/>
        <v>0.45615276523135406</v>
      </c>
      <c r="V346" s="111">
        <f t="shared" si="33"/>
        <v>0.55200000000000005</v>
      </c>
    </row>
    <row r="347" spans="1:22">
      <c r="A347" s="1">
        <v>127</v>
      </c>
      <c r="B347" s="1"/>
      <c r="C347">
        <f>COUNTIF('WetLitterbags placem_collection'!$K$3:$K$222, E347)</f>
        <v>0</v>
      </c>
      <c r="D347" t="str">
        <f t="shared" si="30"/>
        <v>Exclude</v>
      </c>
      <c r="E347" s="1"/>
      <c r="F347">
        <f>COUNTIF('WetLitterbags placem_collection'!$M$3:$M$222, H347)</f>
        <v>1</v>
      </c>
      <c r="G347" t="str">
        <f t="shared" si="34"/>
        <v>Open</v>
      </c>
      <c r="H347" s="1" t="s">
        <v>635</v>
      </c>
      <c r="I347">
        <f>IFERROR(INDEX('Green_rooibos initial weight'!$C$5:$C$1749,MATCH(H347, 'Green_rooibos initial weight'!$A$5:$A$1749,0)),"")</f>
        <v>2.1579999999999999</v>
      </c>
      <c r="K347">
        <f t="shared" si="35"/>
        <v>2.1579999999999999</v>
      </c>
      <c r="M347">
        <f>IFERROR(INDEX('Both teabags AfterWet'!$D$1:$D$839,MATCH(H347,'Both teabags AfterWet'!$B$1:$B$839,0)),"")</f>
        <v>1.4710000000000001</v>
      </c>
      <c r="O347" s="201">
        <v>1.2198</v>
      </c>
      <c r="P347" s="201"/>
      <c r="Q347" s="202">
        <v>5.8622374206153776</v>
      </c>
      <c r="R347" s="202"/>
      <c r="S347">
        <f t="shared" si="31"/>
        <v>1.1482924279433335</v>
      </c>
      <c r="U347" s="111">
        <f t="shared" si="32"/>
        <v>0.46789044117547096</v>
      </c>
      <c r="V347" s="111">
        <f t="shared" si="33"/>
        <v>0.55200000000000005</v>
      </c>
    </row>
    <row r="348" spans="1:22">
      <c r="A348">
        <v>128</v>
      </c>
      <c r="C348">
        <f>COUNTIF('WetLitterbags placem_collection'!$K$3:$K$222, E348)</f>
        <v>0</v>
      </c>
      <c r="D348" t="str">
        <f t="shared" si="30"/>
        <v>Exclude</v>
      </c>
      <c r="E348" t="s">
        <v>1217</v>
      </c>
      <c r="F348">
        <f>COUNTIF('WetLitterbags placem_collection'!$M$3:$M$222, H348)</f>
        <v>0</v>
      </c>
      <c r="G348" t="str">
        <f t="shared" si="34"/>
        <v>Exclude</v>
      </c>
      <c r="I348">
        <f>IFERROR(INDEX('Green_rooibos initial weight'!$C$5:$C$1749,MATCH(E348, 'Green_rooibos initial weight'!$A$5:$A$1749,0)),"")</f>
        <v>1.964</v>
      </c>
      <c r="K348">
        <f t="shared" si="35"/>
        <v>1.964</v>
      </c>
      <c r="M348">
        <f>IFERROR(INDEX('Both teabags AfterWet'!$D$1:$D$839,MATCH(E348,'Both teabags AfterWet'!$B$1:$B$839,0)),"")</f>
        <v>0.57199999999999995</v>
      </c>
      <c r="O348">
        <v>0.37309999999999999</v>
      </c>
      <c r="Q348" s="202">
        <v>10.010111223457624</v>
      </c>
      <c r="R348" s="202"/>
      <c r="S348">
        <f t="shared" si="31"/>
        <v>0.3357522750252796</v>
      </c>
      <c r="U348" s="111">
        <f t="shared" si="32"/>
        <v>0.82904670314395135</v>
      </c>
      <c r="V348" s="111">
        <f t="shared" si="33"/>
        <v>0.55200000000000005</v>
      </c>
    </row>
    <row r="349" spans="1:22">
      <c r="A349">
        <v>128</v>
      </c>
      <c r="C349">
        <f>COUNTIF('WetLitterbags placem_collection'!$K$3:$K$222, E349)</f>
        <v>0</v>
      </c>
      <c r="D349" t="str">
        <f t="shared" si="30"/>
        <v>Exclude</v>
      </c>
      <c r="F349">
        <f>COUNTIF('WetLitterbags placem_collection'!$M$3:$M$222, H349)</f>
        <v>0</v>
      </c>
      <c r="G349" t="str">
        <f t="shared" si="34"/>
        <v>Exclude</v>
      </c>
      <c r="H349" t="s">
        <v>723</v>
      </c>
      <c r="I349">
        <f>IFERROR(INDEX('Green_rooibos initial weight'!$C$5:$C$1749,MATCH(H349, 'Green_rooibos initial weight'!$A$5:$A$1749,0)),"")</f>
        <v>2.2029999999999998</v>
      </c>
      <c r="K349">
        <f t="shared" si="35"/>
        <v>2.2029999999999998</v>
      </c>
      <c r="M349">
        <f>IFERROR(INDEX('Both teabags AfterWet'!$D$1:$D$839,MATCH(H349,'Both teabags AfterWet'!$B$1:$B$839,0)),"")</f>
        <v>1.4119999999999999</v>
      </c>
      <c r="O349">
        <v>1.1819999999999999</v>
      </c>
      <c r="Q349" s="202">
        <v>4.4282238442810895</v>
      </c>
      <c r="R349" s="202"/>
      <c r="S349">
        <f t="shared" si="31"/>
        <v>1.1296583941605975</v>
      </c>
      <c r="U349" s="111">
        <f t="shared" si="32"/>
        <v>0.48721815970921578</v>
      </c>
      <c r="V349" s="111">
        <f t="shared" si="33"/>
        <v>0.55200000000000005</v>
      </c>
    </row>
    <row r="350" spans="1:22">
      <c r="A350">
        <v>128</v>
      </c>
      <c r="C350">
        <f>COUNTIF('WetLitterbags placem_collection'!$K$3:$K$222, E350)</f>
        <v>0</v>
      </c>
      <c r="D350" t="str">
        <f t="shared" si="30"/>
        <v>Exclude</v>
      </c>
      <c r="F350">
        <f>COUNTIF('WetLitterbags placem_collection'!$M$3:$M$222, H350)</f>
        <v>1</v>
      </c>
      <c r="G350" t="str">
        <f t="shared" si="34"/>
        <v>Open</v>
      </c>
      <c r="H350" t="s">
        <v>587</v>
      </c>
      <c r="I350">
        <f>IFERROR(INDEX('Green_rooibos initial weight'!$C$5:$C$1749,MATCH(H350, 'Green_rooibos initial weight'!$A$5:$A$1749,0)),"")</f>
        <v>2.1779999999999999</v>
      </c>
      <c r="K350">
        <f t="shared" si="35"/>
        <v>2.1779999999999999</v>
      </c>
      <c r="M350">
        <f>IFERROR(INDEX('Both teabags AfterWet'!$D$1:$D$839,MATCH(H350,'Both teabags AfterWet'!$B$1:$B$839,0)),"")</f>
        <v>2.5259999999999998</v>
      </c>
      <c r="O350">
        <v>1.8813</v>
      </c>
      <c r="Q350" s="202">
        <v>66.458433445459406</v>
      </c>
      <c r="R350" s="202"/>
      <c r="S350">
        <f t="shared" si="31"/>
        <v>0.63101749159057219</v>
      </c>
      <c r="U350" s="111">
        <f t="shared" si="32"/>
        <v>0.71027663379679873</v>
      </c>
      <c r="V350" s="111">
        <f t="shared" si="33"/>
        <v>0.55200000000000005</v>
      </c>
    </row>
    <row r="351" spans="1:22">
      <c r="A351" s="1">
        <v>129</v>
      </c>
      <c r="B351" s="1"/>
      <c r="C351">
        <f>COUNTIF('WetLitterbags placem_collection'!$K$3:$K$222, E351)</f>
        <v>0</v>
      </c>
      <c r="D351" t="str">
        <f t="shared" si="30"/>
        <v>Exclude</v>
      </c>
      <c r="E351" s="1" t="s">
        <v>1162</v>
      </c>
      <c r="F351">
        <f>COUNTIF('WetLitterbags placem_collection'!$M$3:$M$222, H351)</f>
        <v>0</v>
      </c>
      <c r="G351" t="str">
        <f t="shared" si="34"/>
        <v>Exclude</v>
      </c>
      <c r="I351">
        <f>IFERROR(INDEX('Green_rooibos initial weight'!$C$5:$C$1749,MATCH(E351, 'Green_rooibos initial weight'!$A$5:$A$1749,0)),"")</f>
        <v>2.089</v>
      </c>
      <c r="K351">
        <f t="shared" si="35"/>
        <v>2.089</v>
      </c>
      <c r="M351">
        <f>IFERROR(INDEX('Both teabags AfterWet'!$D$1:$D$839,MATCH(E351,'Both teabags AfterWet'!$B$1:$B$839,0)),"")</f>
        <v>0.59440000000000004</v>
      </c>
      <c r="O351" s="1">
        <v>0.39729999999999999</v>
      </c>
      <c r="P351" s="1"/>
      <c r="Q351" s="202">
        <v>15.186104218362484</v>
      </c>
      <c r="R351" s="202"/>
      <c r="S351">
        <f t="shared" si="31"/>
        <v>0.33696560794044583</v>
      </c>
      <c r="U351" s="111">
        <f t="shared" si="32"/>
        <v>0.83869525708930315</v>
      </c>
      <c r="V351" s="111">
        <f t="shared" si="33"/>
        <v>0.55200000000000005</v>
      </c>
    </row>
    <row r="352" spans="1:22">
      <c r="A352" s="1">
        <v>129</v>
      </c>
      <c r="B352" s="1"/>
      <c r="C352">
        <f>COUNTIF('WetLitterbags placem_collection'!$K$3:$K$222, E352)</f>
        <v>0</v>
      </c>
      <c r="D352" t="str">
        <f t="shared" si="30"/>
        <v>Exclude</v>
      </c>
      <c r="E352" s="1"/>
      <c r="F352">
        <f>COUNTIF('WetLitterbags placem_collection'!$M$3:$M$222, H352)</f>
        <v>0</v>
      </c>
      <c r="G352" t="str">
        <f t="shared" si="34"/>
        <v>Exclude</v>
      </c>
      <c r="H352" s="1" t="s">
        <v>621</v>
      </c>
      <c r="I352">
        <f>IFERROR(INDEX('Green_rooibos initial weight'!$C$5:$C$1749,MATCH(H352, 'Green_rooibos initial weight'!$A$5:$A$1749,0)),"")</f>
        <v>2.2210000000000001</v>
      </c>
      <c r="K352">
        <f t="shared" si="35"/>
        <v>2.2210000000000001</v>
      </c>
      <c r="M352">
        <f>IFERROR(INDEX('Both teabags AfterWet'!$D$1:$D$839,MATCH(H352,'Both teabags AfterWet'!$B$1:$B$839,0)),"")</f>
        <v>1.5878000000000001</v>
      </c>
      <c r="O352" s="1">
        <v>1.3351999999999999</v>
      </c>
      <c r="P352" s="1"/>
      <c r="Q352" s="202">
        <v>5.5940594059407749</v>
      </c>
      <c r="R352" s="202"/>
      <c r="S352">
        <f t="shared" si="31"/>
        <v>1.2605081188118787</v>
      </c>
      <c r="U352" s="111">
        <f t="shared" si="32"/>
        <v>0.43245919909415642</v>
      </c>
      <c r="V352" s="111">
        <f t="shared" si="33"/>
        <v>0.55200000000000005</v>
      </c>
    </row>
    <row r="353" spans="1:22">
      <c r="A353" s="1">
        <v>130</v>
      </c>
      <c r="B353" s="1"/>
      <c r="C353">
        <f>COUNTIF('WetLitterbags placem_collection'!$K$3:$K$222, E353)</f>
        <v>0</v>
      </c>
      <c r="D353" t="str">
        <f t="shared" si="30"/>
        <v>Exclude</v>
      </c>
      <c r="E353" s="200" t="s">
        <v>1342</v>
      </c>
      <c r="F353">
        <f>COUNTIF('WetLitterbags placem_collection'!$M$3:$M$222, H353)</f>
        <v>0</v>
      </c>
      <c r="G353" t="str">
        <f t="shared" si="34"/>
        <v>Exclude</v>
      </c>
      <c r="I353">
        <f>IFERROR(INDEX('Green_rooibos initial weight'!$C$5:$C$1749,MATCH(E353, 'Green_rooibos initial weight'!$A$5:$A$1749,0)),"")</f>
        <v>2.0030000000000001</v>
      </c>
      <c r="K353">
        <f t="shared" si="35"/>
        <v>2.0030000000000001</v>
      </c>
      <c r="M353">
        <f>IFERROR(INDEX('Both teabags AfterWet'!$D$1:$D$839,MATCH(E353,'Both teabags AfterWet'!$B$1:$B$839,0)),"")</f>
        <v>0.56599999999999995</v>
      </c>
      <c r="O353" s="201">
        <v>0.3836</v>
      </c>
      <c r="P353" s="201"/>
      <c r="Q353" s="202">
        <v>17.737917289487331</v>
      </c>
      <c r="R353" s="202"/>
      <c r="S353">
        <f t="shared" si="31"/>
        <v>0.3155573492775266</v>
      </c>
      <c r="U353" s="111">
        <f t="shared" si="32"/>
        <v>0.84245763890288239</v>
      </c>
      <c r="V353" s="111">
        <f t="shared" si="33"/>
        <v>0.55200000000000005</v>
      </c>
    </row>
    <row r="354" spans="1:22">
      <c r="A354" s="1">
        <v>130</v>
      </c>
      <c r="B354" s="1"/>
      <c r="C354">
        <f>COUNTIF('WetLitterbags placem_collection'!$K$3:$K$222, E354)</f>
        <v>0</v>
      </c>
      <c r="D354" t="str">
        <f t="shared" si="30"/>
        <v>Exclude</v>
      </c>
      <c r="E354" s="1"/>
      <c r="F354">
        <f>COUNTIF('WetLitterbags placem_collection'!$M$3:$M$222, H354)</f>
        <v>0</v>
      </c>
      <c r="G354" t="str">
        <f t="shared" si="34"/>
        <v>Exclude</v>
      </c>
      <c r="H354" s="200" t="s">
        <v>708</v>
      </c>
      <c r="I354">
        <f>IFERROR(INDEX('Green_rooibos initial weight'!$C$5:$C$1749,MATCH(H354, 'Green_rooibos initial weight'!$A$5:$A$1749,0)),"")</f>
        <v>2.0750000000000002</v>
      </c>
      <c r="K354">
        <f t="shared" si="35"/>
        <v>2.0750000000000002</v>
      </c>
      <c r="M354">
        <f>IFERROR(INDEX('Both teabags AfterWet'!$D$1:$D$839,MATCH(H354,'Both teabags AfterWet'!$B$1:$B$839,0)),"")</f>
        <v>1.5069999999999999</v>
      </c>
      <c r="O354" s="201">
        <v>1.2664</v>
      </c>
      <c r="P354" s="201"/>
      <c r="Q354" s="202">
        <v>5.1420176297748439</v>
      </c>
      <c r="R354" s="202"/>
      <c r="S354">
        <f t="shared" si="31"/>
        <v>1.2012814887365313</v>
      </c>
      <c r="U354" s="111">
        <f t="shared" si="32"/>
        <v>0.42106916205468381</v>
      </c>
      <c r="V354" s="111">
        <f t="shared" si="33"/>
        <v>0.55200000000000005</v>
      </c>
    </row>
    <row r="355" spans="1:22">
      <c r="A355" s="1">
        <v>130</v>
      </c>
      <c r="B355" s="1"/>
      <c r="C355">
        <f>COUNTIF('WetLitterbags placem_collection'!$K$3:$K$222, E355)</f>
        <v>0</v>
      </c>
      <c r="D355" t="str">
        <f t="shared" si="30"/>
        <v>Exclude</v>
      </c>
      <c r="E355" s="1"/>
      <c r="F355">
        <f>COUNTIF('WetLitterbags placem_collection'!$M$3:$M$222, H355)</f>
        <v>1</v>
      </c>
      <c r="G355" t="str">
        <f t="shared" si="34"/>
        <v>Open</v>
      </c>
      <c r="H355" s="200" t="s">
        <v>556</v>
      </c>
      <c r="I355">
        <f>IFERROR(INDEX('Green_rooibos initial weight'!$C$5:$C$1749,MATCH(H355, 'Green_rooibos initial weight'!$A$5:$A$1749,0)),"")</f>
        <v>2.17</v>
      </c>
      <c r="K355">
        <f t="shared" si="35"/>
        <v>2.17</v>
      </c>
      <c r="M355">
        <f>IFERROR(INDEX('Both teabags AfterWet'!$D$1:$D$839,MATCH(H355,'Both teabags AfterWet'!$B$1:$B$839,0)),"")</f>
        <v>1.6379999999999999</v>
      </c>
      <c r="O355" s="201">
        <v>1.3573</v>
      </c>
      <c r="P355" s="201"/>
      <c r="Q355" s="202">
        <v>4.8913043478256997</v>
      </c>
      <c r="R355" s="202"/>
      <c r="S355">
        <f t="shared" si="31"/>
        <v>1.2909103260869617</v>
      </c>
      <c r="U355" s="111">
        <f t="shared" si="32"/>
        <v>0.40511044880785174</v>
      </c>
      <c r="V355" s="111">
        <f t="shared" si="33"/>
        <v>0.55200000000000005</v>
      </c>
    </row>
    <row r="356" spans="1:22">
      <c r="A356">
        <v>131</v>
      </c>
      <c r="C356">
        <f>COUNTIF('WetLitterbags placem_collection'!$K$3:$K$222, E356)</f>
        <v>0</v>
      </c>
      <c r="D356" t="str">
        <f t="shared" si="30"/>
        <v>Exclude</v>
      </c>
      <c r="E356" t="s">
        <v>1282</v>
      </c>
      <c r="F356">
        <f>COUNTIF('WetLitterbags placem_collection'!$M$3:$M$222, H356)</f>
        <v>0</v>
      </c>
      <c r="G356" t="str">
        <f t="shared" si="34"/>
        <v>Exclude</v>
      </c>
      <c r="I356">
        <f>IFERROR(INDEX('Green_rooibos initial weight'!$C$5:$C$1749,MATCH(E356, 'Green_rooibos initial weight'!$A$5:$A$1749,0)),"")</f>
        <v>2.0089999999999999</v>
      </c>
      <c r="K356">
        <f t="shared" si="35"/>
        <v>2.0089999999999999</v>
      </c>
      <c r="M356">
        <f>IFERROR(INDEX('Both teabags AfterWet'!$D$1:$D$839,MATCH(E356,'Both teabags AfterWet'!$B$1:$B$839,0)),"")</f>
        <v>0.62819999999999998</v>
      </c>
      <c r="O356">
        <v>0.42449999999999999</v>
      </c>
      <c r="Q356" s="202">
        <v>13.671875000000405</v>
      </c>
      <c r="R356" s="202"/>
      <c r="S356">
        <f t="shared" si="31"/>
        <v>0.36646289062499826</v>
      </c>
      <c r="U356" s="111">
        <f t="shared" si="32"/>
        <v>0.81758940237680522</v>
      </c>
      <c r="V356" s="111">
        <f t="shared" si="33"/>
        <v>0.55200000000000005</v>
      </c>
    </row>
    <row r="357" spans="1:22">
      <c r="A357">
        <v>131</v>
      </c>
      <c r="C357">
        <f>COUNTIF('WetLitterbags placem_collection'!$K$3:$K$222, E357)</f>
        <v>0</v>
      </c>
      <c r="D357" t="str">
        <f t="shared" si="30"/>
        <v>Exclude</v>
      </c>
      <c r="F357">
        <f>COUNTIF('WetLitterbags placem_collection'!$M$3:$M$222, H357)</f>
        <v>0</v>
      </c>
      <c r="G357" t="str">
        <f t="shared" si="34"/>
        <v>Exclude</v>
      </c>
      <c r="H357" t="s">
        <v>549</v>
      </c>
      <c r="I357">
        <f>IFERROR(INDEX('Green_rooibos initial weight'!$C$5:$C$1749,MATCH(H357, 'Green_rooibos initial weight'!$A$5:$A$1749,0)),"")</f>
        <v>2.2549999999999999</v>
      </c>
      <c r="K357">
        <f t="shared" si="35"/>
        <v>2.2549999999999999</v>
      </c>
      <c r="M357">
        <f>IFERROR(INDEX('Both teabags AfterWet'!$D$1:$D$839,MATCH(H357,'Both teabags AfterWet'!$B$1:$B$839,0)),"")</f>
        <v>1.6073999999999999</v>
      </c>
      <c r="O357">
        <v>1.3476999999999999</v>
      </c>
      <c r="Q357" s="202">
        <v>3.7601142313182434</v>
      </c>
      <c r="R357" s="202"/>
      <c r="S357">
        <f t="shared" si="31"/>
        <v>1.297024940504524</v>
      </c>
      <c r="U357" s="111">
        <f t="shared" si="32"/>
        <v>0.42482264279178539</v>
      </c>
      <c r="V357" s="111">
        <f t="shared" si="33"/>
        <v>0.55200000000000005</v>
      </c>
    </row>
    <row r="358" spans="1:22">
      <c r="A358" s="1">
        <v>132</v>
      </c>
      <c r="B358" s="1"/>
      <c r="C358">
        <f>COUNTIF('WetLitterbags placem_collection'!$K$3:$K$222, E358)</f>
        <v>0</v>
      </c>
      <c r="D358" t="str">
        <f t="shared" si="30"/>
        <v>Exclude</v>
      </c>
      <c r="E358" s="200" t="s">
        <v>1271</v>
      </c>
      <c r="F358">
        <f>COUNTIF('WetLitterbags placem_collection'!$M$3:$M$222, H358)</f>
        <v>0</v>
      </c>
      <c r="G358" t="str">
        <f t="shared" si="34"/>
        <v>Exclude</v>
      </c>
      <c r="I358">
        <f>IFERROR(INDEX('Green_rooibos initial weight'!$C$5:$C$1749,MATCH(E358, 'Green_rooibos initial weight'!$A$5:$A$1749,0)),"")</f>
        <v>2.0110000000000001</v>
      </c>
      <c r="K358">
        <f t="shared" si="35"/>
        <v>2.0110000000000001</v>
      </c>
      <c r="M358">
        <f>IFERROR(INDEX('Both teabags AfterWet'!$D$1:$D$839,MATCH(E358,'Both teabags AfterWet'!$B$1:$B$839,0)),"")</f>
        <v>0.63490000000000002</v>
      </c>
      <c r="O358" s="1">
        <v>0.42670000000000002</v>
      </c>
      <c r="P358" s="1"/>
      <c r="Q358" s="202">
        <v>13.853028798411678</v>
      </c>
      <c r="R358" s="202"/>
      <c r="S358">
        <f t="shared" si="31"/>
        <v>0.36758912611717737</v>
      </c>
      <c r="U358" s="111">
        <f t="shared" si="32"/>
        <v>0.81721077766425787</v>
      </c>
      <c r="V358" s="111">
        <f t="shared" si="33"/>
        <v>0.55200000000000005</v>
      </c>
    </row>
    <row r="359" spans="1:22">
      <c r="A359" s="1">
        <v>132</v>
      </c>
      <c r="B359" s="1"/>
      <c r="C359">
        <f>COUNTIF('WetLitterbags placem_collection'!$K$3:$K$222, E359)</f>
        <v>0</v>
      </c>
      <c r="D359" t="str">
        <f t="shared" si="30"/>
        <v>Exclude</v>
      </c>
      <c r="E359" s="1"/>
      <c r="F359">
        <f>COUNTIF('WetLitterbags placem_collection'!$M$3:$M$222, H359)</f>
        <v>0</v>
      </c>
      <c r="G359" t="str">
        <f t="shared" si="34"/>
        <v>Exclude</v>
      </c>
      <c r="H359" s="200" t="s">
        <v>664</v>
      </c>
      <c r="I359">
        <f>IFERROR(INDEX('Green_rooibos initial weight'!$C$5:$C$1749,MATCH(H359, 'Green_rooibos initial weight'!$A$5:$A$1749,0)),"")</f>
        <v>2.169</v>
      </c>
      <c r="K359">
        <f t="shared" si="35"/>
        <v>2.169</v>
      </c>
      <c r="M359">
        <f>IFERROR(INDEX('Both teabags AfterWet'!$D$1:$D$839,MATCH(H359,'Both teabags AfterWet'!$B$1:$B$839,0)),"")</f>
        <v>1.573</v>
      </c>
      <c r="O359" s="1">
        <v>1.3210999999999999</v>
      </c>
      <c r="P359" s="1"/>
      <c r="Q359" s="202">
        <v>4.5098039215686896</v>
      </c>
      <c r="R359" s="202"/>
      <c r="S359">
        <f t="shared" si="31"/>
        <v>1.2615209803921559</v>
      </c>
      <c r="U359" s="111">
        <f t="shared" si="32"/>
        <v>0.41838590115622132</v>
      </c>
      <c r="V359" s="111">
        <f t="shared" si="33"/>
        <v>0.55200000000000005</v>
      </c>
    </row>
    <row r="360" spans="1:22">
      <c r="A360" s="1">
        <v>132</v>
      </c>
      <c r="B360" s="1"/>
      <c r="C360">
        <f>COUNTIF('WetLitterbags placem_collection'!$K$3:$K$222, E360)</f>
        <v>0</v>
      </c>
      <c r="D360" t="str">
        <f t="shared" si="30"/>
        <v>Exclude</v>
      </c>
      <c r="E360" s="1"/>
      <c r="F360">
        <f>COUNTIF('WetLitterbags placem_collection'!$M$3:$M$222, H360)</f>
        <v>1</v>
      </c>
      <c r="G360" t="str">
        <f t="shared" si="34"/>
        <v>Open</v>
      </c>
      <c r="H360" s="200" t="s">
        <v>605</v>
      </c>
      <c r="I360">
        <f>IFERROR(INDEX('Green_rooibos initial weight'!$C$5:$C$1749,MATCH(H360, 'Green_rooibos initial weight'!$A$5:$A$1749,0)),"")</f>
        <v>2.1970000000000001</v>
      </c>
      <c r="K360">
        <f t="shared" si="35"/>
        <v>2.1970000000000001</v>
      </c>
      <c r="M360">
        <f>IFERROR(INDEX('Both teabags AfterWet'!$D$1:$D$839,MATCH(H360,'Both teabags AfterWet'!$B$1:$B$839,0)),"")</f>
        <v>1.593</v>
      </c>
      <c r="O360" s="1">
        <v>1.2561</v>
      </c>
      <c r="P360" s="1"/>
      <c r="Q360" s="202">
        <v>91.768144179250029</v>
      </c>
      <c r="R360" s="202"/>
      <c r="S360">
        <f t="shared" si="31"/>
        <v>0.1034003409644404</v>
      </c>
      <c r="U360" s="111">
        <f t="shared" si="32"/>
        <v>0.95293566637940808</v>
      </c>
      <c r="V360" s="111">
        <f t="shared" si="33"/>
        <v>0.55200000000000005</v>
      </c>
    </row>
    <row r="361" spans="1:22">
      <c r="A361">
        <v>133</v>
      </c>
      <c r="C361">
        <f>COUNTIF('WetLitterbags placem_collection'!$K$3:$K$222, E361)</f>
        <v>0</v>
      </c>
      <c r="D361" t="str">
        <f t="shared" si="30"/>
        <v>Exclude</v>
      </c>
      <c r="E361" t="s">
        <v>1251</v>
      </c>
      <c r="F361">
        <f>COUNTIF('WetLitterbags placem_collection'!$M$3:$M$222, H361)</f>
        <v>0</v>
      </c>
      <c r="G361" t="str">
        <f t="shared" si="34"/>
        <v>Exclude</v>
      </c>
      <c r="I361">
        <f>IFERROR(INDEX('Green_rooibos initial weight'!$C$5:$C$1749,MATCH(E361, 'Green_rooibos initial weight'!$A$5:$A$1749,0)),"")</f>
        <v>2.093</v>
      </c>
      <c r="K361">
        <f t="shared" si="35"/>
        <v>2.093</v>
      </c>
      <c r="M361">
        <f>IFERROR(INDEX('Both teabags AfterWet'!$D$1:$D$839,MATCH(E361,'Both teabags AfterWet'!$B$1:$B$839,0)),"")</f>
        <v>0.63380000000000003</v>
      </c>
      <c r="O361">
        <v>0.43490000000000001</v>
      </c>
      <c r="Q361" s="202">
        <v>14.024691358025066</v>
      </c>
      <c r="R361" s="202"/>
      <c r="S361">
        <f t="shared" si="31"/>
        <v>0.37390661728394903</v>
      </c>
      <c r="U361" s="111">
        <f t="shared" si="32"/>
        <v>0.82135374233925029</v>
      </c>
      <c r="V361" s="111">
        <f t="shared" si="33"/>
        <v>0.55200000000000005</v>
      </c>
    </row>
    <row r="362" spans="1:22">
      <c r="A362">
        <v>133</v>
      </c>
      <c r="C362">
        <f>COUNTIF('WetLitterbags placem_collection'!$K$3:$K$222, E362)</f>
        <v>0</v>
      </c>
      <c r="D362" t="str">
        <f t="shared" si="30"/>
        <v>Exclude</v>
      </c>
      <c r="F362">
        <f>COUNTIF('WetLitterbags placem_collection'!$M$3:$M$222, H362)</f>
        <v>1</v>
      </c>
      <c r="G362" t="str">
        <f t="shared" si="34"/>
        <v>Open</v>
      </c>
      <c r="H362" t="s">
        <v>617</v>
      </c>
      <c r="I362">
        <f>IFERROR(INDEX('Green_rooibos initial weight'!$C$5:$C$1749,MATCH(H362, 'Green_rooibos initial weight'!$A$5:$A$1749,0)),"")</f>
        <v>2.1080000000000001</v>
      </c>
      <c r="K362">
        <f t="shared" si="35"/>
        <v>2.1080000000000001</v>
      </c>
      <c r="M362">
        <f>IFERROR(INDEX('Both teabags AfterWet'!$D$1:$D$839,MATCH(H362,'Both teabags AfterWet'!$B$1:$B$839,0)),"")</f>
        <v>1.5687</v>
      </c>
      <c r="O362">
        <v>1.3261000000000001</v>
      </c>
      <c r="Q362" s="202">
        <v>2.521432173474186</v>
      </c>
      <c r="R362" s="202"/>
      <c r="S362">
        <f t="shared" si="31"/>
        <v>1.2926632879475588</v>
      </c>
      <c r="U362" s="111">
        <f t="shared" si="32"/>
        <v>0.38678212146700253</v>
      </c>
      <c r="V362" s="111">
        <f t="shared" si="33"/>
        <v>0.55200000000000005</v>
      </c>
    </row>
    <row r="363" spans="1:22">
      <c r="A363">
        <v>133</v>
      </c>
      <c r="C363">
        <f>COUNTIF('WetLitterbags placem_collection'!$K$3:$K$222, E363)</f>
        <v>0</v>
      </c>
      <c r="D363" t="str">
        <f t="shared" si="30"/>
        <v>Exclude</v>
      </c>
      <c r="F363">
        <f>COUNTIF('WetLitterbags placem_collection'!$M$3:$M$222, H363)</f>
        <v>0</v>
      </c>
      <c r="G363" t="str">
        <f t="shared" si="34"/>
        <v>Exclude</v>
      </c>
      <c r="H363" t="s">
        <v>544</v>
      </c>
      <c r="I363">
        <f>IFERROR(INDEX('Green_rooibos initial weight'!$C$5:$C$1749,MATCH(H363, 'Green_rooibos initial weight'!$A$5:$A$1749,0)),"")</f>
        <v>2.165</v>
      </c>
      <c r="K363">
        <f t="shared" si="35"/>
        <v>2.165</v>
      </c>
      <c r="M363">
        <f>IFERROR(INDEX('Both teabags AfterWet'!$D$1:$D$839,MATCH(H363,'Both teabags AfterWet'!$B$1:$B$839,0)),"")</f>
        <v>1.5714999999999999</v>
      </c>
      <c r="O363">
        <v>1.3281000000000001</v>
      </c>
      <c r="Q363" s="202">
        <v>7.7152812344452117</v>
      </c>
      <c r="R363" s="202"/>
      <c r="S363">
        <f t="shared" si="31"/>
        <v>1.2256333499253331</v>
      </c>
      <c r="U363" s="111">
        <f t="shared" si="32"/>
        <v>0.43388759818691314</v>
      </c>
      <c r="V363" s="111">
        <f t="shared" si="33"/>
        <v>0.55200000000000005</v>
      </c>
    </row>
    <row r="364" spans="1:22">
      <c r="A364" s="1">
        <v>134</v>
      </c>
      <c r="B364" s="1"/>
      <c r="C364">
        <f>COUNTIF('WetLitterbags placem_collection'!$K$3:$K$222, E364)</f>
        <v>0</v>
      </c>
      <c r="D364" t="str">
        <f t="shared" si="30"/>
        <v>Exclude</v>
      </c>
      <c r="E364" s="200" t="s">
        <v>1230</v>
      </c>
      <c r="F364">
        <f>COUNTIF('WetLitterbags placem_collection'!$M$3:$M$222, H364)</f>
        <v>0</v>
      </c>
      <c r="G364" t="str">
        <f t="shared" si="34"/>
        <v>Exclude</v>
      </c>
      <c r="I364">
        <f>IFERROR(INDEX('Green_rooibos initial weight'!$C$5:$C$1749,MATCH(E364, 'Green_rooibos initial weight'!$A$5:$A$1749,0)),"")</f>
        <v>1.927</v>
      </c>
      <c r="K364">
        <f t="shared" si="35"/>
        <v>1.927</v>
      </c>
      <c r="M364">
        <f>IFERROR(INDEX('Both teabags AfterWet'!$D$1:$D$839,MATCH(E364,'Both teabags AfterWet'!$B$1:$B$839,0)),"")</f>
        <v>0.53400000000000003</v>
      </c>
      <c r="O364" s="1">
        <v>0.35370000000000001</v>
      </c>
      <c r="P364" s="1"/>
      <c r="Q364" s="202">
        <v>12.606303151575968</v>
      </c>
      <c r="R364" s="202"/>
      <c r="S364">
        <f t="shared" si="31"/>
        <v>0.30911150575287583</v>
      </c>
      <c r="U364" s="111">
        <f t="shared" si="32"/>
        <v>0.83958925492845049</v>
      </c>
      <c r="V364" s="111">
        <f t="shared" si="33"/>
        <v>0.55200000000000005</v>
      </c>
    </row>
    <row r="365" spans="1:22">
      <c r="A365" s="1">
        <v>134</v>
      </c>
      <c r="B365" s="1"/>
      <c r="C365">
        <f>COUNTIF('WetLitterbags placem_collection'!$K$3:$K$222, E365)</f>
        <v>0</v>
      </c>
      <c r="D365" t="str">
        <f t="shared" si="30"/>
        <v>Exclude</v>
      </c>
      <c r="E365" s="1"/>
      <c r="F365">
        <f>COUNTIF('WetLitterbags placem_collection'!$M$3:$M$222, H365)</f>
        <v>0</v>
      </c>
      <c r="G365" t="str">
        <f t="shared" si="34"/>
        <v>Exclude</v>
      </c>
      <c r="H365" s="200" t="s">
        <v>674</v>
      </c>
      <c r="I365">
        <f>IFERROR(INDEX('Green_rooibos initial weight'!$C$5:$C$1749,MATCH(H365, 'Green_rooibos initial weight'!$A$5:$A$1749,0)),"")</f>
        <v>2.3140000000000001</v>
      </c>
      <c r="K365">
        <f t="shared" si="35"/>
        <v>2.3140000000000001</v>
      </c>
      <c r="M365">
        <f>IFERROR(INDEX('Both teabags AfterWet'!$D$1:$D$839,MATCH(H365,'Both teabags AfterWet'!$B$1:$B$839,0)),"")</f>
        <v>1.591</v>
      </c>
      <c r="O365" s="1">
        <v>1.3554999999999999</v>
      </c>
      <c r="P365" s="1"/>
      <c r="Q365" s="202">
        <v>3.4619188921860404</v>
      </c>
      <c r="R365" s="202"/>
      <c r="S365">
        <f t="shared" si="31"/>
        <v>1.3085736894164182</v>
      </c>
      <c r="U365" s="111">
        <f t="shared" si="32"/>
        <v>0.43449710915452977</v>
      </c>
      <c r="V365" s="111">
        <f t="shared" si="33"/>
        <v>0.55200000000000005</v>
      </c>
    </row>
    <row r="366" spans="1:22">
      <c r="A366" s="1">
        <v>134</v>
      </c>
      <c r="B366" s="1"/>
      <c r="C366">
        <f>COUNTIF('WetLitterbags placem_collection'!$K$3:$K$222, E366)</f>
        <v>0</v>
      </c>
      <c r="D366" t="str">
        <f t="shared" si="30"/>
        <v>Exclude</v>
      </c>
      <c r="E366" s="1"/>
      <c r="F366">
        <f>COUNTIF('WetLitterbags placem_collection'!$M$3:$M$222, H366)</f>
        <v>1</v>
      </c>
      <c r="G366" t="str">
        <f t="shared" si="34"/>
        <v>Open</v>
      </c>
      <c r="H366" s="200" t="s">
        <v>541</v>
      </c>
      <c r="I366">
        <f>IFERROR(INDEX('Green_rooibos initial weight'!$C$5:$C$1749,MATCH(H366, 'Green_rooibos initial weight'!$A$5:$A$1749,0)),"")</f>
        <v>2.2440000000000002</v>
      </c>
      <c r="K366">
        <f t="shared" si="35"/>
        <v>2.2440000000000002</v>
      </c>
      <c r="M366">
        <f>IFERROR(INDEX('Both teabags AfterWet'!$D$1:$D$839,MATCH(H366,'Both teabags AfterWet'!$B$1:$B$839,0)),"")</f>
        <v>1.4419999999999999</v>
      </c>
      <c r="O366" s="1">
        <v>1.1697</v>
      </c>
      <c r="P366" s="1"/>
      <c r="Q366" s="202">
        <v>7.2860635696819331</v>
      </c>
      <c r="R366" s="202"/>
      <c r="S366">
        <f t="shared" si="31"/>
        <v>1.0844749144254304</v>
      </c>
      <c r="U366" s="111">
        <f t="shared" si="32"/>
        <v>0.51672240890132337</v>
      </c>
      <c r="V366" s="111">
        <f t="shared" si="33"/>
        <v>0.55200000000000005</v>
      </c>
    </row>
    <row r="367" spans="1:22">
      <c r="A367" s="1">
        <v>135</v>
      </c>
      <c r="B367" s="1"/>
      <c r="C367">
        <f>COUNTIF('WetLitterbags placem_collection'!$K$3:$K$222, E367)</f>
        <v>0</v>
      </c>
      <c r="D367" t="str">
        <f t="shared" si="30"/>
        <v>Exclude</v>
      </c>
      <c r="E367" s="1" t="s">
        <v>1208</v>
      </c>
      <c r="F367">
        <f>COUNTIF('WetLitterbags placem_collection'!$M$3:$M$222, H367)</f>
        <v>0</v>
      </c>
      <c r="G367" t="str">
        <f t="shared" si="34"/>
        <v>Exclude</v>
      </c>
      <c r="I367">
        <f>IFERROR(INDEX('Green_rooibos initial weight'!$C$5:$C$1749,MATCH(E367, 'Green_rooibos initial weight'!$A$5:$A$1749,0)),"")</f>
        <v>1.9670000000000001</v>
      </c>
      <c r="K367">
        <f t="shared" si="35"/>
        <v>1.9670000000000001</v>
      </c>
      <c r="M367" t="str">
        <f>IFERROR(INDEX('Both teabags AfterWet'!$D$1:$D$839,MATCH(E367,'Both teabags AfterWet'!$B$1:$B$839,0)),"")</f>
        <v/>
      </c>
      <c r="O367" s="1" t="e">
        <f>0.17+M367</f>
        <v>#VALUE!</v>
      </c>
      <c r="P367" s="1"/>
      <c r="Q367" s="202">
        <v>14.385614385613385</v>
      </c>
      <c r="R367" s="202"/>
      <c r="S367" t="str">
        <f t="shared" si="31"/>
        <v/>
      </c>
      <c r="U367" s="111" t="e">
        <f t="shared" si="32"/>
        <v>#VALUE!</v>
      </c>
      <c r="V367" s="111">
        <f t="shared" si="33"/>
        <v>0.55200000000000005</v>
      </c>
    </row>
    <row r="368" spans="1:22">
      <c r="A368" s="1">
        <v>135</v>
      </c>
      <c r="B368" s="1"/>
      <c r="C368">
        <f>COUNTIF('WetLitterbags placem_collection'!$K$3:$K$222, E368)</f>
        <v>0</v>
      </c>
      <c r="D368" t="str">
        <f t="shared" si="30"/>
        <v>Exclude</v>
      </c>
      <c r="E368" s="1"/>
      <c r="F368">
        <f>COUNTIF('WetLitterbags placem_collection'!$M$3:$M$222, H368)</f>
        <v>1</v>
      </c>
      <c r="G368" t="str">
        <f t="shared" si="34"/>
        <v>Open</v>
      </c>
      <c r="H368" s="1" t="s">
        <v>709</v>
      </c>
      <c r="I368">
        <f>IFERROR(INDEX('Green_rooibos initial weight'!$C$5:$C$1749,MATCH(H368, 'Green_rooibos initial weight'!$A$5:$A$1749,0)),"")</f>
        <v>2.2240000000000002</v>
      </c>
      <c r="K368">
        <f t="shared" si="35"/>
        <v>2.2240000000000002</v>
      </c>
      <c r="M368">
        <f>IFERROR(INDEX('Both teabags AfterWet'!$D$1:$D$839,MATCH(H368,'Both teabags AfterWet'!$B$1:$B$839,0)),"")</f>
        <v>1.6830000000000001</v>
      </c>
      <c r="O368" s="1">
        <f>1.1861+M368</f>
        <v>2.8691</v>
      </c>
      <c r="P368" s="1"/>
      <c r="Q368" s="202">
        <v>13.470757430488819</v>
      </c>
      <c r="R368" s="202"/>
      <c r="S368">
        <f t="shared" si="31"/>
        <v>2.4826104985618453</v>
      </c>
      <c r="U368" s="111">
        <f t="shared" si="32"/>
        <v>-0.1162816989936355</v>
      </c>
      <c r="V368" s="111">
        <f t="shared" si="33"/>
        <v>0.55200000000000005</v>
      </c>
    </row>
    <row r="369" spans="1:22">
      <c r="A369" s="1">
        <v>135</v>
      </c>
      <c r="B369" s="1"/>
      <c r="C369">
        <f>COUNTIF('WetLitterbags placem_collection'!$K$3:$K$222, E369)</f>
        <v>0</v>
      </c>
      <c r="D369" t="str">
        <f t="shared" si="30"/>
        <v>Exclude</v>
      </c>
      <c r="E369" s="1"/>
      <c r="F369">
        <f>COUNTIF('WetLitterbags placem_collection'!$M$3:$M$222, H369)</f>
        <v>0</v>
      </c>
      <c r="G369" t="str">
        <f t="shared" si="34"/>
        <v>Exclude</v>
      </c>
      <c r="H369" s="1" t="s">
        <v>545</v>
      </c>
      <c r="I369">
        <f>IFERROR(INDEX('Green_rooibos initial weight'!$C$5:$C$1749,MATCH(H369, 'Green_rooibos initial weight'!$A$5:$A$1749,0)),"")</f>
        <v>2.1749999999999998</v>
      </c>
      <c r="K369">
        <f t="shared" si="35"/>
        <v>2.1749999999999998</v>
      </c>
      <c r="M369">
        <f>IFERROR(INDEX('Both teabags AfterWet'!$D$1:$D$839,MATCH(H369,'Both teabags AfterWet'!$B$1:$B$839,0)),"")</f>
        <v>1.512</v>
      </c>
      <c r="O369" s="1">
        <f>1.0489+M369</f>
        <v>2.5609000000000002</v>
      </c>
      <c r="P369" s="1"/>
      <c r="Q369" s="202">
        <v>6.95609274790369</v>
      </c>
      <c r="R369" s="202"/>
      <c r="S369">
        <f t="shared" si="31"/>
        <v>2.3827614208189347</v>
      </c>
      <c r="U369" s="111">
        <f t="shared" si="32"/>
        <v>-9.5522492330544884E-2</v>
      </c>
      <c r="V369" s="111">
        <f t="shared" si="33"/>
        <v>0.55200000000000005</v>
      </c>
    </row>
    <row r="370" spans="1:22">
      <c r="A370">
        <v>136</v>
      </c>
      <c r="C370">
        <f>COUNTIF('WetLitterbags placem_collection'!$K$3:$K$222, E370)</f>
        <v>0</v>
      </c>
      <c r="D370" t="str">
        <f t="shared" si="30"/>
        <v>Exclude</v>
      </c>
      <c r="E370" t="s">
        <v>1303</v>
      </c>
      <c r="F370">
        <f>COUNTIF('WetLitterbags placem_collection'!$M$3:$M$222, H370)</f>
        <v>0</v>
      </c>
      <c r="G370" t="str">
        <f t="shared" si="34"/>
        <v>Exclude</v>
      </c>
      <c r="I370">
        <f>IFERROR(INDEX('Green_rooibos initial weight'!$C$5:$C$1749,MATCH(E370, 'Green_rooibos initial weight'!$A$5:$A$1749,0)),"")</f>
        <v>2.044</v>
      </c>
      <c r="K370">
        <f t="shared" si="35"/>
        <v>2.044</v>
      </c>
      <c r="M370">
        <f>IFERROR(INDEX('Both teabags AfterWet'!$D$1:$D$839,MATCH(E370,'Both teabags AfterWet'!$B$1:$B$839,0)),"")</f>
        <v>0.59630000000000005</v>
      </c>
      <c r="O370">
        <v>0.40770000000000001</v>
      </c>
      <c r="Q370" s="202">
        <v>12.676056338028079</v>
      </c>
      <c r="R370" s="202"/>
      <c r="S370">
        <f t="shared" si="31"/>
        <v>0.35601971830985951</v>
      </c>
      <c r="U370" s="111">
        <f t="shared" si="32"/>
        <v>0.82582205562139943</v>
      </c>
      <c r="V370" s="111">
        <f t="shared" si="33"/>
        <v>0.55200000000000005</v>
      </c>
    </row>
    <row r="371" spans="1:22">
      <c r="A371">
        <v>136</v>
      </c>
      <c r="C371">
        <f>COUNTIF('WetLitterbags placem_collection'!$K$3:$K$222, E371)</f>
        <v>0</v>
      </c>
      <c r="D371" t="str">
        <f t="shared" si="30"/>
        <v>Exclude</v>
      </c>
      <c r="F371">
        <f>COUNTIF('WetLitterbags placem_collection'!$M$3:$M$222, H371)</f>
        <v>1</v>
      </c>
      <c r="G371" t="str">
        <f t="shared" si="34"/>
        <v>Open</v>
      </c>
      <c r="H371" t="s">
        <v>667</v>
      </c>
      <c r="I371">
        <f>IFERROR(INDEX('Green_rooibos initial weight'!$C$5:$C$1749,MATCH(H371, 'Green_rooibos initial weight'!$A$5:$A$1749,0)),"")</f>
        <v>2.258</v>
      </c>
      <c r="K371">
        <f t="shared" si="35"/>
        <v>2.258</v>
      </c>
      <c r="M371">
        <f>IFERROR(INDEX('Both teabags AfterWet'!$D$1:$D$839,MATCH(H371,'Both teabags AfterWet'!$B$1:$B$839,0)),"")</f>
        <v>1.5827</v>
      </c>
      <c r="O371">
        <v>1.3257000000000001</v>
      </c>
      <c r="Q371" s="202">
        <v>5.0395256916988718</v>
      </c>
      <c r="R371" s="202"/>
      <c r="S371">
        <f t="shared" si="31"/>
        <v>1.2588910079051481</v>
      </c>
      <c r="U371" s="111">
        <f t="shared" si="32"/>
        <v>0.44247519579045702</v>
      </c>
      <c r="V371" s="111">
        <f t="shared" si="33"/>
        <v>0.55200000000000005</v>
      </c>
    </row>
    <row r="372" spans="1:22">
      <c r="A372">
        <v>136</v>
      </c>
      <c r="C372">
        <f>COUNTIF('WetLitterbags placem_collection'!$K$3:$K$222, E372)</f>
        <v>0</v>
      </c>
      <c r="D372" t="str">
        <f t="shared" si="30"/>
        <v>Exclude</v>
      </c>
      <c r="F372">
        <f>COUNTIF('WetLitterbags placem_collection'!$M$3:$M$222, H372)</f>
        <v>0</v>
      </c>
      <c r="G372" t="str">
        <f t="shared" si="34"/>
        <v>Exclude</v>
      </c>
      <c r="H372" t="s">
        <v>598</v>
      </c>
      <c r="I372">
        <f>IFERROR(INDEX('Green_rooibos initial weight'!$C$5:$C$1749,MATCH(H372, 'Green_rooibos initial weight'!$A$5:$A$1749,0)),"")</f>
        <v>2.2730000000000001</v>
      </c>
      <c r="K372">
        <f t="shared" si="35"/>
        <v>2.2730000000000001</v>
      </c>
      <c r="M372">
        <f>IFERROR(INDEX('Both teabags AfterWet'!$D$1:$D$839,MATCH(H372,'Both teabags AfterWet'!$B$1:$B$839,0)),"")</f>
        <v>1.5604</v>
      </c>
      <c r="O372">
        <v>1.3183</v>
      </c>
      <c r="Q372" s="202">
        <v>6.5917968749991243</v>
      </c>
      <c r="R372" s="202"/>
      <c r="S372">
        <f t="shared" si="31"/>
        <v>1.2314003417968866</v>
      </c>
      <c r="U372" s="111">
        <f t="shared" si="32"/>
        <v>0.45824885974620033</v>
      </c>
      <c r="V372" s="111">
        <f t="shared" si="33"/>
        <v>0.55200000000000005</v>
      </c>
    </row>
    <row r="373" spans="1:22">
      <c r="A373" s="1">
        <v>137</v>
      </c>
      <c r="B373" s="1"/>
      <c r="C373">
        <f>COUNTIF('WetLitterbags placem_collection'!$K$3:$K$222, E373)</f>
        <v>0</v>
      </c>
      <c r="D373" t="str">
        <f t="shared" si="30"/>
        <v>Exclude</v>
      </c>
      <c r="E373" s="1" t="s">
        <v>1193</v>
      </c>
      <c r="F373">
        <f>COUNTIF('WetLitterbags placem_collection'!$M$3:$M$222, H373)</f>
        <v>0</v>
      </c>
      <c r="G373" t="str">
        <f t="shared" si="34"/>
        <v>Exclude</v>
      </c>
      <c r="I373">
        <f>IFERROR(INDEX('Green_rooibos initial weight'!$C$5:$C$1749,MATCH(E373, 'Green_rooibos initial weight'!$A$5:$A$1749,0)),"")</f>
        <v>1.927</v>
      </c>
      <c r="K373">
        <f t="shared" si="35"/>
        <v>1.927</v>
      </c>
      <c r="M373">
        <f>IFERROR(INDEX('Both teabags AfterWet'!$D$1:$D$839,MATCH(E373,'Both teabags AfterWet'!$B$1:$B$839,0)),"")</f>
        <v>0.6</v>
      </c>
      <c r="O373" s="201">
        <v>0.41739999999999999</v>
      </c>
      <c r="P373" s="201"/>
      <c r="Q373" s="202">
        <v>14.85963213939962</v>
      </c>
      <c r="R373" s="202"/>
      <c r="S373">
        <f t="shared" si="31"/>
        <v>0.35537589545014597</v>
      </c>
      <c r="U373" s="111">
        <f t="shared" si="32"/>
        <v>0.81558074963666527</v>
      </c>
      <c r="V373" s="111">
        <f t="shared" si="33"/>
        <v>0.55200000000000005</v>
      </c>
    </row>
    <row r="374" spans="1:22">
      <c r="A374" s="1">
        <v>137</v>
      </c>
      <c r="B374" s="1"/>
      <c r="C374">
        <f>COUNTIF('WetLitterbags placem_collection'!$K$3:$K$222, E374)</f>
        <v>0</v>
      </c>
      <c r="D374" t="str">
        <f t="shared" si="30"/>
        <v>Exclude</v>
      </c>
      <c r="E374" s="1"/>
      <c r="F374">
        <f>COUNTIF('WetLitterbags placem_collection'!$M$3:$M$222, H374)</f>
        <v>1</v>
      </c>
      <c r="G374" t="str">
        <f t="shared" si="34"/>
        <v>Open</v>
      </c>
      <c r="H374" s="1" t="s">
        <v>1107</v>
      </c>
      <c r="I374">
        <f>IFERROR(INDEX('Green_rooibos initial weight'!$C$5:$C$1749,MATCH(H374, 'Green_rooibos initial weight'!$A$5:$A$1749,0)),"")</f>
        <v>2.1349999999999998</v>
      </c>
      <c r="K374">
        <f t="shared" si="35"/>
        <v>2.1349999999999998</v>
      </c>
      <c r="M374">
        <f>IFERROR(INDEX('Both teabags AfterWet'!$D$1:$D$839,MATCH(H374,'Both teabags AfterWet'!$B$1:$B$839,0)),"")</f>
        <v>1.571</v>
      </c>
      <c r="O374" s="201">
        <v>1.3187</v>
      </c>
      <c r="P374" s="201"/>
      <c r="Q374" s="202">
        <v>7.897334649555618</v>
      </c>
      <c r="R374" s="202"/>
      <c r="S374">
        <f t="shared" si="31"/>
        <v>1.2145578479763102</v>
      </c>
      <c r="U374" s="111">
        <f t="shared" si="32"/>
        <v>0.43112044591273524</v>
      </c>
      <c r="V374" s="111">
        <f t="shared" si="33"/>
        <v>0.55200000000000005</v>
      </c>
    </row>
    <row r="375" spans="1:22">
      <c r="A375" s="1">
        <v>137</v>
      </c>
      <c r="B375" s="1"/>
      <c r="C375">
        <f>COUNTIF('WetLitterbags placem_collection'!$K$3:$K$222, E375)</f>
        <v>0</v>
      </c>
      <c r="D375" t="str">
        <f t="shared" si="30"/>
        <v>Exclude</v>
      </c>
      <c r="E375" s="1"/>
      <c r="F375">
        <f>COUNTIF('WetLitterbags placem_collection'!$M$3:$M$222, H375)</f>
        <v>0</v>
      </c>
      <c r="G375" t="str">
        <f t="shared" si="34"/>
        <v>Exclude</v>
      </c>
      <c r="H375" s="1" t="s">
        <v>658</v>
      </c>
      <c r="I375">
        <f>IFERROR(INDEX('Green_rooibos initial weight'!$C$5:$C$1749,MATCH(H375, 'Green_rooibos initial weight'!$A$5:$A$1749,0)),"")</f>
        <v>2.1970000000000001</v>
      </c>
      <c r="K375">
        <f t="shared" si="35"/>
        <v>2.1970000000000001</v>
      </c>
      <c r="M375">
        <f>IFERROR(INDEX('Both teabags AfterWet'!$D$1:$D$839,MATCH(H375,'Both teabags AfterWet'!$B$1:$B$839,0)),"")</f>
        <v>1.778</v>
      </c>
      <c r="O375" s="201">
        <v>1.4925999999999999</v>
      </c>
      <c r="P375" s="201"/>
      <c r="Q375" s="202">
        <v>11.371400683259917</v>
      </c>
      <c r="R375" s="202"/>
      <c r="S375">
        <f t="shared" si="31"/>
        <v>1.3228704734016623</v>
      </c>
      <c r="U375" s="111">
        <f t="shared" si="32"/>
        <v>0.3978741586701583</v>
      </c>
      <c r="V375" s="111">
        <f t="shared" si="33"/>
        <v>0.55200000000000005</v>
      </c>
    </row>
    <row r="376" spans="1:22">
      <c r="A376" s="1">
        <v>138</v>
      </c>
      <c r="B376" s="1"/>
      <c r="C376">
        <f>COUNTIF('WetLitterbags placem_collection'!$K$3:$K$222, E376)</f>
        <v>0</v>
      </c>
      <c r="D376" t="str">
        <f t="shared" si="30"/>
        <v>Exclude</v>
      </c>
      <c r="E376" s="200" t="s">
        <v>1427</v>
      </c>
      <c r="F376">
        <f>COUNTIF('WetLitterbags placem_collection'!$M$3:$M$222, H376)</f>
        <v>0</v>
      </c>
      <c r="G376" t="str">
        <f t="shared" si="34"/>
        <v>Exclude</v>
      </c>
      <c r="I376">
        <f>IFERROR(INDEX('Green_rooibos initial weight'!$C$5:$C$1749,MATCH(E376, 'Green_rooibos initial weight'!$A$5:$A$1749,0)),"")</f>
        <v>2.1040000000000001</v>
      </c>
      <c r="K376">
        <f t="shared" si="35"/>
        <v>2.1040000000000001</v>
      </c>
      <c r="M376">
        <f>IFERROR(INDEX('Both teabags AfterWet'!$D$1:$D$839,MATCH(E376,'Both teabags AfterWet'!$B$1:$B$839,0)),"")</f>
        <v>0.64800000000000002</v>
      </c>
      <c r="O376" s="1">
        <v>0.45350000000000001</v>
      </c>
      <c r="P376" s="1"/>
      <c r="Q376" s="202">
        <v>12.94176207068146</v>
      </c>
      <c r="R376" s="202"/>
      <c r="S376">
        <f t="shared" si="31"/>
        <v>0.39480910900945959</v>
      </c>
      <c r="U376" s="111">
        <f t="shared" si="32"/>
        <v>0.81235308507154969</v>
      </c>
      <c r="V376" s="111">
        <f t="shared" si="33"/>
        <v>0.55200000000000005</v>
      </c>
    </row>
    <row r="377" spans="1:22">
      <c r="A377" s="1">
        <v>138</v>
      </c>
      <c r="B377" s="1"/>
      <c r="C377">
        <f>COUNTIF('WetLitterbags placem_collection'!$K$3:$K$222, E377)</f>
        <v>0</v>
      </c>
      <c r="D377" t="str">
        <f t="shared" si="30"/>
        <v>Exclude</v>
      </c>
      <c r="E377" s="1"/>
      <c r="F377">
        <f>COUNTIF('WetLitterbags placem_collection'!$M$3:$M$222, H377)</f>
        <v>0</v>
      </c>
      <c r="G377" t="str">
        <f t="shared" si="34"/>
        <v>Exclude</v>
      </c>
      <c r="H377" s="200" t="s">
        <v>1120</v>
      </c>
      <c r="I377">
        <f>IFERROR(INDEX('Green_rooibos initial weight'!$C$5:$C$1749,MATCH(H377, 'Green_rooibos initial weight'!$A$5:$A$1749,0)),"")</f>
        <v>2.0249999999999999</v>
      </c>
      <c r="K377">
        <f t="shared" si="35"/>
        <v>2.0249999999999999</v>
      </c>
      <c r="M377">
        <f>IFERROR(INDEX('Both teabags AfterWet'!$D$1:$D$839,MATCH(H377,'Both teabags AfterWet'!$B$1:$B$839,0)),"")</f>
        <v>1.522</v>
      </c>
      <c r="O377" s="1">
        <v>1.2708999999999999</v>
      </c>
      <c r="P377" s="1"/>
      <c r="Q377" s="202">
        <v>5.1369863013697721</v>
      </c>
      <c r="R377" s="202"/>
      <c r="S377">
        <f t="shared" si="31"/>
        <v>1.2056140410958915</v>
      </c>
      <c r="U377" s="111">
        <f t="shared" si="32"/>
        <v>0.40463504143412765</v>
      </c>
      <c r="V377" s="111">
        <f t="shared" si="33"/>
        <v>0.55200000000000005</v>
      </c>
    </row>
    <row r="378" spans="1:22">
      <c r="A378" s="1">
        <v>138</v>
      </c>
      <c r="B378" s="1"/>
      <c r="C378">
        <f>COUNTIF('WetLitterbags placem_collection'!$K$3:$K$222, E378)</f>
        <v>0</v>
      </c>
      <c r="D378" t="str">
        <f t="shared" si="30"/>
        <v>Exclude</v>
      </c>
      <c r="E378" s="1"/>
      <c r="F378">
        <f>COUNTIF('WetLitterbags placem_collection'!$M$3:$M$222, H378)</f>
        <v>1</v>
      </c>
      <c r="G378" t="str">
        <f t="shared" si="34"/>
        <v>Open</v>
      </c>
      <c r="H378" s="200" t="s">
        <v>715</v>
      </c>
      <c r="I378">
        <f>IFERROR(INDEX('Green_rooibos initial weight'!$C$5:$C$1749,MATCH(H378, 'Green_rooibos initial weight'!$A$5:$A$1749,0)),"")</f>
        <v>2.153</v>
      </c>
      <c r="K378">
        <f t="shared" si="35"/>
        <v>2.153</v>
      </c>
      <c r="M378">
        <f>IFERROR(INDEX('Both teabags AfterWet'!$D$1:$D$839,MATCH(H378,'Both teabags AfterWet'!$B$1:$B$839,0)),"")</f>
        <v>1.613</v>
      </c>
      <c r="O378" s="1">
        <v>1.3494999999999999</v>
      </c>
      <c r="P378" s="1"/>
      <c r="Q378" s="202">
        <v>4.7996041563577378</v>
      </c>
      <c r="R378" s="202"/>
      <c r="S378">
        <f t="shared" si="31"/>
        <v>1.2847293419099524</v>
      </c>
      <c r="U378" s="111">
        <f t="shared" si="32"/>
        <v>0.4032840957222702</v>
      </c>
      <c r="V378" s="111">
        <f t="shared" si="33"/>
        <v>0.55200000000000005</v>
      </c>
    </row>
    <row r="379" spans="1:22">
      <c r="A379" s="1">
        <v>139</v>
      </c>
      <c r="B379" s="1"/>
      <c r="C379">
        <f>COUNTIF('WetLitterbags placem_collection'!$K$3:$K$222, E379)</f>
        <v>0</v>
      </c>
      <c r="D379" t="str">
        <f t="shared" si="30"/>
        <v>Exclude</v>
      </c>
      <c r="E379" s="1" t="s">
        <v>1170</v>
      </c>
      <c r="F379">
        <f>COUNTIF('WetLitterbags placem_collection'!$M$3:$M$222, H379)</f>
        <v>0</v>
      </c>
      <c r="G379" t="str">
        <f t="shared" si="34"/>
        <v>Exclude</v>
      </c>
      <c r="I379">
        <f>IFERROR(INDEX('Green_rooibos initial weight'!$C$5:$C$1749,MATCH(E379, 'Green_rooibos initial weight'!$A$5:$A$1749,0)),"")</f>
        <v>2.1030000000000002</v>
      </c>
      <c r="K379">
        <f t="shared" si="35"/>
        <v>2.1030000000000002</v>
      </c>
      <c r="M379">
        <f>IFERROR(INDEX('Both teabags AfterWet'!$D$1:$D$839,MATCH(E379,'Both teabags AfterWet'!$B$1:$B$839,0)),"")</f>
        <v>0.73599999999999999</v>
      </c>
      <c r="O379" s="1">
        <v>0.51780000000000004</v>
      </c>
      <c r="P379" s="1"/>
      <c r="Q379" s="202">
        <v>26.073926073925342</v>
      </c>
      <c r="R379" s="202"/>
      <c r="S379">
        <f t="shared" si="31"/>
        <v>0.38278921078921457</v>
      </c>
      <c r="U379" s="111">
        <f t="shared" si="32"/>
        <v>0.81797945278686901</v>
      </c>
      <c r="V379" s="111">
        <f t="shared" si="33"/>
        <v>0.55200000000000005</v>
      </c>
    </row>
    <row r="380" spans="1:22">
      <c r="A380" s="1">
        <v>139</v>
      </c>
      <c r="B380" s="1"/>
      <c r="C380">
        <f>COUNTIF('WetLitterbags placem_collection'!$K$3:$K$222, E380)</f>
        <v>0</v>
      </c>
      <c r="D380" t="str">
        <f t="shared" si="30"/>
        <v>Exclude</v>
      </c>
      <c r="E380" s="1"/>
      <c r="F380">
        <f>COUNTIF('WetLitterbags placem_collection'!$M$3:$M$222, H380)</f>
        <v>0</v>
      </c>
      <c r="G380" t="str">
        <f t="shared" si="34"/>
        <v>Exclude</v>
      </c>
      <c r="H380" s="1" t="s">
        <v>603</v>
      </c>
      <c r="I380">
        <f>IFERROR(INDEX('Green_rooibos initial weight'!$C$5:$C$1749,MATCH(H380, 'Green_rooibos initial weight'!$A$5:$A$1749,0)),"")</f>
        <v>2.2000000000000002</v>
      </c>
      <c r="K380">
        <f t="shared" si="35"/>
        <v>2.2000000000000002</v>
      </c>
      <c r="M380">
        <f>IFERROR(INDEX('Both teabags AfterWet'!$D$1:$D$839,MATCH(H380,'Both teabags AfterWet'!$B$1:$B$839,0)),"")</f>
        <v>1.415</v>
      </c>
      <c r="O380" s="1">
        <v>1.1411</v>
      </c>
      <c r="P380" s="1"/>
      <c r="Q380" s="202">
        <v>10.337972166998611</v>
      </c>
      <c r="R380" s="202"/>
      <c r="S380">
        <f t="shared" si="31"/>
        <v>1.0231333996023788</v>
      </c>
      <c r="U380" s="111">
        <f t="shared" si="32"/>
        <v>0.5349393638171005</v>
      </c>
      <c r="V380" s="111">
        <f t="shared" si="33"/>
        <v>0.55200000000000005</v>
      </c>
    </row>
    <row r="381" spans="1:22">
      <c r="A381" s="1">
        <v>139</v>
      </c>
      <c r="B381" s="1"/>
      <c r="C381">
        <f>COUNTIF('WetLitterbags placem_collection'!$K$3:$K$222, E381)</f>
        <v>0</v>
      </c>
      <c r="D381" t="str">
        <f t="shared" si="30"/>
        <v>Exclude</v>
      </c>
      <c r="E381" s="1"/>
      <c r="F381">
        <f>COUNTIF('WetLitterbags placem_collection'!$M$3:$M$222, H381)</f>
        <v>1</v>
      </c>
      <c r="G381" t="str">
        <f t="shared" si="34"/>
        <v>Open</v>
      </c>
      <c r="H381" s="1" t="s">
        <v>578</v>
      </c>
      <c r="I381">
        <f>IFERROR(INDEX('Green_rooibos initial weight'!$C$5:$C$1749,MATCH(H381, 'Green_rooibos initial weight'!$A$5:$A$1749,0)),"")</f>
        <v>2.1150000000000002</v>
      </c>
      <c r="K381">
        <f t="shared" si="35"/>
        <v>2.1150000000000002</v>
      </c>
      <c r="M381">
        <f>IFERROR(INDEX('Both teabags AfterWet'!$D$1:$D$839,MATCH(H381,'Both teabags AfterWet'!$B$1:$B$839,0)),"")</f>
        <v>2.5009999999999999</v>
      </c>
      <c r="O381" s="1">
        <v>1.9558</v>
      </c>
      <c r="P381" s="1"/>
      <c r="Q381" s="202">
        <v>90.192212912765001</v>
      </c>
      <c r="R381" s="202"/>
      <c r="S381">
        <f t="shared" si="31"/>
        <v>0.19182069985214212</v>
      </c>
      <c r="U381" s="111">
        <f t="shared" si="32"/>
        <v>0.90930463363964908</v>
      </c>
      <c r="V381" s="111">
        <f t="shared" si="33"/>
        <v>0.55200000000000005</v>
      </c>
    </row>
    <row r="382" spans="1:22">
      <c r="A382" s="1">
        <v>140</v>
      </c>
      <c r="B382" s="1"/>
      <c r="C382">
        <f>COUNTIF('WetLitterbags placem_collection'!$K$3:$K$222, E382)</f>
        <v>0</v>
      </c>
      <c r="D382" t="str">
        <f t="shared" si="30"/>
        <v>Exclude</v>
      </c>
      <c r="E382" s="200" t="s">
        <v>1344</v>
      </c>
      <c r="F382">
        <f>COUNTIF('WetLitterbags placem_collection'!$M$3:$M$222, H382)</f>
        <v>0</v>
      </c>
      <c r="G382" t="str">
        <f t="shared" si="34"/>
        <v>Exclude</v>
      </c>
      <c r="I382">
        <f>IFERROR(INDEX('Green_rooibos initial weight'!$C$5:$C$1749,MATCH(E382, 'Green_rooibos initial weight'!$A$5:$A$1749,0)),"")</f>
        <v>1.9450000000000001</v>
      </c>
      <c r="K382">
        <f t="shared" si="35"/>
        <v>1.9450000000000001</v>
      </c>
      <c r="M382">
        <f>IFERROR(INDEX('Both teabags AfterWet'!$D$1:$D$839,MATCH(E382,'Both teabags AfterWet'!$B$1:$B$839,0)),"")</f>
        <v>0.60780000000000001</v>
      </c>
      <c r="O382" s="1">
        <v>0.41689999999999999</v>
      </c>
      <c r="P382" s="1"/>
      <c r="Q382" s="202">
        <v>17.486338797814145</v>
      </c>
      <c r="R382" s="202"/>
      <c r="S382">
        <f t="shared" si="31"/>
        <v>0.3439994535519128</v>
      </c>
      <c r="U382" s="111">
        <f t="shared" si="32"/>
        <v>0.82313652773680579</v>
      </c>
      <c r="V382" s="111">
        <f t="shared" si="33"/>
        <v>0.55200000000000005</v>
      </c>
    </row>
    <row r="383" spans="1:22">
      <c r="A383" s="1">
        <v>140</v>
      </c>
      <c r="B383" s="1"/>
      <c r="C383">
        <f>COUNTIF('WetLitterbags placem_collection'!$K$3:$K$222, E383)</f>
        <v>0</v>
      </c>
      <c r="D383" t="str">
        <f t="shared" si="30"/>
        <v>Exclude</v>
      </c>
      <c r="E383" s="1"/>
      <c r="F383">
        <f>COUNTIF('WetLitterbags placem_collection'!$M$3:$M$222, H383)</f>
        <v>1</v>
      </c>
      <c r="G383" t="str">
        <f t="shared" si="34"/>
        <v>Open</v>
      </c>
      <c r="H383" s="200" t="s">
        <v>606</v>
      </c>
      <c r="I383">
        <f>IFERROR(INDEX('Green_rooibos initial weight'!$C$5:$C$1749,MATCH(H383, 'Green_rooibos initial weight'!$A$5:$A$1749,0)),"")</f>
        <v>2.1259999999999999</v>
      </c>
      <c r="K383">
        <f t="shared" si="35"/>
        <v>2.1259999999999999</v>
      </c>
      <c r="M383">
        <f>IFERROR(INDEX('Both teabags AfterWet'!$D$1:$D$839,MATCH(H383,'Both teabags AfterWet'!$B$1:$B$839,0)),"")</f>
        <v>1.5517000000000001</v>
      </c>
      <c r="O383" s="1">
        <v>1.3013999999999999</v>
      </c>
      <c r="P383" s="1"/>
      <c r="Q383" s="202">
        <v>6.5646594274426793</v>
      </c>
      <c r="R383" s="202"/>
      <c r="S383">
        <f t="shared" si="31"/>
        <v>1.2159675222112609</v>
      </c>
      <c r="U383" s="111">
        <f t="shared" si="32"/>
        <v>0.42804914289216323</v>
      </c>
      <c r="V383" s="111">
        <f t="shared" si="33"/>
        <v>0.55200000000000005</v>
      </c>
    </row>
    <row r="384" spans="1:22">
      <c r="A384" s="1">
        <v>140</v>
      </c>
      <c r="B384" s="1"/>
      <c r="C384">
        <f>COUNTIF('WetLitterbags placem_collection'!$K$3:$K$222, E384)</f>
        <v>0</v>
      </c>
      <c r="D384" t="str">
        <f t="shared" si="30"/>
        <v>Exclude</v>
      </c>
      <c r="E384" s="1"/>
      <c r="F384">
        <f>COUNTIF('WetLitterbags placem_collection'!$M$3:$M$222, H384)</f>
        <v>0</v>
      </c>
      <c r="G384" t="str">
        <f t="shared" si="34"/>
        <v>Exclude</v>
      </c>
      <c r="H384" s="200" t="s">
        <v>582</v>
      </c>
      <c r="I384">
        <f>IFERROR(INDEX('Green_rooibos initial weight'!$C$5:$C$1749,MATCH(H384, 'Green_rooibos initial weight'!$A$5:$A$1749,0)),"")</f>
        <v>2.161</v>
      </c>
      <c r="K384">
        <f t="shared" si="35"/>
        <v>2.161</v>
      </c>
      <c r="M384">
        <f>IFERROR(INDEX('Both teabags AfterWet'!$D$1:$D$839,MATCH(H384,'Both teabags AfterWet'!$B$1:$B$839,0)),"")</f>
        <v>1.6634</v>
      </c>
      <c r="O384" s="1">
        <v>1.4224000000000001</v>
      </c>
      <c r="P384" s="1"/>
      <c r="Q384" s="202">
        <v>11.767508337303465</v>
      </c>
      <c r="R384" s="202"/>
      <c r="S384">
        <f t="shared" si="31"/>
        <v>1.2550189614101956</v>
      </c>
      <c r="U384" s="111">
        <f t="shared" si="32"/>
        <v>0.41924157269310702</v>
      </c>
      <c r="V384" s="111">
        <f t="shared" si="33"/>
        <v>0.55200000000000005</v>
      </c>
    </row>
    <row r="385" spans="1:22">
      <c r="A385">
        <v>141</v>
      </c>
      <c r="C385">
        <f>COUNTIF('WetLitterbags placem_collection'!$K$3:$K$222, E385)</f>
        <v>0</v>
      </c>
      <c r="D385" t="str">
        <f t="shared" si="30"/>
        <v>Exclude</v>
      </c>
      <c r="E385" t="s">
        <v>1275</v>
      </c>
      <c r="F385">
        <f>COUNTIF('WetLitterbags placem_collection'!$M$3:$M$222, H385)</f>
        <v>0</v>
      </c>
      <c r="G385" t="str">
        <f t="shared" si="34"/>
        <v>Exclude</v>
      </c>
      <c r="I385">
        <f>IFERROR(INDEX('Green_rooibos initial weight'!$C$5:$C$1749,MATCH(E385, 'Green_rooibos initial weight'!$A$5:$A$1749,0)),"")</f>
        <v>2.1389999999999998</v>
      </c>
      <c r="K385">
        <f t="shared" si="35"/>
        <v>2.1389999999999998</v>
      </c>
      <c r="M385">
        <f>IFERROR(INDEX('Both teabags AfterWet'!$D$1:$D$839,MATCH(E385,'Both teabags AfterWet'!$B$1:$B$839,0)),"")</f>
        <v>0.69099999999999995</v>
      </c>
      <c r="O385">
        <v>0.50260000000000005</v>
      </c>
      <c r="Q385" s="202">
        <v>23.031496062992296</v>
      </c>
      <c r="R385" s="202"/>
      <c r="S385">
        <f t="shared" si="31"/>
        <v>0.38684370078740077</v>
      </c>
      <c r="U385" s="111">
        <f t="shared" si="32"/>
        <v>0.81914740496147698</v>
      </c>
      <c r="V385" s="111">
        <f t="shared" si="33"/>
        <v>0.55200000000000005</v>
      </c>
    </row>
    <row r="386" spans="1:22">
      <c r="A386">
        <v>141</v>
      </c>
      <c r="C386">
        <f>COUNTIF('WetLitterbags placem_collection'!$K$3:$K$222, E386)</f>
        <v>0</v>
      </c>
      <c r="D386" t="str">
        <f t="shared" si="30"/>
        <v>Exclude</v>
      </c>
      <c r="F386">
        <f>COUNTIF('WetLitterbags placem_collection'!$M$3:$M$222, H386)</f>
        <v>0</v>
      </c>
      <c r="G386" t="str">
        <f t="shared" si="34"/>
        <v>Exclude</v>
      </c>
      <c r="H386" t="s">
        <v>676</v>
      </c>
      <c r="I386">
        <f>IFERROR(INDEX('Green_rooibos initial weight'!$C$5:$C$1749,MATCH(H386, 'Green_rooibos initial weight'!$A$5:$A$1749,0)),"")</f>
        <v>2.206</v>
      </c>
      <c r="K386">
        <f t="shared" si="35"/>
        <v>2.206</v>
      </c>
      <c r="M386">
        <f>IFERROR(INDEX('Both teabags AfterWet'!$D$1:$D$839,MATCH(H386,'Both teabags AfterWet'!$B$1:$B$839,0)),"")</f>
        <v>1.6759999999999999</v>
      </c>
      <c r="O386">
        <v>1.4510000000000001</v>
      </c>
      <c r="Q386" s="202">
        <v>2.2604422604422161</v>
      </c>
      <c r="R386" s="202"/>
      <c r="S386">
        <f t="shared" si="31"/>
        <v>1.4182009828009836</v>
      </c>
      <c r="U386" s="111">
        <f t="shared" si="32"/>
        <v>0.35711650824978081</v>
      </c>
      <c r="V386" s="111">
        <f t="shared" si="33"/>
        <v>0.55200000000000005</v>
      </c>
    </row>
    <row r="387" spans="1:22">
      <c r="A387">
        <v>141</v>
      </c>
      <c r="C387">
        <f>COUNTIF('WetLitterbags placem_collection'!$K$3:$K$222, E387)</f>
        <v>0</v>
      </c>
      <c r="D387" t="str">
        <f t="shared" si="30"/>
        <v>Exclude</v>
      </c>
      <c r="F387">
        <f>COUNTIF('WetLitterbags placem_collection'!$M$3:$M$222, H387)</f>
        <v>1</v>
      </c>
      <c r="G387" t="str">
        <f t="shared" si="34"/>
        <v>Open</v>
      </c>
      <c r="H387" t="s">
        <v>560</v>
      </c>
      <c r="I387">
        <f>IFERROR(INDEX('Green_rooibos initial weight'!$C$5:$C$1749,MATCH(H387, 'Green_rooibos initial weight'!$A$5:$A$1749,0)),"")</f>
        <v>2.069</v>
      </c>
      <c r="K387">
        <f t="shared" si="35"/>
        <v>2.069</v>
      </c>
      <c r="M387">
        <f>IFERROR(INDEX('Both teabags AfterWet'!$D$1:$D$839,MATCH(H387,'Both teabags AfterWet'!$B$1:$B$839,0)),"")</f>
        <v>1.2849999999999999</v>
      </c>
      <c r="O387">
        <v>0.91259999999999997</v>
      </c>
      <c r="Q387" s="202">
        <v>87.823960880195301</v>
      </c>
      <c r="R387" s="202"/>
      <c r="S387">
        <f t="shared" si="31"/>
        <v>0.11111853300733765</v>
      </c>
      <c r="U387" s="111">
        <f t="shared" si="32"/>
        <v>0.94629360415305097</v>
      </c>
      <c r="V387" s="111">
        <f t="shared" si="33"/>
        <v>0.55200000000000005</v>
      </c>
    </row>
    <row r="388" spans="1:22">
      <c r="A388" s="1">
        <v>142</v>
      </c>
      <c r="B388" s="1"/>
      <c r="C388">
        <f>COUNTIF('WetLitterbags placem_collection'!$K$3:$K$222, E388)</f>
        <v>0</v>
      </c>
      <c r="D388" t="str">
        <f t="shared" si="30"/>
        <v>Exclude</v>
      </c>
      <c r="E388" s="200" t="s">
        <v>1200</v>
      </c>
      <c r="F388">
        <f>COUNTIF('WetLitterbags placem_collection'!$M$3:$M$222, H388)</f>
        <v>0</v>
      </c>
      <c r="G388" t="str">
        <f t="shared" si="34"/>
        <v>Exclude</v>
      </c>
      <c r="I388">
        <f>IFERROR(INDEX('Green_rooibos initial weight'!$C$5:$C$1749,MATCH(E388, 'Green_rooibos initial weight'!$A$5:$A$1749,0)),"")</f>
        <v>2.0379999999999998</v>
      </c>
      <c r="K388">
        <f t="shared" si="35"/>
        <v>2.0379999999999998</v>
      </c>
      <c r="M388" t="str">
        <f>IFERROR(INDEX('Both teabags AfterWet'!$D$1:$D$839,MATCH(E388,'Both teabags AfterWet'!$B$1:$B$839,0)),"")</f>
        <v/>
      </c>
      <c r="O388" s="1">
        <v>0.5554</v>
      </c>
      <c r="P388" s="1"/>
      <c r="Q388" s="202">
        <v>14.780029658923441</v>
      </c>
      <c r="R388" s="202"/>
      <c r="S388">
        <f t="shared" si="31"/>
        <v>0.47331171527433924</v>
      </c>
      <c r="U388" s="111">
        <f t="shared" si="32"/>
        <v>0.76775676384968627</v>
      </c>
      <c r="V388" s="111">
        <f t="shared" si="33"/>
        <v>0.55200000000000005</v>
      </c>
    </row>
    <row r="389" spans="1:22">
      <c r="A389" s="1">
        <v>143</v>
      </c>
      <c r="B389" s="1"/>
      <c r="C389">
        <f>COUNTIF('WetLitterbags placem_collection'!$K$3:$K$222, E389)</f>
        <v>0</v>
      </c>
      <c r="D389" t="str">
        <f t="shared" si="30"/>
        <v>Exclude</v>
      </c>
      <c r="E389" s="1" t="s">
        <v>1353</v>
      </c>
      <c r="F389">
        <f>COUNTIF('WetLitterbags placem_collection'!$M$3:$M$222, H389)</f>
        <v>0</v>
      </c>
      <c r="G389" t="str">
        <f t="shared" si="34"/>
        <v>Exclude</v>
      </c>
      <c r="I389">
        <f>IFERROR(INDEX('Green_rooibos initial weight'!$C$5:$C$1749,MATCH(E389, 'Green_rooibos initial weight'!$A$5:$A$1749,0)),"")</f>
        <v>2.1110000000000002</v>
      </c>
      <c r="K389">
        <f t="shared" si="35"/>
        <v>2.1110000000000002</v>
      </c>
      <c r="M389">
        <f>IFERROR(INDEX('Both teabags AfterWet'!$D$1:$D$839,MATCH(E389,'Both teabags AfterWet'!$B$1:$B$839,0)),"")</f>
        <v>0.67500000000000004</v>
      </c>
      <c r="O389" s="1">
        <v>0.48530000000000001</v>
      </c>
      <c r="P389" s="1"/>
      <c r="Q389" s="202">
        <v>17.52988047808789</v>
      </c>
      <c r="R389" s="202"/>
      <c r="S389">
        <f t="shared" si="31"/>
        <v>0.40022749003983948</v>
      </c>
      <c r="U389" s="111">
        <f t="shared" si="32"/>
        <v>0.81040857885369988</v>
      </c>
      <c r="V389" s="111">
        <f t="shared" si="33"/>
        <v>0.55200000000000005</v>
      </c>
    </row>
    <row r="390" spans="1:22">
      <c r="A390" s="1">
        <v>143</v>
      </c>
      <c r="B390" s="1"/>
      <c r="C390">
        <f>COUNTIF('WetLitterbags placem_collection'!$K$3:$K$222, E390)</f>
        <v>0</v>
      </c>
      <c r="D390" t="str">
        <f t="shared" si="30"/>
        <v>Exclude</v>
      </c>
      <c r="E390" s="1"/>
      <c r="F390">
        <f>COUNTIF('WetLitterbags placem_collection'!$M$3:$M$222, H390)</f>
        <v>1</v>
      </c>
      <c r="G390" t="str">
        <f t="shared" si="34"/>
        <v>Open</v>
      </c>
      <c r="H390" s="1" t="s">
        <v>685</v>
      </c>
      <c r="I390">
        <f>IFERROR(INDEX('Green_rooibos initial weight'!$C$5:$C$1749,MATCH(H390, 'Green_rooibos initial weight'!$A$5:$A$1749,0)),"")</f>
        <v>2.23</v>
      </c>
      <c r="K390">
        <f t="shared" si="35"/>
        <v>2.23</v>
      </c>
      <c r="M390">
        <f>IFERROR(INDEX('Both teabags AfterWet'!$D$1:$D$839,MATCH(H390,'Both teabags AfterWet'!$B$1:$B$839,0)),"")</f>
        <v>1.6178999999999999</v>
      </c>
      <c r="O390" s="1">
        <v>1.3918999999999999</v>
      </c>
      <c r="P390" s="1"/>
      <c r="Q390" s="202">
        <v>1.7996108949419758</v>
      </c>
      <c r="R390" s="202"/>
      <c r="S390">
        <f t="shared" si="31"/>
        <v>1.3668512159533026</v>
      </c>
      <c r="U390" s="111">
        <f t="shared" si="32"/>
        <v>0.38706223499851899</v>
      </c>
      <c r="V390" s="111">
        <f t="shared" si="33"/>
        <v>0.55200000000000005</v>
      </c>
    </row>
    <row r="391" spans="1:22">
      <c r="A391" s="1">
        <v>143</v>
      </c>
      <c r="B391" s="1"/>
      <c r="C391">
        <f>COUNTIF('WetLitterbags placem_collection'!$K$3:$K$222, E391)</f>
        <v>0</v>
      </c>
      <c r="D391" t="str">
        <f t="shared" si="30"/>
        <v>Exclude</v>
      </c>
      <c r="E391" s="1"/>
      <c r="F391">
        <f>COUNTIF('WetLitterbags placem_collection'!$M$3:$M$222, H391)</f>
        <v>0</v>
      </c>
      <c r="G391" t="str">
        <f t="shared" si="34"/>
        <v>Exclude</v>
      </c>
      <c r="H391" s="1" t="s">
        <v>574</v>
      </c>
      <c r="I391">
        <f>IFERROR(INDEX('Green_rooibos initial weight'!$C$5:$C$1749,MATCH(H391, 'Green_rooibos initial weight'!$A$5:$A$1749,0)),"")</f>
        <v>2.097</v>
      </c>
      <c r="K391">
        <f t="shared" si="35"/>
        <v>2.097</v>
      </c>
      <c r="M391">
        <f>IFERROR(INDEX('Both teabags AfterWet'!$D$1:$D$839,MATCH(H391,'Both teabags AfterWet'!$B$1:$B$839,0)),"")</f>
        <v>1.5908</v>
      </c>
      <c r="O391" s="1">
        <v>1.3491</v>
      </c>
      <c r="P391" s="1"/>
      <c r="Q391" s="202">
        <v>3.9043435822355246</v>
      </c>
      <c r="R391" s="202"/>
      <c r="S391">
        <f t="shared" si="31"/>
        <v>1.2964265007320606</v>
      </c>
      <c r="U391" s="111">
        <f t="shared" si="32"/>
        <v>0.38177086278871697</v>
      </c>
      <c r="V391" s="111">
        <f t="shared" si="33"/>
        <v>0.55200000000000005</v>
      </c>
    </row>
    <row r="392" spans="1:22">
      <c r="A392" s="1">
        <v>144</v>
      </c>
      <c r="B392" s="1"/>
      <c r="C392">
        <f>COUNTIF('WetLitterbags placem_collection'!$K$3:$K$222, E392)</f>
        <v>0</v>
      </c>
      <c r="D392" t="str">
        <f t="shared" si="30"/>
        <v>Exclude</v>
      </c>
      <c r="E392" s="200" t="s">
        <v>1156</v>
      </c>
      <c r="F392">
        <f>COUNTIF('WetLitterbags placem_collection'!$M$3:$M$222, H392)</f>
        <v>0</v>
      </c>
      <c r="G392" t="str">
        <f t="shared" si="34"/>
        <v>Exclude</v>
      </c>
      <c r="I392">
        <f>IFERROR(INDEX('Green_rooibos initial weight'!$C$5:$C$1749,MATCH(E392, 'Green_rooibos initial weight'!$A$5:$A$1749,0)),"")</f>
        <v>1.9630000000000001</v>
      </c>
      <c r="K392">
        <f t="shared" si="35"/>
        <v>1.9630000000000001</v>
      </c>
      <c r="M392">
        <f>IFERROR(INDEX('Both teabags AfterWet'!$D$1:$D$839,MATCH(E392,'Both teabags AfterWet'!$B$1:$B$839,0)),"")</f>
        <v>0.68200000000000005</v>
      </c>
      <c r="O392" s="1">
        <v>0.4632</v>
      </c>
      <c r="P392" s="1"/>
      <c r="Q392" s="202">
        <v>21.010901883052647</v>
      </c>
      <c r="R392" s="202"/>
      <c r="S392">
        <f t="shared" si="31"/>
        <v>0.36587750247770012</v>
      </c>
      <c r="U392" s="111">
        <f t="shared" si="32"/>
        <v>0.81361309094360668</v>
      </c>
      <c r="V392" s="111">
        <f t="shared" si="33"/>
        <v>0.55200000000000005</v>
      </c>
    </row>
    <row r="393" spans="1:22">
      <c r="A393" s="1">
        <v>144</v>
      </c>
      <c r="B393" s="1"/>
      <c r="C393">
        <f>COUNTIF('WetLitterbags placem_collection'!$K$3:$K$222, E393)</f>
        <v>0</v>
      </c>
      <c r="D393" t="str">
        <f t="shared" si="30"/>
        <v>Exclude</v>
      </c>
      <c r="E393" s="1"/>
      <c r="F393">
        <f>COUNTIF('WetLitterbags placem_collection'!$M$3:$M$222, H393)</f>
        <v>0</v>
      </c>
      <c r="G393" t="str">
        <f t="shared" si="34"/>
        <v>Exclude</v>
      </c>
      <c r="H393" s="200" t="s">
        <v>1126</v>
      </c>
      <c r="I393">
        <f>IFERROR(INDEX('Green_rooibos initial weight'!$C$5:$C$1749,MATCH(H393, 'Green_rooibos initial weight'!$A$5:$A$1749,0)),"")</f>
        <v>2.2269999999999999</v>
      </c>
      <c r="K393">
        <f t="shared" si="35"/>
        <v>2.2269999999999999</v>
      </c>
      <c r="M393">
        <f>IFERROR(INDEX('Both teabags AfterWet'!$D$1:$D$839,MATCH(H393,'Both teabags AfterWet'!$B$1:$B$839,0)),"")</f>
        <v>1.7290000000000001</v>
      </c>
      <c r="O393" s="1">
        <v>1.3636999999999999</v>
      </c>
      <c r="P393" s="1"/>
      <c r="Q393" s="202">
        <v>11.138613861386148</v>
      </c>
      <c r="R393" s="202"/>
      <c r="S393">
        <f t="shared" si="31"/>
        <v>1.211802722772277</v>
      </c>
      <c r="U393" s="111">
        <f t="shared" si="32"/>
        <v>0.45585867859349927</v>
      </c>
      <c r="V393" s="111">
        <f t="shared" si="33"/>
        <v>0.55200000000000005</v>
      </c>
    </row>
    <row r="394" spans="1:22">
      <c r="A394" s="1">
        <v>144</v>
      </c>
      <c r="B394" s="1"/>
      <c r="C394">
        <f>COUNTIF('WetLitterbags placem_collection'!$K$3:$K$222, E394)</f>
        <v>0</v>
      </c>
      <c r="D394" t="str">
        <f t="shared" si="30"/>
        <v>Exclude</v>
      </c>
      <c r="E394" s="1"/>
      <c r="F394">
        <f>COUNTIF('WetLitterbags placem_collection'!$M$3:$M$222, H394)</f>
        <v>1</v>
      </c>
      <c r="G394" t="str">
        <f t="shared" si="34"/>
        <v>Open</v>
      </c>
      <c r="H394" s="200" t="s">
        <v>570</v>
      </c>
      <c r="I394">
        <f>IFERROR(INDEX('Green_rooibos initial weight'!$C$5:$C$1749,MATCH(H394, 'Green_rooibos initial weight'!$A$5:$A$1749,0)),"")</f>
        <v>2.117</v>
      </c>
      <c r="K394">
        <f t="shared" si="35"/>
        <v>2.117</v>
      </c>
      <c r="M394">
        <f>IFERROR(INDEX('Both teabags AfterWet'!$D$1:$D$839,MATCH(H394,'Both teabags AfterWet'!$B$1:$B$839,0)),"")</f>
        <v>1.365</v>
      </c>
      <c r="O394" s="1">
        <v>1.0775999999999999</v>
      </c>
      <c r="P394" s="1"/>
      <c r="Q394" s="202">
        <v>77.783132530120469</v>
      </c>
      <c r="R394" s="202"/>
      <c r="S394">
        <f t="shared" si="31"/>
        <v>0.23940896385542176</v>
      </c>
      <c r="U394" s="111">
        <f t="shared" si="32"/>
        <v>0.88691121216087776</v>
      </c>
      <c r="V394" s="111">
        <f t="shared" si="33"/>
        <v>0.55200000000000005</v>
      </c>
    </row>
    <row r="395" spans="1:22">
      <c r="A395" s="1">
        <v>145</v>
      </c>
      <c r="B395" s="1"/>
      <c r="C395">
        <f>COUNTIF('WetLitterbags placem_collection'!$K$3:$K$222, E395)</f>
        <v>0</v>
      </c>
      <c r="D395" t="str">
        <f t="shared" ref="D395:D458" si="36">IF(C395=1, "Open", "Exclude")</f>
        <v>Exclude</v>
      </c>
      <c r="E395" s="201" t="s">
        <v>1397</v>
      </c>
      <c r="F395">
        <f>COUNTIF('WetLitterbags placem_collection'!$M$3:$M$222, H395)</f>
        <v>0</v>
      </c>
      <c r="G395" t="str">
        <f t="shared" si="34"/>
        <v>Exclude</v>
      </c>
      <c r="I395">
        <f>IFERROR(INDEX('Green_rooibos initial weight'!$C$5:$C$1749,MATCH(E395, 'Green_rooibos initial weight'!$A$5:$A$1749,0)),"")</f>
        <v>2.089</v>
      </c>
      <c r="K395">
        <f t="shared" si="35"/>
        <v>2.089</v>
      </c>
      <c r="M395">
        <f>IFERROR(INDEX('Both teabags AfterWet'!$D$1:$D$839,MATCH(E395,'Both teabags AfterWet'!$B$1:$B$839,0)),"")</f>
        <v>0.69799999999999995</v>
      </c>
      <c r="O395" s="1">
        <v>0.49199999999999988</v>
      </c>
      <c r="P395" s="1"/>
      <c r="Q395" s="202">
        <v>19.630709426627803</v>
      </c>
      <c r="R395" s="202"/>
      <c r="S395">
        <f t="shared" ref="S395:S458" si="37">IFERROR(O395-(Q395/100)*O395,"")</f>
        <v>0.39541690962099113</v>
      </c>
      <c r="U395" s="111">
        <f t="shared" ref="U395:U458" si="38">1-(S395/I395)</f>
        <v>0.81071473929105253</v>
      </c>
      <c r="V395" s="111">
        <f t="shared" ref="V395:V458" si="39">$H$2*(1-Y395)</f>
        <v>0.55200000000000005</v>
      </c>
    </row>
    <row r="396" spans="1:22">
      <c r="A396" s="1">
        <v>145</v>
      </c>
      <c r="B396" s="1"/>
      <c r="C396">
        <f>COUNTIF('WetLitterbags placem_collection'!$K$3:$K$222, E396)</f>
        <v>0</v>
      </c>
      <c r="D396" t="str">
        <f t="shared" si="36"/>
        <v>Exclude</v>
      </c>
      <c r="E396" s="1"/>
      <c r="F396">
        <f>COUNTIF('WetLitterbags placem_collection'!$M$3:$M$222, H396)</f>
        <v>1</v>
      </c>
      <c r="G396" t="str">
        <f t="shared" ref="G396:G459" si="40">IF(F396=1, "Open", "Exclude")</f>
        <v>Open</v>
      </c>
      <c r="H396" s="201" t="s">
        <v>1114</v>
      </c>
      <c r="I396">
        <f>IFERROR(INDEX('Green_rooibos initial weight'!$C$5:$C$1749,MATCH(H396, 'Green_rooibos initial weight'!$A$5:$A$1749,0)),"")</f>
        <v>2.0550000000000002</v>
      </c>
      <c r="K396">
        <f t="shared" si="35"/>
        <v>2.0550000000000002</v>
      </c>
      <c r="M396">
        <f>IFERROR(INDEX('Both teabags AfterWet'!$D$1:$D$839,MATCH(H396,'Both teabags AfterWet'!$B$1:$B$839,0)),"")</f>
        <v>1.6830000000000001</v>
      </c>
      <c r="O396" s="1">
        <v>1.4273</v>
      </c>
      <c r="P396" s="1"/>
      <c r="Q396" s="202">
        <v>8.5603112840463975</v>
      </c>
      <c r="R396" s="202"/>
      <c r="S396">
        <f t="shared" si="37"/>
        <v>1.3051186770428058</v>
      </c>
      <c r="U396" s="111">
        <f t="shared" si="38"/>
        <v>0.36490575326384145</v>
      </c>
      <c r="V396" s="111">
        <f t="shared" si="39"/>
        <v>0.55200000000000005</v>
      </c>
    </row>
    <row r="397" spans="1:22">
      <c r="A397" s="1">
        <v>145</v>
      </c>
      <c r="B397" s="1"/>
      <c r="C397">
        <f>COUNTIF('WetLitterbags placem_collection'!$K$3:$K$222, E397)</f>
        <v>0</v>
      </c>
      <c r="D397" t="str">
        <f t="shared" si="36"/>
        <v>Exclude</v>
      </c>
      <c r="E397" s="1"/>
      <c r="F397">
        <f>COUNTIF('WetLitterbags placem_collection'!$M$3:$M$222, H397)</f>
        <v>0</v>
      </c>
      <c r="G397" t="str">
        <f t="shared" si="40"/>
        <v>Exclude</v>
      </c>
      <c r="H397" s="201" t="s">
        <v>1101</v>
      </c>
      <c r="I397">
        <f>IFERROR(INDEX('Green_rooibos initial weight'!$C$5:$C$1749,MATCH(H397, 'Green_rooibos initial weight'!$A$5:$A$1749,0)),"")</f>
        <v>2.121</v>
      </c>
      <c r="K397">
        <f t="shared" si="35"/>
        <v>2.121</v>
      </c>
      <c r="M397">
        <f>IFERROR(INDEX('Both teabags AfterWet'!$D$1:$D$839,MATCH(H397,'Both teabags AfterWet'!$B$1:$B$839,0)),"")</f>
        <v>1.589</v>
      </c>
      <c r="O397" s="1">
        <v>1.3506999999999998</v>
      </c>
      <c r="P397" s="1"/>
      <c r="Q397" s="202">
        <v>8.3980582524276741</v>
      </c>
      <c r="R397" s="202"/>
      <c r="S397">
        <f t="shared" si="37"/>
        <v>1.2372674271844593</v>
      </c>
      <c r="U397" s="111">
        <f t="shared" si="38"/>
        <v>0.4166584501723436</v>
      </c>
      <c r="V397" s="111">
        <f t="shared" si="39"/>
        <v>0.55200000000000005</v>
      </c>
    </row>
    <row r="398" spans="1:22">
      <c r="A398">
        <v>146</v>
      </c>
      <c r="C398">
        <f>COUNTIF('WetLitterbags placem_collection'!$K$3:$K$222, E398)</f>
        <v>0</v>
      </c>
      <c r="D398" t="str">
        <f t="shared" si="36"/>
        <v>Exclude</v>
      </c>
      <c r="E398" t="s">
        <v>1288</v>
      </c>
      <c r="F398">
        <f>COUNTIF('WetLitterbags placem_collection'!$M$3:$M$222, H398)</f>
        <v>0</v>
      </c>
      <c r="G398" t="str">
        <f t="shared" si="40"/>
        <v>Exclude</v>
      </c>
      <c r="I398">
        <f>IFERROR(INDEX('Green_rooibos initial weight'!$C$5:$C$1749,MATCH(E398, 'Green_rooibos initial weight'!$A$5:$A$1749,0)),"")</f>
        <v>2.016</v>
      </c>
      <c r="K398">
        <f t="shared" si="35"/>
        <v>2.016</v>
      </c>
      <c r="M398">
        <f>IFERROR(INDEX('Both teabags AfterWet'!$D$1:$D$839,MATCH(E398,'Both teabags AfterWet'!$B$1:$B$839,0)),"")</f>
        <v>0.59199999999999997</v>
      </c>
      <c r="O398">
        <v>0.41170000000000001</v>
      </c>
      <c r="Q398" s="202">
        <v>17.030567685589826</v>
      </c>
      <c r="R398" s="202"/>
      <c r="S398">
        <f t="shared" si="37"/>
        <v>0.34158515283842672</v>
      </c>
      <c r="U398" s="111">
        <f t="shared" si="38"/>
        <v>0.83056292021903433</v>
      </c>
      <c r="V398" s="111">
        <f t="shared" si="39"/>
        <v>0.55200000000000005</v>
      </c>
    </row>
    <row r="399" spans="1:22">
      <c r="A399" s="1">
        <v>146</v>
      </c>
      <c r="B399" s="1"/>
      <c r="C399">
        <f>COUNTIF('WetLitterbags placem_collection'!$K$3:$K$222, E399)</f>
        <v>0</v>
      </c>
      <c r="D399" t="str">
        <f t="shared" si="36"/>
        <v>Exclude</v>
      </c>
      <c r="E399" s="1"/>
      <c r="F399">
        <f>COUNTIF('WetLitterbags placem_collection'!$M$3:$M$222, H399)</f>
        <v>0</v>
      </c>
      <c r="G399" t="str">
        <f t="shared" si="40"/>
        <v>Exclude</v>
      </c>
      <c r="H399" s="1" t="s">
        <v>673</v>
      </c>
      <c r="I399">
        <f>IFERROR(INDEX('Green_rooibos initial weight'!$C$5:$C$1749,MATCH(H399, 'Green_rooibos initial weight'!$A$5:$A$1749,0)),"")</f>
        <v>2.2869999999999999</v>
      </c>
      <c r="K399">
        <f t="shared" ref="K399:K462" si="41">IFERROR(I399-(AG391+AG392+AG394),"")</f>
        <v>2.2869999999999999</v>
      </c>
      <c r="M399">
        <f>IFERROR(INDEX('Both teabags AfterWet'!$D$1:$D$839,MATCH(H399,'Both teabags AfterWet'!$B$1:$B$839,0)),"")</f>
        <v>1.657</v>
      </c>
      <c r="O399">
        <v>1.4504999999999999</v>
      </c>
      <c r="Q399" s="202">
        <v>5.4683544303797067</v>
      </c>
      <c r="R399" s="202"/>
      <c r="S399">
        <f t="shared" si="37"/>
        <v>1.3711815189873422</v>
      </c>
      <c r="U399" s="111">
        <f t="shared" si="38"/>
        <v>0.40044533494213286</v>
      </c>
      <c r="V399" s="111">
        <f t="shared" si="39"/>
        <v>0.55200000000000005</v>
      </c>
    </row>
    <row r="400" spans="1:22">
      <c r="A400">
        <v>146</v>
      </c>
      <c r="C400">
        <f>COUNTIF('WetLitterbags placem_collection'!$K$3:$K$222, E400)</f>
        <v>0</v>
      </c>
      <c r="D400" t="str">
        <f t="shared" si="36"/>
        <v>Exclude</v>
      </c>
      <c r="F400">
        <f>COUNTIF('WetLitterbags placem_collection'!$M$3:$M$222, H400)</f>
        <v>1</v>
      </c>
      <c r="G400" t="str">
        <f t="shared" si="40"/>
        <v>Open</v>
      </c>
      <c r="H400" t="s">
        <v>649</v>
      </c>
      <c r="I400">
        <f>IFERROR(INDEX('Green_rooibos initial weight'!$C$5:$C$1749,MATCH(H400, 'Green_rooibos initial weight'!$A$5:$A$1749,0)),"")</f>
        <v>2.2519999999999998</v>
      </c>
      <c r="K400">
        <f t="shared" si="41"/>
        <v>2.2519999999999998</v>
      </c>
      <c r="M400">
        <f>IFERROR(INDEX('Both teabags AfterWet'!$D$1:$D$839,MATCH(H400,'Both teabags AfterWet'!$B$1:$B$839,0)),"")</f>
        <v>1.6579999999999999</v>
      </c>
      <c r="O400">
        <v>1.4488000000000001</v>
      </c>
      <c r="Q400" s="202">
        <v>4.0599323344614637</v>
      </c>
      <c r="R400" s="202"/>
      <c r="S400">
        <f t="shared" si="37"/>
        <v>1.3899797003383223</v>
      </c>
      <c r="U400" s="111">
        <f t="shared" si="38"/>
        <v>0.3827798843968373</v>
      </c>
      <c r="V400" s="111">
        <f t="shared" si="39"/>
        <v>0.55200000000000005</v>
      </c>
    </row>
    <row r="401" spans="1:22">
      <c r="A401" s="1">
        <v>147</v>
      </c>
      <c r="B401" s="1"/>
      <c r="C401">
        <f>COUNTIF('WetLitterbags placem_collection'!$K$3:$K$222, E401)</f>
        <v>0</v>
      </c>
      <c r="D401" t="str">
        <f t="shared" si="36"/>
        <v>Exclude</v>
      </c>
      <c r="E401" s="1" t="s">
        <v>1172</v>
      </c>
      <c r="F401">
        <f>COUNTIF('WetLitterbags placem_collection'!$M$3:$M$222, H401)</f>
        <v>0</v>
      </c>
      <c r="G401" t="str">
        <f t="shared" si="40"/>
        <v>Exclude</v>
      </c>
      <c r="I401">
        <f>IFERROR(INDEX('Green_rooibos initial weight'!$C$5:$C$1749,MATCH(E401, 'Green_rooibos initial weight'!$A$5:$A$1749,0)),"")</f>
        <v>2.0939999999999999</v>
      </c>
      <c r="K401">
        <f t="shared" si="41"/>
        <v>2.0939999999999999</v>
      </c>
      <c r="M401">
        <f>IFERROR(INDEX('Both teabags AfterWet'!$D$1:$D$839,MATCH(E401,'Both teabags AfterWet'!$B$1:$B$839,0)),"")</f>
        <v>0.628</v>
      </c>
      <c r="O401" s="1">
        <v>0.42459999999999998</v>
      </c>
      <c r="P401" s="1"/>
      <c r="Q401" s="202">
        <v>18.664047151277249</v>
      </c>
      <c r="R401" s="202"/>
      <c r="S401">
        <f t="shared" si="37"/>
        <v>0.34535245579567675</v>
      </c>
      <c r="U401" s="111">
        <f t="shared" si="38"/>
        <v>0.83507523600970546</v>
      </c>
      <c r="V401" s="111">
        <f t="shared" si="39"/>
        <v>0.55200000000000005</v>
      </c>
    </row>
    <row r="402" spans="1:22">
      <c r="A402" s="1">
        <v>147</v>
      </c>
      <c r="B402" s="1"/>
      <c r="C402">
        <f>COUNTIF('WetLitterbags placem_collection'!$K$3:$K$222, E402)</f>
        <v>0</v>
      </c>
      <c r="D402" t="str">
        <f t="shared" si="36"/>
        <v>Exclude</v>
      </c>
      <c r="E402" s="1"/>
      <c r="F402">
        <f>COUNTIF('WetLitterbags placem_collection'!$M$3:$M$222, H402)</f>
        <v>1</v>
      </c>
      <c r="G402" t="str">
        <f t="shared" si="40"/>
        <v>Open</v>
      </c>
      <c r="H402" s="1" t="s">
        <v>568</v>
      </c>
      <c r="I402">
        <f>IFERROR(INDEX('Green_rooibos initial weight'!$C$5:$C$1749,MATCH(H402, 'Green_rooibos initial weight'!$A$5:$A$1749,0)),"")</f>
        <v>2.097</v>
      </c>
      <c r="K402">
        <f t="shared" si="41"/>
        <v>2.097</v>
      </c>
      <c r="M402">
        <f>IFERROR(INDEX('Both teabags AfterWet'!$D$1:$D$839,MATCH(H402,'Both teabags AfterWet'!$B$1:$B$839,0)),"")</f>
        <v>1.746</v>
      </c>
      <c r="O402" s="1">
        <v>1.5023</v>
      </c>
      <c r="P402" s="1"/>
      <c r="Q402" s="202">
        <v>8.8007736943911006</v>
      </c>
      <c r="R402" s="202"/>
      <c r="S402">
        <f t="shared" si="37"/>
        <v>1.3700859767891624</v>
      </c>
      <c r="U402" s="111">
        <f t="shared" si="38"/>
        <v>0.3466447416360694</v>
      </c>
      <c r="V402" s="111">
        <f t="shared" si="39"/>
        <v>0.55200000000000005</v>
      </c>
    </row>
    <row r="403" spans="1:22">
      <c r="A403" s="1">
        <v>147</v>
      </c>
      <c r="B403" s="1"/>
      <c r="C403">
        <f>COUNTIF('WetLitterbags placem_collection'!$K$3:$K$222, E403)</f>
        <v>0</v>
      </c>
      <c r="D403" t="str">
        <f t="shared" si="36"/>
        <v>Exclude</v>
      </c>
      <c r="E403" s="1"/>
      <c r="F403">
        <f>COUNTIF('WetLitterbags placem_collection'!$M$3:$M$222, H403)</f>
        <v>0</v>
      </c>
      <c r="G403" t="str">
        <f t="shared" si="40"/>
        <v>Exclude</v>
      </c>
      <c r="H403" s="1" t="s">
        <v>559</v>
      </c>
      <c r="I403">
        <f>IFERROR(INDEX('Green_rooibos initial weight'!$C$5:$C$1749,MATCH(H403, 'Green_rooibos initial weight'!$A$5:$A$1749,0)),"")</f>
        <v>2.2360000000000002</v>
      </c>
      <c r="K403">
        <f t="shared" si="41"/>
        <v>2.2360000000000002</v>
      </c>
      <c r="M403">
        <f>IFERROR(INDEX('Both teabags AfterWet'!$D$1:$D$839,MATCH(H403,'Both teabags AfterWet'!$B$1:$B$839,0)),"")</f>
        <v>1.742</v>
      </c>
      <c r="O403" s="1">
        <v>1.4904999999999999</v>
      </c>
      <c r="P403" s="1"/>
      <c r="Q403" s="202">
        <v>1.3068731848979416</v>
      </c>
      <c r="R403" s="202"/>
      <c r="S403">
        <f t="shared" si="37"/>
        <v>1.4710210551790961</v>
      </c>
      <c r="U403" s="111">
        <f t="shared" si="38"/>
        <v>0.34211938498251526</v>
      </c>
      <c r="V403" s="111">
        <f t="shared" si="39"/>
        <v>0.55200000000000005</v>
      </c>
    </row>
    <row r="404" spans="1:22">
      <c r="A404" s="1">
        <v>148</v>
      </c>
      <c r="B404" s="1"/>
      <c r="C404">
        <f>COUNTIF('WetLitterbags placem_collection'!$K$3:$K$222, E404)</f>
        <v>0</v>
      </c>
      <c r="D404" t="str">
        <f t="shared" si="36"/>
        <v>Exclude</v>
      </c>
      <c r="E404" s="200" t="s">
        <v>1243</v>
      </c>
      <c r="F404">
        <f>COUNTIF('WetLitterbags placem_collection'!$M$3:$M$222, H404)</f>
        <v>0</v>
      </c>
      <c r="G404" t="str">
        <f t="shared" si="40"/>
        <v>Exclude</v>
      </c>
      <c r="I404">
        <f>IFERROR(INDEX('Green_rooibos initial weight'!$C$5:$C$1749,MATCH(E404, 'Green_rooibos initial weight'!$A$5:$A$1749,0)),"")</f>
        <v>2.0310000000000001</v>
      </c>
      <c r="K404">
        <f t="shared" si="41"/>
        <v>2.0310000000000001</v>
      </c>
      <c r="M404">
        <f>IFERROR(INDEX('Both teabags AfterWet'!$D$1:$D$839,MATCH(E404,'Both teabags AfterWet'!$B$1:$B$839,0)),"")</f>
        <v>0.74309999999999998</v>
      </c>
      <c r="O404" s="201">
        <v>0.52270000000000005</v>
      </c>
      <c r="P404" s="201"/>
      <c r="Q404" s="202">
        <v>19.203072491598501</v>
      </c>
      <c r="R404" s="202"/>
      <c r="S404">
        <f t="shared" si="37"/>
        <v>0.42232554008641465</v>
      </c>
      <c r="U404" s="111">
        <f t="shared" si="38"/>
        <v>0.79206029537842704</v>
      </c>
      <c r="V404" s="111">
        <f t="shared" si="39"/>
        <v>0.55200000000000005</v>
      </c>
    </row>
    <row r="405" spans="1:22">
      <c r="A405" s="1">
        <v>148</v>
      </c>
      <c r="B405" s="1"/>
      <c r="C405">
        <f>COUNTIF('WetLitterbags placem_collection'!$K$3:$K$222, E405)</f>
        <v>0</v>
      </c>
      <c r="D405" t="str">
        <f t="shared" si="36"/>
        <v>Exclude</v>
      </c>
      <c r="E405" s="1"/>
      <c r="F405">
        <f>COUNTIF('WetLitterbags placem_collection'!$M$3:$M$222, H405)</f>
        <v>0</v>
      </c>
      <c r="G405" t="str">
        <f t="shared" si="40"/>
        <v>Exclude</v>
      </c>
      <c r="H405" s="200" t="s">
        <v>1121</v>
      </c>
      <c r="I405">
        <f>IFERROR(INDEX('Green_rooibos initial weight'!$C$5:$C$1749,MATCH(H405, 'Green_rooibos initial weight'!$A$5:$A$1749,0)),"")</f>
        <v>2.2400000000000002</v>
      </c>
      <c r="K405">
        <f t="shared" si="41"/>
        <v>2.2400000000000002</v>
      </c>
      <c r="M405">
        <f>IFERROR(INDEX('Both teabags AfterWet'!$D$1:$D$839,MATCH(H405,'Both teabags AfterWet'!$B$1:$B$839,0)),"")</f>
        <v>1.6375999999999999</v>
      </c>
      <c r="O405" s="201">
        <v>1.3778999999999999</v>
      </c>
      <c r="P405" s="201"/>
      <c r="Q405" s="202">
        <v>56.818181818177493</v>
      </c>
      <c r="R405" s="202"/>
      <c r="S405">
        <f t="shared" si="37"/>
        <v>0.5950022727273323</v>
      </c>
      <c r="U405" s="111">
        <f t="shared" si="38"/>
        <v>0.73437398538958387</v>
      </c>
      <c r="V405" s="111">
        <f t="shared" si="39"/>
        <v>0.55200000000000005</v>
      </c>
    </row>
    <row r="406" spans="1:22">
      <c r="A406" s="199">
        <v>149</v>
      </c>
      <c r="B406" s="199"/>
      <c r="C406">
        <f>COUNTIF('WetLitterbags placem_collection'!$K$3:$K$222, E406)</f>
        <v>0</v>
      </c>
      <c r="D406" t="str">
        <f t="shared" si="36"/>
        <v>Exclude</v>
      </c>
      <c r="E406" t="s">
        <v>1354</v>
      </c>
      <c r="F406">
        <f>COUNTIF('WetLitterbags placem_collection'!$M$3:$M$222, H406)</f>
        <v>0</v>
      </c>
      <c r="G406" t="str">
        <f t="shared" si="40"/>
        <v>Exclude</v>
      </c>
      <c r="I406">
        <f>IFERROR(INDEX('Green_rooibos initial weight'!$C$5:$C$1749,MATCH(E406, 'Green_rooibos initial weight'!$A$5:$A$1749,0)),"")</f>
        <v>2.036</v>
      </c>
      <c r="K406">
        <f t="shared" si="41"/>
        <v>2.036</v>
      </c>
      <c r="M406">
        <f>IFERROR(INDEX('Both teabags AfterWet'!$D$1:$D$839,MATCH(E406,'Both teabags AfterWet'!$B$1:$B$839,0)),"")</f>
        <v>0.82469999999999999</v>
      </c>
      <c r="O406">
        <v>0.63670000000000004</v>
      </c>
      <c r="Q406" s="202">
        <v>31.23781676413266</v>
      </c>
      <c r="R406" s="202"/>
      <c r="S406">
        <f t="shared" si="37"/>
        <v>0.43780882066276738</v>
      </c>
      <c r="U406" s="111">
        <f t="shared" si="38"/>
        <v>0.78496619810276647</v>
      </c>
      <c r="V406" s="111">
        <f t="shared" si="39"/>
        <v>0.55200000000000005</v>
      </c>
    </row>
    <row r="407" spans="1:22">
      <c r="A407" s="199">
        <v>149</v>
      </c>
      <c r="B407" s="199"/>
      <c r="C407">
        <f>COUNTIF('WetLitterbags placem_collection'!$K$3:$K$222, E407)</f>
        <v>0</v>
      </c>
      <c r="D407" t="str">
        <f t="shared" si="36"/>
        <v>Exclude</v>
      </c>
      <c r="E407" s="199"/>
      <c r="F407">
        <f>COUNTIF('WetLitterbags placem_collection'!$M$3:$M$222, H407)</f>
        <v>0</v>
      </c>
      <c r="G407" t="str">
        <f t="shared" si="40"/>
        <v>Exclude</v>
      </c>
      <c r="H407" t="s">
        <v>608</v>
      </c>
      <c r="I407">
        <f>IFERROR(INDEX('Green_rooibos initial weight'!$C$5:$C$1749,MATCH(H407, 'Green_rooibos initial weight'!$A$5:$A$1749,0)),"")</f>
        <v>2.1970000000000001</v>
      </c>
      <c r="K407">
        <f t="shared" si="41"/>
        <v>2.1970000000000001</v>
      </c>
      <c r="M407">
        <f>IFERROR(INDEX('Both teabags AfterWet'!$D$1:$D$839,MATCH(H407,'Both teabags AfterWet'!$B$1:$B$839,0)),"")</f>
        <v>1.7899</v>
      </c>
      <c r="O407">
        <v>1.5586</v>
      </c>
      <c r="Q407" s="202">
        <v>11.542288557213293</v>
      </c>
      <c r="R407" s="202"/>
      <c r="S407">
        <f t="shared" si="37"/>
        <v>1.3787018905472737</v>
      </c>
      <c r="U407" s="111">
        <f t="shared" si="38"/>
        <v>0.37246158828071296</v>
      </c>
      <c r="V407" s="111">
        <f t="shared" si="39"/>
        <v>0.55200000000000005</v>
      </c>
    </row>
    <row r="408" spans="1:22">
      <c r="A408" s="199">
        <v>149</v>
      </c>
      <c r="B408" s="199"/>
      <c r="C408">
        <f>COUNTIF('WetLitterbags placem_collection'!$K$3:$K$222, E408)</f>
        <v>0</v>
      </c>
      <c r="D408" t="str">
        <f t="shared" si="36"/>
        <v>Exclude</v>
      </c>
      <c r="E408" s="199"/>
      <c r="F408">
        <f>COUNTIF('WetLitterbags placem_collection'!$M$3:$M$222, H408)</f>
        <v>1</v>
      </c>
      <c r="G408" t="str">
        <f t="shared" si="40"/>
        <v>Open</v>
      </c>
      <c r="H408" t="s">
        <v>596</v>
      </c>
      <c r="I408">
        <f>IFERROR(INDEX('Green_rooibos initial weight'!$C$5:$C$1749,MATCH(H408, 'Green_rooibos initial weight'!$A$5:$A$1749,0)),"")</f>
        <v>2.2280000000000002</v>
      </c>
      <c r="K408">
        <f t="shared" si="41"/>
        <v>2.2280000000000002</v>
      </c>
      <c r="M408">
        <f>IFERROR(INDEX('Both teabags AfterWet'!$D$1:$D$839,MATCH(H408,'Both teabags AfterWet'!$B$1:$B$839,0)),"")</f>
        <v>1.7096</v>
      </c>
      <c r="O408">
        <v>1.4964999999999999</v>
      </c>
      <c r="Q408" s="202">
        <v>8.8976767177461902</v>
      </c>
      <c r="R408" s="202"/>
      <c r="S408">
        <f t="shared" si="37"/>
        <v>1.3633462679189283</v>
      </c>
      <c r="U408" s="111">
        <f t="shared" si="38"/>
        <v>0.38808515802561572</v>
      </c>
      <c r="V408" s="111">
        <f t="shared" si="39"/>
        <v>0.55200000000000005</v>
      </c>
    </row>
    <row r="409" spans="1:22">
      <c r="A409" s="1">
        <v>150</v>
      </c>
      <c r="B409" s="1"/>
      <c r="C409">
        <f>COUNTIF('WetLitterbags placem_collection'!$K$3:$K$222, E409)</f>
        <v>0</v>
      </c>
      <c r="D409" t="str">
        <f t="shared" si="36"/>
        <v>Exclude</v>
      </c>
      <c r="E409" s="200" t="s">
        <v>1249</v>
      </c>
      <c r="F409">
        <f>COUNTIF('WetLitterbags placem_collection'!$M$3:$M$222, H409)</f>
        <v>0</v>
      </c>
      <c r="G409" t="str">
        <f t="shared" si="40"/>
        <v>Exclude</v>
      </c>
      <c r="I409">
        <f>IFERROR(INDEX('Green_rooibos initial weight'!$C$5:$C$1749,MATCH(E409, 'Green_rooibos initial weight'!$A$5:$A$1749,0)),"")</f>
        <v>2.0720000000000001</v>
      </c>
      <c r="K409">
        <f t="shared" si="41"/>
        <v>2.0720000000000001</v>
      </c>
      <c r="M409">
        <f>IFERROR(INDEX('Both teabags AfterWet'!$D$1:$D$839,MATCH(E409,'Both teabags AfterWet'!$B$1:$B$839,0)),"")</f>
        <v>0.60099999999999998</v>
      </c>
      <c r="O409" s="1">
        <v>0.40389999999999998</v>
      </c>
      <c r="P409" s="1"/>
      <c r="Q409" s="202">
        <v>20.08862629246671</v>
      </c>
      <c r="R409" s="202"/>
      <c r="S409">
        <f t="shared" si="37"/>
        <v>0.32276203840472695</v>
      </c>
      <c r="U409" s="111">
        <f t="shared" si="38"/>
        <v>0.84422681544173406</v>
      </c>
      <c r="V409" s="111">
        <f t="shared" si="39"/>
        <v>0.55200000000000005</v>
      </c>
    </row>
    <row r="410" spans="1:22">
      <c r="A410" s="1">
        <v>150</v>
      </c>
      <c r="B410" s="1"/>
      <c r="C410">
        <f>COUNTIF('WetLitterbags placem_collection'!$K$3:$K$222, E410)</f>
        <v>0</v>
      </c>
      <c r="D410" t="str">
        <f t="shared" si="36"/>
        <v>Exclude</v>
      </c>
      <c r="E410" s="1"/>
      <c r="F410">
        <f>COUNTIF('WetLitterbags placem_collection'!$M$3:$M$222, H410)</f>
        <v>0</v>
      </c>
      <c r="G410" t="str">
        <f t="shared" si="40"/>
        <v>Exclude</v>
      </c>
      <c r="H410" s="200" t="s">
        <v>569</v>
      </c>
      <c r="I410">
        <f>IFERROR(INDEX('Green_rooibos initial weight'!$C$5:$C$1749,MATCH(H410, 'Green_rooibos initial weight'!$A$5:$A$1749,0)),"")</f>
        <v>2.0819999999999999</v>
      </c>
      <c r="K410">
        <f t="shared" si="41"/>
        <v>2.0819999999999999</v>
      </c>
      <c r="M410">
        <f>IFERROR(INDEX('Both teabags AfterWet'!$D$1:$D$839,MATCH(H410,'Both teabags AfterWet'!$B$1:$B$839,0)),"")</f>
        <v>1.5680000000000001</v>
      </c>
      <c r="O410" s="1">
        <v>1.2972999999999999</v>
      </c>
      <c r="P410" s="1"/>
      <c r="Q410" s="202">
        <v>7.1853320118927355</v>
      </c>
      <c r="R410" s="202"/>
      <c r="S410">
        <f t="shared" si="37"/>
        <v>1.2040846878097153</v>
      </c>
      <c r="U410" s="111">
        <f t="shared" si="38"/>
        <v>0.42166921815095326</v>
      </c>
      <c r="V410" s="111">
        <f t="shared" si="39"/>
        <v>0.55200000000000005</v>
      </c>
    </row>
    <row r="411" spans="1:22">
      <c r="A411" s="1">
        <v>150</v>
      </c>
      <c r="B411" s="1"/>
      <c r="C411">
        <f>COUNTIF('WetLitterbags placem_collection'!$K$3:$K$222, E411)</f>
        <v>0</v>
      </c>
      <c r="D411" t="str">
        <f t="shared" si="36"/>
        <v>Exclude</v>
      </c>
      <c r="E411" s="1"/>
      <c r="F411">
        <f>COUNTIF('WetLitterbags placem_collection'!$M$3:$M$222, H411)</f>
        <v>1</v>
      </c>
      <c r="G411" t="str">
        <f t="shared" si="40"/>
        <v>Open</v>
      </c>
      <c r="H411" s="200" t="s">
        <v>1134</v>
      </c>
      <c r="I411">
        <f>IFERROR(INDEX('Green_rooibos initial weight'!$C$5:$C$1749,MATCH(H411, 'Green_rooibos initial weight'!$A$5:$A$1749,0)),"")</f>
        <v>2.2090000000000001</v>
      </c>
      <c r="K411">
        <f t="shared" si="41"/>
        <v>2.2090000000000001</v>
      </c>
      <c r="M411">
        <f>IFERROR(INDEX('Both teabags AfterWet'!$D$1:$D$839,MATCH(H411,'Both teabags AfterWet'!$B$1:$B$839,0)),"")</f>
        <v>1.718</v>
      </c>
      <c r="O411" s="1">
        <v>1.4441999999999999</v>
      </c>
      <c r="P411" s="1"/>
      <c r="Q411" s="202">
        <v>10.190151145782695</v>
      </c>
      <c r="R411" s="202"/>
      <c r="S411">
        <f t="shared" si="37"/>
        <v>1.2970338371526062</v>
      </c>
      <c r="U411" s="111">
        <f t="shared" si="38"/>
        <v>0.4128411782921656</v>
      </c>
      <c r="V411" s="111">
        <f t="shared" si="39"/>
        <v>0.55200000000000005</v>
      </c>
    </row>
    <row r="412" spans="1:22">
      <c r="A412" s="1">
        <v>151</v>
      </c>
      <c r="B412" s="1"/>
      <c r="C412">
        <f>COUNTIF('WetLitterbags placem_collection'!$K$3:$K$222, E412)</f>
        <v>0</v>
      </c>
      <c r="D412" t="str">
        <f t="shared" si="36"/>
        <v>Exclude</v>
      </c>
      <c r="E412" s="1" t="s">
        <v>1403</v>
      </c>
      <c r="F412">
        <f>COUNTIF('WetLitterbags placem_collection'!$M$3:$M$222, H412)</f>
        <v>0</v>
      </c>
      <c r="G412" t="str">
        <f t="shared" si="40"/>
        <v>Exclude</v>
      </c>
      <c r="I412">
        <f>IFERROR(INDEX('Green_rooibos initial weight'!$C$5:$C$1749,MATCH(E412, 'Green_rooibos initial weight'!$A$5:$A$1749,0)),"")</f>
        <v>2.1240000000000001</v>
      </c>
      <c r="K412">
        <f t="shared" si="41"/>
        <v>2.1240000000000001</v>
      </c>
      <c r="M412">
        <f>IFERROR(INDEX('Both teabags AfterWet'!$D$1:$D$839,MATCH(E412,'Both teabags AfterWet'!$B$1:$B$839,0)),"")</f>
        <v>0.78700000000000003</v>
      </c>
      <c r="O412">
        <v>0.54200000000000004</v>
      </c>
      <c r="Q412" s="202">
        <v>20.305781175346262</v>
      </c>
      <c r="R412" s="202"/>
      <c r="S412">
        <f t="shared" si="37"/>
        <v>0.43194266602962328</v>
      </c>
      <c r="U412" s="111">
        <f t="shared" si="38"/>
        <v>0.79663716288624142</v>
      </c>
      <c r="V412" s="111">
        <f t="shared" si="39"/>
        <v>0.55200000000000005</v>
      </c>
    </row>
    <row r="413" spans="1:22">
      <c r="A413" s="1">
        <v>151</v>
      </c>
      <c r="B413" s="1"/>
      <c r="C413">
        <f>COUNTIF('WetLitterbags placem_collection'!$K$3:$K$222, E413)</f>
        <v>0</v>
      </c>
      <c r="D413" t="str">
        <f t="shared" si="36"/>
        <v>Exclude</v>
      </c>
      <c r="E413" s="1"/>
      <c r="F413">
        <f>COUNTIF('WetLitterbags placem_collection'!$M$3:$M$222, H413)</f>
        <v>1</v>
      </c>
      <c r="G413" t="str">
        <f t="shared" si="40"/>
        <v>Open</v>
      </c>
      <c r="H413" s="1" t="s">
        <v>694</v>
      </c>
      <c r="I413">
        <f>IFERROR(INDEX('Green_rooibos initial weight'!$C$5:$C$1749,MATCH(H413, 'Green_rooibos initial weight'!$A$5:$A$1749,0)),"")</f>
        <v>2.206</v>
      </c>
      <c r="K413">
        <f t="shared" si="41"/>
        <v>2.206</v>
      </c>
      <c r="M413">
        <f>IFERROR(INDEX('Both teabags AfterWet'!$D$1:$D$839,MATCH(H413,'Both teabags AfterWet'!$B$1:$B$839,0)),"")</f>
        <v>1.782</v>
      </c>
      <c r="O413">
        <v>1.4498</v>
      </c>
      <c r="Q413" s="202">
        <v>6.4642507345735885</v>
      </c>
      <c r="R413" s="202"/>
      <c r="S413">
        <f t="shared" si="37"/>
        <v>1.356081292850152</v>
      </c>
      <c r="U413" s="111">
        <f t="shared" si="38"/>
        <v>0.38527593252486314</v>
      </c>
      <c r="V413" s="111">
        <f t="shared" si="39"/>
        <v>0.55200000000000005</v>
      </c>
    </row>
    <row r="414" spans="1:22">
      <c r="A414" s="1">
        <v>151</v>
      </c>
      <c r="B414" s="1"/>
      <c r="C414">
        <f>COUNTIF('WetLitterbags placem_collection'!$K$3:$K$222, E414)</f>
        <v>0</v>
      </c>
      <c r="D414" t="str">
        <f t="shared" si="36"/>
        <v>Exclude</v>
      </c>
      <c r="E414" s="1"/>
      <c r="F414">
        <f>COUNTIF('WetLitterbags placem_collection'!$M$3:$M$222, H414)</f>
        <v>0</v>
      </c>
      <c r="G414" t="str">
        <f t="shared" si="40"/>
        <v>Exclude</v>
      </c>
      <c r="H414" s="1" t="s">
        <v>637</v>
      </c>
      <c r="I414">
        <f>IFERROR(INDEX('Green_rooibos initial weight'!$C$5:$C$1749,MATCH(H414, 'Green_rooibos initial weight'!$A$5:$A$1749,0)),"")</f>
        <v>2.1629999999999998</v>
      </c>
      <c r="K414">
        <f t="shared" si="41"/>
        <v>2.1629999999999998</v>
      </c>
      <c r="M414">
        <f>IFERROR(INDEX('Both teabags AfterWet'!$D$1:$D$839,MATCH(H414,'Both teabags AfterWet'!$B$1:$B$839,0)),"")</f>
        <v>1.798</v>
      </c>
      <c r="O414">
        <v>1.5096000000000001</v>
      </c>
      <c r="Q414" s="202">
        <v>6.3484251968501049</v>
      </c>
      <c r="R414" s="202"/>
      <c r="S414">
        <f t="shared" si="37"/>
        <v>1.4137641732283508</v>
      </c>
      <c r="U414" s="111">
        <f t="shared" si="38"/>
        <v>0.34638734478578326</v>
      </c>
      <c r="V414" s="111">
        <f t="shared" si="39"/>
        <v>0.55200000000000005</v>
      </c>
    </row>
    <row r="415" spans="1:22">
      <c r="A415" s="199">
        <v>152</v>
      </c>
      <c r="B415" s="199"/>
      <c r="C415">
        <f>COUNTIF('WetLitterbags placem_collection'!$K$3:$K$222, E415)</f>
        <v>0</v>
      </c>
      <c r="D415" t="str">
        <f t="shared" si="36"/>
        <v>Exclude</v>
      </c>
      <c r="E415" t="s">
        <v>1306</v>
      </c>
      <c r="F415">
        <f>COUNTIF('WetLitterbags placem_collection'!$M$3:$M$222, H415)</f>
        <v>0</v>
      </c>
      <c r="G415" t="str">
        <f t="shared" si="40"/>
        <v>Exclude</v>
      </c>
      <c r="I415">
        <f>IFERROR(INDEX('Green_rooibos initial weight'!$C$5:$C$1749,MATCH(E415, 'Green_rooibos initial weight'!$A$5:$A$1749,0)),"")</f>
        <v>2.085</v>
      </c>
      <c r="K415">
        <f t="shared" si="41"/>
        <v>2.085</v>
      </c>
      <c r="M415">
        <f>IFERROR(INDEX('Both teabags AfterWet'!$D$1:$D$839,MATCH(E415,'Both teabags AfterWet'!$B$1:$B$839,0)),"")</f>
        <v>0.62919999999999998</v>
      </c>
      <c r="O415">
        <v>0.44969999999999999</v>
      </c>
      <c r="Q415" s="202">
        <v>13.529411764705387</v>
      </c>
      <c r="R415" s="202"/>
      <c r="S415">
        <f t="shared" si="37"/>
        <v>0.38885823529411989</v>
      </c>
      <c r="U415" s="111">
        <f t="shared" si="38"/>
        <v>0.81349724925941491</v>
      </c>
      <c r="V415" s="111">
        <f t="shared" si="39"/>
        <v>0.55200000000000005</v>
      </c>
    </row>
    <row r="416" spans="1:22">
      <c r="A416">
        <v>152</v>
      </c>
      <c r="C416">
        <f>COUNTIF('WetLitterbags placem_collection'!$K$3:$K$222, E416)</f>
        <v>0</v>
      </c>
      <c r="D416" t="str">
        <f t="shared" si="36"/>
        <v>Exclude</v>
      </c>
      <c r="F416">
        <f>COUNTIF('WetLitterbags placem_collection'!$M$3:$M$222, H416)</f>
        <v>0</v>
      </c>
      <c r="G416" t="str">
        <f t="shared" si="40"/>
        <v>Exclude</v>
      </c>
      <c r="H416" t="s">
        <v>562</v>
      </c>
      <c r="I416">
        <f>IFERROR(INDEX('Green_rooibos initial weight'!$C$5:$C$1749,MATCH(H416, 'Green_rooibos initial weight'!$A$5:$A$1749,0)),"")</f>
        <v>2.1349999999999998</v>
      </c>
      <c r="K416">
        <f t="shared" si="41"/>
        <v>2.1349999999999998</v>
      </c>
      <c r="M416">
        <f>IFERROR(INDEX('Both teabags AfterWet'!$D$1:$D$839,MATCH(H416,'Both teabags AfterWet'!$B$1:$B$839,0)),"")</f>
        <v>1.5234000000000001</v>
      </c>
      <c r="O416">
        <v>1.2967</v>
      </c>
      <c r="Q416" s="202">
        <v>5.1525762881442967</v>
      </c>
      <c r="R416" s="202"/>
      <c r="S416">
        <f t="shared" si="37"/>
        <v>1.2298865432716328</v>
      </c>
      <c r="U416" s="111">
        <f t="shared" si="38"/>
        <v>0.42394072914677616</v>
      </c>
      <c r="V416" s="111">
        <f t="shared" si="39"/>
        <v>0.55200000000000005</v>
      </c>
    </row>
    <row r="417" spans="1:22">
      <c r="A417">
        <v>152</v>
      </c>
      <c r="C417">
        <f>COUNTIF('WetLitterbags placem_collection'!$K$3:$K$222, E417)</f>
        <v>0</v>
      </c>
      <c r="D417" t="str">
        <f t="shared" si="36"/>
        <v>Exclude</v>
      </c>
      <c r="F417">
        <f>COUNTIF('WetLitterbags placem_collection'!$M$3:$M$222, H417)</f>
        <v>1</v>
      </c>
      <c r="G417" t="str">
        <f t="shared" si="40"/>
        <v>Open</v>
      </c>
      <c r="H417" t="s">
        <v>550</v>
      </c>
      <c r="I417">
        <f>IFERROR(INDEX('Green_rooibos initial weight'!$C$5:$C$1749,MATCH(H417, 'Green_rooibos initial weight'!$A$5:$A$1749,0)),"")</f>
        <v>2.2599999999999998</v>
      </c>
      <c r="K417">
        <f t="shared" si="41"/>
        <v>2.2599999999999998</v>
      </c>
      <c r="M417">
        <f>IFERROR(INDEX('Both teabags AfterWet'!$D$1:$D$839,MATCH(H417,'Both teabags AfterWet'!$B$1:$B$839,0)),"")</f>
        <v>1.6958</v>
      </c>
      <c r="O417">
        <v>1.4439</v>
      </c>
      <c r="Q417" s="202">
        <v>6.0969755160831145</v>
      </c>
      <c r="R417" s="202"/>
      <c r="S417">
        <f t="shared" si="37"/>
        <v>1.3558657705232759</v>
      </c>
      <c r="U417" s="111">
        <f t="shared" si="38"/>
        <v>0.40005939357377163</v>
      </c>
      <c r="V417" s="111">
        <f t="shared" si="39"/>
        <v>0.55200000000000005</v>
      </c>
    </row>
    <row r="418" spans="1:22">
      <c r="A418" s="199">
        <v>153</v>
      </c>
      <c r="B418" s="199"/>
      <c r="C418">
        <f>COUNTIF('WetLitterbags placem_collection'!$K$3:$K$222, E418)</f>
        <v>0</v>
      </c>
      <c r="D418" t="str">
        <f t="shared" si="36"/>
        <v>Exclude</v>
      </c>
      <c r="E418" t="s">
        <v>1165</v>
      </c>
      <c r="F418">
        <f>COUNTIF('WetLitterbags placem_collection'!$M$3:$M$222, H418)</f>
        <v>0</v>
      </c>
      <c r="G418" t="str">
        <f t="shared" si="40"/>
        <v>Exclude</v>
      </c>
      <c r="I418">
        <f>IFERROR(INDEX('Green_rooibos initial weight'!$C$5:$C$1749,MATCH(E418, 'Green_rooibos initial weight'!$A$5:$A$1749,0)),"")</f>
        <v>1.8939999999999999</v>
      </c>
      <c r="K418">
        <f t="shared" si="41"/>
        <v>1.8939999999999999</v>
      </c>
      <c r="M418">
        <f>IFERROR(INDEX('Both teabags AfterWet'!$D$1:$D$839,MATCH(E418,'Both teabags AfterWet'!$B$1:$B$839,0)),"")</f>
        <v>0.5756</v>
      </c>
      <c r="O418">
        <v>0.39190000000000003</v>
      </c>
      <c r="Q418" s="202">
        <v>12.119700748128949</v>
      </c>
      <c r="R418" s="202"/>
      <c r="S418">
        <f t="shared" si="37"/>
        <v>0.34440289276808267</v>
      </c>
      <c r="U418" s="111">
        <f t="shared" si="38"/>
        <v>0.81816109146352556</v>
      </c>
      <c r="V418" s="111">
        <f t="shared" si="39"/>
        <v>0.55200000000000005</v>
      </c>
    </row>
    <row r="419" spans="1:22">
      <c r="A419" s="199">
        <v>153</v>
      </c>
      <c r="B419" s="199"/>
      <c r="C419">
        <f>COUNTIF('WetLitterbags placem_collection'!$K$3:$K$222, E419)</f>
        <v>0</v>
      </c>
      <c r="D419" t="str">
        <f t="shared" si="36"/>
        <v>Exclude</v>
      </c>
      <c r="E419" s="199"/>
      <c r="F419">
        <f>COUNTIF('WetLitterbags placem_collection'!$M$3:$M$222, H419)</f>
        <v>0</v>
      </c>
      <c r="G419" t="str">
        <f t="shared" si="40"/>
        <v>Exclude</v>
      </c>
      <c r="H419" t="s">
        <v>701</v>
      </c>
      <c r="I419">
        <f>IFERROR(INDEX('Green_rooibos initial weight'!$C$5:$C$1749,MATCH(H419, 'Green_rooibos initial weight'!$A$5:$A$1749,0)),"")</f>
        <v>2.1110000000000002</v>
      </c>
      <c r="K419">
        <f t="shared" si="41"/>
        <v>2.1110000000000002</v>
      </c>
      <c r="M419">
        <f>IFERROR(INDEX('Both teabags AfterWet'!$D$1:$D$839,MATCH(H419,'Both teabags AfterWet'!$B$1:$B$839,0)),"")</f>
        <v>1.6322000000000001</v>
      </c>
      <c r="O419">
        <v>1.4160999999999999</v>
      </c>
      <c r="Q419" s="202">
        <v>4.0218470705065492</v>
      </c>
      <c r="R419" s="202"/>
      <c r="S419">
        <f t="shared" si="37"/>
        <v>1.3591466236345566</v>
      </c>
      <c r="U419" s="111">
        <f t="shared" si="38"/>
        <v>0.35615981826880316</v>
      </c>
      <c r="V419" s="111">
        <f t="shared" si="39"/>
        <v>0.55200000000000005</v>
      </c>
    </row>
    <row r="420" spans="1:22">
      <c r="A420" s="199">
        <v>153</v>
      </c>
      <c r="B420" s="199"/>
      <c r="C420">
        <f>COUNTIF('WetLitterbags placem_collection'!$K$3:$K$222, E420)</f>
        <v>0</v>
      </c>
      <c r="D420" t="str">
        <f t="shared" si="36"/>
        <v>Exclude</v>
      </c>
      <c r="E420" s="199"/>
      <c r="F420">
        <f>COUNTIF('WetLitterbags placem_collection'!$M$3:$M$222, H420)</f>
        <v>1</v>
      </c>
      <c r="G420" t="str">
        <f t="shared" si="40"/>
        <v>Open</v>
      </c>
      <c r="H420" t="s">
        <v>662</v>
      </c>
      <c r="I420">
        <f>IFERROR(INDEX('Green_rooibos initial weight'!$C$5:$C$1749,MATCH(H420, 'Green_rooibos initial weight'!$A$5:$A$1749,0)),"")</f>
        <v>2.2749999999999999</v>
      </c>
      <c r="K420">
        <f t="shared" si="41"/>
        <v>2.2749999999999999</v>
      </c>
      <c r="M420">
        <f>IFERROR(INDEX('Both teabags AfterWet'!$D$1:$D$839,MATCH(H420,'Both teabags AfterWet'!$B$1:$B$839,0)),"")</f>
        <v>1.2541</v>
      </c>
      <c r="O420">
        <v>1.0609</v>
      </c>
      <c r="Q420" s="202">
        <v>77.007481296757646</v>
      </c>
      <c r="R420" s="202"/>
      <c r="S420">
        <f t="shared" si="37"/>
        <v>0.24392763092269809</v>
      </c>
      <c r="U420" s="111">
        <f t="shared" si="38"/>
        <v>0.89277906333068213</v>
      </c>
      <c r="V420" s="111">
        <f t="shared" si="39"/>
        <v>0.55200000000000005</v>
      </c>
    </row>
    <row r="421" spans="1:22">
      <c r="A421" s="1">
        <v>154</v>
      </c>
      <c r="B421" s="1"/>
      <c r="C421">
        <f>COUNTIF('WetLitterbags placem_collection'!$K$3:$K$222, E421)</f>
        <v>0</v>
      </c>
      <c r="D421" t="str">
        <f t="shared" si="36"/>
        <v>Exclude</v>
      </c>
      <c r="E421" s="200" t="s">
        <v>1366</v>
      </c>
      <c r="F421">
        <f>COUNTIF('WetLitterbags placem_collection'!$M$3:$M$222, H421)</f>
        <v>0</v>
      </c>
      <c r="G421" t="str">
        <f t="shared" si="40"/>
        <v>Exclude</v>
      </c>
      <c r="I421">
        <f>IFERROR(INDEX('Green_rooibos initial weight'!$C$5:$C$1749,MATCH(E421, 'Green_rooibos initial weight'!$A$5:$A$1749,0)),"")</f>
        <v>2.0819999999999999</v>
      </c>
      <c r="K421">
        <f t="shared" si="41"/>
        <v>2.0819999999999999</v>
      </c>
      <c r="M421">
        <f>IFERROR(INDEX('Both teabags AfterWet'!$D$1:$D$839,MATCH(E421,'Both teabags AfterWet'!$B$1:$B$839,0)),"")</f>
        <v>0.60499999999999998</v>
      </c>
      <c r="O421" s="1">
        <v>0.37980000000000003</v>
      </c>
      <c r="P421" s="1"/>
      <c r="Q421" s="202">
        <v>17.540322580645736</v>
      </c>
      <c r="R421" s="202"/>
      <c r="S421">
        <f t="shared" si="37"/>
        <v>0.31318185483870753</v>
      </c>
      <c r="U421" s="111">
        <f t="shared" si="38"/>
        <v>0.84957643859812315</v>
      </c>
      <c r="V421" s="111">
        <f t="shared" si="39"/>
        <v>0.55200000000000005</v>
      </c>
    </row>
    <row r="422" spans="1:22">
      <c r="A422" s="1">
        <v>154</v>
      </c>
      <c r="B422" s="1"/>
      <c r="C422">
        <f>COUNTIF('WetLitterbags placem_collection'!$K$3:$K$222, E422)</f>
        <v>0</v>
      </c>
      <c r="D422" t="str">
        <f t="shared" si="36"/>
        <v>Exclude</v>
      </c>
      <c r="E422" s="1"/>
      <c r="F422">
        <f>COUNTIF('WetLitterbags placem_collection'!$M$3:$M$222, H422)</f>
        <v>0</v>
      </c>
      <c r="G422" t="str">
        <f t="shared" si="40"/>
        <v>Exclude</v>
      </c>
      <c r="H422" s="200" t="s">
        <v>656</v>
      </c>
      <c r="I422">
        <f>IFERROR(INDEX('Green_rooibos initial weight'!$C$5:$C$1749,MATCH(H422, 'Green_rooibos initial weight'!$A$5:$A$1749,0)),"")</f>
        <v>2.242</v>
      </c>
      <c r="K422">
        <f t="shared" si="41"/>
        <v>2.242</v>
      </c>
      <c r="M422">
        <f>IFERROR(INDEX('Both teabags AfterWet'!$D$1:$D$839,MATCH(H422,'Both teabags AfterWet'!$B$1:$B$839,0)),"")</f>
        <v>1.839</v>
      </c>
      <c r="O422" s="1">
        <v>1.516</v>
      </c>
      <c r="P422" s="1"/>
      <c r="Q422" s="202">
        <v>11.924381968008097</v>
      </c>
      <c r="R422" s="202"/>
      <c r="S422">
        <f t="shared" si="37"/>
        <v>1.3352263693649973</v>
      </c>
      <c r="U422" s="111">
        <f t="shared" si="38"/>
        <v>0.40444854176405121</v>
      </c>
      <c r="V422" s="111">
        <f t="shared" si="39"/>
        <v>0.55200000000000005</v>
      </c>
    </row>
    <row r="423" spans="1:22">
      <c r="A423" s="1">
        <v>155</v>
      </c>
      <c r="B423" s="1"/>
      <c r="C423">
        <f>COUNTIF('WetLitterbags placem_collection'!$K$3:$K$222, E423)</f>
        <v>0</v>
      </c>
      <c r="D423" t="str">
        <f t="shared" si="36"/>
        <v>Exclude</v>
      </c>
      <c r="E423" s="1" t="s">
        <v>1223</v>
      </c>
      <c r="F423">
        <f>COUNTIF('WetLitterbags placem_collection'!$M$3:$M$222, H423)</f>
        <v>0</v>
      </c>
      <c r="G423" t="str">
        <f t="shared" si="40"/>
        <v>Exclude</v>
      </c>
      <c r="I423">
        <f>IFERROR(INDEX('Green_rooibos initial weight'!$C$5:$C$1749,MATCH(E423, 'Green_rooibos initial weight'!$A$5:$A$1749,0)),"")</f>
        <v>1.883</v>
      </c>
      <c r="K423">
        <f t="shared" si="41"/>
        <v>1.883</v>
      </c>
      <c r="M423" t="str">
        <f>IFERROR(INDEX('Both teabags AfterWet'!$D$1:$D$839,MATCH(E423,'Both teabags AfterWet'!$B$1:$B$839,0)),"")</f>
        <v/>
      </c>
      <c r="O423" s="201">
        <v>0.40339999999999998</v>
      </c>
      <c r="P423" s="201"/>
      <c r="Q423" s="202">
        <v>19.219219219219006</v>
      </c>
      <c r="R423" s="202"/>
      <c r="S423">
        <f t="shared" si="37"/>
        <v>0.32586966966967051</v>
      </c>
      <c r="U423" s="111">
        <f t="shared" si="38"/>
        <v>0.82694122694122651</v>
      </c>
      <c r="V423" s="111">
        <f t="shared" si="39"/>
        <v>0.55200000000000005</v>
      </c>
    </row>
    <row r="424" spans="1:22">
      <c r="A424" s="1">
        <v>155</v>
      </c>
      <c r="B424" s="1"/>
      <c r="C424">
        <f>COUNTIF('WetLitterbags placem_collection'!$K$3:$K$222, E424)</f>
        <v>0</v>
      </c>
      <c r="D424" t="str">
        <f t="shared" si="36"/>
        <v>Exclude</v>
      </c>
      <c r="E424" s="1"/>
      <c r="F424">
        <f>COUNTIF('WetLitterbags placem_collection'!$M$3:$M$222, H424)</f>
        <v>1</v>
      </c>
      <c r="G424" t="str">
        <f t="shared" si="40"/>
        <v>Open</v>
      </c>
      <c r="H424" s="1" t="s">
        <v>657</v>
      </c>
      <c r="I424">
        <f>IFERROR(INDEX('Green_rooibos initial weight'!$C$5:$C$1749,MATCH(H424, 'Green_rooibos initial weight'!$A$5:$A$1749,0)),"")</f>
        <v>2.1850000000000001</v>
      </c>
      <c r="K424">
        <f t="shared" si="41"/>
        <v>2.1850000000000001</v>
      </c>
      <c r="M424">
        <f>IFERROR(INDEX('Both teabags AfterWet'!$D$1:$D$839,MATCH(H424,'Both teabags AfterWet'!$B$1:$B$839,0)),"")</f>
        <v>1.7509999999999999</v>
      </c>
      <c r="O424" s="201">
        <v>1.4883</v>
      </c>
      <c r="P424" s="201"/>
      <c r="Q424" s="202">
        <v>9.822309970384735</v>
      </c>
      <c r="R424" s="202"/>
      <c r="S424">
        <f t="shared" si="37"/>
        <v>1.3421145607107641</v>
      </c>
      <c r="U424" s="111">
        <f t="shared" si="38"/>
        <v>0.38575992644816293</v>
      </c>
      <c r="V424" s="111">
        <f t="shared" si="39"/>
        <v>0.55200000000000005</v>
      </c>
    </row>
    <row r="425" spans="1:22">
      <c r="A425" s="1">
        <v>155</v>
      </c>
      <c r="B425" s="1"/>
      <c r="C425">
        <f>COUNTIF('WetLitterbags placem_collection'!$K$3:$K$222, E425)</f>
        <v>0</v>
      </c>
      <c r="D425" t="str">
        <f t="shared" si="36"/>
        <v>Exclude</v>
      </c>
      <c r="E425" s="1"/>
      <c r="F425">
        <f>COUNTIF('WetLitterbags placem_collection'!$M$3:$M$222, H425)</f>
        <v>0</v>
      </c>
      <c r="G425" t="str">
        <f t="shared" si="40"/>
        <v>Exclude</v>
      </c>
      <c r="H425" s="1" t="s">
        <v>585</v>
      </c>
      <c r="I425">
        <f>IFERROR(INDEX('Green_rooibos initial weight'!$C$5:$C$1749,MATCH(H425, 'Green_rooibos initial weight'!$A$5:$A$1749,0)),"")</f>
        <v>2.0830000000000002</v>
      </c>
      <c r="K425">
        <f t="shared" si="41"/>
        <v>2.0830000000000002</v>
      </c>
      <c r="M425">
        <f>IFERROR(INDEX('Both teabags AfterWet'!$D$1:$D$839,MATCH(H425,'Both teabags AfterWet'!$B$1:$B$839,0)),"")</f>
        <v>1.643</v>
      </c>
      <c r="O425" s="201">
        <v>1.3769</v>
      </c>
      <c r="P425" s="201"/>
      <c r="Q425" s="202">
        <v>7.5886170743882877</v>
      </c>
      <c r="R425" s="202"/>
      <c r="S425">
        <f t="shared" si="37"/>
        <v>1.2724123315027476</v>
      </c>
      <c r="U425" s="111">
        <f t="shared" si="38"/>
        <v>0.389144343973717</v>
      </c>
      <c r="V425" s="111">
        <f t="shared" si="39"/>
        <v>0.55200000000000005</v>
      </c>
    </row>
    <row r="426" spans="1:22">
      <c r="A426" s="1">
        <v>156</v>
      </c>
      <c r="B426" s="1"/>
      <c r="C426">
        <f>COUNTIF('WetLitterbags placem_collection'!$K$3:$K$222, E426)</f>
        <v>0</v>
      </c>
      <c r="D426" t="str">
        <f t="shared" si="36"/>
        <v>Exclude</v>
      </c>
      <c r="E426" s="1" t="s">
        <v>1383</v>
      </c>
      <c r="F426">
        <f>COUNTIF('WetLitterbags placem_collection'!$M$3:$M$222, H426)</f>
        <v>0</v>
      </c>
      <c r="G426" t="str">
        <f t="shared" si="40"/>
        <v>Exclude</v>
      </c>
      <c r="I426">
        <f>IFERROR(INDEX('Green_rooibos initial weight'!$C$5:$C$1749,MATCH(E426, 'Green_rooibos initial weight'!$A$5:$A$1749,0)),"")</f>
        <v>2.048</v>
      </c>
      <c r="K426">
        <f t="shared" si="41"/>
        <v>2.048</v>
      </c>
      <c r="M426">
        <f>IFERROR(INDEX('Both teabags AfterWet'!$D$1:$D$839,MATCH(E426,'Both teabags AfterWet'!$B$1:$B$839,0)),"")</f>
        <v>0.65800000000000003</v>
      </c>
      <c r="O426" s="1">
        <v>0.43380000000000002</v>
      </c>
      <c r="P426" s="1"/>
      <c r="Q426" s="202">
        <v>27.494061757718864</v>
      </c>
      <c r="R426" s="202"/>
      <c r="S426">
        <f t="shared" si="37"/>
        <v>0.31453076009501557</v>
      </c>
      <c r="U426" s="111">
        <f t="shared" si="38"/>
        <v>0.84642052729735573</v>
      </c>
      <c r="V426" s="111">
        <f t="shared" si="39"/>
        <v>0.55200000000000005</v>
      </c>
    </row>
    <row r="427" spans="1:22">
      <c r="A427" s="1">
        <v>156</v>
      </c>
      <c r="B427" s="1"/>
      <c r="C427">
        <f>COUNTIF('WetLitterbags placem_collection'!$K$3:$K$222, E427)</f>
        <v>0</v>
      </c>
      <c r="D427" t="str">
        <f t="shared" si="36"/>
        <v>Exclude</v>
      </c>
      <c r="E427" s="1"/>
      <c r="F427">
        <f>COUNTIF('WetLitterbags placem_collection'!$M$3:$M$222, H427)</f>
        <v>0</v>
      </c>
      <c r="G427" t="str">
        <f t="shared" si="40"/>
        <v>Exclude</v>
      </c>
      <c r="H427" s="200" t="s">
        <v>677</v>
      </c>
      <c r="I427">
        <f>IFERROR(INDEX('Green_rooibos initial weight'!$C$5:$C$1749,MATCH(H427, 'Green_rooibos initial weight'!$A$5:$A$1749,0)),"")</f>
        <v>2.2040000000000002</v>
      </c>
      <c r="K427">
        <f t="shared" si="41"/>
        <v>2.2040000000000002</v>
      </c>
      <c r="M427">
        <f>IFERROR(INDEX('Both teabags AfterWet'!$D$1:$D$839,MATCH(H427,'Both teabags AfterWet'!$B$1:$B$839,0)),"")</f>
        <v>1.802</v>
      </c>
      <c r="O427" s="1">
        <v>1.5392999999999999</v>
      </c>
      <c r="P427" s="1"/>
      <c r="Q427" s="202">
        <v>8.8737201365180916</v>
      </c>
      <c r="R427" s="202"/>
      <c r="S427">
        <f t="shared" si="37"/>
        <v>1.4027068259385769</v>
      </c>
      <c r="U427" s="111">
        <f t="shared" si="38"/>
        <v>0.36356314612587259</v>
      </c>
      <c r="V427" s="111">
        <f t="shared" si="39"/>
        <v>0.55200000000000005</v>
      </c>
    </row>
    <row r="428" spans="1:22">
      <c r="A428" s="1">
        <v>156</v>
      </c>
      <c r="B428" s="1"/>
      <c r="C428">
        <f>COUNTIF('WetLitterbags placem_collection'!$K$3:$K$222, E428)</f>
        <v>0</v>
      </c>
      <c r="D428" t="str">
        <f t="shared" si="36"/>
        <v>Exclude</v>
      </c>
      <c r="E428" s="1"/>
      <c r="F428">
        <f>COUNTIF('WetLitterbags placem_collection'!$M$3:$M$222, H428)</f>
        <v>1</v>
      </c>
      <c r="G428" t="str">
        <f t="shared" si="40"/>
        <v>Open</v>
      </c>
      <c r="H428" s="200" t="s">
        <v>543</v>
      </c>
      <c r="I428">
        <f>IFERROR(INDEX('Green_rooibos initial weight'!$C$5:$C$1749,MATCH(H428, 'Green_rooibos initial weight'!$A$5:$A$1749,0)),"")</f>
        <v>2.206</v>
      </c>
      <c r="K428">
        <f t="shared" si="41"/>
        <v>2.206</v>
      </c>
      <c r="M428">
        <f>IFERROR(INDEX('Both teabags AfterWet'!$D$1:$D$839,MATCH(H428,'Both teabags AfterWet'!$B$1:$B$839,0)),"")</f>
        <v>1.8080000000000001</v>
      </c>
      <c r="O428" s="1">
        <v>1.5407</v>
      </c>
      <c r="P428" s="1"/>
      <c r="Q428" s="202">
        <v>7.6581027667986037</v>
      </c>
      <c r="R428" s="202"/>
      <c r="S428">
        <f t="shared" si="37"/>
        <v>1.422711610671934</v>
      </c>
      <c r="U428" s="111">
        <f t="shared" si="38"/>
        <v>0.3550717993327589</v>
      </c>
      <c r="V428" s="111">
        <f t="shared" si="39"/>
        <v>0.55200000000000005</v>
      </c>
    </row>
    <row r="429" spans="1:22">
      <c r="A429" s="1">
        <v>157</v>
      </c>
      <c r="B429" s="1"/>
      <c r="C429">
        <f>COUNTIF('WetLitterbags placem_collection'!$K$3:$K$222, E429)</f>
        <v>0</v>
      </c>
      <c r="D429" t="str">
        <f t="shared" si="36"/>
        <v>Exclude</v>
      </c>
      <c r="E429" s="1" t="s">
        <v>1273</v>
      </c>
      <c r="F429">
        <f>COUNTIF('WetLitterbags placem_collection'!$M$3:$M$222, H429)</f>
        <v>0</v>
      </c>
      <c r="G429" t="str">
        <f t="shared" si="40"/>
        <v>Exclude</v>
      </c>
      <c r="I429">
        <f>IFERROR(INDEX('Green_rooibos initial weight'!$C$5:$C$1749,MATCH(E429, 'Green_rooibos initial weight'!$A$5:$A$1749,0)),"")</f>
        <v>2.0470000000000002</v>
      </c>
      <c r="K429">
        <f t="shared" si="41"/>
        <v>2.0470000000000002</v>
      </c>
      <c r="M429">
        <f>IFERROR(INDEX('Both teabags AfterWet'!$D$1:$D$839,MATCH(E429,'Both teabags AfterWet'!$B$1:$B$839,0)),"")</f>
        <v>0.70499999999999996</v>
      </c>
      <c r="O429" s="1">
        <v>0.51759999999999995</v>
      </c>
      <c r="P429" s="1"/>
      <c r="Q429" s="202">
        <v>15.610972568578548</v>
      </c>
      <c r="R429" s="202"/>
      <c r="S429">
        <f t="shared" si="37"/>
        <v>0.43679760598503736</v>
      </c>
      <c r="U429" s="111">
        <f t="shared" si="38"/>
        <v>0.78661572741326946</v>
      </c>
      <c r="V429" s="111">
        <f t="shared" si="39"/>
        <v>0.55200000000000005</v>
      </c>
    </row>
    <row r="430" spans="1:22">
      <c r="A430" s="1">
        <v>157</v>
      </c>
      <c r="B430" s="1"/>
      <c r="C430">
        <f>COUNTIF('WetLitterbags placem_collection'!$K$3:$K$222, E430)</f>
        <v>0</v>
      </c>
      <c r="D430" t="str">
        <f t="shared" si="36"/>
        <v>Exclude</v>
      </c>
      <c r="E430" s="1"/>
      <c r="F430">
        <f>COUNTIF('WetLitterbags placem_collection'!$M$3:$M$222, H430)</f>
        <v>1</v>
      </c>
      <c r="G430" t="str">
        <f t="shared" si="40"/>
        <v>Open</v>
      </c>
      <c r="H430" s="1" t="s">
        <v>1111</v>
      </c>
      <c r="I430">
        <f>IFERROR(INDEX('Green_rooibos initial weight'!$C$5:$C$1749,MATCH(H430, 'Green_rooibos initial weight'!$A$5:$A$1749,0)),"")</f>
        <v>2.177</v>
      </c>
      <c r="K430">
        <f t="shared" si="41"/>
        <v>2.177</v>
      </c>
      <c r="M430">
        <f>IFERROR(INDEX('Both teabags AfterWet'!$D$1:$D$839,MATCH(H430,'Both teabags AfterWet'!$B$1:$B$839,0)),"")</f>
        <v>1.825</v>
      </c>
      <c r="O430" s="1">
        <v>1.5705</v>
      </c>
      <c r="P430" s="1"/>
      <c r="Q430" s="202">
        <v>8.6618004866182261</v>
      </c>
      <c r="R430" s="202"/>
      <c r="S430">
        <f t="shared" si="37"/>
        <v>1.4344664233576607</v>
      </c>
      <c r="U430" s="111">
        <f t="shared" si="38"/>
        <v>0.34108111007916364</v>
      </c>
      <c r="V430" s="111">
        <f t="shared" si="39"/>
        <v>0.55200000000000005</v>
      </c>
    </row>
    <row r="431" spans="1:22">
      <c r="A431" s="1">
        <v>157</v>
      </c>
      <c r="B431" s="1"/>
      <c r="C431">
        <f>COUNTIF('WetLitterbags placem_collection'!$K$3:$K$222, E431)</f>
        <v>0</v>
      </c>
      <c r="D431" t="str">
        <f t="shared" si="36"/>
        <v>Exclude</v>
      </c>
      <c r="E431" s="1"/>
      <c r="F431">
        <f>COUNTIF('WetLitterbags placem_collection'!$M$3:$M$222, H431)</f>
        <v>0</v>
      </c>
      <c r="G431" t="str">
        <f t="shared" si="40"/>
        <v>Exclude</v>
      </c>
      <c r="H431" s="1" t="s">
        <v>1106</v>
      </c>
      <c r="I431">
        <f>IFERROR(INDEX('Green_rooibos initial weight'!$C$5:$C$1749,MATCH(H431, 'Green_rooibos initial weight'!$A$5:$A$1749,0)),"")</f>
        <v>2.0630000000000002</v>
      </c>
      <c r="K431">
        <f t="shared" si="41"/>
        <v>2.0630000000000002</v>
      </c>
      <c r="M431">
        <f>IFERROR(INDEX('Both teabags AfterWet'!$D$1:$D$839,MATCH(H431,'Both teabags AfterWet'!$B$1:$B$839,0)),"")</f>
        <v>1.994</v>
      </c>
      <c r="O431" s="1">
        <v>1.6922999999999999</v>
      </c>
      <c r="P431" s="1"/>
      <c r="Q431" s="202">
        <v>10.019743336623607</v>
      </c>
      <c r="R431" s="202"/>
      <c r="S431">
        <f t="shared" si="37"/>
        <v>1.5227358835143185</v>
      </c>
      <c r="U431" s="111">
        <f t="shared" si="38"/>
        <v>0.2618827515684351</v>
      </c>
      <c r="V431" s="111">
        <f t="shared" si="39"/>
        <v>0.55200000000000005</v>
      </c>
    </row>
    <row r="432" spans="1:22">
      <c r="A432" s="1">
        <v>158</v>
      </c>
      <c r="B432" s="1"/>
      <c r="C432">
        <f>COUNTIF('WetLitterbags placem_collection'!$K$3:$K$222, E432)</f>
        <v>0</v>
      </c>
      <c r="D432" t="str">
        <f t="shared" si="36"/>
        <v>Exclude</v>
      </c>
      <c r="E432" s="200" t="s">
        <v>1166</v>
      </c>
      <c r="F432">
        <f>COUNTIF('WetLitterbags placem_collection'!$M$3:$M$222, H432)</f>
        <v>0</v>
      </c>
      <c r="G432" t="str">
        <f t="shared" si="40"/>
        <v>Exclude</v>
      </c>
      <c r="I432">
        <f>IFERROR(INDEX('Green_rooibos initial weight'!$C$5:$C$1749,MATCH(E432, 'Green_rooibos initial weight'!$A$5:$A$1749,0)),"")</f>
        <v>2.0710000000000002</v>
      </c>
      <c r="K432">
        <f t="shared" si="41"/>
        <v>2.0710000000000002</v>
      </c>
      <c r="M432">
        <f>IFERROR(INDEX('Both teabags AfterWet'!$D$1:$D$839,MATCH(E432,'Both teabags AfterWet'!$B$1:$B$839,0)),"")</f>
        <v>0.629</v>
      </c>
      <c r="O432" s="201">
        <v>0.41439999999999999</v>
      </c>
      <c r="P432" s="201"/>
      <c r="Q432" s="202">
        <v>11.313330054107281</v>
      </c>
      <c r="R432" s="202"/>
      <c r="S432">
        <f t="shared" si="37"/>
        <v>0.36751756025577942</v>
      </c>
      <c r="U432" s="111">
        <f t="shared" si="38"/>
        <v>0.82254101387939182</v>
      </c>
      <c r="V432" s="111">
        <f t="shared" si="39"/>
        <v>0.55200000000000005</v>
      </c>
    </row>
    <row r="433" spans="1:22">
      <c r="A433" s="1">
        <v>158</v>
      </c>
      <c r="B433" s="1"/>
      <c r="C433">
        <f>COUNTIF('WetLitterbags placem_collection'!$K$3:$K$222, E433)</f>
        <v>0</v>
      </c>
      <c r="D433" t="str">
        <f t="shared" si="36"/>
        <v>Exclude</v>
      </c>
      <c r="E433" s="1"/>
      <c r="F433">
        <f>COUNTIF('WetLitterbags placem_collection'!$M$3:$M$222, H433)</f>
        <v>1</v>
      </c>
      <c r="G433" t="str">
        <f t="shared" si="40"/>
        <v>Open</v>
      </c>
      <c r="H433" s="200" t="s">
        <v>1125</v>
      </c>
      <c r="I433">
        <f>IFERROR(INDEX('Green_rooibos initial weight'!$C$5:$C$1749,MATCH(H433, 'Green_rooibos initial weight'!$A$5:$A$1749,0)),"")</f>
        <v>2.2629999999999999</v>
      </c>
      <c r="K433">
        <f t="shared" si="41"/>
        <v>2.2629999999999999</v>
      </c>
      <c r="M433">
        <f>IFERROR(INDEX('Both teabags AfterWet'!$D$1:$D$839,MATCH(H433,'Both teabags AfterWet'!$B$1:$B$839,0)),"")</f>
        <v>1.786</v>
      </c>
      <c r="O433" s="201">
        <v>1.5450999999999999</v>
      </c>
      <c r="P433" s="201"/>
      <c r="Q433" s="202">
        <v>4.8505634492893828</v>
      </c>
      <c r="R433" s="202"/>
      <c r="S433">
        <f t="shared" si="37"/>
        <v>1.4701539441450298</v>
      </c>
      <c r="U433" s="111">
        <f t="shared" si="38"/>
        <v>0.35035177015243935</v>
      </c>
      <c r="V433" s="111">
        <f t="shared" si="39"/>
        <v>0.55200000000000005</v>
      </c>
    </row>
    <row r="434" spans="1:22">
      <c r="A434" s="1">
        <v>158</v>
      </c>
      <c r="B434" s="1"/>
      <c r="C434">
        <f>COUNTIF('WetLitterbags placem_collection'!$K$3:$K$222, E434)</f>
        <v>0</v>
      </c>
      <c r="D434" t="str">
        <f t="shared" si="36"/>
        <v>Exclude</v>
      </c>
      <c r="E434" s="1"/>
      <c r="F434">
        <f>COUNTIF('WetLitterbags placem_collection'!$M$3:$M$222, H434)</f>
        <v>0</v>
      </c>
      <c r="G434" t="str">
        <f t="shared" si="40"/>
        <v>Exclude</v>
      </c>
      <c r="H434" s="200" t="s">
        <v>571</v>
      </c>
      <c r="I434">
        <f>IFERROR(INDEX('Green_rooibos initial weight'!$C$5:$C$1749,MATCH(H434, 'Green_rooibos initial weight'!$A$5:$A$1749,0)),"")</f>
        <v>2.0910000000000002</v>
      </c>
      <c r="K434">
        <f t="shared" si="41"/>
        <v>2.0910000000000002</v>
      </c>
      <c r="M434">
        <f>IFERROR(INDEX('Both teabags AfterWet'!$D$1:$D$839,MATCH(H434,'Both teabags AfterWet'!$B$1:$B$839,0)),"")</f>
        <v>1.718</v>
      </c>
      <c r="O434" s="201">
        <v>1.4619</v>
      </c>
      <c r="P434" s="201"/>
      <c r="Q434" s="202">
        <v>4.5090180360722032</v>
      </c>
      <c r="R434" s="202"/>
      <c r="S434">
        <f t="shared" si="37"/>
        <v>1.3959826653306604</v>
      </c>
      <c r="U434" s="111">
        <f t="shared" si="38"/>
        <v>0.33238514331388791</v>
      </c>
      <c r="V434" s="111">
        <f t="shared" si="39"/>
        <v>0.55200000000000005</v>
      </c>
    </row>
    <row r="435" spans="1:22">
      <c r="A435" s="1">
        <v>160</v>
      </c>
      <c r="B435" s="1"/>
      <c r="C435">
        <f>COUNTIF('WetLitterbags placem_collection'!$K$3:$K$222, E435)</f>
        <v>0</v>
      </c>
      <c r="D435" t="str">
        <f t="shared" si="36"/>
        <v>Exclude</v>
      </c>
      <c r="E435" s="200" t="s">
        <v>1174</v>
      </c>
      <c r="F435">
        <f>COUNTIF('WetLitterbags placem_collection'!$M$3:$M$222, H435)</f>
        <v>0</v>
      </c>
      <c r="G435" t="str">
        <f t="shared" si="40"/>
        <v>Exclude</v>
      </c>
      <c r="I435">
        <f>IFERROR(INDEX('Green_rooibos initial weight'!$C$5:$C$1749,MATCH(E435, 'Green_rooibos initial weight'!$A$5:$A$1749,0)),"")</f>
        <v>1.9550000000000001</v>
      </c>
      <c r="K435">
        <f t="shared" si="41"/>
        <v>1.9550000000000001</v>
      </c>
      <c r="M435">
        <f>IFERROR(INDEX('Both teabags AfterWet'!$D$1:$D$839,MATCH(E435,'Both teabags AfterWet'!$B$1:$B$839,0)),"")</f>
        <v>0.68100000000000005</v>
      </c>
      <c r="O435" s="1">
        <v>0.47570000000000001</v>
      </c>
      <c r="P435" s="1"/>
      <c r="Q435" s="202">
        <v>12.187812187811872</v>
      </c>
      <c r="R435" s="202"/>
      <c r="S435">
        <f t="shared" si="37"/>
        <v>0.41772257742257896</v>
      </c>
      <c r="U435" s="111">
        <f t="shared" si="38"/>
        <v>0.78633116244369361</v>
      </c>
      <c r="V435" s="111">
        <f t="shared" si="39"/>
        <v>0.55200000000000005</v>
      </c>
    </row>
    <row r="436" spans="1:22">
      <c r="A436" s="1">
        <v>160</v>
      </c>
      <c r="B436" s="1"/>
      <c r="C436">
        <f>COUNTIF('WetLitterbags placem_collection'!$K$3:$K$222, E436)</f>
        <v>0</v>
      </c>
      <c r="D436" t="str">
        <f t="shared" si="36"/>
        <v>Exclude</v>
      </c>
      <c r="E436" s="1"/>
      <c r="F436">
        <f>COUNTIF('WetLitterbags placem_collection'!$M$3:$M$222, H436)</f>
        <v>1</v>
      </c>
      <c r="G436" t="str">
        <f t="shared" si="40"/>
        <v>Open</v>
      </c>
      <c r="H436" s="200" t="s">
        <v>720</v>
      </c>
      <c r="I436">
        <f>IFERROR(INDEX('Green_rooibos initial weight'!$C$5:$C$1749,MATCH(H436, 'Green_rooibos initial weight'!$A$5:$A$1749,0)),"")</f>
        <v>2.2170000000000001</v>
      </c>
      <c r="K436">
        <f t="shared" si="41"/>
        <v>2.2170000000000001</v>
      </c>
      <c r="M436">
        <f>IFERROR(INDEX('Both teabags AfterWet'!$D$1:$D$839,MATCH(H436,'Both teabags AfterWet'!$B$1:$B$839,0)),"")</f>
        <v>1.744</v>
      </c>
      <c r="O436" s="1">
        <v>1.4998</v>
      </c>
      <c r="P436" s="1"/>
      <c r="Q436" s="202">
        <v>4.8926610084872157</v>
      </c>
      <c r="R436" s="202"/>
      <c r="S436">
        <f t="shared" si="37"/>
        <v>1.4264198701947088</v>
      </c>
      <c r="U436" s="111">
        <f t="shared" si="38"/>
        <v>0.35659906621799331</v>
      </c>
      <c r="V436" s="111">
        <f t="shared" si="39"/>
        <v>0.55200000000000005</v>
      </c>
    </row>
    <row r="437" spans="1:22">
      <c r="A437" s="1">
        <v>160</v>
      </c>
      <c r="B437" s="1"/>
      <c r="C437">
        <f>COUNTIF('WetLitterbags placem_collection'!$K$3:$K$222, E437)</f>
        <v>0</v>
      </c>
      <c r="D437" t="str">
        <f t="shared" si="36"/>
        <v>Exclude</v>
      </c>
      <c r="E437" s="1"/>
      <c r="F437">
        <f>COUNTIF('WetLitterbags placem_collection'!$M$3:$M$222, H437)</f>
        <v>0</v>
      </c>
      <c r="G437" t="str">
        <f t="shared" si="40"/>
        <v>Exclude</v>
      </c>
      <c r="H437" s="200" t="s">
        <v>680</v>
      </c>
      <c r="I437">
        <f>IFERROR(INDEX('Green_rooibos initial weight'!$C$5:$C$1749,MATCH(H437, 'Green_rooibos initial weight'!$A$5:$A$1749,0)),"")</f>
        <v>2.1930000000000001</v>
      </c>
      <c r="K437">
        <f t="shared" si="41"/>
        <v>2.1930000000000001</v>
      </c>
      <c r="M437">
        <f>IFERROR(INDEX('Both teabags AfterWet'!$D$1:$D$839,MATCH(H437,'Both teabags AfterWet'!$B$1:$B$839,0)),"")</f>
        <v>1.744</v>
      </c>
      <c r="O437" s="1">
        <v>1.5044999999999999</v>
      </c>
      <c r="P437" s="1"/>
      <c r="Q437" s="202">
        <v>4.181184668989598</v>
      </c>
      <c r="R437" s="202"/>
      <c r="S437">
        <f t="shared" si="37"/>
        <v>1.4415940766550515</v>
      </c>
      <c r="U437" s="111">
        <f t="shared" si="38"/>
        <v>0.34263835993841707</v>
      </c>
      <c r="V437" s="111">
        <f t="shared" si="39"/>
        <v>0.55200000000000005</v>
      </c>
    </row>
    <row r="438" spans="1:22">
      <c r="A438" s="1">
        <v>161</v>
      </c>
      <c r="B438" s="1"/>
      <c r="C438">
        <f>COUNTIF('WetLitterbags placem_collection'!$K$3:$K$222, E438)</f>
        <v>0</v>
      </c>
      <c r="D438" t="str">
        <f t="shared" si="36"/>
        <v>Exclude</v>
      </c>
      <c r="E438" t="s">
        <v>1699</v>
      </c>
      <c r="F438">
        <f>COUNTIF('WetLitterbags placem_collection'!$M$3:$M$222, H438)</f>
        <v>0</v>
      </c>
      <c r="G438" t="str">
        <f t="shared" si="40"/>
        <v>Exclude</v>
      </c>
      <c r="I438">
        <f>IFERROR(INDEX('Green_rooibos initial weight'!$C$5:$C$1749,MATCH(E438, 'Green_rooibos initial weight'!$A$5:$A$1749,0)),"")</f>
        <v>1.909</v>
      </c>
      <c r="K438">
        <f t="shared" si="41"/>
        <v>1.909</v>
      </c>
      <c r="M438">
        <f>IFERROR(INDEX('Both teabags AfterWet'!$D$1:$D$839,MATCH(E438,'Both teabags AfterWet'!$B$1:$B$839,0)),"")</f>
        <v>0.58709999999999996</v>
      </c>
      <c r="O438">
        <v>0.3921</v>
      </c>
      <c r="Q438" s="202">
        <v>11.028315946348718</v>
      </c>
      <c r="R438" s="202"/>
      <c r="S438">
        <f t="shared" si="37"/>
        <v>0.34885797317436668</v>
      </c>
      <c r="U438" s="111">
        <f t="shared" si="38"/>
        <v>0.81725616910719401</v>
      </c>
      <c r="V438" s="111">
        <f t="shared" si="39"/>
        <v>0.55200000000000005</v>
      </c>
    </row>
    <row r="439" spans="1:22">
      <c r="A439" s="1">
        <v>161</v>
      </c>
      <c r="B439" s="1"/>
      <c r="C439">
        <f>COUNTIF('WetLitterbags placem_collection'!$K$3:$K$222, E439)</f>
        <v>0</v>
      </c>
      <c r="D439" t="str">
        <f t="shared" si="36"/>
        <v>Exclude</v>
      </c>
      <c r="E439" t="s">
        <v>1698</v>
      </c>
      <c r="F439">
        <f>COUNTIF('WetLitterbags placem_collection'!$M$3:$M$222, H439)</f>
        <v>0</v>
      </c>
      <c r="G439" t="str">
        <f t="shared" si="40"/>
        <v>Exclude</v>
      </c>
      <c r="I439">
        <f>IFERROR(INDEX('Green_rooibos initial weight'!$C$5:$C$1749,MATCH(E439, 'Green_rooibos initial weight'!$A$5:$A$1749,0)),"")</f>
        <v>1.9490000000000001</v>
      </c>
      <c r="K439">
        <f t="shared" si="41"/>
        <v>1.9490000000000001</v>
      </c>
      <c r="M439">
        <f>IFERROR(INDEX('Both teabags AfterWet'!$D$1:$D$839,MATCH(E439,'Both teabags AfterWet'!$B$1:$B$839,0)),"")</f>
        <v>0.57509999999999994</v>
      </c>
      <c r="O439">
        <v>0.39190000000000003</v>
      </c>
      <c r="Q439" s="202">
        <v>6.9085487077541252</v>
      </c>
      <c r="R439" s="202"/>
      <c r="S439">
        <f t="shared" si="37"/>
        <v>0.3648253976143116</v>
      </c>
      <c r="U439" s="111">
        <f t="shared" si="38"/>
        <v>0.81281405971559173</v>
      </c>
      <c r="V439" s="111">
        <f t="shared" si="39"/>
        <v>0.55200000000000005</v>
      </c>
    </row>
    <row r="440" spans="1:22">
      <c r="A440">
        <v>161</v>
      </c>
      <c r="C440">
        <f>COUNTIF('WetLitterbags placem_collection'!$K$3:$K$222, E440)</f>
        <v>0</v>
      </c>
      <c r="D440" t="str">
        <f t="shared" si="36"/>
        <v>Exclude</v>
      </c>
      <c r="F440">
        <f>COUNTIF('WetLitterbags placem_collection'!$M$3:$M$222, H440)</f>
        <v>1</v>
      </c>
      <c r="G440" t="str">
        <f t="shared" si="40"/>
        <v>Open</v>
      </c>
      <c r="H440" t="s">
        <v>1017</v>
      </c>
      <c r="I440">
        <f>IFERROR(INDEX('Green_rooibos initial weight'!$C$5:$C$1749,MATCH(H440, 'Green_rooibos initial weight'!$A$5:$A$1749,0)),"")</f>
        <v>2.2120000000000002</v>
      </c>
      <c r="K440">
        <f t="shared" si="41"/>
        <v>2.2120000000000002</v>
      </c>
      <c r="M440">
        <f>IFERROR(INDEX('Both teabags AfterWet'!$D$1:$D$839,MATCH(H440,'Both teabags AfterWet'!$B$1:$B$839,0)),"")</f>
        <v>1.6863999999999999</v>
      </c>
      <c r="O440">
        <v>1.4500999999999999</v>
      </c>
      <c r="Q440" s="202">
        <v>1.0140028971511033</v>
      </c>
      <c r="R440" s="202"/>
      <c r="S440">
        <f t="shared" si="37"/>
        <v>1.4353959439884119</v>
      </c>
      <c r="U440" s="111">
        <f t="shared" si="38"/>
        <v>0.35108682459836715</v>
      </c>
      <c r="V440" s="111">
        <f t="shared" si="39"/>
        <v>0.55200000000000005</v>
      </c>
    </row>
    <row r="441" spans="1:22">
      <c r="A441">
        <v>161</v>
      </c>
      <c r="C441">
        <f>COUNTIF('WetLitterbags placem_collection'!$K$3:$K$222, E441)</f>
        <v>0</v>
      </c>
      <c r="D441" t="str">
        <f t="shared" si="36"/>
        <v>Exclude</v>
      </c>
      <c r="F441">
        <f>COUNTIF('WetLitterbags placem_collection'!$M$3:$M$222, H441)</f>
        <v>0</v>
      </c>
      <c r="G441" t="str">
        <f t="shared" si="40"/>
        <v>Exclude</v>
      </c>
      <c r="H441" t="s">
        <v>888</v>
      </c>
      <c r="I441">
        <f>IFERROR(INDEX('Green_rooibos initial weight'!$C$5:$C$1749,MATCH(H441, 'Green_rooibos initial weight'!$A$5:$A$1749,0)),"")</f>
        <v>2.2130000000000001</v>
      </c>
      <c r="K441">
        <f t="shared" si="41"/>
        <v>2.2130000000000001</v>
      </c>
      <c r="M441">
        <f>IFERROR(INDEX('Both teabags AfterWet'!$D$1:$D$839,MATCH(H441,'Both teabags AfterWet'!$B$1:$B$839,0)),"")</f>
        <v>1.7033</v>
      </c>
      <c r="O441">
        <v>1.4676</v>
      </c>
      <c r="Q441" s="202">
        <v>2.4952015355091484</v>
      </c>
      <c r="R441" s="202"/>
      <c r="S441">
        <f t="shared" si="37"/>
        <v>1.4309804222648677</v>
      </c>
      <c r="U441" s="111">
        <f t="shared" si="38"/>
        <v>0.35337531754863638</v>
      </c>
      <c r="V441" s="111">
        <f t="shared" si="39"/>
        <v>0.55200000000000005</v>
      </c>
    </row>
    <row r="442" spans="1:22">
      <c r="A442">
        <v>162</v>
      </c>
      <c r="C442">
        <f>COUNTIF('WetLitterbags placem_collection'!$K$3:$K$222, E442)</f>
        <v>0</v>
      </c>
      <c r="D442" t="str">
        <f t="shared" si="36"/>
        <v>Exclude</v>
      </c>
      <c r="E442" t="s">
        <v>1608</v>
      </c>
      <c r="F442">
        <f>COUNTIF('WetLitterbags placem_collection'!$M$3:$M$222, H442)</f>
        <v>0</v>
      </c>
      <c r="G442" t="str">
        <f t="shared" si="40"/>
        <v>Exclude</v>
      </c>
      <c r="I442">
        <f>IFERROR(INDEX('Green_rooibos initial weight'!$C$5:$C$1749,MATCH(E442, 'Green_rooibos initial weight'!$A$5:$A$1749,0)),"")</f>
        <v>2.056</v>
      </c>
      <c r="K442">
        <f t="shared" si="41"/>
        <v>2.056</v>
      </c>
      <c r="M442">
        <f>IFERROR(INDEX('Both teabags AfterWet'!$D$1:$D$839,MATCH(E442,'Both teabags AfterWet'!$B$1:$B$839,0)),"")</f>
        <v>0.66290000000000004</v>
      </c>
      <c r="O442">
        <v>0.47949999999999998</v>
      </c>
      <c r="Q442" s="202">
        <v>7.6199901039089131</v>
      </c>
      <c r="R442" s="202"/>
      <c r="S442">
        <f t="shared" si="37"/>
        <v>0.44296214745175677</v>
      </c>
      <c r="U442" s="111">
        <f t="shared" si="38"/>
        <v>0.78455148470245295</v>
      </c>
      <c r="V442" s="111">
        <f t="shared" si="39"/>
        <v>0.55200000000000005</v>
      </c>
    </row>
    <row r="443" spans="1:22">
      <c r="A443" s="1">
        <v>162</v>
      </c>
      <c r="B443" s="1"/>
      <c r="C443">
        <f>COUNTIF('WetLitterbags placem_collection'!$K$3:$K$222, E443)</f>
        <v>0</v>
      </c>
      <c r="D443" t="str">
        <f t="shared" si="36"/>
        <v>Exclude</v>
      </c>
      <c r="E443" s="1"/>
      <c r="F443">
        <f>COUNTIF('WetLitterbags placem_collection'!$M$3:$M$222, H443)</f>
        <v>1</v>
      </c>
      <c r="G443" t="str">
        <f t="shared" si="40"/>
        <v>Open</v>
      </c>
      <c r="H443" s="200" t="s">
        <v>939</v>
      </c>
      <c r="I443">
        <f>IFERROR(INDEX('Green_rooibos initial weight'!$C$5:$C$1749,MATCH(H443, 'Green_rooibos initial weight'!$A$5:$A$1749,0)),"")</f>
        <v>2.298</v>
      </c>
      <c r="K443">
        <f t="shared" si="41"/>
        <v>2.298</v>
      </c>
      <c r="M443">
        <f>IFERROR(INDEX('Both teabags AfterWet'!$D$1:$D$839,MATCH(H443,'Both teabags AfterWet'!$B$1:$B$839,0)),"")</f>
        <v>0.52</v>
      </c>
      <c r="O443" s="1">
        <v>0.29349999999999998</v>
      </c>
      <c r="P443" s="1"/>
      <c r="Q443" s="202">
        <v>79.460269865066508</v>
      </c>
      <c r="R443" s="202"/>
      <c r="S443">
        <f t="shared" si="37"/>
        <v>6.0284107946029786E-2</v>
      </c>
      <c r="U443" s="111">
        <f t="shared" si="38"/>
        <v>0.97376670672496524</v>
      </c>
      <c r="V443" s="111">
        <f t="shared" si="39"/>
        <v>0.55200000000000005</v>
      </c>
    </row>
    <row r="444" spans="1:22">
      <c r="A444" s="199">
        <v>162</v>
      </c>
      <c r="B444" s="199"/>
      <c r="C444">
        <f>COUNTIF('WetLitterbags placem_collection'!$K$3:$K$222, E444)</f>
        <v>0</v>
      </c>
      <c r="D444" t="str">
        <f t="shared" si="36"/>
        <v>Exclude</v>
      </c>
      <c r="E444" s="199"/>
      <c r="F444">
        <f>COUNTIF('WetLitterbags placem_collection'!$M$3:$M$222, H444)</f>
        <v>0</v>
      </c>
      <c r="G444" t="str">
        <f t="shared" si="40"/>
        <v>Exclude</v>
      </c>
      <c r="H444" t="s">
        <v>856</v>
      </c>
      <c r="I444">
        <f>IFERROR(INDEX('Green_rooibos initial weight'!$C$5:$C$1749,MATCH(H444, 'Green_rooibos initial weight'!$A$5:$A$1749,0)),"")</f>
        <v>2.2400000000000002</v>
      </c>
      <c r="K444">
        <f t="shared" si="41"/>
        <v>2.2400000000000002</v>
      </c>
      <c r="M444">
        <f>IFERROR(INDEX('Both teabags AfterWet'!$D$1:$D$839,MATCH(H444,'Both teabags AfterWet'!$B$1:$B$839,0)),"")</f>
        <v>1.6621999999999999</v>
      </c>
      <c r="O444">
        <v>1.4475</v>
      </c>
      <c r="Q444" s="202">
        <v>1.8419777023749115</v>
      </c>
      <c r="R444" s="202"/>
      <c r="S444">
        <f t="shared" si="37"/>
        <v>1.4208373727581232</v>
      </c>
      <c r="U444" s="111">
        <f t="shared" si="38"/>
        <v>0.36569760144726648</v>
      </c>
      <c r="V444" s="111">
        <f t="shared" si="39"/>
        <v>0.55200000000000005</v>
      </c>
    </row>
    <row r="445" spans="1:22">
      <c r="A445" s="1">
        <v>163</v>
      </c>
      <c r="B445" s="1"/>
      <c r="C445">
        <f>COUNTIF('WetLitterbags placem_collection'!$K$3:$K$222, E445)</f>
        <v>0</v>
      </c>
      <c r="D445" t="str">
        <f t="shared" si="36"/>
        <v>Exclude</v>
      </c>
      <c r="E445" s="1" t="s">
        <v>1307</v>
      </c>
      <c r="F445">
        <f>COUNTIF('WetLitterbags placem_collection'!$M$3:$M$222, H445)</f>
        <v>0</v>
      </c>
      <c r="G445" t="str">
        <f t="shared" si="40"/>
        <v>Exclude</v>
      </c>
      <c r="I445">
        <f>IFERROR(INDEX('Green_rooibos initial weight'!$C$5:$C$1749,MATCH(E445, 'Green_rooibos initial weight'!$A$5:$A$1749,0)),"")</f>
        <v>2.0339999999999998</v>
      </c>
      <c r="K445">
        <f t="shared" si="41"/>
        <v>2.0339999999999998</v>
      </c>
      <c r="M445">
        <f>IFERROR(INDEX('Both teabags AfterWet'!$D$1:$D$839,MATCH(E445,'Both teabags AfterWet'!$B$1:$B$839,0)),"")</f>
        <v>0.68700000000000006</v>
      </c>
      <c r="O445" s="1">
        <v>0.49299999999999999</v>
      </c>
      <c r="P445" s="1"/>
      <c r="Q445" s="202">
        <v>7.8343313373247501</v>
      </c>
      <c r="R445" s="202"/>
      <c r="S445">
        <f t="shared" si="37"/>
        <v>0.454376746506989</v>
      </c>
      <c r="U445" s="111">
        <f t="shared" si="38"/>
        <v>0.77660926917060524</v>
      </c>
      <c r="V445" s="111">
        <f t="shared" si="39"/>
        <v>0.55200000000000005</v>
      </c>
    </row>
    <row r="446" spans="1:22">
      <c r="A446" s="1">
        <v>163</v>
      </c>
      <c r="B446" s="1"/>
      <c r="C446">
        <f>COUNTIF('WetLitterbags placem_collection'!$K$3:$K$222, E446)</f>
        <v>0</v>
      </c>
      <c r="D446" t="str">
        <f t="shared" si="36"/>
        <v>Exclude</v>
      </c>
      <c r="E446" s="1"/>
      <c r="F446">
        <f>COUNTIF('WetLitterbags placem_collection'!$M$3:$M$222, H446)</f>
        <v>0</v>
      </c>
      <c r="G446" t="str">
        <f t="shared" si="40"/>
        <v>Exclude</v>
      </c>
      <c r="H446" s="1" t="s">
        <v>800</v>
      </c>
      <c r="I446">
        <f>IFERROR(INDEX('Green_rooibos initial weight'!$C$5:$C$1749,MATCH(H446, 'Green_rooibos initial weight'!$A$5:$A$1749,0)),"")</f>
        <v>2.1560000000000001</v>
      </c>
      <c r="K446">
        <f t="shared" si="41"/>
        <v>2.1560000000000001</v>
      </c>
      <c r="M446">
        <f>IFERROR(INDEX('Both teabags AfterWet'!$D$1:$D$839,MATCH(H446,'Both teabags AfterWet'!$B$1:$B$839,0)),"")</f>
        <v>1.738</v>
      </c>
      <c r="O446" s="1">
        <v>1.4843</v>
      </c>
      <c r="P446" s="1"/>
      <c r="Q446" s="202">
        <v>2.2942643391521438</v>
      </c>
      <c r="R446" s="202"/>
      <c r="S446">
        <f t="shared" si="37"/>
        <v>1.4502462344139646</v>
      </c>
      <c r="U446" s="111">
        <f t="shared" si="38"/>
        <v>0.32734404711782727</v>
      </c>
      <c r="V446" s="111">
        <f t="shared" si="39"/>
        <v>0.55200000000000005</v>
      </c>
    </row>
    <row r="447" spans="1:22">
      <c r="A447" s="1">
        <v>163</v>
      </c>
      <c r="B447" s="1"/>
      <c r="C447">
        <f>COUNTIF('WetLitterbags placem_collection'!$K$3:$K$222, E447)</f>
        <v>0</v>
      </c>
      <c r="D447" t="str">
        <f t="shared" si="36"/>
        <v>Exclude</v>
      </c>
      <c r="E447" s="1"/>
      <c r="F447">
        <f>COUNTIF('WetLitterbags placem_collection'!$M$3:$M$222, H447)</f>
        <v>1</v>
      </c>
      <c r="G447" t="str">
        <f t="shared" si="40"/>
        <v>Open</v>
      </c>
      <c r="H447" s="1" t="s">
        <v>1045</v>
      </c>
      <c r="I447">
        <f>IFERROR(INDEX('Green_rooibos initial weight'!$C$5:$C$1749,MATCH(H447, 'Green_rooibos initial weight'!$A$5:$A$1749,0)),"")</f>
        <v>2.2309999999999999</v>
      </c>
      <c r="K447">
        <f t="shared" si="41"/>
        <v>2.2309999999999999</v>
      </c>
      <c r="M447">
        <f>IFERROR(INDEX('Both teabags AfterWet'!$D$1:$D$839,MATCH(H447,'Both teabags AfterWet'!$B$1:$B$839,0)),"")</f>
        <v>1.696</v>
      </c>
      <c r="O447" s="1">
        <v>1.4429000000000001</v>
      </c>
      <c r="P447" s="1"/>
      <c r="Q447" s="202">
        <v>2.3336643495531879</v>
      </c>
      <c r="R447" s="202"/>
      <c r="S447">
        <f t="shared" si="37"/>
        <v>1.409227557100297</v>
      </c>
      <c r="U447" s="111">
        <f t="shared" si="38"/>
        <v>0.36834264585374399</v>
      </c>
      <c r="V447" s="111">
        <f t="shared" si="39"/>
        <v>0.55200000000000005</v>
      </c>
    </row>
    <row r="448" spans="1:22">
      <c r="A448" s="1">
        <v>164</v>
      </c>
      <c r="B448" s="1"/>
      <c r="C448">
        <f>COUNTIF('WetLitterbags placem_collection'!$K$3:$K$222, E448)</f>
        <v>0</v>
      </c>
      <c r="D448" t="str">
        <f t="shared" si="36"/>
        <v>Exclude</v>
      </c>
      <c r="E448" s="200" t="s">
        <v>1660</v>
      </c>
      <c r="F448">
        <f>COUNTIF('WetLitterbags placem_collection'!$M$3:$M$222, H448)</f>
        <v>0</v>
      </c>
      <c r="G448" t="str">
        <f t="shared" si="40"/>
        <v>Exclude</v>
      </c>
      <c r="I448">
        <f>IFERROR(INDEX('Green_rooibos initial weight'!$C$5:$C$1749,MATCH(E448, 'Green_rooibos initial weight'!$A$5:$A$1749,0)),"")</f>
        <v>2.0630000000000002</v>
      </c>
      <c r="K448">
        <f t="shared" si="41"/>
        <v>2.0630000000000002</v>
      </c>
      <c r="M448">
        <f>IFERROR(INDEX('Both teabags AfterWet'!$D$1:$D$839,MATCH(E448,'Both teabags AfterWet'!$B$1:$B$839,0)),"")</f>
        <v>0.63800000000000001</v>
      </c>
      <c r="O448" s="1">
        <v>0.45400000000000001</v>
      </c>
      <c r="P448" s="1"/>
      <c r="Q448" s="202">
        <v>9.1180866965623011</v>
      </c>
      <c r="R448" s="202"/>
      <c r="S448">
        <f t="shared" si="37"/>
        <v>0.41260388639760714</v>
      </c>
      <c r="U448" s="111">
        <f t="shared" si="38"/>
        <v>0.79999811614270133</v>
      </c>
      <c r="V448" s="111">
        <f t="shared" si="39"/>
        <v>0.55200000000000005</v>
      </c>
    </row>
    <row r="449" spans="1:22">
      <c r="A449" s="1">
        <v>164</v>
      </c>
      <c r="B449" s="1"/>
      <c r="C449">
        <f>COUNTIF('WetLitterbags placem_collection'!$K$3:$K$222, E449)</f>
        <v>0</v>
      </c>
      <c r="D449" t="str">
        <f t="shared" si="36"/>
        <v>Exclude</v>
      </c>
      <c r="E449" s="1"/>
      <c r="F449">
        <f>COUNTIF('WetLitterbags placem_collection'!$M$3:$M$222, H449)</f>
        <v>0</v>
      </c>
      <c r="G449" t="str">
        <f t="shared" si="40"/>
        <v>Exclude</v>
      </c>
      <c r="H449" s="200" t="s">
        <v>877</v>
      </c>
      <c r="I449">
        <f>IFERROR(INDEX('Green_rooibos initial weight'!$C$5:$C$1749,MATCH(H449, 'Green_rooibos initial weight'!$A$5:$A$1749,0)),"")</f>
        <v>2.2250000000000001</v>
      </c>
      <c r="K449">
        <f t="shared" si="41"/>
        <v>2.2250000000000001</v>
      </c>
      <c r="M449">
        <f>IFERROR(INDEX('Both teabags AfterWet'!$D$1:$D$839,MATCH(H449,'Both teabags AfterWet'!$B$1:$B$839,0)),"")</f>
        <v>1.7050000000000001</v>
      </c>
      <c r="O449" s="1">
        <v>1.4674</v>
      </c>
      <c r="P449" s="1"/>
      <c r="Q449" s="202">
        <v>1.9295706705255817</v>
      </c>
      <c r="R449" s="202"/>
      <c r="S449">
        <f t="shared" si="37"/>
        <v>1.4390854799807076</v>
      </c>
      <c r="U449" s="111">
        <f t="shared" si="38"/>
        <v>0.35322000899743478</v>
      </c>
      <c r="V449" s="111">
        <f t="shared" si="39"/>
        <v>0.55200000000000005</v>
      </c>
    </row>
    <row r="450" spans="1:22">
      <c r="A450" s="1">
        <v>164</v>
      </c>
      <c r="B450" s="1"/>
      <c r="C450">
        <f>COUNTIF('WetLitterbags placem_collection'!$K$3:$K$222, E450)</f>
        <v>0</v>
      </c>
      <c r="D450" t="str">
        <f t="shared" si="36"/>
        <v>Exclude</v>
      </c>
      <c r="E450" s="1"/>
      <c r="F450">
        <f>COUNTIF('WetLitterbags placem_collection'!$M$3:$M$222, H450)</f>
        <v>1</v>
      </c>
      <c r="G450" t="str">
        <f t="shared" si="40"/>
        <v>Open</v>
      </c>
      <c r="H450" s="200" t="s">
        <v>824</v>
      </c>
      <c r="I450">
        <f>IFERROR(INDEX('Green_rooibos initial weight'!$C$5:$C$1749,MATCH(H450, 'Green_rooibos initial weight'!$A$5:$A$1749,0)),"")</f>
        <v>2.2240000000000002</v>
      </c>
      <c r="K450">
        <f t="shared" si="41"/>
        <v>2.2240000000000002</v>
      </c>
      <c r="M450">
        <f>IFERROR(INDEX('Both teabags AfterWet'!$D$1:$D$839,MATCH(H450,'Both teabags AfterWet'!$B$1:$B$839,0)),"")</f>
        <v>1.7210000000000001</v>
      </c>
      <c r="O450" s="1">
        <v>1.4870000000000001</v>
      </c>
      <c r="P450" s="1"/>
      <c r="Q450" s="202">
        <v>2.0937188434697482</v>
      </c>
      <c r="R450" s="202"/>
      <c r="S450">
        <f t="shared" si="37"/>
        <v>1.455866400797605</v>
      </c>
      <c r="U450" s="111">
        <f t="shared" si="38"/>
        <v>0.34538381259100503</v>
      </c>
      <c r="V450" s="111">
        <f t="shared" si="39"/>
        <v>0.55200000000000005</v>
      </c>
    </row>
    <row r="451" spans="1:22">
      <c r="A451" s="1">
        <v>165</v>
      </c>
      <c r="B451" s="1"/>
      <c r="C451">
        <f>COUNTIF('WetLitterbags placem_collection'!$K$3:$K$222, E451)</f>
        <v>0</v>
      </c>
      <c r="D451" t="str">
        <f t="shared" si="36"/>
        <v>Exclude</v>
      </c>
      <c r="E451" s="1" t="s">
        <v>1240</v>
      </c>
      <c r="F451">
        <f>COUNTIF('WetLitterbags placem_collection'!$M$3:$M$222, H451)</f>
        <v>0</v>
      </c>
      <c r="G451" t="str">
        <f t="shared" si="40"/>
        <v>Exclude</v>
      </c>
      <c r="I451">
        <f>IFERROR(INDEX('Green_rooibos initial weight'!$C$5:$C$1749,MATCH(E451, 'Green_rooibos initial weight'!$A$5:$A$1749,0)),"")</f>
        <v>1.946</v>
      </c>
      <c r="K451">
        <f t="shared" si="41"/>
        <v>1.946</v>
      </c>
      <c r="M451">
        <f>IFERROR(INDEX('Both teabags AfterWet'!$D$1:$D$839,MATCH(E451,'Both teabags AfterWet'!$B$1:$B$839,0)),"")</f>
        <v>0.64800000000000002</v>
      </c>
      <c r="O451" s="1">
        <v>0.4632</v>
      </c>
      <c r="P451" s="1"/>
      <c r="Q451" s="202">
        <v>7.6693227091631231</v>
      </c>
      <c r="R451" s="202"/>
      <c r="S451">
        <f t="shared" si="37"/>
        <v>0.42767569721115639</v>
      </c>
      <c r="U451" s="111">
        <f t="shared" si="38"/>
        <v>0.78022831592438002</v>
      </c>
      <c r="V451" s="111">
        <f t="shared" si="39"/>
        <v>0.55200000000000005</v>
      </c>
    </row>
    <row r="452" spans="1:22">
      <c r="A452" s="1">
        <v>165</v>
      </c>
      <c r="B452" s="1"/>
      <c r="C452">
        <f>COUNTIF('WetLitterbags placem_collection'!$K$3:$K$222, E452)</f>
        <v>0</v>
      </c>
      <c r="D452" t="str">
        <f t="shared" si="36"/>
        <v>Exclude</v>
      </c>
      <c r="E452" s="1"/>
      <c r="F452">
        <f>COUNTIF('WetLitterbags placem_collection'!$M$3:$M$222, H452)</f>
        <v>1</v>
      </c>
      <c r="G452" t="str">
        <f t="shared" si="40"/>
        <v>Open</v>
      </c>
      <c r="H452" s="1" t="s">
        <v>810</v>
      </c>
      <c r="I452">
        <f>IFERROR(INDEX('Green_rooibos initial weight'!$C$5:$C$1749,MATCH(H452, 'Green_rooibos initial weight'!$A$5:$A$1749,0)),"")</f>
        <v>2.2410000000000001</v>
      </c>
      <c r="K452">
        <f t="shared" si="41"/>
        <v>2.2410000000000001</v>
      </c>
      <c r="M452">
        <f>IFERROR(INDEX('Both teabags AfterWet'!$D$1:$D$839,MATCH(H452,'Both teabags AfterWet'!$B$1:$B$839,0)),"")</f>
        <v>1.724</v>
      </c>
      <c r="O452" s="1">
        <v>1.4888999999999999</v>
      </c>
      <c r="P452" s="1"/>
      <c r="Q452" s="202">
        <v>-0.69686411149833305</v>
      </c>
      <c r="R452" s="202"/>
      <c r="S452">
        <f t="shared" si="37"/>
        <v>1.4992756097560986</v>
      </c>
      <c r="U452" s="111">
        <f t="shared" si="38"/>
        <v>0.33097920135827819</v>
      </c>
      <c r="V452" s="111">
        <f t="shared" si="39"/>
        <v>0.55200000000000005</v>
      </c>
    </row>
    <row r="453" spans="1:22">
      <c r="A453" s="1">
        <v>165</v>
      </c>
      <c r="B453" s="1"/>
      <c r="C453">
        <f>COUNTIF('WetLitterbags placem_collection'!$K$3:$K$222, E453)</f>
        <v>0</v>
      </c>
      <c r="D453" t="str">
        <f t="shared" si="36"/>
        <v>Exclude</v>
      </c>
      <c r="E453" s="1"/>
      <c r="F453">
        <f>COUNTIF('WetLitterbags placem_collection'!$M$3:$M$222, H453)</f>
        <v>0</v>
      </c>
      <c r="G453" t="str">
        <f t="shared" si="40"/>
        <v>Exclude</v>
      </c>
      <c r="H453" t="s">
        <v>730</v>
      </c>
      <c r="I453">
        <f>IFERROR(INDEX('Green_rooibos initial weight'!$C$5:$C$1749,MATCH(H453, 'Green_rooibos initial weight'!$A$5:$A$1749,0)),"")</f>
        <v>2.2240000000000002</v>
      </c>
      <c r="K453">
        <f t="shared" si="41"/>
        <v>2.2240000000000002</v>
      </c>
      <c r="M453">
        <f>IFERROR(INDEX('Both teabags AfterWet'!$D$1:$D$839,MATCH(H453,'Both teabags AfterWet'!$B$1:$B$839,0)),"")</f>
        <v>1.728</v>
      </c>
      <c r="O453" s="1">
        <v>1.4901</v>
      </c>
      <c r="P453" s="1"/>
      <c r="Q453" s="202">
        <v>1.9212295869364138</v>
      </c>
      <c r="R453" s="202"/>
      <c r="S453">
        <f t="shared" si="37"/>
        <v>1.4614717579250605</v>
      </c>
      <c r="U453" s="111">
        <f t="shared" si="38"/>
        <v>0.34286341819916355</v>
      </c>
      <c r="V453" s="111">
        <f t="shared" si="39"/>
        <v>0.55200000000000005</v>
      </c>
    </row>
    <row r="454" spans="1:22">
      <c r="A454" s="199">
        <v>166</v>
      </c>
      <c r="B454" s="199"/>
      <c r="C454">
        <f>COUNTIF('WetLitterbags placem_collection'!$K$3:$K$222, E454)</f>
        <v>0</v>
      </c>
      <c r="D454" t="str">
        <f t="shared" si="36"/>
        <v>Exclude</v>
      </c>
      <c r="E454" t="s">
        <v>1763</v>
      </c>
      <c r="F454">
        <f>COUNTIF('WetLitterbags placem_collection'!$M$3:$M$222, H454)</f>
        <v>0</v>
      </c>
      <c r="G454" t="str">
        <f t="shared" si="40"/>
        <v>Exclude</v>
      </c>
      <c r="I454">
        <f>IFERROR(INDEX('Green_rooibos initial weight'!$C$5:$C$1749,MATCH(E454, 'Green_rooibos initial weight'!$A$5:$A$1749,0)),"")</f>
        <v>1.9970000000000001</v>
      </c>
      <c r="K454">
        <f t="shared" si="41"/>
        <v>1.9970000000000001</v>
      </c>
      <c r="M454">
        <f>IFERROR(INDEX('Both teabags AfterWet'!$D$1:$D$839,MATCH(E454,'Both teabags AfterWet'!$B$1:$B$839,0)),"")</f>
        <v>0.72240000000000004</v>
      </c>
      <c r="O454">
        <v>0.53959999999999997</v>
      </c>
      <c r="Q454" s="202">
        <v>8.1175298804781466</v>
      </c>
      <c r="R454" s="202"/>
      <c r="S454">
        <f t="shared" si="37"/>
        <v>0.4957978087649399</v>
      </c>
      <c r="U454" s="111">
        <f t="shared" si="38"/>
        <v>0.75172868865050579</v>
      </c>
      <c r="V454" s="111">
        <f t="shared" si="39"/>
        <v>0.55200000000000005</v>
      </c>
    </row>
    <row r="455" spans="1:22">
      <c r="A455" s="199">
        <v>166</v>
      </c>
      <c r="B455" s="199"/>
      <c r="C455">
        <f>COUNTIF('WetLitterbags placem_collection'!$K$3:$K$222, E455)</f>
        <v>0</v>
      </c>
      <c r="D455" t="str">
        <f t="shared" si="36"/>
        <v>Exclude</v>
      </c>
      <c r="E455" s="199"/>
      <c r="F455">
        <f>COUNTIF('WetLitterbags placem_collection'!$M$3:$M$222, H455)</f>
        <v>0</v>
      </c>
      <c r="G455" t="str">
        <f t="shared" si="40"/>
        <v>Exclude</v>
      </c>
      <c r="H455" t="s">
        <v>882</v>
      </c>
      <c r="I455">
        <f>IFERROR(INDEX('Green_rooibos initial weight'!$C$5:$C$1749,MATCH(H455, 'Green_rooibos initial weight'!$A$5:$A$1749,0)),"")</f>
        <v>2.218</v>
      </c>
      <c r="K455">
        <f t="shared" si="41"/>
        <v>2.218</v>
      </c>
      <c r="M455">
        <f>IFERROR(INDEX('Both teabags AfterWet'!$D$1:$D$839,MATCH(H455,'Both teabags AfterWet'!$B$1:$B$839,0)),"")</f>
        <v>1.7169000000000001</v>
      </c>
      <c r="O455">
        <v>1.5031000000000001</v>
      </c>
      <c r="Q455" s="202">
        <v>1.9326065411295223</v>
      </c>
      <c r="R455" s="202"/>
      <c r="S455">
        <f t="shared" si="37"/>
        <v>1.4740509910802821</v>
      </c>
      <c r="U455" s="111">
        <f t="shared" si="38"/>
        <v>0.33541434126227132</v>
      </c>
      <c r="V455" s="111">
        <f t="shared" si="39"/>
        <v>0.55200000000000005</v>
      </c>
    </row>
    <row r="456" spans="1:22">
      <c r="A456" s="199">
        <v>166</v>
      </c>
      <c r="B456" s="199"/>
      <c r="C456">
        <f>COUNTIF('WetLitterbags placem_collection'!$K$3:$K$222, E456)</f>
        <v>0</v>
      </c>
      <c r="D456" t="str">
        <f t="shared" si="36"/>
        <v>Exclude</v>
      </c>
      <c r="E456" s="199"/>
      <c r="F456">
        <f>COUNTIF('WetLitterbags placem_collection'!$M$3:$M$222, H456)</f>
        <v>1</v>
      </c>
      <c r="G456" t="str">
        <f t="shared" si="40"/>
        <v>Open</v>
      </c>
      <c r="H456" t="s">
        <v>854</v>
      </c>
      <c r="I456">
        <f>IFERROR(INDEX('Green_rooibos initial weight'!$C$5:$C$1749,MATCH(H456, 'Green_rooibos initial weight'!$A$5:$A$1749,0)),"")</f>
        <v>2.1960000000000002</v>
      </c>
      <c r="K456">
        <f t="shared" si="41"/>
        <v>2.1960000000000002</v>
      </c>
      <c r="M456">
        <f>IFERROR(INDEX('Both teabags AfterWet'!$D$1:$D$839,MATCH(H456,'Both teabags AfterWet'!$B$1:$B$839,0)),"")</f>
        <v>1.6496999999999999</v>
      </c>
      <c r="O456">
        <v>1.4665999999999999</v>
      </c>
      <c r="Q456" s="202">
        <v>1.9136408243378245</v>
      </c>
      <c r="R456" s="202"/>
      <c r="S456">
        <f t="shared" si="37"/>
        <v>1.4385345436702615</v>
      </c>
      <c r="U456" s="111">
        <f t="shared" si="38"/>
        <v>0.34492962492246748</v>
      </c>
      <c r="V456" s="111">
        <f t="shared" si="39"/>
        <v>0.55200000000000005</v>
      </c>
    </row>
    <row r="457" spans="1:22">
      <c r="A457" s="1">
        <v>167</v>
      </c>
      <c r="B457" s="1"/>
      <c r="C457">
        <f>COUNTIF('WetLitterbags placem_collection'!$K$3:$K$222, E457)</f>
        <v>0</v>
      </c>
      <c r="D457" t="str">
        <f t="shared" si="36"/>
        <v>Exclude</v>
      </c>
      <c r="E457" s="200" t="s">
        <v>1607</v>
      </c>
      <c r="F457">
        <f>COUNTIF('WetLitterbags placem_collection'!$M$3:$M$222, H457)</f>
        <v>0</v>
      </c>
      <c r="G457" t="str">
        <f t="shared" si="40"/>
        <v>Exclude</v>
      </c>
      <c r="I457">
        <f>IFERROR(INDEX('Green_rooibos initial weight'!$C$5:$C$1749,MATCH(E457, 'Green_rooibos initial weight'!$A$5:$A$1749,0)),"")</f>
        <v>2.0310000000000001</v>
      </c>
      <c r="K457">
        <f t="shared" si="41"/>
        <v>2.0310000000000001</v>
      </c>
      <c r="M457">
        <f>IFERROR(INDEX('Both teabags AfterWet'!$D$1:$D$839,MATCH(E457,'Both teabags AfterWet'!$B$1:$B$839,0)),"")</f>
        <v>0.69789999999999996</v>
      </c>
      <c r="O457" s="1">
        <v>0.51249999999999996</v>
      </c>
      <c r="P457" s="1"/>
      <c r="Q457" s="202">
        <v>8.5487077534794818</v>
      </c>
      <c r="R457" s="202"/>
      <c r="S457">
        <f t="shared" si="37"/>
        <v>0.46868787276341761</v>
      </c>
      <c r="U457" s="111">
        <f t="shared" si="38"/>
        <v>0.76923295284912974</v>
      </c>
      <c r="V457" s="111">
        <f t="shared" si="39"/>
        <v>0.55200000000000005</v>
      </c>
    </row>
    <row r="458" spans="1:22">
      <c r="A458" s="199">
        <v>167</v>
      </c>
      <c r="B458" s="199"/>
      <c r="C458">
        <f>COUNTIF('WetLitterbags placem_collection'!$K$3:$K$222, E458)</f>
        <v>0</v>
      </c>
      <c r="D458" t="str">
        <f t="shared" si="36"/>
        <v>Exclude</v>
      </c>
      <c r="E458" s="199"/>
      <c r="F458">
        <f>COUNTIF('WetLitterbags placem_collection'!$M$3:$M$222, H458)</f>
        <v>0</v>
      </c>
      <c r="G458" t="str">
        <f t="shared" si="40"/>
        <v>Exclude</v>
      </c>
      <c r="H458" t="s">
        <v>926</v>
      </c>
      <c r="I458">
        <f>IFERROR(INDEX('Green_rooibos initial weight'!$C$5:$C$1749,MATCH(H458, 'Green_rooibos initial weight'!$A$5:$A$1749,0)),"")</f>
        <v>2.1949999999999998</v>
      </c>
      <c r="K458">
        <f t="shared" si="41"/>
        <v>2.1949999999999998</v>
      </c>
      <c r="M458">
        <f>IFERROR(INDEX('Both teabags AfterWet'!$D$1:$D$839,MATCH(H458,'Both teabags AfterWet'!$B$1:$B$839,0)),"")</f>
        <v>1.7432000000000001</v>
      </c>
      <c r="O458">
        <v>1.5136000000000001</v>
      </c>
      <c r="Q458" s="202">
        <v>1.8428709990296765</v>
      </c>
      <c r="R458" s="202"/>
      <c r="S458">
        <f t="shared" si="37"/>
        <v>1.4857063045586869</v>
      </c>
      <c r="U458" s="111">
        <f t="shared" si="38"/>
        <v>0.32314063573636131</v>
      </c>
      <c r="V458" s="111">
        <f t="shared" si="39"/>
        <v>0.55200000000000005</v>
      </c>
    </row>
    <row r="459" spans="1:22">
      <c r="A459" s="199">
        <v>167</v>
      </c>
      <c r="B459" s="199"/>
      <c r="C459">
        <f>COUNTIF('WetLitterbags placem_collection'!$K$3:$K$222, E459)</f>
        <v>0</v>
      </c>
      <c r="D459" t="str">
        <f t="shared" ref="D459:D522" si="42">IF(C459=1, "Open", "Exclude")</f>
        <v>Exclude</v>
      </c>
      <c r="E459" s="199"/>
      <c r="F459">
        <f>COUNTIF('WetLitterbags placem_collection'!$M$3:$M$222, H459)</f>
        <v>1</v>
      </c>
      <c r="G459" t="str">
        <f t="shared" si="40"/>
        <v>Open</v>
      </c>
      <c r="H459" t="s">
        <v>886</v>
      </c>
      <c r="I459">
        <f>IFERROR(INDEX('Green_rooibos initial weight'!$C$5:$C$1749,MATCH(H459, 'Green_rooibos initial weight'!$A$5:$A$1749,0)),"")</f>
        <v>2.1859999999999999</v>
      </c>
      <c r="K459">
        <f t="shared" si="41"/>
        <v>2.1859999999999999</v>
      </c>
      <c r="M459">
        <f>IFERROR(INDEX('Both teabags AfterWet'!$D$1:$D$839,MATCH(H459,'Both teabags AfterWet'!$B$1:$B$839,0)),"")</f>
        <v>1.7073</v>
      </c>
      <c r="O459">
        <v>1.5271999999999999</v>
      </c>
      <c r="Q459" s="202">
        <v>1.7424975798647639</v>
      </c>
      <c r="R459" s="202"/>
      <c r="S459">
        <f t="shared" ref="S459:S522" si="43">IFERROR(O459-(Q459/100)*O459,"")</f>
        <v>1.5005885769603051</v>
      </c>
      <c r="U459" s="111">
        <f t="shared" ref="U459:U522" si="44">1-(S459/I459)</f>
        <v>0.31354593917643858</v>
      </c>
      <c r="V459" s="111">
        <f t="shared" ref="V459:V522" si="45">$H$2*(1-Y459)</f>
        <v>0.55200000000000005</v>
      </c>
    </row>
    <row r="460" spans="1:22">
      <c r="A460" s="1">
        <v>168</v>
      </c>
      <c r="B460" s="1"/>
      <c r="C460">
        <f>COUNTIF('WetLitterbags placem_collection'!$K$3:$K$222, E460)</f>
        <v>0</v>
      </c>
      <c r="D460" t="str">
        <f t="shared" si="42"/>
        <v>Exclude</v>
      </c>
      <c r="E460" s="200" t="s">
        <v>1370</v>
      </c>
      <c r="F460">
        <f>COUNTIF('WetLitterbags placem_collection'!$M$3:$M$222, H460)</f>
        <v>0</v>
      </c>
      <c r="G460" t="str">
        <f t="shared" ref="G460:G523" si="46">IF(F460=1, "Open", "Exclude")</f>
        <v>Exclude</v>
      </c>
      <c r="I460">
        <f>IFERROR(INDEX('Green_rooibos initial weight'!$C$5:$C$1749,MATCH(E460, 'Green_rooibos initial weight'!$A$5:$A$1749,0)),"")</f>
        <v>2.0049999999999999</v>
      </c>
      <c r="K460">
        <f t="shared" si="41"/>
        <v>2.0049999999999999</v>
      </c>
      <c r="M460">
        <f>IFERROR(INDEX('Both teabags AfterWet'!$D$1:$D$839,MATCH(E460,'Both teabags AfterWet'!$B$1:$B$839,0)),"")</f>
        <v>0.998</v>
      </c>
      <c r="O460" s="1">
        <v>0.76470000000000005</v>
      </c>
      <c r="P460" s="1"/>
      <c r="Q460" s="202">
        <v>7.5706756109248428</v>
      </c>
      <c r="R460" s="202"/>
      <c r="S460">
        <f t="shared" si="43"/>
        <v>0.70680704360325775</v>
      </c>
      <c r="U460" s="111">
        <f t="shared" si="44"/>
        <v>0.64747778373902354</v>
      </c>
      <c r="V460" s="111">
        <f t="shared" si="45"/>
        <v>0.55200000000000005</v>
      </c>
    </row>
    <row r="461" spans="1:22">
      <c r="A461" s="1">
        <v>168</v>
      </c>
      <c r="B461" s="1"/>
      <c r="C461">
        <f>COUNTIF('WetLitterbags placem_collection'!$K$3:$K$222, E461)</f>
        <v>0</v>
      </c>
      <c r="D461" t="str">
        <f t="shared" si="42"/>
        <v>Exclude</v>
      </c>
      <c r="E461" s="1"/>
      <c r="F461">
        <f>COUNTIF('WetLitterbags placem_collection'!$M$3:$M$222, H461)</f>
        <v>0</v>
      </c>
      <c r="G461" t="str">
        <f t="shared" si="46"/>
        <v>Exclude</v>
      </c>
      <c r="H461" s="200" t="s">
        <v>819</v>
      </c>
      <c r="I461">
        <f>IFERROR(INDEX('Green_rooibos initial weight'!$C$5:$C$1749,MATCH(H461, 'Green_rooibos initial weight'!$A$5:$A$1749,0)),"")</f>
        <v>2.1909999999999998</v>
      </c>
      <c r="K461">
        <f t="shared" si="41"/>
        <v>2.1909999999999998</v>
      </c>
      <c r="M461">
        <f>IFERROR(INDEX('Both teabags AfterWet'!$D$1:$D$839,MATCH(H461,'Both teabags AfterWet'!$B$1:$B$839,0)),"")</f>
        <v>1.6950000000000001</v>
      </c>
      <c r="O461" s="1">
        <v>1.4461999999999999</v>
      </c>
      <c r="P461" s="1"/>
      <c r="Q461" s="202">
        <v>2.1371769383691874</v>
      </c>
      <c r="R461" s="202"/>
      <c r="S461">
        <f t="shared" si="43"/>
        <v>1.4152921471173048</v>
      </c>
      <c r="U461" s="111">
        <f t="shared" si="44"/>
        <v>0.35404283563792571</v>
      </c>
      <c r="V461" s="111">
        <f t="shared" si="45"/>
        <v>0.55200000000000005</v>
      </c>
    </row>
    <row r="462" spans="1:22">
      <c r="A462" s="1">
        <v>168</v>
      </c>
      <c r="B462" s="1"/>
      <c r="C462">
        <f>COUNTIF('WetLitterbags placem_collection'!$K$3:$K$222, E462)</f>
        <v>0</v>
      </c>
      <c r="D462" t="str">
        <f t="shared" si="42"/>
        <v>Exclude</v>
      </c>
      <c r="E462" s="1"/>
      <c r="F462">
        <f>COUNTIF('WetLitterbags placem_collection'!$M$3:$M$222, H462)</f>
        <v>1</v>
      </c>
      <c r="G462" t="str">
        <f t="shared" si="46"/>
        <v>Open</v>
      </c>
      <c r="H462" s="200" t="s">
        <v>607</v>
      </c>
      <c r="I462">
        <f>IFERROR(INDEX('Green_rooibos initial weight'!$C$5:$C$1749,MATCH(H462, 'Green_rooibos initial weight'!$A$5:$A$1749,0)),"")</f>
        <v>2.17</v>
      </c>
      <c r="K462">
        <f t="shared" si="41"/>
        <v>2.17</v>
      </c>
      <c r="M462">
        <f>IFERROR(INDEX('Both teabags AfterWet'!$D$1:$D$839,MATCH(H462,'Both teabags AfterWet'!$B$1:$B$839,0)),"")</f>
        <v>1.722</v>
      </c>
      <c r="O462" s="1">
        <v>1.4766999999999999</v>
      </c>
      <c r="P462" s="1"/>
      <c r="Q462" s="202">
        <v>1.9733596447958683</v>
      </c>
      <c r="R462" s="202"/>
      <c r="S462">
        <f t="shared" si="43"/>
        <v>1.4475593981252992</v>
      </c>
      <c r="U462" s="111">
        <f t="shared" si="44"/>
        <v>0.33292193634778833</v>
      </c>
      <c r="V462" s="111">
        <f t="shared" si="45"/>
        <v>0.55200000000000005</v>
      </c>
    </row>
    <row r="463" spans="1:22">
      <c r="A463" s="1">
        <v>169</v>
      </c>
      <c r="B463" s="1"/>
      <c r="C463">
        <f>COUNTIF('WetLitterbags placem_collection'!$K$3:$K$222, E463)</f>
        <v>0</v>
      </c>
      <c r="D463" t="str">
        <f t="shared" si="42"/>
        <v>Exclude</v>
      </c>
      <c r="E463" s="1" t="s">
        <v>1554</v>
      </c>
      <c r="F463">
        <f>COUNTIF('WetLitterbags placem_collection'!$M$3:$M$222, H463)</f>
        <v>0</v>
      </c>
      <c r="G463" t="str">
        <f t="shared" si="46"/>
        <v>Exclude</v>
      </c>
      <c r="I463">
        <f>IFERROR(INDEX('Green_rooibos initial weight'!$C$5:$C$1749,MATCH(E463, 'Green_rooibos initial weight'!$A$5:$A$1749,0)),"")</f>
        <v>1.8480000000000001</v>
      </c>
      <c r="K463">
        <f t="shared" ref="K463:K526" si="47">IFERROR(I463-(AG455+AG456+AG458),"")</f>
        <v>1.8480000000000001</v>
      </c>
      <c r="M463">
        <f>IFERROR(INDEX('Both teabags AfterWet'!$D$1:$D$839,MATCH(E463,'Both teabags AfterWet'!$B$1:$B$839,0)),"")</f>
        <v>0.57199999999999995</v>
      </c>
      <c r="O463" s="1">
        <v>0.37340000000000001</v>
      </c>
      <c r="P463" s="1"/>
      <c r="Q463" s="202">
        <v>9.4256259204713331</v>
      </c>
      <c r="R463" s="202"/>
      <c r="S463">
        <f t="shared" si="43"/>
        <v>0.33820471281296005</v>
      </c>
      <c r="U463" s="111">
        <f t="shared" si="44"/>
        <v>0.81698879176787875</v>
      </c>
      <c r="V463" s="111">
        <f t="shared" si="45"/>
        <v>0.55200000000000005</v>
      </c>
    </row>
    <row r="464" spans="1:22">
      <c r="A464" s="1">
        <v>169</v>
      </c>
      <c r="B464" s="1"/>
      <c r="C464">
        <f>COUNTIF('WetLitterbags placem_collection'!$K$3:$K$222, E464)</f>
        <v>0</v>
      </c>
      <c r="D464" t="str">
        <f t="shared" si="42"/>
        <v>Exclude</v>
      </c>
      <c r="E464" s="1"/>
      <c r="F464">
        <f>COUNTIF('WetLitterbags placem_collection'!$M$3:$M$222, H464)</f>
        <v>0</v>
      </c>
      <c r="G464" t="str">
        <f t="shared" si="46"/>
        <v>Exclude</v>
      </c>
      <c r="H464" s="1" t="s">
        <v>738</v>
      </c>
      <c r="I464">
        <f>IFERROR(INDEX('Green_rooibos initial weight'!$C$5:$C$1749,MATCH(H464, 'Green_rooibos initial weight'!$A$5:$A$1749,0)),"")</f>
        <v>2.2679999999999998</v>
      </c>
      <c r="K464">
        <f t="shared" si="47"/>
        <v>2.2679999999999998</v>
      </c>
      <c r="M464">
        <f>IFERROR(INDEX('Both teabags AfterWet'!$D$1:$D$839,MATCH(H464,'Both teabags AfterWet'!$B$1:$B$839,0)),"")</f>
        <v>1.736</v>
      </c>
      <c r="O464" s="1">
        <v>1.4878</v>
      </c>
      <c r="P464" s="1"/>
      <c r="Q464" s="202">
        <v>3.6768263183359386</v>
      </c>
      <c r="R464" s="202"/>
      <c r="S464">
        <f t="shared" si="43"/>
        <v>1.433096178035798</v>
      </c>
      <c r="U464" s="111">
        <f t="shared" si="44"/>
        <v>0.36812337829109432</v>
      </c>
      <c r="V464" s="111">
        <f t="shared" si="45"/>
        <v>0.55200000000000005</v>
      </c>
    </row>
    <row r="465" spans="1:22">
      <c r="A465" s="1">
        <v>170</v>
      </c>
      <c r="B465" s="1"/>
      <c r="C465">
        <f>COUNTIF('WetLitterbags placem_collection'!$K$3:$K$222, E465)</f>
        <v>0</v>
      </c>
      <c r="D465" t="str">
        <f t="shared" si="42"/>
        <v>Exclude</v>
      </c>
      <c r="E465" s="1" t="s">
        <v>1376</v>
      </c>
      <c r="F465">
        <f>COUNTIF('WetLitterbags placem_collection'!$M$3:$M$222, H465)</f>
        <v>0</v>
      </c>
      <c r="G465" t="str">
        <f t="shared" si="46"/>
        <v>Exclude</v>
      </c>
      <c r="I465">
        <f>IFERROR(INDEX('Green_rooibos initial weight'!$C$5:$C$1749,MATCH(E465, 'Green_rooibos initial weight'!$A$5:$A$1749,0)),"")</f>
        <v>1.9950000000000001</v>
      </c>
      <c r="K465">
        <f t="shared" si="47"/>
        <v>1.9950000000000001</v>
      </c>
      <c r="M465">
        <f>IFERROR(INDEX('Both teabags AfterWet'!$D$1:$D$839,MATCH(E465,'Both teabags AfterWet'!$B$1:$B$839,0)),"")</f>
        <v>0.61299999999999999</v>
      </c>
      <c r="O465" s="1">
        <v>0.42299999999999999</v>
      </c>
      <c r="P465" s="1"/>
      <c r="Q465" s="202">
        <v>8.7857847976303241</v>
      </c>
      <c r="R465" s="202"/>
      <c r="S465">
        <f t="shared" si="43"/>
        <v>0.38583613030602371</v>
      </c>
      <c r="U465" s="111">
        <f t="shared" si="44"/>
        <v>0.80659843092429884</v>
      </c>
      <c r="V465" s="111">
        <f t="shared" si="45"/>
        <v>0.55200000000000005</v>
      </c>
    </row>
    <row r="466" spans="1:22">
      <c r="A466" s="1">
        <v>170</v>
      </c>
      <c r="B466" s="1"/>
      <c r="C466">
        <f>COUNTIF('WetLitterbags placem_collection'!$K$3:$K$222, E466)</f>
        <v>0</v>
      </c>
      <c r="D466" t="str">
        <f t="shared" si="42"/>
        <v>Exclude</v>
      </c>
      <c r="E466" s="1"/>
      <c r="F466">
        <f>COUNTIF('WetLitterbags placem_collection'!$M$3:$M$222, H466)</f>
        <v>1</v>
      </c>
      <c r="G466" t="str">
        <f t="shared" si="46"/>
        <v>Open</v>
      </c>
      <c r="H466" s="1" t="s">
        <v>811</v>
      </c>
      <c r="I466">
        <f>IFERROR(INDEX('Green_rooibos initial weight'!$C$5:$C$1749,MATCH(H466, 'Green_rooibos initial weight'!$A$5:$A$1749,0)),"")</f>
        <v>2.12</v>
      </c>
      <c r="K466">
        <f t="shared" si="47"/>
        <v>2.12</v>
      </c>
      <c r="M466">
        <f>IFERROR(INDEX('Both teabags AfterWet'!$D$1:$D$839,MATCH(H466,'Both teabags AfterWet'!$B$1:$B$839,0)),"")</f>
        <v>1.7769999999999999</v>
      </c>
      <c r="O466" s="1">
        <v>1.5392999999999999</v>
      </c>
      <c r="P466" s="1"/>
      <c r="Q466" s="202">
        <v>2.1642892277422194</v>
      </c>
      <c r="R466" s="202"/>
      <c r="S466">
        <f t="shared" si="43"/>
        <v>1.505985095917364</v>
      </c>
      <c r="U466" s="111">
        <f t="shared" si="44"/>
        <v>0.28962967173709253</v>
      </c>
      <c r="V466" s="111">
        <f t="shared" si="45"/>
        <v>0.55200000000000005</v>
      </c>
    </row>
    <row r="467" spans="1:22">
      <c r="A467" s="1">
        <v>170</v>
      </c>
      <c r="B467" s="1"/>
      <c r="C467">
        <f>COUNTIF('WetLitterbags placem_collection'!$K$3:$K$222, E467)</f>
        <v>0</v>
      </c>
      <c r="D467" t="str">
        <f t="shared" si="42"/>
        <v>Exclude</v>
      </c>
      <c r="E467" s="1"/>
      <c r="F467">
        <f>COUNTIF('WetLitterbags placem_collection'!$M$3:$M$222, H467)</f>
        <v>0</v>
      </c>
      <c r="G467" t="str">
        <f t="shared" si="46"/>
        <v>Exclude</v>
      </c>
      <c r="H467" s="1" t="s">
        <v>558</v>
      </c>
      <c r="I467">
        <f>IFERROR(INDEX('Green_rooibos initial weight'!$C$5:$C$1749,MATCH(H467, 'Green_rooibos initial weight'!$A$5:$A$1749,0)),"")</f>
        <v>2.2549999999999999</v>
      </c>
      <c r="K467">
        <f t="shared" si="47"/>
        <v>2.2549999999999999</v>
      </c>
      <c r="M467">
        <f>IFERROR(INDEX('Both teabags AfterWet'!$D$1:$D$839,MATCH(H467,'Both teabags AfterWet'!$B$1:$B$839,0)),"")</f>
        <v>1.71</v>
      </c>
      <c r="O467" s="1">
        <v>1.4823</v>
      </c>
      <c r="P467" s="1"/>
      <c r="Q467" s="202">
        <v>2.3988005996999138</v>
      </c>
      <c r="R467" s="202"/>
      <c r="S467">
        <f t="shared" si="43"/>
        <v>1.446742578710648</v>
      </c>
      <c r="U467" s="111">
        <f t="shared" si="44"/>
        <v>0.35842901165824914</v>
      </c>
      <c r="V467" s="111">
        <f t="shared" si="45"/>
        <v>0.55200000000000005</v>
      </c>
    </row>
    <row r="468" spans="1:22">
      <c r="A468" s="1">
        <v>171</v>
      </c>
      <c r="B468" s="1"/>
      <c r="C468">
        <f>COUNTIF('WetLitterbags placem_collection'!$K$3:$K$222, E468)</f>
        <v>0</v>
      </c>
      <c r="D468" t="str">
        <f t="shared" si="42"/>
        <v>Exclude</v>
      </c>
      <c r="E468" s="1" t="s">
        <v>1546</v>
      </c>
      <c r="F468">
        <f>COUNTIF('WetLitterbags placem_collection'!$M$3:$M$222, H468)</f>
        <v>0</v>
      </c>
      <c r="G468" t="str">
        <f t="shared" si="46"/>
        <v>Exclude</v>
      </c>
      <c r="I468">
        <f>IFERROR(INDEX('Green_rooibos initial weight'!$C$5:$C$1749,MATCH(E468, 'Green_rooibos initial weight'!$A$5:$A$1749,0)),"")</f>
        <v>2.0009999999999999</v>
      </c>
      <c r="K468">
        <f t="shared" si="47"/>
        <v>2.0009999999999999</v>
      </c>
      <c r="M468">
        <f>IFERROR(INDEX('Both teabags AfterWet'!$D$1:$D$839,MATCH(E468,'Both teabags AfterWet'!$B$1:$B$839,0)),"")</f>
        <v>0.53500000000000003</v>
      </c>
      <c r="O468" s="1">
        <v>0.36259999999999998</v>
      </c>
      <c r="P468" s="1"/>
      <c r="Q468" s="202">
        <v>8.6370444333500629</v>
      </c>
      <c r="R468" s="202"/>
      <c r="S468">
        <f t="shared" si="43"/>
        <v>0.33128207688467265</v>
      </c>
      <c r="U468" s="111">
        <f t="shared" si="44"/>
        <v>0.83444174068732002</v>
      </c>
      <c r="V468" s="111">
        <f t="shared" si="45"/>
        <v>0.55200000000000005</v>
      </c>
    </row>
    <row r="469" spans="1:22">
      <c r="A469" s="1">
        <v>171</v>
      </c>
      <c r="B469" s="1"/>
      <c r="C469">
        <f>COUNTIF('WetLitterbags placem_collection'!$K$3:$K$222, E469)</f>
        <v>0</v>
      </c>
      <c r="D469" t="str">
        <f t="shared" si="42"/>
        <v>Exclude</v>
      </c>
      <c r="E469" s="1"/>
      <c r="F469">
        <f>COUNTIF('WetLitterbags placem_collection'!$M$3:$M$222, H469)</f>
        <v>0</v>
      </c>
      <c r="G469" t="str">
        <f t="shared" si="46"/>
        <v>Exclude</v>
      </c>
      <c r="H469" s="1" t="s">
        <v>690</v>
      </c>
      <c r="I469">
        <f>IFERROR(INDEX('Green_rooibos initial weight'!$C$5:$C$1749,MATCH(H469, 'Green_rooibos initial weight'!$A$5:$A$1749,0)),"")</f>
        <v>2.1970000000000001</v>
      </c>
      <c r="K469">
        <f t="shared" si="47"/>
        <v>2.1970000000000001</v>
      </c>
      <c r="M469">
        <f>IFERROR(INDEX('Both teabags AfterWet'!$D$1:$D$839,MATCH(H469,'Both teabags AfterWet'!$B$1:$B$839,0)),"")</f>
        <v>1.629</v>
      </c>
      <c r="O469" s="1">
        <v>1.3996</v>
      </c>
      <c r="P469" s="1"/>
      <c r="Q469" s="202">
        <v>1.7224409448818911</v>
      </c>
      <c r="R469" s="202"/>
      <c r="S469">
        <f t="shared" si="43"/>
        <v>1.3754927165354329</v>
      </c>
      <c r="U469" s="111">
        <f t="shared" si="44"/>
        <v>0.37392229561427726</v>
      </c>
      <c r="V469" s="111">
        <f t="shared" si="45"/>
        <v>0.55200000000000005</v>
      </c>
    </row>
    <row r="470" spans="1:22">
      <c r="A470" s="1">
        <v>171</v>
      </c>
      <c r="B470" s="1"/>
      <c r="C470">
        <f>COUNTIF('WetLitterbags placem_collection'!$K$3:$K$222, E470)</f>
        <v>0</v>
      </c>
      <c r="D470" t="str">
        <f t="shared" si="42"/>
        <v>Exclude</v>
      </c>
      <c r="E470" s="1"/>
      <c r="F470">
        <f>COUNTIF('WetLitterbags placem_collection'!$M$3:$M$222, H470)</f>
        <v>1</v>
      </c>
      <c r="G470" t="str">
        <f t="shared" si="46"/>
        <v>Open</v>
      </c>
      <c r="H470" s="1" t="s">
        <v>583</v>
      </c>
      <c r="I470">
        <f>IFERROR(INDEX('Green_rooibos initial weight'!$C$5:$C$1749,MATCH(H470, 'Green_rooibos initial weight'!$A$5:$A$1749,0)),"")</f>
        <v>2.1760000000000002</v>
      </c>
      <c r="K470">
        <f t="shared" si="47"/>
        <v>2.1760000000000002</v>
      </c>
      <c r="M470">
        <f>IFERROR(INDEX('Both teabags AfterWet'!$D$1:$D$839,MATCH(H470,'Both teabags AfterWet'!$B$1:$B$839,0)),"")</f>
        <v>1.61</v>
      </c>
      <c r="O470" s="1">
        <v>1.3822000000000001</v>
      </c>
      <c r="P470" s="1"/>
      <c r="Q470" s="202">
        <v>2.9640427599611376</v>
      </c>
      <c r="R470" s="202"/>
      <c r="S470">
        <f t="shared" si="43"/>
        <v>1.3412310009718174</v>
      </c>
      <c r="U470" s="111">
        <f t="shared" si="44"/>
        <v>0.38362545911221635</v>
      </c>
      <c r="V470" s="111">
        <f t="shared" si="45"/>
        <v>0.55200000000000005</v>
      </c>
    </row>
    <row r="471" spans="1:22">
      <c r="A471" s="1">
        <v>172</v>
      </c>
      <c r="B471" s="1"/>
      <c r="C471">
        <f>COUNTIF('WetLitterbags placem_collection'!$K$3:$K$222, E471)</f>
        <v>0</v>
      </c>
      <c r="D471" t="str">
        <f t="shared" si="42"/>
        <v>Exclude</v>
      </c>
      <c r="E471" s="1" t="s">
        <v>1611</v>
      </c>
      <c r="F471">
        <f>COUNTIF('WetLitterbags placem_collection'!$M$3:$M$222, H471)</f>
        <v>0</v>
      </c>
      <c r="G471" t="str">
        <f t="shared" si="46"/>
        <v>Exclude</v>
      </c>
      <c r="I471">
        <f>IFERROR(INDEX('Green_rooibos initial weight'!$C$5:$C$1749,MATCH(E471, 'Green_rooibos initial weight'!$A$5:$A$1749,0)),"")</f>
        <v>2.069</v>
      </c>
      <c r="K471">
        <f t="shared" si="47"/>
        <v>2.069</v>
      </c>
      <c r="M471">
        <f>IFERROR(INDEX('Both teabags AfterWet'!$D$1:$D$839,MATCH(E471,'Both teabags AfterWet'!$B$1:$B$839,0)),"")</f>
        <v>0.59599999999999997</v>
      </c>
      <c r="O471" s="1">
        <f>0.203+M471</f>
        <v>0.79899999999999993</v>
      </c>
      <c r="P471" s="1"/>
      <c r="Q471" s="202">
        <v>9.0602409638559092</v>
      </c>
      <c r="R471" s="202"/>
      <c r="S471">
        <f t="shared" si="43"/>
        <v>0.7266086746987912</v>
      </c>
      <c r="U471" s="111">
        <f t="shared" si="44"/>
        <v>0.64881166036791149</v>
      </c>
      <c r="V471" s="111">
        <f t="shared" si="45"/>
        <v>0.55200000000000005</v>
      </c>
    </row>
    <row r="472" spans="1:22">
      <c r="A472" s="1">
        <v>172</v>
      </c>
      <c r="B472" s="1"/>
      <c r="C472">
        <f>COUNTIF('WetLitterbags placem_collection'!$K$3:$K$222, E472)</f>
        <v>0</v>
      </c>
      <c r="D472" t="str">
        <f t="shared" si="42"/>
        <v>Exclude</v>
      </c>
      <c r="E472" s="1"/>
      <c r="F472">
        <f>COUNTIF('WetLitterbags placem_collection'!$M$3:$M$222, H472)</f>
        <v>1</v>
      </c>
      <c r="G472" t="str">
        <f t="shared" si="46"/>
        <v>Open</v>
      </c>
      <c r="H472" s="1" t="s">
        <v>984</v>
      </c>
      <c r="I472">
        <f>IFERROR(INDEX('Green_rooibos initial weight'!$C$5:$C$1749,MATCH(H472, 'Green_rooibos initial weight'!$A$5:$A$1749,0)),"")</f>
        <v>2.1819999999999999</v>
      </c>
      <c r="K472">
        <f t="shared" si="47"/>
        <v>2.1819999999999999</v>
      </c>
      <c r="M472">
        <f>IFERROR(INDEX('Both teabags AfterWet'!$D$1:$D$839,MATCH(H472,'Both teabags AfterWet'!$B$1:$B$839,0)),"")</f>
        <v>1.6782000000000001</v>
      </c>
      <c r="O472" s="1">
        <f>1.2551+M472</f>
        <v>2.9333</v>
      </c>
      <c r="P472" s="1"/>
      <c r="Q472" s="202">
        <v>4.6332046332039889</v>
      </c>
      <c r="R472" s="202"/>
      <c r="S472">
        <f t="shared" si="43"/>
        <v>2.7973942084942274</v>
      </c>
      <c r="U472" s="111">
        <f t="shared" si="44"/>
        <v>-0.28203217621183652</v>
      </c>
      <c r="V472" s="111">
        <f t="shared" si="45"/>
        <v>0.55200000000000005</v>
      </c>
    </row>
    <row r="473" spans="1:22">
      <c r="A473" s="1">
        <v>172</v>
      </c>
      <c r="B473" s="1"/>
      <c r="C473">
        <f>COUNTIF('WetLitterbags placem_collection'!$K$3:$K$222, E473)</f>
        <v>0</v>
      </c>
      <c r="D473" t="str">
        <f t="shared" si="42"/>
        <v>Exclude</v>
      </c>
      <c r="E473" s="1"/>
      <c r="F473">
        <f>COUNTIF('WetLitterbags placem_collection'!$M$3:$M$222, H473)</f>
        <v>0</v>
      </c>
      <c r="G473" t="str">
        <f t="shared" si="46"/>
        <v>Exclude</v>
      </c>
      <c r="H473" s="1" t="s">
        <v>788</v>
      </c>
      <c r="I473">
        <f>IFERROR(INDEX('Green_rooibos initial weight'!$C$5:$C$1749,MATCH(H473, 'Green_rooibos initial weight'!$A$5:$A$1749,0)),"")</f>
        <v>2.2909999999999999</v>
      </c>
      <c r="K473">
        <f t="shared" si="47"/>
        <v>2.2909999999999999</v>
      </c>
      <c r="M473">
        <f>IFERROR(INDEX('Both teabags AfterWet'!$D$1:$D$839,MATCH(H473,'Both teabags AfterWet'!$B$1:$B$839,0)),"")</f>
        <v>1.7694000000000001</v>
      </c>
      <c r="O473" s="1">
        <f>1.3431+M473</f>
        <v>3.1124999999999998</v>
      </c>
      <c r="P473" s="1"/>
      <c r="Q473" s="202">
        <v>2.1371769383700703</v>
      </c>
      <c r="R473" s="202"/>
      <c r="S473">
        <f t="shared" si="43"/>
        <v>3.0459803677932316</v>
      </c>
      <c r="U473" s="111">
        <f t="shared" si="44"/>
        <v>-0.32954184539206977</v>
      </c>
      <c r="V473" s="111">
        <f t="shared" si="45"/>
        <v>0.55200000000000005</v>
      </c>
    </row>
    <row r="474" spans="1:22">
      <c r="A474" s="1">
        <v>173</v>
      </c>
      <c r="B474" s="1"/>
      <c r="C474">
        <f>COUNTIF('WetLitterbags placem_collection'!$K$3:$K$222, E474)</f>
        <v>0</v>
      </c>
      <c r="D474" t="str">
        <f t="shared" si="42"/>
        <v>Exclude</v>
      </c>
      <c r="E474" s="1" t="s">
        <v>1185</v>
      </c>
      <c r="F474">
        <f>COUNTIF('WetLitterbags placem_collection'!$M$3:$M$222, H474)</f>
        <v>0</v>
      </c>
      <c r="G474" t="str">
        <f t="shared" si="46"/>
        <v>Exclude</v>
      </c>
      <c r="I474">
        <f>IFERROR(INDEX('Green_rooibos initial weight'!$C$5:$C$1749,MATCH(E474, 'Green_rooibos initial weight'!$A$5:$A$1749,0)),"")</f>
        <v>2.036</v>
      </c>
      <c r="K474">
        <f t="shared" si="47"/>
        <v>2.036</v>
      </c>
      <c r="M474">
        <f>IFERROR(INDEX('Both teabags AfterWet'!$D$1:$D$839,MATCH(E474,'Both teabags AfterWet'!$B$1:$B$839,0)),"")</f>
        <v>0.65549999999999997</v>
      </c>
      <c r="O474" s="201">
        <v>0.45369999999999999</v>
      </c>
      <c r="P474" s="201"/>
      <c r="Q474" s="202">
        <v>9.1408591408588276</v>
      </c>
      <c r="R474" s="202"/>
      <c r="S474">
        <f t="shared" si="43"/>
        <v>0.41222792207792347</v>
      </c>
      <c r="U474" s="111">
        <f t="shared" si="44"/>
        <v>0.79753049013854449</v>
      </c>
      <c r="V474" s="111">
        <f t="shared" si="45"/>
        <v>0.55200000000000005</v>
      </c>
    </row>
    <row r="475" spans="1:22">
      <c r="A475" s="1">
        <v>173</v>
      </c>
      <c r="B475" s="1"/>
      <c r="C475">
        <f>COUNTIF('WetLitterbags placem_collection'!$K$3:$K$222, E475)</f>
        <v>0</v>
      </c>
      <c r="D475" t="str">
        <f t="shared" si="42"/>
        <v>Exclude</v>
      </c>
      <c r="E475" s="1"/>
      <c r="F475">
        <f>COUNTIF('WetLitterbags placem_collection'!$M$3:$M$222, H475)</f>
        <v>0</v>
      </c>
      <c r="G475" t="str">
        <f t="shared" si="46"/>
        <v>Exclude</v>
      </c>
      <c r="H475" s="1" t="s">
        <v>1036</v>
      </c>
      <c r="I475">
        <f>IFERROR(INDEX('Green_rooibos initial weight'!$C$5:$C$1749,MATCH(H475, 'Green_rooibos initial weight'!$A$5:$A$1749,0)),"")</f>
        <v>2.254</v>
      </c>
      <c r="K475">
        <f t="shared" si="47"/>
        <v>2.254</v>
      </c>
      <c r="M475">
        <f>IFERROR(INDEX('Both teabags AfterWet'!$D$1:$D$839,MATCH(H475,'Both teabags AfterWet'!$B$1:$B$839,0)),"")</f>
        <v>1.6919999999999999</v>
      </c>
      <c r="O475" s="201">
        <v>1.4504999999999999</v>
      </c>
      <c r="P475" s="201"/>
      <c r="Q475" s="202">
        <v>2.5628626692459697</v>
      </c>
      <c r="R475" s="202"/>
      <c r="S475">
        <f t="shared" si="43"/>
        <v>1.413325676982587</v>
      </c>
      <c r="U475" s="111">
        <f t="shared" si="44"/>
        <v>0.37296997471934912</v>
      </c>
      <c r="V475" s="111">
        <f t="shared" si="45"/>
        <v>0.55200000000000005</v>
      </c>
    </row>
    <row r="476" spans="1:22">
      <c r="A476" s="1">
        <v>174</v>
      </c>
      <c r="B476" s="1"/>
      <c r="C476">
        <f>COUNTIF('WetLitterbags placem_collection'!$K$3:$K$222, E476)</f>
        <v>0</v>
      </c>
      <c r="D476" t="str">
        <f t="shared" si="42"/>
        <v>Exclude</v>
      </c>
      <c r="E476" s="200" t="s">
        <v>1314</v>
      </c>
      <c r="F476">
        <f>COUNTIF('WetLitterbags placem_collection'!$M$3:$M$222, H476)</f>
        <v>0</v>
      </c>
      <c r="G476" t="str">
        <f t="shared" si="46"/>
        <v>Exclude</v>
      </c>
      <c r="I476">
        <f>IFERROR(INDEX('Green_rooibos initial weight'!$C$5:$C$1749,MATCH(E476, 'Green_rooibos initial weight'!$A$5:$A$1749,0)),"")</f>
        <v>2.0760000000000001</v>
      </c>
      <c r="K476">
        <f t="shared" si="47"/>
        <v>2.0760000000000001</v>
      </c>
      <c r="M476">
        <f>IFERROR(INDEX('Both teabags AfterWet'!$D$1:$D$839,MATCH(E476,'Both teabags AfterWet'!$B$1:$B$839,0)),"")</f>
        <v>0.63500000000000001</v>
      </c>
      <c r="O476" s="1">
        <v>0.42899999999999999</v>
      </c>
      <c r="P476" s="1"/>
      <c r="Q476" s="202">
        <v>8.7727944800392965</v>
      </c>
      <c r="R476" s="202"/>
      <c r="S476">
        <f t="shared" si="43"/>
        <v>0.39136471168063142</v>
      </c>
      <c r="U476" s="111">
        <f t="shared" si="44"/>
        <v>0.81148135275499444</v>
      </c>
      <c r="V476" s="111">
        <f t="shared" si="45"/>
        <v>0.55200000000000005</v>
      </c>
    </row>
    <row r="477" spans="1:22">
      <c r="A477" s="1">
        <v>174</v>
      </c>
      <c r="B477" s="1"/>
      <c r="C477">
        <f>COUNTIF('WetLitterbags placem_collection'!$K$3:$K$222, E477)</f>
        <v>0</v>
      </c>
      <c r="D477" t="str">
        <f t="shared" si="42"/>
        <v>Exclude</v>
      </c>
      <c r="E477" s="1"/>
      <c r="F477">
        <f>COUNTIF('WetLitterbags placem_collection'!$M$3:$M$222, H477)</f>
        <v>1</v>
      </c>
      <c r="G477" t="str">
        <f t="shared" si="46"/>
        <v>Open</v>
      </c>
      <c r="H477" s="200" t="s">
        <v>834</v>
      </c>
      <c r="I477">
        <f>IFERROR(INDEX('Green_rooibos initial weight'!$C$5:$C$1749,MATCH(H477, 'Green_rooibos initial weight'!$A$5:$A$1749,0)),"")</f>
        <v>2.2010000000000001</v>
      </c>
      <c r="K477">
        <f t="shared" si="47"/>
        <v>2.2010000000000001</v>
      </c>
      <c r="M477">
        <f>IFERROR(INDEX('Both teabags AfterWet'!$D$1:$D$839,MATCH(H477,'Both teabags AfterWet'!$B$1:$B$839,0)),"")</f>
        <v>1.724</v>
      </c>
      <c r="O477" s="1">
        <v>1.4733000000000001</v>
      </c>
      <c r="P477" s="1"/>
      <c r="Q477" s="202">
        <v>1.5880893300249692</v>
      </c>
      <c r="R477" s="202"/>
      <c r="S477">
        <f t="shared" si="43"/>
        <v>1.4499026799007422</v>
      </c>
      <c r="U477" s="111">
        <f t="shared" si="44"/>
        <v>0.34125275788244336</v>
      </c>
      <c r="V477" s="111">
        <f t="shared" si="45"/>
        <v>0.55200000000000005</v>
      </c>
    </row>
    <row r="478" spans="1:22">
      <c r="A478" s="1">
        <v>174</v>
      </c>
      <c r="B478" s="1"/>
      <c r="C478">
        <f>COUNTIF('WetLitterbags placem_collection'!$K$3:$K$222, E478)</f>
        <v>0</v>
      </c>
      <c r="D478" t="str">
        <f t="shared" si="42"/>
        <v>Exclude</v>
      </c>
      <c r="E478" s="1"/>
      <c r="F478">
        <f>COUNTIF('WetLitterbags placem_collection'!$M$3:$M$222, H478)</f>
        <v>0</v>
      </c>
      <c r="G478" t="str">
        <f t="shared" si="46"/>
        <v>Exclude</v>
      </c>
      <c r="H478" s="200" t="s">
        <v>757</v>
      </c>
      <c r="I478">
        <f>IFERROR(INDEX('Green_rooibos initial weight'!$C$5:$C$1749,MATCH(H478, 'Green_rooibos initial weight'!$A$5:$A$1749,0)),"")</f>
        <v>2.2240000000000002</v>
      </c>
      <c r="K478">
        <f t="shared" si="47"/>
        <v>2.2240000000000002</v>
      </c>
      <c r="M478">
        <f>IFERROR(INDEX('Both teabags AfterWet'!$D$1:$D$839,MATCH(H478,'Both teabags AfterWet'!$B$1:$B$839,0)),"")</f>
        <v>1.772</v>
      </c>
      <c r="O478" s="1">
        <v>1.5111000000000001</v>
      </c>
      <c r="P478" s="1"/>
      <c r="Q478" s="202">
        <v>2.1032504780120633</v>
      </c>
      <c r="R478" s="202"/>
      <c r="S478">
        <f t="shared" si="43"/>
        <v>1.4793177820267598</v>
      </c>
      <c r="U478" s="111">
        <f t="shared" si="44"/>
        <v>0.33483912678652894</v>
      </c>
      <c r="V478" s="111">
        <f t="shared" si="45"/>
        <v>0.55200000000000005</v>
      </c>
    </row>
    <row r="479" spans="1:22">
      <c r="A479" s="1">
        <v>175</v>
      </c>
      <c r="B479" s="1"/>
      <c r="C479">
        <f>COUNTIF('WetLitterbags placem_collection'!$K$3:$K$222, E479)</f>
        <v>0</v>
      </c>
      <c r="D479" t="str">
        <f t="shared" si="42"/>
        <v>Exclude</v>
      </c>
      <c r="E479" s="201" t="s">
        <v>1278</v>
      </c>
      <c r="F479">
        <f>COUNTIF('WetLitterbags placem_collection'!$M$3:$M$222, H479)</f>
        <v>0</v>
      </c>
      <c r="G479" t="str">
        <f t="shared" si="46"/>
        <v>Exclude</v>
      </c>
      <c r="I479">
        <f>IFERROR(INDEX('Green_rooibos initial weight'!$C$5:$C$1749,MATCH(E479, 'Green_rooibos initial weight'!$A$5:$A$1749,0)),"")</f>
        <v>2.0419999999999998</v>
      </c>
      <c r="K479">
        <f t="shared" si="47"/>
        <v>2.0419999999999998</v>
      </c>
      <c r="M479">
        <f>IFERROR(INDEX('Both teabags AfterWet'!$D$1:$D$839,MATCH(E479,'Both teabags AfterWet'!$B$1:$B$839,0)),"")</f>
        <v>0.58099999999999996</v>
      </c>
      <c r="O479">
        <v>0.40219999999999995</v>
      </c>
      <c r="Q479" s="202">
        <v>9.0770015298325593</v>
      </c>
      <c r="R479" s="202"/>
      <c r="S479">
        <f t="shared" si="43"/>
        <v>0.3656922998470134</v>
      </c>
      <c r="U479" s="111">
        <f t="shared" si="44"/>
        <v>0.82091464258226576</v>
      </c>
      <c r="V479" s="111">
        <f t="shared" si="45"/>
        <v>0.55200000000000005</v>
      </c>
    </row>
    <row r="480" spans="1:22">
      <c r="A480" s="1">
        <v>175</v>
      </c>
      <c r="B480" s="1"/>
      <c r="C480">
        <f>COUNTIF('WetLitterbags placem_collection'!$K$3:$K$222, E480)</f>
        <v>0</v>
      </c>
      <c r="D480" t="str">
        <f t="shared" si="42"/>
        <v>Exclude</v>
      </c>
      <c r="E480" s="1"/>
      <c r="F480">
        <f>COUNTIF('WetLitterbags placem_collection'!$M$3:$M$222, H480)</f>
        <v>1</v>
      </c>
      <c r="G480" t="str">
        <f t="shared" si="46"/>
        <v>Open</v>
      </c>
      <c r="H480" s="201" t="s">
        <v>683</v>
      </c>
      <c r="I480">
        <f>IFERROR(INDEX('Green_rooibos initial weight'!$C$5:$C$1749,MATCH(H480, 'Green_rooibos initial weight'!$A$5:$A$1749,0)),"")</f>
        <v>2.2370000000000001</v>
      </c>
      <c r="K480">
        <f t="shared" si="47"/>
        <v>2.2370000000000001</v>
      </c>
      <c r="M480">
        <f>IFERROR(INDEX('Both teabags AfterWet'!$D$1:$D$839,MATCH(H480,'Both teabags AfterWet'!$B$1:$B$839,0)),"")</f>
        <v>0.61699999999999999</v>
      </c>
      <c r="O480" s="1">
        <v>0.44899999999999984</v>
      </c>
      <c r="P480" s="1"/>
      <c r="Q480" s="202">
        <v>65.665665665665671</v>
      </c>
      <c r="R480" s="202"/>
      <c r="S480">
        <f t="shared" si="43"/>
        <v>0.15416116116116108</v>
      </c>
      <c r="U480" s="111">
        <f t="shared" si="44"/>
        <v>0.9310857571921497</v>
      </c>
      <c r="V480" s="111">
        <f t="shared" si="45"/>
        <v>0.55200000000000005</v>
      </c>
    </row>
    <row r="481" spans="1:22">
      <c r="A481" s="1">
        <v>175</v>
      </c>
      <c r="B481" s="1"/>
      <c r="C481">
        <f>COUNTIF('WetLitterbags placem_collection'!$K$3:$K$222, E481)</f>
        <v>0</v>
      </c>
      <c r="D481" t="str">
        <f t="shared" si="42"/>
        <v>Exclude</v>
      </c>
      <c r="E481" s="1"/>
      <c r="F481">
        <f>COUNTIF('WetLitterbags placem_collection'!$M$3:$M$222, H481)</f>
        <v>0</v>
      </c>
      <c r="G481" t="str">
        <f t="shared" si="46"/>
        <v>Exclude</v>
      </c>
      <c r="H481" s="201" t="s">
        <v>660</v>
      </c>
      <c r="I481">
        <f>IFERROR(INDEX('Green_rooibos initial weight'!$C$5:$C$1749,MATCH(H481, 'Green_rooibos initial weight'!$A$5:$A$1749,0)),"")</f>
        <v>2.1589999999999998</v>
      </c>
      <c r="K481">
        <f t="shared" si="47"/>
        <v>2.1589999999999998</v>
      </c>
      <c r="M481">
        <f>IFERROR(INDEX('Both teabags AfterWet'!$D$1:$D$839,MATCH(H481,'Both teabags AfterWet'!$B$1:$B$839,0)),"")</f>
        <v>1.681</v>
      </c>
      <c r="O481" s="1">
        <v>1.4577</v>
      </c>
      <c r="P481" s="1"/>
      <c r="Q481" s="202">
        <v>22.390243902438794</v>
      </c>
      <c r="R481" s="202"/>
      <c r="S481">
        <f t="shared" si="43"/>
        <v>1.1313174146341498</v>
      </c>
      <c r="U481" s="111">
        <f t="shared" si="44"/>
        <v>0.47599934477343686</v>
      </c>
      <c r="V481" s="111">
        <f t="shared" si="45"/>
        <v>0.55200000000000005</v>
      </c>
    </row>
    <row r="482" spans="1:22">
      <c r="A482" s="1">
        <v>176</v>
      </c>
      <c r="B482" s="1"/>
      <c r="C482">
        <f>COUNTIF('WetLitterbags placem_collection'!$K$3:$K$222, E482)</f>
        <v>0</v>
      </c>
      <c r="D482" t="str">
        <f t="shared" si="42"/>
        <v>Exclude</v>
      </c>
      <c r="E482" s="201" t="s">
        <v>1580</v>
      </c>
      <c r="F482">
        <f>COUNTIF('WetLitterbags placem_collection'!$M$3:$M$222, H482)</f>
        <v>0</v>
      </c>
      <c r="G482" t="str">
        <f t="shared" si="46"/>
        <v>Exclude</v>
      </c>
      <c r="I482">
        <f>IFERROR(INDEX('Green_rooibos initial weight'!$C$5:$C$1749,MATCH(E482, 'Green_rooibos initial weight'!$A$5:$A$1749,0)),"")</f>
        <v>1.9970000000000001</v>
      </c>
      <c r="K482">
        <f t="shared" si="47"/>
        <v>1.9970000000000001</v>
      </c>
      <c r="M482">
        <f>IFERROR(INDEX('Both teabags AfterWet'!$D$1:$D$839,MATCH(E482,'Both teabags AfterWet'!$B$1:$B$839,0)),"")</f>
        <v>0.60299999999999998</v>
      </c>
      <c r="O482" s="1">
        <v>0.42199999999999993</v>
      </c>
      <c r="P482" s="1"/>
      <c r="Q482" s="202">
        <v>9.3558282208585464</v>
      </c>
      <c r="R482" s="202"/>
      <c r="S482">
        <f t="shared" si="43"/>
        <v>0.38251840490797689</v>
      </c>
      <c r="U482" s="111">
        <f t="shared" si="44"/>
        <v>0.80845347776265553</v>
      </c>
      <c r="V482" s="111">
        <f t="shared" si="45"/>
        <v>0.55200000000000005</v>
      </c>
    </row>
    <row r="483" spans="1:22">
      <c r="A483" s="1">
        <v>176</v>
      </c>
      <c r="B483" s="1"/>
      <c r="C483">
        <f>COUNTIF('WetLitterbags placem_collection'!$K$3:$K$222, E483)</f>
        <v>0</v>
      </c>
      <c r="D483" t="str">
        <f t="shared" si="42"/>
        <v>Exclude</v>
      </c>
      <c r="E483" s="1"/>
      <c r="F483">
        <f>COUNTIF('WetLitterbags placem_collection'!$M$3:$M$222, H483)</f>
        <v>1</v>
      </c>
      <c r="G483" t="str">
        <f t="shared" si="46"/>
        <v>Open</v>
      </c>
      <c r="H483" s="201" t="s">
        <v>815</v>
      </c>
      <c r="I483">
        <f>IFERROR(INDEX('Green_rooibos initial weight'!$C$5:$C$1749,MATCH(H483, 'Green_rooibos initial weight'!$A$5:$A$1749,0)),"")</f>
        <v>2.1890000000000001</v>
      </c>
      <c r="K483">
        <f t="shared" si="47"/>
        <v>2.1890000000000001</v>
      </c>
      <c r="M483">
        <f>IFERROR(INDEX('Both teabags AfterWet'!$D$1:$D$839,MATCH(H483,'Both teabags AfterWet'!$B$1:$B$839,0)),"")</f>
        <v>1.694</v>
      </c>
      <c r="O483" s="1">
        <v>1.4487999999999999</v>
      </c>
      <c r="P483" s="1"/>
      <c r="Q483" s="202">
        <v>5.9808612440189712</v>
      </c>
      <c r="R483" s="202"/>
      <c r="S483">
        <f t="shared" si="43"/>
        <v>1.362149282296653</v>
      </c>
      <c r="U483" s="111">
        <f t="shared" si="44"/>
        <v>0.37772988474342029</v>
      </c>
      <c r="V483" s="111">
        <f t="shared" si="45"/>
        <v>0.55200000000000005</v>
      </c>
    </row>
    <row r="484" spans="1:22">
      <c r="A484" s="1">
        <v>176</v>
      </c>
      <c r="B484" s="1"/>
      <c r="C484">
        <f>COUNTIF('WetLitterbags placem_collection'!$K$3:$K$222, E484)</f>
        <v>0</v>
      </c>
      <c r="D484" t="str">
        <f t="shared" si="42"/>
        <v>Exclude</v>
      </c>
      <c r="E484" s="1"/>
      <c r="F484">
        <f>COUNTIF('WetLitterbags placem_collection'!$M$3:$M$222, H484)</f>
        <v>0</v>
      </c>
      <c r="G484" t="str">
        <f t="shared" si="46"/>
        <v>Exclude</v>
      </c>
      <c r="H484" s="201" t="s">
        <v>651</v>
      </c>
      <c r="I484">
        <f>IFERROR(INDEX('Green_rooibos initial weight'!$C$5:$C$1749,MATCH(H484, 'Green_rooibos initial weight'!$A$5:$A$1749,0)),"")</f>
        <v>2.1890000000000001</v>
      </c>
      <c r="K484">
        <f t="shared" si="47"/>
        <v>2.1890000000000001</v>
      </c>
      <c r="M484">
        <f>IFERROR(INDEX('Both teabags AfterWet'!$D$1:$D$839,MATCH(H484,'Both teabags AfterWet'!$B$1:$B$839,0)),"")</f>
        <v>1.7070000000000001</v>
      </c>
      <c r="O484" s="1">
        <v>1.4691999999999998</v>
      </c>
      <c r="P484" s="1"/>
      <c r="Q484" s="202">
        <v>2.6433915211971035</v>
      </c>
      <c r="R484" s="202"/>
      <c r="S484">
        <f t="shared" si="43"/>
        <v>1.430363291770572</v>
      </c>
      <c r="U484" s="111">
        <f t="shared" si="44"/>
        <v>0.34656770590654551</v>
      </c>
      <c r="V484" s="111">
        <f t="shared" si="45"/>
        <v>0.55200000000000005</v>
      </c>
    </row>
    <row r="485" spans="1:22">
      <c r="A485" s="1">
        <v>177</v>
      </c>
      <c r="B485" s="1"/>
      <c r="C485">
        <f>COUNTIF('WetLitterbags placem_collection'!$K$3:$K$222, E485)</f>
        <v>0</v>
      </c>
      <c r="D485" t="str">
        <f t="shared" si="42"/>
        <v>Exclude</v>
      </c>
      <c r="E485" s="1" t="s">
        <v>1567</v>
      </c>
      <c r="F485">
        <f>COUNTIF('WetLitterbags placem_collection'!$M$3:$M$222, H485)</f>
        <v>0</v>
      </c>
      <c r="G485" t="str">
        <f t="shared" si="46"/>
        <v>Exclude</v>
      </c>
      <c r="I485">
        <f>IFERROR(INDEX('Green_rooibos initial weight'!$C$5:$C$1749,MATCH(E485, 'Green_rooibos initial weight'!$A$5:$A$1749,0)),"")</f>
        <v>1.9750000000000001</v>
      </c>
      <c r="K485">
        <f t="shared" si="47"/>
        <v>1.9750000000000001</v>
      </c>
      <c r="M485">
        <f>IFERROR(INDEX('Both teabags AfterWet'!$D$1:$D$839,MATCH(E485,'Both teabags AfterWet'!$B$1:$B$839,0)),"")</f>
        <v>0.58399999999999996</v>
      </c>
      <c r="O485" s="1">
        <v>0.39500000000000002</v>
      </c>
      <c r="P485" s="1"/>
      <c r="Q485" s="202">
        <v>8.5170340681363346</v>
      </c>
      <c r="R485" s="202"/>
      <c r="S485">
        <f t="shared" si="43"/>
        <v>0.36135771543086148</v>
      </c>
      <c r="U485" s="111">
        <f t="shared" si="44"/>
        <v>0.81703406813627266</v>
      </c>
      <c r="V485" s="111">
        <f t="shared" si="45"/>
        <v>0.55200000000000005</v>
      </c>
    </row>
    <row r="486" spans="1:22">
      <c r="A486" s="1">
        <v>177</v>
      </c>
      <c r="B486" s="1"/>
      <c r="C486">
        <f>COUNTIF('WetLitterbags placem_collection'!$K$3:$K$222, E486)</f>
        <v>0</v>
      </c>
      <c r="D486" t="str">
        <f t="shared" si="42"/>
        <v>Exclude</v>
      </c>
      <c r="E486" s="1"/>
      <c r="F486">
        <f>COUNTIF('WetLitterbags placem_collection'!$M$3:$M$222, H486)</f>
        <v>1</v>
      </c>
      <c r="G486" t="str">
        <f t="shared" si="46"/>
        <v>Open</v>
      </c>
      <c r="H486" s="1" t="s">
        <v>879</v>
      </c>
      <c r="I486">
        <f>IFERROR(INDEX('Green_rooibos initial weight'!$C$5:$C$1749,MATCH(H486, 'Green_rooibos initial weight'!$A$5:$A$1749,0)),"")</f>
        <v>2.1949999999999998</v>
      </c>
      <c r="K486">
        <f t="shared" si="47"/>
        <v>2.1949999999999998</v>
      </c>
      <c r="M486">
        <f>IFERROR(INDEX('Both teabags AfterWet'!$D$1:$D$839,MATCH(H486,'Both teabags AfterWet'!$B$1:$B$839,0)),"")</f>
        <v>1.671</v>
      </c>
      <c r="O486" s="1">
        <v>1.4048</v>
      </c>
      <c r="P486" s="1"/>
      <c r="Q486" s="202">
        <v>2.7363184079606433</v>
      </c>
      <c r="R486" s="202"/>
      <c r="S486">
        <f t="shared" si="43"/>
        <v>1.366360199004969</v>
      </c>
      <c r="U486" s="111">
        <f t="shared" si="44"/>
        <v>0.37751243781094801</v>
      </c>
      <c r="V486" s="111">
        <f t="shared" si="45"/>
        <v>0.55200000000000005</v>
      </c>
    </row>
    <row r="487" spans="1:22">
      <c r="A487" s="1">
        <v>177</v>
      </c>
      <c r="B487" s="1"/>
      <c r="C487">
        <f>COUNTIF('WetLitterbags placem_collection'!$K$3:$K$222, E487)</f>
        <v>0</v>
      </c>
      <c r="D487" t="str">
        <f t="shared" si="42"/>
        <v>Exclude</v>
      </c>
      <c r="E487" s="1"/>
      <c r="F487">
        <f>COUNTIF('WetLitterbags placem_collection'!$M$3:$M$222, H487)</f>
        <v>0</v>
      </c>
      <c r="G487" t="str">
        <f t="shared" si="46"/>
        <v>Exclude</v>
      </c>
      <c r="H487" s="1" t="s">
        <v>671</v>
      </c>
      <c r="I487">
        <f>IFERROR(INDEX('Green_rooibos initial weight'!$C$5:$C$1749,MATCH(H487, 'Green_rooibos initial weight'!$A$5:$A$1749,0)),"")</f>
        <v>2.1240000000000001</v>
      </c>
      <c r="K487">
        <f t="shared" si="47"/>
        <v>2.1240000000000001</v>
      </c>
      <c r="M487">
        <f>IFERROR(INDEX('Both teabags AfterWet'!$D$1:$D$839,MATCH(H487,'Both teabags AfterWet'!$B$1:$B$839,0)),"")</f>
        <v>1.677</v>
      </c>
      <c r="O487" s="1">
        <v>1.419</v>
      </c>
      <c r="P487" s="1"/>
      <c r="Q487" s="202">
        <v>2.3705853894531068</v>
      </c>
      <c r="R487" s="202"/>
      <c r="S487">
        <f t="shared" si="43"/>
        <v>1.3853613933236604</v>
      </c>
      <c r="U487" s="111">
        <f t="shared" si="44"/>
        <v>0.34775828939564013</v>
      </c>
      <c r="V487" s="111">
        <f t="shared" si="45"/>
        <v>0.55200000000000005</v>
      </c>
    </row>
    <row r="488" spans="1:22">
      <c r="A488" s="1">
        <v>178</v>
      </c>
      <c r="B488" s="1"/>
      <c r="C488">
        <f>COUNTIF('WetLitterbags placem_collection'!$K$3:$K$222, E488)</f>
        <v>0</v>
      </c>
      <c r="D488" t="str">
        <f t="shared" si="42"/>
        <v>Exclude</v>
      </c>
      <c r="E488" s="1" t="s">
        <v>1157</v>
      </c>
      <c r="F488">
        <f>COUNTIF('WetLitterbags placem_collection'!$M$3:$M$222, H488)</f>
        <v>0</v>
      </c>
      <c r="G488" t="str">
        <f t="shared" si="46"/>
        <v>Exclude</v>
      </c>
      <c r="I488">
        <f>IFERROR(INDEX('Green_rooibos initial weight'!$C$5:$C$1749,MATCH(E488, 'Green_rooibos initial weight'!$A$5:$A$1749,0)),"")</f>
        <v>2.036</v>
      </c>
      <c r="K488">
        <f t="shared" si="47"/>
        <v>2.036</v>
      </c>
      <c r="M488">
        <f>IFERROR(INDEX('Both teabags AfterWet'!$D$1:$D$839,MATCH(E488,'Both teabags AfterWet'!$B$1:$B$839,0)),"")</f>
        <v>0.60699999999999998</v>
      </c>
      <c r="O488" s="1">
        <v>0.3957</v>
      </c>
      <c r="P488" s="1"/>
      <c r="Q488" s="202">
        <v>8.1265206812653794</v>
      </c>
      <c r="R488" s="202"/>
      <c r="S488">
        <f t="shared" si="43"/>
        <v>0.3635433576642329</v>
      </c>
      <c r="U488" s="111">
        <f t="shared" si="44"/>
        <v>0.82144235871108406</v>
      </c>
      <c r="V488" s="111">
        <f t="shared" si="45"/>
        <v>0.55200000000000005</v>
      </c>
    </row>
    <row r="489" spans="1:22">
      <c r="A489" s="1">
        <v>178</v>
      </c>
      <c r="B489" s="1"/>
      <c r="C489">
        <f>COUNTIF('WetLitterbags placem_collection'!$K$3:$K$222, E489)</f>
        <v>0</v>
      </c>
      <c r="D489" t="str">
        <f t="shared" si="42"/>
        <v>Exclude</v>
      </c>
      <c r="E489" s="1"/>
      <c r="F489">
        <f>COUNTIF('WetLitterbags placem_collection'!$M$3:$M$222, H489)</f>
        <v>1</v>
      </c>
      <c r="G489" t="str">
        <f t="shared" si="46"/>
        <v>Open</v>
      </c>
      <c r="H489" s="1" t="s">
        <v>832</v>
      </c>
      <c r="I489">
        <f>IFERROR(INDEX('Green_rooibos initial weight'!$C$5:$C$1749,MATCH(H489, 'Green_rooibos initial weight'!$A$5:$A$1749,0)),"")</f>
        <v>2.1960000000000002</v>
      </c>
      <c r="K489">
        <f t="shared" si="47"/>
        <v>2.1960000000000002</v>
      </c>
      <c r="M489">
        <f>IFERROR(INDEX('Both teabags AfterWet'!$D$1:$D$839,MATCH(H489,'Both teabags AfterWet'!$B$1:$B$839,0)),"")</f>
        <v>1.6866000000000001</v>
      </c>
      <c r="O489">
        <v>1.4516</v>
      </c>
      <c r="Q489" s="202">
        <v>0.87633885102250153</v>
      </c>
      <c r="R489" s="202"/>
      <c r="S489">
        <f t="shared" si="43"/>
        <v>1.4388790652385575</v>
      </c>
      <c r="U489" s="111">
        <f t="shared" si="44"/>
        <v>0.34477273896240557</v>
      </c>
      <c r="V489" s="111">
        <f t="shared" si="45"/>
        <v>0.55200000000000005</v>
      </c>
    </row>
    <row r="490" spans="1:22">
      <c r="A490" s="1">
        <v>178</v>
      </c>
      <c r="B490" s="1"/>
      <c r="C490">
        <f>COUNTIF('WetLitterbags placem_collection'!$K$3:$K$222, E490)</f>
        <v>0</v>
      </c>
      <c r="D490" t="str">
        <f t="shared" si="42"/>
        <v>Exclude</v>
      </c>
      <c r="E490" s="1"/>
      <c r="F490">
        <f>COUNTIF('WetLitterbags placem_collection'!$M$3:$M$222, H490)</f>
        <v>0</v>
      </c>
      <c r="G490" t="str">
        <f t="shared" si="46"/>
        <v>Exclude</v>
      </c>
      <c r="H490" s="1" t="s">
        <v>653</v>
      </c>
      <c r="I490">
        <f>IFERROR(INDEX('Green_rooibos initial weight'!$C$5:$C$1749,MATCH(H490, 'Green_rooibos initial weight'!$A$5:$A$1749,0)),"")</f>
        <v>2.1589999999999998</v>
      </c>
      <c r="K490">
        <f t="shared" si="47"/>
        <v>2.1589999999999998</v>
      </c>
      <c r="M490">
        <f>IFERROR(INDEX('Both teabags AfterWet'!$D$1:$D$839,MATCH(H490,'Both teabags AfterWet'!$B$1:$B$839,0)),"")</f>
        <v>1.6446000000000001</v>
      </c>
      <c r="O490">
        <v>1.4132</v>
      </c>
      <c r="Q490" s="202">
        <v>2.0802377414560613</v>
      </c>
      <c r="R490" s="202"/>
      <c r="S490">
        <f t="shared" si="43"/>
        <v>1.3838020802377429</v>
      </c>
      <c r="U490" s="111">
        <f t="shared" si="44"/>
        <v>0.35905415459113343</v>
      </c>
      <c r="V490" s="111">
        <f t="shared" si="45"/>
        <v>0.55200000000000005</v>
      </c>
    </row>
    <row r="491" spans="1:22">
      <c r="A491">
        <v>179</v>
      </c>
      <c r="C491">
        <f>COUNTIF('WetLitterbags placem_collection'!$K$3:$K$222, E491)</f>
        <v>0</v>
      </c>
      <c r="D491" t="str">
        <f t="shared" si="42"/>
        <v>Exclude</v>
      </c>
      <c r="E491" t="s">
        <v>1224</v>
      </c>
      <c r="F491">
        <f>COUNTIF('WetLitterbags placem_collection'!$M$3:$M$222, H491)</f>
        <v>0</v>
      </c>
      <c r="G491" t="str">
        <f t="shared" si="46"/>
        <v>Exclude</v>
      </c>
      <c r="I491">
        <f>IFERROR(INDEX('Green_rooibos initial weight'!$C$5:$C$1749,MATCH(E491, 'Green_rooibos initial weight'!$A$5:$A$1749,0)),"")</f>
        <v>2.15</v>
      </c>
      <c r="K491">
        <f t="shared" si="47"/>
        <v>2.15</v>
      </c>
      <c r="M491">
        <f>IFERROR(INDEX('Both teabags AfterWet'!$D$1:$D$839,MATCH(E491,'Both teabags AfterWet'!$B$1:$B$839,0)),"")</f>
        <v>0.60060000000000002</v>
      </c>
      <c r="O491">
        <v>0.4194</v>
      </c>
      <c r="Q491" s="202">
        <v>8.7676570871892565</v>
      </c>
      <c r="R491" s="202"/>
      <c r="S491">
        <f t="shared" si="43"/>
        <v>0.38262844617632824</v>
      </c>
      <c r="U491" s="111">
        <f t="shared" si="44"/>
        <v>0.82203328084821936</v>
      </c>
      <c r="V491" s="111">
        <f t="shared" si="45"/>
        <v>0.55200000000000005</v>
      </c>
    </row>
    <row r="492" spans="1:22">
      <c r="A492" s="199">
        <v>179</v>
      </c>
      <c r="B492" s="199"/>
      <c r="C492">
        <f>COUNTIF('WetLitterbags placem_collection'!$K$3:$K$222, E492)</f>
        <v>0</v>
      </c>
      <c r="D492" t="str">
        <f t="shared" si="42"/>
        <v>Exclude</v>
      </c>
      <c r="E492" s="199"/>
      <c r="F492">
        <f>COUNTIF('WetLitterbags placem_collection'!$M$3:$M$222, H492)</f>
        <v>0</v>
      </c>
      <c r="G492" t="str">
        <f t="shared" si="46"/>
        <v>Exclude</v>
      </c>
      <c r="H492" t="s">
        <v>868</v>
      </c>
      <c r="I492">
        <f>IFERROR(INDEX('Green_rooibos initial weight'!$C$5:$C$1749,MATCH(H492, 'Green_rooibos initial weight'!$A$5:$A$1749,0)),"")</f>
        <v>2.2090000000000001</v>
      </c>
      <c r="K492">
        <f t="shared" si="47"/>
        <v>2.2090000000000001</v>
      </c>
      <c r="M492">
        <f>IFERROR(INDEX('Both teabags AfterWet'!$D$1:$D$839,MATCH(H492,'Both teabags AfterWet'!$B$1:$B$839,0)),"")</f>
        <v>1.655</v>
      </c>
      <c r="O492">
        <v>1.4451000000000001</v>
      </c>
      <c r="Q492" s="202">
        <v>1.9912578921804642</v>
      </c>
      <c r="R492" s="202"/>
      <c r="S492">
        <f t="shared" si="43"/>
        <v>1.4163243322001002</v>
      </c>
      <c r="U492" s="111">
        <f t="shared" si="44"/>
        <v>0.35883914341326384</v>
      </c>
      <c r="V492" s="111">
        <f t="shared" si="45"/>
        <v>0.55200000000000005</v>
      </c>
    </row>
    <row r="493" spans="1:22">
      <c r="A493" s="199">
        <v>179</v>
      </c>
      <c r="B493" s="199"/>
      <c r="C493">
        <f>COUNTIF('WetLitterbags placem_collection'!$K$3:$K$222, E493)</f>
        <v>0</v>
      </c>
      <c r="D493" t="str">
        <f t="shared" si="42"/>
        <v>Exclude</v>
      </c>
      <c r="E493" s="199"/>
      <c r="F493">
        <f>COUNTIF('WetLitterbags placem_collection'!$M$3:$M$222, H493)</f>
        <v>1</v>
      </c>
      <c r="G493" t="str">
        <f t="shared" si="46"/>
        <v>Open</v>
      </c>
      <c r="H493" t="s">
        <v>1109</v>
      </c>
      <c r="I493">
        <f>IFERROR(INDEX('Green_rooibos initial weight'!$C$5:$C$1749,MATCH(H493, 'Green_rooibos initial weight'!$A$5:$A$1749,0)),"")</f>
        <v>2.2290000000000001</v>
      </c>
      <c r="K493">
        <f t="shared" si="47"/>
        <v>2.2290000000000001</v>
      </c>
      <c r="M493">
        <f>IFERROR(INDEX('Both teabags AfterWet'!$D$1:$D$839,MATCH(H493,'Both teabags AfterWet'!$B$1:$B$839,0)),"")</f>
        <v>1.6146</v>
      </c>
      <c r="O493">
        <v>1.4331</v>
      </c>
      <c r="Q493" s="202">
        <v>1.8482490272371503</v>
      </c>
      <c r="R493" s="202"/>
      <c r="S493">
        <f t="shared" si="43"/>
        <v>1.4066127431906645</v>
      </c>
      <c r="U493" s="111">
        <f t="shared" si="44"/>
        <v>0.36894897120203474</v>
      </c>
      <c r="V493" s="111">
        <f t="shared" si="45"/>
        <v>0.55200000000000005</v>
      </c>
    </row>
    <row r="494" spans="1:22">
      <c r="A494" s="199">
        <v>180</v>
      </c>
      <c r="B494" s="199"/>
      <c r="C494">
        <f>COUNTIF('WetLitterbags placem_collection'!$K$3:$K$222, E494)</f>
        <v>0</v>
      </c>
      <c r="D494" t="str">
        <f t="shared" si="42"/>
        <v>Exclude</v>
      </c>
      <c r="E494" t="s">
        <v>1267</v>
      </c>
      <c r="F494">
        <f>COUNTIF('WetLitterbags placem_collection'!$M$3:$M$222, H494)</f>
        <v>0</v>
      </c>
      <c r="G494" t="str">
        <f t="shared" si="46"/>
        <v>Exclude</v>
      </c>
      <c r="I494">
        <f>IFERROR(INDEX('Green_rooibos initial weight'!$C$5:$C$1749,MATCH(E494, 'Green_rooibos initial weight'!$A$5:$A$1749,0)),"")</f>
        <v>1.976</v>
      </c>
      <c r="K494">
        <f t="shared" si="47"/>
        <v>1.976</v>
      </c>
      <c r="M494">
        <f>IFERROR(INDEX('Both teabags AfterWet'!$D$1:$D$839,MATCH(E494,'Both teabags AfterWet'!$B$1:$B$839,0)),"")</f>
        <v>0.627</v>
      </c>
      <c r="O494" s="1">
        <v>0.4501</v>
      </c>
      <c r="P494" s="1"/>
      <c r="Q494" s="202">
        <v>8.7719298245612158</v>
      </c>
      <c r="R494" s="202"/>
      <c r="S494">
        <f t="shared" si="43"/>
        <v>0.41061754385964999</v>
      </c>
      <c r="U494" s="111">
        <f t="shared" si="44"/>
        <v>0.79219759926131073</v>
      </c>
      <c r="V494" s="111">
        <f t="shared" si="45"/>
        <v>0.55200000000000005</v>
      </c>
    </row>
    <row r="495" spans="1:22">
      <c r="A495">
        <v>180</v>
      </c>
      <c r="C495">
        <f>COUNTIF('WetLitterbags placem_collection'!$K$3:$K$222, E495)</f>
        <v>0</v>
      </c>
      <c r="D495" t="str">
        <f t="shared" si="42"/>
        <v>Exclude</v>
      </c>
      <c r="F495">
        <f>COUNTIF('WetLitterbags placem_collection'!$M$3:$M$222, H495)</f>
        <v>1</v>
      </c>
      <c r="G495" t="str">
        <f t="shared" si="46"/>
        <v>Open</v>
      </c>
      <c r="H495" t="s">
        <v>873</v>
      </c>
      <c r="I495">
        <f>IFERROR(INDEX('Green_rooibos initial weight'!$C$5:$C$1749,MATCH(H495, 'Green_rooibos initial weight'!$A$5:$A$1749,0)),"")</f>
        <v>2.1709999999999998</v>
      </c>
      <c r="K495">
        <f t="shared" si="47"/>
        <v>2.1709999999999998</v>
      </c>
      <c r="M495">
        <f>IFERROR(INDEX('Both teabags AfterWet'!$D$1:$D$839,MATCH(H495,'Both teabags AfterWet'!$B$1:$B$839,0)),"")</f>
        <v>1.6403000000000001</v>
      </c>
      <c r="O495" s="1">
        <v>1.4306000000000001</v>
      </c>
      <c r="P495" s="1"/>
      <c r="Q495" s="202">
        <v>2.0588235294118782</v>
      </c>
      <c r="R495" s="202"/>
      <c r="S495">
        <f t="shared" si="43"/>
        <v>1.4011464705882337</v>
      </c>
      <c r="U495" s="111">
        <f t="shared" si="44"/>
        <v>0.3546077979787039</v>
      </c>
      <c r="V495" s="111">
        <f t="shared" si="45"/>
        <v>0.55200000000000005</v>
      </c>
    </row>
    <row r="496" spans="1:22">
      <c r="A496" s="199">
        <v>180</v>
      </c>
      <c r="B496" s="199"/>
      <c r="C496">
        <f>COUNTIF('WetLitterbags placem_collection'!$K$3:$K$222, E496)</f>
        <v>0</v>
      </c>
      <c r="D496" t="str">
        <f t="shared" si="42"/>
        <v>Exclude</v>
      </c>
      <c r="E496" s="199"/>
      <c r="F496">
        <f>COUNTIF('WetLitterbags placem_collection'!$M$3:$M$222, H496)</f>
        <v>0</v>
      </c>
      <c r="G496" t="str">
        <f t="shared" si="46"/>
        <v>Exclude</v>
      </c>
      <c r="H496" t="s">
        <v>840</v>
      </c>
      <c r="I496">
        <f>IFERROR(INDEX('Green_rooibos initial weight'!$C$5:$C$1749,MATCH(H496, 'Green_rooibos initial weight'!$A$5:$A$1749,0)),"")</f>
        <v>2.2530000000000001</v>
      </c>
      <c r="K496">
        <f t="shared" si="47"/>
        <v>2.2530000000000001</v>
      </c>
      <c r="M496">
        <f>IFERROR(INDEX('Both teabags AfterWet'!$D$1:$D$839,MATCH(H496,'Both teabags AfterWet'!$B$1:$B$839,0)),"")</f>
        <v>1.6709000000000001</v>
      </c>
      <c r="O496">
        <v>1.4709000000000001</v>
      </c>
      <c r="Q496" s="202">
        <v>1.9038076152294727</v>
      </c>
      <c r="R496" s="202"/>
      <c r="S496">
        <f t="shared" si="43"/>
        <v>1.4428968937875897</v>
      </c>
      <c r="U496" s="111">
        <f t="shared" si="44"/>
        <v>0.3595664031124769</v>
      </c>
      <c r="V496" s="111">
        <f t="shared" si="45"/>
        <v>0.55200000000000005</v>
      </c>
    </row>
    <row r="497" spans="1:22">
      <c r="A497" s="199">
        <v>181</v>
      </c>
      <c r="B497" s="199"/>
      <c r="C497">
        <f>COUNTIF('WetLitterbags placem_collection'!$K$3:$K$222, E497)</f>
        <v>0</v>
      </c>
      <c r="D497" t="str">
        <f t="shared" si="42"/>
        <v>Exclude</v>
      </c>
      <c r="E497" t="s">
        <v>1499</v>
      </c>
      <c r="F497">
        <f>COUNTIF('WetLitterbags placem_collection'!$M$3:$M$222, H497)</f>
        <v>0</v>
      </c>
      <c r="G497" t="str">
        <f t="shared" si="46"/>
        <v>Exclude</v>
      </c>
      <c r="I497">
        <f>IFERROR(INDEX('Green_rooibos initial weight'!$C$5:$C$1749,MATCH(E497, 'Green_rooibos initial weight'!$A$5:$A$1749,0)),"")</f>
        <v>2.1160000000000001</v>
      </c>
      <c r="K497">
        <f t="shared" si="47"/>
        <v>2.1160000000000001</v>
      </c>
      <c r="M497">
        <f>IFERROR(INDEX('Both teabags AfterWet'!$D$1:$D$839,MATCH(E497,'Both teabags AfterWet'!$B$1:$B$839,0)),"")</f>
        <v>0.61199999999999999</v>
      </c>
      <c r="O497">
        <v>0.42820000000000003</v>
      </c>
      <c r="Q497" s="202">
        <v>8.5532746823073538</v>
      </c>
      <c r="R497" s="202"/>
      <c r="S497">
        <f t="shared" si="43"/>
        <v>0.39157487781035993</v>
      </c>
      <c r="U497" s="111">
        <f t="shared" si="44"/>
        <v>0.81494570991948967</v>
      </c>
      <c r="V497" s="111">
        <f t="shared" si="45"/>
        <v>0.55200000000000005</v>
      </c>
    </row>
    <row r="498" spans="1:22">
      <c r="A498">
        <v>181</v>
      </c>
      <c r="C498">
        <f>COUNTIF('WetLitterbags placem_collection'!$K$3:$K$222, E498)</f>
        <v>0</v>
      </c>
      <c r="D498" t="str">
        <f t="shared" si="42"/>
        <v>Exclude</v>
      </c>
      <c r="F498">
        <f>COUNTIF('WetLitterbags placem_collection'!$M$3:$M$222, H498)</f>
        <v>0</v>
      </c>
      <c r="G498" t="str">
        <f t="shared" si="46"/>
        <v>Exclude</v>
      </c>
      <c r="H498" t="s">
        <v>850</v>
      </c>
      <c r="I498">
        <f>IFERROR(INDEX('Green_rooibos initial weight'!$C$5:$C$1749,MATCH(H498, 'Green_rooibos initial weight'!$A$5:$A$1749,0)),"")</f>
        <v>2.2320000000000002</v>
      </c>
      <c r="K498">
        <f t="shared" si="47"/>
        <v>2.2320000000000002</v>
      </c>
      <c r="M498">
        <f>IFERROR(INDEX('Both teabags AfterWet'!$D$1:$D$839,MATCH(H498,'Both teabags AfterWet'!$B$1:$B$839,0)),"")</f>
        <v>1.6970000000000001</v>
      </c>
      <c r="O498">
        <v>1.4736</v>
      </c>
      <c r="Q498" s="202">
        <v>2.1348859776812832</v>
      </c>
      <c r="R498" s="202"/>
      <c r="S498">
        <f t="shared" si="43"/>
        <v>1.4421403202328886</v>
      </c>
      <c r="U498" s="111">
        <f t="shared" si="44"/>
        <v>0.35387978484189586</v>
      </c>
      <c r="V498" s="111">
        <f t="shared" si="45"/>
        <v>0.55200000000000005</v>
      </c>
    </row>
    <row r="499" spans="1:22">
      <c r="A499" s="199">
        <v>181</v>
      </c>
      <c r="B499" s="199"/>
      <c r="C499">
        <f>COUNTIF('WetLitterbags placem_collection'!$K$3:$K$222, E499)</f>
        <v>0</v>
      </c>
      <c r="D499" t="str">
        <f t="shared" si="42"/>
        <v>Exclude</v>
      </c>
      <c r="E499" s="199"/>
      <c r="F499">
        <f>COUNTIF('WetLitterbags placem_collection'!$M$3:$M$222, H499)</f>
        <v>1</v>
      </c>
      <c r="G499" t="str">
        <f t="shared" si="46"/>
        <v>Open</v>
      </c>
      <c r="H499" t="s">
        <v>554</v>
      </c>
      <c r="I499">
        <f>IFERROR(INDEX('Green_rooibos initial weight'!$C$5:$C$1749,MATCH(H499, 'Green_rooibos initial weight'!$A$5:$A$1749,0)),"")</f>
        <v>2.2250000000000001</v>
      </c>
      <c r="K499">
        <f t="shared" si="47"/>
        <v>2.2250000000000001</v>
      </c>
      <c r="M499">
        <f>IFERROR(INDEX('Both teabags AfterWet'!$D$1:$D$839,MATCH(H499,'Both teabags AfterWet'!$B$1:$B$839,0)),"")</f>
        <v>1.5119</v>
      </c>
      <c r="O499">
        <v>1.2970999999999999</v>
      </c>
      <c r="Q499" s="202">
        <v>1.9743336623894387</v>
      </c>
      <c r="R499" s="202"/>
      <c r="S499">
        <f t="shared" si="43"/>
        <v>1.2714909180651466</v>
      </c>
      <c r="U499" s="111">
        <f t="shared" si="44"/>
        <v>0.42854340761117005</v>
      </c>
      <c r="V499" s="111">
        <f t="shared" si="45"/>
        <v>0.55200000000000005</v>
      </c>
    </row>
    <row r="500" spans="1:22">
      <c r="A500" s="199">
        <v>182</v>
      </c>
      <c r="B500" s="199"/>
      <c r="C500">
        <f>COUNTIF('WetLitterbags placem_collection'!$K$3:$K$222, E500)</f>
        <v>0</v>
      </c>
      <c r="D500" t="str">
        <f t="shared" si="42"/>
        <v>Exclude</v>
      </c>
      <c r="E500" t="s">
        <v>1232</v>
      </c>
      <c r="F500">
        <f>COUNTIF('WetLitterbags placem_collection'!$M$3:$M$222, H500)</f>
        <v>0</v>
      </c>
      <c r="G500" t="str">
        <f t="shared" si="46"/>
        <v>Exclude</v>
      </c>
      <c r="I500">
        <f>IFERROR(INDEX('Green_rooibos initial weight'!$C$5:$C$1749,MATCH(E500, 'Green_rooibos initial weight'!$A$5:$A$1749,0)),"")</f>
        <v>2.0099999999999998</v>
      </c>
      <c r="K500">
        <f t="shared" si="47"/>
        <v>2.0099999999999998</v>
      </c>
      <c r="M500">
        <f>IFERROR(INDEX('Both teabags AfterWet'!$D$1:$D$839,MATCH(E500,'Both teabags AfterWet'!$B$1:$B$839,0)),"")</f>
        <v>0.60450000000000004</v>
      </c>
      <c r="O500">
        <v>0.42420000000000002</v>
      </c>
      <c r="Q500" s="202">
        <v>10.028790786949029</v>
      </c>
      <c r="R500" s="202"/>
      <c r="S500">
        <f t="shared" si="43"/>
        <v>0.38165786948176222</v>
      </c>
      <c r="U500" s="111">
        <f t="shared" si="44"/>
        <v>0.81012046294439688</v>
      </c>
      <c r="V500" s="111">
        <f t="shared" si="45"/>
        <v>0.55200000000000005</v>
      </c>
    </row>
    <row r="501" spans="1:22">
      <c r="A501" s="199">
        <v>182</v>
      </c>
      <c r="B501" s="199"/>
      <c r="C501">
        <f>COUNTIF('WetLitterbags placem_collection'!$K$3:$K$222, E501)</f>
        <v>0</v>
      </c>
      <c r="D501" t="str">
        <f t="shared" si="42"/>
        <v>Exclude</v>
      </c>
      <c r="E501" s="199"/>
      <c r="F501">
        <f>COUNTIF('WetLitterbags placem_collection'!$M$3:$M$222, H501)</f>
        <v>1</v>
      </c>
      <c r="G501" t="str">
        <f t="shared" si="46"/>
        <v>Open</v>
      </c>
      <c r="H501" t="s">
        <v>697</v>
      </c>
      <c r="I501">
        <f>IFERROR(INDEX('Green_rooibos initial weight'!$C$5:$C$1749,MATCH(H501, 'Green_rooibos initial weight'!$A$5:$A$1749,0)),"")</f>
        <v>2.2149999999999999</v>
      </c>
      <c r="K501">
        <f t="shared" si="47"/>
        <v>2.2149999999999999</v>
      </c>
      <c r="M501">
        <f>IFERROR(INDEX('Both teabags AfterWet'!$D$1:$D$839,MATCH(H501,'Both teabags AfterWet'!$B$1:$B$839,0)),"")</f>
        <v>1.7522</v>
      </c>
      <c r="O501">
        <v>1.5347999999999999</v>
      </c>
      <c r="Q501" s="202">
        <v>2.2682445759369214</v>
      </c>
      <c r="R501" s="202"/>
      <c r="S501">
        <f t="shared" si="43"/>
        <v>1.4999869822485201</v>
      </c>
      <c r="U501" s="111">
        <f t="shared" si="44"/>
        <v>0.32280497415416698</v>
      </c>
      <c r="V501" s="111">
        <f t="shared" si="45"/>
        <v>0.55200000000000005</v>
      </c>
    </row>
    <row r="502" spans="1:22">
      <c r="A502" s="199">
        <v>182</v>
      </c>
      <c r="B502" s="199"/>
      <c r="C502">
        <f>COUNTIF('WetLitterbags placem_collection'!$K$3:$K$222, E502)</f>
        <v>0</v>
      </c>
      <c r="D502" t="str">
        <f t="shared" si="42"/>
        <v>Exclude</v>
      </c>
      <c r="E502" s="199"/>
      <c r="F502">
        <f>COUNTIF('WetLitterbags placem_collection'!$M$3:$M$222, H502)</f>
        <v>0</v>
      </c>
      <c r="G502" t="str">
        <f t="shared" si="46"/>
        <v>Exclude</v>
      </c>
      <c r="H502" t="s">
        <v>604</v>
      </c>
      <c r="I502">
        <f>IFERROR(INDEX('Green_rooibos initial weight'!$C$5:$C$1749,MATCH(H502, 'Green_rooibos initial weight'!$A$5:$A$1749,0)),"")</f>
        <v>2.145</v>
      </c>
      <c r="K502">
        <f t="shared" si="47"/>
        <v>2.145</v>
      </c>
      <c r="M502">
        <f>IFERROR(INDEX('Both teabags AfterWet'!$D$1:$D$839,MATCH(H502,'Both teabags AfterWet'!$B$1:$B$839,0)),"")</f>
        <v>1.7152000000000001</v>
      </c>
      <c r="O502">
        <v>1.5063</v>
      </c>
      <c r="Q502" s="202">
        <v>2.0958083832334542</v>
      </c>
      <c r="R502" s="202"/>
      <c r="S502">
        <f t="shared" si="43"/>
        <v>1.4747308383233544</v>
      </c>
      <c r="U502" s="111">
        <f t="shared" si="44"/>
        <v>0.31247979565344786</v>
      </c>
      <c r="V502" s="111">
        <f t="shared" si="45"/>
        <v>0.55200000000000005</v>
      </c>
    </row>
    <row r="503" spans="1:22">
      <c r="A503">
        <v>183</v>
      </c>
      <c r="C503">
        <f>COUNTIF('WetLitterbags placem_collection'!$K$3:$K$222, E503)</f>
        <v>0</v>
      </c>
      <c r="D503" t="str">
        <f t="shared" si="42"/>
        <v>Exclude</v>
      </c>
      <c r="E503" s="1" t="s">
        <v>1154</v>
      </c>
      <c r="F503">
        <f>COUNTIF('WetLitterbags placem_collection'!$M$3:$M$222, H503)</f>
        <v>0</v>
      </c>
      <c r="G503" t="str">
        <f t="shared" si="46"/>
        <v>Exclude</v>
      </c>
      <c r="I503">
        <f>IFERROR(INDEX('Green_rooibos initial weight'!$C$5:$C$1749,MATCH(E503, 'Green_rooibos initial weight'!$A$5:$A$1749,0)),"")</f>
        <v>1.982</v>
      </c>
      <c r="K503">
        <f t="shared" si="47"/>
        <v>1.982</v>
      </c>
      <c r="M503">
        <f>IFERROR(INDEX('Both teabags AfterWet'!$D$1:$D$839,MATCH(E503,'Both teabags AfterWet'!$B$1:$B$839,0)),"")</f>
        <v>0.61</v>
      </c>
      <c r="O503" s="1">
        <v>0.4118</v>
      </c>
      <c r="P503" s="1"/>
      <c r="Q503" s="202">
        <v>9.3827160493825037</v>
      </c>
      <c r="R503" s="202"/>
      <c r="S503">
        <f t="shared" si="43"/>
        <v>0.37316197530864287</v>
      </c>
      <c r="U503" s="111">
        <f t="shared" si="44"/>
        <v>0.8117245331439743</v>
      </c>
      <c r="V503" s="111">
        <f t="shared" si="45"/>
        <v>0.55200000000000005</v>
      </c>
    </row>
    <row r="504" spans="1:22">
      <c r="A504">
        <v>183</v>
      </c>
      <c r="C504">
        <f>COUNTIF('WetLitterbags placem_collection'!$K$3:$K$222, E504)</f>
        <v>0</v>
      </c>
      <c r="D504" t="str">
        <f t="shared" si="42"/>
        <v>Exclude</v>
      </c>
      <c r="F504">
        <f>COUNTIF('WetLitterbags placem_collection'!$M$3:$M$222, H504)</f>
        <v>0</v>
      </c>
      <c r="G504" t="str">
        <f t="shared" si="46"/>
        <v>Exclude</v>
      </c>
      <c r="H504" s="1" t="s">
        <v>851</v>
      </c>
      <c r="I504">
        <f>IFERROR(INDEX('Green_rooibos initial weight'!$C$5:$C$1749,MATCH(H504, 'Green_rooibos initial weight'!$A$5:$A$1749,0)),"")</f>
        <v>2.153</v>
      </c>
      <c r="K504">
        <f t="shared" si="47"/>
        <v>2.153</v>
      </c>
      <c r="M504">
        <f>IFERROR(INDEX('Both teabags AfterWet'!$D$1:$D$839,MATCH(H504,'Both teabags AfterWet'!$B$1:$B$839,0)),"")</f>
        <v>1.7310000000000001</v>
      </c>
      <c r="O504" s="1">
        <v>1.4666999999999999</v>
      </c>
      <c r="P504" s="1"/>
      <c r="Q504" s="202">
        <v>2.639442231076139</v>
      </c>
      <c r="R504" s="202"/>
      <c r="S504">
        <f t="shared" si="43"/>
        <v>1.4279873007968062</v>
      </c>
      <c r="U504" s="111">
        <f t="shared" si="44"/>
        <v>0.33674533172466037</v>
      </c>
      <c r="V504" s="111">
        <f t="shared" si="45"/>
        <v>0.55200000000000005</v>
      </c>
    </row>
    <row r="505" spans="1:22">
      <c r="A505" s="199">
        <v>184</v>
      </c>
      <c r="B505" s="199"/>
      <c r="C505">
        <f>COUNTIF('WetLitterbags placem_collection'!$K$3:$K$222, E505)</f>
        <v>0</v>
      </c>
      <c r="D505" t="str">
        <f t="shared" si="42"/>
        <v>Exclude</v>
      </c>
      <c r="E505" t="s">
        <v>1713</v>
      </c>
      <c r="F505">
        <f>COUNTIF('WetLitterbags placem_collection'!$M$3:$M$222, H505)</f>
        <v>0</v>
      </c>
      <c r="G505" t="str">
        <f t="shared" si="46"/>
        <v>Exclude</v>
      </c>
      <c r="I505">
        <f>IFERROR(INDEX('Green_rooibos initial weight'!$C$5:$C$1749,MATCH(E505, 'Green_rooibos initial weight'!$A$5:$A$1749,0)),"")</f>
        <v>1.8680000000000001</v>
      </c>
      <c r="K505">
        <f t="shared" si="47"/>
        <v>1.8680000000000001</v>
      </c>
      <c r="M505">
        <f>IFERROR(INDEX('Both teabags AfterWet'!$D$1:$D$839,MATCH(E505,'Both teabags AfterWet'!$B$1:$B$839,0)),"")</f>
        <v>0.63060000000000005</v>
      </c>
      <c r="O505">
        <v>0.46029999999999999</v>
      </c>
      <c r="Q505" s="202">
        <v>10.824230387289536</v>
      </c>
      <c r="R505" s="202"/>
      <c r="S505">
        <f t="shared" si="43"/>
        <v>0.41047606752730625</v>
      </c>
      <c r="U505" s="111">
        <f t="shared" si="44"/>
        <v>0.78025906449287674</v>
      </c>
      <c r="V505" s="111">
        <f t="shared" si="45"/>
        <v>0.55200000000000005</v>
      </c>
    </row>
    <row r="506" spans="1:22">
      <c r="A506" s="1">
        <v>184</v>
      </c>
      <c r="B506" s="1"/>
      <c r="C506">
        <f>COUNTIF('WetLitterbags placem_collection'!$K$3:$K$222, E506)</f>
        <v>0</v>
      </c>
      <c r="D506" t="str">
        <f t="shared" si="42"/>
        <v>Exclude</v>
      </c>
      <c r="E506" s="1"/>
      <c r="F506">
        <f>COUNTIF('WetLitterbags placem_collection'!$M$3:$M$222, H506)</f>
        <v>1</v>
      </c>
      <c r="G506" t="str">
        <f t="shared" si="46"/>
        <v>Open</v>
      </c>
      <c r="H506" t="s">
        <v>600</v>
      </c>
      <c r="I506">
        <f>IFERROR(INDEX('Green_rooibos initial weight'!$C$5:$C$1749,MATCH(H506, 'Green_rooibos initial weight'!$A$5:$A$1749,0)),"")</f>
        <v>2.226</v>
      </c>
      <c r="K506">
        <f t="shared" si="47"/>
        <v>2.226</v>
      </c>
      <c r="M506">
        <f>IFERROR(INDEX('Both teabags AfterWet'!$D$1:$D$839,MATCH(H506,'Both teabags AfterWet'!$B$1:$B$839,0)),"")</f>
        <v>1.7278</v>
      </c>
      <c r="O506">
        <v>1.5148999999999999</v>
      </c>
      <c r="Q506" s="202">
        <v>2.6018654884636851</v>
      </c>
      <c r="R506" s="202"/>
      <c r="S506">
        <f t="shared" si="43"/>
        <v>1.4754843397152635</v>
      </c>
      <c r="U506" s="111">
        <f t="shared" si="44"/>
        <v>0.33715887703716818</v>
      </c>
      <c r="V506" s="111">
        <f t="shared" si="45"/>
        <v>0.55200000000000005</v>
      </c>
    </row>
    <row r="507" spans="1:22">
      <c r="A507" s="199">
        <v>184</v>
      </c>
      <c r="B507" s="199"/>
      <c r="C507">
        <f>COUNTIF('WetLitterbags placem_collection'!$K$3:$K$222, E507)</f>
        <v>0</v>
      </c>
      <c r="D507" t="str">
        <f t="shared" si="42"/>
        <v>Exclude</v>
      </c>
      <c r="E507" s="199"/>
      <c r="F507">
        <f>COUNTIF('WetLitterbags placem_collection'!$M$3:$M$222, H507)</f>
        <v>0</v>
      </c>
      <c r="G507" t="str">
        <f t="shared" si="46"/>
        <v>Exclude</v>
      </c>
      <c r="H507" t="s">
        <v>586</v>
      </c>
      <c r="I507">
        <f>IFERROR(INDEX('Green_rooibos initial weight'!$C$5:$C$1749,MATCH(H507, 'Green_rooibos initial weight'!$A$5:$A$1749,0)),"")</f>
        <v>2.1789999999999998</v>
      </c>
      <c r="K507">
        <f t="shared" si="47"/>
        <v>2.1789999999999998</v>
      </c>
      <c r="M507">
        <f>IFERROR(INDEX('Both teabags AfterWet'!$D$1:$D$839,MATCH(H507,'Both teabags AfterWet'!$B$1:$B$839,0)),"")</f>
        <v>1.7096</v>
      </c>
      <c r="O507">
        <v>1.5008999999999999</v>
      </c>
      <c r="Q507" s="202">
        <v>2.750491159135366</v>
      </c>
      <c r="R507" s="202"/>
      <c r="S507">
        <f t="shared" si="43"/>
        <v>1.4596178781925373</v>
      </c>
      <c r="U507" s="111">
        <f t="shared" si="44"/>
        <v>0.33014324084784885</v>
      </c>
      <c r="V507" s="111">
        <f t="shared" si="45"/>
        <v>0.55200000000000005</v>
      </c>
    </row>
    <row r="508" spans="1:22">
      <c r="A508" s="199">
        <v>185</v>
      </c>
      <c r="B508" s="199"/>
      <c r="C508">
        <f>COUNTIF('WetLitterbags placem_collection'!$K$3:$K$222, E508)</f>
        <v>0</v>
      </c>
      <c r="D508" t="str">
        <f t="shared" si="42"/>
        <v>Exclude</v>
      </c>
      <c r="E508" t="s">
        <v>1486</v>
      </c>
      <c r="F508">
        <f>COUNTIF('WetLitterbags placem_collection'!$M$3:$M$222, H508)</f>
        <v>0</v>
      </c>
      <c r="G508" t="str">
        <f t="shared" si="46"/>
        <v>Exclude</v>
      </c>
      <c r="I508">
        <f>IFERROR(INDEX('Green_rooibos initial weight'!$C$5:$C$1749,MATCH(E508, 'Green_rooibos initial weight'!$A$5:$A$1749,0)),"")</f>
        <v>1.95</v>
      </c>
      <c r="K508">
        <f t="shared" si="47"/>
        <v>1.95</v>
      </c>
      <c r="M508">
        <f>IFERROR(INDEX('Both teabags AfterWet'!$D$1:$D$839,MATCH(E508,'Both teabags AfterWet'!$B$1:$B$839,0)),"")</f>
        <v>0.626</v>
      </c>
      <c r="O508">
        <v>0.44240000000000002</v>
      </c>
      <c r="Q508" s="202">
        <v>8.4325396825389731</v>
      </c>
      <c r="R508" s="202"/>
      <c r="S508">
        <f t="shared" si="43"/>
        <v>0.40509444444444759</v>
      </c>
      <c r="U508" s="111">
        <f t="shared" si="44"/>
        <v>0.79225925925925766</v>
      </c>
      <c r="V508" s="111">
        <f t="shared" si="45"/>
        <v>0.55200000000000005</v>
      </c>
    </row>
    <row r="509" spans="1:22">
      <c r="A509" s="1">
        <v>185</v>
      </c>
      <c r="B509" s="1"/>
      <c r="C509">
        <f>COUNTIF('WetLitterbags placem_collection'!$K$3:$K$222, E509)</f>
        <v>0</v>
      </c>
      <c r="D509" t="str">
        <f t="shared" si="42"/>
        <v>Exclude</v>
      </c>
      <c r="E509" s="1"/>
      <c r="F509">
        <f>COUNTIF('WetLitterbags placem_collection'!$M$3:$M$222, H509)</f>
        <v>1</v>
      </c>
      <c r="G509" t="str">
        <f t="shared" si="46"/>
        <v>Open</v>
      </c>
      <c r="H509" s="200" t="s">
        <v>1090</v>
      </c>
      <c r="I509">
        <f>IFERROR(INDEX('Green_rooibos initial weight'!$C$5:$C$1749,MATCH(H509, 'Green_rooibos initial weight'!$A$5:$A$1749,0)),"")</f>
        <v>2.3149999999999999</v>
      </c>
      <c r="K509">
        <f t="shared" si="47"/>
        <v>2.3149999999999999</v>
      </c>
      <c r="M509">
        <f>IFERROR(INDEX('Both teabags AfterWet'!$D$1:$D$839,MATCH(H509,'Both teabags AfterWet'!$B$1:$B$839,0)),"")</f>
        <v>1.7762</v>
      </c>
      <c r="O509" s="1">
        <v>1.5618000000000001</v>
      </c>
      <c r="P509" s="1"/>
      <c r="Q509" s="202">
        <v>2.0874751491048897</v>
      </c>
      <c r="R509" s="202"/>
      <c r="S509">
        <f t="shared" si="43"/>
        <v>1.52919781312128</v>
      </c>
      <c r="U509" s="111">
        <f t="shared" si="44"/>
        <v>0.33943938958044062</v>
      </c>
      <c r="V509" s="111">
        <f t="shared" si="45"/>
        <v>0.55200000000000005</v>
      </c>
    </row>
    <row r="510" spans="1:22">
      <c r="A510">
        <v>185</v>
      </c>
      <c r="C510">
        <f>COUNTIF('WetLitterbags placem_collection'!$K$3:$K$222, E510)</f>
        <v>0</v>
      </c>
      <c r="D510" t="str">
        <f t="shared" si="42"/>
        <v>Exclude</v>
      </c>
      <c r="F510">
        <f>COUNTIF('WetLitterbags placem_collection'!$M$3:$M$222, H510)</f>
        <v>0</v>
      </c>
      <c r="G510" t="str">
        <f t="shared" si="46"/>
        <v>Exclude</v>
      </c>
      <c r="H510" t="s">
        <v>602</v>
      </c>
      <c r="I510">
        <f>IFERROR(INDEX('Green_rooibos initial weight'!$C$5:$C$1749,MATCH(H510, 'Green_rooibos initial weight'!$A$5:$A$1749,0)),"")</f>
        <v>2.16</v>
      </c>
      <c r="K510">
        <f t="shared" si="47"/>
        <v>2.16</v>
      </c>
      <c r="M510">
        <f>IFERROR(INDEX('Both teabags AfterWet'!$D$1:$D$839,MATCH(H510,'Both teabags AfterWet'!$B$1:$B$839,0)),"")</f>
        <v>1.7513000000000001</v>
      </c>
      <c r="O510">
        <v>1.538</v>
      </c>
      <c r="Q510" s="202">
        <v>1.5944195316393635</v>
      </c>
      <c r="R510" s="202"/>
      <c r="S510">
        <f t="shared" si="43"/>
        <v>1.5134778276033867</v>
      </c>
      <c r="U510" s="111">
        <f t="shared" si="44"/>
        <v>0.29931582055398764</v>
      </c>
      <c r="V510" s="111">
        <f t="shared" si="45"/>
        <v>0.55200000000000005</v>
      </c>
    </row>
    <row r="511" spans="1:22">
      <c r="A511" s="1">
        <v>186</v>
      </c>
      <c r="B511" s="1"/>
      <c r="C511">
        <f>COUNTIF('WetLitterbags placem_collection'!$K$3:$K$222, E511)</f>
        <v>0</v>
      </c>
      <c r="D511" t="str">
        <f t="shared" si="42"/>
        <v>Exclude</v>
      </c>
      <c r="E511" s="200" t="s">
        <v>1442</v>
      </c>
      <c r="F511">
        <f>COUNTIF('WetLitterbags placem_collection'!$M$3:$M$222, H511)</f>
        <v>0</v>
      </c>
      <c r="G511" t="str">
        <f t="shared" si="46"/>
        <v>Exclude</v>
      </c>
      <c r="I511">
        <f>IFERROR(INDEX('Green_rooibos initial weight'!$C$5:$C$1749,MATCH(E511, 'Green_rooibos initial weight'!$A$5:$A$1749,0)),"")</f>
        <v>2.0259999999999998</v>
      </c>
      <c r="K511">
        <f t="shared" si="47"/>
        <v>2.0259999999999998</v>
      </c>
      <c r="M511" t="str">
        <f>IFERROR(INDEX('Both teabags AfterWet'!$D$1:$D$839,MATCH(E511,'Both teabags AfterWet'!$B$1:$B$839,0)),"")</f>
        <v/>
      </c>
      <c r="O511" s="1">
        <v>0.4279</v>
      </c>
      <c r="P511" s="1"/>
      <c r="Q511" s="202">
        <v>9.0274314214466642</v>
      </c>
      <c r="R511" s="202"/>
      <c r="S511">
        <f t="shared" si="43"/>
        <v>0.38927162094762974</v>
      </c>
      <c r="U511" s="111">
        <f t="shared" si="44"/>
        <v>0.80786198373759632</v>
      </c>
      <c r="V511" s="111">
        <f t="shared" si="45"/>
        <v>0.55200000000000005</v>
      </c>
    </row>
    <row r="512" spans="1:22">
      <c r="A512" s="1">
        <v>186</v>
      </c>
      <c r="B512" s="1"/>
      <c r="C512">
        <f>COUNTIF('WetLitterbags placem_collection'!$K$3:$K$222, E512)</f>
        <v>0</v>
      </c>
      <c r="D512" t="str">
        <f t="shared" si="42"/>
        <v>Exclude</v>
      </c>
      <c r="E512" s="1"/>
      <c r="F512">
        <f>COUNTIF('WetLitterbags placem_collection'!$M$3:$M$222, H512)</f>
        <v>0</v>
      </c>
      <c r="G512" t="str">
        <f t="shared" si="46"/>
        <v>Exclude</v>
      </c>
      <c r="H512" s="200" t="s">
        <v>955</v>
      </c>
      <c r="I512">
        <f>IFERROR(INDEX('Green_rooibos initial weight'!$C$5:$C$1749,MATCH(H512, 'Green_rooibos initial weight'!$A$5:$A$1749,0)),"")</f>
        <v>2.2530000000000001</v>
      </c>
      <c r="K512">
        <f t="shared" si="47"/>
        <v>2.2530000000000001</v>
      </c>
      <c r="M512">
        <f>IFERROR(INDEX('Both teabags AfterWet'!$D$1:$D$839,MATCH(H512,'Both teabags AfterWet'!$B$1:$B$839,0)),"")</f>
        <v>1.7809999999999999</v>
      </c>
      <c r="O512" s="1">
        <v>1.5461</v>
      </c>
      <c r="P512" s="1"/>
      <c r="Q512" s="202">
        <v>2.2783556215947218</v>
      </c>
      <c r="R512" s="202"/>
      <c r="S512">
        <f t="shared" si="43"/>
        <v>1.510874343734524</v>
      </c>
      <c r="U512" s="111">
        <f t="shared" si="44"/>
        <v>0.32939443243030453</v>
      </c>
      <c r="V512" s="111">
        <f t="shared" si="45"/>
        <v>0.55200000000000005</v>
      </c>
    </row>
    <row r="513" spans="1:22">
      <c r="A513" s="1">
        <v>186</v>
      </c>
      <c r="B513" s="1"/>
      <c r="C513">
        <f>COUNTIF('WetLitterbags placem_collection'!$K$3:$K$222, E513)</f>
        <v>0</v>
      </c>
      <c r="D513" t="str">
        <f t="shared" si="42"/>
        <v>Exclude</v>
      </c>
      <c r="E513" s="1"/>
      <c r="F513">
        <f>COUNTIF('WetLitterbags placem_collection'!$M$3:$M$222, H513)</f>
        <v>1</v>
      </c>
      <c r="G513" t="str">
        <f t="shared" si="46"/>
        <v>Open</v>
      </c>
      <c r="H513" s="200" t="s">
        <v>584</v>
      </c>
      <c r="I513">
        <f>IFERROR(INDEX('Green_rooibos initial weight'!$C$5:$C$1749,MATCH(H513, 'Green_rooibos initial weight'!$A$5:$A$1749,0)),"")</f>
        <v>2.2229999999999999</v>
      </c>
      <c r="K513">
        <f t="shared" si="47"/>
        <v>2.2229999999999999</v>
      </c>
      <c r="M513">
        <f>IFERROR(INDEX('Both teabags AfterWet'!$D$1:$D$839,MATCH(H513,'Both teabags AfterWet'!$B$1:$B$839,0)),"")</f>
        <v>1.7509999999999999</v>
      </c>
      <c r="O513" s="1">
        <v>1.514</v>
      </c>
      <c r="P513" s="1"/>
      <c r="Q513" s="202">
        <v>2.1547502448572287</v>
      </c>
      <c r="R513" s="202"/>
      <c r="S513">
        <f t="shared" si="43"/>
        <v>1.4813770812928615</v>
      </c>
      <c r="U513" s="111">
        <f t="shared" si="44"/>
        <v>0.33361354867617565</v>
      </c>
      <c r="V513" s="111">
        <f t="shared" si="45"/>
        <v>0.55200000000000005</v>
      </c>
    </row>
    <row r="514" spans="1:22">
      <c r="A514">
        <v>187</v>
      </c>
      <c r="C514">
        <f>COUNTIF('WetLitterbags placem_collection'!$K$3:$K$222, E514)</f>
        <v>0</v>
      </c>
      <c r="D514" t="str">
        <f t="shared" si="42"/>
        <v>Exclude</v>
      </c>
      <c r="E514" t="s">
        <v>1685</v>
      </c>
      <c r="F514">
        <f>COUNTIF('WetLitterbags placem_collection'!$M$3:$M$222, H514)</f>
        <v>0</v>
      </c>
      <c r="G514" t="str">
        <f t="shared" si="46"/>
        <v>Exclude</v>
      </c>
      <c r="I514">
        <f>IFERROR(INDEX('Green_rooibos initial weight'!$C$5:$C$1749,MATCH(E514, 'Green_rooibos initial weight'!$A$5:$A$1749,0)),"")</f>
        <v>1.954</v>
      </c>
      <c r="K514">
        <f t="shared" si="47"/>
        <v>1.954</v>
      </c>
      <c r="M514">
        <f>IFERROR(INDEX('Both teabags AfterWet'!$D$1:$D$839,MATCH(E514,'Both teabags AfterWet'!$B$1:$B$839,0)),"")</f>
        <v>0.6714</v>
      </c>
      <c r="O514">
        <v>0.46639999999999998</v>
      </c>
      <c r="Q514" s="202">
        <v>8.8162456661709641</v>
      </c>
      <c r="R514" s="202"/>
      <c r="S514">
        <f t="shared" si="43"/>
        <v>0.42528103021297858</v>
      </c>
      <c r="U514" s="111">
        <f t="shared" si="44"/>
        <v>0.78235361811004167</v>
      </c>
      <c r="V514" s="111">
        <f t="shared" si="45"/>
        <v>0.55200000000000005</v>
      </c>
    </row>
    <row r="515" spans="1:22">
      <c r="A515" s="199">
        <v>187</v>
      </c>
      <c r="B515" s="199"/>
      <c r="C515">
        <f>COUNTIF('WetLitterbags placem_collection'!$K$3:$K$222, E515)</f>
        <v>0</v>
      </c>
      <c r="D515" t="str">
        <f t="shared" si="42"/>
        <v>Exclude</v>
      </c>
      <c r="E515" s="199"/>
      <c r="F515">
        <f>COUNTIF('WetLitterbags placem_collection'!$M$3:$M$222, H515)</f>
        <v>1</v>
      </c>
      <c r="G515" t="str">
        <f t="shared" si="46"/>
        <v>Open</v>
      </c>
      <c r="H515" t="s">
        <v>714</v>
      </c>
      <c r="I515">
        <f>IFERROR(INDEX('Green_rooibos initial weight'!$C$5:$C$1749,MATCH(H515, 'Green_rooibos initial weight'!$A$5:$A$1749,0)),"")</f>
        <v>2.1760000000000002</v>
      </c>
      <c r="K515">
        <f t="shared" si="47"/>
        <v>2.1760000000000002</v>
      </c>
      <c r="M515">
        <f>IFERROR(INDEX('Both teabags AfterWet'!$D$1:$D$839,MATCH(H515,'Both teabags AfterWet'!$B$1:$B$839,0)),"")</f>
        <v>1.6979</v>
      </c>
      <c r="O515">
        <v>1.4764999999999999</v>
      </c>
      <c r="Q515" s="202">
        <v>1.9455252918283636</v>
      </c>
      <c r="R515" s="202"/>
      <c r="S515">
        <f t="shared" si="43"/>
        <v>1.4477743190661541</v>
      </c>
      <c r="U515" s="111">
        <f t="shared" si="44"/>
        <v>0.33466253719386307</v>
      </c>
      <c r="V515" s="111">
        <f t="shared" si="45"/>
        <v>0.55200000000000005</v>
      </c>
    </row>
    <row r="516" spans="1:22">
      <c r="A516" s="199">
        <v>187</v>
      </c>
      <c r="B516" s="199"/>
      <c r="C516">
        <f>COUNTIF('WetLitterbags placem_collection'!$K$3:$K$222, E516)</f>
        <v>0</v>
      </c>
      <c r="D516" t="str">
        <f t="shared" si="42"/>
        <v>Exclude</v>
      </c>
      <c r="E516" s="199"/>
      <c r="F516">
        <f>COUNTIF('WetLitterbags placem_collection'!$M$3:$M$222, H516)</f>
        <v>0</v>
      </c>
      <c r="G516" t="str">
        <f t="shared" si="46"/>
        <v>Exclude</v>
      </c>
      <c r="H516" t="s">
        <v>561</v>
      </c>
      <c r="I516">
        <f>IFERROR(INDEX('Green_rooibos initial weight'!$C$5:$C$1749,MATCH(H516, 'Green_rooibos initial weight'!$A$5:$A$1749,0)),"")</f>
        <v>2.0870000000000002</v>
      </c>
      <c r="K516">
        <f t="shared" si="47"/>
        <v>2.0870000000000002</v>
      </c>
      <c r="M516">
        <f>IFERROR(INDEX('Both teabags AfterWet'!$D$1:$D$839,MATCH(H516,'Both teabags AfterWet'!$B$1:$B$839,0)),"")</f>
        <v>1.6225000000000001</v>
      </c>
      <c r="O516">
        <v>1.4157999999999999</v>
      </c>
      <c r="Q516" s="202">
        <v>2.0914396887151829</v>
      </c>
      <c r="R516" s="202"/>
      <c r="S516">
        <f t="shared" si="43"/>
        <v>1.3861893968871704</v>
      </c>
      <c r="U516" s="111">
        <f t="shared" si="44"/>
        <v>0.33579808486479623</v>
      </c>
      <c r="V516" s="111">
        <f t="shared" si="45"/>
        <v>0.55200000000000005</v>
      </c>
    </row>
    <row r="517" spans="1:22">
      <c r="A517" s="199">
        <v>188</v>
      </c>
      <c r="B517" s="199"/>
      <c r="C517">
        <f>COUNTIF('WetLitterbags placem_collection'!$K$3:$K$222, E517)</f>
        <v>0</v>
      </c>
      <c r="D517" t="str">
        <f t="shared" si="42"/>
        <v>Exclude</v>
      </c>
      <c r="E517" t="s">
        <v>1675</v>
      </c>
      <c r="F517">
        <f>COUNTIF('WetLitterbags placem_collection'!$M$3:$M$222, H517)</f>
        <v>0</v>
      </c>
      <c r="G517" t="str">
        <f t="shared" si="46"/>
        <v>Exclude</v>
      </c>
      <c r="I517">
        <f>IFERROR(INDEX('Green_rooibos initial weight'!$C$5:$C$1749,MATCH(E517, 'Green_rooibos initial weight'!$A$5:$A$1749,0)),"")</f>
        <v>1.9810000000000001</v>
      </c>
      <c r="K517">
        <f t="shared" si="47"/>
        <v>1.9810000000000001</v>
      </c>
      <c r="M517">
        <f>IFERROR(INDEX('Both teabags AfterWet'!$D$1:$D$839,MATCH(E517,'Both teabags AfterWet'!$B$1:$B$839,0)),"")</f>
        <v>0.55700000000000005</v>
      </c>
      <c r="O517">
        <v>0.37780000000000002</v>
      </c>
      <c r="Q517" s="202">
        <v>8.3130772970344644</v>
      </c>
      <c r="R517" s="202"/>
      <c r="S517">
        <f t="shared" si="43"/>
        <v>0.34639319397180379</v>
      </c>
      <c r="U517" s="111">
        <f t="shared" si="44"/>
        <v>0.82514225443119449</v>
      </c>
      <c r="V517" s="111">
        <f t="shared" si="45"/>
        <v>0.55200000000000005</v>
      </c>
    </row>
    <row r="518" spans="1:22">
      <c r="A518" s="199">
        <v>188</v>
      </c>
      <c r="B518" s="199"/>
      <c r="C518">
        <f>COUNTIF('WetLitterbags placem_collection'!$K$3:$K$222, E518)</f>
        <v>0</v>
      </c>
      <c r="D518" t="str">
        <f t="shared" si="42"/>
        <v>Exclude</v>
      </c>
      <c r="E518" s="199"/>
      <c r="F518">
        <f>COUNTIF('WetLitterbags placem_collection'!$M$3:$M$222, H518)</f>
        <v>0</v>
      </c>
      <c r="G518" t="str">
        <f t="shared" si="46"/>
        <v>Exclude</v>
      </c>
      <c r="H518" t="s">
        <v>919</v>
      </c>
      <c r="I518">
        <f>IFERROR(INDEX('Green_rooibos initial weight'!$C$5:$C$1749,MATCH(H518, 'Green_rooibos initial weight'!$A$5:$A$1749,0)),"")</f>
        <v>2.194</v>
      </c>
      <c r="K518">
        <f t="shared" si="47"/>
        <v>2.194</v>
      </c>
      <c r="M518">
        <f>IFERROR(INDEX('Both teabags AfterWet'!$D$1:$D$839,MATCH(H518,'Both teabags AfterWet'!$B$1:$B$839,0)),"")</f>
        <v>1.5732999999999999</v>
      </c>
      <c r="O518">
        <v>1.397</v>
      </c>
      <c r="Q518" s="202">
        <v>3.2535885167466505</v>
      </c>
      <c r="R518" s="202"/>
      <c r="S518">
        <f t="shared" si="43"/>
        <v>1.3515473684210493</v>
      </c>
      <c r="U518" s="111">
        <f t="shared" si="44"/>
        <v>0.38398023317180985</v>
      </c>
      <c r="V518" s="111">
        <f t="shared" si="45"/>
        <v>0.55200000000000005</v>
      </c>
    </row>
    <row r="519" spans="1:22">
      <c r="A519" s="1">
        <v>189</v>
      </c>
      <c r="B519" s="1"/>
      <c r="C519">
        <f>COUNTIF('WetLitterbags placem_collection'!$K$3:$K$222, E519)</f>
        <v>0</v>
      </c>
      <c r="D519" t="str">
        <f t="shared" si="42"/>
        <v>Exclude</v>
      </c>
      <c r="E519" s="1" t="s">
        <v>1513</v>
      </c>
      <c r="F519">
        <f>COUNTIF('WetLitterbags placem_collection'!$M$3:$M$222, H519)</f>
        <v>0</v>
      </c>
      <c r="G519" t="str">
        <f t="shared" si="46"/>
        <v>Exclude</v>
      </c>
      <c r="I519">
        <f>IFERROR(INDEX('Green_rooibos initial weight'!$C$5:$C$1749,MATCH(E519, 'Green_rooibos initial weight'!$A$5:$A$1749,0)),"")</f>
        <v>1.9630000000000001</v>
      </c>
      <c r="K519">
        <f t="shared" si="47"/>
        <v>1.9630000000000001</v>
      </c>
      <c r="M519">
        <f>IFERROR(INDEX('Both teabags AfterWet'!$D$1:$D$839,MATCH(E519,'Both teabags AfterWet'!$B$1:$B$839,0)),"")</f>
        <v>0.72030000000000005</v>
      </c>
      <c r="O519" s="201">
        <v>0.50870000000000004</v>
      </c>
      <c r="P519" s="201"/>
      <c r="Q519" s="202">
        <v>9.0167865707433048</v>
      </c>
      <c r="R519" s="202"/>
      <c r="S519">
        <f t="shared" si="43"/>
        <v>0.46283160671462886</v>
      </c>
      <c r="U519" s="111">
        <f t="shared" si="44"/>
        <v>0.7642223093659557</v>
      </c>
      <c r="V519" s="111">
        <f t="shared" si="45"/>
        <v>0.55200000000000005</v>
      </c>
    </row>
    <row r="520" spans="1:22">
      <c r="A520" s="1">
        <v>189</v>
      </c>
      <c r="B520" s="1"/>
      <c r="C520">
        <f>COUNTIF('WetLitterbags placem_collection'!$K$3:$K$222, E520)</f>
        <v>0</v>
      </c>
      <c r="D520" t="str">
        <f t="shared" si="42"/>
        <v>Exclude</v>
      </c>
      <c r="E520" s="1"/>
      <c r="F520">
        <f>COUNTIF('WetLitterbags placem_collection'!$M$3:$M$222, H520)</f>
        <v>0</v>
      </c>
      <c r="G520" t="str">
        <f t="shared" si="46"/>
        <v>Exclude</v>
      </c>
      <c r="H520" s="1" t="s">
        <v>925</v>
      </c>
      <c r="I520">
        <f>IFERROR(INDEX('Green_rooibos initial weight'!$C$5:$C$1749,MATCH(H520, 'Green_rooibos initial weight'!$A$5:$A$1749,0)),"")</f>
        <v>2.1880000000000002</v>
      </c>
      <c r="K520">
        <f t="shared" si="47"/>
        <v>2.1880000000000002</v>
      </c>
      <c r="M520">
        <f>IFERROR(INDEX('Both teabags AfterWet'!$D$1:$D$839,MATCH(H520,'Both teabags AfterWet'!$B$1:$B$839,0)),"")</f>
        <v>1.6973</v>
      </c>
      <c r="O520" s="201">
        <v>1.4669000000000001</v>
      </c>
      <c r="P520" s="201"/>
      <c r="Q520" s="202">
        <v>2.7254707631314172</v>
      </c>
      <c r="R520" s="202"/>
      <c r="S520">
        <f t="shared" si="43"/>
        <v>1.4269200693756254</v>
      </c>
      <c r="U520" s="111">
        <f t="shared" si="44"/>
        <v>0.34784274708609442</v>
      </c>
      <c r="V520" s="111">
        <f t="shared" si="45"/>
        <v>0.55200000000000005</v>
      </c>
    </row>
    <row r="521" spans="1:22">
      <c r="A521" s="1">
        <v>189</v>
      </c>
      <c r="B521" s="1"/>
      <c r="C521">
        <f>COUNTIF('WetLitterbags placem_collection'!$K$3:$K$222, E521)</f>
        <v>0</v>
      </c>
      <c r="D521" t="str">
        <f t="shared" si="42"/>
        <v>Exclude</v>
      </c>
      <c r="E521" s="1"/>
      <c r="F521">
        <f>COUNTIF('WetLitterbags placem_collection'!$M$3:$M$222, H521)</f>
        <v>1</v>
      </c>
      <c r="G521" t="str">
        <f t="shared" si="46"/>
        <v>Open</v>
      </c>
      <c r="H521" s="1" t="s">
        <v>787</v>
      </c>
      <c r="I521">
        <f>IFERROR(INDEX('Green_rooibos initial weight'!$C$5:$C$1749,MATCH(H521, 'Green_rooibos initial weight'!$A$5:$A$1749,0)),"")</f>
        <v>2.286</v>
      </c>
      <c r="K521">
        <f t="shared" si="47"/>
        <v>2.286</v>
      </c>
      <c r="M521">
        <f>IFERROR(INDEX('Both teabags AfterWet'!$D$1:$D$839,MATCH(H521,'Both teabags AfterWet'!$B$1:$B$839,0)),"")</f>
        <v>1.7630999999999999</v>
      </c>
      <c r="O521" s="201">
        <v>1.5351999999999999</v>
      </c>
      <c r="P521" s="201"/>
      <c r="Q521" s="202">
        <v>2.4789291026277223</v>
      </c>
      <c r="R521" s="202"/>
      <c r="S521">
        <f t="shared" si="43"/>
        <v>1.4971434804164592</v>
      </c>
      <c r="U521" s="111">
        <f t="shared" si="44"/>
        <v>0.34508159211878431</v>
      </c>
      <c r="V521" s="111">
        <f t="shared" si="45"/>
        <v>0.55200000000000005</v>
      </c>
    </row>
    <row r="522" spans="1:22">
      <c r="A522" s="199">
        <v>190</v>
      </c>
      <c r="B522" s="199"/>
      <c r="C522">
        <f>COUNTIF('WetLitterbags placem_collection'!$K$3:$K$222, E522)</f>
        <v>0</v>
      </c>
      <c r="D522" t="str">
        <f t="shared" si="42"/>
        <v>Exclude</v>
      </c>
      <c r="E522" t="s">
        <v>1657</v>
      </c>
      <c r="F522">
        <f>COUNTIF('WetLitterbags placem_collection'!$M$3:$M$222, H522)</f>
        <v>0</v>
      </c>
      <c r="G522" t="str">
        <f t="shared" si="46"/>
        <v>Exclude</v>
      </c>
      <c r="I522">
        <f>IFERROR(INDEX('Green_rooibos initial weight'!$C$5:$C$1749,MATCH(E522, 'Green_rooibos initial weight'!$A$5:$A$1749,0)),"")</f>
        <v>2.0089999999999999</v>
      </c>
      <c r="K522">
        <f t="shared" si="47"/>
        <v>2.0089999999999999</v>
      </c>
      <c r="M522">
        <f>IFERROR(INDEX('Both teabags AfterWet'!$D$1:$D$839,MATCH(E522,'Both teabags AfterWet'!$B$1:$B$839,0)),"")</f>
        <v>0.62090000000000001</v>
      </c>
      <c r="O522">
        <v>0.4425</v>
      </c>
      <c r="Q522" s="202">
        <v>9.5497278574961424</v>
      </c>
      <c r="R522" s="202"/>
      <c r="S522">
        <f t="shared" si="43"/>
        <v>0.40024245423057958</v>
      </c>
      <c r="U522" s="111">
        <f t="shared" si="44"/>
        <v>0.80077528410623211</v>
      </c>
      <c r="V522" s="111">
        <f t="shared" si="45"/>
        <v>0.55200000000000005</v>
      </c>
    </row>
    <row r="523" spans="1:22">
      <c r="A523">
        <v>190</v>
      </c>
      <c r="C523">
        <f>COUNTIF('WetLitterbags placem_collection'!$K$3:$K$222, E523)</f>
        <v>0</v>
      </c>
      <c r="D523" t="str">
        <f t="shared" ref="D523:D586" si="48">IF(C523=1, "Open", "Exclude")</f>
        <v>Exclude</v>
      </c>
      <c r="F523">
        <f>COUNTIF('WetLitterbags placem_collection'!$M$3:$M$222, H523)</f>
        <v>1</v>
      </c>
      <c r="G523" t="str">
        <f t="shared" si="46"/>
        <v>Open</v>
      </c>
      <c r="H523" t="s">
        <v>977</v>
      </c>
      <c r="I523">
        <f>IFERROR(INDEX('Green_rooibos initial weight'!$C$5:$C$1749,MATCH(H523, 'Green_rooibos initial weight'!$A$5:$A$1749,0)),"")</f>
        <v>2.2040000000000002</v>
      </c>
      <c r="K523">
        <f t="shared" si="47"/>
        <v>2.2040000000000002</v>
      </c>
      <c r="M523">
        <f>IFERROR(INDEX('Both teabags AfterWet'!$D$1:$D$839,MATCH(H523,'Both teabags AfterWet'!$B$1:$B$839,0)),"")</f>
        <v>1.6649</v>
      </c>
      <c r="O523">
        <v>1.4583999999999999</v>
      </c>
      <c r="Q523" s="202">
        <v>2.591687041564656</v>
      </c>
      <c r="R523" s="202"/>
      <c r="S523">
        <f t="shared" ref="S523:S586" si="49">IFERROR(O523-(Q523/100)*O523,"")</f>
        <v>1.4206028361858209</v>
      </c>
      <c r="U523" s="111">
        <f t="shared" ref="U523:U586" si="50">1-(S523/I523)</f>
        <v>0.35544335926233173</v>
      </c>
      <c r="V523" s="111">
        <f t="shared" ref="V523:V586" si="51">$H$2*(1-Y523)</f>
        <v>0.55200000000000005</v>
      </c>
    </row>
    <row r="524" spans="1:22">
      <c r="A524" s="1">
        <v>190</v>
      </c>
      <c r="B524" s="1"/>
      <c r="C524">
        <f>COUNTIF('WetLitterbags placem_collection'!$K$3:$K$222, E524)</f>
        <v>0</v>
      </c>
      <c r="D524" t="str">
        <f t="shared" si="48"/>
        <v>Exclude</v>
      </c>
      <c r="E524" s="1"/>
      <c r="F524">
        <f>COUNTIF('WetLitterbags placem_collection'!$M$3:$M$222, H524)</f>
        <v>0</v>
      </c>
      <c r="G524" t="str">
        <f t="shared" ref="G524:G587" si="52">IF(F524=1, "Open", "Exclude")</f>
        <v>Exclude</v>
      </c>
      <c r="H524" s="200" t="s">
        <v>909</v>
      </c>
      <c r="I524">
        <f>IFERROR(INDEX('Green_rooibos initial weight'!$C$5:$C$1749,MATCH(H524, 'Green_rooibos initial weight'!$A$5:$A$1749,0)),"")</f>
        <v>2.2440000000000002</v>
      </c>
      <c r="K524">
        <f t="shared" si="47"/>
        <v>2.2440000000000002</v>
      </c>
      <c r="M524">
        <f>IFERROR(INDEX('Both teabags AfterWet'!$D$1:$D$839,MATCH(H524,'Both teabags AfterWet'!$B$1:$B$839,0)),"")</f>
        <v>1.7355</v>
      </c>
      <c r="O524" s="1">
        <v>1.5285</v>
      </c>
      <c r="P524" s="1"/>
      <c r="Q524" s="202">
        <v>2.2167487684728533</v>
      </c>
      <c r="R524" s="202"/>
      <c r="S524">
        <f t="shared" si="49"/>
        <v>1.4946169950738923</v>
      </c>
      <c r="U524" s="111">
        <f t="shared" si="50"/>
        <v>0.33394964568899632</v>
      </c>
      <c r="V524" s="111">
        <f t="shared" si="51"/>
        <v>0.55200000000000005</v>
      </c>
    </row>
    <row r="525" spans="1:22">
      <c r="A525" s="1">
        <v>191</v>
      </c>
      <c r="B525" s="1"/>
      <c r="C525">
        <f>COUNTIF('WetLitterbags placem_collection'!$K$3:$K$222, E525)</f>
        <v>0</v>
      </c>
      <c r="D525" t="str">
        <f t="shared" si="48"/>
        <v>Exclude</v>
      </c>
      <c r="E525" t="s">
        <v>1633</v>
      </c>
      <c r="F525">
        <f>COUNTIF('WetLitterbags placem_collection'!$M$3:$M$222, H525)</f>
        <v>0</v>
      </c>
      <c r="G525" t="str">
        <f t="shared" si="52"/>
        <v>Exclude</v>
      </c>
      <c r="I525">
        <f>IFERROR(INDEX('Green_rooibos initial weight'!$C$5:$C$1749,MATCH(E525, 'Green_rooibos initial weight'!$A$5:$A$1749,0)),"")</f>
        <v>2.0209999999999999</v>
      </c>
      <c r="K525">
        <f t="shared" si="47"/>
        <v>2.0209999999999999</v>
      </c>
      <c r="M525">
        <f>IFERROR(INDEX('Both teabags AfterWet'!$D$1:$D$839,MATCH(E525,'Both teabags AfterWet'!$B$1:$B$839,0)),"")</f>
        <v>0.62309999999999999</v>
      </c>
      <c r="O525">
        <v>0.44040000000000001</v>
      </c>
      <c r="Q525" s="202">
        <v>9.0547263681590628</v>
      </c>
      <c r="R525" s="202"/>
      <c r="S525">
        <f t="shared" si="49"/>
        <v>0.40052298507462747</v>
      </c>
      <c r="U525" s="111">
        <f t="shared" si="50"/>
        <v>0.80181940372358862</v>
      </c>
      <c r="V525" s="111">
        <f t="shared" si="51"/>
        <v>0.55200000000000005</v>
      </c>
    </row>
    <row r="526" spans="1:22">
      <c r="A526" s="199">
        <v>191</v>
      </c>
      <c r="B526" s="199"/>
      <c r="C526">
        <f>COUNTIF('WetLitterbags placem_collection'!$K$3:$K$222, E526)</f>
        <v>0</v>
      </c>
      <c r="D526" t="str">
        <f t="shared" si="48"/>
        <v>Exclude</v>
      </c>
      <c r="E526" s="199"/>
      <c r="F526">
        <f>COUNTIF('WetLitterbags placem_collection'!$M$3:$M$222, H526)</f>
        <v>1</v>
      </c>
      <c r="G526" t="str">
        <f t="shared" si="52"/>
        <v>Open</v>
      </c>
      <c r="H526" t="s">
        <v>805</v>
      </c>
      <c r="I526">
        <f>IFERROR(INDEX('Green_rooibos initial weight'!$C$5:$C$1749,MATCH(H526, 'Green_rooibos initial weight'!$A$5:$A$1749,0)),"")</f>
        <v>2.11</v>
      </c>
      <c r="K526">
        <f t="shared" si="47"/>
        <v>2.11</v>
      </c>
      <c r="M526">
        <f>IFERROR(INDEX('Both teabags AfterWet'!$D$1:$D$839,MATCH(H526,'Both teabags AfterWet'!$B$1:$B$839,0)),"")</f>
        <v>1.671</v>
      </c>
      <c r="O526">
        <v>1.4473</v>
      </c>
      <c r="Q526" s="202">
        <v>1.9089574155652842</v>
      </c>
      <c r="R526" s="202"/>
      <c r="S526">
        <f t="shared" si="49"/>
        <v>1.4196716593245238</v>
      </c>
      <c r="U526" s="111">
        <f t="shared" si="50"/>
        <v>0.32716982970401709</v>
      </c>
      <c r="V526" s="111">
        <f t="shared" si="51"/>
        <v>0.55200000000000005</v>
      </c>
    </row>
    <row r="527" spans="1:22">
      <c r="A527" s="199">
        <v>191</v>
      </c>
      <c r="B527" s="199"/>
      <c r="C527">
        <f>COUNTIF('WetLitterbags placem_collection'!$K$3:$K$222, E527)</f>
        <v>0</v>
      </c>
      <c r="D527" t="str">
        <f t="shared" si="48"/>
        <v>Exclude</v>
      </c>
      <c r="E527" s="199"/>
      <c r="F527">
        <f>COUNTIF('WetLitterbags placem_collection'!$M$3:$M$222, H527)</f>
        <v>0</v>
      </c>
      <c r="G527" t="str">
        <f t="shared" si="52"/>
        <v>Exclude</v>
      </c>
      <c r="H527" t="s">
        <v>754</v>
      </c>
      <c r="I527">
        <f>IFERROR(INDEX('Green_rooibos initial weight'!$C$5:$C$1749,MATCH(H527, 'Green_rooibos initial weight'!$A$5:$A$1749,0)),"")</f>
        <v>2.1080000000000001</v>
      </c>
      <c r="K527">
        <f t="shared" ref="K527:K590" si="53">IFERROR(I527-(AG519+AG520+AG522),"")</f>
        <v>2.1080000000000001</v>
      </c>
      <c r="M527">
        <f>IFERROR(INDEX('Both teabags AfterWet'!$D$1:$D$839,MATCH(H527,'Both teabags AfterWet'!$B$1:$B$839,0)),"")</f>
        <v>1.6520999999999999</v>
      </c>
      <c r="O527">
        <v>1.4354</v>
      </c>
      <c r="Q527" s="202">
        <v>2.1414342629480405</v>
      </c>
      <c r="R527" s="202"/>
      <c r="S527">
        <f t="shared" si="49"/>
        <v>1.4046618525896439</v>
      </c>
      <c r="U527" s="111">
        <f t="shared" si="50"/>
        <v>0.33365187258555795</v>
      </c>
      <c r="V527" s="111">
        <f t="shared" si="51"/>
        <v>0.55200000000000005</v>
      </c>
    </row>
    <row r="528" spans="1:22">
      <c r="A528" s="1">
        <v>192</v>
      </c>
      <c r="B528" s="1"/>
      <c r="C528">
        <f>COUNTIF('WetLitterbags placem_collection'!$K$3:$K$222, E528)</f>
        <v>0</v>
      </c>
      <c r="D528" t="str">
        <f t="shared" si="48"/>
        <v>Exclude</v>
      </c>
      <c r="E528" s="200" t="s">
        <v>1753</v>
      </c>
      <c r="F528">
        <f>COUNTIF('WetLitterbags placem_collection'!$M$3:$M$222, H528)</f>
        <v>0</v>
      </c>
      <c r="G528" t="str">
        <f t="shared" si="52"/>
        <v>Exclude</v>
      </c>
      <c r="I528">
        <f>IFERROR(INDEX('Green_rooibos initial weight'!$C$5:$C$1749,MATCH(E528, 'Green_rooibos initial weight'!$A$5:$A$1749,0)),"")</f>
        <v>1.9419999999999999</v>
      </c>
      <c r="K528">
        <f t="shared" si="53"/>
        <v>1.9419999999999999</v>
      </c>
      <c r="M528">
        <f>IFERROR(INDEX('Both teabags AfterWet'!$D$1:$D$839,MATCH(E528,'Both teabags AfterWet'!$B$1:$B$839,0)),"")</f>
        <v>0.60899999999999999</v>
      </c>
      <c r="O528" s="1">
        <v>0.42030000000000001</v>
      </c>
      <c r="P528" s="1"/>
      <c r="Q528" s="202">
        <v>9.3406593406594496</v>
      </c>
      <c r="R528" s="202"/>
      <c r="S528">
        <f t="shared" si="49"/>
        <v>0.38104120879120834</v>
      </c>
      <c r="U528" s="111">
        <f t="shared" si="50"/>
        <v>0.80378928486549517</v>
      </c>
      <c r="V528" s="111">
        <f t="shared" si="51"/>
        <v>0.55200000000000005</v>
      </c>
    </row>
    <row r="529" spans="1:22">
      <c r="A529" s="1">
        <v>192</v>
      </c>
      <c r="B529" s="1"/>
      <c r="C529">
        <f>COUNTIF('WetLitterbags placem_collection'!$K$3:$K$222, E529)</f>
        <v>0</v>
      </c>
      <c r="D529" t="str">
        <f t="shared" si="48"/>
        <v>Exclude</v>
      </c>
      <c r="E529" s="1"/>
      <c r="F529">
        <f>COUNTIF('WetLitterbags placem_collection'!$M$3:$M$222, H529)</f>
        <v>1</v>
      </c>
      <c r="G529" t="str">
        <f t="shared" si="52"/>
        <v>Open</v>
      </c>
      <c r="H529" s="200" t="s">
        <v>878</v>
      </c>
      <c r="I529">
        <f>IFERROR(INDEX('Green_rooibos initial weight'!$C$5:$C$1749,MATCH(H529, 'Green_rooibos initial weight'!$A$5:$A$1749,0)),"")</f>
        <v>2.1850000000000001</v>
      </c>
      <c r="K529">
        <f t="shared" si="53"/>
        <v>2.1850000000000001</v>
      </c>
      <c r="M529">
        <f>IFERROR(INDEX('Both teabags AfterWet'!$D$1:$D$839,MATCH(H529,'Both teabags AfterWet'!$B$1:$B$839,0)),"")</f>
        <v>1.0369999999999999</v>
      </c>
      <c r="O529" s="1">
        <v>0.82550000000000001</v>
      </c>
      <c r="P529" s="1"/>
      <c r="Q529" s="202">
        <v>44.460570875664885</v>
      </c>
      <c r="R529" s="202"/>
      <c r="S529">
        <f t="shared" si="49"/>
        <v>0.4584779874213864</v>
      </c>
      <c r="U529" s="111">
        <f t="shared" si="50"/>
        <v>0.7901702574730497</v>
      </c>
      <c r="V529" s="111">
        <f t="shared" si="51"/>
        <v>0.55200000000000005</v>
      </c>
    </row>
    <row r="530" spans="1:22">
      <c r="A530" s="1">
        <v>192</v>
      </c>
      <c r="B530" s="1"/>
      <c r="C530">
        <f>COUNTIF('WetLitterbags placem_collection'!$K$3:$K$222, E530)</f>
        <v>0</v>
      </c>
      <c r="D530" t="str">
        <f t="shared" si="48"/>
        <v>Exclude</v>
      </c>
      <c r="E530" s="1"/>
      <c r="F530">
        <f>COUNTIF('WetLitterbags placem_collection'!$M$3:$M$222, H530)</f>
        <v>0</v>
      </c>
      <c r="G530" t="str">
        <f t="shared" si="52"/>
        <v>Exclude</v>
      </c>
      <c r="H530" s="200" t="s">
        <v>795</v>
      </c>
      <c r="I530">
        <f>IFERROR(INDEX('Green_rooibos initial weight'!$C$5:$C$1749,MATCH(H530, 'Green_rooibos initial weight'!$A$5:$A$1749,0)),"")</f>
        <v>2.2349999999999999</v>
      </c>
      <c r="K530">
        <f t="shared" si="53"/>
        <v>2.2349999999999999</v>
      </c>
      <c r="M530">
        <f>IFERROR(INDEX('Both teabags AfterWet'!$D$1:$D$839,MATCH(H530,'Both teabags AfterWet'!$B$1:$B$839,0)),"")</f>
        <v>1.6679999999999999</v>
      </c>
      <c r="O530" s="1">
        <v>1.4165000000000001</v>
      </c>
      <c r="P530" s="1"/>
      <c r="Q530" s="202">
        <v>2.8640776699025032</v>
      </c>
      <c r="R530" s="202"/>
      <c r="S530">
        <f t="shared" si="49"/>
        <v>1.3759303398058311</v>
      </c>
      <c r="U530" s="111">
        <f t="shared" si="50"/>
        <v>0.38437121261484064</v>
      </c>
      <c r="V530" s="111">
        <f t="shared" si="51"/>
        <v>0.55200000000000005</v>
      </c>
    </row>
    <row r="531" spans="1:22">
      <c r="A531" s="199">
        <v>193</v>
      </c>
      <c r="B531" s="199"/>
      <c r="C531">
        <f>COUNTIF('WetLitterbags placem_collection'!$K$3:$K$222, E531)</f>
        <v>0</v>
      </c>
      <c r="D531" t="str">
        <f t="shared" si="48"/>
        <v>Exclude</v>
      </c>
      <c r="E531" t="s">
        <v>1466</v>
      </c>
      <c r="F531">
        <f>COUNTIF('WetLitterbags placem_collection'!$M$3:$M$222, H531)</f>
        <v>0</v>
      </c>
      <c r="G531" t="str">
        <f t="shared" si="52"/>
        <v>Exclude</v>
      </c>
      <c r="I531">
        <f>IFERROR(INDEX('Green_rooibos initial weight'!$C$5:$C$1749,MATCH(E531, 'Green_rooibos initial weight'!$A$5:$A$1749,0)),"")</f>
        <v>2.1960000000000002</v>
      </c>
      <c r="K531">
        <f t="shared" si="53"/>
        <v>2.1960000000000002</v>
      </c>
      <c r="M531">
        <f>IFERROR(INDEX('Both teabags AfterWet'!$D$1:$D$839,MATCH(E531,'Both teabags AfterWet'!$B$1:$B$839,0)),"")</f>
        <v>0.63959999999999995</v>
      </c>
      <c r="O531">
        <v>0.45090000000000002</v>
      </c>
      <c r="Q531" s="202">
        <v>7.9232283464562308</v>
      </c>
      <c r="R531" s="202"/>
      <c r="S531">
        <f t="shared" si="49"/>
        <v>0.41517416338582885</v>
      </c>
      <c r="U531" s="111">
        <f t="shared" si="50"/>
        <v>0.81094072705563347</v>
      </c>
      <c r="V531" s="111">
        <f t="shared" si="51"/>
        <v>0.55200000000000005</v>
      </c>
    </row>
    <row r="532" spans="1:22">
      <c r="A532" s="199">
        <v>193</v>
      </c>
      <c r="B532" s="199"/>
      <c r="C532">
        <f>COUNTIF('WetLitterbags placem_collection'!$K$3:$K$222, E532)</f>
        <v>0</v>
      </c>
      <c r="D532" t="str">
        <f t="shared" si="48"/>
        <v>Exclude</v>
      </c>
      <c r="E532" s="199"/>
      <c r="F532">
        <f>COUNTIF('WetLitterbags placem_collection'!$M$3:$M$222, H532)</f>
        <v>1</v>
      </c>
      <c r="G532" t="str">
        <f t="shared" si="52"/>
        <v>Open</v>
      </c>
      <c r="H532" t="s">
        <v>1016</v>
      </c>
      <c r="I532">
        <f>IFERROR(INDEX('Green_rooibos initial weight'!$C$5:$C$1749,MATCH(H532, 'Green_rooibos initial weight'!$A$5:$A$1749,0)),"")</f>
        <v>2.2040000000000002</v>
      </c>
      <c r="K532">
        <f t="shared" si="53"/>
        <v>2.2040000000000002</v>
      </c>
      <c r="M532">
        <f>IFERROR(INDEX('Both teabags AfterWet'!$D$1:$D$839,MATCH(H532,'Both teabags AfterWet'!$B$1:$B$839,0)),"")</f>
        <v>1.2266999999999999</v>
      </c>
      <c r="O532">
        <v>1.0089999999999999</v>
      </c>
      <c r="Q532" s="202">
        <v>4.8379052369080275</v>
      </c>
      <c r="R532" s="202"/>
      <c r="S532">
        <f t="shared" si="49"/>
        <v>0.9601855361595979</v>
      </c>
      <c r="U532" s="111">
        <f t="shared" si="50"/>
        <v>0.5643441305990935</v>
      </c>
      <c r="V532" s="111">
        <f t="shared" si="51"/>
        <v>0.55200000000000005</v>
      </c>
    </row>
    <row r="533" spans="1:22">
      <c r="A533">
        <v>193</v>
      </c>
      <c r="C533">
        <f>COUNTIF('WetLitterbags placem_collection'!$K$3:$K$222, E533)</f>
        <v>0</v>
      </c>
      <c r="D533" t="str">
        <f t="shared" si="48"/>
        <v>Exclude</v>
      </c>
      <c r="F533">
        <f>COUNTIF('WetLitterbags placem_collection'!$M$3:$M$222, H533)</f>
        <v>0</v>
      </c>
      <c r="G533" t="str">
        <f t="shared" si="52"/>
        <v>Exclude</v>
      </c>
      <c r="H533" t="s">
        <v>777</v>
      </c>
      <c r="I533">
        <f>IFERROR(INDEX('Green_rooibos initial weight'!$C$5:$C$1749,MATCH(H533, 'Green_rooibos initial weight'!$A$5:$A$1749,0)),"")</f>
        <v>2.234</v>
      </c>
      <c r="K533">
        <f t="shared" si="53"/>
        <v>2.234</v>
      </c>
      <c r="M533">
        <f>IFERROR(INDEX('Both teabags AfterWet'!$D$1:$D$839,MATCH(H533,'Both teabags AfterWet'!$B$1:$B$839,0)),"")</f>
        <v>1.3913</v>
      </c>
      <c r="O533">
        <v>1.1823999999999999</v>
      </c>
      <c r="Q533" s="202">
        <v>3.461725987323931</v>
      </c>
      <c r="R533" s="202"/>
      <c r="S533">
        <f t="shared" si="49"/>
        <v>1.1414685519258818</v>
      </c>
      <c r="U533" s="111">
        <f t="shared" si="50"/>
        <v>0.48904720146558556</v>
      </c>
      <c r="V533" s="111">
        <f t="shared" si="51"/>
        <v>0.55200000000000005</v>
      </c>
    </row>
    <row r="534" spans="1:22">
      <c r="A534">
        <v>194</v>
      </c>
      <c r="C534">
        <f>COUNTIF('WetLitterbags placem_collection'!$K$3:$K$222, E534)</f>
        <v>0</v>
      </c>
      <c r="D534" t="str">
        <f t="shared" si="48"/>
        <v>Exclude</v>
      </c>
      <c r="E534" s="200" t="s">
        <v>1337</v>
      </c>
      <c r="F534">
        <f>COUNTIF('WetLitterbags placem_collection'!$M$3:$M$222, H534)</f>
        <v>0</v>
      </c>
      <c r="G534" t="str">
        <f t="shared" si="52"/>
        <v>Exclude</v>
      </c>
      <c r="I534">
        <f>IFERROR(INDEX('Green_rooibos initial weight'!$C$5:$C$1749,MATCH(E534, 'Green_rooibos initial weight'!$A$5:$A$1749,0)),"")</f>
        <v>2.1779999999999999</v>
      </c>
      <c r="K534">
        <f t="shared" si="53"/>
        <v>2.1779999999999999</v>
      </c>
      <c r="M534">
        <f>IFERROR(INDEX('Both teabags AfterWet'!$D$1:$D$839,MATCH(E534,'Both teabags AfterWet'!$B$1:$B$839,0)),"")</f>
        <v>0.63500000000000001</v>
      </c>
      <c r="O534" s="1">
        <v>0.42909999999999998</v>
      </c>
      <c r="P534" s="1"/>
      <c r="Q534" s="202">
        <v>8.6567164179103493</v>
      </c>
      <c r="R534" s="202"/>
      <c r="S534">
        <f t="shared" si="49"/>
        <v>0.39195402985074668</v>
      </c>
      <c r="U534" s="111">
        <f t="shared" si="50"/>
        <v>0.82003947206118144</v>
      </c>
      <c r="V534" s="111">
        <f t="shared" si="51"/>
        <v>0.55200000000000005</v>
      </c>
    </row>
    <row r="535" spans="1:22">
      <c r="A535">
        <v>194</v>
      </c>
      <c r="C535">
        <f>COUNTIF('WetLitterbags placem_collection'!$K$3:$K$222, E535)</f>
        <v>0</v>
      </c>
      <c r="D535" t="str">
        <f t="shared" si="48"/>
        <v>Exclude</v>
      </c>
      <c r="F535">
        <f>COUNTIF('WetLitterbags placem_collection'!$M$3:$M$222, H535)</f>
        <v>0</v>
      </c>
      <c r="G535" t="str">
        <f t="shared" si="52"/>
        <v>Exclude</v>
      </c>
      <c r="H535" s="200" t="s">
        <v>974</v>
      </c>
      <c r="I535">
        <f>IFERROR(INDEX('Green_rooibos initial weight'!$C$5:$C$1749,MATCH(H535, 'Green_rooibos initial weight'!$A$5:$A$1749,0)),"")</f>
        <v>2.177</v>
      </c>
      <c r="K535">
        <f t="shared" si="53"/>
        <v>2.177</v>
      </c>
      <c r="M535">
        <f>IFERROR(INDEX('Both teabags AfterWet'!$D$1:$D$839,MATCH(H535,'Both teabags AfterWet'!$B$1:$B$839,0)),"")</f>
        <v>1.4750000000000001</v>
      </c>
      <c r="O535" s="1">
        <v>1.2291000000000001</v>
      </c>
      <c r="P535" s="1"/>
      <c r="Q535" s="202">
        <v>3.2435129740522455</v>
      </c>
      <c r="R535" s="202"/>
      <c r="S535">
        <f t="shared" si="49"/>
        <v>1.1892339820359239</v>
      </c>
      <c r="U535" s="111">
        <f t="shared" si="50"/>
        <v>0.45372807439783014</v>
      </c>
      <c r="V535" s="111">
        <f t="shared" si="51"/>
        <v>0.55200000000000005</v>
      </c>
    </row>
    <row r="536" spans="1:22">
      <c r="A536">
        <v>194</v>
      </c>
      <c r="C536">
        <f>COUNTIF('WetLitterbags placem_collection'!$K$3:$K$222, E536)</f>
        <v>0</v>
      </c>
      <c r="D536" t="str">
        <f t="shared" si="48"/>
        <v>Exclude</v>
      </c>
      <c r="F536">
        <f>COUNTIF('WetLitterbags placem_collection'!$M$3:$M$222, H536)</f>
        <v>1</v>
      </c>
      <c r="G536" t="str">
        <f t="shared" si="52"/>
        <v>Open</v>
      </c>
      <c r="H536" s="200" t="s">
        <v>852</v>
      </c>
      <c r="I536">
        <f>IFERROR(INDEX('Green_rooibos initial weight'!$C$5:$C$1749,MATCH(H536, 'Green_rooibos initial weight'!$A$5:$A$1749,0)),"")</f>
        <v>2.2160000000000002</v>
      </c>
      <c r="K536">
        <f t="shared" si="53"/>
        <v>2.2160000000000002</v>
      </c>
      <c r="M536">
        <f>IFERROR(INDEX('Both teabags AfterWet'!$D$1:$D$839,MATCH(H536,'Both teabags AfterWet'!$B$1:$B$839,0)),"")</f>
        <v>1.512</v>
      </c>
      <c r="O536" s="1">
        <v>1.2582</v>
      </c>
      <c r="P536" s="1"/>
      <c r="Q536" s="202">
        <v>3.5180722891571889</v>
      </c>
      <c r="R536" s="202"/>
      <c r="S536">
        <f t="shared" si="49"/>
        <v>1.2139356144578242</v>
      </c>
      <c r="U536" s="111">
        <f t="shared" si="50"/>
        <v>0.45219511982950178</v>
      </c>
      <c r="V536" s="111">
        <f t="shared" si="51"/>
        <v>0.55200000000000005</v>
      </c>
    </row>
    <row r="537" spans="1:22">
      <c r="A537" s="1">
        <v>195</v>
      </c>
      <c r="B537" s="1"/>
      <c r="C537">
        <f>COUNTIF('WetLitterbags placem_collection'!$K$3:$K$222, E537)</f>
        <v>0</v>
      </c>
      <c r="D537" t="str">
        <f t="shared" si="48"/>
        <v>Exclude</v>
      </c>
      <c r="E537" s="1" t="s">
        <v>1525</v>
      </c>
      <c r="F537">
        <f>COUNTIF('WetLitterbags placem_collection'!$M$3:$M$222, H537)</f>
        <v>0</v>
      </c>
      <c r="G537" t="str">
        <f t="shared" si="52"/>
        <v>Exclude</v>
      </c>
      <c r="I537">
        <f>IFERROR(INDEX('Green_rooibos initial weight'!$C$5:$C$1749,MATCH(E537, 'Green_rooibos initial weight'!$A$5:$A$1749,0)),"")</f>
        <v>2.0790000000000002</v>
      </c>
      <c r="K537">
        <f t="shared" si="53"/>
        <v>2.0790000000000002</v>
      </c>
      <c r="M537">
        <f>IFERROR(INDEX('Both teabags AfterWet'!$D$1:$D$839,MATCH(E537,'Both teabags AfterWet'!$B$1:$B$839,0)),"")</f>
        <v>0.67859999999999998</v>
      </c>
      <c r="O537" s="1">
        <v>0.4844</v>
      </c>
      <c r="P537" s="1"/>
      <c r="Q537" s="202">
        <v>12.793603198399861</v>
      </c>
      <c r="R537" s="202"/>
      <c r="S537">
        <f t="shared" si="49"/>
        <v>0.42242778610695109</v>
      </c>
      <c r="U537" s="111">
        <f t="shared" si="50"/>
        <v>0.79681203169458825</v>
      </c>
      <c r="V537" s="111">
        <f t="shared" si="51"/>
        <v>0.55200000000000005</v>
      </c>
    </row>
    <row r="538" spans="1:22">
      <c r="A538" s="1">
        <v>195</v>
      </c>
      <c r="B538" s="1"/>
      <c r="C538">
        <f>COUNTIF('WetLitterbags placem_collection'!$K$3:$K$222, E538)</f>
        <v>0</v>
      </c>
      <c r="D538" t="str">
        <f t="shared" si="48"/>
        <v>Exclude</v>
      </c>
      <c r="E538" s="1"/>
      <c r="F538">
        <f>COUNTIF('WetLitterbags placem_collection'!$M$3:$M$222, H538)</f>
        <v>0</v>
      </c>
      <c r="G538" t="str">
        <f t="shared" si="52"/>
        <v>Exclude</v>
      </c>
      <c r="H538" s="116" t="s">
        <v>1116</v>
      </c>
      <c r="I538">
        <f>IFERROR(INDEX('Green_rooibos initial weight'!$C$5:$C$1749,MATCH(H538, 'Green_rooibos initial weight'!$A$5:$A$1749,0)),"")</f>
        <v>2.16</v>
      </c>
      <c r="K538">
        <f t="shared" si="53"/>
        <v>2.16</v>
      </c>
      <c r="M538">
        <f>IFERROR(INDEX('Both teabags AfterWet'!$D$1:$D$839,MATCH(H538,'Both teabags AfterWet'!$B$1:$B$839,0)),"")</f>
        <v>1.3527</v>
      </c>
      <c r="O538" s="1">
        <v>1.1187</v>
      </c>
      <c r="P538" s="1"/>
      <c r="Q538" s="202">
        <v>4.592085979482369</v>
      </c>
      <c r="R538" s="202"/>
      <c r="S538">
        <f t="shared" si="49"/>
        <v>1.0673283341475308</v>
      </c>
      <c r="U538" s="111">
        <f t="shared" si="50"/>
        <v>0.50586651196873578</v>
      </c>
      <c r="V538" s="111">
        <f t="shared" si="51"/>
        <v>0.55200000000000005</v>
      </c>
    </row>
    <row r="539" spans="1:22">
      <c r="A539">
        <v>195</v>
      </c>
      <c r="C539">
        <f>COUNTIF('WetLitterbags placem_collection'!$K$3:$K$222, E539)</f>
        <v>0</v>
      </c>
      <c r="D539" t="str">
        <f t="shared" si="48"/>
        <v>Exclude</v>
      </c>
      <c r="F539">
        <f>COUNTIF('WetLitterbags placem_collection'!$M$3:$M$222, H539)</f>
        <v>0</v>
      </c>
      <c r="G539" t="str">
        <f t="shared" si="52"/>
        <v>Exclude</v>
      </c>
      <c r="H539" s="116" t="s">
        <v>1116</v>
      </c>
      <c r="I539">
        <f>IFERROR(INDEX('Green_rooibos initial weight'!$C$5:$C$1749,MATCH(H539, 'Green_rooibos initial weight'!$A$5:$A$1749,0)),"")</f>
        <v>2.16</v>
      </c>
      <c r="K539">
        <f t="shared" si="53"/>
        <v>2.16</v>
      </c>
      <c r="M539">
        <f>IFERROR(INDEX('Both teabags AfterWet'!$D$1:$D$839,MATCH(H539,'Both teabags AfterWet'!$B$1:$B$839,0)),"")</f>
        <v>1.3527</v>
      </c>
      <c r="O539">
        <v>1.4236</v>
      </c>
      <c r="Q539" s="202">
        <v>8.0431584109849048</v>
      </c>
      <c r="R539" s="202"/>
      <c r="S539">
        <f t="shared" si="49"/>
        <v>1.3090975968612188</v>
      </c>
      <c r="U539" s="111">
        <f t="shared" si="50"/>
        <v>0.39393629774943573</v>
      </c>
      <c r="V539" s="111">
        <f t="shared" si="51"/>
        <v>0.55200000000000005</v>
      </c>
    </row>
    <row r="540" spans="1:22">
      <c r="A540" s="1">
        <v>195</v>
      </c>
      <c r="B540" s="1"/>
      <c r="C540">
        <f>COUNTIF('WetLitterbags placem_collection'!$K$3:$K$222, E540)</f>
        <v>0</v>
      </c>
      <c r="D540" t="str">
        <f t="shared" si="48"/>
        <v>Exclude</v>
      </c>
      <c r="E540" s="1"/>
      <c r="F540">
        <f>COUNTIF('WetLitterbags placem_collection'!$M$3:$M$222, H540)</f>
        <v>1</v>
      </c>
      <c r="G540" t="str">
        <f t="shared" si="52"/>
        <v>Open</v>
      </c>
      <c r="H540" s="1" t="s">
        <v>763</v>
      </c>
      <c r="I540">
        <f>IFERROR(INDEX('Green_rooibos initial weight'!$C$5:$C$1749,MATCH(H540, 'Green_rooibos initial weight'!$A$5:$A$1749,0)),"")</f>
        <v>2.2320000000000002</v>
      </c>
      <c r="K540">
        <f t="shared" si="53"/>
        <v>2.2320000000000002</v>
      </c>
      <c r="M540">
        <f>IFERROR(INDEX('Both teabags AfterWet'!$D$1:$D$839,MATCH(H540,'Both teabags AfterWet'!$B$1:$B$839,0)),"")</f>
        <v>1.5296000000000001</v>
      </c>
      <c r="O540" s="1">
        <v>1.2686999999999999</v>
      </c>
      <c r="P540" s="1"/>
      <c r="Q540" s="202">
        <v>1.2339585389935566</v>
      </c>
      <c r="R540" s="202"/>
      <c r="S540">
        <f t="shared" si="49"/>
        <v>1.2530447680157888</v>
      </c>
      <c r="U540" s="111">
        <f t="shared" si="50"/>
        <v>0.43860001432984375</v>
      </c>
      <c r="V540" s="111">
        <f t="shared" si="51"/>
        <v>0.55200000000000005</v>
      </c>
    </row>
    <row r="541" spans="1:22">
      <c r="A541">
        <v>196</v>
      </c>
      <c r="C541">
        <f>COUNTIF('WetLitterbags placem_collection'!$K$3:$K$222, E541)</f>
        <v>0</v>
      </c>
      <c r="D541" t="str">
        <f t="shared" si="48"/>
        <v>Exclude</v>
      </c>
      <c r="E541" t="s">
        <v>1164</v>
      </c>
      <c r="F541">
        <f>COUNTIF('WetLitterbags placem_collection'!$M$3:$M$222, H541)</f>
        <v>0</v>
      </c>
      <c r="G541" t="str">
        <f t="shared" si="52"/>
        <v>Exclude</v>
      </c>
      <c r="I541">
        <f>IFERROR(INDEX('Green_rooibos initial weight'!$C$5:$C$1749,MATCH(E541, 'Green_rooibos initial weight'!$A$5:$A$1749,0)),"")</f>
        <v>1.9590000000000001</v>
      </c>
      <c r="K541">
        <f t="shared" si="53"/>
        <v>1.9590000000000001</v>
      </c>
      <c r="M541">
        <f>IFERROR(INDEX('Both teabags AfterWet'!$D$1:$D$839,MATCH(E541,'Both teabags AfterWet'!$B$1:$B$839,0)),"")</f>
        <v>0.58389999999999997</v>
      </c>
      <c r="O541">
        <v>0.39300000000000002</v>
      </c>
      <c r="Q541" s="202">
        <v>11.60846040334461</v>
      </c>
      <c r="R541" s="202"/>
      <c r="S541">
        <f t="shared" si="49"/>
        <v>0.34737875061485568</v>
      </c>
      <c r="U541" s="111">
        <f t="shared" si="50"/>
        <v>0.82267547186582157</v>
      </c>
      <c r="V541" s="111">
        <f t="shared" si="51"/>
        <v>0.55200000000000005</v>
      </c>
    </row>
    <row r="542" spans="1:22">
      <c r="A542" s="199">
        <v>196</v>
      </c>
      <c r="B542" s="199"/>
      <c r="C542">
        <f>COUNTIF('WetLitterbags placem_collection'!$K$3:$K$222, E542)</f>
        <v>0</v>
      </c>
      <c r="D542" t="str">
        <f t="shared" si="48"/>
        <v>Exclude</v>
      </c>
      <c r="E542" s="199"/>
      <c r="F542">
        <f>COUNTIF('WetLitterbags placem_collection'!$M$3:$M$222, H542)</f>
        <v>0</v>
      </c>
      <c r="G542" t="str">
        <f t="shared" si="52"/>
        <v>Exclude</v>
      </c>
      <c r="H542" t="s">
        <v>779</v>
      </c>
      <c r="I542">
        <f>IFERROR(INDEX('Green_rooibos initial weight'!$C$5:$C$1749,MATCH(H542, 'Green_rooibos initial weight'!$A$5:$A$1749,0)),"")</f>
        <v>2.246</v>
      </c>
      <c r="K542">
        <f t="shared" si="53"/>
        <v>2.246</v>
      </c>
      <c r="M542">
        <f>IFERROR(INDEX('Both teabags AfterWet'!$D$1:$D$839,MATCH(H542,'Both teabags AfterWet'!$B$1:$B$839,0)),"")</f>
        <v>1.5253000000000001</v>
      </c>
      <c r="O542">
        <v>1.2983</v>
      </c>
      <c r="Q542" s="202">
        <v>3.690944881888675</v>
      </c>
      <c r="R542" s="202"/>
      <c r="S542">
        <f t="shared" si="49"/>
        <v>1.2503804625984394</v>
      </c>
      <c r="U542" s="111">
        <f t="shared" si="50"/>
        <v>0.44328563553052569</v>
      </c>
      <c r="V542" s="111">
        <f t="shared" si="51"/>
        <v>0.55200000000000005</v>
      </c>
    </row>
    <row r="543" spans="1:22">
      <c r="A543" s="199">
        <v>196</v>
      </c>
      <c r="B543" s="199"/>
      <c r="C543">
        <f>COUNTIF('WetLitterbags placem_collection'!$K$3:$K$222, E543)</f>
        <v>0</v>
      </c>
      <c r="D543" t="str">
        <f t="shared" si="48"/>
        <v>Exclude</v>
      </c>
      <c r="E543" s="199"/>
      <c r="F543">
        <f>COUNTIF('WetLitterbags placem_collection'!$M$3:$M$222, H543)</f>
        <v>1</v>
      </c>
      <c r="G543" t="str">
        <f t="shared" si="52"/>
        <v>Open</v>
      </c>
      <c r="H543" t="s">
        <v>766</v>
      </c>
      <c r="I543">
        <f>IFERROR(INDEX('Green_rooibos initial weight'!$C$5:$C$1749,MATCH(H543, 'Green_rooibos initial weight'!$A$5:$A$1749,0)),"")</f>
        <v>2.23</v>
      </c>
      <c r="K543">
        <f t="shared" si="53"/>
        <v>2.23</v>
      </c>
      <c r="M543">
        <f>IFERROR(INDEX('Both teabags AfterWet'!$D$1:$D$839,MATCH(H543,'Both teabags AfterWet'!$B$1:$B$839,0)),"")</f>
        <v>1.3742000000000001</v>
      </c>
      <c r="O543">
        <v>1.1523000000000001</v>
      </c>
      <c r="Q543" s="202">
        <v>5.0314465408809701</v>
      </c>
      <c r="R543" s="202"/>
      <c r="S543">
        <f t="shared" si="49"/>
        <v>1.0943226415094287</v>
      </c>
      <c r="U543" s="111">
        <f t="shared" si="50"/>
        <v>0.50927235806752069</v>
      </c>
      <c r="V543" s="111">
        <f t="shared" si="51"/>
        <v>0.55200000000000005</v>
      </c>
    </row>
    <row r="544" spans="1:22">
      <c r="A544" s="199">
        <v>197</v>
      </c>
      <c r="B544" s="199"/>
      <c r="C544">
        <f>COUNTIF('WetLitterbags placem_collection'!$K$3:$K$222, E544)</f>
        <v>0</v>
      </c>
      <c r="D544" t="str">
        <f t="shared" si="48"/>
        <v>Exclude</v>
      </c>
      <c r="E544" t="s">
        <v>1662</v>
      </c>
      <c r="F544">
        <f>COUNTIF('WetLitterbags placem_collection'!$M$3:$M$222, H544)</f>
        <v>0</v>
      </c>
      <c r="G544" t="str">
        <f t="shared" si="52"/>
        <v>Exclude</v>
      </c>
      <c r="I544">
        <f>IFERROR(INDEX('Green_rooibos initial weight'!$C$5:$C$1749,MATCH(E544, 'Green_rooibos initial weight'!$A$5:$A$1749,0)),"")</f>
        <v>2.024</v>
      </c>
      <c r="K544">
        <f t="shared" si="53"/>
        <v>2.024</v>
      </c>
      <c r="M544">
        <f>IFERROR(INDEX('Both teabags AfterWet'!$D$1:$D$839,MATCH(E544,'Both teabags AfterWet'!$B$1:$B$839,0)),"")</f>
        <v>0.7046</v>
      </c>
      <c r="O544">
        <v>0.50419999999999998</v>
      </c>
      <c r="Q544" s="202">
        <v>10.565110565110372</v>
      </c>
      <c r="R544" s="202"/>
      <c r="S544">
        <f t="shared" si="49"/>
        <v>0.45093071253071348</v>
      </c>
      <c r="U544" s="111">
        <f t="shared" si="50"/>
        <v>0.77720814598284904</v>
      </c>
      <c r="V544" s="111">
        <f t="shared" si="51"/>
        <v>0.55200000000000005</v>
      </c>
    </row>
    <row r="545" spans="1:22">
      <c r="A545" s="199">
        <v>197</v>
      </c>
      <c r="B545" s="199"/>
      <c r="C545">
        <f>COUNTIF('WetLitterbags placem_collection'!$K$3:$K$222, E545)</f>
        <v>0</v>
      </c>
      <c r="D545" t="str">
        <f t="shared" si="48"/>
        <v>Exclude</v>
      </c>
      <c r="E545" s="199"/>
      <c r="F545">
        <f>COUNTIF('WetLitterbags placem_collection'!$M$3:$M$222, H545)</f>
        <v>1</v>
      </c>
      <c r="G545" t="str">
        <f t="shared" si="52"/>
        <v>Open</v>
      </c>
      <c r="H545" t="s">
        <v>922</v>
      </c>
      <c r="I545">
        <f>IFERROR(INDEX('Green_rooibos initial weight'!$C$5:$C$1749,MATCH(H545, 'Green_rooibos initial weight'!$A$5:$A$1749,0)),"")</f>
        <v>2.2160000000000002</v>
      </c>
      <c r="K545">
        <f t="shared" si="53"/>
        <v>2.2160000000000002</v>
      </c>
      <c r="M545">
        <f>IFERROR(INDEX('Both teabags AfterWet'!$D$1:$D$839,MATCH(H545,'Both teabags AfterWet'!$B$1:$B$839,0)),"")</f>
        <v>1.5786</v>
      </c>
      <c r="O545">
        <v>1.3661000000000001</v>
      </c>
      <c r="Q545" s="202">
        <v>11.480214948704322</v>
      </c>
      <c r="R545" s="202"/>
      <c r="S545">
        <f t="shared" si="49"/>
        <v>1.2092687835857503</v>
      </c>
      <c r="U545" s="111">
        <f t="shared" si="50"/>
        <v>0.4543010904396434</v>
      </c>
      <c r="V545" s="111">
        <f t="shared" si="51"/>
        <v>0.55200000000000005</v>
      </c>
    </row>
    <row r="546" spans="1:22">
      <c r="A546" s="199">
        <v>197</v>
      </c>
      <c r="B546" s="199"/>
      <c r="C546">
        <f>COUNTIF('WetLitterbags placem_collection'!$K$3:$K$222, E546)</f>
        <v>0</v>
      </c>
      <c r="D546" t="str">
        <f t="shared" si="48"/>
        <v>Exclude</v>
      </c>
      <c r="E546" s="199"/>
      <c r="F546">
        <f>COUNTIF('WetLitterbags placem_collection'!$M$3:$M$222, H546)</f>
        <v>0</v>
      </c>
      <c r="G546" t="str">
        <f t="shared" si="52"/>
        <v>Exclude</v>
      </c>
      <c r="H546" t="s">
        <v>771</v>
      </c>
      <c r="I546">
        <f>IFERROR(INDEX('Green_rooibos initial weight'!$C$5:$C$1749,MATCH(H546, 'Green_rooibos initial weight'!$A$5:$A$1749,0)),"")</f>
        <v>2.2290000000000001</v>
      </c>
      <c r="K546">
        <f t="shared" si="53"/>
        <v>2.2290000000000001</v>
      </c>
      <c r="M546">
        <f>IFERROR(INDEX('Both teabags AfterWet'!$D$1:$D$839,MATCH(H546,'Both teabags AfterWet'!$B$1:$B$839,0)),"")</f>
        <v>1.488</v>
      </c>
      <c r="O546">
        <v>1.2739</v>
      </c>
      <c r="Q546" s="202">
        <v>5.0682261208581973</v>
      </c>
      <c r="R546" s="202"/>
      <c r="S546">
        <f t="shared" si="49"/>
        <v>1.2093358674463874</v>
      </c>
      <c r="U546" s="111">
        <f t="shared" si="50"/>
        <v>0.45745362608955253</v>
      </c>
      <c r="V546" s="111">
        <f t="shared" si="51"/>
        <v>0.55200000000000005</v>
      </c>
    </row>
    <row r="547" spans="1:22">
      <c r="A547" s="1">
        <v>198</v>
      </c>
      <c r="B547" s="1"/>
      <c r="C547">
        <f>COUNTIF('WetLitterbags placem_collection'!$K$3:$K$222, E547)</f>
        <v>0</v>
      </c>
      <c r="D547" t="str">
        <f t="shared" si="48"/>
        <v>Exclude</v>
      </c>
      <c r="E547" s="200" t="s">
        <v>1588</v>
      </c>
      <c r="F547">
        <f>COUNTIF('WetLitterbags placem_collection'!$M$3:$M$222, H547)</f>
        <v>0</v>
      </c>
      <c r="G547" t="str">
        <f t="shared" si="52"/>
        <v>Exclude</v>
      </c>
      <c r="I547">
        <f>IFERROR(INDEX('Green_rooibos initial weight'!$C$5:$C$1749,MATCH(E547, 'Green_rooibos initial weight'!$A$5:$A$1749,0)),"")</f>
        <v>2.169</v>
      </c>
      <c r="K547">
        <f t="shared" si="53"/>
        <v>2.169</v>
      </c>
      <c r="M547">
        <f>IFERROR(INDEX('Both teabags AfterWet'!$D$1:$D$839,MATCH(E547,'Both teabags AfterWet'!$B$1:$B$839,0)),"")</f>
        <v>0.71250000000000002</v>
      </c>
      <c r="O547" s="1">
        <v>0.52729999999999999</v>
      </c>
      <c r="P547" s="1"/>
      <c r="Q547" s="202">
        <v>8.7537091988131088</v>
      </c>
      <c r="R547" s="202"/>
      <c r="S547">
        <f t="shared" si="49"/>
        <v>0.48114169139465846</v>
      </c>
      <c r="U547" s="111">
        <f t="shared" si="50"/>
        <v>0.77817349405502145</v>
      </c>
      <c r="V547" s="111">
        <f t="shared" si="51"/>
        <v>0.55200000000000005</v>
      </c>
    </row>
    <row r="548" spans="1:22">
      <c r="A548" s="1">
        <v>198</v>
      </c>
      <c r="B548" s="1"/>
      <c r="C548">
        <f>COUNTIF('WetLitterbags placem_collection'!$K$3:$K$222, E548)</f>
        <v>0</v>
      </c>
      <c r="D548" t="str">
        <f t="shared" si="48"/>
        <v>Exclude</v>
      </c>
      <c r="E548" s="1"/>
      <c r="F548">
        <f>COUNTIF('WetLitterbags placem_collection'!$M$3:$M$222, H548)</f>
        <v>0</v>
      </c>
      <c r="G548" t="str">
        <f t="shared" si="52"/>
        <v>Exclude</v>
      </c>
      <c r="H548" t="s">
        <v>973</v>
      </c>
      <c r="I548">
        <f>IFERROR(INDEX('Green_rooibos initial weight'!$C$5:$C$1749,MATCH(H548, 'Green_rooibos initial weight'!$A$5:$A$1749,0)),"")</f>
        <v>2.1459999999999999</v>
      </c>
      <c r="K548">
        <f t="shared" si="53"/>
        <v>2.1459999999999999</v>
      </c>
      <c r="M548">
        <f>IFERROR(INDEX('Both teabags AfterWet'!$D$1:$D$839,MATCH(H548,'Both teabags AfterWet'!$B$1:$B$839,0)),"")</f>
        <v>1.5734999999999999</v>
      </c>
      <c r="O548" s="1">
        <v>1.3452999999999999</v>
      </c>
      <c r="P548" s="1"/>
      <c r="Q548" s="202">
        <v>3.118908382066123</v>
      </c>
      <c r="R548" s="202"/>
      <c r="S548">
        <f t="shared" si="49"/>
        <v>1.3033413255360644</v>
      </c>
      <c r="U548" s="111">
        <f t="shared" si="50"/>
        <v>0.39266480636716472</v>
      </c>
      <c r="V548" s="111">
        <f t="shared" si="51"/>
        <v>0.55200000000000005</v>
      </c>
    </row>
    <row r="549" spans="1:22">
      <c r="A549" s="1">
        <v>198</v>
      </c>
      <c r="B549" s="1"/>
      <c r="C549">
        <f>COUNTIF('WetLitterbags placem_collection'!$K$3:$K$222, E549)</f>
        <v>0</v>
      </c>
      <c r="D549" t="str">
        <f t="shared" si="48"/>
        <v>Exclude</v>
      </c>
      <c r="E549" s="1"/>
      <c r="F549">
        <f>COUNTIF('WetLitterbags placem_collection'!$M$3:$M$222, H549)</f>
        <v>1</v>
      </c>
      <c r="G549" t="str">
        <f t="shared" si="52"/>
        <v>Open</v>
      </c>
      <c r="H549" s="1" t="s">
        <v>678</v>
      </c>
      <c r="I549">
        <f>IFERROR(INDEX('Green_rooibos initial weight'!$C$5:$C$1749,MATCH(H549, 'Green_rooibos initial weight'!$A$5:$A$1749,0)),"")</f>
        <v>2.1579999999999999</v>
      </c>
      <c r="K549">
        <f t="shared" si="53"/>
        <v>2.1579999999999999</v>
      </c>
      <c r="M549">
        <f>IFERROR(INDEX('Both teabags AfterWet'!$D$1:$D$839,MATCH(H549,'Both teabags AfterWet'!$B$1:$B$839,0)),"")</f>
        <v>1.5485</v>
      </c>
      <c r="O549" s="1">
        <v>1.319</v>
      </c>
      <c r="P549" s="1"/>
      <c r="Q549" s="202">
        <v>7.7074128620517337</v>
      </c>
      <c r="R549" s="202"/>
      <c r="S549">
        <f t="shared" si="49"/>
        <v>1.2173392243495376</v>
      </c>
      <c r="U549" s="111">
        <f t="shared" si="50"/>
        <v>0.43589470604748026</v>
      </c>
      <c r="V549" s="111">
        <f t="shared" si="51"/>
        <v>0.55200000000000005</v>
      </c>
    </row>
    <row r="550" spans="1:22">
      <c r="A550" s="1">
        <v>199</v>
      </c>
      <c r="B550" s="1"/>
      <c r="C550">
        <f>COUNTIF('WetLitterbags placem_collection'!$K$3:$K$222, E550)</f>
        <v>0</v>
      </c>
      <c r="D550" t="str">
        <f t="shared" si="48"/>
        <v>Exclude</v>
      </c>
      <c r="E550" t="s">
        <v>1338</v>
      </c>
      <c r="F550">
        <f>COUNTIF('WetLitterbags placem_collection'!$M$3:$M$222, H550)</f>
        <v>0</v>
      </c>
      <c r="G550" t="str">
        <f t="shared" si="52"/>
        <v>Exclude</v>
      </c>
      <c r="I550">
        <f>IFERROR(INDEX('Green_rooibos initial weight'!$C$5:$C$1749,MATCH(E550, 'Green_rooibos initial weight'!$A$5:$A$1749,0)),"")</f>
        <v>2.0630000000000002</v>
      </c>
      <c r="K550">
        <f t="shared" si="53"/>
        <v>2.0630000000000002</v>
      </c>
      <c r="M550">
        <f>IFERROR(INDEX('Both teabags AfterWet'!$D$1:$D$839,MATCH(E550,'Both teabags AfterWet'!$B$1:$B$839,0)),"")</f>
        <v>0.65500000000000003</v>
      </c>
      <c r="O550" s="201">
        <v>0.46410000000000001</v>
      </c>
      <c r="P550" s="201"/>
      <c r="Q550" s="202">
        <v>8.8717454194792413</v>
      </c>
      <c r="R550" s="202"/>
      <c r="S550">
        <f t="shared" si="49"/>
        <v>0.42292622950819686</v>
      </c>
      <c r="U550" s="111">
        <f t="shared" si="50"/>
        <v>0.79499455670955077</v>
      </c>
      <c r="V550" s="111">
        <f t="shared" si="51"/>
        <v>0.55200000000000005</v>
      </c>
    </row>
    <row r="551" spans="1:22">
      <c r="A551" s="1">
        <v>199</v>
      </c>
      <c r="B551" s="1"/>
      <c r="C551">
        <f>COUNTIF('WetLitterbags placem_collection'!$K$3:$K$222, E551)</f>
        <v>0</v>
      </c>
      <c r="D551" t="str">
        <f t="shared" si="48"/>
        <v>Exclude</v>
      </c>
      <c r="E551" s="1"/>
      <c r="F551">
        <f>COUNTIF('WetLitterbags placem_collection'!$M$3:$M$222, H551)</f>
        <v>1</v>
      </c>
      <c r="G551" t="str">
        <f t="shared" si="52"/>
        <v>Open</v>
      </c>
      <c r="H551" t="s">
        <v>802</v>
      </c>
      <c r="I551">
        <f>IFERROR(INDEX('Green_rooibos initial weight'!$C$5:$C$1749,MATCH(H551, 'Green_rooibos initial weight'!$A$5:$A$1749,0)),"")</f>
        <v>2.214</v>
      </c>
      <c r="K551">
        <f t="shared" si="53"/>
        <v>2.214</v>
      </c>
      <c r="M551">
        <f>IFERROR(INDEX('Both teabags AfterWet'!$D$1:$D$839,MATCH(H551,'Both teabags AfterWet'!$B$1:$B$839,0)),"")</f>
        <v>1.6160000000000001</v>
      </c>
      <c r="O551" s="201">
        <v>1.3551</v>
      </c>
      <c r="P551" s="201"/>
      <c r="Q551" s="202">
        <v>3.6390101892290181</v>
      </c>
      <c r="R551" s="202"/>
      <c r="S551">
        <f t="shared" si="49"/>
        <v>1.3057877729257577</v>
      </c>
      <c r="U551" s="111">
        <f t="shared" si="50"/>
        <v>0.41021329136144635</v>
      </c>
      <c r="V551" s="111">
        <f t="shared" si="51"/>
        <v>0.55200000000000005</v>
      </c>
    </row>
    <row r="552" spans="1:22">
      <c r="A552" s="1">
        <v>199</v>
      </c>
      <c r="B552" s="1"/>
      <c r="C552">
        <f>COUNTIF('WetLitterbags placem_collection'!$K$3:$K$222, E552)</f>
        <v>0</v>
      </c>
      <c r="D552" t="str">
        <f t="shared" si="48"/>
        <v>Exclude</v>
      </c>
      <c r="E552" s="1"/>
      <c r="F552">
        <f>COUNTIF('WetLitterbags placem_collection'!$M$3:$M$222, H552)</f>
        <v>0</v>
      </c>
      <c r="G552" t="str">
        <f t="shared" si="52"/>
        <v>Exclude</v>
      </c>
      <c r="H552" t="s">
        <v>774</v>
      </c>
      <c r="I552">
        <f>IFERROR(INDEX('Green_rooibos initial weight'!$C$5:$C$1749,MATCH(H552, 'Green_rooibos initial weight'!$A$5:$A$1749,0)),"")</f>
        <v>2.165</v>
      </c>
      <c r="K552">
        <f t="shared" si="53"/>
        <v>2.165</v>
      </c>
      <c r="M552" t="str">
        <f>IFERROR(INDEX('Both teabags AfterWet'!$D$1:$D$839,MATCH(H552,'Both teabags AfterWet'!$B$1:$B$839,0)),"")</f>
        <v/>
      </c>
      <c r="O552" s="201">
        <v>1.4128000000000001</v>
      </c>
      <c r="P552" s="201"/>
      <c r="Q552" s="202">
        <v>2.8245787908823141</v>
      </c>
      <c r="R552" s="202"/>
      <c r="S552">
        <f t="shared" si="49"/>
        <v>1.3728943508424147</v>
      </c>
      <c r="U552" s="111">
        <f t="shared" si="50"/>
        <v>0.36586866011897701</v>
      </c>
      <c r="V552" s="111">
        <f t="shared" si="51"/>
        <v>0.55200000000000005</v>
      </c>
    </row>
    <row r="553" spans="1:22">
      <c r="A553" s="199">
        <v>200</v>
      </c>
      <c r="B553" s="199"/>
      <c r="C553">
        <f>COUNTIF('WetLitterbags placem_collection'!$K$3:$K$222, E553)</f>
        <v>0</v>
      </c>
      <c r="D553" t="str">
        <f t="shared" si="48"/>
        <v>Exclude</v>
      </c>
      <c r="E553" t="s">
        <v>1341</v>
      </c>
      <c r="F553">
        <f>COUNTIF('WetLitterbags placem_collection'!$M$3:$M$222, H553)</f>
        <v>0</v>
      </c>
      <c r="G553" t="str">
        <f t="shared" si="52"/>
        <v>Exclude</v>
      </c>
      <c r="I553">
        <f>IFERROR(INDEX('Green_rooibos initial weight'!$C$5:$C$1749,MATCH(E553, 'Green_rooibos initial weight'!$A$5:$A$1749,0)),"")</f>
        <v>1.9670000000000001</v>
      </c>
      <c r="K553">
        <f t="shared" si="53"/>
        <v>1.9670000000000001</v>
      </c>
      <c r="M553">
        <f>IFERROR(INDEX('Both teabags AfterWet'!$D$1:$D$839,MATCH(E553,'Both teabags AfterWet'!$B$1:$B$839,0)),"")</f>
        <v>0.56469999999999998</v>
      </c>
      <c r="O553">
        <v>0.41339999999999999</v>
      </c>
      <c r="Q553" s="202">
        <v>9.8409542743538694</v>
      </c>
      <c r="R553" s="202"/>
      <c r="S553">
        <f t="shared" si="49"/>
        <v>0.3727174950298211</v>
      </c>
      <c r="U553" s="111">
        <f t="shared" si="50"/>
        <v>0.81051474579063498</v>
      </c>
      <c r="V553" s="111">
        <f t="shared" si="51"/>
        <v>0.55200000000000005</v>
      </c>
    </row>
    <row r="554" spans="1:22">
      <c r="A554" s="199">
        <v>200</v>
      </c>
      <c r="B554" s="199"/>
      <c r="C554">
        <f>COUNTIF('WetLitterbags placem_collection'!$K$3:$K$222, E554)</f>
        <v>0</v>
      </c>
      <c r="D554" t="str">
        <f t="shared" si="48"/>
        <v>Exclude</v>
      </c>
      <c r="E554" s="199"/>
      <c r="F554">
        <f>COUNTIF('WetLitterbags placem_collection'!$M$3:$M$222, H554)</f>
        <v>1</v>
      </c>
      <c r="G554" t="str">
        <f t="shared" si="52"/>
        <v>Open</v>
      </c>
      <c r="H554" t="s">
        <v>838</v>
      </c>
      <c r="I554">
        <f>IFERROR(INDEX('Green_rooibos initial weight'!$C$5:$C$1749,MATCH(H554, 'Green_rooibos initial weight'!$A$5:$A$1749,0)),"")</f>
        <v>2.2490000000000001</v>
      </c>
      <c r="K554">
        <f t="shared" si="53"/>
        <v>2.2490000000000001</v>
      </c>
      <c r="M554">
        <f>IFERROR(INDEX('Both teabags AfterWet'!$D$1:$D$839,MATCH(H554,'Both teabags AfterWet'!$B$1:$B$839,0)),"")</f>
        <v>1.5651999999999999</v>
      </c>
      <c r="O554">
        <v>1.363</v>
      </c>
      <c r="Q554" s="202">
        <v>4.4411177644712749</v>
      </c>
      <c r="R554" s="202"/>
      <c r="S554">
        <f t="shared" si="49"/>
        <v>1.3024675648702566</v>
      </c>
      <c r="U554" s="111">
        <f t="shared" si="50"/>
        <v>0.42086813478423457</v>
      </c>
      <c r="V554" s="111">
        <f t="shared" si="51"/>
        <v>0.55200000000000005</v>
      </c>
    </row>
    <row r="555" spans="1:22">
      <c r="A555" s="199">
        <v>200</v>
      </c>
      <c r="B555" s="199"/>
      <c r="C555">
        <f>COUNTIF('WetLitterbags placem_collection'!$K$3:$K$222, E555)</f>
        <v>0</v>
      </c>
      <c r="D555" t="str">
        <f t="shared" si="48"/>
        <v>Exclude</v>
      </c>
      <c r="E555" s="199"/>
      <c r="F555">
        <f>COUNTIF('WetLitterbags placem_collection'!$M$3:$M$222, H555)</f>
        <v>0</v>
      </c>
      <c r="G555" t="str">
        <f t="shared" si="52"/>
        <v>Exclude</v>
      </c>
      <c r="H555" t="s">
        <v>782</v>
      </c>
      <c r="I555">
        <f>IFERROR(INDEX('Green_rooibos initial weight'!$C$5:$C$1749,MATCH(H555, 'Green_rooibos initial weight'!$A$5:$A$1749,0)),"")</f>
        <v>2.198</v>
      </c>
      <c r="K555">
        <f t="shared" si="53"/>
        <v>2.198</v>
      </c>
      <c r="M555">
        <f>IFERROR(INDEX('Both teabags AfterWet'!$D$1:$D$839,MATCH(H555,'Both teabags AfterWet'!$B$1:$B$839,0)),"")</f>
        <v>1.4882</v>
      </c>
      <c r="O555">
        <v>1.3246</v>
      </c>
      <c r="Q555" s="202">
        <v>4.0291262135925576</v>
      </c>
      <c r="R555" s="202"/>
      <c r="S555">
        <f t="shared" si="49"/>
        <v>1.271230194174753</v>
      </c>
      <c r="U555" s="111">
        <f t="shared" si="50"/>
        <v>0.4216423138422416</v>
      </c>
      <c r="V555" s="111">
        <f t="shared" si="51"/>
        <v>0.55200000000000005</v>
      </c>
    </row>
    <row r="556" spans="1:22">
      <c r="A556" s="199">
        <v>201</v>
      </c>
      <c r="B556" s="199"/>
      <c r="C556">
        <f>COUNTIF('WetLitterbags placem_collection'!$K$3:$K$222, E556)</f>
        <v>0</v>
      </c>
      <c r="D556" t="str">
        <f t="shared" si="48"/>
        <v>Exclude</v>
      </c>
      <c r="E556" t="s">
        <v>1343</v>
      </c>
      <c r="F556">
        <f>COUNTIF('WetLitterbags placem_collection'!$M$3:$M$222, H556)</f>
        <v>0</v>
      </c>
      <c r="G556" t="str">
        <f t="shared" si="52"/>
        <v>Exclude</v>
      </c>
      <c r="I556">
        <f>IFERROR(INDEX('Green_rooibos initial weight'!$C$5:$C$1749,MATCH(E556, 'Green_rooibos initial weight'!$A$5:$A$1749,0)),"")</f>
        <v>2.008</v>
      </c>
      <c r="K556">
        <f t="shared" si="53"/>
        <v>2.008</v>
      </c>
      <c r="M556">
        <f>IFERROR(INDEX('Both teabags AfterWet'!$D$1:$D$839,MATCH(E556,'Both teabags AfterWet'!$B$1:$B$839,0)),"")</f>
        <v>0.63959999999999995</v>
      </c>
      <c r="O556">
        <v>0.45</v>
      </c>
      <c r="Q556" s="202">
        <v>12.14457831325316</v>
      </c>
      <c r="R556" s="202"/>
      <c r="S556">
        <f t="shared" si="49"/>
        <v>0.39534939759036081</v>
      </c>
      <c r="U556" s="111">
        <f t="shared" si="50"/>
        <v>0.80311284980559727</v>
      </c>
      <c r="V556" s="111">
        <f t="shared" si="51"/>
        <v>0.55200000000000005</v>
      </c>
    </row>
    <row r="557" spans="1:22">
      <c r="A557" s="1">
        <v>201</v>
      </c>
      <c r="B557" s="1"/>
      <c r="C557">
        <f>COUNTIF('WetLitterbags placem_collection'!$K$3:$K$222, E557)</f>
        <v>0</v>
      </c>
      <c r="D557" t="str">
        <f t="shared" si="48"/>
        <v>Exclude</v>
      </c>
      <c r="E557" s="1"/>
      <c r="F557">
        <f>COUNTIF('WetLitterbags placem_collection'!$M$3:$M$222, H557)</f>
        <v>1</v>
      </c>
      <c r="G557" t="str">
        <f t="shared" si="52"/>
        <v>Open</v>
      </c>
      <c r="H557" t="s">
        <v>923</v>
      </c>
      <c r="I557">
        <f>IFERROR(INDEX('Green_rooibos initial weight'!$C$5:$C$1749,MATCH(H557, 'Green_rooibos initial weight'!$A$5:$A$1749,0)),"")</f>
        <v>2.2309999999999999</v>
      </c>
      <c r="K557">
        <f t="shared" si="53"/>
        <v>2.2309999999999999</v>
      </c>
      <c r="M557">
        <f>IFERROR(INDEX('Both teabags AfterWet'!$D$1:$D$839,MATCH(H557,'Both teabags AfterWet'!$B$1:$B$839,0)),"")</f>
        <v>1.5928</v>
      </c>
      <c r="O557">
        <v>1.4213</v>
      </c>
      <c r="Q557" s="202">
        <v>3.3009708737867043</v>
      </c>
      <c r="R557" s="202"/>
      <c r="S557">
        <f t="shared" si="49"/>
        <v>1.3743833009708695</v>
      </c>
      <c r="U557" s="111">
        <f t="shared" si="50"/>
        <v>0.38396086913004501</v>
      </c>
      <c r="V557" s="111">
        <f t="shared" si="51"/>
        <v>0.55200000000000005</v>
      </c>
    </row>
    <row r="558" spans="1:22">
      <c r="A558" s="199">
        <v>201</v>
      </c>
      <c r="B558" s="199"/>
      <c r="C558">
        <f>COUNTIF('WetLitterbags placem_collection'!$K$3:$K$222, E558)</f>
        <v>0</v>
      </c>
      <c r="D558" t="str">
        <f t="shared" si="48"/>
        <v>Exclude</v>
      </c>
      <c r="E558" s="199"/>
      <c r="F558">
        <f>COUNTIF('WetLitterbags placem_collection'!$M$3:$M$222, H558)</f>
        <v>0</v>
      </c>
      <c r="G558" t="str">
        <f t="shared" si="52"/>
        <v>Exclude</v>
      </c>
      <c r="H558" t="s">
        <v>746</v>
      </c>
      <c r="I558">
        <f>IFERROR(INDEX('Green_rooibos initial weight'!$C$5:$C$1749,MATCH(H558, 'Green_rooibos initial weight'!$A$5:$A$1749,0)),"")</f>
        <v>2.1280000000000001</v>
      </c>
      <c r="K558">
        <f t="shared" si="53"/>
        <v>2.1280000000000001</v>
      </c>
      <c r="M558">
        <f>IFERROR(INDEX('Both teabags AfterWet'!$D$1:$D$839,MATCH(H558,'Both teabags AfterWet'!$B$1:$B$839,0)),"")</f>
        <v>1.5786</v>
      </c>
      <c r="O558">
        <v>1.3948</v>
      </c>
      <c r="Q558" s="202">
        <v>3.0123456790120686</v>
      </c>
      <c r="R558" s="202"/>
      <c r="S558">
        <f t="shared" si="49"/>
        <v>1.3527838024691397</v>
      </c>
      <c r="U558" s="111">
        <f t="shared" si="50"/>
        <v>0.36429332590735919</v>
      </c>
      <c r="V558" s="111">
        <f t="shared" si="51"/>
        <v>0.55200000000000005</v>
      </c>
    </row>
    <row r="559" spans="1:22">
      <c r="A559" s="1">
        <v>202</v>
      </c>
      <c r="B559" s="1"/>
      <c r="C559">
        <f>COUNTIF('WetLitterbags placem_collection'!$K$3:$K$222, E559)</f>
        <v>0</v>
      </c>
      <c r="D559" t="str">
        <f t="shared" si="48"/>
        <v>Exclude</v>
      </c>
      <c r="E559" s="200" t="s">
        <v>1280</v>
      </c>
      <c r="F559">
        <f>COUNTIF('WetLitterbags placem_collection'!$M$3:$M$222, H559)</f>
        <v>0</v>
      </c>
      <c r="G559" t="str">
        <f t="shared" si="52"/>
        <v>Exclude</v>
      </c>
      <c r="I559">
        <f>IFERROR(INDEX('Green_rooibos initial weight'!$C$5:$C$1749,MATCH(E559, 'Green_rooibos initial weight'!$A$5:$A$1749,0)),"")</f>
        <v>1.958</v>
      </c>
      <c r="K559">
        <f t="shared" si="53"/>
        <v>1.958</v>
      </c>
      <c r="M559">
        <f>IFERROR(INDEX('Both teabags AfterWet'!$D$1:$D$839,MATCH(E559,'Both teabags AfterWet'!$B$1:$B$839,0)),"")</f>
        <v>0.98199999999999998</v>
      </c>
      <c r="O559" s="1">
        <v>0.76239999999999997</v>
      </c>
      <c r="P559" s="1"/>
      <c r="Q559" s="202">
        <v>31.965648854961913</v>
      </c>
      <c r="R559" s="202"/>
      <c r="S559">
        <f t="shared" si="49"/>
        <v>0.51869389312977032</v>
      </c>
      <c r="U559" s="111">
        <f t="shared" si="50"/>
        <v>0.73508994222177204</v>
      </c>
      <c r="V559" s="111">
        <f t="shared" si="51"/>
        <v>0.55200000000000005</v>
      </c>
    </row>
    <row r="560" spans="1:22">
      <c r="A560" s="1">
        <v>202</v>
      </c>
      <c r="B560" s="1"/>
      <c r="C560">
        <f>COUNTIF('WetLitterbags placem_collection'!$K$3:$K$222, E560)</f>
        <v>0</v>
      </c>
      <c r="D560" t="str">
        <f t="shared" si="48"/>
        <v>Exclude</v>
      </c>
      <c r="E560" s="1"/>
      <c r="F560">
        <f>COUNTIF('WetLitterbags placem_collection'!$M$3:$M$222, H560)</f>
        <v>1</v>
      </c>
      <c r="G560" t="str">
        <f t="shared" si="52"/>
        <v>Open</v>
      </c>
      <c r="H560" s="200" t="s">
        <v>1006</v>
      </c>
      <c r="I560">
        <f>IFERROR(INDEX('Green_rooibos initial weight'!$C$5:$C$1749,MATCH(H560, 'Green_rooibos initial weight'!$A$5:$A$1749,0)),"")</f>
        <v>2.286</v>
      </c>
      <c r="K560">
        <f t="shared" si="53"/>
        <v>2.286</v>
      </c>
      <c r="M560">
        <f>IFERROR(INDEX('Both teabags AfterWet'!$D$1:$D$839,MATCH(H560,'Both teabags AfterWet'!$B$1:$B$839,0)),"")</f>
        <v>1.6419999999999999</v>
      </c>
      <c r="O560" s="1">
        <v>1.3778999999999999</v>
      </c>
      <c r="P560" s="1"/>
      <c r="Q560" s="202">
        <v>3.9196472317485203</v>
      </c>
      <c r="R560" s="202"/>
      <c r="S560">
        <f t="shared" si="49"/>
        <v>1.323891180793737</v>
      </c>
      <c r="U560" s="111">
        <f t="shared" si="50"/>
        <v>0.42086999965278349</v>
      </c>
      <c r="V560" s="111">
        <f t="shared" si="51"/>
        <v>0.55200000000000005</v>
      </c>
    </row>
    <row r="561" spans="1:22">
      <c r="A561" s="1">
        <v>202</v>
      </c>
      <c r="B561" s="1"/>
      <c r="C561">
        <f>COUNTIF('WetLitterbags placem_collection'!$K$3:$K$222, E561)</f>
        <v>0</v>
      </c>
      <c r="D561" t="str">
        <f t="shared" si="48"/>
        <v>Exclude</v>
      </c>
      <c r="E561" s="1"/>
      <c r="F561">
        <f>COUNTIF('WetLitterbags placem_collection'!$M$3:$M$222, H561)</f>
        <v>0</v>
      </c>
      <c r="G561" t="str">
        <f t="shared" si="52"/>
        <v>Exclude</v>
      </c>
      <c r="H561" s="200" t="s">
        <v>959</v>
      </c>
      <c r="I561">
        <f>IFERROR(INDEX('Green_rooibos initial weight'!$C$5:$C$1749,MATCH(H561, 'Green_rooibos initial weight'!$A$5:$A$1749,0)),"")</f>
        <v>2.161</v>
      </c>
      <c r="K561">
        <f t="shared" si="53"/>
        <v>2.161</v>
      </c>
      <c r="M561">
        <f>IFERROR(INDEX('Both teabags AfterWet'!$D$1:$D$839,MATCH(H561,'Both teabags AfterWet'!$B$1:$B$839,0)),"")</f>
        <v>1.679</v>
      </c>
      <c r="O561" s="1">
        <v>1.417</v>
      </c>
      <c r="P561" s="1"/>
      <c r="Q561" s="202">
        <v>3.9234919077970858</v>
      </c>
      <c r="R561" s="202"/>
      <c r="S561">
        <f t="shared" si="49"/>
        <v>1.3614041196665154</v>
      </c>
      <c r="U561" s="111">
        <f t="shared" si="50"/>
        <v>0.3700119760913857</v>
      </c>
      <c r="V561" s="111">
        <f t="shared" si="51"/>
        <v>0.55200000000000005</v>
      </c>
    </row>
    <row r="562" spans="1:22">
      <c r="A562" s="199">
        <v>203</v>
      </c>
      <c r="B562" s="199"/>
      <c r="C562">
        <f>COUNTIF('WetLitterbags placem_collection'!$K$3:$K$222, E562)</f>
        <v>0</v>
      </c>
      <c r="D562" t="str">
        <f t="shared" si="48"/>
        <v>Exclude</v>
      </c>
      <c r="E562" t="s">
        <v>1297</v>
      </c>
      <c r="F562">
        <f>COUNTIF('WetLitterbags placem_collection'!$M$3:$M$222, H562)</f>
        <v>0</v>
      </c>
      <c r="G562" t="str">
        <f t="shared" si="52"/>
        <v>Exclude</v>
      </c>
      <c r="I562">
        <f>IFERROR(INDEX('Green_rooibos initial weight'!$C$5:$C$1749,MATCH(E562, 'Green_rooibos initial weight'!$A$5:$A$1749,0)),"")</f>
        <v>2.0649999999999999</v>
      </c>
      <c r="K562">
        <f t="shared" si="53"/>
        <v>2.0649999999999999</v>
      </c>
      <c r="M562">
        <f>IFERROR(INDEX('Both teabags AfterWet'!$D$1:$D$839,MATCH(E562,'Both teabags AfterWet'!$B$1:$B$839,0)),"")</f>
        <v>0.7681</v>
      </c>
      <c r="O562">
        <v>0.57879999999999998</v>
      </c>
      <c r="Q562" s="202">
        <v>9.4330155544412708</v>
      </c>
      <c r="R562" s="202"/>
      <c r="S562">
        <f t="shared" si="49"/>
        <v>0.52420170597089388</v>
      </c>
      <c r="U562" s="111">
        <f t="shared" si="50"/>
        <v>0.74614929492934923</v>
      </c>
      <c r="V562" s="111">
        <f t="shared" si="51"/>
        <v>0.55200000000000005</v>
      </c>
    </row>
    <row r="563" spans="1:22">
      <c r="A563" s="199">
        <v>203</v>
      </c>
      <c r="B563" s="199"/>
      <c r="C563">
        <f>COUNTIF('WetLitterbags placem_collection'!$K$3:$K$222, E563)</f>
        <v>0</v>
      </c>
      <c r="D563" t="str">
        <f t="shared" si="48"/>
        <v>Exclude</v>
      </c>
      <c r="E563" s="199"/>
      <c r="F563">
        <f>COUNTIF('WetLitterbags placem_collection'!$M$3:$M$222, H563)</f>
        <v>0</v>
      </c>
      <c r="G563" t="str">
        <f t="shared" si="52"/>
        <v>Exclude</v>
      </c>
      <c r="H563" t="s">
        <v>799</v>
      </c>
      <c r="I563">
        <f>IFERROR(INDEX('Green_rooibos initial weight'!$C$5:$C$1749,MATCH(H563, 'Green_rooibos initial weight'!$A$5:$A$1749,0)),"")</f>
        <v>2.2450000000000001</v>
      </c>
      <c r="K563">
        <f t="shared" si="53"/>
        <v>2.2450000000000001</v>
      </c>
      <c r="M563">
        <f>IFERROR(INDEX('Both teabags AfterWet'!$D$1:$D$839,MATCH(H563,'Both teabags AfterWet'!$B$1:$B$839,0)),"")</f>
        <v>1.5906</v>
      </c>
      <c r="O563" s="1">
        <v>1.3754999999999999</v>
      </c>
      <c r="P563" s="1"/>
      <c r="Q563" s="202">
        <v>3.642714570858145</v>
      </c>
      <c r="R563" s="202"/>
      <c r="S563">
        <f t="shared" si="49"/>
        <v>1.3253944610778461</v>
      </c>
      <c r="U563" s="111">
        <f t="shared" si="50"/>
        <v>0.40962384807222896</v>
      </c>
      <c r="V563" s="111">
        <f t="shared" si="51"/>
        <v>0.55200000000000005</v>
      </c>
    </row>
    <row r="564" spans="1:22">
      <c r="A564" s="199">
        <v>203</v>
      </c>
      <c r="B564" s="199"/>
      <c r="C564">
        <f>COUNTIF('WetLitterbags placem_collection'!$K$3:$K$222, E564)</f>
        <v>0</v>
      </c>
      <c r="D564" t="str">
        <f t="shared" si="48"/>
        <v>Exclude</v>
      </c>
      <c r="E564" s="199"/>
      <c r="F564">
        <f>COUNTIF('WetLitterbags placem_collection'!$M$3:$M$222, H564)</f>
        <v>1</v>
      </c>
      <c r="G564" t="str">
        <f t="shared" si="52"/>
        <v>Open</v>
      </c>
      <c r="H564" t="s">
        <v>769</v>
      </c>
      <c r="I564">
        <f>IFERROR(INDEX('Green_rooibos initial weight'!$C$5:$C$1749,MATCH(H564, 'Green_rooibos initial weight'!$A$5:$A$1749,0)),"")</f>
        <v>2.202</v>
      </c>
      <c r="K564">
        <f t="shared" si="53"/>
        <v>2.202</v>
      </c>
      <c r="M564">
        <f>IFERROR(INDEX('Both teabags AfterWet'!$D$1:$D$839,MATCH(H564,'Both teabags AfterWet'!$B$1:$B$839,0)),"")</f>
        <v>1.6213</v>
      </c>
      <c r="O564">
        <v>1.3894</v>
      </c>
      <c r="Q564" s="202">
        <v>4.1958041958038725</v>
      </c>
      <c r="R564" s="202"/>
      <c r="S564">
        <f t="shared" si="49"/>
        <v>1.3311034965035009</v>
      </c>
      <c r="U564" s="111">
        <f t="shared" si="50"/>
        <v>0.39550249931721115</v>
      </c>
      <c r="V564" s="111">
        <f t="shared" si="51"/>
        <v>0.55200000000000005</v>
      </c>
    </row>
    <row r="565" spans="1:22">
      <c r="A565" s="199">
        <v>204</v>
      </c>
      <c r="B565" s="199"/>
      <c r="C565">
        <f>COUNTIF('WetLitterbags placem_collection'!$K$3:$K$222, E565)</f>
        <v>0</v>
      </c>
      <c r="D565" t="str">
        <f t="shared" si="48"/>
        <v>Exclude</v>
      </c>
      <c r="E565" t="s">
        <v>1410</v>
      </c>
      <c r="F565">
        <f>COUNTIF('WetLitterbags placem_collection'!$M$3:$M$222, H565)</f>
        <v>0</v>
      </c>
      <c r="G565" t="str">
        <f t="shared" si="52"/>
        <v>Exclude</v>
      </c>
      <c r="I565">
        <f>IFERROR(INDEX('Green_rooibos initial weight'!$C$5:$C$1749,MATCH(E565, 'Green_rooibos initial weight'!$A$5:$A$1749,0)),"")</f>
        <v>2.0640000000000001</v>
      </c>
      <c r="K565">
        <f t="shared" si="53"/>
        <v>2.0640000000000001</v>
      </c>
      <c r="M565">
        <f>IFERROR(INDEX('Both teabags AfterWet'!$D$1:$D$839,MATCH(E565,'Both teabags AfterWet'!$B$1:$B$839,0)),"")</f>
        <v>0.72450000000000003</v>
      </c>
      <c r="O565">
        <v>0.52149999999999996</v>
      </c>
      <c r="Q565" s="202">
        <v>11.573849878934253</v>
      </c>
      <c r="R565" s="202"/>
      <c r="S565">
        <f t="shared" si="49"/>
        <v>0.46114237288135784</v>
      </c>
      <c r="U565" s="111">
        <f t="shared" si="50"/>
        <v>0.77657830771252045</v>
      </c>
      <c r="V565" s="111">
        <f t="shared" si="51"/>
        <v>0.55200000000000005</v>
      </c>
    </row>
    <row r="566" spans="1:22">
      <c r="A566" s="199">
        <v>204</v>
      </c>
      <c r="B566" s="199"/>
      <c r="C566">
        <f>COUNTIF('WetLitterbags placem_collection'!$K$3:$K$222, E566)</f>
        <v>0</v>
      </c>
      <c r="D566" t="str">
        <f t="shared" si="48"/>
        <v>Exclude</v>
      </c>
      <c r="E566" s="199"/>
      <c r="F566">
        <f>COUNTIF('WetLitterbags placem_collection'!$M$3:$M$222, H566)</f>
        <v>0</v>
      </c>
      <c r="G566" t="str">
        <f t="shared" si="52"/>
        <v>Exclude</v>
      </c>
      <c r="H566" t="s">
        <v>1002</v>
      </c>
      <c r="I566">
        <f>IFERROR(INDEX('Green_rooibos initial weight'!$C$5:$C$1749,MATCH(H566, 'Green_rooibos initial weight'!$A$5:$A$1749,0)),"")</f>
        <v>2.2829999999999999</v>
      </c>
      <c r="K566">
        <f t="shared" si="53"/>
        <v>2.2829999999999999</v>
      </c>
      <c r="M566">
        <f>IFERROR(INDEX('Both teabags AfterWet'!$D$1:$D$839,MATCH(H566,'Both teabags AfterWet'!$B$1:$B$839,0)),"")</f>
        <v>1.6255999999999999</v>
      </c>
      <c r="O566">
        <v>1.4052</v>
      </c>
      <c r="Q566" s="202">
        <v>2.9484029484021739</v>
      </c>
      <c r="R566" s="202"/>
      <c r="S566">
        <f t="shared" si="49"/>
        <v>1.3637690417690527</v>
      </c>
      <c r="U566" s="111">
        <f t="shared" si="50"/>
        <v>0.40264168122249111</v>
      </c>
      <c r="V566" s="111">
        <f t="shared" si="51"/>
        <v>0.55200000000000005</v>
      </c>
    </row>
    <row r="567" spans="1:22">
      <c r="A567">
        <v>204</v>
      </c>
      <c r="C567">
        <f>COUNTIF('WetLitterbags placem_collection'!$K$3:$K$222, E567)</f>
        <v>0</v>
      </c>
      <c r="D567" t="str">
        <f t="shared" si="48"/>
        <v>Exclude</v>
      </c>
      <c r="F567">
        <f>COUNTIF('WetLitterbags placem_collection'!$M$3:$M$222, H567)</f>
        <v>1</v>
      </c>
      <c r="G567" t="str">
        <f t="shared" si="52"/>
        <v>Open</v>
      </c>
      <c r="H567" t="s">
        <v>807</v>
      </c>
      <c r="I567">
        <f>IFERROR(INDEX('Green_rooibos initial weight'!$C$5:$C$1749,MATCH(H567, 'Green_rooibos initial weight'!$A$5:$A$1749,0)),"")</f>
        <v>2.1419999999999999</v>
      </c>
      <c r="K567">
        <f t="shared" si="53"/>
        <v>2.1419999999999999</v>
      </c>
      <c r="M567">
        <f>IFERROR(INDEX('Both teabags AfterWet'!$D$1:$D$839,MATCH(H567,'Both teabags AfterWet'!$B$1:$B$839,0)),"")</f>
        <v>1.544</v>
      </c>
      <c r="O567">
        <v>1.3375999999999999</v>
      </c>
      <c r="Q567" s="202">
        <v>5.4642166344294019</v>
      </c>
      <c r="R567" s="202"/>
      <c r="S567">
        <f t="shared" si="49"/>
        <v>1.2645106382978721</v>
      </c>
      <c r="U567" s="111">
        <f t="shared" si="50"/>
        <v>0.40965889902060126</v>
      </c>
      <c r="V567" s="111">
        <f t="shared" si="51"/>
        <v>0.55200000000000005</v>
      </c>
    </row>
    <row r="568" spans="1:22">
      <c r="A568" s="1">
        <v>205</v>
      </c>
      <c r="B568" s="1"/>
      <c r="C568">
        <f>COUNTIF('WetLitterbags placem_collection'!$K$3:$K$222, E568)</f>
        <v>0</v>
      </c>
      <c r="D568" t="str">
        <f t="shared" si="48"/>
        <v>Exclude</v>
      </c>
      <c r="E568" s="1" t="s">
        <v>1382</v>
      </c>
      <c r="F568">
        <f>COUNTIF('WetLitterbags placem_collection'!$M$3:$M$222, H568)</f>
        <v>0</v>
      </c>
      <c r="G568" t="str">
        <f t="shared" si="52"/>
        <v>Exclude</v>
      </c>
      <c r="I568">
        <f>IFERROR(INDEX('Green_rooibos initial weight'!$C$5:$C$1749,MATCH(E568, 'Green_rooibos initial weight'!$A$5:$A$1749,0)),"")</f>
        <v>2.0299999999999998</v>
      </c>
      <c r="K568">
        <f t="shared" si="53"/>
        <v>2.0299999999999998</v>
      </c>
      <c r="M568">
        <f>IFERROR(INDEX('Both teabags AfterWet'!$D$1:$D$839,MATCH(E568,'Both teabags AfterWet'!$B$1:$B$839,0)),"")</f>
        <v>0.71</v>
      </c>
      <c r="O568">
        <v>0.4955</v>
      </c>
      <c r="Q568" s="202">
        <v>17.813567593948214</v>
      </c>
      <c r="R568" s="202"/>
      <c r="S568">
        <f t="shared" si="49"/>
        <v>0.40723377257198656</v>
      </c>
      <c r="U568" s="111">
        <f t="shared" si="50"/>
        <v>0.79939223026010509</v>
      </c>
      <c r="V568" s="111">
        <f t="shared" si="51"/>
        <v>0.55200000000000005</v>
      </c>
    </row>
    <row r="569" spans="1:22">
      <c r="A569" s="1">
        <v>205</v>
      </c>
      <c r="B569" s="1"/>
      <c r="C569">
        <f>COUNTIF('WetLitterbags placem_collection'!$K$3:$K$222, E569)</f>
        <v>0</v>
      </c>
      <c r="D569" t="str">
        <f t="shared" si="48"/>
        <v>Exclude</v>
      </c>
      <c r="E569" s="1"/>
      <c r="F569">
        <f>COUNTIF('WetLitterbags placem_collection'!$M$3:$M$222, H569)</f>
        <v>1</v>
      </c>
      <c r="G569" t="str">
        <f t="shared" si="52"/>
        <v>Open</v>
      </c>
      <c r="H569" s="1" t="s">
        <v>876</v>
      </c>
      <c r="I569">
        <f>IFERROR(INDEX('Green_rooibos initial weight'!$C$5:$C$1749,MATCH(H569, 'Green_rooibos initial weight'!$A$5:$A$1749,0)),"")</f>
        <v>2.2210000000000001</v>
      </c>
      <c r="K569">
        <f t="shared" si="53"/>
        <v>2.2210000000000001</v>
      </c>
      <c r="M569">
        <f>IFERROR(INDEX('Both teabags AfterWet'!$D$1:$D$839,MATCH(H569,'Both teabags AfterWet'!$B$1:$B$839,0)),"")</f>
        <v>1.6680999999999999</v>
      </c>
      <c r="O569">
        <v>1.4040999999999999</v>
      </c>
      <c r="Q569" s="202">
        <v>13.867187500000384</v>
      </c>
      <c r="R569" s="202"/>
      <c r="S569">
        <f t="shared" si="49"/>
        <v>1.2093908203124946</v>
      </c>
      <c r="U569" s="111">
        <f t="shared" si="50"/>
        <v>0.45547464191242926</v>
      </c>
      <c r="V569" s="111">
        <f t="shared" si="51"/>
        <v>0.55200000000000005</v>
      </c>
    </row>
    <row r="570" spans="1:22">
      <c r="A570" s="1">
        <v>205</v>
      </c>
      <c r="B570" s="1"/>
      <c r="C570">
        <f>COUNTIF('WetLitterbags placem_collection'!$K$3:$K$222, E570)</f>
        <v>0</v>
      </c>
      <c r="D570" t="str">
        <f t="shared" si="48"/>
        <v>Exclude</v>
      </c>
      <c r="E570" s="1"/>
      <c r="F570">
        <f>COUNTIF('WetLitterbags placem_collection'!$M$3:$M$222, H570)</f>
        <v>0</v>
      </c>
      <c r="G570" t="str">
        <f t="shared" si="52"/>
        <v>Exclude</v>
      </c>
      <c r="H570" s="1" t="s">
        <v>1049</v>
      </c>
      <c r="I570">
        <f>IFERROR(INDEX('Green_rooibos initial weight'!$C$5:$C$1749,MATCH(H570, 'Green_rooibos initial weight'!$A$5:$A$1749,0)),"")</f>
        <v>2.246</v>
      </c>
      <c r="K570">
        <f t="shared" si="53"/>
        <v>2.246</v>
      </c>
      <c r="M570">
        <f>IFERROR(INDEX('Both teabags AfterWet'!$D$1:$D$839,MATCH(H570,'Both teabags AfterWet'!$B$1:$B$839,0)),"")</f>
        <v>1.7204999999999999</v>
      </c>
      <c r="O570">
        <v>1.4713000000000001</v>
      </c>
      <c r="Q570" s="202">
        <v>4.6821094135039614</v>
      </c>
      <c r="R570" s="202"/>
      <c r="S570">
        <f t="shared" si="49"/>
        <v>1.4024121241991163</v>
      </c>
      <c r="U570" s="111">
        <f t="shared" si="50"/>
        <v>0.3755956704367247</v>
      </c>
      <c r="V570" s="111">
        <f t="shared" si="51"/>
        <v>0.55200000000000005</v>
      </c>
    </row>
    <row r="571" spans="1:22">
      <c r="A571" s="1">
        <v>206</v>
      </c>
      <c r="B571" s="1"/>
      <c r="C571">
        <f>COUNTIF('WetLitterbags placem_collection'!$K$3:$K$222, E571)</f>
        <v>0</v>
      </c>
      <c r="D571" t="str">
        <f t="shared" si="48"/>
        <v>Exclude</v>
      </c>
      <c r="E571" s="200" t="s">
        <v>1159</v>
      </c>
      <c r="F571">
        <f>COUNTIF('WetLitterbags placem_collection'!$M$3:$M$222, H571)</f>
        <v>0</v>
      </c>
      <c r="G571" t="str">
        <f t="shared" si="52"/>
        <v>Exclude</v>
      </c>
      <c r="I571">
        <f>IFERROR(INDEX('Green_rooibos initial weight'!$C$5:$C$1749,MATCH(E571, 'Green_rooibos initial weight'!$A$5:$A$1749,0)),"")</f>
        <v>2.0169999999999999</v>
      </c>
      <c r="K571">
        <f t="shared" si="53"/>
        <v>2.0169999999999999</v>
      </c>
      <c r="M571">
        <f>IFERROR(INDEX('Both teabags AfterWet'!$D$1:$D$839,MATCH(E571,'Both teabags AfterWet'!$B$1:$B$839,0)),"")</f>
        <v>0.70199999999999996</v>
      </c>
      <c r="O571" s="1">
        <v>0.49709999999999999</v>
      </c>
      <c r="P571" s="1"/>
      <c r="Q571" s="202">
        <v>13.415841584158834</v>
      </c>
      <c r="R571" s="202"/>
      <c r="S571">
        <f t="shared" si="49"/>
        <v>0.43040985148514643</v>
      </c>
      <c r="U571" s="111">
        <f t="shared" si="50"/>
        <v>0.78660889861916394</v>
      </c>
      <c r="V571" s="111">
        <f t="shared" si="51"/>
        <v>0.55200000000000005</v>
      </c>
    </row>
    <row r="572" spans="1:22">
      <c r="A572" s="1">
        <v>206</v>
      </c>
      <c r="B572" s="1"/>
      <c r="C572">
        <f>COUNTIF('WetLitterbags placem_collection'!$K$3:$K$222, E572)</f>
        <v>0</v>
      </c>
      <c r="D572" t="str">
        <f t="shared" si="48"/>
        <v>Exclude</v>
      </c>
      <c r="E572" s="1"/>
      <c r="F572">
        <f>COUNTIF('WetLitterbags placem_collection'!$M$3:$M$222, H572)</f>
        <v>1</v>
      </c>
      <c r="G572" t="str">
        <f t="shared" si="52"/>
        <v>Open</v>
      </c>
      <c r="H572" s="200" t="s">
        <v>907</v>
      </c>
      <c r="I572">
        <f>IFERROR(INDEX('Green_rooibos initial weight'!$C$5:$C$1749,MATCH(H572, 'Green_rooibos initial weight'!$A$5:$A$1749,0)),"")</f>
        <v>2.194</v>
      </c>
      <c r="K572">
        <f t="shared" si="53"/>
        <v>2.194</v>
      </c>
      <c r="M572">
        <f>IFERROR(INDEX('Both teabags AfterWet'!$D$1:$D$839,MATCH(H572,'Both teabags AfterWet'!$B$1:$B$839,0)),"")</f>
        <v>1.7410000000000001</v>
      </c>
      <c r="O572" s="1">
        <v>1.468</v>
      </c>
      <c r="P572" s="1"/>
      <c r="Q572" s="202">
        <v>9.9903006789520461</v>
      </c>
      <c r="R572" s="202"/>
      <c r="S572">
        <f t="shared" si="49"/>
        <v>1.3213423860329838</v>
      </c>
      <c r="U572" s="111">
        <f t="shared" si="50"/>
        <v>0.39774731721377221</v>
      </c>
      <c r="V572" s="111">
        <f t="shared" si="51"/>
        <v>0.55200000000000005</v>
      </c>
    </row>
    <row r="573" spans="1:22">
      <c r="A573" s="1">
        <v>206</v>
      </c>
      <c r="B573" s="1"/>
      <c r="C573">
        <f>COUNTIF('WetLitterbags placem_collection'!$K$3:$K$222, E573)</f>
        <v>0</v>
      </c>
      <c r="D573" t="str">
        <f t="shared" si="48"/>
        <v>Exclude</v>
      </c>
      <c r="E573" s="1"/>
      <c r="F573">
        <f>COUNTIF('WetLitterbags placem_collection'!$M$3:$M$222, H573)</f>
        <v>0</v>
      </c>
      <c r="G573" t="str">
        <f t="shared" si="52"/>
        <v>Exclude</v>
      </c>
      <c r="H573" s="200" t="s">
        <v>813</v>
      </c>
      <c r="I573">
        <f>IFERROR(INDEX('Green_rooibos initial weight'!$C$5:$C$1749,MATCH(H573, 'Green_rooibos initial weight'!$A$5:$A$1749,0)),"")</f>
        <v>2.2549999999999999</v>
      </c>
      <c r="K573">
        <f t="shared" si="53"/>
        <v>2.2549999999999999</v>
      </c>
      <c r="M573">
        <f>IFERROR(INDEX('Both teabags AfterWet'!$D$1:$D$839,MATCH(H573,'Both teabags AfterWet'!$B$1:$B$839,0)),"")</f>
        <v>1.609</v>
      </c>
      <c r="O573" s="1">
        <v>1.3629</v>
      </c>
      <c r="P573" s="1"/>
      <c r="Q573" s="202">
        <v>5.8794708476237458</v>
      </c>
      <c r="R573" s="202"/>
      <c r="S573">
        <f t="shared" si="49"/>
        <v>1.2827686918177359</v>
      </c>
      <c r="U573" s="111">
        <f t="shared" si="50"/>
        <v>0.4311447042936869</v>
      </c>
      <c r="V573" s="111">
        <f t="shared" si="51"/>
        <v>0.55200000000000005</v>
      </c>
    </row>
    <row r="574" spans="1:22">
      <c r="A574" s="1">
        <v>207</v>
      </c>
      <c r="B574" s="1"/>
      <c r="C574">
        <f>COUNTIF('WetLitterbags placem_collection'!$K$3:$K$222, E574)</f>
        <v>0</v>
      </c>
      <c r="D574" t="str">
        <f t="shared" si="48"/>
        <v>Exclude</v>
      </c>
      <c r="E574" s="1"/>
      <c r="F574">
        <f>COUNTIF('WetLitterbags placem_collection'!$M$3:$M$222, H574)</f>
        <v>0</v>
      </c>
      <c r="G574" t="str">
        <f t="shared" si="52"/>
        <v>Exclude</v>
      </c>
      <c r="H574" s="1" t="s">
        <v>992</v>
      </c>
      <c r="I574">
        <f>IFERROR(INDEX('Green_rooibos initial weight'!$C$5:$C$1749,MATCH(H574, 'Green_rooibos initial weight'!$A$5:$A$1749,0)),"")</f>
        <v>2.2400000000000002</v>
      </c>
      <c r="K574">
        <f t="shared" si="53"/>
        <v>2.2400000000000002</v>
      </c>
      <c r="M574">
        <f>IFERROR(INDEX('Both teabags AfterWet'!$D$1:$D$839,MATCH(H574,'Both teabags AfterWet'!$B$1:$B$839,0)),"")</f>
        <v>1.401</v>
      </c>
      <c r="O574" s="1">
        <v>1.1487000000000001</v>
      </c>
      <c r="P574" s="1"/>
      <c r="Q574" s="202">
        <v>9.4146341463411449</v>
      </c>
      <c r="R574" s="202"/>
      <c r="S574">
        <f t="shared" si="49"/>
        <v>1.0405540975609793</v>
      </c>
      <c r="U574" s="111">
        <f t="shared" si="50"/>
        <v>0.53546692073170576</v>
      </c>
      <c r="V574" s="111">
        <f t="shared" si="51"/>
        <v>0.55200000000000005</v>
      </c>
    </row>
    <row r="575" spans="1:22">
      <c r="A575" s="1">
        <v>207</v>
      </c>
      <c r="B575" s="1"/>
      <c r="C575">
        <f>COUNTIF('WetLitterbags placem_collection'!$K$3:$K$222, E575)</f>
        <v>0</v>
      </c>
      <c r="D575" t="str">
        <f t="shared" si="48"/>
        <v>Exclude</v>
      </c>
      <c r="E575" s="1"/>
      <c r="F575">
        <f>COUNTIF('WetLitterbags placem_collection'!$M$3:$M$222, H575)</f>
        <v>1</v>
      </c>
      <c r="G575" t="str">
        <f t="shared" si="52"/>
        <v>Open</v>
      </c>
      <c r="H575" s="1" t="s">
        <v>883</v>
      </c>
      <c r="I575">
        <f>IFERROR(INDEX('Green_rooibos initial weight'!$C$5:$C$1749,MATCH(H575, 'Green_rooibos initial weight'!$A$5:$A$1749,0)),"")</f>
        <v>2.17</v>
      </c>
      <c r="K575">
        <f t="shared" si="53"/>
        <v>2.17</v>
      </c>
      <c r="M575">
        <f>IFERROR(INDEX('Both teabags AfterWet'!$D$1:$D$839,MATCH(H575,'Both teabags AfterWet'!$B$1:$B$839,0)),"")</f>
        <v>1.5820000000000001</v>
      </c>
      <c r="O575" s="1">
        <v>1.3046</v>
      </c>
      <c r="P575" s="1"/>
      <c r="Q575" s="202">
        <v>16.261774913237122</v>
      </c>
      <c r="R575" s="202"/>
      <c r="S575">
        <f t="shared" si="49"/>
        <v>1.0924488844819085</v>
      </c>
      <c r="U575" s="111">
        <f t="shared" si="50"/>
        <v>0.49656733434013434</v>
      </c>
      <c r="V575" s="111">
        <f t="shared" si="51"/>
        <v>0.55200000000000005</v>
      </c>
    </row>
    <row r="576" spans="1:22">
      <c r="A576" s="1">
        <v>208</v>
      </c>
      <c r="B576" s="1"/>
      <c r="C576">
        <f>COUNTIF('WetLitterbags placem_collection'!$K$3:$K$222, E576)</f>
        <v>0</v>
      </c>
      <c r="D576" t="str">
        <f t="shared" si="48"/>
        <v>Exclude</v>
      </c>
      <c r="E576" s="200" t="s">
        <v>1542</v>
      </c>
      <c r="F576">
        <f>COUNTIF('WetLitterbags placem_collection'!$M$3:$M$222, H576)</f>
        <v>0</v>
      </c>
      <c r="G576" t="str">
        <f t="shared" si="52"/>
        <v>Exclude</v>
      </c>
      <c r="I576">
        <f>IFERROR(INDEX('Green_rooibos initial weight'!$C$5:$C$1749,MATCH(E576, 'Green_rooibos initial weight'!$A$5:$A$1749,0)),"")</f>
        <v>1.9910000000000001</v>
      </c>
      <c r="K576">
        <f t="shared" si="53"/>
        <v>1.9910000000000001</v>
      </c>
      <c r="M576">
        <f>IFERROR(INDEX('Both teabags AfterWet'!$D$1:$D$839,MATCH(E576,'Both teabags AfterWet'!$B$1:$B$839,0)),"")</f>
        <v>0.84599999999999997</v>
      </c>
      <c r="O576" s="1">
        <v>0.60719999999999996</v>
      </c>
      <c r="P576" s="1"/>
      <c r="Q576" s="202">
        <v>12.276341948309753</v>
      </c>
      <c r="R576" s="202"/>
      <c r="S576">
        <f t="shared" si="49"/>
        <v>0.53265805168986313</v>
      </c>
      <c r="U576" s="111">
        <f t="shared" si="50"/>
        <v>0.73246707599705518</v>
      </c>
      <c r="V576" s="111">
        <f t="shared" si="51"/>
        <v>0.55200000000000005</v>
      </c>
    </row>
    <row r="577" spans="1:22">
      <c r="A577" s="1">
        <v>208</v>
      </c>
      <c r="B577" s="1"/>
      <c r="C577">
        <f>COUNTIF('WetLitterbags placem_collection'!$K$3:$K$222, E577)</f>
        <v>0</v>
      </c>
      <c r="D577" t="str">
        <f t="shared" si="48"/>
        <v>Exclude</v>
      </c>
      <c r="E577" s="1"/>
      <c r="F577">
        <f>COUNTIF('WetLitterbags placem_collection'!$M$3:$M$222, H577)</f>
        <v>1</v>
      </c>
      <c r="G577" t="str">
        <f t="shared" si="52"/>
        <v>Open</v>
      </c>
      <c r="H577" s="200" t="s">
        <v>797</v>
      </c>
      <c r="I577">
        <f>IFERROR(INDEX('Green_rooibos initial weight'!$C$5:$C$1749,MATCH(H577, 'Green_rooibos initial weight'!$A$5:$A$1749,0)),"")</f>
        <v>2.153</v>
      </c>
      <c r="K577">
        <f t="shared" si="53"/>
        <v>2.153</v>
      </c>
      <c r="M577">
        <f>IFERROR(INDEX('Both teabags AfterWet'!$D$1:$D$839,MATCH(H577,'Both teabags AfterWet'!$B$1:$B$839,0)),"")</f>
        <v>1.476</v>
      </c>
      <c r="O577" s="1">
        <v>1.2427999999999999</v>
      </c>
      <c r="P577" s="1"/>
      <c r="Q577" s="202">
        <v>8.5305719921103496</v>
      </c>
      <c r="R577" s="202"/>
      <c r="S577">
        <f t="shared" si="49"/>
        <v>1.1367820512820526</v>
      </c>
      <c r="U577" s="111">
        <f t="shared" si="50"/>
        <v>0.47200090511748605</v>
      </c>
      <c r="V577" s="111">
        <f t="shared" si="51"/>
        <v>0.55200000000000005</v>
      </c>
    </row>
    <row r="578" spans="1:22">
      <c r="A578" s="1">
        <v>208</v>
      </c>
      <c r="B578" s="1"/>
      <c r="C578">
        <f>COUNTIF('WetLitterbags placem_collection'!$K$3:$K$222, E578)</f>
        <v>0</v>
      </c>
      <c r="D578" t="str">
        <f t="shared" si="48"/>
        <v>Exclude</v>
      </c>
      <c r="E578" s="1"/>
      <c r="F578">
        <f>COUNTIF('WetLitterbags placem_collection'!$M$3:$M$222, H578)</f>
        <v>0</v>
      </c>
      <c r="G578" t="str">
        <f t="shared" si="52"/>
        <v>Exclude</v>
      </c>
      <c r="H578" s="200" t="s">
        <v>692</v>
      </c>
      <c r="I578">
        <f>IFERROR(INDEX('Green_rooibos initial weight'!$C$5:$C$1749,MATCH(H578, 'Green_rooibos initial weight'!$A$5:$A$1749,0)),"")</f>
        <v>2.2709999999999999</v>
      </c>
      <c r="K578">
        <f t="shared" si="53"/>
        <v>2.2709999999999999</v>
      </c>
      <c r="M578">
        <f>IFERROR(INDEX('Both teabags AfterWet'!$D$1:$D$839,MATCH(H578,'Both teabags AfterWet'!$B$1:$B$839,0)),"")</f>
        <v>1.611</v>
      </c>
      <c r="O578" s="1">
        <v>1.3623000000000001</v>
      </c>
      <c r="P578" s="1"/>
      <c r="Q578" s="202">
        <v>7.5425790754251629</v>
      </c>
      <c r="R578" s="202"/>
      <c r="S578">
        <f t="shared" si="49"/>
        <v>1.2595474452554831</v>
      </c>
      <c r="U578" s="111">
        <f t="shared" si="50"/>
        <v>0.44537761107200213</v>
      </c>
      <c r="V578" s="111">
        <f t="shared" si="51"/>
        <v>0.55200000000000005</v>
      </c>
    </row>
    <row r="579" spans="1:22">
      <c r="A579" s="1">
        <v>209</v>
      </c>
      <c r="B579" s="1"/>
      <c r="C579">
        <f>COUNTIF('WetLitterbags placem_collection'!$K$3:$K$222, E579)</f>
        <v>0</v>
      </c>
      <c r="D579" t="str">
        <f t="shared" si="48"/>
        <v>Exclude</v>
      </c>
      <c r="E579" s="1" t="s">
        <v>1413</v>
      </c>
      <c r="F579">
        <f>COUNTIF('WetLitterbags placem_collection'!$M$3:$M$222, H579)</f>
        <v>0</v>
      </c>
      <c r="G579" t="str">
        <f t="shared" si="52"/>
        <v>Exclude</v>
      </c>
      <c r="I579">
        <f>IFERROR(INDEX('Green_rooibos initial weight'!$C$5:$C$1749,MATCH(E579, 'Green_rooibos initial weight'!$A$5:$A$1749,0)),"")</f>
        <v>2.1110000000000002</v>
      </c>
      <c r="K579">
        <f t="shared" si="53"/>
        <v>2.1110000000000002</v>
      </c>
      <c r="M579">
        <f>IFERROR(INDEX('Both teabags AfterWet'!$D$1:$D$839,MATCH(E579,'Both teabags AfterWet'!$B$1:$B$839,0)),"")</f>
        <v>0.86399999999999999</v>
      </c>
      <c r="O579" s="1">
        <v>0.6653</v>
      </c>
      <c r="P579" s="1"/>
      <c r="Q579" s="202">
        <v>17.471937530502561</v>
      </c>
      <c r="R579" s="202"/>
      <c r="S579">
        <f t="shared" si="49"/>
        <v>0.5490591996095664</v>
      </c>
      <c r="U579" s="111">
        <f t="shared" si="50"/>
        <v>0.7399056373237487</v>
      </c>
      <c r="V579" s="111">
        <f t="shared" si="51"/>
        <v>0.55200000000000005</v>
      </c>
    </row>
    <row r="580" spans="1:22">
      <c r="A580" s="1">
        <v>209</v>
      </c>
      <c r="B580" s="1"/>
      <c r="C580">
        <f>COUNTIF('WetLitterbags placem_collection'!$K$3:$K$222, E580)</f>
        <v>0</v>
      </c>
      <c r="D580" t="str">
        <f t="shared" si="48"/>
        <v>Exclude</v>
      </c>
      <c r="E580" s="1"/>
      <c r="F580">
        <f>COUNTIF('WetLitterbags placem_collection'!$M$3:$M$222, H580)</f>
        <v>0</v>
      </c>
      <c r="G580" t="str">
        <f t="shared" si="52"/>
        <v>Exclude</v>
      </c>
      <c r="H580" s="1" t="s">
        <v>999</v>
      </c>
      <c r="I580">
        <f>IFERROR(INDEX('Green_rooibos initial weight'!$C$5:$C$1749,MATCH(H580, 'Green_rooibos initial weight'!$A$5:$A$1749,0)),"")</f>
        <v>2.0870000000000002</v>
      </c>
      <c r="K580">
        <f t="shared" si="53"/>
        <v>2.0870000000000002</v>
      </c>
      <c r="M580">
        <f>IFERROR(INDEX('Both teabags AfterWet'!$D$1:$D$839,MATCH(H580,'Both teabags AfterWet'!$B$1:$B$839,0)),"")</f>
        <v>1.5780000000000001</v>
      </c>
      <c r="O580" s="1">
        <v>1.3449</v>
      </c>
      <c r="P580" s="1"/>
      <c r="Q580" s="202">
        <v>6.2620423892102917</v>
      </c>
      <c r="R580" s="202"/>
      <c r="S580">
        <f t="shared" si="49"/>
        <v>1.2606817919075108</v>
      </c>
      <c r="U580" s="111">
        <f t="shared" si="50"/>
        <v>0.39593589271321961</v>
      </c>
      <c r="V580" s="111">
        <f t="shared" si="51"/>
        <v>0.55200000000000005</v>
      </c>
    </row>
    <row r="581" spans="1:22">
      <c r="A581" s="1">
        <v>209</v>
      </c>
      <c r="B581" s="1"/>
      <c r="C581">
        <f>COUNTIF('WetLitterbags placem_collection'!$K$3:$K$222, E581)</f>
        <v>0</v>
      </c>
      <c r="D581" t="str">
        <f t="shared" si="48"/>
        <v>Exclude</v>
      </c>
      <c r="E581" s="1"/>
      <c r="F581">
        <f>COUNTIF('WetLitterbags placem_collection'!$M$3:$M$222, H581)</f>
        <v>1</v>
      </c>
      <c r="G581" t="str">
        <f t="shared" si="52"/>
        <v>Open</v>
      </c>
      <c r="H581" s="1" t="s">
        <v>870</v>
      </c>
      <c r="I581">
        <f>IFERROR(INDEX('Green_rooibos initial weight'!$C$5:$C$1749,MATCH(H581, 'Green_rooibos initial weight'!$A$5:$A$1749,0)),"")</f>
        <v>2.2829999999999999</v>
      </c>
      <c r="K581">
        <f t="shared" si="53"/>
        <v>2.2829999999999999</v>
      </c>
      <c r="M581">
        <f>IFERROR(INDEX('Both teabags AfterWet'!$D$1:$D$839,MATCH(H581,'Both teabags AfterWet'!$B$1:$B$839,0)),"")</f>
        <v>1.754</v>
      </c>
      <c r="O581" s="1">
        <v>1.4764999999999999</v>
      </c>
      <c r="P581" s="1"/>
      <c r="Q581" s="202">
        <v>9.0597453476988878</v>
      </c>
      <c r="R581" s="202"/>
      <c r="S581">
        <f t="shared" si="49"/>
        <v>1.3427328599412258</v>
      </c>
      <c r="U581" s="111">
        <f t="shared" si="50"/>
        <v>0.41185595271956821</v>
      </c>
      <c r="V581" s="111">
        <f t="shared" si="51"/>
        <v>0.55200000000000005</v>
      </c>
    </row>
    <row r="582" spans="1:22">
      <c r="A582" s="199">
        <v>210</v>
      </c>
      <c r="B582" s="199"/>
      <c r="C582">
        <f>COUNTIF('WetLitterbags placem_collection'!$K$3:$K$222, E582)</f>
        <v>0</v>
      </c>
      <c r="D582" t="str">
        <f t="shared" si="48"/>
        <v>Exclude</v>
      </c>
      <c r="E582" t="s">
        <v>1330</v>
      </c>
      <c r="F582">
        <f>COUNTIF('WetLitterbags placem_collection'!$M$3:$M$222, H582)</f>
        <v>0</v>
      </c>
      <c r="G582" t="str">
        <f t="shared" si="52"/>
        <v>Exclude</v>
      </c>
      <c r="I582">
        <f>IFERROR(INDEX('Green_rooibos initial weight'!$C$5:$C$1749,MATCH(E582, 'Green_rooibos initial weight'!$A$5:$A$1749,0)),"")</f>
        <v>2.0350000000000001</v>
      </c>
      <c r="K582">
        <f t="shared" si="53"/>
        <v>2.0350000000000001</v>
      </c>
      <c r="M582">
        <f>IFERROR(INDEX('Both teabags AfterWet'!$D$1:$D$839,MATCH(E582,'Both teabags AfterWet'!$B$1:$B$839,0)),"")</f>
        <v>0.72160000000000002</v>
      </c>
      <c r="O582">
        <v>0.5302</v>
      </c>
      <c r="Q582" s="202">
        <v>16.057692307692367</v>
      </c>
      <c r="R582" s="202"/>
      <c r="S582">
        <f t="shared" si="49"/>
        <v>0.44506211538461504</v>
      </c>
      <c r="U582" s="111">
        <f t="shared" si="50"/>
        <v>0.781296257796258</v>
      </c>
      <c r="V582" s="111">
        <f t="shared" si="51"/>
        <v>0.55200000000000005</v>
      </c>
    </row>
    <row r="583" spans="1:22">
      <c r="A583">
        <v>210</v>
      </c>
      <c r="C583">
        <f>COUNTIF('WetLitterbags placem_collection'!$K$3:$K$222, E583)</f>
        <v>0</v>
      </c>
      <c r="D583" t="str">
        <f t="shared" si="48"/>
        <v>Exclude</v>
      </c>
      <c r="F583">
        <f>COUNTIF('WetLitterbags placem_collection'!$M$3:$M$222, H583)</f>
        <v>1</v>
      </c>
      <c r="G583" t="str">
        <f t="shared" si="52"/>
        <v>Open</v>
      </c>
      <c r="H583" t="s">
        <v>801</v>
      </c>
      <c r="I583">
        <f>IFERROR(INDEX('Green_rooibos initial weight'!$C$5:$C$1749,MATCH(H583, 'Green_rooibos initial weight'!$A$5:$A$1749,0)),"")</f>
        <v>2.2130000000000001</v>
      </c>
      <c r="K583">
        <f t="shared" si="53"/>
        <v>2.2130000000000001</v>
      </c>
      <c r="M583">
        <f>IFERROR(INDEX('Both teabags AfterWet'!$D$1:$D$839,MATCH(H583,'Both teabags AfterWet'!$B$1:$B$839,0)),"")</f>
        <v>1.6197999999999999</v>
      </c>
      <c r="O583">
        <v>1.3895</v>
      </c>
      <c r="Q583" s="202">
        <v>10.541586073501591</v>
      </c>
      <c r="R583" s="202"/>
      <c r="S583">
        <f t="shared" si="49"/>
        <v>1.2430246615086953</v>
      </c>
      <c r="U583" s="111">
        <f t="shared" si="50"/>
        <v>0.43830788002318333</v>
      </c>
      <c r="V583" s="111">
        <f t="shared" si="51"/>
        <v>0.55200000000000005</v>
      </c>
    </row>
    <row r="584" spans="1:22">
      <c r="A584" s="199">
        <v>210</v>
      </c>
      <c r="B584" s="199"/>
      <c r="C584">
        <f>COUNTIF('WetLitterbags placem_collection'!$K$3:$K$222, E584)</f>
        <v>0</v>
      </c>
      <c r="D584" t="str">
        <f t="shared" si="48"/>
        <v>Exclude</v>
      </c>
      <c r="E584" s="199"/>
      <c r="F584">
        <f>COUNTIF('WetLitterbags placem_collection'!$M$3:$M$222, H584)</f>
        <v>0</v>
      </c>
      <c r="G584" t="str">
        <f t="shared" si="52"/>
        <v>Exclude</v>
      </c>
      <c r="H584" t="s">
        <v>749</v>
      </c>
      <c r="I584">
        <f>IFERROR(INDEX('Green_rooibos initial weight'!$C$5:$C$1749,MATCH(H584, 'Green_rooibos initial weight'!$A$5:$A$1749,0)),"")</f>
        <v>2.2309999999999999</v>
      </c>
      <c r="K584">
        <f t="shared" si="53"/>
        <v>2.2309999999999999</v>
      </c>
      <c r="M584">
        <f>IFERROR(INDEX('Both teabags AfterWet'!$D$1:$D$839,MATCH(H584,'Both teabags AfterWet'!$B$1:$B$839,0)),"")</f>
        <v>1.6165</v>
      </c>
      <c r="O584">
        <v>1.4152</v>
      </c>
      <c r="Q584" s="202">
        <v>8.4810733109723397</v>
      </c>
      <c r="R584" s="202"/>
      <c r="S584">
        <f t="shared" si="49"/>
        <v>1.2951758505031195</v>
      </c>
      <c r="U584" s="111">
        <f t="shared" si="50"/>
        <v>0.41946398453468425</v>
      </c>
      <c r="V584" s="111">
        <f t="shared" si="51"/>
        <v>0.55200000000000005</v>
      </c>
    </row>
    <row r="585" spans="1:22">
      <c r="A585" s="1">
        <v>211</v>
      </c>
      <c r="B585" s="1"/>
      <c r="C585">
        <f>COUNTIF('WetLitterbags placem_collection'!$K$3:$K$222, E585)</f>
        <v>0</v>
      </c>
      <c r="D585" t="str">
        <f t="shared" si="48"/>
        <v>Exclude</v>
      </c>
      <c r="E585" s="201" t="s">
        <v>1254</v>
      </c>
      <c r="F585">
        <f>COUNTIF('WetLitterbags placem_collection'!$M$3:$M$222, H585)</f>
        <v>0</v>
      </c>
      <c r="G585" t="str">
        <f t="shared" si="52"/>
        <v>Exclude</v>
      </c>
      <c r="I585">
        <f>IFERROR(INDEX('Green_rooibos initial weight'!$C$5:$C$1749,MATCH(E585, 'Green_rooibos initial weight'!$A$5:$A$1749,0)),"")</f>
        <v>2.1070000000000002</v>
      </c>
      <c r="K585">
        <f t="shared" si="53"/>
        <v>2.1070000000000002</v>
      </c>
      <c r="M585">
        <f>IFERROR(INDEX('Both teabags AfterWet'!$D$1:$D$839,MATCH(E585,'Both teabags AfterWet'!$B$1:$B$839,0)),"")</f>
        <v>0.67200000000000004</v>
      </c>
      <c r="O585" s="1">
        <v>0.66139999999999988</v>
      </c>
      <c r="P585" s="1"/>
      <c r="Q585" s="202">
        <v>40.67127344521198</v>
      </c>
      <c r="R585" s="202"/>
      <c r="S585">
        <f t="shared" si="49"/>
        <v>0.3924001974333679</v>
      </c>
      <c r="U585" s="111">
        <f t="shared" si="50"/>
        <v>0.81376355128933653</v>
      </c>
      <c r="V585" s="111">
        <f t="shared" si="51"/>
        <v>0.55200000000000005</v>
      </c>
    </row>
    <row r="586" spans="1:22">
      <c r="A586" s="1">
        <v>211</v>
      </c>
      <c r="B586" s="1"/>
      <c r="C586">
        <f>COUNTIF('WetLitterbags placem_collection'!$K$3:$K$222, E586)</f>
        <v>0</v>
      </c>
      <c r="D586" t="str">
        <f t="shared" si="48"/>
        <v>Exclude</v>
      </c>
      <c r="E586" s="1"/>
      <c r="F586">
        <f>COUNTIF('WetLitterbags placem_collection'!$M$3:$M$222, H586)</f>
        <v>1</v>
      </c>
      <c r="G586" t="str">
        <f t="shared" si="52"/>
        <v>Open</v>
      </c>
      <c r="H586" s="201" t="s">
        <v>760</v>
      </c>
      <c r="I586">
        <f>IFERROR(INDEX('Green_rooibos initial weight'!$C$5:$C$1749,MATCH(H586, 'Green_rooibos initial weight'!$A$5:$A$1749,0)),"")</f>
        <v>2.2349999999999999</v>
      </c>
      <c r="K586">
        <f t="shared" si="53"/>
        <v>2.2349999999999999</v>
      </c>
      <c r="M586">
        <f>IFERROR(INDEX('Both teabags AfterWet'!$D$1:$D$839,MATCH(H586,'Both teabags AfterWet'!$B$1:$B$839,0)),"")</f>
        <v>1.528</v>
      </c>
      <c r="O586" s="1">
        <v>1.2363</v>
      </c>
      <c r="P586" s="1"/>
      <c r="Q586" s="202">
        <v>10.112911143839174</v>
      </c>
      <c r="R586" s="202"/>
      <c r="S586">
        <f t="shared" si="49"/>
        <v>1.1112740795287164</v>
      </c>
      <c r="U586" s="111">
        <f t="shared" si="50"/>
        <v>0.50278564674330362</v>
      </c>
      <c r="V586" s="111">
        <f t="shared" si="51"/>
        <v>0.55200000000000005</v>
      </c>
    </row>
    <row r="587" spans="1:22">
      <c r="A587" s="1">
        <v>211</v>
      </c>
      <c r="B587" s="1"/>
      <c r="C587">
        <f>COUNTIF('WetLitterbags placem_collection'!$K$3:$K$222, E587)</f>
        <v>0</v>
      </c>
      <c r="D587" t="str">
        <f t="shared" ref="D587:D650" si="54">IF(C587=1, "Open", "Exclude")</f>
        <v>Exclude</v>
      </c>
      <c r="E587" s="1"/>
      <c r="F587">
        <f>COUNTIF('WetLitterbags placem_collection'!$M$3:$M$222, H587)</f>
        <v>0</v>
      </c>
      <c r="G587" t="str">
        <f t="shared" si="52"/>
        <v>Exclude</v>
      </c>
      <c r="H587" s="201" t="s">
        <v>552</v>
      </c>
      <c r="I587">
        <f>IFERROR(INDEX('Green_rooibos initial weight'!$C$5:$C$1749,MATCH(H587, 'Green_rooibos initial weight'!$A$5:$A$1749,0)),"")</f>
        <v>2.157</v>
      </c>
      <c r="K587">
        <f t="shared" si="53"/>
        <v>2.157</v>
      </c>
      <c r="M587">
        <f>IFERROR(INDEX('Both teabags AfterWet'!$D$1:$D$839,MATCH(H587,'Both teabags AfterWet'!$B$1:$B$839,0)),"")</f>
        <v>1.5489999999999999</v>
      </c>
      <c r="O587" s="1">
        <v>1.3182999999999998</v>
      </c>
      <c r="P587" s="1"/>
      <c r="Q587" s="202">
        <v>7.414730598121813</v>
      </c>
      <c r="R587" s="202"/>
      <c r="S587">
        <f t="shared" ref="S587:S650" si="55">IFERROR(O587-(Q587/100)*O587,"")</f>
        <v>1.22055160652496</v>
      </c>
      <c r="U587" s="111">
        <f t="shared" ref="U587:U650" si="56">1-(S587/I587)</f>
        <v>0.4341439005447566</v>
      </c>
      <c r="V587" s="111">
        <f t="shared" ref="V587:V650" si="57">$H$2*(1-Y587)</f>
        <v>0.55200000000000005</v>
      </c>
    </row>
    <row r="588" spans="1:22">
      <c r="A588" s="1">
        <v>212</v>
      </c>
      <c r="B588" s="1"/>
      <c r="C588">
        <f>COUNTIF('WetLitterbags placem_collection'!$K$3:$K$222, E588)</f>
        <v>0</v>
      </c>
      <c r="D588" t="str">
        <f t="shared" si="54"/>
        <v>Exclude</v>
      </c>
      <c r="E588" s="200" t="s">
        <v>1490</v>
      </c>
      <c r="F588">
        <f>COUNTIF('WetLitterbags placem_collection'!$M$3:$M$222, H588)</f>
        <v>0</v>
      </c>
      <c r="G588" t="str">
        <f t="shared" ref="G588:G651" si="58">IF(F588=1, "Open", "Exclude")</f>
        <v>Exclude</v>
      </c>
      <c r="I588">
        <f>IFERROR(INDEX('Green_rooibos initial weight'!$C$5:$C$1749,MATCH(E588, 'Green_rooibos initial weight'!$A$5:$A$1749,0)),"")</f>
        <v>2.1219999999999999</v>
      </c>
      <c r="K588">
        <f t="shared" si="53"/>
        <v>2.1219999999999999</v>
      </c>
      <c r="M588">
        <f>IFERROR(INDEX('Both teabags AfterWet'!$D$1:$D$839,MATCH(E588,'Both teabags AfterWet'!$B$1:$B$839,0)),"")</f>
        <v>1.4097999999999999</v>
      </c>
      <c r="O588" s="1">
        <v>1.1640999999999999</v>
      </c>
      <c r="P588" s="1"/>
      <c r="Q588" s="202">
        <v>39.082656473960213</v>
      </c>
      <c r="R588" s="202"/>
      <c r="S588">
        <f t="shared" si="55"/>
        <v>0.7091387959866291</v>
      </c>
      <c r="U588" s="111">
        <f t="shared" si="56"/>
        <v>0.6658158360100711</v>
      </c>
      <c r="V588" s="111">
        <f t="shared" si="57"/>
        <v>0.55200000000000005</v>
      </c>
    </row>
    <row r="589" spans="1:22">
      <c r="A589" s="1">
        <v>212</v>
      </c>
      <c r="B589" s="1"/>
      <c r="C589">
        <f>COUNTIF('WetLitterbags placem_collection'!$K$3:$K$222, E589)</f>
        <v>0</v>
      </c>
      <c r="D589" t="str">
        <f t="shared" si="54"/>
        <v>Exclude</v>
      </c>
      <c r="E589" s="1"/>
      <c r="F589">
        <f>COUNTIF('WetLitterbags placem_collection'!$M$3:$M$222, H589)</f>
        <v>0</v>
      </c>
      <c r="G589" t="str">
        <f t="shared" si="58"/>
        <v>Exclude</v>
      </c>
      <c r="H589" s="200" t="s">
        <v>1011</v>
      </c>
      <c r="I589">
        <f>IFERROR(INDEX('Green_rooibos initial weight'!$C$5:$C$1749,MATCH(H589, 'Green_rooibos initial weight'!$A$5:$A$1749,0)),"")</f>
        <v>2.2410000000000001</v>
      </c>
      <c r="K589">
        <f t="shared" si="53"/>
        <v>2.2410000000000001</v>
      </c>
      <c r="M589">
        <f>IFERROR(INDEX('Both teabags AfterWet'!$D$1:$D$839,MATCH(H589,'Both teabags AfterWet'!$B$1:$B$839,0)),"")</f>
        <v>1.6712</v>
      </c>
      <c r="O589" s="1">
        <v>1.45</v>
      </c>
      <c r="P589" s="1"/>
      <c r="Q589" s="202">
        <v>7.2700296735904999</v>
      </c>
      <c r="R589" s="202"/>
      <c r="S589">
        <f t="shared" si="55"/>
        <v>1.3445845697329377</v>
      </c>
      <c r="U589" s="111">
        <f t="shared" si="56"/>
        <v>0.40000688543822505</v>
      </c>
      <c r="V589" s="111">
        <f t="shared" si="57"/>
        <v>0.55200000000000005</v>
      </c>
    </row>
    <row r="590" spans="1:22">
      <c r="A590" s="1">
        <v>212</v>
      </c>
      <c r="B590" s="1"/>
      <c r="C590">
        <f>COUNTIF('WetLitterbags placem_collection'!$K$3:$K$222, E590)</f>
        <v>0</v>
      </c>
      <c r="D590" t="str">
        <f t="shared" si="54"/>
        <v>Exclude</v>
      </c>
      <c r="E590" s="1"/>
      <c r="F590">
        <f>COUNTIF('WetLitterbags placem_collection'!$M$3:$M$222, H590)</f>
        <v>1</v>
      </c>
      <c r="G590" t="str">
        <f t="shared" si="58"/>
        <v>Open</v>
      </c>
      <c r="H590" s="200" t="s">
        <v>1048</v>
      </c>
      <c r="I590">
        <f>IFERROR(INDEX('Green_rooibos initial weight'!$C$5:$C$1749,MATCH(H590, 'Green_rooibos initial weight'!$A$5:$A$1749,0)),"")</f>
        <v>2.1709999999999998</v>
      </c>
      <c r="K590">
        <f t="shared" si="53"/>
        <v>2.1709999999999998</v>
      </c>
      <c r="M590">
        <f>IFERROR(INDEX('Both teabags AfterWet'!$D$1:$D$839,MATCH(H590,'Both teabags AfterWet'!$B$1:$B$839,0)),"")</f>
        <v>1.5831999999999999</v>
      </c>
      <c r="O590" s="1">
        <v>1.35</v>
      </c>
      <c r="P590" s="1"/>
      <c r="Q590" s="202">
        <v>7.2365225837790437</v>
      </c>
      <c r="R590" s="202"/>
      <c r="S590">
        <f t="shared" si="55"/>
        <v>1.252306945118983</v>
      </c>
      <c r="U590" s="111">
        <f t="shared" si="56"/>
        <v>0.42316584748089214</v>
      </c>
      <c r="V590" s="111">
        <f t="shared" si="57"/>
        <v>0.55200000000000005</v>
      </c>
    </row>
    <row r="591" spans="1:22">
      <c r="A591" s="1">
        <v>213</v>
      </c>
      <c r="B591" s="1"/>
      <c r="C591">
        <f>COUNTIF('WetLitterbags placem_collection'!$K$3:$K$222, E591)</f>
        <v>0</v>
      </c>
      <c r="D591" t="str">
        <f t="shared" si="54"/>
        <v>Exclude</v>
      </c>
      <c r="E591" s="1" t="s">
        <v>1334</v>
      </c>
      <c r="F591">
        <f>COUNTIF('WetLitterbags placem_collection'!$M$3:$M$222, H591)</f>
        <v>0</v>
      </c>
      <c r="G591" t="str">
        <f t="shared" si="58"/>
        <v>Exclude</v>
      </c>
      <c r="I591">
        <f>IFERROR(INDEX('Green_rooibos initial weight'!$C$5:$C$1749,MATCH(E591, 'Green_rooibos initial weight'!$A$5:$A$1749,0)),"")</f>
        <v>2.117</v>
      </c>
      <c r="K591">
        <f t="shared" ref="K591:K631" si="59">IFERROR(I591-(AG583+AG584+AG586),"")</f>
        <v>2.117</v>
      </c>
      <c r="M591">
        <f>IFERROR(INDEX('Both teabags AfterWet'!$D$1:$D$839,MATCH(E591,'Both teabags AfterWet'!$B$1:$B$839,0)),"")</f>
        <v>0.83</v>
      </c>
      <c r="O591" s="1">
        <v>0.6149</v>
      </c>
      <c r="P591" s="1"/>
      <c r="Q591" s="202">
        <v>8.2922013820333618</v>
      </c>
      <c r="R591" s="202"/>
      <c r="S591">
        <f t="shared" si="55"/>
        <v>0.56391125370187689</v>
      </c>
      <c r="U591" s="111">
        <f t="shared" si="56"/>
        <v>0.73362718294668072</v>
      </c>
      <c r="V591" s="111">
        <f t="shared" si="57"/>
        <v>0.55200000000000005</v>
      </c>
    </row>
    <row r="592" spans="1:22">
      <c r="A592" s="1">
        <v>213</v>
      </c>
      <c r="B592" s="1"/>
      <c r="C592">
        <f>COUNTIF('WetLitterbags placem_collection'!$K$3:$K$222, E592)</f>
        <v>0</v>
      </c>
      <c r="D592" t="str">
        <f t="shared" si="54"/>
        <v>Exclude</v>
      </c>
      <c r="E592" s="1"/>
      <c r="F592">
        <f>COUNTIF('WetLitterbags placem_collection'!$M$3:$M$222, H592)</f>
        <v>0</v>
      </c>
      <c r="G592" t="str">
        <f t="shared" si="58"/>
        <v>Exclude</v>
      </c>
      <c r="H592" s="1" t="s">
        <v>1030</v>
      </c>
      <c r="I592">
        <f>IFERROR(INDEX('Green_rooibos initial weight'!$C$5:$C$1749,MATCH(H592, 'Green_rooibos initial weight'!$A$5:$A$1749,0)),"")</f>
        <v>2.3170000000000002</v>
      </c>
      <c r="K592">
        <f t="shared" si="59"/>
        <v>2.3170000000000002</v>
      </c>
      <c r="M592">
        <f>IFERROR(INDEX('Both teabags AfterWet'!$D$1:$D$839,MATCH(H592,'Both teabags AfterWet'!$B$1:$B$839,0)),"")</f>
        <v>1.587</v>
      </c>
      <c r="O592" s="1">
        <v>1.3273999999999999</v>
      </c>
      <c r="P592" s="1"/>
      <c r="Q592" s="202">
        <v>3.4013605442175416</v>
      </c>
      <c r="R592" s="202"/>
      <c r="S592">
        <f t="shared" si="55"/>
        <v>1.2822503401360563</v>
      </c>
      <c r="U592" s="111">
        <f t="shared" si="56"/>
        <v>0.44659027184460243</v>
      </c>
      <c r="V592" s="111">
        <f t="shared" si="57"/>
        <v>0.55200000000000005</v>
      </c>
    </row>
    <row r="593" spans="1:22">
      <c r="A593" s="1">
        <v>213</v>
      </c>
      <c r="B593" s="1"/>
      <c r="C593">
        <f>COUNTIF('WetLitterbags placem_collection'!$K$3:$K$222, E593)</f>
        <v>0</v>
      </c>
      <c r="D593" t="str">
        <f t="shared" si="54"/>
        <v>Exclude</v>
      </c>
      <c r="E593" s="1"/>
      <c r="F593">
        <f>COUNTIF('WetLitterbags placem_collection'!$M$3:$M$222, H593)</f>
        <v>1</v>
      </c>
      <c r="G593" t="str">
        <f t="shared" si="58"/>
        <v>Open</v>
      </c>
      <c r="H593" s="1" t="s">
        <v>1053</v>
      </c>
      <c r="I593">
        <f>IFERROR(INDEX('Green_rooibos initial weight'!$C$5:$C$1749,MATCH(H593, 'Green_rooibos initial weight'!$A$5:$A$1749,0)),"")</f>
        <v>2.1520000000000001</v>
      </c>
      <c r="K593">
        <f t="shared" si="59"/>
        <v>2.1520000000000001</v>
      </c>
      <c r="M593">
        <f>IFERROR(INDEX('Both teabags AfterWet'!$D$1:$D$839,MATCH(H593,'Both teabags AfterWet'!$B$1:$B$839,0)),"")</f>
        <v>1.542</v>
      </c>
      <c r="O593" s="1">
        <v>1.2839</v>
      </c>
      <c r="P593" s="1"/>
      <c r="Q593" s="202">
        <v>3.5402521823463347</v>
      </c>
      <c r="R593" s="202"/>
      <c r="S593">
        <f t="shared" si="55"/>
        <v>1.2384467022308554</v>
      </c>
      <c r="U593" s="111">
        <f t="shared" si="56"/>
        <v>0.4245136142049929</v>
      </c>
      <c r="V593" s="111">
        <f t="shared" si="57"/>
        <v>0.55200000000000005</v>
      </c>
    </row>
    <row r="594" spans="1:22">
      <c r="A594" s="1">
        <v>214</v>
      </c>
      <c r="B594" s="1"/>
      <c r="C594">
        <f>COUNTIF('WetLitterbags placem_collection'!$K$3:$K$222, E594)</f>
        <v>0</v>
      </c>
      <c r="D594" t="str">
        <f t="shared" si="54"/>
        <v>Exclude</v>
      </c>
      <c r="E594" s="200" t="s">
        <v>1469</v>
      </c>
      <c r="F594">
        <f>COUNTIF('WetLitterbags placem_collection'!$M$3:$M$222, H594)</f>
        <v>0</v>
      </c>
      <c r="G594" t="str">
        <f t="shared" si="58"/>
        <v>Exclude</v>
      </c>
      <c r="I594">
        <f>IFERROR(INDEX('Green_rooibos initial weight'!$C$5:$C$1749,MATCH(E594, 'Green_rooibos initial weight'!$A$5:$A$1749,0)),"")</f>
        <v>2.0070000000000001</v>
      </c>
      <c r="K594">
        <f t="shared" si="59"/>
        <v>2.0070000000000001</v>
      </c>
      <c r="M594">
        <f>IFERROR(INDEX('Both teabags AfterWet'!$D$1:$D$839,MATCH(E594,'Both teabags AfterWet'!$B$1:$B$839,0)),"")</f>
        <v>0.63400000000000001</v>
      </c>
      <c r="O594" s="1">
        <v>0.44280000000000003</v>
      </c>
      <c r="P594" s="1"/>
      <c r="Q594" s="202">
        <v>8.3576287657915547</v>
      </c>
      <c r="R594" s="202"/>
      <c r="S594">
        <f t="shared" si="55"/>
        <v>0.40579241982507502</v>
      </c>
      <c r="U594" s="111">
        <f t="shared" si="56"/>
        <v>0.79781145001241904</v>
      </c>
      <c r="V594" s="111">
        <f t="shared" si="57"/>
        <v>0.55200000000000005</v>
      </c>
    </row>
    <row r="595" spans="1:22">
      <c r="A595" s="1">
        <v>214</v>
      </c>
      <c r="B595" s="1"/>
      <c r="C595">
        <f>COUNTIF('WetLitterbags placem_collection'!$K$3:$K$222, E595)</f>
        <v>0</v>
      </c>
      <c r="D595" t="str">
        <f t="shared" si="54"/>
        <v>Exclude</v>
      </c>
      <c r="E595" s="1"/>
      <c r="F595">
        <f>COUNTIF('WetLitterbags placem_collection'!$M$3:$M$222, H595)</f>
        <v>1</v>
      </c>
      <c r="G595" t="str">
        <f t="shared" si="58"/>
        <v>Open</v>
      </c>
      <c r="H595" s="200" t="s">
        <v>758</v>
      </c>
      <c r="I595">
        <f>IFERROR(INDEX('Green_rooibos initial weight'!$C$5:$C$1749,MATCH(H595, 'Green_rooibos initial weight'!$A$5:$A$1749,0)),"")</f>
        <v>2.234</v>
      </c>
      <c r="K595">
        <f t="shared" si="59"/>
        <v>2.234</v>
      </c>
      <c r="M595">
        <f>IFERROR(INDEX('Both teabags AfterWet'!$D$1:$D$839,MATCH(H595,'Both teabags AfterWet'!$B$1:$B$839,0)),"")</f>
        <v>1.587</v>
      </c>
      <c r="O595" s="1">
        <v>1.3544</v>
      </c>
      <c r="P595" s="1"/>
      <c r="Q595" s="202">
        <v>-0.54617676266121384</v>
      </c>
      <c r="R595" s="202"/>
      <c r="S595">
        <f t="shared" si="55"/>
        <v>1.3617974180734835</v>
      </c>
      <c r="U595" s="111">
        <f t="shared" si="56"/>
        <v>0.39042192566092948</v>
      </c>
      <c r="V595" s="111">
        <f t="shared" si="57"/>
        <v>0.55200000000000005</v>
      </c>
    </row>
    <row r="596" spans="1:22">
      <c r="A596" s="1">
        <v>214</v>
      </c>
      <c r="B596" s="1"/>
      <c r="C596">
        <f>COUNTIF('WetLitterbags placem_collection'!$K$3:$K$222, E596)</f>
        <v>0</v>
      </c>
      <c r="D596" t="str">
        <f t="shared" si="54"/>
        <v>Exclude</v>
      </c>
      <c r="E596" s="1"/>
      <c r="F596">
        <f>COUNTIF('WetLitterbags placem_collection'!$M$3:$M$222, H596)</f>
        <v>0</v>
      </c>
      <c r="G596" t="str">
        <f t="shared" si="58"/>
        <v>Exclude</v>
      </c>
      <c r="H596" s="200" t="s">
        <v>729</v>
      </c>
      <c r="I596">
        <f>IFERROR(INDEX('Green_rooibos initial weight'!$C$5:$C$1749,MATCH(H596, 'Green_rooibos initial weight'!$A$5:$A$1749,0)),"")</f>
        <v>2.2709999999999999</v>
      </c>
      <c r="K596">
        <f t="shared" si="59"/>
        <v>2.2709999999999999</v>
      </c>
      <c r="M596">
        <f>IFERROR(INDEX('Both teabags AfterWet'!$D$1:$D$839,MATCH(H596,'Both teabags AfterWet'!$B$1:$B$839,0)),"")</f>
        <v>1.4850000000000001</v>
      </c>
      <c r="O596" s="1">
        <v>1.2703</v>
      </c>
      <c r="P596" s="1"/>
      <c r="Q596" s="202">
        <v>5.5972013992993173</v>
      </c>
      <c r="R596" s="202"/>
      <c r="S596">
        <f t="shared" si="55"/>
        <v>1.1991987506247008</v>
      </c>
      <c r="U596" s="111">
        <f t="shared" si="56"/>
        <v>0.47195123266195471</v>
      </c>
      <c r="V596" s="111">
        <f t="shared" si="57"/>
        <v>0.55200000000000005</v>
      </c>
    </row>
    <row r="597" spans="1:22">
      <c r="A597">
        <v>215</v>
      </c>
      <c r="C597">
        <f>COUNTIF('WetLitterbags placem_collection'!$K$3:$K$222, E597)</f>
        <v>0</v>
      </c>
      <c r="D597" t="str">
        <f t="shared" si="54"/>
        <v>Exclude</v>
      </c>
      <c r="E597" t="s">
        <v>1332</v>
      </c>
      <c r="F597">
        <f>COUNTIF('WetLitterbags placem_collection'!$M$3:$M$222, H597)</f>
        <v>0</v>
      </c>
      <c r="G597" t="str">
        <f t="shared" si="58"/>
        <v>Exclude</v>
      </c>
      <c r="I597">
        <f>IFERROR(INDEX('Green_rooibos initial weight'!$C$5:$C$1749,MATCH(E597, 'Green_rooibos initial weight'!$A$5:$A$1749,0)),"")</f>
        <v>2.0369999999999999</v>
      </c>
      <c r="K597">
        <f t="shared" si="59"/>
        <v>2.0369999999999999</v>
      </c>
      <c r="M597">
        <f>IFERROR(INDEX('Both teabags AfterWet'!$D$1:$D$839,MATCH(E597,'Both teabags AfterWet'!$B$1:$B$839,0)),"")</f>
        <v>0.67769999999999997</v>
      </c>
      <c r="O597">
        <v>0.4864</v>
      </c>
      <c r="Q597" s="202">
        <v>7.2942336126168659</v>
      </c>
      <c r="R597" s="202"/>
      <c r="S597">
        <f t="shared" si="55"/>
        <v>0.45092084770823154</v>
      </c>
      <c r="U597" s="111">
        <f t="shared" si="56"/>
        <v>0.77863483175835468</v>
      </c>
      <c r="V597" s="111">
        <f t="shared" si="57"/>
        <v>0.55200000000000005</v>
      </c>
    </row>
    <row r="598" spans="1:22">
      <c r="A598">
        <v>215</v>
      </c>
      <c r="C598">
        <f>COUNTIF('WetLitterbags placem_collection'!$K$3:$K$222, E598)</f>
        <v>0</v>
      </c>
      <c r="D598" t="str">
        <f t="shared" si="54"/>
        <v>Exclude</v>
      </c>
      <c r="F598">
        <f>COUNTIF('WetLitterbags placem_collection'!$M$3:$M$222, H598)</f>
        <v>1</v>
      </c>
      <c r="G598" t="str">
        <f t="shared" si="58"/>
        <v>Open</v>
      </c>
      <c r="H598" t="s">
        <v>996</v>
      </c>
      <c r="I598">
        <f>IFERROR(INDEX('Green_rooibos initial weight'!$C$5:$C$1749,MATCH(H598, 'Green_rooibos initial weight'!$A$5:$A$1749,0)),"")</f>
        <v>2.2719999999999998</v>
      </c>
      <c r="K598">
        <f t="shared" si="59"/>
        <v>2.2719999999999998</v>
      </c>
      <c r="M598">
        <f>IFERROR(INDEX('Both teabags AfterWet'!$D$1:$D$839,MATCH(H598,'Both teabags AfterWet'!$B$1:$B$839,0)),"")</f>
        <v>1.5481</v>
      </c>
      <c r="O598">
        <v>1.3466</v>
      </c>
      <c r="Q598" s="202">
        <v>2.4271844660191637</v>
      </c>
      <c r="R598" s="202"/>
      <c r="S598">
        <f t="shared" si="55"/>
        <v>1.3139155339805859</v>
      </c>
      <c r="U598" s="111">
        <f t="shared" si="56"/>
        <v>0.42169210652262934</v>
      </c>
      <c r="V598" s="111">
        <f t="shared" si="57"/>
        <v>0.55200000000000005</v>
      </c>
    </row>
    <row r="599" spans="1:22">
      <c r="A599" s="199">
        <v>215</v>
      </c>
      <c r="B599" s="199"/>
      <c r="C599">
        <f>COUNTIF('WetLitterbags placem_collection'!$K$3:$K$222, E599)</f>
        <v>0</v>
      </c>
      <c r="D599" t="str">
        <f t="shared" si="54"/>
        <v>Exclude</v>
      </c>
      <c r="E599" s="199"/>
      <c r="F599">
        <f>COUNTIF('WetLitterbags placem_collection'!$M$3:$M$222, H599)</f>
        <v>0</v>
      </c>
      <c r="G599" t="str">
        <f t="shared" si="58"/>
        <v>Exclude</v>
      </c>
      <c r="H599" t="s">
        <v>707</v>
      </c>
      <c r="I599">
        <f>IFERROR(INDEX('Green_rooibos initial weight'!$C$5:$C$1749,MATCH(H599, 'Green_rooibos initial weight'!$A$5:$A$1749,0)),"")</f>
        <v>2.0840000000000001</v>
      </c>
      <c r="K599">
        <f t="shared" si="59"/>
        <v>2.0840000000000001</v>
      </c>
      <c r="M599">
        <f>IFERROR(INDEX('Both teabags AfterWet'!$D$1:$D$839,MATCH(H599,'Both teabags AfterWet'!$B$1:$B$839,0)),"")</f>
        <v>1.5467</v>
      </c>
      <c r="O599">
        <v>1.3608</v>
      </c>
      <c r="Q599" s="202">
        <v>2.1484374999999396</v>
      </c>
      <c r="R599" s="202"/>
      <c r="S599">
        <f t="shared" si="55"/>
        <v>1.3315640625000009</v>
      </c>
      <c r="U599" s="111">
        <f t="shared" si="56"/>
        <v>0.3610537128118998</v>
      </c>
      <c r="V599" s="111">
        <f t="shared" si="57"/>
        <v>0.55200000000000005</v>
      </c>
    </row>
    <row r="600" spans="1:22">
      <c r="A600" s="1">
        <v>216</v>
      </c>
      <c r="B600" s="1"/>
      <c r="C600">
        <f>COUNTIF('WetLitterbags placem_collection'!$K$3:$K$222, E600)</f>
        <v>0</v>
      </c>
      <c r="D600" t="str">
        <f t="shared" si="54"/>
        <v>Exclude</v>
      </c>
      <c r="E600" s="200" t="s">
        <v>1437</v>
      </c>
      <c r="F600">
        <f>COUNTIF('WetLitterbags placem_collection'!$M$3:$M$222, H600)</f>
        <v>0</v>
      </c>
      <c r="G600" t="str">
        <f t="shared" si="58"/>
        <v>Exclude</v>
      </c>
      <c r="I600">
        <f>IFERROR(INDEX('Green_rooibos initial weight'!$C$5:$C$1749,MATCH(E600, 'Green_rooibos initial weight'!$A$5:$A$1749,0)),"")</f>
        <v>2.0339999999999998</v>
      </c>
      <c r="K600">
        <f t="shared" si="59"/>
        <v>2.0339999999999998</v>
      </c>
      <c r="M600">
        <f>IFERROR(INDEX('Both teabags AfterWet'!$D$1:$D$839,MATCH(E600,'Both teabags AfterWet'!$B$1:$B$839,0)),"")</f>
        <v>0.82499999999999996</v>
      </c>
      <c r="O600" s="1">
        <v>0.61939999999999995</v>
      </c>
      <c r="P600" s="1"/>
      <c r="Q600" s="202">
        <v>7.3429951690818136</v>
      </c>
      <c r="R600" s="202"/>
      <c r="S600">
        <f t="shared" si="55"/>
        <v>0.57391748792270725</v>
      </c>
      <c r="U600" s="111">
        <f t="shared" si="56"/>
        <v>0.71783800987084201</v>
      </c>
      <c r="V600" s="111">
        <f t="shared" si="57"/>
        <v>0.55200000000000005</v>
      </c>
    </row>
    <row r="601" spans="1:22">
      <c r="A601" s="1">
        <v>216</v>
      </c>
      <c r="B601" s="1"/>
      <c r="C601">
        <f>COUNTIF('WetLitterbags placem_collection'!$K$3:$K$222, E601)</f>
        <v>0</v>
      </c>
      <c r="D601" t="str">
        <f t="shared" si="54"/>
        <v>Exclude</v>
      </c>
      <c r="E601" s="1"/>
      <c r="F601">
        <f>COUNTIF('WetLitterbags placem_collection'!$M$3:$M$222, H601)</f>
        <v>1</v>
      </c>
      <c r="G601" t="str">
        <f t="shared" si="58"/>
        <v>Open</v>
      </c>
      <c r="H601" s="200" t="s">
        <v>900</v>
      </c>
      <c r="I601">
        <f>IFERROR(INDEX('Green_rooibos initial weight'!$C$5:$C$1749,MATCH(H601, 'Green_rooibos initial weight'!$A$5:$A$1749,0)),"")</f>
        <v>2.1680000000000001</v>
      </c>
      <c r="K601">
        <f t="shared" si="59"/>
        <v>2.1680000000000001</v>
      </c>
      <c r="M601">
        <f>IFERROR(INDEX('Both teabags AfterWet'!$D$1:$D$839,MATCH(H601,'Both teabags AfterWet'!$B$1:$B$839,0)),"")</f>
        <v>1.5349999999999999</v>
      </c>
      <c r="O601" s="1">
        <v>1.2964</v>
      </c>
      <c r="P601" s="1"/>
      <c r="Q601" s="202">
        <v>21.520236920039142</v>
      </c>
      <c r="R601" s="202"/>
      <c r="S601">
        <f t="shared" si="55"/>
        <v>1.0174116485686127</v>
      </c>
      <c r="U601" s="111">
        <f t="shared" si="56"/>
        <v>0.53071418423956984</v>
      </c>
      <c r="V601" s="111">
        <f t="shared" si="57"/>
        <v>0.55200000000000005</v>
      </c>
    </row>
    <row r="602" spans="1:22">
      <c r="A602" s="1">
        <v>216</v>
      </c>
      <c r="B602" s="1"/>
      <c r="C602">
        <f>COUNTIF('WetLitterbags placem_collection'!$K$3:$K$222, E602)</f>
        <v>0</v>
      </c>
      <c r="D602" t="str">
        <f t="shared" si="54"/>
        <v>Exclude</v>
      </c>
      <c r="E602" s="1"/>
      <c r="F602">
        <f>COUNTIF('WetLitterbags placem_collection'!$M$3:$M$222, H602)</f>
        <v>0</v>
      </c>
      <c r="G602" t="str">
        <f t="shared" si="58"/>
        <v>Exclude</v>
      </c>
      <c r="H602" s="200" t="s">
        <v>684</v>
      </c>
      <c r="I602">
        <f>IFERROR(INDEX('Green_rooibos initial weight'!$C$5:$C$1749,MATCH(H602, 'Green_rooibos initial weight'!$A$5:$A$1749,0)),"")</f>
        <v>2.2410000000000001</v>
      </c>
      <c r="K602">
        <f t="shared" si="59"/>
        <v>2.2410000000000001</v>
      </c>
      <c r="M602">
        <f>IFERROR(INDEX('Both teabags AfterWet'!$D$1:$D$839,MATCH(H602,'Both teabags AfterWet'!$B$1:$B$839,0)),"")</f>
        <v>1.5940000000000001</v>
      </c>
      <c r="O602" s="1">
        <v>1.3617999999999999</v>
      </c>
      <c r="P602" s="1"/>
      <c r="Q602" s="202">
        <v>3.2951289398278099</v>
      </c>
      <c r="R602" s="202"/>
      <c r="S602">
        <f t="shared" si="55"/>
        <v>1.3169269340974248</v>
      </c>
      <c r="U602" s="111">
        <f t="shared" si="56"/>
        <v>0.41234853453930176</v>
      </c>
      <c r="V602" s="111">
        <f t="shared" si="57"/>
        <v>0.55200000000000005</v>
      </c>
    </row>
    <row r="603" spans="1:22">
      <c r="A603" s="1">
        <v>217</v>
      </c>
      <c r="B603" s="1"/>
      <c r="C603">
        <f>COUNTIF('WetLitterbags placem_collection'!$K$3:$K$222, E603)</f>
        <v>0</v>
      </c>
      <c r="D603" t="str">
        <f t="shared" si="54"/>
        <v>Exclude</v>
      </c>
      <c r="E603" s="1" t="s">
        <v>1246</v>
      </c>
      <c r="F603">
        <f>COUNTIF('WetLitterbags placem_collection'!$M$3:$M$222, H603)</f>
        <v>0</v>
      </c>
      <c r="G603" t="str">
        <f t="shared" si="58"/>
        <v>Exclude</v>
      </c>
      <c r="I603">
        <f>IFERROR(INDEX('Green_rooibos initial weight'!$C$5:$C$1749,MATCH(E603, 'Green_rooibos initial weight'!$A$5:$A$1749,0)),"")</f>
        <v>2.028</v>
      </c>
      <c r="K603">
        <f t="shared" si="59"/>
        <v>2.028</v>
      </c>
      <c r="M603">
        <f>IFERROR(INDEX('Both teabags AfterWet'!$D$1:$D$839,MATCH(E603,'Both teabags AfterWet'!$B$1:$B$839,0)),"")</f>
        <v>0.66200000000000003</v>
      </c>
      <c r="O603" s="1">
        <v>0.4556</v>
      </c>
      <c r="P603" s="1"/>
      <c r="Q603" s="202">
        <v>8.5770946950907749</v>
      </c>
      <c r="R603" s="202"/>
      <c r="S603">
        <f t="shared" si="55"/>
        <v>0.41652275656916643</v>
      </c>
      <c r="U603" s="111">
        <f t="shared" si="56"/>
        <v>0.79461402536037162</v>
      </c>
      <c r="V603" s="111">
        <f t="shared" si="57"/>
        <v>0.55200000000000005</v>
      </c>
    </row>
    <row r="604" spans="1:22">
      <c r="A604" s="1">
        <v>217</v>
      </c>
      <c r="B604" s="1"/>
      <c r="C604">
        <f>COUNTIF('WetLitterbags placem_collection'!$K$3:$K$222, E604)</f>
        <v>0</v>
      </c>
      <c r="D604" t="str">
        <f t="shared" si="54"/>
        <v>Exclude</v>
      </c>
      <c r="E604" s="1"/>
      <c r="F604">
        <f>COUNTIF('WetLitterbags placem_collection'!$M$3:$M$222, H604)</f>
        <v>1</v>
      </c>
      <c r="G604" t="str">
        <f t="shared" si="58"/>
        <v>Open</v>
      </c>
      <c r="H604" s="1" t="s">
        <v>839</v>
      </c>
      <c r="I604">
        <f>IFERROR(INDEX('Green_rooibos initial weight'!$C$5:$C$1749,MATCH(H604, 'Green_rooibos initial weight'!$A$5:$A$1749,0)),"")</f>
        <v>2.19</v>
      </c>
      <c r="K604">
        <f t="shared" si="59"/>
        <v>2.19</v>
      </c>
      <c r="M604">
        <f>IFERROR(INDEX('Both teabags AfterWet'!$D$1:$D$839,MATCH(H604,'Both teabags AfterWet'!$B$1:$B$839,0)),"")</f>
        <v>1.38</v>
      </c>
      <c r="O604" s="1">
        <v>1.1337999999999999</v>
      </c>
      <c r="P604" s="1"/>
      <c r="Q604" s="202">
        <v>5.5199605717097722</v>
      </c>
      <c r="R604" s="202"/>
      <c r="S604">
        <f t="shared" si="55"/>
        <v>1.0712146870379544</v>
      </c>
      <c r="U604" s="111">
        <f t="shared" si="56"/>
        <v>0.51086087349865095</v>
      </c>
      <c r="V604" s="111">
        <f t="shared" si="57"/>
        <v>0.55200000000000005</v>
      </c>
    </row>
    <row r="605" spans="1:22">
      <c r="A605" s="1">
        <v>217</v>
      </c>
      <c r="B605" s="1"/>
      <c r="C605">
        <f>COUNTIF('WetLitterbags placem_collection'!$K$3:$K$222, E605)</f>
        <v>0</v>
      </c>
      <c r="D605" t="str">
        <f t="shared" si="54"/>
        <v>Exclude</v>
      </c>
      <c r="E605" s="1"/>
      <c r="F605">
        <f>COUNTIF('WetLitterbags placem_collection'!$M$3:$M$222, H605)</f>
        <v>0</v>
      </c>
      <c r="G605" t="str">
        <f t="shared" si="58"/>
        <v>Exclude</v>
      </c>
      <c r="H605" s="1" t="s">
        <v>731</v>
      </c>
      <c r="I605">
        <f>IFERROR(INDEX('Green_rooibos initial weight'!$C$5:$C$1749,MATCH(H605, 'Green_rooibos initial weight'!$A$5:$A$1749,0)),"")</f>
        <v>2.1930000000000001</v>
      </c>
      <c r="K605">
        <f t="shared" si="59"/>
        <v>2.1930000000000001</v>
      </c>
      <c r="M605">
        <f>IFERROR(INDEX('Both teabags AfterWet'!$D$1:$D$839,MATCH(H605,'Both teabags AfterWet'!$B$1:$B$839,0)),"")</f>
        <v>1.488</v>
      </c>
      <c r="O605" s="1">
        <v>1.2276</v>
      </c>
      <c r="P605" s="1"/>
      <c r="Q605" s="202">
        <v>4.277286135692731</v>
      </c>
      <c r="R605" s="202"/>
      <c r="S605">
        <f t="shared" si="55"/>
        <v>1.1750920353982361</v>
      </c>
      <c r="U605" s="111">
        <f t="shared" si="56"/>
        <v>0.4641623185598559</v>
      </c>
      <c r="V605" s="111">
        <f t="shared" si="57"/>
        <v>0.55200000000000005</v>
      </c>
    </row>
    <row r="606" spans="1:22">
      <c r="A606" s="199">
        <v>218</v>
      </c>
      <c r="B606" s="199"/>
      <c r="C606">
        <f>COUNTIF('WetLitterbags placem_collection'!$K$3:$K$222, E606)</f>
        <v>0</v>
      </c>
      <c r="D606" t="str">
        <f t="shared" si="54"/>
        <v>Exclude</v>
      </c>
      <c r="E606" t="s">
        <v>1463</v>
      </c>
      <c r="F606">
        <f>COUNTIF('WetLitterbags placem_collection'!$M$3:$M$222, H606)</f>
        <v>0</v>
      </c>
      <c r="G606" t="str">
        <f t="shared" si="58"/>
        <v>Exclude</v>
      </c>
      <c r="I606">
        <f>IFERROR(INDEX('Green_rooibos initial weight'!$C$5:$C$1749,MATCH(E606, 'Green_rooibos initial weight'!$A$5:$A$1749,0)),"")</f>
        <v>2.0640000000000001</v>
      </c>
      <c r="K606">
        <f t="shared" si="59"/>
        <v>2.0640000000000001</v>
      </c>
      <c r="M606">
        <f>IFERROR(INDEX('Both teabags AfterWet'!$D$1:$D$839,MATCH(E606,'Both teabags AfterWet'!$B$1:$B$839,0)),"")</f>
        <v>0.7167</v>
      </c>
      <c r="O606">
        <v>0.53339999999999999</v>
      </c>
      <c r="Q606" s="202">
        <v>13.067061143984493</v>
      </c>
      <c r="R606" s="202"/>
      <c r="S606">
        <f t="shared" si="55"/>
        <v>0.46370029585798672</v>
      </c>
      <c r="U606" s="111">
        <f t="shared" si="56"/>
        <v>0.77533900394477384</v>
      </c>
      <c r="V606" s="111">
        <f t="shared" si="57"/>
        <v>0.55200000000000005</v>
      </c>
    </row>
    <row r="607" spans="1:22">
      <c r="A607" s="199">
        <v>218</v>
      </c>
      <c r="B607" s="199"/>
      <c r="C607">
        <f>COUNTIF('WetLitterbags placem_collection'!$K$3:$K$222, E607)</f>
        <v>0</v>
      </c>
      <c r="D607" t="str">
        <f t="shared" si="54"/>
        <v>Exclude</v>
      </c>
      <c r="E607" s="199"/>
      <c r="F607">
        <f>COUNTIF('WetLitterbags placem_collection'!$M$3:$M$222, H607)</f>
        <v>0</v>
      </c>
      <c r="G607" t="str">
        <f t="shared" si="58"/>
        <v>Exclude</v>
      </c>
      <c r="H607" t="s">
        <v>1038</v>
      </c>
      <c r="I607">
        <f>IFERROR(INDEX('Green_rooibos initial weight'!$C$5:$C$1749,MATCH(H607, 'Green_rooibos initial weight'!$A$5:$A$1749,0)),"")</f>
        <v>2.246</v>
      </c>
      <c r="K607">
        <f t="shared" si="59"/>
        <v>2.246</v>
      </c>
      <c r="M607">
        <f>IFERROR(INDEX('Both teabags AfterWet'!$D$1:$D$839,MATCH(H607,'Both teabags AfterWet'!$B$1:$B$839,0)),"")</f>
        <v>1.4296</v>
      </c>
      <c r="O607">
        <v>1.2075</v>
      </c>
      <c r="Q607" s="202">
        <v>5.6706114398422001</v>
      </c>
      <c r="R607" s="202"/>
      <c r="S607">
        <f t="shared" si="55"/>
        <v>1.1390273668639055</v>
      </c>
      <c r="U607" s="111">
        <f t="shared" si="56"/>
        <v>0.49286403968659598</v>
      </c>
      <c r="V607" s="111">
        <f t="shared" si="57"/>
        <v>0.55200000000000005</v>
      </c>
    </row>
    <row r="608" spans="1:22">
      <c r="A608">
        <v>218</v>
      </c>
      <c r="C608">
        <f>COUNTIF('WetLitterbags placem_collection'!$K$3:$K$222, E608)</f>
        <v>0</v>
      </c>
      <c r="D608" t="str">
        <f t="shared" si="54"/>
        <v>Exclude</v>
      </c>
      <c r="F608">
        <f>COUNTIF('WetLitterbags placem_collection'!$M$3:$M$222, H608)</f>
        <v>1</v>
      </c>
      <c r="G608" t="str">
        <f t="shared" si="58"/>
        <v>Open</v>
      </c>
      <c r="H608" t="s">
        <v>699</v>
      </c>
      <c r="I608">
        <f>IFERROR(INDEX('Green_rooibos initial weight'!$C$5:$C$1749,MATCH(H608, 'Green_rooibos initial weight'!$A$5:$A$1749,0)),"")</f>
        <v>2.2290000000000001</v>
      </c>
      <c r="K608">
        <f t="shared" si="59"/>
        <v>2.2290000000000001</v>
      </c>
      <c r="M608">
        <f>IFERROR(INDEX('Both teabags AfterWet'!$D$1:$D$839,MATCH(H608,'Both teabags AfterWet'!$B$1:$B$839,0)),"")</f>
        <v>1.3831</v>
      </c>
      <c r="O608">
        <v>1.1541999999999999</v>
      </c>
      <c r="Q608" s="202">
        <v>6.7454455933042237</v>
      </c>
      <c r="R608" s="202"/>
      <c r="S608">
        <f t="shared" si="55"/>
        <v>1.0763440669620825</v>
      </c>
      <c r="U608" s="111">
        <f t="shared" si="56"/>
        <v>0.51711796008879207</v>
      </c>
      <c r="V608" s="111">
        <f t="shared" si="57"/>
        <v>0.55200000000000005</v>
      </c>
    </row>
    <row r="609" spans="1:22">
      <c r="A609" s="1">
        <v>219</v>
      </c>
      <c r="B609" s="1"/>
      <c r="C609">
        <f>COUNTIF('WetLitterbags placem_collection'!$K$3:$K$222, E609)</f>
        <v>0</v>
      </c>
      <c r="D609" t="str">
        <f t="shared" si="54"/>
        <v>Exclude</v>
      </c>
      <c r="E609" t="s">
        <v>1559</v>
      </c>
      <c r="F609">
        <f>COUNTIF('WetLitterbags placem_collection'!$M$3:$M$222, H609)</f>
        <v>0</v>
      </c>
      <c r="G609" t="str">
        <f t="shared" si="58"/>
        <v>Exclude</v>
      </c>
      <c r="I609">
        <f>IFERROR(INDEX('Green_rooibos initial weight'!$C$5:$C$1749,MATCH(E609, 'Green_rooibos initial weight'!$A$5:$A$1749,0)),"")</f>
        <v>2.0249999999999999</v>
      </c>
      <c r="K609">
        <f t="shared" si="59"/>
        <v>2.0249999999999999</v>
      </c>
      <c r="M609">
        <f>IFERROR(INDEX('Both teabags AfterWet'!$D$1:$D$839,MATCH(E609,'Both teabags AfterWet'!$B$1:$B$839,0)),"")</f>
        <v>0.65569999999999995</v>
      </c>
      <c r="O609" s="1">
        <v>0.4577</v>
      </c>
      <c r="P609" s="1"/>
      <c r="Q609" s="202">
        <v>11.643835616438309</v>
      </c>
      <c r="R609" s="202"/>
      <c r="S609">
        <f t="shared" si="55"/>
        <v>0.40440616438356186</v>
      </c>
      <c r="U609" s="111">
        <f t="shared" si="56"/>
        <v>0.80029325215626579</v>
      </c>
      <c r="V609" s="111">
        <f t="shared" si="57"/>
        <v>0.55200000000000005</v>
      </c>
    </row>
    <row r="610" spans="1:22">
      <c r="A610" s="1">
        <v>219</v>
      </c>
      <c r="B610" s="1"/>
      <c r="C610">
        <f>COUNTIF('WetLitterbags placem_collection'!$K$3:$K$222, E610)</f>
        <v>0</v>
      </c>
      <c r="D610" t="str">
        <f t="shared" si="54"/>
        <v>Exclude</v>
      </c>
      <c r="E610" s="1"/>
      <c r="F610">
        <f>COUNTIF('WetLitterbags placem_collection'!$M$3:$M$222, H610)</f>
        <v>1</v>
      </c>
      <c r="G610" t="str">
        <f t="shared" si="58"/>
        <v>Open</v>
      </c>
      <c r="H610" s="1" t="s">
        <v>965</v>
      </c>
      <c r="I610">
        <f>IFERROR(INDEX('Green_rooibos initial weight'!$C$5:$C$1749,MATCH(H610, 'Green_rooibos initial weight'!$A$5:$A$1749,0)),"")</f>
        <v>2.2160000000000002</v>
      </c>
      <c r="K610">
        <f t="shared" si="59"/>
        <v>2.2160000000000002</v>
      </c>
      <c r="M610">
        <f>IFERROR(INDEX('Both teabags AfterWet'!$D$1:$D$839,MATCH(H610,'Both teabags AfterWet'!$B$1:$B$839,0)),"")</f>
        <v>1.4293</v>
      </c>
      <c r="O610" s="1">
        <v>1.1993</v>
      </c>
      <c r="P610" s="1"/>
      <c r="Q610" s="202">
        <v>6.3788027477918092</v>
      </c>
      <c r="R610" s="202"/>
      <c r="S610">
        <f t="shared" si="55"/>
        <v>1.1227990186457328</v>
      </c>
      <c r="U610" s="111">
        <f t="shared" si="56"/>
        <v>0.49332174248838778</v>
      </c>
      <c r="V610" s="111">
        <f t="shared" si="57"/>
        <v>0.55200000000000005</v>
      </c>
    </row>
    <row r="611" spans="1:22">
      <c r="A611" s="1">
        <v>219</v>
      </c>
      <c r="B611" s="1"/>
      <c r="C611">
        <f>COUNTIF('WetLitterbags placem_collection'!$K$3:$K$222, E611)</f>
        <v>0</v>
      </c>
      <c r="D611" t="str">
        <f t="shared" si="54"/>
        <v>Exclude</v>
      </c>
      <c r="E611" s="1"/>
      <c r="F611">
        <f>COUNTIF('WetLitterbags placem_collection'!$M$3:$M$222, H611)</f>
        <v>0</v>
      </c>
      <c r="G611" t="str">
        <f t="shared" si="58"/>
        <v>Exclude</v>
      </c>
      <c r="H611" s="1" t="s">
        <v>785</v>
      </c>
      <c r="I611">
        <f>IFERROR(INDEX('Green_rooibos initial weight'!$C$5:$C$1749,MATCH(H611, 'Green_rooibos initial weight'!$A$5:$A$1749,0)),"")</f>
        <v>2.1619999999999999</v>
      </c>
      <c r="K611">
        <f t="shared" si="59"/>
        <v>2.1619999999999999</v>
      </c>
      <c r="M611">
        <f>IFERROR(INDEX('Both teabags AfterWet'!$D$1:$D$839,MATCH(H611,'Both teabags AfterWet'!$B$1:$B$839,0)),"")</f>
        <v>1.4823</v>
      </c>
      <c r="O611" s="1">
        <v>1.2475000000000001</v>
      </c>
      <c r="P611" s="1"/>
      <c r="Q611" s="202">
        <v>7.426928605653603</v>
      </c>
      <c r="R611" s="202"/>
      <c r="S611">
        <f t="shared" si="55"/>
        <v>1.1548490656444714</v>
      </c>
      <c r="U611" s="111">
        <f t="shared" si="56"/>
        <v>0.46584224530783003</v>
      </c>
      <c r="V611" s="111">
        <f t="shared" si="57"/>
        <v>0.55200000000000005</v>
      </c>
    </row>
    <row r="612" spans="1:22">
      <c r="A612">
        <v>220</v>
      </c>
      <c r="C612">
        <f>COUNTIF('WetLitterbags placem_collection'!$K$3:$K$222, E612)</f>
        <v>0</v>
      </c>
      <c r="D612" t="str">
        <f t="shared" si="54"/>
        <v>Exclude</v>
      </c>
      <c r="E612" t="s">
        <v>1201</v>
      </c>
      <c r="F612">
        <f>COUNTIF('WetLitterbags placem_collection'!$M$3:$M$222, H612)</f>
        <v>0</v>
      </c>
      <c r="G612" t="str">
        <f t="shared" si="58"/>
        <v>Exclude</v>
      </c>
      <c r="I612">
        <f>IFERROR(INDEX('Green_rooibos initial weight'!$C$5:$C$1749,MATCH(E612, 'Green_rooibos initial weight'!$A$5:$A$1749,0)),"")</f>
        <v>2.1070000000000002</v>
      </c>
      <c r="K612">
        <f t="shared" si="59"/>
        <v>2.1070000000000002</v>
      </c>
      <c r="M612">
        <f>IFERROR(INDEX('Both teabags AfterWet'!$D$1:$D$839,MATCH(E612,'Both teabags AfterWet'!$B$1:$B$839,0)),"")</f>
        <v>0.65239999999999998</v>
      </c>
      <c r="O612">
        <v>0.46010000000000001</v>
      </c>
      <c r="Q612" s="202">
        <v>11.566979733070331</v>
      </c>
      <c r="R612" s="202"/>
      <c r="S612">
        <f t="shared" si="55"/>
        <v>0.40688032624814341</v>
      </c>
      <c r="U612" s="111">
        <f t="shared" si="56"/>
        <v>0.80689115982527604</v>
      </c>
      <c r="V612" s="111">
        <f t="shared" si="57"/>
        <v>0.55200000000000005</v>
      </c>
    </row>
    <row r="613" spans="1:22">
      <c r="A613" s="199">
        <v>220</v>
      </c>
      <c r="B613" s="199"/>
      <c r="C613">
        <f>COUNTIF('WetLitterbags placem_collection'!$K$3:$K$222, E613)</f>
        <v>0</v>
      </c>
      <c r="D613" t="str">
        <f t="shared" si="54"/>
        <v>Exclude</v>
      </c>
      <c r="E613" s="199"/>
      <c r="F613">
        <f>COUNTIF('WetLitterbags placem_collection'!$M$3:$M$222, H613)</f>
        <v>1</v>
      </c>
      <c r="G613" t="str">
        <f t="shared" si="58"/>
        <v>Open</v>
      </c>
      <c r="H613" t="s">
        <v>891</v>
      </c>
      <c r="I613">
        <f>IFERROR(INDEX('Green_rooibos initial weight'!$C$5:$C$1749,MATCH(H613, 'Green_rooibos initial weight'!$A$5:$A$1749,0)),"")</f>
        <v>2.2639999999999998</v>
      </c>
      <c r="K613">
        <f t="shared" si="59"/>
        <v>2.2639999999999998</v>
      </c>
      <c r="M613">
        <f>IFERROR(INDEX('Both teabags AfterWet'!$D$1:$D$839,MATCH(H613,'Both teabags AfterWet'!$B$1:$B$839,0)),"")</f>
        <v>1.5303</v>
      </c>
      <c r="O613">
        <v>1.3202</v>
      </c>
      <c r="Q613" s="202">
        <v>5.6310679611650896</v>
      </c>
      <c r="R613" s="202"/>
      <c r="S613">
        <f t="shared" si="55"/>
        <v>1.2458586407766985</v>
      </c>
      <c r="U613" s="111">
        <f t="shared" si="56"/>
        <v>0.44970908092902007</v>
      </c>
      <c r="V613" s="111">
        <f t="shared" si="57"/>
        <v>0.55200000000000005</v>
      </c>
    </row>
    <row r="614" spans="1:22">
      <c r="A614" s="199">
        <v>220</v>
      </c>
      <c r="B614" s="199"/>
      <c r="C614">
        <f>COUNTIF('WetLitterbags placem_collection'!$K$3:$K$222, E614)</f>
        <v>0</v>
      </c>
      <c r="D614" t="str">
        <f t="shared" si="54"/>
        <v>Exclude</v>
      </c>
      <c r="E614" s="199"/>
      <c r="F614">
        <f>COUNTIF('WetLitterbags placem_collection'!$M$3:$M$222, H614)</f>
        <v>0</v>
      </c>
      <c r="G614" t="str">
        <f t="shared" si="58"/>
        <v>Exclude</v>
      </c>
      <c r="H614" t="s">
        <v>822</v>
      </c>
      <c r="I614">
        <f>IFERROR(INDEX('Green_rooibos initial weight'!$C$5:$C$1749,MATCH(H614, 'Green_rooibos initial weight'!$A$5:$A$1749,0)),"")</f>
        <v>2.1709999999999998</v>
      </c>
      <c r="K614">
        <f t="shared" si="59"/>
        <v>2.1709999999999998</v>
      </c>
      <c r="M614">
        <f>IFERROR(INDEX('Both teabags AfterWet'!$D$1:$D$839,MATCH(H614,'Both teabags AfterWet'!$B$1:$B$839,0)),"")</f>
        <v>1.5328999999999999</v>
      </c>
      <c r="O614">
        <v>1.3140000000000001</v>
      </c>
      <c r="Q614" s="202">
        <v>5.0223769269016794</v>
      </c>
      <c r="R614" s="202"/>
      <c r="S614">
        <f t="shared" si="55"/>
        <v>1.2480059671805119</v>
      </c>
      <c r="U614" s="111">
        <f t="shared" si="56"/>
        <v>0.42514695201266139</v>
      </c>
      <c r="V614" s="111">
        <f t="shared" si="57"/>
        <v>0.55200000000000005</v>
      </c>
    </row>
    <row r="615" spans="1:22">
      <c r="A615" s="1" t="s">
        <v>2533</v>
      </c>
      <c r="B615" s="1"/>
      <c r="C615">
        <f>COUNTIF('WetLitterbags placem_collection'!$K$3:$K$222, E615)</f>
        <v>0</v>
      </c>
      <c r="D615" t="str">
        <f t="shared" si="54"/>
        <v>Exclude</v>
      </c>
      <c r="E615" t="s">
        <v>2534</v>
      </c>
      <c r="F615">
        <f>COUNTIF('WetLitterbags placem_collection'!$M$3:$M$222, H615)</f>
        <v>0</v>
      </c>
      <c r="G615" t="str">
        <f t="shared" si="58"/>
        <v>Exclude</v>
      </c>
      <c r="I615" t="str">
        <f>IFERROR(INDEX('Green_rooibos initial weight'!$C$5:$C$1749,MATCH(E615, 'Green_rooibos initial weight'!$A$5:$A$1749,0)),"")</f>
        <v/>
      </c>
      <c r="K615" t="str">
        <f t="shared" si="59"/>
        <v/>
      </c>
      <c r="M615" t="str">
        <f>IFERROR(INDEX('Both teabags AfterWet'!$D$1:$D$839,MATCH(E615,'Both teabags AfterWet'!$B$1:$B$839,0)),"")</f>
        <v/>
      </c>
      <c r="O615">
        <v>1.7144999999999999</v>
      </c>
      <c r="Q615" s="202">
        <v>5.7867049258731855</v>
      </c>
      <c r="R615" s="202"/>
      <c r="S615">
        <f t="shared" si="55"/>
        <v>1.6152869440459041</v>
      </c>
      <c r="U615" s="111" t="e">
        <f t="shared" si="56"/>
        <v>#VALUE!</v>
      </c>
      <c r="V615" s="111">
        <f t="shared" si="57"/>
        <v>0.55200000000000005</v>
      </c>
    </row>
    <row r="616" spans="1:22">
      <c r="A616" t="s">
        <v>2533</v>
      </c>
      <c r="C616">
        <f>COUNTIF('WetLitterbags placem_collection'!$K$3:$K$222, E616)</f>
        <v>0</v>
      </c>
      <c r="D616" t="str">
        <f t="shared" si="54"/>
        <v>Exclude</v>
      </c>
      <c r="E616" t="s">
        <v>2535</v>
      </c>
      <c r="F616">
        <f>COUNTIF('WetLitterbags placem_collection'!$M$3:$M$222, H616)</f>
        <v>0</v>
      </c>
      <c r="G616" t="str">
        <f t="shared" si="58"/>
        <v>Exclude</v>
      </c>
      <c r="I616" t="str">
        <f>IFERROR(INDEX('Green_rooibos initial weight'!$C$5:$C$1749,MATCH(E616, 'Green_rooibos initial weight'!$A$5:$A$1749,0)),"")</f>
        <v/>
      </c>
      <c r="K616" t="str">
        <f t="shared" si="59"/>
        <v/>
      </c>
      <c r="M616" t="str">
        <f>IFERROR(INDEX('Both teabags AfterWet'!$D$1:$D$839,MATCH(E616,'Both teabags AfterWet'!$B$1:$B$839,0)),"")</f>
        <v/>
      </c>
      <c r="O616">
        <v>1.7393000000000001</v>
      </c>
      <c r="Q616" s="202">
        <v>5.5041402825138563</v>
      </c>
      <c r="R616" s="202"/>
      <c r="S616">
        <f t="shared" si="55"/>
        <v>1.6435664880662366</v>
      </c>
      <c r="U616" s="111" t="e">
        <f t="shared" si="56"/>
        <v>#VALUE!</v>
      </c>
      <c r="V616" s="111">
        <f t="shared" si="57"/>
        <v>0.55200000000000005</v>
      </c>
    </row>
    <row r="617" spans="1:22">
      <c r="A617" s="116" t="s">
        <v>2533</v>
      </c>
      <c r="B617" s="116"/>
      <c r="C617">
        <f>COUNTIF('WetLitterbags placem_collection'!$K$3:$K$222, E617)</f>
        <v>0</v>
      </c>
      <c r="D617" t="str">
        <f t="shared" si="54"/>
        <v>Exclude</v>
      </c>
      <c r="E617" s="116" t="s">
        <v>2536</v>
      </c>
      <c r="F617">
        <f>COUNTIF('WetLitterbags placem_collection'!$M$3:$M$222, H617)</f>
        <v>0</v>
      </c>
      <c r="G617" t="str">
        <f t="shared" si="58"/>
        <v>Exclude</v>
      </c>
      <c r="I617" t="str">
        <f>IFERROR(INDEX('Green_rooibos initial weight'!$C$5:$C$1749,MATCH(E617, 'Green_rooibos initial weight'!$A$5:$A$1749,0)),"")</f>
        <v/>
      </c>
      <c r="K617" t="str">
        <f t="shared" si="59"/>
        <v/>
      </c>
      <c r="M617" t="str">
        <f>IFERROR(INDEX('Both teabags AfterWet'!$D$1:$D$839,MATCH(E617,'Both teabags AfterWet'!$B$1:$B$839,0)),"")</f>
        <v/>
      </c>
      <c r="O617" s="116">
        <v>1.7766</v>
      </c>
      <c r="P617" s="116"/>
      <c r="Q617" s="202">
        <v>819.35797665369614</v>
      </c>
      <c r="R617" s="202"/>
      <c r="S617">
        <f t="shared" si="55"/>
        <v>-12.780113813229566</v>
      </c>
      <c r="U617" s="111" t="e">
        <f t="shared" si="56"/>
        <v>#VALUE!</v>
      </c>
      <c r="V617" s="111">
        <f t="shared" si="57"/>
        <v>0.55200000000000005</v>
      </c>
    </row>
    <row r="618" spans="1:22">
      <c r="A618" s="1" t="s">
        <v>2533</v>
      </c>
      <c r="B618" s="1"/>
      <c r="C618">
        <f>COUNTIF('WetLitterbags placem_collection'!$K$3:$K$222, E618)</f>
        <v>0</v>
      </c>
      <c r="D618" t="str">
        <f t="shared" si="54"/>
        <v>Exclude</v>
      </c>
      <c r="E618" t="s">
        <v>2537</v>
      </c>
      <c r="F618">
        <f>COUNTIF('WetLitterbags placem_collection'!$M$3:$M$222, H618)</f>
        <v>0</v>
      </c>
      <c r="G618" t="str">
        <f t="shared" si="58"/>
        <v>Exclude</v>
      </c>
      <c r="I618" t="str">
        <f>IFERROR(INDEX('Green_rooibos initial weight'!$C$5:$C$1749,MATCH(E618, 'Green_rooibos initial weight'!$A$5:$A$1749,0)),"")</f>
        <v/>
      </c>
      <c r="K618" t="str">
        <f t="shared" si="59"/>
        <v/>
      </c>
      <c r="M618" t="str">
        <f>IFERROR(INDEX('Both teabags AfterWet'!$D$1:$D$839,MATCH(E618,'Both teabags AfterWet'!$B$1:$B$839,0)),"")</f>
        <v/>
      </c>
      <c r="O618">
        <v>1.7238</v>
      </c>
      <c r="Q618" s="202">
        <v>5.0564555719201323</v>
      </c>
      <c r="R618" s="202"/>
      <c r="S618">
        <f t="shared" si="55"/>
        <v>1.6366368188512408</v>
      </c>
      <c r="U618" s="111" t="e">
        <f t="shared" si="56"/>
        <v>#VALUE!</v>
      </c>
      <c r="V618" s="111">
        <f t="shared" si="57"/>
        <v>0.55200000000000005</v>
      </c>
    </row>
    <row r="619" spans="1:22">
      <c r="A619" s="1" t="s">
        <v>2533</v>
      </c>
      <c r="B619" s="1"/>
      <c r="C619">
        <f>COUNTIF('WetLitterbags placem_collection'!$K$3:$K$222, E619)</f>
        <v>0</v>
      </c>
      <c r="D619" t="str">
        <f t="shared" si="54"/>
        <v>Exclude</v>
      </c>
      <c r="E619" t="s">
        <v>2538</v>
      </c>
      <c r="F619">
        <f>COUNTIF('WetLitterbags placem_collection'!$M$3:$M$222, H619)</f>
        <v>0</v>
      </c>
      <c r="G619" t="str">
        <f t="shared" si="58"/>
        <v>Exclude</v>
      </c>
      <c r="I619" t="str">
        <f>IFERROR(INDEX('Green_rooibos initial weight'!$C$5:$C$1749,MATCH(E619, 'Green_rooibos initial weight'!$A$5:$A$1749,0)),"")</f>
        <v/>
      </c>
      <c r="K619" t="str">
        <f t="shared" si="59"/>
        <v/>
      </c>
      <c r="M619" t="str">
        <f>IFERROR(INDEX('Both teabags AfterWet'!$D$1:$D$839,MATCH(E619,'Both teabags AfterWet'!$B$1:$B$839,0)),"")</f>
        <v/>
      </c>
      <c r="O619">
        <v>1.7256</v>
      </c>
      <c r="Q619" s="202">
        <v>5.2449282533401496</v>
      </c>
      <c r="R619" s="202"/>
      <c r="S619">
        <f t="shared" si="55"/>
        <v>1.6350935180603625</v>
      </c>
      <c r="U619" s="111" t="e">
        <f t="shared" si="56"/>
        <v>#VALUE!</v>
      </c>
      <c r="V619" s="111">
        <f t="shared" si="57"/>
        <v>0.55200000000000005</v>
      </c>
    </row>
    <row r="620" spans="1:22">
      <c r="A620" s="1" t="s">
        <v>2533</v>
      </c>
      <c r="B620" s="1"/>
      <c r="C620">
        <f>COUNTIF('WetLitterbags placem_collection'!$K$3:$K$222, E620)</f>
        <v>0</v>
      </c>
      <c r="D620" t="str">
        <f t="shared" si="54"/>
        <v>Exclude</v>
      </c>
      <c r="E620" s="1" t="s">
        <v>1938</v>
      </c>
      <c r="F620">
        <f>COUNTIF('WetLitterbags placem_collection'!$M$3:$M$222, H620)</f>
        <v>0</v>
      </c>
      <c r="G620" t="str">
        <f t="shared" si="58"/>
        <v>Exclude</v>
      </c>
      <c r="I620">
        <f>IFERROR(INDEX('Green_rooibos initial weight'!$C$5:$C$1749,MATCH(E620, 'Green_rooibos initial weight'!$A$5:$A$1749,0)),"")</f>
        <v>2.0859999999999999</v>
      </c>
      <c r="K620">
        <f t="shared" si="59"/>
        <v>2.0859999999999999</v>
      </c>
      <c r="M620" t="str">
        <f>IFERROR(INDEX('Both teabags AfterWet'!$D$1:$D$839,MATCH(E620,'Both teabags AfterWet'!$B$1:$B$839,0)),"")</f>
        <v/>
      </c>
      <c r="O620" s="1">
        <v>1.7291000000000001</v>
      </c>
      <c r="P620" s="1"/>
      <c r="Q620" s="202">
        <v>5.3562653562655171</v>
      </c>
      <c r="R620" s="202"/>
      <c r="S620">
        <f t="shared" si="55"/>
        <v>1.6364848157248131</v>
      </c>
      <c r="U620" s="111">
        <f t="shared" si="56"/>
        <v>0.2154914593840781</v>
      </c>
      <c r="V620" s="111">
        <f t="shared" si="57"/>
        <v>0.55200000000000005</v>
      </c>
    </row>
    <row r="621" spans="1:22">
      <c r="A621" s="1" t="s">
        <v>2533</v>
      </c>
      <c r="B621" s="1"/>
      <c r="C621">
        <f>COUNTIF('WetLitterbags placem_collection'!$K$3:$K$222, E621)</f>
        <v>0</v>
      </c>
      <c r="D621" t="str">
        <f t="shared" si="54"/>
        <v>Exclude</v>
      </c>
      <c r="E621" s="1" t="s">
        <v>1977</v>
      </c>
      <c r="F621">
        <f>COUNTIF('WetLitterbags placem_collection'!$M$3:$M$222, H621)</f>
        <v>0</v>
      </c>
      <c r="G621" t="str">
        <f t="shared" si="58"/>
        <v>Exclude</v>
      </c>
      <c r="I621">
        <f>IFERROR(INDEX('Green_rooibos initial weight'!$C$5:$C$1749,MATCH(E621, 'Green_rooibos initial weight'!$A$5:$A$1749,0)),"")</f>
        <v>2.1190000000000002</v>
      </c>
      <c r="K621">
        <f t="shared" si="59"/>
        <v>2.1190000000000002</v>
      </c>
      <c r="M621" t="str">
        <f>IFERROR(INDEX('Both teabags AfterWet'!$D$1:$D$839,MATCH(E621,'Both teabags AfterWet'!$B$1:$B$839,0)),"")</f>
        <v/>
      </c>
      <c r="O621" s="1">
        <v>1.7074</v>
      </c>
      <c r="P621" s="1"/>
      <c r="Q621" s="202">
        <v>5.1320378674645841</v>
      </c>
      <c r="R621" s="202"/>
      <c r="S621">
        <f t="shared" si="55"/>
        <v>1.6197755854509097</v>
      </c>
      <c r="U621" s="111">
        <f t="shared" si="56"/>
        <v>0.2355943438174094</v>
      </c>
      <c r="V621" s="111">
        <f t="shared" si="57"/>
        <v>0.55200000000000005</v>
      </c>
    </row>
    <row r="622" spans="1:22">
      <c r="A622" s="1" t="s">
        <v>2533</v>
      </c>
      <c r="B622" s="1"/>
      <c r="C622">
        <f>COUNTIF('WetLitterbags placem_collection'!$K$3:$K$222, E622)</f>
        <v>0</v>
      </c>
      <c r="D622" t="str">
        <f t="shared" si="54"/>
        <v>Exclude</v>
      </c>
      <c r="E622" s="1" t="s">
        <v>1969</v>
      </c>
      <c r="F622">
        <f>COUNTIF('WetLitterbags placem_collection'!$M$3:$M$222, H622)</f>
        <v>0</v>
      </c>
      <c r="G622" t="str">
        <f t="shared" si="58"/>
        <v>Exclude</v>
      </c>
      <c r="I622">
        <f>IFERROR(INDEX('Green_rooibos initial weight'!$C$5:$C$1749,MATCH(E622, 'Green_rooibos initial weight'!$A$5:$A$1749,0)),"")</f>
        <v>2.097</v>
      </c>
      <c r="K622">
        <f t="shared" si="59"/>
        <v>2.097</v>
      </c>
      <c r="M622" t="str">
        <f>IFERROR(INDEX('Both teabags AfterWet'!$D$1:$D$839,MATCH(E622,'Both teabags AfterWet'!$B$1:$B$839,0)),"")</f>
        <v/>
      </c>
      <c r="O622" s="201">
        <v>1.7512000000000001</v>
      </c>
      <c r="P622" s="201"/>
      <c r="Q622" s="202">
        <v>7.0415647921763895</v>
      </c>
      <c r="R622" s="202"/>
      <c r="S622">
        <f t="shared" si="55"/>
        <v>1.6278881173594071</v>
      </c>
      <c r="U622" s="111">
        <f t="shared" si="56"/>
        <v>0.22370619105416922</v>
      </c>
      <c r="V622" s="111">
        <f t="shared" si="57"/>
        <v>0.55200000000000005</v>
      </c>
    </row>
    <row r="623" spans="1:22">
      <c r="A623" s="1" t="s">
        <v>2533</v>
      </c>
      <c r="B623" s="1"/>
      <c r="C623">
        <f>COUNTIF('WetLitterbags placem_collection'!$K$3:$K$222, E623)</f>
        <v>0</v>
      </c>
      <c r="D623" t="str">
        <f t="shared" si="54"/>
        <v>Exclude</v>
      </c>
      <c r="E623" s="1" t="s">
        <v>2482</v>
      </c>
      <c r="F623">
        <f>COUNTIF('WetLitterbags placem_collection'!$M$3:$M$222, H623)</f>
        <v>0</v>
      </c>
      <c r="G623" t="str">
        <f t="shared" si="58"/>
        <v>Exclude</v>
      </c>
      <c r="I623">
        <f>IFERROR(INDEX('Green_rooibos initial weight'!$C$5:$C$1749,MATCH(E623, 'Green_rooibos initial weight'!$A$5:$A$1749,0)),"")</f>
        <v>2.0253999999999999</v>
      </c>
      <c r="K623">
        <f t="shared" si="59"/>
        <v>2.0253999999999999</v>
      </c>
      <c r="M623" t="str">
        <f>IFERROR(INDEX('Both teabags AfterWet'!$D$1:$D$839,MATCH(E623,'Both teabags AfterWet'!$B$1:$B$839,0)),"")</f>
        <v/>
      </c>
      <c r="O623" s="1">
        <v>1.7141999999999999</v>
      </c>
      <c r="P623" s="1"/>
      <c r="Q623" s="202">
        <v>4.9204771371769205</v>
      </c>
      <c r="R623" s="202"/>
      <c r="S623">
        <f t="shared" si="55"/>
        <v>1.6298531809145131</v>
      </c>
      <c r="U623" s="111">
        <f t="shared" si="56"/>
        <v>0.19529318607953328</v>
      </c>
      <c r="V623" s="111">
        <f t="shared" si="57"/>
        <v>0.55200000000000005</v>
      </c>
    </row>
    <row r="624" spans="1:22">
      <c r="A624" s="1" t="s">
        <v>2533</v>
      </c>
      <c r="B624" s="1"/>
      <c r="C624">
        <f>COUNTIF('WetLitterbags placem_collection'!$K$3:$K$222, E624)</f>
        <v>0</v>
      </c>
      <c r="D624" t="str">
        <f t="shared" si="54"/>
        <v>Exclude</v>
      </c>
      <c r="E624" s="1" t="s">
        <v>2484</v>
      </c>
      <c r="F624">
        <f>COUNTIF('WetLitterbags placem_collection'!$M$3:$M$222, H624)</f>
        <v>0</v>
      </c>
      <c r="G624" t="str">
        <f t="shared" si="58"/>
        <v>Exclude</v>
      </c>
      <c r="I624">
        <f>IFERROR(INDEX('Green_rooibos initial weight'!$C$5:$C$1749,MATCH(E624, 'Green_rooibos initial weight'!$A$5:$A$1749,0)),"")</f>
        <v>2.125</v>
      </c>
      <c r="K624">
        <f t="shared" si="59"/>
        <v>2.125</v>
      </c>
      <c r="M624" t="str">
        <f>IFERROR(INDEX('Both teabags AfterWet'!$D$1:$D$839,MATCH(E624,'Both teabags AfterWet'!$B$1:$B$839,0)),"")</f>
        <v/>
      </c>
      <c r="O624" s="201">
        <v>1.8006</v>
      </c>
      <c r="P624" s="201"/>
      <c r="Q624" s="202">
        <v>5.5421686746989201</v>
      </c>
      <c r="R624" s="202"/>
      <c r="S624">
        <f t="shared" si="55"/>
        <v>1.7008077108433712</v>
      </c>
      <c r="U624" s="111">
        <f t="shared" si="56"/>
        <v>0.19961990077959002</v>
      </c>
      <c r="V624" s="111">
        <f t="shared" si="57"/>
        <v>0.55200000000000005</v>
      </c>
    </row>
    <row r="625" spans="1:22">
      <c r="A625" s="1" t="s">
        <v>2533</v>
      </c>
      <c r="B625" s="1"/>
      <c r="C625">
        <f>COUNTIF('WetLitterbags placem_collection'!$K$3:$K$222, E625)</f>
        <v>0</v>
      </c>
      <c r="D625" t="str">
        <f t="shared" si="54"/>
        <v>Exclude</v>
      </c>
      <c r="E625" s="1"/>
      <c r="F625">
        <f>COUNTIF('WetLitterbags placem_collection'!$M$3:$M$222, H625)</f>
        <v>0</v>
      </c>
      <c r="G625" t="str">
        <f t="shared" si="58"/>
        <v>Exclude</v>
      </c>
      <c r="H625" s="1" t="s">
        <v>483</v>
      </c>
      <c r="I625">
        <f>IFERROR(INDEX('Green_rooibos initial weight'!$C$5:$C$1749,MATCH(H625, 'Green_rooibos initial weight'!$A$5:$A$1749,0)),"")</f>
        <v>2.206</v>
      </c>
      <c r="K625">
        <f t="shared" si="59"/>
        <v>2.206</v>
      </c>
      <c r="M625" t="str">
        <f>IFERROR(INDEX('Both teabags AfterWet'!$D$1:$D$839,MATCH(H625,'Both teabags AfterWet'!$B$1:$B$839,0)),"")</f>
        <v/>
      </c>
      <c r="O625" s="1">
        <v>1.8496999999999999</v>
      </c>
      <c r="P625" s="1"/>
      <c r="Q625" s="202">
        <v>2.619871478002938</v>
      </c>
      <c r="R625" s="202"/>
      <c r="S625">
        <f t="shared" si="55"/>
        <v>1.8012402372713796</v>
      </c>
      <c r="U625" s="111">
        <f t="shared" si="56"/>
        <v>0.18348130676728036</v>
      </c>
      <c r="V625" s="111">
        <f t="shared" si="57"/>
        <v>0.55200000000000005</v>
      </c>
    </row>
    <row r="626" spans="1:22">
      <c r="A626" s="1" t="s">
        <v>2533</v>
      </c>
      <c r="B626" s="1"/>
      <c r="C626">
        <f>COUNTIF('WetLitterbags placem_collection'!$K$3:$K$222, E626)</f>
        <v>0</v>
      </c>
      <c r="D626" t="str">
        <f t="shared" si="54"/>
        <v>Exclude</v>
      </c>
      <c r="E626" s="1"/>
      <c r="F626">
        <f>COUNTIF('WetLitterbags placem_collection'!$M$3:$M$222, H626)</f>
        <v>0</v>
      </c>
      <c r="G626" t="str">
        <f t="shared" si="58"/>
        <v>Exclude</v>
      </c>
      <c r="H626" s="1" t="s">
        <v>477</v>
      </c>
      <c r="I626">
        <f>IFERROR(INDEX('Green_rooibos initial weight'!$C$5:$C$1749,MATCH(H626, 'Green_rooibos initial weight'!$A$5:$A$1749,0)),"")</f>
        <v>2.1259999999999999</v>
      </c>
      <c r="K626">
        <f t="shared" si="59"/>
        <v>2.1259999999999999</v>
      </c>
      <c r="M626" t="str">
        <f>IFERROR(INDEX('Both teabags AfterWet'!$D$1:$D$839,MATCH(H626,'Both teabags AfterWet'!$B$1:$B$839,0)),"")</f>
        <v/>
      </c>
      <c r="O626" s="1">
        <v>1.7670999999999999</v>
      </c>
      <c r="P626" s="1"/>
      <c r="Q626" s="202">
        <v>2.3476523476518953</v>
      </c>
      <c r="R626" s="202"/>
      <c r="S626">
        <f t="shared" si="55"/>
        <v>1.7256146353646433</v>
      </c>
      <c r="U626" s="111">
        <f t="shared" si="56"/>
        <v>0.18832801723205861</v>
      </c>
      <c r="V626" s="111">
        <f t="shared" si="57"/>
        <v>0.55200000000000005</v>
      </c>
    </row>
    <row r="627" spans="1:22">
      <c r="A627" s="1" t="s">
        <v>2533</v>
      </c>
      <c r="B627" s="1"/>
      <c r="C627">
        <f>COUNTIF('WetLitterbags placem_collection'!$K$3:$K$222, E627)</f>
        <v>0</v>
      </c>
      <c r="D627" t="str">
        <f t="shared" si="54"/>
        <v>Exclude</v>
      </c>
      <c r="E627" s="1"/>
      <c r="F627">
        <f>COUNTIF('WetLitterbags placem_collection'!$M$3:$M$222, H627)</f>
        <v>0</v>
      </c>
      <c r="G627" t="str">
        <f t="shared" si="58"/>
        <v>Exclude</v>
      </c>
      <c r="H627" s="1" t="s">
        <v>439</v>
      </c>
      <c r="I627">
        <f>IFERROR(INDEX('Green_rooibos initial weight'!$C$5:$C$1749,MATCH(H627, 'Green_rooibos initial weight'!$A$5:$A$1749,0)),"")</f>
        <v>2.1890000000000001</v>
      </c>
      <c r="K627">
        <f t="shared" si="59"/>
        <v>2.1890000000000001</v>
      </c>
      <c r="M627" t="str">
        <f>IFERROR(INDEX('Both teabags AfterWet'!$D$1:$D$839,MATCH(H627,'Both teabags AfterWet'!$B$1:$B$839,0)),"")</f>
        <v/>
      </c>
      <c r="O627" s="1">
        <v>1.8443000000000001</v>
      </c>
      <c r="P627" s="1"/>
      <c r="Q627" s="202">
        <v>1.8774703557312791</v>
      </c>
      <c r="R627" s="202"/>
      <c r="S627">
        <f t="shared" si="55"/>
        <v>1.8096738142292481</v>
      </c>
      <c r="U627" s="111">
        <f t="shared" si="56"/>
        <v>0.17328743068558794</v>
      </c>
      <c r="V627" s="111">
        <f t="shared" si="57"/>
        <v>0.55200000000000005</v>
      </c>
    </row>
    <row r="628" spans="1:22">
      <c r="C628">
        <f>COUNTIF('WetLitterbags placem_collection'!$K$3:$K$222, E628)</f>
        <v>0</v>
      </c>
      <c r="D628" t="str">
        <f t="shared" si="54"/>
        <v>Exclude</v>
      </c>
      <c r="E628" s="116" t="s">
        <v>1504</v>
      </c>
      <c r="F628">
        <f>COUNTIF('WetLitterbags placem_collection'!$M$3:$M$222, H628)</f>
        <v>0</v>
      </c>
      <c r="G628" t="str">
        <f t="shared" si="58"/>
        <v>Exclude</v>
      </c>
      <c r="I628">
        <f>IFERROR(INDEX('Green_rooibos initial weight'!$C$5:$C$1749,MATCH(E628, 'Green_rooibos initial weight'!$A$5:$A$1749,0)),"")</f>
        <v>2.1429999999999998</v>
      </c>
      <c r="K628">
        <f t="shared" si="59"/>
        <v>2.1429999999999998</v>
      </c>
      <c r="M628">
        <f>IFERROR(INDEX('Both teabags AfterWet'!$D$1:$D$839,MATCH(E628,'Both teabags AfterWet'!$B$1:$B$839,0)),"")</f>
        <v>0.88660000000000005</v>
      </c>
      <c r="O628">
        <v>0.67520000000000002</v>
      </c>
      <c r="Q628" s="202">
        <v>16.553398058252881</v>
      </c>
      <c r="R628" s="202"/>
      <c r="S628">
        <f t="shared" si="55"/>
        <v>0.56343145631067659</v>
      </c>
      <c r="U628" s="111">
        <f t="shared" si="56"/>
        <v>0.73708284819847103</v>
      </c>
      <c r="V628" s="111">
        <f t="shared" si="57"/>
        <v>0.55200000000000005</v>
      </c>
    </row>
    <row r="629" spans="1:22">
      <c r="C629">
        <f>COUNTIF('WetLitterbags placem_collection'!$K$3:$K$222, E629)</f>
        <v>0</v>
      </c>
      <c r="D629" t="str">
        <f t="shared" si="54"/>
        <v>Exclude</v>
      </c>
      <c r="F629">
        <f>COUNTIF('WetLitterbags placem_collection'!$M$3:$M$222, H629)</f>
        <v>1</v>
      </c>
      <c r="G629" t="str">
        <f t="shared" si="58"/>
        <v>Open</v>
      </c>
      <c r="H629" s="116" t="s">
        <v>618</v>
      </c>
      <c r="I629">
        <f>IFERROR(INDEX('Green_rooibos initial weight'!$C$5:$C$1749,MATCH(H629, 'Green_rooibos initial weight'!$A$5:$A$1749,0)),"")</f>
        <v>2.1179999999999999</v>
      </c>
      <c r="K629">
        <f t="shared" si="59"/>
        <v>2.1179999999999999</v>
      </c>
      <c r="M629">
        <f>IFERROR(INDEX('Both teabags AfterWet'!$D$1:$D$839,MATCH(H629,'Both teabags AfterWet'!$B$1:$B$839,0)),"")</f>
        <v>1.54</v>
      </c>
      <c r="O629">
        <v>1.3698999999999999</v>
      </c>
      <c r="Q629" s="202">
        <v>2.4709302325582301</v>
      </c>
      <c r="R629" s="202"/>
      <c r="S629">
        <f t="shared" si="55"/>
        <v>1.3360507267441848</v>
      </c>
      <c r="U629" s="111">
        <f t="shared" si="56"/>
        <v>0.36919229143334042</v>
      </c>
      <c r="V629" s="111">
        <f t="shared" si="57"/>
        <v>0.55200000000000005</v>
      </c>
    </row>
    <row r="630" spans="1:22">
      <c r="C630">
        <f>COUNTIF('WetLitterbags placem_collection'!$K$3:$K$222, E630)</f>
        <v>0</v>
      </c>
      <c r="D630" t="str">
        <f t="shared" si="54"/>
        <v>Exclude</v>
      </c>
      <c r="F630">
        <f>COUNTIF('WetLitterbags placem_collection'!$M$3:$M$222, H630)</f>
        <v>0</v>
      </c>
      <c r="G630" t="str">
        <f t="shared" si="58"/>
        <v>Exclude</v>
      </c>
      <c r="H630" s="116" t="s">
        <v>1062</v>
      </c>
      <c r="I630">
        <f>IFERROR(INDEX('Green_rooibos initial weight'!$C$5:$C$1749,MATCH(H630, 'Green_rooibos initial weight'!$A$5:$A$1749,0)),"")</f>
        <v>2.1890000000000001</v>
      </c>
      <c r="K630">
        <f t="shared" si="59"/>
        <v>2.1890000000000001</v>
      </c>
      <c r="M630">
        <f>IFERROR(INDEX('Both teabags AfterWet'!$D$1:$D$839,MATCH(H630,'Both teabags AfterWet'!$B$1:$B$839,0)),"")</f>
        <v>1.4087000000000001</v>
      </c>
      <c r="O630">
        <v>1.1731</v>
      </c>
      <c r="Q630" s="202">
        <v>6.7426871591461754</v>
      </c>
      <c r="R630" s="202"/>
      <c r="S630">
        <f t="shared" si="55"/>
        <v>1.0940015369360563</v>
      </c>
      <c r="U630" s="111">
        <f t="shared" si="56"/>
        <v>0.50022771268339139</v>
      </c>
      <c r="V630" s="111">
        <f t="shared" si="57"/>
        <v>0.55200000000000005</v>
      </c>
    </row>
    <row r="631" spans="1:22">
      <c r="C631">
        <f>COUNTIF('WetLitterbags placem_collection'!$K$3:$K$222, E631)</f>
        <v>0</v>
      </c>
      <c r="D631" t="str">
        <f t="shared" si="54"/>
        <v>Exclude</v>
      </c>
      <c r="F631">
        <f>COUNTIF('WetLitterbags placem_collection'!$M$3:$M$222, H631)</f>
        <v>0</v>
      </c>
      <c r="G631" t="str">
        <f t="shared" si="58"/>
        <v>Exclude</v>
      </c>
      <c r="H631" t="s">
        <v>2539</v>
      </c>
      <c r="I631" t="str">
        <f>IFERROR(INDEX('Green_rooibos initial weight'!$C$5:$C$1749,MATCH(H631, 'Green_rooibos initial weight'!$A$5:$A$1749,0)),"")</f>
        <v/>
      </c>
      <c r="K631" t="str">
        <f t="shared" si="59"/>
        <v/>
      </c>
      <c r="M631" t="str">
        <f>IFERROR(INDEX('Both teabags AfterWet'!$D$1:$D$839,MATCH(H631,'Both teabags AfterWet'!$B$1:$B$839,0)),"")</f>
        <v/>
      </c>
      <c r="O631">
        <v>1.2074</v>
      </c>
      <c r="Q631" s="202">
        <v>2.8344107409252359</v>
      </c>
      <c r="R631" s="202"/>
      <c r="S631">
        <f t="shared" si="55"/>
        <v>1.1731773247140687</v>
      </c>
      <c r="U631" s="111" t="e">
        <f t="shared" si="56"/>
        <v>#VALUE!</v>
      </c>
      <c r="V631" s="111">
        <f t="shared" si="57"/>
        <v>0.55200000000000005</v>
      </c>
    </row>
    <row r="632" spans="1:22">
      <c r="A632">
        <v>1</v>
      </c>
      <c r="C632">
        <f>COUNTIF('WetLitterbags placem_collection'!$K$3:$K$222, E632)</f>
        <v>1</v>
      </c>
      <c r="D632" t="str">
        <f t="shared" si="54"/>
        <v>Open</v>
      </c>
      <c r="E632" t="s">
        <v>1614</v>
      </c>
      <c r="F632">
        <f>COUNTIF('WetLitterbags placem_collection'!$M$3:$M$222, H632)</f>
        <v>0</v>
      </c>
      <c r="G632" t="str">
        <f t="shared" si="58"/>
        <v>Exclude</v>
      </c>
      <c r="I632">
        <f>IFERROR(INDEX('Green_rooibos initial weight'!$C$5:$C$1749,MATCH(E632, 'Green_rooibos initial weight'!$A$5:$A$1749,0)),"")</f>
        <v>2.0329999999999999</v>
      </c>
      <c r="K632" t="str">
        <f>IFERROR(I632-(H624+H625+H627),"")</f>
        <v/>
      </c>
      <c r="M632">
        <f>IFERROR(INDEX('Both teabags AfterWet'!$D$1:$D$839,MATCH(E632,'Both teabags AfterWet'!$B$1:$B$839,0)),"")</f>
        <v>0.43290000000000001</v>
      </c>
      <c r="O632">
        <v>0.28660000000000002</v>
      </c>
      <c r="Q632" s="202">
        <v>27.683896620278237</v>
      </c>
      <c r="R632" s="202"/>
      <c r="S632">
        <f t="shared" si="55"/>
        <v>0.20725795228628258</v>
      </c>
      <c r="U632" s="111">
        <f t="shared" si="56"/>
        <v>0.89805314693247285</v>
      </c>
      <c r="V632" s="111">
        <f t="shared" si="57"/>
        <v>0.55200000000000005</v>
      </c>
    </row>
    <row r="633" spans="1:22">
      <c r="A633" s="199">
        <v>2</v>
      </c>
      <c r="B633" s="199"/>
      <c r="C633">
        <f>COUNTIF('WetLitterbags placem_collection'!$K$3:$K$222, E633)</f>
        <v>1</v>
      </c>
      <c r="D633" t="str">
        <f t="shared" si="54"/>
        <v>Open</v>
      </c>
      <c r="E633" t="s">
        <v>1482</v>
      </c>
      <c r="F633">
        <f>COUNTIF('WetLitterbags placem_collection'!$M$3:$M$222, H633)</f>
        <v>0</v>
      </c>
      <c r="G633" t="str">
        <f t="shared" si="58"/>
        <v>Exclude</v>
      </c>
      <c r="I633">
        <f>IFERROR(INDEX('Green_rooibos initial weight'!$C$5:$C$1749,MATCH(E633, 'Green_rooibos initial weight'!$A$5:$A$1749,0)),"")</f>
        <v>2.0059999999999998</v>
      </c>
      <c r="K633" t="str">
        <f>IFERROR(I633-(H625+H626+AG628),"")</f>
        <v/>
      </c>
      <c r="M633">
        <f>IFERROR(INDEX('Both teabags AfterWet'!$D$1:$D$839,MATCH(E633,'Both teabags AfterWet'!$B$1:$B$839,0)),"")</f>
        <v>0.629</v>
      </c>
      <c r="O633">
        <v>0.44080000000000003</v>
      </c>
      <c r="Q633" s="202">
        <v>8.5032322227742174</v>
      </c>
      <c r="R633" s="202"/>
      <c r="S633">
        <f t="shared" si="55"/>
        <v>0.40331775236201128</v>
      </c>
      <c r="U633" s="111">
        <f t="shared" si="56"/>
        <v>0.79894429094615593</v>
      </c>
      <c r="V633" s="111">
        <f t="shared" si="57"/>
        <v>0.55200000000000005</v>
      </c>
    </row>
    <row r="634" spans="1:22">
      <c r="A634">
        <v>5</v>
      </c>
      <c r="C634">
        <f>COUNTIF('WetLitterbags placem_collection'!$K$3:$K$222, E634)</f>
        <v>1</v>
      </c>
      <c r="D634" t="str">
        <f t="shared" si="54"/>
        <v>Open</v>
      </c>
      <c r="E634" t="s">
        <v>1553</v>
      </c>
      <c r="F634">
        <f>COUNTIF('WetLitterbags placem_collection'!$M$3:$M$222, H634)</f>
        <v>0</v>
      </c>
      <c r="G634" t="str">
        <f t="shared" si="58"/>
        <v>Exclude</v>
      </c>
      <c r="I634">
        <f>IFERROR(INDEX('Green_rooibos initial weight'!$C$5:$C$1749,MATCH(E634, 'Green_rooibos initial weight'!$A$5:$A$1749,0)),"")</f>
        <v>2.0019999999999998</v>
      </c>
      <c r="K634">
        <f t="shared" ref="K634:K697" si="60">IFERROR(I634-(AG626+AG627+AG629),"")</f>
        <v>2.0019999999999998</v>
      </c>
      <c r="M634">
        <f>IFERROR(INDEX('Both teabags AfterWet'!$D$1:$D$839,MATCH(E634,'Both teabags AfterWet'!$B$1:$B$839,0)),"")</f>
        <v>0.46</v>
      </c>
      <c r="O634">
        <v>0.27200000000000002</v>
      </c>
      <c r="Q634" s="202">
        <v>19.444444444444176</v>
      </c>
      <c r="R634" s="202"/>
      <c r="S634">
        <f t="shared" si="55"/>
        <v>0.21911111111111187</v>
      </c>
      <c r="U634" s="111">
        <f t="shared" si="56"/>
        <v>0.89055389055389012</v>
      </c>
      <c r="V634" s="111">
        <f t="shared" si="57"/>
        <v>0.55200000000000005</v>
      </c>
    </row>
    <row r="635" spans="1:22">
      <c r="A635" s="199">
        <v>6</v>
      </c>
      <c r="B635" s="199"/>
      <c r="C635">
        <f>COUNTIF('WetLitterbags placem_collection'!$K$3:$K$222, E635)</f>
        <v>1</v>
      </c>
      <c r="D635" t="str">
        <f t="shared" si="54"/>
        <v>Open</v>
      </c>
      <c r="E635" t="s">
        <v>1603</v>
      </c>
      <c r="F635">
        <f>COUNTIF('WetLitterbags placem_collection'!$M$3:$M$222, H635)</f>
        <v>0</v>
      </c>
      <c r="G635" t="str">
        <f t="shared" si="58"/>
        <v>Exclude</v>
      </c>
      <c r="I635">
        <f>IFERROR(INDEX('Green_rooibos initial weight'!$C$5:$C$1749,MATCH(E635, 'Green_rooibos initial weight'!$A$5:$A$1749,0)),"")</f>
        <v>2.0579999999999998</v>
      </c>
      <c r="K635">
        <f t="shared" si="60"/>
        <v>2.0579999999999998</v>
      </c>
      <c r="M635">
        <f>IFERROR(INDEX('Both teabags AfterWet'!$D$1:$D$839,MATCH(E635,'Both teabags AfterWet'!$B$1:$B$839,0)),"")</f>
        <v>0.67749999999999999</v>
      </c>
      <c r="O635">
        <v>0.48459999999999998</v>
      </c>
      <c r="Q635" s="202">
        <v>11.472945891783862</v>
      </c>
      <c r="R635" s="202"/>
      <c r="S635">
        <f t="shared" si="55"/>
        <v>0.42900210420841539</v>
      </c>
      <c r="U635" s="111">
        <f t="shared" si="56"/>
        <v>0.79154416705130448</v>
      </c>
      <c r="V635" s="111">
        <f t="shared" si="57"/>
        <v>0.55200000000000005</v>
      </c>
    </row>
    <row r="636" spans="1:22">
      <c r="A636" s="1">
        <v>7</v>
      </c>
      <c r="B636" s="1"/>
      <c r="C636">
        <f>COUNTIF('WetLitterbags placem_collection'!$K$3:$K$222, E636)</f>
        <v>1</v>
      </c>
      <c r="D636" t="str">
        <f t="shared" si="54"/>
        <v>Open</v>
      </c>
      <c r="E636" s="1" t="s">
        <v>1598</v>
      </c>
      <c r="F636">
        <f>COUNTIF('WetLitterbags placem_collection'!$M$3:$M$222, H636)</f>
        <v>0</v>
      </c>
      <c r="G636" t="str">
        <f t="shared" si="58"/>
        <v>Exclude</v>
      </c>
      <c r="I636">
        <f>IFERROR(INDEX('Green_rooibos initial weight'!$C$5:$C$1749,MATCH(E636, 'Green_rooibos initial weight'!$A$5:$A$1749,0)),"")</f>
        <v>2.0550000000000002</v>
      </c>
      <c r="K636">
        <f t="shared" si="60"/>
        <v>2.0550000000000002</v>
      </c>
      <c r="M636">
        <f>IFERROR(INDEX('Both teabags AfterWet'!$D$1:$D$839,MATCH(E636,'Both teabags AfterWet'!$B$1:$B$839,0)),"")</f>
        <v>0.67900000000000005</v>
      </c>
      <c r="O636" s="1">
        <v>0.46970000000000001</v>
      </c>
      <c r="P636" s="1"/>
      <c r="Q636" s="202">
        <v>11.36705057586399</v>
      </c>
      <c r="R636" s="202"/>
      <c r="S636">
        <f t="shared" si="55"/>
        <v>0.41630896344516682</v>
      </c>
      <c r="U636" s="111">
        <f t="shared" si="56"/>
        <v>0.79741656280040552</v>
      </c>
      <c r="V636" s="111">
        <f t="shared" si="57"/>
        <v>0.55200000000000005</v>
      </c>
    </row>
    <row r="637" spans="1:22">
      <c r="A637">
        <v>8</v>
      </c>
      <c r="C637">
        <f>COUNTIF('WetLitterbags placem_collection'!$K$3:$K$222, E637)</f>
        <v>1</v>
      </c>
      <c r="D637" t="str">
        <f t="shared" si="54"/>
        <v>Open</v>
      </c>
      <c r="E637" t="s">
        <v>1661</v>
      </c>
      <c r="F637">
        <f>COUNTIF('WetLitterbags placem_collection'!$M$3:$M$222, H637)</f>
        <v>0</v>
      </c>
      <c r="G637" t="str">
        <f t="shared" si="58"/>
        <v>Exclude</v>
      </c>
      <c r="I637">
        <f>IFERROR(INDEX('Green_rooibos initial weight'!$C$5:$C$1749,MATCH(E637, 'Green_rooibos initial weight'!$A$5:$A$1749,0)),"")</f>
        <v>1.9710000000000001</v>
      </c>
      <c r="K637">
        <f t="shared" si="60"/>
        <v>1.9710000000000001</v>
      </c>
      <c r="M637">
        <f>IFERROR(INDEX('Both teabags AfterWet'!$D$1:$D$839,MATCH(E637,'Both teabags AfterWet'!$B$1:$B$839,0)),"")</f>
        <v>0.61950000000000005</v>
      </c>
      <c r="O637">
        <v>0.42562</v>
      </c>
      <c r="Q637" s="202">
        <v>9.7706879361918428</v>
      </c>
      <c r="R637" s="202"/>
      <c r="S637">
        <f t="shared" si="55"/>
        <v>0.38403399800598026</v>
      </c>
      <c r="U637" s="111">
        <f t="shared" si="56"/>
        <v>0.8051577889365904</v>
      </c>
      <c r="V637" s="111">
        <f t="shared" si="57"/>
        <v>0.55200000000000005</v>
      </c>
    </row>
    <row r="638" spans="1:22">
      <c r="A638" s="199">
        <v>9</v>
      </c>
      <c r="B638" s="199"/>
      <c r="C638">
        <f>COUNTIF('WetLitterbags placem_collection'!$K$3:$K$222, E638)</f>
        <v>1</v>
      </c>
      <c r="D638" t="str">
        <f t="shared" si="54"/>
        <v>Open</v>
      </c>
      <c r="E638" t="s">
        <v>1536</v>
      </c>
      <c r="F638">
        <f>COUNTIF('WetLitterbags placem_collection'!$M$3:$M$222, H638)</f>
        <v>0</v>
      </c>
      <c r="G638" t="str">
        <f t="shared" si="58"/>
        <v>Exclude</v>
      </c>
      <c r="I638">
        <f>IFERROR(INDEX('Green_rooibos initial weight'!$C$5:$C$1749,MATCH(E638, 'Green_rooibos initial weight'!$A$5:$A$1749,0)),"")</f>
        <v>1.9350000000000001</v>
      </c>
      <c r="K638">
        <f t="shared" si="60"/>
        <v>1.9350000000000001</v>
      </c>
      <c r="M638" t="str">
        <f>IFERROR(INDEX('Both teabags AfterWet'!$D$1:$D$839,MATCH(E638,'Both teabags AfterWet'!$B$1:$B$839,0)),"")</f>
        <v/>
      </c>
      <c r="O638">
        <v>0.43419999999999997</v>
      </c>
      <c r="Q638" s="202">
        <v>9.2933204259437421</v>
      </c>
      <c r="R638" s="202"/>
      <c r="S638">
        <f t="shared" si="55"/>
        <v>0.39384840271055227</v>
      </c>
      <c r="U638" s="111">
        <f t="shared" si="56"/>
        <v>0.79646077379299629</v>
      </c>
      <c r="V638" s="111">
        <f t="shared" si="57"/>
        <v>0.55200000000000005</v>
      </c>
    </row>
    <row r="639" spans="1:22">
      <c r="A639" s="199">
        <v>10</v>
      </c>
      <c r="B639" s="199"/>
      <c r="C639">
        <f>COUNTIF('WetLitterbags placem_collection'!$K$3:$K$222, E639)</f>
        <v>1</v>
      </c>
      <c r="D639" t="str">
        <f t="shared" si="54"/>
        <v>Open</v>
      </c>
      <c r="E639" t="s">
        <v>1764</v>
      </c>
      <c r="F639">
        <f>COUNTIF('WetLitterbags placem_collection'!$M$3:$M$222, H639)</f>
        <v>0</v>
      </c>
      <c r="G639" t="str">
        <f t="shared" si="58"/>
        <v>Exclude</v>
      </c>
      <c r="I639">
        <f>IFERROR(INDEX('Green_rooibos initial weight'!$C$5:$C$1749,MATCH(E639, 'Green_rooibos initial weight'!$A$5:$A$1749,0)),"")</f>
        <v>2.0710000000000002</v>
      </c>
      <c r="K639">
        <f t="shared" si="60"/>
        <v>2.0710000000000002</v>
      </c>
      <c r="M639">
        <f>IFERROR(INDEX('Both teabags AfterWet'!$D$1:$D$839,MATCH(E639,'Both teabags AfterWet'!$B$1:$B$839,0)),"")</f>
        <v>0.80200000000000005</v>
      </c>
      <c r="O639">
        <v>0.59770000000000001</v>
      </c>
      <c r="Q639" s="202">
        <v>14.321233217304874</v>
      </c>
      <c r="R639" s="202"/>
      <c r="S639">
        <f t="shared" si="55"/>
        <v>0.51210198906016879</v>
      </c>
      <c r="U639" s="111">
        <f t="shared" si="56"/>
        <v>0.7527271902172048</v>
      </c>
      <c r="V639" s="111">
        <f t="shared" si="57"/>
        <v>0.55200000000000005</v>
      </c>
    </row>
    <row r="640" spans="1:22">
      <c r="A640" s="199">
        <v>11</v>
      </c>
      <c r="B640" s="199"/>
      <c r="C640">
        <f>COUNTIF('WetLitterbags placem_collection'!$K$3:$K$222, E640)</f>
        <v>1</v>
      </c>
      <c r="D640" t="str">
        <f t="shared" si="54"/>
        <v>Open</v>
      </c>
      <c r="E640" t="s">
        <v>1507</v>
      </c>
      <c r="F640">
        <f>COUNTIF('WetLitterbags placem_collection'!$M$3:$M$222, H640)</f>
        <v>0</v>
      </c>
      <c r="G640" t="str">
        <f t="shared" si="58"/>
        <v>Exclude</v>
      </c>
      <c r="I640">
        <f>IFERROR(INDEX('Green_rooibos initial weight'!$C$5:$C$1749,MATCH(E640, 'Green_rooibos initial weight'!$A$5:$A$1749,0)),"")</f>
        <v>2.0920000000000001</v>
      </c>
      <c r="K640">
        <f t="shared" si="60"/>
        <v>2.0920000000000001</v>
      </c>
      <c r="M640">
        <f>IFERROR(INDEX('Both teabags AfterWet'!$D$1:$D$839,MATCH(E640,'Both teabags AfterWet'!$B$1:$B$839,0)),"")</f>
        <v>0.71650000000000003</v>
      </c>
      <c r="O640">
        <v>0.51180000000000003</v>
      </c>
      <c r="Q640" s="202">
        <v>12.04819277108421</v>
      </c>
      <c r="R640" s="202"/>
      <c r="S640">
        <f t="shared" si="55"/>
        <v>0.45013734939759104</v>
      </c>
      <c r="U640" s="111">
        <f t="shared" si="56"/>
        <v>0.7848291828883408</v>
      </c>
      <c r="V640" s="111">
        <f t="shared" si="57"/>
        <v>0.55200000000000005</v>
      </c>
    </row>
    <row r="641" spans="1:22">
      <c r="A641" s="199">
        <v>13</v>
      </c>
      <c r="B641" s="199"/>
      <c r="C641">
        <f>COUNTIF('WetLitterbags placem_collection'!$K$3:$K$222, E641)</f>
        <v>1</v>
      </c>
      <c r="D641" t="str">
        <f t="shared" si="54"/>
        <v>Open</v>
      </c>
      <c r="E641" t="s">
        <v>1455</v>
      </c>
      <c r="F641">
        <f>COUNTIF('WetLitterbags placem_collection'!$M$3:$M$222, H641)</f>
        <v>0</v>
      </c>
      <c r="G641" t="str">
        <f t="shared" si="58"/>
        <v>Exclude</v>
      </c>
      <c r="I641">
        <f>IFERROR(INDEX('Green_rooibos initial weight'!$C$5:$C$1749,MATCH(E641, 'Green_rooibos initial weight'!$A$5:$A$1749,0)),"")</f>
        <v>2.1160000000000001</v>
      </c>
      <c r="K641">
        <f t="shared" si="60"/>
        <v>2.1160000000000001</v>
      </c>
      <c r="M641">
        <f>IFERROR(INDEX('Both teabags AfterWet'!$D$1:$D$839,MATCH(E641,'Both teabags AfterWet'!$B$1:$B$839,0)),"")</f>
        <v>0.62809999999999999</v>
      </c>
      <c r="O641">
        <v>0.46210000000000001</v>
      </c>
      <c r="Q641" s="202">
        <v>29.168740666998239</v>
      </c>
      <c r="R641" s="202"/>
      <c r="S641">
        <f t="shared" si="55"/>
        <v>0.32731124937780115</v>
      </c>
      <c r="U641" s="111">
        <f t="shared" si="56"/>
        <v>0.84531604471748523</v>
      </c>
      <c r="V641" s="111">
        <f t="shared" si="57"/>
        <v>0.55200000000000005</v>
      </c>
    </row>
    <row r="642" spans="1:22">
      <c r="A642">
        <v>14</v>
      </c>
      <c r="C642">
        <f>COUNTIF('WetLitterbags placem_collection'!$K$3:$K$222, E642)</f>
        <v>1</v>
      </c>
      <c r="D642" t="str">
        <f t="shared" si="54"/>
        <v>Open</v>
      </c>
      <c r="E642" s="200" t="s">
        <v>1441</v>
      </c>
      <c r="F642">
        <f>COUNTIF('WetLitterbags placem_collection'!$M$3:$M$222, H642)</f>
        <v>0</v>
      </c>
      <c r="G642" t="str">
        <f t="shared" si="58"/>
        <v>Exclude</v>
      </c>
      <c r="I642">
        <f>IFERROR(INDEX('Green_rooibos initial weight'!$C$5:$C$1749,MATCH(E642, 'Green_rooibos initial weight'!$A$5:$A$1749,0)),"")</f>
        <v>2.089</v>
      </c>
      <c r="K642">
        <f t="shared" si="60"/>
        <v>2.089</v>
      </c>
      <c r="M642">
        <f>IFERROR(INDEX('Both teabags AfterWet'!$D$1:$D$839,MATCH(E642,'Both teabags AfterWet'!$B$1:$B$839,0)),"")</f>
        <v>0.498</v>
      </c>
      <c r="O642" s="201">
        <v>0.309</v>
      </c>
      <c r="P642" s="201"/>
      <c r="Q642" s="202">
        <v>16.033966033965626</v>
      </c>
      <c r="R642" s="202"/>
      <c r="S642">
        <f t="shared" si="55"/>
        <v>0.25945504495504623</v>
      </c>
      <c r="U642" s="111">
        <f t="shared" si="56"/>
        <v>0.87579940404258194</v>
      </c>
      <c r="V642" s="111">
        <f t="shared" si="57"/>
        <v>0.55200000000000005</v>
      </c>
    </row>
    <row r="643" spans="1:22">
      <c r="A643" s="1">
        <v>15</v>
      </c>
      <c r="B643" s="1"/>
      <c r="C643">
        <f>COUNTIF('WetLitterbags placem_collection'!$K$3:$K$222, E643)</f>
        <v>1</v>
      </c>
      <c r="D643" t="str">
        <f t="shared" si="54"/>
        <v>Open</v>
      </c>
      <c r="E643" s="1" t="s">
        <v>1828</v>
      </c>
      <c r="F643">
        <f>COUNTIF('WetLitterbags placem_collection'!$M$3:$M$222, H643)</f>
        <v>0</v>
      </c>
      <c r="G643" t="str">
        <f t="shared" si="58"/>
        <v>Exclude</v>
      </c>
      <c r="I643">
        <f>IFERROR(INDEX('Green_rooibos initial weight'!$C$5:$C$1749,MATCH(E643, 'Green_rooibos initial weight'!$A$5:$A$1749,0)),"")</f>
        <v>1.889</v>
      </c>
      <c r="K643">
        <f t="shared" si="60"/>
        <v>1.889</v>
      </c>
      <c r="M643">
        <f>IFERROR(INDEX('Both teabags AfterWet'!$D$1:$D$839,MATCH(E643,'Both teabags AfterWet'!$B$1:$B$839,0)),"")</f>
        <v>0.67100000000000004</v>
      </c>
      <c r="O643" s="1">
        <v>0.48280000000000001</v>
      </c>
      <c r="P643" s="1"/>
      <c r="Q643" s="202">
        <v>15.805168986083718</v>
      </c>
      <c r="R643" s="202"/>
      <c r="S643">
        <f t="shared" si="55"/>
        <v>0.40649264413518782</v>
      </c>
      <c r="U643" s="111">
        <f t="shared" si="56"/>
        <v>0.78481067012430505</v>
      </c>
      <c r="V643" s="111">
        <f t="shared" si="57"/>
        <v>0.55200000000000005</v>
      </c>
    </row>
    <row r="644" spans="1:22">
      <c r="A644" s="199">
        <v>16</v>
      </c>
      <c r="B644" s="199"/>
      <c r="C644">
        <f>COUNTIF('WetLitterbags placem_collection'!$K$3:$K$222, E644)</f>
        <v>1</v>
      </c>
      <c r="D644" t="str">
        <f t="shared" si="54"/>
        <v>Open</v>
      </c>
      <c r="E644" t="s">
        <v>1645</v>
      </c>
      <c r="F644">
        <f>COUNTIF('WetLitterbags placem_collection'!$M$3:$M$222, H644)</f>
        <v>0</v>
      </c>
      <c r="G644" t="str">
        <f t="shared" si="58"/>
        <v>Exclude</v>
      </c>
      <c r="I644">
        <f>IFERROR(INDEX('Green_rooibos initial weight'!$C$5:$C$1749,MATCH(E644, 'Green_rooibos initial weight'!$A$5:$A$1749,0)),"")</f>
        <v>2.056</v>
      </c>
      <c r="K644">
        <f t="shared" si="60"/>
        <v>2.056</v>
      </c>
      <c r="M644">
        <f>IFERROR(INDEX('Both teabags AfterWet'!$D$1:$D$839,MATCH(E644,'Both teabags AfterWet'!$B$1:$B$839,0)),"")</f>
        <v>0.70150000000000001</v>
      </c>
      <c r="O644">
        <v>0.49869999999999998</v>
      </c>
      <c r="Q644" s="202">
        <v>15.725413826680606</v>
      </c>
      <c r="R644" s="202"/>
      <c r="S644">
        <f t="shared" si="55"/>
        <v>0.42027736124634379</v>
      </c>
      <c r="U644" s="111">
        <f t="shared" si="56"/>
        <v>0.79558494102804289</v>
      </c>
      <c r="V644" s="111">
        <f t="shared" si="57"/>
        <v>0.55200000000000005</v>
      </c>
    </row>
    <row r="645" spans="1:22">
      <c r="A645">
        <v>17</v>
      </c>
      <c r="C645">
        <f>COUNTIF('WetLitterbags placem_collection'!$K$3:$K$222, E645)</f>
        <v>1</v>
      </c>
      <c r="D645" t="str">
        <f t="shared" si="54"/>
        <v>Open</v>
      </c>
      <c r="E645" t="s">
        <v>1479</v>
      </c>
      <c r="F645">
        <f>COUNTIF('WetLitterbags placem_collection'!$M$3:$M$222, H645)</f>
        <v>0</v>
      </c>
      <c r="G645" t="str">
        <f t="shared" si="58"/>
        <v>Exclude</v>
      </c>
      <c r="I645">
        <f>IFERROR(INDEX('Green_rooibos initial weight'!$C$5:$C$1749,MATCH(E645, 'Green_rooibos initial weight'!$A$5:$A$1749,0)),"")</f>
        <v>2.0489999999999999</v>
      </c>
      <c r="K645">
        <f t="shared" si="60"/>
        <v>2.0489999999999999</v>
      </c>
      <c r="M645">
        <f>IFERROR(INDEX('Both teabags AfterWet'!$D$1:$D$839,MATCH(E645,'Both teabags AfterWet'!$B$1:$B$839,0)),"")</f>
        <v>0.67520000000000002</v>
      </c>
      <c r="O645">
        <v>0.50049999999999994</v>
      </c>
      <c r="Q645" s="202">
        <v>9.6710849288172405</v>
      </c>
      <c r="R645" s="202"/>
      <c r="S645">
        <f t="shared" si="55"/>
        <v>0.45209621993126964</v>
      </c>
      <c r="U645" s="111">
        <f t="shared" si="56"/>
        <v>0.77935762814481713</v>
      </c>
      <c r="V645" s="111">
        <f t="shared" si="57"/>
        <v>0.55200000000000005</v>
      </c>
    </row>
    <row r="646" spans="1:22">
      <c r="A646" s="1">
        <v>18</v>
      </c>
      <c r="B646" s="1"/>
      <c r="C646">
        <f>COUNTIF('WetLitterbags placem_collection'!$K$3:$K$222, E646)</f>
        <v>1</v>
      </c>
      <c r="D646" t="str">
        <f t="shared" si="54"/>
        <v>Open</v>
      </c>
      <c r="E646" s="200" t="s">
        <v>1631</v>
      </c>
      <c r="F646">
        <f>COUNTIF('WetLitterbags placem_collection'!$M$3:$M$222, H646)</f>
        <v>0</v>
      </c>
      <c r="G646" t="str">
        <f t="shared" si="58"/>
        <v>Exclude</v>
      </c>
      <c r="I646">
        <f>IFERROR(INDEX('Green_rooibos initial weight'!$C$5:$C$1749,MATCH(E646, 'Green_rooibos initial weight'!$A$5:$A$1749,0)),"")</f>
        <v>2.0779999999999998</v>
      </c>
      <c r="K646">
        <f t="shared" si="60"/>
        <v>2.0779999999999998</v>
      </c>
      <c r="M646">
        <f>IFERROR(INDEX('Both teabags AfterWet'!$D$1:$D$839,MATCH(E646,'Both teabags AfterWet'!$B$1:$B$839,0)),"")</f>
        <v>0.79100000000000004</v>
      </c>
      <c r="O646" s="1">
        <v>0.55220000000000002</v>
      </c>
      <c r="P646" s="1"/>
      <c r="Q646" s="202">
        <v>15.166340508806261</v>
      </c>
      <c r="R646" s="202"/>
      <c r="S646">
        <f t="shared" si="55"/>
        <v>0.46845146771037183</v>
      </c>
      <c r="U646" s="111">
        <f t="shared" si="56"/>
        <v>0.77456618493244855</v>
      </c>
      <c r="V646" s="111">
        <f t="shared" si="57"/>
        <v>0.55200000000000005</v>
      </c>
    </row>
    <row r="647" spans="1:22">
      <c r="A647" s="199">
        <v>19</v>
      </c>
      <c r="B647" s="199"/>
      <c r="C647">
        <f>COUNTIF('WetLitterbags placem_collection'!$K$3:$K$222, E647)</f>
        <v>1</v>
      </c>
      <c r="D647" t="str">
        <f t="shared" si="54"/>
        <v>Open</v>
      </c>
      <c r="E647" t="s">
        <v>1810</v>
      </c>
      <c r="F647">
        <f>COUNTIF('WetLitterbags placem_collection'!$M$3:$M$222, H647)</f>
        <v>0</v>
      </c>
      <c r="G647" t="str">
        <f t="shared" si="58"/>
        <v>Exclude</v>
      </c>
      <c r="I647">
        <f>IFERROR(INDEX('Green_rooibos initial weight'!$C$5:$C$1749,MATCH(E647, 'Green_rooibos initial weight'!$A$5:$A$1749,0)),"")</f>
        <v>2.117</v>
      </c>
      <c r="K647">
        <f t="shared" si="60"/>
        <v>2.117</v>
      </c>
      <c r="M647">
        <f>IFERROR(INDEX('Both teabags AfterWet'!$D$1:$D$839,MATCH(E647,'Both teabags AfterWet'!$B$1:$B$839,0)),"")</f>
        <v>0.88690000000000002</v>
      </c>
      <c r="O647">
        <v>0.65710000000000002</v>
      </c>
      <c r="Q647" s="202">
        <v>18.480392156862031</v>
      </c>
      <c r="R647" s="202"/>
      <c r="S647">
        <f t="shared" si="55"/>
        <v>0.53566534313725955</v>
      </c>
      <c r="U647" s="111">
        <f t="shared" si="56"/>
        <v>0.7469696064538216</v>
      </c>
      <c r="V647" s="111">
        <f t="shared" si="57"/>
        <v>0.55200000000000005</v>
      </c>
    </row>
    <row r="648" spans="1:22">
      <c r="A648">
        <v>20</v>
      </c>
      <c r="C648">
        <f>COUNTIF('WetLitterbags placem_collection'!$K$3:$K$222, E648)</f>
        <v>1</v>
      </c>
      <c r="D648" t="str">
        <f t="shared" si="54"/>
        <v>Open</v>
      </c>
      <c r="E648" t="s">
        <v>1526</v>
      </c>
      <c r="F648">
        <f>COUNTIF('WetLitterbags placem_collection'!$M$3:$M$222, H648)</f>
        <v>0</v>
      </c>
      <c r="G648" t="str">
        <f t="shared" si="58"/>
        <v>Exclude</v>
      </c>
      <c r="I648">
        <f>IFERROR(INDEX('Green_rooibos initial weight'!$C$5:$C$1749,MATCH(E648, 'Green_rooibos initial weight'!$A$5:$A$1749,0)),"")</f>
        <v>1.962</v>
      </c>
      <c r="K648">
        <f t="shared" si="60"/>
        <v>1.962</v>
      </c>
      <c r="M648">
        <f>IFERROR(INDEX('Both teabags AfterWet'!$D$1:$D$839,MATCH(E648,'Both teabags AfterWet'!$B$1:$B$839,0)),"")</f>
        <v>0.71609999999999996</v>
      </c>
      <c r="O648">
        <v>0.49459999999999998</v>
      </c>
      <c r="Q648" s="202">
        <v>12.986381322956955</v>
      </c>
      <c r="R648" s="202"/>
      <c r="S648">
        <f t="shared" si="55"/>
        <v>0.43036935797665488</v>
      </c>
      <c r="U648" s="111">
        <f t="shared" si="56"/>
        <v>0.78064762590384562</v>
      </c>
      <c r="V648" s="111">
        <f t="shared" si="57"/>
        <v>0.55200000000000005</v>
      </c>
    </row>
    <row r="649" spans="1:22">
      <c r="A649" s="199">
        <v>21</v>
      </c>
      <c r="B649" s="199"/>
      <c r="C649">
        <f>COUNTIF('WetLitterbags placem_collection'!$K$3:$K$222, E649)</f>
        <v>1</v>
      </c>
      <c r="D649" t="str">
        <f t="shared" si="54"/>
        <v>Open</v>
      </c>
      <c r="E649" t="s">
        <v>1351</v>
      </c>
      <c r="F649">
        <f>COUNTIF('WetLitterbags placem_collection'!$M$3:$M$222, H649)</f>
        <v>0</v>
      </c>
      <c r="G649" t="str">
        <f t="shared" si="58"/>
        <v>Exclude</v>
      </c>
      <c r="I649">
        <f>IFERROR(INDEX('Green_rooibos initial weight'!$C$5:$C$1749,MATCH(E649, 'Green_rooibos initial weight'!$A$5:$A$1749,0)),"")</f>
        <v>1.984</v>
      </c>
      <c r="K649">
        <f t="shared" si="60"/>
        <v>1.984</v>
      </c>
      <c r="M649">
        <f>IFERROR(INDEX('Both teabags AfterWet'!$D$1:$D$839,MATCH(E649,'Both teabags AfterWet'!$B$1:$B$839,0)),"")</f>
        <v>0.7389</v>
      </c>
      <c r="O649">
        <v>0.53790000000000004</v>
      </c>
      <c r="Q649" s="202">
        <v>10.099009900989453</v>
      </c>
      <c r="R649" s="202"/>
      <c r="S649">
        <f t="shared" si="55"/>
        <v>0.48357742574257778</v>
      </c>
      <c r="U649" s="111">
        <f t="shared" si="56"/>
        <v>0.75626137815394268</v>
      </c>
      <c r="V649" s="111">
        <f t="shared" si="57"/>
        <v>0.55200000000000005</v>
      </c>
    </row>
    <row r="650" spans="1:22">
      <c r="A650" s="199">
        <v>22</v>
      </c>
      <c r="B650" s="199"/>
      <c r="C650">
        <f>COUNTIF('WetLitterbags placem_collection'!$K$3:$K$222, E650)</f>
        <v>1</v>
      </c>
      <c r="D650" t="str">
        <f t="shared" si="54"/>
        <v>Open</v>
      </c>
      <c r="E650" t="s">
        <v>1475</v>
      </c>
      <c r="F650">
        <f>COUNTIF('WetLitterbags placem_collection'!$M$3:$M$222, H650)</f>
        <v>0</v>
      </c>
      <c r="G650" t="str">
        <f t="shared" si="58"/>
        <v>Exclude</v>
      </c>
      <c r="I650">
        <f>IFERROR(INDEX('Green_rooibos initial weight'!$C$5:$C$1749,MATCH(E650, 'Green_rooibos initial weight'!$A$5:$A$1749,0)),"")</f>
        <v>1.9970000000000001</v>
      </c>
      <c r="K650">
        <f t="shared" si="60"/>
        <v>1.9970000000000001</v>
      </c>
      <c r="M650">
        <f>IFERROR(INDEX('Both teabags AfterWet'!$D$1:$D$839,MATCH(E650,'Both teabags AfterWet'!$B$1:$B$839,0)),"")</f>
        <v>0.74019999999999997</v>
      </c>
      <c r="O650">
        <v>0.53739999999999999</v>
      </c>
      <c r="Q650" s="202">
        <v>9.8263027295288854</v>
      </c>
      <c r="R650" s="202"/>
      <c r="S650">
        <f t="shared" si="55"/>
        <v>0.48459344913151176</v>
      </c>
      <c r="U650" s="111">
        <f t="shared" si="56"/>
        <v>0.75733928436078535</v>
      </c>
      <c r="V650" s="111">
        <f t="shared" si="57"/>
        <v>0.55200000000000005</v>
      </c>
    </row>
    <row r="651" spans="1:22">
      <c r="A651">
        <v>23</v>
      </c>
      <c r="C651">
        <f>COUNTIF('WetLitterbags placem_collection'!$K$3:$K$222, E651)</f>
        <v>1</v>
      </c>
      <c r="D651" t="str">
        <f t="shared" ref="D651:D714" si="61">IF(C651=1, "Open", "Exclude")</f>
        <v>Open</v>
      </c>
      <c r="E651" t="s">
        <v>1558</v>
      </c>
      <c r="F651">
        <f>COUNTIF('WetLitterbags placem_collection'!$M$3:$M$222, H651)</f>
        <v>0</v>
      </c>
      <c r="G651" t="str">
        <f t="shared" si="58"/>
        <v>Exclude</v>
      </c>
      <c r="I651">
        <f>IFERROR(INDEX('Green_rooibos initial weight'!$C$5:$C$1749,MATCH(E651, 'Green_rooibos initial weight'!$A$5:$A$1749,0)),"")</f>
        <v>1.948</v>
      </c>
      <c r="K651">
        <f t="shared" si="60"/>
        <v>1.948</v>
      </c>
      <c r="M651">
        <f>IFERROR(INDEX('Both teabags AfterWet'!$D$1:$D$839,MATCH(E651,'Both teabags AfterWet'!$B$1:$B$839,0)),"")</f>
        <v>0.76959999999999995</v>
      </c>
      <c r="O651">
        <v>0.55379999999999996</v>
      </c>
      <c r="Q651" s="202">
        <v>11.478696741854373</v>
      </c>
      <c r="R651" s="202"/>
      <c r="S651">
        <f t="shared" ref="S651:S714" si="62">IFERROR(O651-(Q651/100)*O651,"")</f>
        <v>0.49023097744361044</v>
      </c>
      <c r="U651" s="111">
        <f t="shared" ref="U651:U714" si="63">1-(S651/I651)</f>
        <v>0.74834138734927591</v>
      </c>
      <c r="V651" s="111">
        <f t="shared" ref="V651:V714" si="64">$H$2*(1-Y651)</f>
        <v>0.55200000000000005</v>
      </c>
    </row>
    <row r="652" spans="1:22">
      <c r="A652">
        <v>24</v>
      </c>
      <c r="C652">
        <f>COUNTIF('WetLitterbags placem_collection'!$K$3:$K$222, E652)</f>
        <v>1</v>
      </c>
      <c r="D652" t="str">
        <f t="shared" si="61"/>
        <v>Open</v>
      </c>
      <c r="E652" t="s">
        <v>1237</v>
      </c>
      <c r="F652">
        <f>COUNTIF('WetLitterbags placem_collection'!$M$3:$M$222, H652)</f>
        <v>0</v>
      </c>
      <c r="G652" t="str">
        <f t="shared" ref="G652:G715" si="65">IF(F652=1, "Open", "Exclude")</f>
        <v>Exclude</v>
      </c>
      <c r="I652">
        <f>IFERROR(INDEX('Green_rooibos initial weight'!$C$5:$C$1749,MATCH(E652, 'Green_rooibos initial weight'!$A$5:$A$1749,0)),"")</f>
        <v>1.9550000000000001</v>
      </c>
      <c r="K652">
        <f t="shared" si="60"/>
        <v>1.9550000000000001</v>
      </c>
      <c r="M652">
        <f>IFERROR(INDEX('Both teabags AfterWet'!$D$1:$D$839,MATCH(E652,'Both teabags AfterWet'!$B$1:$B$839,0)),"")</f>
        <v>0.74790000000000001</v>
      </c>
      <c r="O652">
        <v>0.54449999999999998</v>
      </c>
      <c r="Q652" s="202">
        <v>11.584158415841873</v>
      </c>
      <c r="R652" s="202"/>
      <c r="S652">
        <f t="shared" si="62"/>
        <v>0.48142425742574096</v>
      </c>
      <c r="U652" s="111">
        <f t="shared" si="63"/>
        <v>0.75374718290243425</v>
      </c>
      <c r="V652" s="111">
        <f t="shared" si="64"/>
        <v>0.55200000000000005</v>
      </c>
    </row>
    <row r="653" spans="1:22">
      <c r="A653" s="199">
        <v>25</v>
      </c>
      <c r="B653" s="199"/>
      <c r="C653">
        <f>COUNTIF('WetLitterbags placem_collection'!$K$3:$K$222, E653)</f>
        <v>1</v>
      </c>
      <c r="D653" t="str">
        <f t="shared" si="61"/>
        <v>Open</v>
      </c>
      <c r="E653" t="s">
        <v>1644</v>
      </c>
      <c r="F653">
        <f>COUNTIF('WetLitterbags placem_collection'!$M$3:$M$222, H653)</f>
        <v>0</v>
      </c>
      <c r="G653" t="str">
        <f t="shared" si="65"/>
        <v>Exclude</v>
      </c>
      <c r="I653">
        <f>IFERROR(INDEX('Green_rooibos initial weight'!$C$5:$C$1749,MATCH(E653, 'Green_rooibos initial weight'!$A$5:$A$1749,0)),"")</f>
        <v>2.0910000000000002</v>
      </c>
      <c r="K653">
        <f t="shared" si="60"/>
        <v>2.0910000000000002</v>
      </c>
      <c r="M653">
        <f>IFERROR(INDEX('Both teabags AfterWet'!$D$1:$D$839,MATCH(E653,'Both teabags AfterWet'!$B$1:$B$839,0)),"")</f>
        <v>0.68400000000000005</v>
      </c>
      <c r="O653">
        <v>0.47620000000000001</v>
      </c>
      <c r="Q653" s="202">
        <v>12.537313432835518</v>
      </c>
      <c r="R653" s="202"/>
      <c r="S653">
        <f t="shared" si="62"/>
        <v>0.41649731343283725</v>
      </c>
      <c r="U653" s="111">
        <f t="shared" si="63"/>
        <v>0.80081429295416684</v>
      </c>
      <c r="V653" s="111">
        <f t="shared" si="64"/>
        <v>0.55200000000000005</v>
      </c>
    </row>
    <row r="654" spans="1:22">
      <c r="A654" s="199">
        <v>26</v>
      </c>
      <c r="B654" s="199"/>
      <c r="C654">
        <f>COUNTIF('WetLitterbags placem_collection'!$K$3:$K$222, E654)</f>
        <v>1</v>
      </c>
      <c r="D654" t="str">
        <f t="shared" si="61"/>
        <v>Open</v>
      </c>
      <c r="E654" t="s">
        <v>1399</v>
      </c>
      <c r="F654">
        <f>COUNTIF('WetLitterbags placem_collection'!$M$3:$M$222, H654)</f>
        <v>0</v>
      </c>
      <c r="G654" t="str">
        <f t="shared" si="65"/>
        <v>Exclude</v>
      </c>
      <c r="I654">
        <f>IFERROR(INDEX('Green_rooibos initial weight'!$C$5:$C$1749,MATCH(E654, 'Green_rooibos initial weight'!$A$5:$A$1749,0)),"")</f>
        <v>1.97</v>
      </c>
      <c r="K654">
        <f t="shared" si="60"/>
        <v>1.97</v>
      </c>
      <c r="M654">
        <f>IFERROR(INDEX('Both teabags AfterWet'!$D$1:$D$839,MATCH(E654,'Both teabags AfterWet'!$B$1:$B$839,0)),"")</f>
        <v>0.77580000000000005</v>
      </c>
      <c r="O654">
        <v>0.57050000000000001</v>
      </c>
      <c r="Q654" s="202">
        <v>12.512218963832606</v>
      </c>
      <c r="R654" s="202"/>
      <c r="S654">
        <f t="shared" si="62"/>
        <v>0.499117790811335</v>
      </c>
      <c r="U654" s="111">
        <f t="shared" si="63"/>
        <v>0.7466407153241954</v>
      </c>
      <c r="V654" s="111">
        <f t="shared" si="64"/>
        <v>0.55200000000000005</v>
      </c>
    </row>
    <row r="655" spans="1:22">
      <c r="A655">
        <v>27</v>
      </c>
      <c r="C655">
        <f>COUNTIF('WetLitterbags placem_collection'!$K$3:$K$222, E655)</f>
        <v>1</v>
      </c>
      <c r="D655" t="str">
        <f t="shared" si="61"/>
        <v>Open</v>
      </c>
      <c r="E655" t="s">
        <v>1467</v>
      </c>
      <c r="F655">
        <f>COUNTIF('WetLitterbags placem_collection'!$M$3:$M$222, H655)</f>
        <v>0</v>
      </c>
      <c r="G655" t="str">
        <f t="shared" si="65"/>
        <v>Exclude</v>
      </c>
      <c r="I655">
        <f>IFERROR(INDEX('Green_rooibos initial weight'!$C$5:$C$1749,MATCH(E655, 'Green_rooibos initial weight'!$A$5:$A$1749,0)),"")</f>
        <v>2.1829999999999998</v>
      </c>
      <c r="K655">
        <f t="shared" si="60"/>
        <v>2.1829999999999998</v>
      </c>
      <c r="M655">
        <f>IFERROR(INDEX('Both teabags AfterWet'!$D$1:$D$839,MATCH(E655,'Both teabags AfterWet'!$B$1:$B$839,0)),"")</f>
        <v>0.66169999999999995</v>
      </c>
      <c r="O655">
        <v>0.45469999999999999</v>
      </c>
      <c r="Q655" s="202">
        <v>12.756598240469378</v>
      </c>
      <c r="R655" s="202"/>
      <c r="S655">
        <f t="shared" si="62"/>
        <v>0.39669574780058575</v>
      </c>
      <c r="U655" s="111">
        <f t="shared" si="63"/>
        <v>0.81827954750316734</v>
      </c>
      <c r="V655" s="111">
        <f t="shared" si="64"/>
        <v>0.55200000000000005</v>
      </c>
    </row>
    <row r="656" spans="1:22">
      <c r="A656">
        <v>28</v>
      </c>
      <c r="C656">
        <f>COUNTIF('WetLitterbags placem_collection'!$K$3:$K$222, E656)</f>
        <v>1</v>
      </c>
      <c r="D656" t="str">
        <f t="shared" si="61"/>
        <v>Open</v>
      </c>
      <c r="E656" t="s">
        <v>1348</v>
      </c>
      <c r="F656">
        <f>COUNTIF('WetLitterbags placem_collection'!$M$3:$M$222, H656)</f>
        <v>0</v>
      </c>
      <c r="G656" t="str">
        <f t="shared" si="65"/>
        <v>Exclude</v>
      </c>
      <c r="I656">
        <f>IFERROR(INDEX('Green_rooibos initial weight'!$C$5:$C$1749,MATCH(E656, 'Green_rooibos initial weight'!$A$5:$A$1749,0)),"")</f>
        <v>2.109</v>
      </c>
      <c r="K656">
        <f t="shared" si="60"/>
        <v>2.109</v>
      </c>
      <c r="M656">
        <f>IFERROR(INDEX('Both teabags AfterWet'!$D$1:$D$839,MATCH(E656,'Both teabags AfterWet'!$B$1:$B$839,0)),"")</f>
        <v>0.73699999999999999</v>
      </c>
      <c r="O656">
        <v>0.52159999999999995</v>
      </c>
      <c r="Q656" s="202">
        <v>10.710760118459444</v>
      </c>
      <c r="R656" s="202"/>
      <c r="S656">
        <f t="shared" si="62"/>
        <v>0.46573267522211548</v>
      </c>
      <c r="U656" s="111">
        <f t="shared" si="63"/>
        <v>0.77916895437547873</v>
      </c>
      <c r="V656" s="111">
        <f t="shared" si="64"/>
        <v>0.55200000000000005</v>
      </c>
    </row>
    <row r="657" spans="1:22">
      <c r="A657" s="199">
        <v>29</v>
      </c>
      <c r="B657" s="199"/>
      <c r="C657">
        <f>COUNTIF('WetLitterbags placem_collection'!$K$3:$K$222, E657)</f>
        <v>1</v>
      </c>
      <c r="D657" t="str">
        <f t="shared" si="61"/>
        <v>Open</v>
      </c>
      <c r="E657" t="s">
        <v>1212</v>
      </c>
      <c r="F657">
        <f>COUNTIF('WetLitterbags placem_collection'!$M$3:$M$222, H657)</f>
        <v>0</v>
      </c>
      <c r="G657" t="str">
        <f t="shared" si="65"/>
        <v>Exclude</v>
      </c>
      <c r="I657">
        <f>IFERROR(INDEX('Green_rooibos initial weight'!$C$5:$C$1749,MATCH(E657, 'Green_rooibos initial weight'!$A$5:$A$1749,0)),"")</f>
        <v>2.0369999999999999</v>
      </c>
      <c r="K657">
        <f t="shared" si="60"/>
        <v>2.0369999999999999</v>
      </c>
      <c r="M657">
        <f>IFERROR(INDEX('Both teabags AfterWet'!$D$1:$D$839,MATCH(E657,'Both teabags AfterWet'!$B$1:$B$839,0)),"")</f>
        <v>0.70830000000000004</v>
      </c>
      <c r="O657">
        <v>0.51539999999999997</v>
      </c>
      <c r="Q657" s="202">
        <v>8.2404265632568467</v>
      </c>
      <c r="R657" s="202"/>
      <c r="S657">
        <f t="shared" si="62"/>
        <v>0.47292884149297421</v>
      </c>
      <c r="U657" s="111">
        <f t="shared" si="63"/>
        <v>0.76783071109819623</v>
      </c>
      <c r="V657" s="111">
        <f t="shared" si="64"/>
        <v>0.55200000000000005</v>
      </c>
    </row>
    <row r="658" spans="1:22">
      <c r="A658">
        <v>30</v>
      </c>
      <c r="C658">
        <f>COUNTIF('WetLitterbags placem_collection'!$K$3:$K$222, E658)</f>
        <v>1</v>
      </c>
      <c r="D658" t="str">
        <f t="shared" si="61"/>
        <v>Open</v>
      </c>
      <c r="E658" t="s">
        <v>1532</v>
      </c>
      <c r="F658">
        <f>COUNTIF('WetLitterbags placem_collection'!$M$3:$M$222, H658)</f>
        <v>0</v>
      </c>
      <c r="G658" t="str">
        <f t="shared" si="65"/>
        <v>Exclude</v>
      </c>
      <c r="I658">
        <f>IFERROR(INDEX('Green_rooibos initial weight'!$C$5:$C$1749,MATCH(E658, 'Green_rooibos initial weight'!$A$5:$A$1749,0)),"")</f>
        <v>1.9950000000000001</v>
      </c>
      <c r="K658">
        <f t="shared" si="60"/>
        <v>1.9950000000000001</v>
      </c>
      <c r="M658">
        <f>IFERROR(INDEX('Both teabags AfterWet'!$D$1:$D$839,MATCH(E658,'Both teabags AfterWet'!$B$1:$B$839,0)),"")</f>
        <v>0.68200000000000005</v>
      </c>
      <c r="O658">
        <v>0.4824</v>
      </c>
      <c r="Q658" s="202">
        <v>11.009615384615254</v>
      </c>
      <c r="R658" s="202"/>
      <c r="S658">
        <f t="shared" si="62"/>
        <v>0.42928961538461602</v>
      </c>
      <c r="U658" s="111">
        <f t="shared" si="63"/>
        <v>0.78481723539618242</v>
      </c>
      <c r="V658" s="111">
        <f t="shared" si="64"/>
        <v>0.55200000000000005</v>
      </c>
    </row>
    <row r="659" spans="1:22">
      <c r="A659" s="1">
        <v>31</v>
      </c>
      <c r="B659" s="1"/>
      <c r="C659">
        <f>COUNTIF('WetLitterbags placem_collection'!$K$3:$K$222, E659)</f>
        <v>1</v>
      </c>
      <c r="D659" t="str">
        <f t="shared" si="61"/>
        <v>Open</v>
      </c>
      <c r="E659" s="200" t="s">
        <v>1646</v>
      </c>
      <c r="F659">
        <f>COUNTIF('WetLitterbags placem_collection'!$M$3:$M$222, H659)</f>
        <v>0</v>
      </c>
      <c r="G659" t="str">
        <f t="shared" si="65"/>
        <v>Exclude</v>
      </c>
      <c r="I659">
        <f>IFERROR(INDEX('Green_rooibos initial weight'!$C$5:$C$1749,MATCH(E659, 'Green_rooibos initial weight'!$A$5:$A$1749,0)),"")</f>
        <v>2.113</v>
      </c>
      <c r="K659">
        <f t="shared" si="60"/>
        <v>2.113</v>
      </c>
      <c r="M659">
        <f>IFERROR(INDEX('Both teabags AfterWet'!$D$1:$D$839,MATCH(E659,'Both teabags AfterWet'!$B$1:$B$839,0)),"")</f>
        <v>0.75349999999999995</v>
      </c>
      <c r="O659" s="1">
        <v>0.56530000000000002</v>
      </c>
      <c r="P659" s="1"/>
      <c r="Q659" s="202">
        <v>13.930110100526482</v>
      </c>
      <c r="R659" s="202"/>
      <c r="S659">
        <f t="shared" si="62"/>
        <v>0.48655308760172383</v>
      </c>
      <c r="U659" s="111">
        <f t="shared" si="63"/>
        <v>0.76973351272989876</v>
      </c>
      <c r="V659" s="111">
        <f t="shared" si="64"/>
        <v>0.55200000000000005</v>
      </c>
    </row>
    <row r="660" spans="1:22">
      <c r="A660">
        <v>32</v>
      </c>
      <c r="C660">
        <f>COUNTIF('WetLitterbags placem_collection'!$K$3:$K$222, E660)</f>
        <v>1</v>
      </c>
      <c r="D660" t="str">
        <f t="shared" si="61"/>
        <v>Open</v>
      </c>
      <c r="E660" t="s">
        <v>1523</v>
      </c>
      <c r="F660">
        <f>COUNTIF('WetLitterbags placem_collection'!$M$3:$M$222, H660)</f>
        <v>0</v>
      </c>
      <c r="G660" t="str">
        <f t="shared" si="65"/>
        <v>Exclude</v>
      </c>
      <c r="I660">
        <f>IFERROR(INDEX('Green_rooibos initial weight'!$C$5:$C$1749,MATCH(E660, 'Green_rooibos initial weight'!$A$5:$A$1749,0)),"")</f>
        <v>1.913</v>
      </c>
      <c r="K660">
        <f t="shared" si="60"/>
        <v>1.913</v>
      </c>
      <c r="M660">
        <f>IFERROR(INDEX('Both teabags AfterWet'!$D$1:$D$839,MATCH(E660,'Both teabags AfterWet'!$B$1:$B$839,0)),"")</f>
        <v>0.66439999999999999</v>
      </c>
      <c r="O660">
        <v>0.47810000000000002</v>
      </c>
      <c r="Q660" s="202">
        <v>8.4915084915079166</v>
      </c>
      <c r="R660" s="202"/>
      <c r="S660">
        <f t="shared" si="62"/>
        <v>0.43750209790210065</v>
      </c>
      <c r="U660" s="111">
        <f t="shared" si="63"/>
        <v>0.77130052383580727</v>
      </c>
      <c r="V660" s="111">
        <f t="shared" si="64"/>
        <v>0.55200000000000005</v>
      </c>
    </row>
    <row r="661" spans="1:22">
      <c r="A661">
        <v>33</v>
      </c>
      <c r="C661">
        <f>COUNTIF('WetLitterbags placem_collection'!$K$3:$K$222, E661)</f>
        <v>1</v>
      </c>
      <c r="D661" t="str">
        <f t="shared" si="61"/>
        <v>Open</v>
      </c>
      <c r="E661" s="1" t="s">
        <v>1684</v>
      </c>
      <c r="F661">
        <f>COUNTIF('WetLitterbags placem_collection'!$M$3:$M$222, H661)</f>
        <v>0</v>
      </c>
      <c r="G661" t="str">
        <f t="shared" si="65"/>
        <v>Exclude</v>
      </c>
      <c r="I661">
        <f>IFERROR(INDEX('Green_rooibos initial weight'!$C$5:$C$1749,MATCH(E661, 'Green_rooibos initial weight'!$A$5:$A$1749,0)),"")</f>
        <v>2.1070000000000002</v>
      </c>
      <c r="K661">
        <f t="shared" si="60"/>
        <v>2.1070000000000002</v>
      </c>
      <c r="M661">
        <f>IFERROR(INDEX('Both teabags AfterWet'!$D$1:$D$839,MATCH(E661,'Both teabags AfterWet'!$B$1:$B$839,0)),"")</f>
        <v>0.76700000000000002</v>
      </c>
      <c r="O661" s="1">
        <v>0.54310000000000003</v>
      </c>
      <c r="P661" s="1"/>
      <c r="Q661" s="202">
        <v>9.3672147483803556</v>
      </c>
      <c r="R661" s="202"/>
      <c r="S661">
        <f t="shared" si="62"/>
        <v>0.49222665670154631</v>
      </c>
      <c r="U661" s="111">
        <f t="shared" si="63"/>
        <v>0.76638507038369896</v>
      </c>
      <c r="V661" s="111">
        <f t="shared" si="64"/>
        <v>0.55200000000000005</v>
      </c>
    </row>
    <row r="662" spans="1:22">
      <c r="A662">
        <v>34</v>
      </c>
      <c r="C662">
        <f>COUNTIF('WetLitterbags placem_collection'!$K$3:$K$222, E662)</f>
        <v>1</v>
      </c>
      <c r="D662" t="str">
        <f t="shared" si="61"/>
        <v>Open</v>
      </c>
      <c r="E662" t="s">
        <v>1534</v>
      </c>
      <c r="F662">
        <f>COUNTIF('WetLitterbags placem_collection'!$M$3:$M$222, H662)</f>
        <v>0</v>
      </c>
      <c r="G662" t="str">
        <f t="shared" si="65"/>
        <v>Exclude</v>
      </c>
      <c r="I662">
        <f>IFERROR(INDEX('Green_rooibos initial weight'!$C$5:$C$1749,MATCH(E662, 'Green_rooibos initial weight'!$A$5:$A$1749,0)),"")</f>
        <v>2.1160000000000001</v>
      </c>
      <c r="K662">
        <f t="shared" si="60"/>
        <v>2.1160000000000001</v>
      </c>
      <c r="M662">
        <f>IFERROR(INDEX('Both teabags AfterWet'!$D$1:$D$839,MATCH(E662,'Both teabags AfterWet'!$B$1:$B$839,0)),"")</f>
        <v>0.87270000000000003</v>
      </c>
      <c r="O662">
        <v>0.70489999999999997</v>
      </c>
      <c r="Q662" s="202">
        <v>39.314115308151266</v>
      </c>
      <c r="R662" s="202"/>
      <c r="S662">
        <f t="shared" si="62"/>
        <v>0.42777480119284172</v>
      </c>
      <c r="U662" s="111">
        <f t="shared" si="63"/>
        <v>0.7978379956555568</v>
      </c>
      <c r="V662" s="111">
        <f t="shared" si="64"/>
        <v>0.55200000000000005</v>
      </c>
    </row>
    <row r="663" spans="1:22">
      <c r="A663" s="1">
        <v>35</v>
      </c>
      <c r="B663" s="1"/>
      <c r="C663">
        <f>COUNTIF('WetLitterbags placem_collection'!$K$3:$K$222, E663)</f>
        <v>1</v>
      </c>
      <c r="D663" t="str">
        <f t="shared" si="61"/>
        <v>Open</v>
      </c>
      <c r="E663" s="1" t="s">
        <v>1380</v>
      </c>
      <c r="F663">
        <f>COUNTIF('WetLitterbags placem_collection'!$M$3:$M$222, H663)</f>
        <v>0</v>
      </c>
      <c r="G663" t="str">
        <f t="shared" si="65"/>
        <v>Exclude</v>
      </c>
      <c r="I663">
        <f>IFERROR(INDEX('Green_rooibos initial weight'!$C$5:$C$1749,MATCH(E663, 'Green_rooibos initial weight'!$A$5:$A$1749,0)),"")</f>
        <v>2.0950000000000002</v>
      </c>
      <c r="K663">
        <f t="shared" si="60"/>
        <v>2.0950000000000002</v>
      </c>
      <c r="M663">
        <f>IFERROR(INDEX('Both teabags AfterWet'!$D$1:$D$839,MATCH(E663,'Both teabags AfterWet'!$B$1:$B$839,0)),"")</f>
        <v>0.81699999999999995</v>
      </c>
      <c r="O663" s="201">
        <v>0.61919999999999997</v>
      </c>
      <c r="P663" s="201"/>
      <c r="Q663" s="202">
        <v>18.585762064022571</v>
      </c>
      <c r="R663" s="202"/>
      <c r="S663">
        <f t="shared" si="62"/>
        <v>0.50411696129957217</v>
      </c>
      <c r="U663" s="111">
        <f t="shared" si="63"/>
        <v>0.75937137885461947</v>
      </c>
      <c r="V663" s="111">
        <f t="shared" si="64"/>
        <v>0.55200000000000005</v>
      </c>
    </row>
    <row r="664" spans="1:22">
      <c r="A664" s="1">
        <v>36</v>
      </c>
      <c r="B664" s="1"/>
      <c r="C664">
        <f>COUNTIF('WetLitterbags placem_collection'!$K$3:$K$222, E664)</f>
        <v>1</v>
      </c>
      <c r="D664" t="str">
        <f t="shared" si="61"/>
        <v>Open</v>
      </c>
      <c r="E664" s="200" t="s">
        <v>1543</v>
      </c>
      <c r="F664">
        <f>COUNTIF('WetLitterbags placem_collection'!$M$3:$M$222, H664)</f>
        <v>0</v>
      </c>
      <c r="G664" t="str">
        <f t="shared" si="65"/>
        <v>Exclude</v>
      </c>
      <c r="I664">
        <f>IFERROR(INDEX('Green_rooibos initial weight'!$C$5:$C$1749,MATCH(E664, 'Green_rooibos initial weight'!$A$5:$A$1749,0)),"")</f>
        <v>1.99</v>
      </c>
      <c r="K664">
        <f t="shared" si="60"/>
        <v>1.99</v>
      </c>
      <c r="M664">
        <f>IFERROR(INDEX('Both teabags AfterWet'!$D$1:$D$839,MATCH(E664,'Both teabags AfterWet'!$B$1:$B$839,0)),"")</f>
        <v>0.68100000000000005</v>
      </c>
      <c r="O664" s="201">
        <v>0.48480000000000001</v>
      </c>
      <c r="P664" s="201"/>
      <c r="Q664" s="202">
        <v>8.3009708737862624</v>
      </c>
      <c r="R664" s="202"/>
      <c r="S664">
        <f t="shared" si="62"/>
        <v>0.4445568932038842</v>
      </c>
      <c r="U664" s="111">
        <f t="shared" si="63"/>
        <v>0.77660457627945512</v>
      </c>
      <c r="V664" s="111">
        <f t="shared" si="64"/>
        <v>0.55200000000000005</v>
      </c>
    </row>
    <row r="665" spans="1:22">
      <c r="A665" s="1">
        <v>37</v>
      </c>
      <c r="B665" s="1"/>
      <c r="C665">
        <f>COUNTIF('WetLitterbags placem_collection'!$K$3:$K$222, E665)</f>
        <v>1</v>
      </c>
      <c r="D665" t="str">
        <f t="shared" si="61"/>
        <v>Open</v>
      </c>
      <c r="E665" s="1" t="s">
        <v>1691</v>
      </c>
      <c r="F665">
        <f>COUNTIF('WetLitterbags placem_collection'!$M$3:$M$222, H665)</f>
        <v>0</v>
      </c>
      <c r="G665" t="str">
        <f t="shared" si="65"/>
        <v>Exclude</v>
      </c>
      <c r="I665">
        <f>IFERROR(INDEX('Green_rooibos initial weight'!$C$5:$C$1749,MATCH(E665, 'Green_rooibos initial weight'!$A$5:$A$1749,0)),"")</f>
        <v>1.9790000000000001</v>
      </c>
      <c r="K665">
        <f t="shared" si="60"/>
        <v>1.9790000000000001</v>
      </c>
      <c r="M665">
        <f>IFERROR(INDEX('Both teabags AfterWet'!$D$1:$D$839,MATCH(E665,'Both teabags AfterWet'!$B$1:$B$839,0)),"")</f>
        <v>0.94699999999999995</v>
      </c>
      <c r="O665" s="1">
        <v>0.66649999999999998</v>
      </c>
      <c r="P665" s="1"/>
      <c r="Q665" s="202">
        <v>25.172074729596577</v>
      </c>
      <c r="R665" s="202"/>
      <c r="S665">
        <f t="shared" si="62"/>
        <v>0.49872812192723881</v>
      </c>
      <c r="U665" s="111">
        <f t="shared" si="63"/>
        <v>0.74798983227527094</v>
      </c>
      <c r="V665" s="111">
        <f t="shared" si="64"/>
        <v>0.55200000000000005</v>
      </c>
    </row>
    <row r="666" spans="1:22">
      <c r="A666" s="1">
        <v>38</v>
      </c>
      <c r="B666" s="1"/>
      <c r="C666">
        <f>COUNTIF('WetLitterbags placem_collection'!$K$3:$K$222, E666)</f>
        <v>1</v>
      </c>
      <c r="D666" t="str">
        <f t="shared" si="61"/>
        <v>Open</v>
      </c>
      <c r="E666" s="200" t="s">
        <v>1551</v>
      </c>
      <c r="F666">
        <f>COUNTIF('WetLitterbags placem_collection'!$M$3:$M$222, H666)</f>
        <v>0</v>
      </c>
      <c r="G666" t="str">
        <f t="shared" si="65"/>
        <v>Exclude</v>
      </c>
      <c r="I666">
        <f>IFERROR(INDEX('Green_rooibos initial weight'!$C$5:$C$1749,MATCH(E666, 'Green_rooibos initial weight'!$A$5:$A$1749,0)),"")</f>
        <v>1.9419999999999999</v>
      </c>
      <c r="K666">
        <f t="shared" si="60"/>
        <v>1.9419999999999999</v>
      </c>
      <c r="M666" t="str">
        <f>IFERROR(INDEX('Both teabags AfterWet'!$D$1:$D$839,MATCH(E666,'Both teabags AfterWet'!$B$1:$B$839,0)),"")</f>
        <v/>
      </c>
      <c r="O666" s="1">
        <v>0.53339999999999999</v>
      </c>
      <c r="P666" s="1"/>
      <c r="Q666" s="202">
        <v>18.802992518703331</v>
      </c>
      <c r="R666" s="202"/>
      <c r="S666">
        <f t="shared" si="62"/>
        <v>0.43310483790523641</v>
      </c>
      <c r="U666" s="111">
        <f t="shared" si="63"/>
        <v>0.77698000107866305</v>
      </c>
      <c r="V666" s="111">
        <f t="shared" si="64"/>
        <v>0.55200000000000005</v>
      </c>
    </row>
    <row r="667" spans="1:22">
      <c r="A667">
        <v>39</v>
      </c>
      <c r="C667">
        <f>COUNTIF('WetLitterbags placem_collection'!$K$3:$K$222, E667)</f>
        <v>1</v>
      </c>
      <c r="D667" t="str">
        <f t="shared" si="61"/>
        <v>Open</v>
      </c>
      <c r="E667" t="s">
        <v>1836</v>
      </c>
      <c r="F667">
        <f>COUNTIF('WetLitterbags placem_collection'!$M$3:$M$222, H667)</f>
        <v>0</v>
      </c>
      <c r="G667" t="str">
        <f t="shared" si="65"/>
        <v>Exclude</v>
      </c>
      <c r="I667">
        <f>IFERROR(INDEX('Green_rooibos initial weight'!$C$5:$C$1749,MATCH(E667, 'Green_rooibos initial weight'!$A$5:$A$1749,0)),"")</f>
        <v>1.9850000000000001</v>
      </c>
      <c r="K667">
        <f t="shared" si="60"/>
        <v>1.9850000000000001</v>
      </c>
      <c r="M667">
        <f>IFERROR(INDEX('Both teabags AfterWet'!$D$1:$D$839,MATCH(E667,'Both teabags AfterWet'!$B$1:$B$839,0)),"")</f>
        <v>0.8327</v>
      </c>
      <c r="O667">
        <v>0.60909999999999997</v>
      </c>
      <c r="Q667" s="202">
        <v>9.9461048505627083</v>
      </c>
      <c r="R667" s="202"/>
      <c r="S667">
        <f t="shared" si="62"/>
        <v>0.54851827535522257</v>
      </c>
      <c r="U667" s="111">
        <f t="shared" si="63"/>
        <v>0.72366837513590809</v>
      </c>
      <c r="V667" s="111">
        <f t="shared" si="64"/>
        <v>0.55200000000000005</v>
      </c>
    </row>
    <row r="668" spans="1:22">
      <c r="A668" s="1">
        <v>40</v>
      </c>
      <c r="B668" s="1"/>
      <c r="C668">
        <f>COUNTIF('WetLitterbags placem_collection'!$K$3:$K$222, E668)</f>
        <v>1</v>
      </c>
      <c r="D668" t="str">
        <f t="shared" si="61"/>
        <v>Open</v>
      </c>
      <c r="E668" s="200" t="s">
        <v>1468</v>
      </c>
      <c r="F668">
        <f>COUNTIF('WetLitterbags placem_collection'!$M$3:$M$222, H668)</f>
        <v>0</v>
      </c>
      <c r="G668" t="str">
        <f t="shared" si="65"/>
        <v>Exclude</v>
      </c>
      <c r="I668">
        <f>IFERROR(INDEX('Green_rooibos initial weight'!$C$5:$C$1749,MATCH(E668, 'Green_rooibos initial weight'!$A$5:$A$1749,0)),"")</f>
        <v>2.0219999999999998</v>
      </c>
      <c r="K668">
        <f t="shared" si="60"/>
        <v>2.0219999999999998</v>
      </c>
      <c r="M668">
        <f>IFERROR(INDEX('Both teabags AfterWet'!$D$1:$D$839,MATCH(E668,'Both teabags AfterWet'!$B$1:$B$839,0)),"")</f>
        <v>0.89800000000000002</v>
      </c>
      <c r="O668" s="1">
        <v>0.65359999999999996</v>
      </c>
      <c r="P668" s="1"/>
      <c r="Q668" s="202">
        <v>16.507777220271233</v>
      </c>
      <c r="R668" s="202"/>
      <c r="S668">
        <f t="shared" si="62"/>
        <v>0.54570516808830716</v>
      </c>
      <c r="U668" s="111">
        <f t="shared" si="63"/>
        <v>0.73011613843308254</v>
      </c>
      <c r="V668" s="111">
        <f t="shared" si="64"/>
        <v>0.55200000000000005</v>
      </c>
    </row>
    <row r="669" spans="1:22">
      <c r="A669" s="1">
        <v>41</v>
      </c>
      <c r="B669" s="1"/>
      <c r="C669">
        <f>COUNTIF('WetLitterbags placem_collection'!$K$3:$K$222, E669)</f>
        <v>1</v>
      </c>
      <c r="D669" t="str">
        <f t="shared" si="61"/>
        <v>Open</v>
      </c>
      <c r="E669" s="1" t="s">
        <v>1597</v>
      </c>
      <c r="F669">
        <f>COUNTIF('WetLitterbags placem_collection'!$M$3:$M$222, H669)</f>
        <v>0</v>
      </c>
      <c r="G669" t="str">
        <f t="shared" si="65"/>
        <v>Exclude</v>
      </c>
      <c r="I669">
        <f>IFERROR(INDEX('Green_rooibos initial weight'!$C$5:$C$1749,MATCH(E669, 'Green_rooibos initial weight'!$A$5:$A$1749,0)),"")</f>
        <v>2.0790000000000002</v>
      </c>
      <c r="K669">
        <f t="shared" si="60"/>
        <v>2.0790000000000002</v>
      </c>
      <c r="M669">
        <f>IFERROR(INDEX('Both teabags AfterWet'!$D$1:$D$839,MATCH(E669,'Both teabags AfterWet'!$B$1:$B$839,0)),"")</f>
        <v>1.0509999999999999</v>
      </c>
      <c r="O669" s="201">
        <v>0.82640000000000002</v>
      </c>
      <c r="P669" s="201"/>
      <c r="Q669" s="202">
        <v>20.029673590504579</v>
      </c>
      <c r="R669" s="202"/>
      <c r="S669">
        <f t="shared" si="62"/>
        <v>0.66087477744807022</v>
      </c>
      <c r="U669" s="111">
        <f t="shared" si="63"/>
        <v>0.68211891416639236</v>
      </c>
      <c r="V669" s="111">
        <f t="shared" si="64"/>
        <v>0.55200000000000005</v>
      </c>
    </row>
    <row r="670" spans="1:22">
      <c r="A670" s="1">
        <v>42</v>
      </c>
      <c r="B670" s="1"/>
      <c r="C670">
        <f>COUNTIF('WetLitterbags placem_collection'!$K$3:$K$222, E670)</f>
        <v>1</v>
      </c>
      <c r="D670" t="str">
        <f t="shared" si="61"/>
        <v>Open</v>
      </c>
      <c r="E670" s="200" t="s">
        <v>1286</v>
      </c>
      <c r="F670">
        <f>COUNTIF('WetLitterbags placem_collection'!$M$3:$M$222, H670)</f>
        <v>0</v>
      </c>
      <c r="G670" t="str">
        <f t="shared" si="65"/>
        <v>Exclude</v>
      </c>
      <c r="I670">
        <f>IFERROR(INDEX('Green_rooibos initial weight'!$C$5:$C$1749,MATCH(E670, 'Green_rooibos initial weight'!$A$5:$A$1749,0)),"")</f>
        <v>1.9510000000000001</v>
      </c>
      <c r="K670">
        <f t="shared" si="60"/>
        <v>1.9510000000000001</v>
      </c>
      <c r="M670">
        <f>IFERROR(INDEX('Both teabags AfterWet'!$D$1:$D$839,MATCH(E670,'Both teabags AfterWet'!$B$1:$B$839,0)),"")</f>
        <v>0.72199999999999998</v>
      </c>
      <c r="O670" s="201">
        <v>0.52049999999999996</v>
      </c>
      <c r="P670" s="201"/>
      <c r="Q670" s="202">
        <v>14.236790606653615</v>
      </c>
      <c r="R670" s="202"/>
      <c r="S670">
        <f t="shared" si="62"/>
        <v>0.4463975048923679</v>
      </c>
      <c r="U670" s="111">
        <f t="shared" si="63"/>
        <v>0.77119553824071352</v>
      </c>
      <c r="V670" s="111">
        <f t="shared" si="64"/>
        <v>0.55200000000000005</v>
      </c>
    </row>
    <row r="671" spans="1:22">
      <c r="A671">
        <v>44</v>
      </c>
      <c r="C671">
        <f>COUNTIF('WetLitterbags placem_collection'!$K$3:$K$222, E671)</f>
        <v>1</v>
      </c>
      <c r="D671" t="str">
        <f t="shared" si="61"/>
        <v>Open</v>
      </c>
      <c r="E671" t="s">
        <v>1276</v>
      </c>
      <c r="F671">
        <f>COUNTIF('WetLitterbags placem_collection'!$M$3:$M$222, H671)</f>
        <v>0</v>
      </c>
      <c r="G671" t="str">
        <f t="shared" si="65"/>
        <v>Exclude</v>
      </c>
      <c r="I671">
        <f>IFERROR(INDEX('Green_rooibos initial weight'!$C$5:$C$1749,MATCH(E671, 'Green_rooibos initial weight'!$A$5:$A$1749,0)),"")</f>
        <v>2.0049999999999999</v>
      </c>
      <c r="K671">
        <f t="shared" si="60"/>
        <v>2.0049999999999999</v>
      </c>
      <c r="M671">
        <f>IFERROR(INDEX('Both teabags AfterWet'!$D$1:$D$839,MATCH(E671,'Both teabags AfterWet'!$B$1:$B$839,0)),"")</f>
        <v>0.89559999999999995</v>
      </c>
      <c r="O671">
        <v>0.6744</v>
      </c>
      <c r="Q671" s="202">
        <v>8.346293416277824</v>
      </c>
      <c r="R671" s="202"/>
      <c r="S671">
        <f t="shared" si="62"/>
        <v>0.61811259720062239</v>
      </c>
      <c r="U671" s="111">
        <f t="shared" si="63"/>
        <v>0.69171441536128553</v>
      </c>
      <c r="V671" s="111">
        <f t="shared" si="64"/>
        <v>0.55200000000000005</v>
      </c>
    </row>
    <row r="672" spans="1:22">
      <c r="A672">
        <v>45</v>
      </c>
      <c r="C672">
        <f>COUNTIF('WetLitterbags placem_collection'!$K$3:$K$222, E672)</f>
        <v>1</v>
      </c>
      <c r="D672" t="str">
        <f t="shared" si="61"/>
        <v>Open</v>
      </c>
      <c r="E672" t="s">
        <v>1531</v>
      </c>
      <c r="F672">
        <f>COUNTIF('WetLitterbags placem_collection'!$M$3:$M$222, H672)</f>
        <v>0</v>
      </c>
      <c r="G672" t="str">
        <f t="shared" si="65"/>
        <v>Exclude</v>
      </c>
      <c r="I672">
        <f>IFERROR(INDEX('Green_rooibos initial weight'!$C$5:$C$1749,MATCH(E672, 'Green_rooibos initial weight'!$A$5:$A$1749,0)),"")</f>
        <v>2.1429999999999998</v>
      </c>
      <c r="K672">
        <f t="shared" si="60"/>
        <v>2.1429999999999998</v>
      </c>
      <c r="M672">
        <f>IFERROR(INDEX('Both teabags AfterWet'!$D$1:$D$839,MATCH(E672,'Both teabags AfterWet'!$B$1:$B$839,0)),"")</f>
        <v>0.77569999999999995</v>
      </c>
      <c r="O672">
        <v>0.56710000000000005</v>
      </c>
      <c r="Q672" s="202">
        <v>9.376558603491624</v>
      </c>
      <c r="R672" s="202"/>
      <c r="S672">
        <f t="shared" si="62"/>
        <v>0.51392553615959902</v>
      </c>
      <c r="U672" s="111">
        <f t="shared" si="63"/>
        <v>0.7601840708541302</v>
      </c>
      <c r="V672" s="111">
        <f t="shared" si="64"/>
        <v>0.55200000000000005</v>
      </c>
    </row>
    <row r="673" spans="1:22">
      <c r="A673" s="1">
        <v>47</v>
      </c>
      <c r="B673" s="1"/>
      <c r="C673">
        <f>COUNTIF('WetLitterbags placem_collection'!$K$3:$K$222, E673)</f>
        <v>1</v>
      </c>
      <c r="D673" t="str">
        <f t="shared" si="61"/>
        <v>Open</v>
      </c>
      <c r="E673" t="s">
        <v>1511</v>
      </c>
      <c r="F673">
        <f>COUNTIF('WetLitterbags placem_collection'!$M$3:$M$222, H673)</f>
        <v>0</v>
      </c>
      <c r="G673" t="str">
        <f t="shared" si="65"/>
        <v>Exclude</v>
      </c>
      <c r="I673">
        <f>IFERROR(INDEX('Green_rooibos initial weight'!$C$5:$C$1749,MATCH(E673, 'Green_rooibos initial weight'!$A$5:$A$1749,0)),"")</f>
        <v>2.1219999999999999</v>
      </c>
      <c r="K673">
        <f t="shared" si="60"/>
        <v>2.1219999999999999</v>
      </c>
      <c r="M673">
        <f>IFERROR(INDEX('Both teabags AfterWet'!$D$1:$D$839,MATCH(E673,'Both teabags AfterWet'!$B$1:$B$839,0)),"")</f>
        <v>0.80700000000000005</v>
      </c>
      <c r="O673" s="1">
        <v>0.58679999999999999</v>
      </c>
      <c r="P673" s="1"/>
      <c r="Q673" s="202">
        <v>11.917347429120182</v>
      </c>
      <c r="R673" s="202"/>
      <c r="S673">
        <f t="shared" si="62"/>
        <v>0.51686900528592272</v>
      </c>
      <c r="U673" s="111">
        <f t="shared" si="63"/>
        <v>0.75642365443641713</v>
      </c>
      <c r="V673" s="111">
        <f t="shared" si="64"/>
        <v>0.55200000000000005</v>
      </c>
    </row>
    <row r="674" spans="1:22">
      <c r="A674" s="1">
        <v>48</v>
      </c>
      <c r="B674" s="1"/>
      <c r="C674">
        <f>COUNTIF('WetLitterbags placem_collection'!$K$3:$K$222, E674)</f>
        <v>1</v>
      </c>
      <c r="D674" t="str">
        <f t="shared" si="61"/>
        <v>Open</v>
      </c>
      <c r="E674" s="200" t="s">
        <v>1371</v>
      </c>
      <c r="F674">
        <f>COUNTIF('WetLitterbags placem_collection'!$M$3:$M$222, H674)</f>
        <v>0</v>
      </c>
      <c r="G674" t="str">
        <f t="shared" si="65"/>
        <v>Exclude</v>
      </c>
      <c r="I674">
        <f>IFERROR(INDEX('Green_rooibos initial weight'!$C$5:$C$1749,MATCH(E674, 'Green_rooibos initial weight'!$A$5:$A$1749,0)),"")</f>
        <v>2.052</v>
      </c>
      <c r="K674">
        <f t="shared" si="60"/>
        <v>2.052</v>
      </c>
      <c r="M674">
        <f>IFERROR(INDEX('Both teabags AfterWet'!$D$1:$D$839,MATCH(E674,'Both teabags AfterWet'!$B$1:$B$839,0)),"")</f>
        <v>0.83199999999999996</v>
      </c>
      <c r="O674" s="1">
        <v>0.6129</v>
      </c>
      <c r="P674" s="1"/>
      <c r="Q674" s="202">
        <v>7.6283618581914308</v>
      </c>
      <c r="R674" s="202"/>
      <c r="S674">
        <f t="shared" si="62"/>
        <v>0.56614577017114476</v>
      </c>
      <c r="U674" s="111">
        <f t="shared" si="63"/>
        <v>0.7241005018659139</v>
      </c>
      <c r="V674" s="111">
        <f t="shared" si="64"/>
        <v>0.55200000000000005</v>
      </c>
    </row>
    <row r="675" spans="1:22">
      <c r="A675" s="1">
        <v>49</v>
      </c>
      <c r="B675" s="1"/>
      <c r="C675">
        <f>COUNTIF('WetLitterbags placem_collection'!$K$3:$K$222, E675)</f>
        <v>1</v>
      </c>
      <c r="D675" t="str">
        <f t="shared" si="61"/>
        <v>Open</v>
      </c>
      <c r="E675" t="s">
        <v>1704</v>
      </c>
      <c r="F675">
        <f>COUNTIF('WetLitterbags placem_collection'!$M$3:$M$222, H675)</f>
        <v>0</v>
      </c>
      <c r="G675" t="str">
        <f t="shared" si="65"/>
        <v>Exclude</v>
      </c>
      <c r="I675">
        <f>IFERROR(INDEX('Green_rooibos initial weight'!$C$5:$C$1749,MATCH(E675, 'Green_rooibos initial weight'!$A$5:$A$1749,0)),"")</f>
        <v>2.012</v>
      </c>
      <c r="K675">
        <f t="shared" si="60"/>
        <v>2.012</v>
      </c>
      <c r="M675">
        <f>IFERROR(INDEX('Both teabags AfterWet'!$D$1:$D$839,MATCH(E675,'Both teabags AfterWet'!$B$1:$B$839,0)),"")</f>
        <v>1.0001</v>
      </c>
      <c r="O675">
        <v>0.75149999999999995</v>
      </c>
      <c r="Q675" s="202">
        <v>20.217498764212234</v>
      </c>
      <c r="R675" s="202"/>
      <c r="S675">
        <f t="shared" si="62"/>
        <v>0.59956549678694504</v>
      </c>
      <c r="U675" s="111">
        <f t="shared" si="63"/>
        <v>0.7020052202848186</v>
      </c>
      <c r="V675" s="111">
        <f t="shared" si="64"/>
        <v>0.55200000000000005</v>
      </c>
    </row>
    <row r="676" spans="1:22">
      <c r="A676" s="1">
        <v>51</v>
      </c>
      <c r="B676" s="1"/>
      <c r="C676">
        <f>COUNTIF('WetLitterbags placem_collection'!$K$3:$K$222, E676)</f>
        <v>1</v>
      </c>
      <c r="D676" t="str">
        <f t="shared" si="61"/>
        <v>Open</v>
      </c>
      <c r="E676" s="1" t="s">
        <v>1502</v>
      </c>
      <c r="F676">
        <f>COUNTIF('WetLitterbags placem_collection'!$M$3:$M$222, H676)</f>
        <v>0</v>
      </c>
      <c r="G676" t="str">
        <f t="shared" si="65"/>
        <v>Exclude</v>
      </c>
      <c r="I676">
        <f>IFERROR(INDEX('Green_rooibos initial weight'!$C$5:$C$1749,MATCH(E676, 'Green_rooibos initial weight'!$A$5:$A$1749,0)),"")</f>
        <v>2.169</v>
      </c>
      <c r="K676">
        <f t="shared" si="60"/>
        <v>2.169</v>
      </c>
      <c r="M676">
        <f>IFERROR(INDEX('Both teabags AfterWet'!$D$1:$D$839,MATCH(E676,'Both teabags AfterWet'!$B$1:$B$839,0)),"")</f>
        <v>0.86399999999999999</v>
      </c>
      <c r="O676" s="201">
        <v>0.63549999999999995</v>
      </c>
      <c r="P676" s="201"/>
      <c r="Q676" s="202">
        <v>8.9955022488745993</v>
      </c>
      <c r="R676" s="202"/>
      <c r="S676">
        <f t="shared" si="62"/>
        <v>0.57833358320840189</v>
      </c>
      <c r="U676" s="111">
        <f t="shared" si="63"/>
        <v>0.73336395426076439</v>
      </c>
      <c r="V676" s="111">
        <f t="shared" si="64"/>
        <v>0.55200000000000005</v>
      </c>
    </row>
    <row r="677" spans="1:22">
      <c r="A677">
        <v>52</v>
      </c>
      <c r="C677">
        <f>COUNTIF('WetLitterbags placem_collection'!$K$3:$K$222, E677)</f>
        <v>1</v>
      </c>
      <c r="D677" t="str">
        <f t="shared" si="61"/>
        <v>Open</v>
      </c>
      <c r="E677" t="s">
        <v>1412</v>
      </c>
      <c r="F677">
        <f>COUNTIF('WetLitterbags placem_collection'!$M$3:$M$222, H677)</f>
        <v>0</v>
      </c>
      <c r="G677" t="str">
        <f t="shared" si="65"/>
        <v>Exclude</v>
      </c>
      <c r="I677">
        <f>IFERROR(INDEX('Green_rooibos initial weight'!$C$5:$C$1749,MATCH(E677, 'Green_rooibos initial weight'!$A$5:$A$1749,0)),"")</f>
        <v>2.0409999999999999</v>
      </c>
      <c r="K677">
        <f t="shared" si="60"/>
        <v>2.0409999999999999</v>
      </c>
      <c r="M677">
        <f>IFERROR(INDEX('Both teabags AfterWet'!$D$1:$D$839,MATCH(E677,'Both teabags AfterWet'!$B$1:$B$839,0)),"")</f>
        <v>1.075</v>
      </c>
      <c r="O677">
        <v>0.76990000000000003</v>
      </c>
      <c r="Q677" s="202">
        <v>30.654761904762275</v>
      </c>
      <c r="R677" s="202"/>
      <c r="S677">
        <f t="shared" si="62"/>
        <v>0.53388898809523533</v>
      </c>
      <c r="U677" s="111">
        <f t="shared" si="63"/>
        <v>0.7384179382188949</v>
      </c>
      <c r="V677" s="111">
        <f t="shared" si="64"/>
        <v>0.55200000000000005</v>
      </c>
    </row>
    <row r="678" spans="1:22">
      <c r="A678" s="1">
        <v>56</v>
      </c>
      <c r="B678" s="1"/>
      <c r="C678">
        <f>COUNTIF('WetLitterbags placem_collection'!$K$3:$K$222, E678)</f>
        <v>1</v>
      </c>
      <c r="D678" t="str">
        <f t="shared" si="61"/>
        <v>Open</v>
      </c>
      <c r="E678" s="200" t="s">
        <v>1512</v>
      </c>
      <c r="F678">
        <f>COUNTIF('WetLitterbags placem_collection'!$M$3:$M$222, H678)</f>
        <v>0</v>
      </c>
      <c r="G678" t="str">
        <f t="shared" si="65"/>
        <v>Exclude</v>
      </c>
      <c r="I678">
        <f>IFERROR(INDEX('Green_rooibos initial weight'!$C$5:$C$1749,MATCH(E678, 'Green_rooibos initial weight'!$A$5:$A$1749,0)),"")</f>
        <v>2.1760000000000002</v>
      </c>
      <c r="K678">
        <f t="shared" si="60"/>
        <v>2.1760000000000002</v>
      </c>
      <c r="M678">
        <f>IFERROR(INDEX('Both teabags AfterWet'!$D$1:$D$839,MATCH(E678,'Both teabags AfterWet'!$B$1:$B$839,0)),"")</f>
        <v>0.81</v>
      </c>
      <c r="O678" s="201">
        <v>0.65329999999999999</v>
      </c>
      <c r="P678" s="201"/>
      <c r="Q678" s="202">
        <v>21.852387843704392</v>
      </c>
      <c r="R678" s="202"/>
      <c r="S678">
        <f t="shared" si="62"/>
        <v>0.51053835021707927</v>
      </c>
      <c r="U678" s="111">
        <f t="shared" si="63"/>
        <v>0.76537759640759229</v>
      </c>
      <c r="V678" s="111">
        <f t="shared" si="64"/>
        <v>0.55200000000000005</v>
      </c>
    </row>
    <row r="679" spans="1:22">
      <c r="A679">
        <v>58</v>
      </c>
      <c r="C679">
        <f>COUNTIF('WetLitterbags placem_collection'!$K$3:$K$222, E679)</f>
        <v>1</v>
      </c>
      <c r="D679" t="str">
        <f t="shared" si="61"/>
        <v>Open</v>
      </c>
      <c r="E679" t="s">
        <v>1537</v>
      </c>
      <c r="F679">
        <f>COUNTIF('WetLitterbags placem_collection'!$M$3:$M$222, H679)</f>
        <v>0</v>
      </c>
      <c r="G679" t="str">
        <f t="shared" si="65"/>
        <v>Exclude</v>
      </c>
      <c r="I679">
        <f>IFERROR(INDEX('Green_rooibos initial weight'!$C$5:$C$1749,MATCH(E679, 'Green_rooibos initial weight'!$A$5:$A$1749,0)),"")</f>
        <v>2.0179999999999998</v>
      </c>
      <c r="K679">
        <f t="shared" si="60"/>
        <v>2.0179999999999998</v>
      </c>
      <c r="M679">
        <f>IFERROR(INDEX('Both teabags AfterWet'!$D$1:$D$839,MATCH(E679,'Both teabags AfterWet'!$B$1:$B$839,0)),"")</f>
        <v>0.93279999999999996</v>
      </c>
      <c r="O679">
        <v>0.69220000000000004</v>
      </c>
      <c r="Q679" s="202">
        <v>17.757936507936094</v>
      </c>
      <c r="R679" s="202"/>
      <c r="S679">
        <f t="shared" si="62"/>
        <v>0.56927956349206643</v>
      </c>
      <c r="U679" s="111">
        <f t="shared" si="63"/>
        <v>0.71789912611889672</v>
      </c>
      <c r="V679" s="111">
        <f t="shared" si="64"/>
        <v>0.55200000000000005</v>
      </c>
    </row>
    <row r="680" spans="1:22">
      <c r="A680" s="1">
        <v>59</v>
      </c>
      <c r="B680" s="1"/>
      <c r="C680">
        <f>COUNTIF('WetLitterbags placem_collection'!$K$3:$K$222, E680)</f>
        <v>1</v>
      </c>
      <c r="D680" t="str">
        <f t="shared" si="61"/>
        <v>Open</v>
      </c>
      <c r="E680" s="1" t="s">
        <v>1561</v>
      </c>
      <c r="F680">
        <f>COUNTIF('WetLitterbags placem_collection'!$M$3:$M$222, H680)</f>
        <v>0</v>
      </c>
      <c r="G680" t="str">
        <f t="shared" si="65"/>
        <v>Exclude</v>
      </c>
      <c r="I680">
        <f>IFERROR(INDEX('Green_rooibos initial weight'!$C$5:$C$1749,MATCH(E680, 'Green_rooibos initial weight'!$A$5:$A$1749,0)),"")</f>
        <v>1.9</v>
      </c>
      <c r="K680">
        <f t="shared" si="60"/>
        <v>1.9</v>
      </c>
      <c r="M680">
        <f>IFERROR(INDEX('Both teabags AfterWet'!$D$1:$D$839,MATCH(E680,'Both teabags AfterWet'!$B$1:$B$839,0)),"")</f>
        <v>0.88400000000000001</v>
      </c>
      <c r="O680" s="1">
        <v>0.69230000000000003</v>
      </c>
      <c r="P680" s="1"/>
      <c r="Q680" s="202">
        <v>11.144278606964582</v>
      </c>
      <c r="R680" s="202"/>
      <c r="S680">
        <f t="shared" si="62"/>
        <v>0.61514815920398425</v>
      </c>
      <c r="U680" s="111">
        <f t="shared" si="63"/>
        <v>0.67623781094527136</v>
      </c>
      <c r="V680" s="111">
        <f t="shared" si="64"/>
        <v>0.55200000000000005</v>
      </c>
    </row>
    <row r="681" spans="1:22">
      <c r="A681" s="1">
        <v>60</v>
      </c>
      <c r="B681" s="1"/>
      <c r="C681">
        <f>COUNTIF('WetLitterbags placem_collection'!$K$3:$K$222, E681)</f>
        <v>1</v>
      </c>
      <c r="D681" t="str">
        <f t="shared" si="61"/>
        <v>Open</v>
      </c>
      <c r="E681" s="201" t="s">
        <v>1417</v>
      </c>
      <c r="F681">
        <f>COUNTIF('WetLitterbags placem_collection'!$M$3:$M$222, H681)</f>
        <v>0</v>
      </c>
      <c r="G681" t="str">
        <f t="shared" si="65"/>
        <v>Exclude</v>
      </c>
      <c r="I681">
        <f>IFERROR(INDEX('Green_rooibos initial weight'!$C$5:$C$1749,MATCH(E681, 'Green_rooibos initial weight'!$A$5:$A$1749,0)),"")</f>
        <v>2.0630000000000002</v>
      </c>
      <c r="K681">
        <f t="shared" si="60"/>
        <v>2.0630000000000002</v>
      </c>
      <c r="M681">
        <f>IFERROR(INDEX('Both teabags AfterWet'!$D$1:$D$839,MATCH(E681,'Both teabags AfterWet'!$B$1:$B$839,0)),"")</f>
        <v>0.874</v>
      </c>
      <c r="O681" s="1">
        <v>0.6016999999999999</v>
      </c>
      <c r="P681" s="1"/>
      <c r="Q681" s="202">
        <v>12.827988338192315</v>
      </c>
      <c r="R681" s="202"/>
      <c r="S681">
        <f t="shared" si="62"/>
        <v>0.52451399416909672</v>
      </c>
      <c r="U681" s="111">
        <f t="shared" si="63"/>
        <v>0.74575182056757305</v>
      </c>
      <c r="V681" s="111">
        <f t="shared" si="64"/>
        <v>0.55200000000000005</v>
      </c>
    </row>
    <row r="682" spans="1:22">
      <c r="A682">
        <v>61</v>
      </c>
      <c r="C682">
        <f>COUNTIF('WetLitterbags placem_collection'!$K$3:$K$222, E682)</f>
        <v>1</v>
      </c>
      <c r="D682" t="str">
        <f t="shared" si="61"/>
        <v>Open</v>
      </c>
      <c r="E682" t="s">
        <v>1509</v>
      </c>
      <c r="F682">
        <f>COUNTIF('WetLitterbags placem_collection'!$M$3:$M$222, H682)</f>
        <v>0</v>
      </c>
      <c r="G682" t="str">
        <f t="shared" si="65"/>
        <v>Exclude</v>
      </c>
      <c r="I682">
        <f>IFERROR(INDEX('Green_rooibos initial weight'!$C$5:$C$1749,MATCH(E682, 'Green_rooibos initial weight'!$A$5:$A$1749,0)),"")</f>
        <v>1.978</v>
      </c>
      <c r="K682">
        <f t="shared" si="60"/>
        <v>1.978</v>
      </c>
      <c r="M682">
        <f>IFERROR(INDEX('Both teabags AfterWet'!$D$1:$D$839,MATCH(E682,'Both teabags AfterWet'!$B$1:$B$839,0)),"")</f>
        <v>0.78600000000000003</v>
      </c>
      <c r="O682">
        <v>0.57769999999999999</v>
      </c>
      <c r="Q682" s="202">
        <v>12.728194726166139</v>
      </c>
      <c r="R682" s="202"/>
      <c r="S682">
        <f t="shared" si="62"/>
        <v>0.50416921906693823</v>
      </c>
      <c r="U682" s="111">
        <f t="shared" si="63"/>
        <v>0.74511161826747307</v>
      </c>
      <c r="V682" s="111">
        <f t="shared" si="64"/>
        <v>0.55200000000000005</v>
      </c>
    </row>
    <row r="683" spans="1:22">
      <c r="A683">
        <v>62</v>
      </c>
      <c r="C683">
        <f>COUNTIF('WetLitterbags placem_collection'!$K$3:$K$222, E683)</f>
        <v>1</v>
      </c>
      <c r="D683" t="str">
        <f t="shared" si="61"/>
        <v>Open</v>
      </c>
      <c r="E683" t="s">
        <v>1485</v>
      </c>
      <c r="F683">
        <f>COUNTIF('WetLitterbags placem_collection'!$M$3:$M$222, H683)</f>
        <v>0</v>
      </c>
      <c r="G683" t="str">
        <f t="shared" si="65"/>
        <v>Exclude</v>
      </c>
      <c r="I683">
        <f>IFERROR(INDEX('Green_rooibos initial weight'!$C$5:$C$1749,MATCH(E683, 'Green_rooibos initial weight'!$A$5:$A$1749,0)),"")</f>
        <v>2.109</v>
      </c>
      <c r="K683">
        <f t="shared" si="60"/>
        <v>2.109</v>
      </c>
      <c r="M683">
        <f>IFERROR(INDEX('Both teabags AfterWet'!$D$1:$D$839,MATCH(E683,'Both teabags AfterWet'!$B$1:$B$839,0)),"")</f>
        <v>0.9224</v>
      </c>
      <c r="O683">
        <v>0.68069999999999997</v>
      </c>
      <c r="Q683" s="202">
        <v>20.729927007299029</v>
      </c>
      <c r="R683" s="202"/>
      <c r="S683">
        <f t="shared" si="62"/>
        <v>0.53959138686131547</v>
      </c>
      <c r="U683" s="111">
        <f t="shared" si="63"/>
        <v>0.74414822813593384</v>
      </c>
      <c r="V683" s="111">
        <f t="shared" si="64"/>
        <v>0.55200000000000005</v>
      </c>
    </row>
    <row r="684" spans="1:22">
      <c r="A684" s="1">
        <v>63</v>
      </c>
      <c r="B684" s="1"/>
      <c r="C684">
        <f>COUNTIF('WetLitterbags placem_collection'!$K$3:$K$222, E684)</f>
        <v>1</v>
      </c>
      <c r="D684" t="str">
        <f t="shared" si="61"/>
        <v>Open</v>
      </c>
      <c r="E684" t="s">
        <v>1663</v>
      </c>
      <c r="F684">
        <f>COUNTIF('WetLitterbags placem_collection'!$M$3:$M$222, H684)</f>
        <v>0</v>
      </c>
      <c r="G684" t="str">
        <f t="shared" si="65"/>
        <v>Exclude</v>
      </c>
      <c r="I684">
        <f>IFERROR(INDEX('Green_rooibos initial weight'!$C$5:$C$1749,MATCH(E684, 'Green_rooibos initial weight'!$A$5:$A$1749,0)),"")</f>
        <v>2.0139999999999998</v>
      </c>
      <c r="K684">
        <f t="shared" si="60"/>
        <v>2.0139999999999998</v>
      </c>
      <c r="M684">
        <f>IFERROR(INDEX('Both teabags AfterWet'!$D$1:$D$839,MATCH(E684,'Both teabags AfterWet'!$B$1:$B$839,0)),"")</f>
        <v>1.083</v>
      </c>
      <c r="O684" s="201">
        <v>0.8407</v>
      </c>
      <c r="P684" s="201"/>
      <c r="Q684" s="202">
        <v>20.515313563441481</v>
      </c>
      <c r="R684" s="202"/>
      <c r="S684">
        <f t="shared" si="62"/>
        <v>0.66822775887214747</v>
      </c>
      <c r="U684" s="111">
        <f t="shared" si="63"/>
        <v>0.668208659944316</v>
      </c>
      <c r="V684" s="111">
        <f t="shared" si="64"/>
        <v>0.55200000000000005</v>
      </c>
    </row>
    <row r="685" spans="1:22">
      <c r="A685" s="1">
        <v>64</v>
      </c>
      <c r="B685" s="1"/>
      <c r="C685">
        <f>COUNTIF('WetLitterbags placem_collection'!$K$3:$K$222, E685)</f>
        <v>1</v>
      </c>
      <c r="D685" t="str">
        <f t="shared" si="61"/>
        <v>Open</v>
      </c>
      <c r="E685" s="200" t="s">
        <v>1496</v>
      </c>
      <c r="F685">
        <f>COUNTIF('WetLitterbags placem_collection'!$M$3:$M$222, H685)</f>
        <v>0</v>
      </c>
      <c r="G685" t="str">
        <f t="shared" si="65"/>
        <v>Exclude</v>
      </c>
      <c r="I685">
        <f>IFERROR(INDEX('Green_rooibos initial weight'!$C$5:$C$1749,MATCH(E685, 'Green_rooibos initial weight'!$A$5:$A$1749,0)),"")</f>
        <v>2.0840000000000001</v>
      </c>
      <c r="K685">
        <f t="shared" si="60"/>
        <v>2.0840000000000001</v>
      </c>
      <c r="M685">
        <f>IFERROR(INDEX('Both teabags AfterWet'!$D$1:$D$839,MATCH(E685,'Both teabags AfterWet'!$B$1:$B$839,0)),"")</f>
        <v>1.29</v>
      </c>
      <c r="O685" s="201">
        <v>1.0066999999999999</v>
      </c>
      <c r="P685" s="201"/>
      <c r="Q685" s="202">
        <v>36.815920398009624</v>
      </c>
      <c r="R685" s="202"/>
      <c r="S685">
        <f t="shared" si="62"/>
        <v>0.63607412935323704</v>
      </c>
      <c r="U685" s="111">
        <f t="shared" si="63"/>
        <v>0.69478208764240068</v>
      </c>
      <c r="V685" s="111">
        <f t="shared" si="64"/>
        <v>0.55200000000000005</v>
      </c>
    </row>
    <row r="686" spans="1:22">
      <c r="A686" s="1">
        <v>65</v>
      </c>
      <c r="B686" s="1"/>
      <c r="C686">
        <f>COUNTIF('WetLitterbags placem_collection'!$K$3:$K$222, E686)</f>
        <v>1</v>
      </c>
      <c r="D686" t="str">
        <f t="shared" si="61"/>
        <v>Open</v>
      </c>
      <c r="E686" s="1" t="s">
        <v>1436</v>
      </c>
      <c r="F686">
        <f>COUNTIF('WetLitterbags placem_collection'!$M$3:$M$222, H686)</f>
        <v>0</v>
      </c>
      <c r="G686" t="str">
        <f t="shared" si="65"/>
        <v>Exclude</v>
      </c>
      <c r="I686">
        <f>IFERROR(INDEX('Green_rooibos initial weight'!$C$5:$C$1749,MATCH(E686, 'Green_rooibos initial weight'!$A$5:$A$1749,0)),"")</f>
        <v>2.1709999999999998</v>
      </c>
      <c r="K686">
        <f t="shared" si="60"/>
        <v>2.1709999999999998</v>
      </c>
      <c r="M686">
        <f>IFERROR(INDEX('Both teabags AfterWet'!$D$1:$D$839,MATCH(E686,'Both teabags AfterWet'!$B$1:$B$839,0)),"")</f>
        <v>0.96099999999999997</v>
      </c>
      <c r="O686" s="1">
        <v>0.72089999999999999</v>
      </c>
      <c r="P686" s="1"/>
      <c r="Q686" s="202">
        <v>15.67460317460233</v>
      </c>
      <c r="R686" s="202"/>
      <c r="S686">
        <f t="shared" si="62"/>
        <v>0.60790178571429176</v>
      </c>
      <c r="U686" s="111">
        <f t="shared" si="63"/>
        <v>0.71998996512469282</v>
      </c>
      <c r="V686" s="111">
        <f t="shared" si="64"/>
        <v>0.55200000000000005</v>
      </c>
    </row>
    <row r="687" spans="1:22">
      <c r="A687">
        <v>66</v>
      </c>
      <c r="C687">
        <f>COUNTIF('WetLitterbags placem_collection'!$K$3:$K$222, E687)</f>
        <v>1</v>
      </c>
      <c r="D687" t="str">
        <f t="shared" si="61"/>
        <v>Open</v>
      </c>
      <c r="E687" t="s">
        <v>1768</v>
      </c>
      <c r="F687">
        <f>COUNTIF('WetLitterbags placem_collection'!$M$3:$M$222, H687)</f>
        <v>0</v>
      </c>
      <c r="G687" t="str">
        <f t="shared" si="65"/>
        <v>Exclude</v>
      </c>
      <c r="I687">
        <f>IFERROR(INDEX('Green_rooibos initial weight'!$C$5:$C$1749,MATCH(E687, 'Green_rooibos initial weight'!$A$5:$A$1749,0)),"")</f>
        <v>1.9730000000000001</v>
      </c>
      <c r="K687">
        <f t="shared" si="60"/>
        <v>1.9730000000000001</v>
      </c>
      <c r="M687">
        <f>IFERROR(INDEX('Both teabags AfterWet'!$D$1:$D$839,MATCH(E687,'Both teabags AfterWet'!$B$1:$B$839,0)),"")</f>
        <v>1.1456</v>
      </c>
      <c r="O687">
        <v>0.92320000000000002</v>
      </c>
      <c r="Q687" s="202">
        <v>31.190019193858088</v>
      </c>
      <c r="R687" s="202"/>
      <c r="S687">
        <f t="shared" si="62"/>
        <v>0.63525374280230218</v>
      </c>
      <c r="U687" s="111">
        <f t="shared" si="63"/>
        <v>0.67802648616203642</v>
      </c>
      <c r="V687" s="111">
        <f t="shared" si="64"/>
        <v>0.55200000000000005</v>
      </c>
    </row>
    <row r="688" spans="1:22">
      <c r="A688">
        <v>67</v>
      </c>
      <c r="C688">
        <f>COUNTIF('WetLitterbags placem_collection'!$K$3:$K$222, E688)</f>
        <v>1</v>
      </c>
      <c r="D688" t="str">
        <f t="shared" si="61"/>
        <v>Open</v>
      </c>
      <c r="E688" t="s">
        <v>1600</v>
      </c>
      <c r="F688">
        <f>COUNTIF('WetLitterbags placem_collection'!$M$3:$M$222, H688)</f>
        <v>0</v>
      </c>
      <c r="G688" t="str">
        <f t="shared" si="65"/>
        <v>Exclude</v>
      </c>
      <c r="I688">
        <f>IFERROR(INDEX('Green_rooibos initial weight'!$C$5:$C$1749,MATCH(E688, 'Green_rooibos initial weight'!$A$5:$A$1749,0)),"")</f>
        <v>2.1629999999999998</v>
      </c>
      <c r="K688">
        <f t="shared" si="60"/>
        <v>2.1629999999999998</v>
      </c>
      <c r="M688">
        <f>IFERROR(INDEX('Both teabags AfterWet'!$D$1:$D$839,MATCH(E688,'Both teabags AfterWet'!$B$1:$B$839,0)),"")</f>
        <v>0.89059999999999995</v>
      </c>
      <c r="O688">
        <v>0.65029999999999999</v>
      </c>
      <c r="Q688" s="202">
        <v>13.860419716935581</v>
      </c>
      <c r="R688" s="202"/>
      <c r="S688">
        <f t="shared" si="62"/>
        <v>0.56016569058076793</v>
      </c>
      <c r="U688" s="111">
        <f t="shared" si="63"/>
        <v>0.74102372141434669</v>
      </c>
      <c r="V688" s="111">
        <f t="shared" si="64"/>
        <v>0.55200000000000005</v>
      </c>
    </row>
    <row r="689" spans="1:22">
      <c r="A689" s="1">
        <v>68</v>
      </c>
      <c r="B689" s="1"/>
      <c r="C689">
        <f>COUNTIF('WetLitterbags placem_collection'!$K$3:$K$222, E689)</f>
        <v>1</v>
      </c>
      <c r="D689" t="str">
        <f t="shared" si="61"/>
        <v>Open</v>
      </c>
      <c r="E689" s="200" t="s">
        <v>1781</v>
      </c>
      <c r="F689">
        <f>COUNTIF('WetLitterbags placem_collection'!$M$3:$M$222, H689)</f>
        <v>0</v>
      </c>
      <c r="G689" t="str">
        <f t="shared" si="65"/>
        <v>Exclude</v>
      </c>
      <c r="I689">
        <f>IFERROR(INDEX('Green_rooibos initial weight'!$C$5:$C$1749,MATCH(E689, 'Green_rooibos initial weight'!$A$5:$A$1749,0)),"")</f>
        <v>2.0419999999999998</v>
      </c>
      <c r="K689">
        <f t="shared" si="60"/>
        <v>2.0419999999999998</v>
      </c>
      <c r="M689">
        <f>IFERROR(INDEX('Both teabags AfterWet'!$D$1:$D$839,MATCH(E689,'Both teabags AfterWet'!$B$1:$B$839,0)),"")</f>
        <v>1.018</v>
      </c>
      <c r="O689" s="1">
        <v>0.74239999999999995</v>
      </c>
      <c r="P689" s="1"/>
      <c r="Q689" s="202">
        <v>19.040626529613323</v>
      </c>
      <c r="R689" s="202"/>
      <c r="S689">
        <f t="shared" si="62"/>
        <v>0.6010423886441506</v>
      </c>
      <c r="U689" s="111">
        <f t="shared" si="63"/>
        <v>0.70565994679522492</v>
      </c>
      <c r="V689" s="111">
        <f t="shared" si="64"/>
        <v>0.55200000000000005</v>
      </c>
    </row>
    <row r="690" spans="1:22">
      <c r="A690" s="1">
        <v>70</v>
      </c>
      <c r="B690" s="1"/>
      <c r="C690">
        <f>COUNTIF('WetLitterbags placem_collection'!$K$3:$K$222, E690)</f>
        <v>1</v>
      </c>
      <c r="D690" t="str">
        <f t="shared" si="61"/>
        <v>Open</v>
      </c>
      <c r="E690" s="200" t="s">
        <v>1692</v>
      </c>
      <c r="F690">
        <f>COUNTIF('WetLitterbags placem_collection'!$M$3:$M$222, H690)</f>
        <v>0</v>
      </c>
      <c r="G690" t="str">
        <f t="shared" si="65"/>
        <v>Exclude</v>
      </c>
      <c r="I690">
        <f>IFERROR(INDEX('Green_rooibos initial weight'!$C$5:$C$1749,MATCH(E690, 'Green_rooibos initial weight'!$A$5:$A$1749,0)),"")</f>
        <v>2.016</v>
      </c>
      <c r="K690">
        <f t="shared" si="60"/>
        <v>2.016</v>
      </c>
      <c r="M690">
        <f>IFERROR(INDEX('Both teabags AfterWet'!$D$1:$D$839,MATCH(E690,'Both teabags AfterWet'!$B$1:$B$839,0)),"")</f>
        <v>0.84299999999999997</v>
      </c>
      <c r="O690" s="1">
        <v>0.621</v>
      </c>
      <c r="P690" s="1"/>
      <c r="Q690" s="202">
        <v>13.570741097208547</v>
      </c>
      <c r="R690" s="202"/>
      <c r="S690">
        <f t="shared" si="62"/>
        <v>0.53672569778633494</v>
      </c>
      <c r="U690" s="111">
        <f t="shared" si="63"/>
        <v>0.73376701498693708</v>
      </c>
      <c r="V690" s="111">
        <f t="shared" si="64"/>
        <v>0.55200000000000005</v>
      </c>
    </row>
    <row r="691" spans="1:22">
      <c r="A691">
        <v>71</v>
      </c>
      <c r="C691">
        <f>COUNTIF('WetLitterbags placem_collection'!$K$3:$K$222, E691)</f>
        <v>1</v>
      </c>
      <c r="D691" t="str">
        <f t="shared" si="61"/>
        <v>Open</v>
      </c>
      <c r="E691" t="s">
        <v>1539</v>
      </c>
      <c r="F691">
        <f>COUNTIF('WetLitterbags placem_collection'!$M$3:$M$222, H691)</f>
        <v>0</v>
      </c>
      <c r="G691" t="str">
        <f t="shared" si="65"/>
        <v>Exclude</v>
      </c>
      <c r="I691">
        <f>IFERROR(INDEX('Green_rooibos initial weight'!$C$5:$C$1749,MATCH(E691, 'Green_rooibos initial weight'!$A$5:$A$1749,0)),"")</f>
        <v>1.9930000000000001</v>
      </c>
      <c r="K691">
        <f t="shared" si="60"/>
        <v>1.9930000000000001</v>
      </c>
      <c r="M691">
        <f>IFERROR(INDEX('Both teabags AfterWet'!$D$1:$D$839,MATCH(E691,'Both teabags AfterWet'!$B$1:$B$839,0)),"")</f>
        <v>0.83740000000000003</v>
      </c>
      <c r="O691">
        <v>0.65559999999999996</v>
      </c>
      <c r="Q691" s="202">
        <v>9.3359960059912463</v>
      </c>
      <c r="R691" s="202"/>
      <c r="S691">
        <f t="shared" si="62"/>
        <v>0.59439321018472135</v>
      </c>
      <c r="U691" s="111">
        <f t="shared" si="63"/>
        <v>0.70175955334434459</v>
      </c>
      <c r="V691" s="111">
        <f t="shared" si="64"/>
        <v>0.55200000000000005</v>
      </c>
    </row>
    <row r="692" spans="1:22">
      <c r="A692" s="199">
        <v>72</v>
      </c>
      <c r="B692" s="199"/>
      <c r="C692">
        <f>COUNTIF('WetLitterbags placem_collection'!$K$3:$K$222, E692)</f>
        <v>1</v>
      </c>
      <c r="D692" t="str">
        <f t="shared" si="61"/>
        <v>Open</v>
      </c>
      <c r="E692" t="s">
        <v>1667</v>
      </c>
      <c r="F692">
        <f>COUNTIF('WetLitterbags placem_collection'!$M$3:$M$222, H692)</f>
        <v>0</v>
      </c>
      <c r="G692" t="str">
        <f t="shared" si="65"/>
        <v>Exclude</v>
      </c>
      <c r="I692">
        <f>IFERROR(INDEX('Green_rooibos initial weight'!$C$5:$C$1749,MATCH(E692, 'Green_rooibos initial weight'!$A$5:$A$1749,0)),"")</f>
        <v>1.956</v>
      </c>
      <c r="K692">
        <f t="shared" si="60"/>
        <v>1.956</v>
      </c>
      <c r="M692">
        <f>IFERROR(INDEX('Both teabags AfterWet'!$D$1:$D$839,MATCH(E692,'Both teabags AfterWet'!$B$1:$B$839,0)),"")</f>
        <v>0.82550000000000001</v>
      </c>
      <c r="O692">
        <v>0.65190000000000003</v>
      </c>
      <c r="Q692" s="202">
        <v>8.9603960396033298</v>
      </c>
      <c r="R692" s="202"/>
      <c r="S692">
        <f t="shared" si="62"/>
        <v>0.59348717821782593</v>
      </c>
      <c r="U692" s="111">
        <f t="shared" si="63"/>
        <v>0.69658119723015033</v>
      </c>
      <c r="V692" s="111">
        <f t="shared" si="64"/>
        <v>0.55200000000000005</v>
      </c>
    </row>
    <row r="693" spans="1:22">
      <c r="A693" s="199">
        <v>73</v>
      </c>
      <c r="B693" s="199"/>
      <c r="C693">
        <f>COUNTIF('WetLitterbags placem_collection'!$K$3:$K$222, E693)</f>
        <v>1</v>
      </c>
      <c r="D693" t="str">
        <f t="shared" si="61"/>
        <v>Open</v>
      </c>
      <c r="E693" t="s">
        <v>1501</v>
      </c>
      <c r="F693">
        <f>COUNTIF('WetLitterbags placem_collection'!$M$3:$M$222, H693)</f>
        <v>0</v>
      </c>
      <c r="G693" t="str">
        <f t="shared" si="65"/>
        <v>Exclude</v>
      </c>
      <c r="I693">
        <f>IFERROR(INDEX('Green_rooibos initial weight'!$C$5:$C$1749,MATCH(E693, 'Green_rooibos initial weight'!$A$5:$A$1749,0)),"")</f>
        <v>2.016</v>
      </c>
      <c r="K693">
        <f t="shared" si="60"/>
        <v>2.016</v>
      </c>
      <c r="M693">
        <f>IFERROR(INDEX('Both teabags AfterWet'!$D$1:$D$839,MATCH(E693,'Both teabags AfterWet'!$B$1:$B$839,0)),"")</f>
        <v>0.74199999999999999</v>
      </c>
      <c r="O693">
        <v>0.58309999999999995</v>
      </c>
      <c r="Q693" s="202">
        <v>10.980392156862093</v>
      </c>
      <c r="R693" s="202"/>
      <c r="S693">
        <f t="shared" si="62"/>
        <v>0.51907333333333705</v>
      </c>
      <c r="U693" s="111">
        <f t="shared" si="63"/>
        <v>0.74252314814814624</v>
      </c>
      <c r="V693" s="111">
        <f t="shared" si="64"/>
        <v>0.55200000000000005</v>
      </c>
    </row>
    <row r="694" spans="1:22">
      <c r="A694">
        <v>74</v>
      </c>
      <c r="C694">
        <f>COUNTIF('WetLitterbags placem_collection'!$K$3:$K$222, E694)</f>
        <v>1</v>
      </c>
      <c r="D694" t="str">
        <f t="shared" si="61"/>
        <v>Open</v>
      </c>
      <c r="E694" t="s">
        <v>1445</v>
      </c>
      <c r="F694">
        <f>COUNTIF('WetLitterbags placem_collection'!$M$3:$M$222, H694)</f>
        <v>0</v>
      </c>
      <c r="G694" t="str">
        <f t="shared" si="65"/>
        <v>Exclude</v>
      </c>
      <c r="I694">
        <f>IFERROR(INDEX('Green_rooibos initial weight'!$C$5:$C$1749,MATCH(E694, 'Green_rooibos initial weight'!$A$5:$A$1749,0)),"")</f>
        <v>2.0459999999999998</v>
      </c>
      <c r="K694">
        <f t="shared" si="60"/>
        <v>2.0459999999999998</v>
      </c>
      <c r="M694">
        <f>IFERROR(INDEX('Both teabags AfterWet'!$D$1:$D$839,MATCH(E694,'Both teabags AfterWet'!$B$1:$B$839,0)),"")</f>
        <v>1.1950000000000001</v>
      </c>
      <c r="O694">
        <v>0.7823</v>
      </c>
      <c r="Q694" s="202">
        <v>62.512315270936703</v>
      </c>
      <c r="R694" s="202"/>
      <c r="S694">
        <f t="shared" si="62"/>
        <v>0.29326615763546215</v>
      </c>
      <c r="U694" s="111">
        <f t="shared" si="63"/>
        <v>0.85666365706966663</v>
      </c>
      <c r="V694" s="111">
        <f t="shared" si="64"/>
        <v>0.55200000000000005</v>
      </c>
    </row>
    <row r="695" spans="1:22">
      <c r="A695">
        <v>75</v>
      </c>
      <c r="C695">
        <f>COUNTIF('WetLitterbags placem_collection'!$K$3:$K$222, E695)</f>
        <v>1</v>
      </c>
      <c r="D695" t="str">
        <f t="shared" si="61"/>
        <v>Open</v>
      </c>
      <c r="E695" t="s">
        <v>1642</v>
      </c>
      <c r="F695">
        <f>COUNTIF('WetLitterbags placem_collection'!$M$3:$M$222, H695)</f>
        <v>0</v>
      </c>
      <c r="G695" t="str">
        <f t="shared" si="65"/>
        <v>Exclude</v>
      </c>
      <c r="I695">
        <f>IFERROR(INDEX('Green_rooibos initial weight'!$C$5:$C$1749,MATCH(E695, 'Green_rooibos initial weight'!$A$5:$A$1749,0)),"")</f>
        <v>2.044</v>
      </c>
      <c r="K695">
        <f t="shared" si="60"/>
        <v>2.044</v>
      </c>
      <c r="M695">
        <f>IFERROR(INDEX('Both teabags AfterWet'!$D$1:$D$839,MATCH(E695,'Both teabags AfterWet'!$B$1:$B$839,0)),"")</f>
        <v>0.85780000000000001</v>
      </c>
      <c r="O695">
        <v>0.64600000000000002</v>
      </c>
      <c r="Q695" s="202">
        <v>10.812157448929053</v>
      </c>
      <c r="R695" s="202"/>
      <c r="S695">
        <f t="shared" si="62"/>
        <v>0.57615346287991831</v>
      </c>
      <c r="U695" s="111">
        <f t="shared" si="63"/>
        <v>0.71812452892371903</v>
      </c>
      <c r="V695" s="111">
        <f t="shared" si="64"/>
        <v>0.55200000000000005</v>
      </c>
    </row>
    <row r="696" spans="1:22">
      <c r="A696" s="1">
        <v>75</v>
      </c>
      <c r="B696" s="1"/>
      <c r="C696">
        <f>COUNTIF('WetLitterbags placem_collection'!$K$3:$K$222, E696)</f>
        <v>1</v>
      </c>
      <c r="D696" t="str">
        <f t="shared" si="61"/>
        <v>Open</v>
      </c>
      <c r="E696" s="201" t="s">
        <v>1634</v>
      </c>
      <c r="F696">
        <f>COUNTIF('WetLitterbags placem_collection'!$M$3:$M$222, H696)</f>
        <v>0</v>
      </c>
      <c r="G696" t="str">
        <f t="shared" si="65"/>
        <v>Exclude</v>
      </c>
      <c r="I696">
        <f>IFERROR(INDEX('Green_rooibos initial weight'!$C$5:$C$1749,MATCH(E696, 'Green_rooibos initial weight'!$A$5:$A$1749,0)),"")</f>
        <v>2.1819999999999999</v>
      </c>
      <c r="K696">
        <f t="shared" si="60"/>
        <v>2.1819999999999999</v>
      </c>
      <c r="M696">
        <f>IFERROR(INDEX('Both teabags AfterWet'!$D$1:$D$839,MATCH(E696,'Both teabags AfterWet'!$B$1:$B$839,0)),"")</f>
        <v>0.94399999999999995</v>
      </c>
      <c r="O696" s="1">
        <v>0.69669999999999987</v>
      </c>
      <c r="P696" s="1"/>
      <c r="Q696" s="202">
        <v>14.711729622266519</v>
      </c>
      <c r="R696" s="202"/>
      <c r="S696">
        <f t="shared" si="62"/>
        <v>0.59420337972166903</v>
      </c>
      <c r="U696" s="111">
        <f t="shared" si="63"/>
        <v>0.72767947767109575</v>
      </c>
      <c r="V696" s="111">
        <f t="shared" si="64"/>
        <v>0.55200000000000005</v>
      </c>
    </row>
    <row r="697" spans="1:22">
      <c r="A697" s="1">
        <v>77</v>
      </c>
      <c r="B697" s="1"/>
      <c r="C697">
        <f>COUNTIF('WetLitterbags placem_collection'!$K$3:$K$222, E697)</f>
        <v>1</v>
      </c>
      <c r="D697" t="str">
        <f t="shared" si="61"/>
        <v>Open</v>
      </c>
      <c r="E697" s="1" t="s">
        <v>1456</v>
      </c>
      <c r="F697">
        <f>COUNTIF('WetLitterbags placem_collection'!$M$3:$M$222, H697)</f>
        <v>0</v>
      </c>
      <c r="G697" t="str">
        <f t="shared" si="65"/>
        <v>Exclude</v>
      </c>
      <c r="I697">
        <f>IFERROR(INDEX('Green_rooibos initial weight'!$C$5:$C$1749,MATCH(E697, 'Green_rooibos initial weight'!$A$5:$A$1749,0)),"")</f>
        <v>2.0680000000000001</v>
      </c>
      <c r="K697">
        <f t="shared" si="60"/>
        <v>2.0680000000000001</v>
      </c>
      <c r="M697">
        <f>IFERROR(INDEX('Both teabags AfterWet'!$D$1:$D$839,MATCH(E697,'Both teabags AfterWet'!$B$1:$B$839,0)),"")</f>
        <v>0.94699999999999995</v>
      </c>
      <c r="O697" s="1">
        <v>0.72550000000000003</v>
      </c>
      <c r="P697" s="1"/>
      <c r="Q697" s="202">
        <v>12.475633528264789</v>
      </c>
      <c r="R697" s="202"/>
      <c r="S697">
        <f t="shared" si="62"/>
        <v>0.63498927875243893</v>
      </c>
      <c r="U697" s="111">
        <f t="shared" si="63"/>
        <v>0.69294522304040673</v>
      </c>
      <c r="V697" s="111">
        <f t="shared" si="64"/>
        <v>0.55200000000000005</v>
      </c>
    </row>
    <row r="698" spans="1:22">
      <c r="A698" s="199">
        <v>78</v>
      </c>
      <c r="B698" s="199"/>
      <c r="C698">
        <f>COUNTIF('WetLitterbags placem_collection'!$K$3:$K$222, E698)</f>
        <v>1</v>
      </c>
      <c r="D698" t="str">
        <f t="shared" si="61"/>
        <v>Open</v>
      </c>
      <c r="E698" t="s">
        <v>1590</v>
      </c>
      <c r="F698">
        <f>COUNTIF('WetLitterbags placem_collection'!$M$3:$M$222, H698)</f>
        <v>0</v>
      </c>
      <c r="G698" t="str">
        <f t="shared" si="65"/>
        <v>Exclude</v>
      </c>
      <c r="I698">
        <f>IFERROR(INDEX('Green_rooibos initial weight'!$C$5:$C$1749,MATCH(E698, 'Green_rooibos initial weight'!$A$5:$A$1749,0)),"")</f>
        <v>2.1560000000000001</v>
      </c>
      <c r="K698">
        <f t="shared" ref="K698:K761" si="66">IFERROR(I698-(AG690+AG691+AG693),"")</f>
        <v>2.1560000000000001</v>
      </c>
      <c r="M698">
        <f>IFERROR(INDEX('Both teabags AfterWet'!$D$1:$D$839,MATCH(E698,'Both teabags AfterWet'!$B$1:$B$839,0)),"")</f>
        <v>0.90669999999999995</v>
      </c>
      <c r="O698">
        <v>0.69499999999999995</v>
      </c>
      <c r="Q698" s="202">
        <v>10.069790628115374</v>
      </c>
      <c r="R698" s="202"/>
      <c r="S698">
        <f t="shared" si="62"/>
        <v>0.62501495513459815</v>
      </c>
      <c r="U698" s="111">
        <f t="shared" si="63"/>
        <v>0.7101043807353441</v>
      </c>
      <c r="V698" s="111">
        <f t="shared" si="64"/>
        <v>0.55200000000000005</v>
      </c>
    </row>
    <row r="699" spans="1:22">
      <c r="A699">
        <v>79</v>
      </c>
      <c r="C699">
        <f>COUNTIF('WetLitterbags placem_collection'!$K$3:$K$222, E699)</f>
        <v>1</v>
      </c>
      <c r="D699" t="str">
        <f t="shared" si="61"/>
        <v>Open</v>
      </c>
      <c r="E699" t="s">
        <v>1833</v>
      </c>
      <c r="F699">
        <f>COUNTIF('WetLitterbags placem_collection'!$M$3:$M$222, H699)</f>
        <v>0</v>
      </c>
      <c r="G699" t="str">
        <f t="shared" si="65"/>
        <v>Exclude</v>
      </c>
      <c r="I699">
        <f>IFERROR(INDEX('Green_rooibos initial weight'!$C$5:$C$1749,MATCH(E699, 'Green_rooibos initial weight'!$A$5:$A$1749,0)),"")</f>
        <v>1.944</v>
      </c>
      <c r="K699">
        <f t="shared" si="66"/>
        <v>1.944</v>
      </c>
      <c r="M699">
        <f>IFERROR(INDEX('Both teabags AfterWet'!$D$1:$D$839,MATCH(E699,'Both teabags AfterWet'!$B$1:$B$839,0)),"")</f>
        <v>0.85370000000000001</v>
      </c>
      <c r="O699">
        <v>0.63249999999999995</v>
      </c>
      <c r="Q699" s="202">
        <v>15.104419621176483</v>
      </c>
      <c r="R699" s="202"/>
      <c r="S699">
        <f t="shared" si="62"/>
        <v>0.53696454589605869</v>
      </c>
      <c r="U699" s="111">
        <f t="shared" si="63"/>
        <v>0.72378366980655418</v>
      </c>
      <c r="V699" s="111">
        <f t="shared" si="64"/>
        <v>0.55200000000000005</v>
      </c>
    </row>
    <row r="700" spans="1:22">
      <c r="A700">
        <v>80</v>
      </c>
      <c r="C700">
        <f>COUNTIF('WetLitterbags placem_collection'!$K$3:$K$222, E700)</f>
        <v>1</v>
      </c>
      <c r="D700" t="str">
        <f t="shared" si="61"/>
        <v>Open</v>
      </c>
      <c r="E700" t="s">
        <v>1443</v>
      </c>
      <c r="F700">
        <f>COUNTIF('WetLitterbags placem_collection'!$M$3:$M$222, H700)</f>
        <v>0</v>
      </c>
      <c r="G700" t="str">
        <f t="shared" si="65"/>
        <v>Exclude</v>
      </c>
      <c r="I700">
        <f>IFERROR(INDEX('Green_rooibos initial weight'!$C$5:$C$1749,MATCH(E700, 'Green_rooibos initial weight'!$A$5:$A$1749,0)),"")</f>
        <v>1.9450000000000001</v>
      </c>
      <c r="K700">
        <f t="shared" si="66"/>
        <v>1.9450000000000001</v>
      </c>
      <c r="M700">
        <f>IFERROR(INDEX('Both teabags AfterWet'!$D$1:$D$839,MATCH(E700,'Both teabags AfterWet'!$B$1:$B$839,0)),"")</f>
        <v>0.92400000000000004</v>
      </c>
      <c r="O700">
        <v>0.70750000000000002</v>
      </c>
      <c r="Q700" s="202">
        <v>13.619696176008233</v>
      </c>
      <c r="R700" s="202"/>
      <c r="S700">
        <f t="shared" si="62"/>
        <v>0.61114064955474179</v>
      </c>
      <c r="U700" s="111">
        <f t="shared" si="63"/>
        <v>0.6857888691235261</v>
      </c>
      <c r="V700" s="111">
        <f t="shared" si="64"/>
        <v>0.55200000000000005</v>
      </c>
    </row>
    <row r="701" spans="1:22">
      <c r="A701" s="1">
        <v>81</v>
      </c>
      <c r="B701" s="1"/>
      <c r="C701">
        <f>COUNTIF('WetLitterbags placem_collection'!$K$3:$K$222, E701)</f>
        <v>1</v>
      </c>
      <c r="D701" t="str">
        <f t="shared" si="61"/>
        <v>Open</v>
      </c>
      <c r="E701" s="1" t="s">
        <v>1508</v>
      </c>
      <c r="F701">
        <f>COUNTIF('WetLitterbags placem_collection'!$M$3:$M$222, H701)</f>
        <v>0</v>
      </c>
      <c r="G701" t="str">
        <f t="shared" si="65"/>
        <v>Exclude</v>
      </c>
      <c r="I701">
        <f>IFERROR(INDEX('Green_rooibos initial weight'!$C$5:$C$1749,MATCH(E701, 'Green_rooibos initial weight'!$A$5:$A$1749,0)),"")</f>
        <v>2.0779999999999998</v>
      </c>
      <c r="K701">
        <f t="shared" si="66"/>
        <v>2.0779999999999998</v>
      </c>
      <c r="M701">
        <f>IFERROR(INDEX('Both teabags AfterWet'!$D$1:$D$839,MATCH(E701,'Both teabags AfterWet'!$B$1:$B$839,0)),"")</f>
        <v>0.85099999999999998</v>
      </c>
      <c r="O701" s="201">
        <v>0.62009999999999998</v>
      </c>
      <c r="P701" s="201"/>
      <c r="Q701" s="202">
        <v>15.009940357852306</v>
      </c>
      <c r="R701" s="202"/>
      <c r="S701">
        <f t="shared" si="62"/>
        <v>0.52702335984095783</v>
      </c>
      <c r="U701" s="111">
        <f t="shared" si="63"/>
        <v>0.74637951884458231</v>
      </c>
      <c r="V701" s="111">
        <f t="shared" si="64"/>
        <v>0.55200000000000005</v>
      </c>
    </row>
    <row r="702" spans="1:22">
      <c r="A702" s="1">
        <v>82</v>
      </c>
      <c r="B702" s="1"/>
      <c r="C702">
        <f>COUNTIF('WetLitterbags placem_collection'!$K$3:$K$222, E702)</f>
        <v>1</v>
      </c>
      <c r="D702" t="str">
        <f t="shared" si="61"/>
        <v>Open</v>
      </c>
      <c r="E702" s="200" t="s">
        <v>1514</v>
      </c>
      <c r="F702">
        <f>COUNTIF('WetLitterbags placem_collection'!$M$3:$M$222, H702)</f>
        <v>0</v>
      </c>
      <c r="G702" t="str">
        <f t="shared" si="65"/>
        <v>Exclude</v>
      </c>
      <c r="I702">
        <f>IFERROR(INDEX('Green_rooibos initial weight'!$C$5:$C$1749,MATCH(E702, 'Green_rooibos initial weight'!$A$5:$A$1749,0)),"")</f>
        <v>2.0510000000000002</v>
      </c>
      <c r="K702">
        <f t="shared" si="66"/>
        <v>2.0510000000000002</v>
      </c>
      <c r="M702">
        <f>IFERROR(INDEX('Both teabags AfterWet'!$D$1:$D$839,MATCH(E702,'Both teabags AfterWet'!$B$1:$B$839,0)),"")</f>
        <v>0.748</v>
      </c>
      <c r="O702" s="1">
        <v>0.57340000000000002</v>
      </c>
      <c r="P702" s="1"/>
      <c r="Q702" s="202">
        <v>10.317848410758481</v>
      </c>
      <c r="R702" s="202"/>
      <c r="S702">
        <f t="shared" si="62"/>
        <v>0.51423745721271086</v>
      </c>
      <c r="U702" s="111">
        <f t="shared" si="63"/>
        <v>0.74927476488897571</v>
      </c>
      <c r="V702" s="111">
        <f t="shared" si="64"/>
        <v>0.55200000000000005</v>
      </c>
    </row>
    <row r="703" spans="1:22">
      <c r="A703" s="1">
        <v>83</v>
      </c>
      <c r="B703" s="1"/>
      <c r="C703">
        <f>COUNTIF('WetLitterbags placem_collection'!$K$3:$K$222, E703)</f>
        <v>1</v>
      </c>
      <c r="D703" t="str">
        <f t="shared" si="61"/>
        <v>Open</v>
      </c>
      <c r="E703" s="1" t="s">
        <v>1556</v>
      </c>
      <c r="F703">
        <f>COUNTIF('WetLitterbags placem_collection'!$M$3:$M$222, H703)</f>
        <v>0</v>
      </c>
      <c r="G703" t="str">
        <f t="shared" si="65"/>
        <v>Exclude</v>
      </c>
      <c r="I703">
        <f>IFERROR(INDEX('Green_rooibos initial weight'!$C$5:$C$1749,MATCH(E703, 'Green_rooibos initial weight'!$A$5:$A$1749,0)),"")</f>
        <v>1.903</v>
      </c>
      <c r="K703">
        <f t="shared" si="66"/>
        <v>1.903</v>
      </c>
      <c r="M703">
        <f>IFERROR(INDEX('Both teabags AfterWet'!$D$1:$D$839,MATCH(E703,'Both teabags AfterWet'!$B$1:$B$839,0)),"")</f>
        <v>0.90200000000000002</v>
      </c>
      <c r="O703" s="201">
        <v>0.66449999999999998</v>
      </c>
      <c r="P703" s="201"/>
      <c r="Q703" s="202">
        <v>18.525798525798983</v>
      </c>
      <c r="R703" s="202"/>
      <c r="S703">
        <f t="shared" si="62"/>
        <v>0.54139606879606572</v>
      </c>
      <c r="U703" s="111">
        <f t="shared" si="63"/>
        <v>0.71550390499418515</v>
      </c>
      <c r="V703" s="111">
        <f t="shared" si="64"/>
        <v>0.55200000000000005</v>
      </c>
    </row>
    <row r="704" spans="1:22">
      <c r="A704" s="1">
        <v>84</v>
      </c>
      <c r="B704" s="1"/>
      <c r="C704">
        <f>COUNTIF('WetLitterbags placem_collection'!$K$3:$K$222, E704)</f>
        <v>1</v>
      </c>
      <c r="D704" t="str">
        <f t="shared" si="61"/>
        <v>Open</v>
      </c>
      <c r="E704" s="200" t="s">
        <v>1759</v>
      </c>
      <c r="F704">
        <f>COUNTIF('WetLitterbags placem_collection'!$M$3:$M$222, H704)</f>
        <v>0</v>
      </c>
      <c r="G704" t="str">
        <f t="shared" si="65"/>
        <v>Exclude</v>
      </c>
      <c r="I704">
        <f>IFERROR(INDEX('Green_rooibos initial weight'!$C$5:$C$1749,MATCH(E704, 'Green_rooibos initial weight'!$A$5:$A$1749,0)),"")</f>
        <v>2.0880000000000001</v>
      </c>
      <c r="K704">
        <f t="shared" si="66"/>
        <v>2.0880000000000001</v>
      </c>
      <c r="M704">
        <f>IFERROR(INDEX('Both teabags AfterWet'!$D$1:$D$839,MATCH(E704,'Both teabags AfterWet'!$B$1:$B$839,0)),"")</f>
        <v>0.90300000000000002</v>
      </c>
      <c r="O704" s="1">
        <v>0.67900000000000005</v>
      </c>
      <c r="P704" s="1"/>
      <c r="Q704" s="202">
        <v>11.922503725782521</v>
      </c>
      <c r="R704" s="202"/>
      <c r="S704">
        <f t="shared" si="62"/>
        <v>0.59804619970193673</v>
      </c>
      <c r="U704" s="111">
        <f t="shared" si="63"/>
        <v>0.71357940627301875</v>
      </c>
      <c r="V704" s="111">
        <f t="shared" si="64"/>
        <v>0.55200000000000005</v>
      </c>
    </row>
    <row r="705" spans="1:22">
      <c r="A705" s="1">
        <v>85</v>
      </c>
      <c r="B705" s="1"/>
      <c r="C705">
        <f>COUNTIF('WetLitterbags placem_collection'!$K$3:$K$222, E705)</f>
        <v>1</v>
      </c>
      <c r="D705" t="str">
        <f t="shared" si="61"/>
        <v>Open</v>
      </c>
      <c r="E705" s="1" t="s">
        <v>1742</v>
      </c>
      <c r="F705">
        <f>COUNTIF('WetLitterbags placem_collection'!$M$3:$M$222, H705)</f>
        <v>0</v>
      </c>
      <c r="G705" t="str">
        <f t="shared" si="65"/>
        <v>Exclude</v>
      </c>
      <c r="I705">
        <f>IFERROR(INDEX('Green_rooibos initial weight'!$C$5:$C$1749,MATCH(E705, 'Green_rooibos initial weight'!$A$5:$A$1749,0)),"")</f>
        <v>1.982</v>
      </c>
      <c r="K705">
        <f t="shared" si="66"/>
        <v>1.982</v>
      </c>
      <c r="M705" t="str">
        <f>IFERROR(INDEX('Both teabags AfterWet'!$D$1:$D$839,MATCH(E705,'Both teabags AfterWet'!$B$1:$B$839,0)),"")</f>
        <v/>
      </c>
      <c r="O705" s="1">
        <v>0.98040000000000005</v>
      </c>
      <c r="P705" s="1"/>
      <c r="Q705" s="202">
        <v>39.801980198020281</v>
      </c>
      <c r="R705" s="202"/>
      <c r="S705">
        <f t="shared" si="62"/>
        <v>0.59018138613860915</v>
      </c>
      <c r="U705" s="111">
        <f t="shared" si="63"/>
        <v>0.7022293712721448</v>
      </c>
      <c r="V705" s="111">
        <f t="shared" si="64"/>
        <v>0.55200000000000005</v>
      </c>
    </row>
    <row r="706" spans="1:22">
      <c r="A706">
        <v>86</v>
      </c>
      <c r="C706">
        <f>COUNTIF('WetLitterbags placem_collection'!$K$3:$K$222, E706)</f>
        <v>1</v>
      </c>
      <c r="D706" t="str">
        <f t="shared" si="61"/>
        <v>Open</v>
      </c>
      <c r="E706" t="s">
        <v>1327</v>
      </c>
      <c r="F706">
        <f>COUNTIF('WetLitterbags placem_collection'!$M$3:$M$222, H706)</f>
        <v>0</v>
      </c>
      <c r="G706" t="str">
        <f t="shared" si="65"/>
        <v>Exclude</v>
      </c>
      <c r="I706">
        <f>IFERROR(INDEX('Green_rooibos initial weight'!$C$5:$C$1749,MATCH(E706, 'Green_rooibos initial weight'!$A$5:$A$1749,0)),"")</f>
        <v>2.0129999999999999</v>
      </c>
      <c r="K706">
        <f t="shared" si="66"/>
        <v>2.0129999999999999</v>
      </c>
      <c r="M706">
        <f>IFERROR(INDEX('Both teabags AfterWet'!$D$1:$D$839,MATCH(E706,'Both teabags AfterWet'!$B$1:$B$839,0)),"")</f>
        <v>0.78249999999999997</v>
      </c>
      <c r="O706">
        <v>0.57269999999999999</v>
      </c>
      <c r="Q706" s="202">
        <v>7.4680306905364882</v>
      </c>
      <c r="R706" s="202"/>
      <c r="S706">
        <f t="shared" si="62"/>
        <v>0.52993058823529748</v>
      </c>
      <c r="U706" s="111">
        <f t="shared" si="63"/>
        <v>0.73674585780660828</v>
      </c>
      <c r="V706" s="111">
        <f t="shared" si="64"/>
        <v>0.55200000000000005</v>
      </c>
    </row>
    <row r="707" spans="1:22">
      <c r="A707">
        <v>87</v>
      </c>
      <c r="C707">
        <f>COUNTIF('WetLitterbags placem_collection'!$K$3:$K$222, E707)</f>
        <v>1</v>
      </c>
      <c r="D707" t="str">
        <f t="shared" si="61"/>
        <v>Open</v>
      </c>
      <c r="E707" t="s">
        <v>1422</v>
      </c>
      <c r="F707">
        <f>COUNTIF('WetLitterbags placem_collection'!$M$3:$M$222, H707)</f>
        <v>0</v>
      </c>
      <c r="G707" t="str">
        <f t="shared" si="65"/>
        <v>Exclude</v>
      </c>
      <c r="I707">
        <f>IFERROR(INDEX('Green_rooibos initial weight'!$C$5:$C$1749,MATCH(E707, 'Green_rooibos initial weight'!$A$5:$A$1749,0)),"")</f>
        <v>2.0739999999999998</v>
      </c>
      <c r="K707">
        <f t="shared" si="66"/>
        <v>2.0739999999999998</v>
      </c>
      <c r="M707">
        <f>IFERROR(INDEX('Both teabags AfterWet'!$D$1:$D$839,MATCH(E707,'Both teabags AfterWet'!$B$1:$B$839,0)),"")</f>
        <v>0.8639</v>
      </c>
      <c r="O707">
        <v>0.62929999999999997</v>
      </c>
      <c r="Q707" s="202">
        <v>12.74038461538643</v>
      </c>
      <c r="R707" s="202"/>
      <c r="S707">
        <f t="shared" si="62"/>
        <v>0.54912475961537321</v>
      </c>
      <c r="U707" s="111">
        <f t="shared" si="63"/>
        <v>0.73523396354128578</v>
      </c>
      <c r="V707" s="111">
        <f t="shared" si="64"/>
        <v>0.55200000000000005</v>
      </c>
    </row>
    <row r="708" spans="1:22">
      <c r="A708">
        <v>90</v>
      </c>
      <c r="C708">
        <f>COUNTIF('WetLitterbags placem_collection'!$K$3:$K$222, E708)</f>
        <v>1</v>
      </c>
      <c r="D708" t="str">
        <f t="shared" si="61"/>
        <v>Open</v>
      </c>
      <c r="E708" t="s">
        <v>1458</v>
      </c>
      <c r="F708">
        <f>COUNTIF('WetLitterbags placem_collection'!$M$3:$M$222, H708)</f>
        <v>0</v>
      </c>
      <c r="G708" t="str">
        <f t="shared" si="65"/>
        <v>Exclude</v>
      </c>
      <c r="I708">
        <f>IFERROR(INDEX('Green_rooibos initial weight'!$C$5:$C$1749,MATCH(E708, 'Green_rooibos initial weight'!$A$5:$A$1749,0)),"")</f>
        <v>2.0699999999999998</v>
      </c>
      <c r="K708">
        <f t="shared" si="66"/>
        <v>2.0699999999999998</v>
      </c>
      <c r="M708">
        <f>IFERROR(INDEX('Both teabags AfterWet'!$D$1:$D$839,MATCH(E708,'Both teabags AfterWet'!$B$1:$B$839,0)),"")</f>
        <v>1.0779000000000001</v>
      </c>
      <c r="O708">
        <v>0.80169999999999997</v>
      </c>
      <c r="Q708" s="202">
        <v>33.166583291646958</v>
      </c>
      <c r="R708" s="202"/>
      <c r="S708">
        <f t="shared" si="62"/>
        <v>0.53580350175086633</v>
      </c>
      <c r="U708" s="111">
        <f t="shared" si="63"/>
        <v>0.74115772862276985</v>
      </c>
      <c r="V708" s="111">
        <f t="shared" si="64"/>
        <v>0.55200000000000005</v>
      </c>
    </row>
    <row r="709" spans="1:22">
      <c r="A709" s="1">
        <v>91</v>
      </c>
      <c r="B709" s="1"/>
      <c r="C709">
        <f>COUNTIF('WetLitterbags placem_collection'!$K$3:$K$222, E709)</f>
        <v>1</v>
      </c>
      <c r="D709" t="str">
        <f t="shared" si="61"/>
        <v>Open</v>
      </c>
      <c r="E709" s="201" t="s">
        <v>1578</v>
      </c>
      <c r="F709">
        <f>COUNTIF('WetLitterbags placem_collection'!$M$3:$M$222, H709)</f>
        <v>0</v>
      </c>
      <c r="G709" t="str">
        <f t="shared" si="65"/>
        <v>Exclude</v>
      </c>
      <c r="I709">
        <f>IFERROR(INDEX('Green_rooibos initial weight'!$C$5:$C$1749,MATCH(E709, 'Green_rooibos initial weight'!$A$5:$A$1749,0)),"")</f>
        <v>1.9710000000000001</v>
      </c>
      <c r="K709">
        <f t="shared" si="66"/>
        <v>1.9710000000000001</v>
      </c>
      <c r="M709">
        <f>IFERROR(INDEX('Both teabags AfterWet'!$D$1:$D$839,MATCH(E709,'Both teabags AfterWet'!$B$1:$B$839,0)),"")</f>
        <v>0.76100000000000001</v>
      </c>
      <c r="O709" s="1">
        <v>0.51639999999999986</v>
      </c>
      <c r="P709" s="1"/>
      <c r="Q709" s="202">
        <v>13.069604406610589</v>
      </c>
      <c r="R709" s="202"/>
      <c r="S709">
        <f t="shared" si="62"/>
        <v>0.44890856284426278</v>
      </c>
      <c r="U709" s="111">
        <f t="shared" si="63"/>
        <v>0.77224324563964342</v>
      </c>
      <c r="V709" s="111">
        <f t="shared" si="64"/>
        <v>0.55200000000000005</v>
      </c>
    </row>
    <row r="710" spans="1:22">
      <c r="A710">
        <v>92</v>
      </c>
      <c r="C710">
        <f>COUNTIF('WetLitterbags placem_collection'!$K$3:$K$222, E710)</f>
        <v>1</v>
      </c>
      <c r="D710" t="str">
        <f t="shared" si="61"/>
        <v>Open</v>
      </c>
      <c r="E710" s="200" t="s">
        <v>1521</v>
      </c>
      <c r="F710">
        <f>COUNTIF('WetLitterbags placem_collection'!$M$3:$M$222, H710)</f>
        <v>0</v>
      </c>
      <c r="G710" t="str">
        <f t="shared" si="65"/>
        <v>Exclude</v>
      </c>
      <c r="I710">
        <f>IFERROR(INDEX('Green_rooibos initial weight'!$C$5:$C$1749,MATCH(E710, 'Green_rooibos initial weight'!$A$5:$A$1749,0)),"")</f>
        <v>2.089</v>
      </c>
      <c r="K710">
        <f t="shared" si="66"/>
        <v>2.089</v>
      </c>
      <c r="M710">
        <f>IFERROR(INDEX('Both teabags AfterWet'!$D$1:$D$839,MATCH(E710,'Both teabags AfterWet'!$B$1:$B$839,0)),"")</f>
        <v>0.76500000000000001</v>
      </c>
      <c r="O710" s="1">
        <v>0.55920000000000003</v>
      </c>
      <c r="P710" s="1"/>
      <c r="Q710" s="202">
        <v>11.868446139180241</v>
      </c>
      <c r="R710" s="202"/>
      <c r="S710">
        <f t="shared" si="62"/>
        <v>0.49283164918970412</v>
      </c>
      <c r="U710" s="111">
        <f t="shared" si="63"/>
        <v>0.7640825039781215</v>
      </c>
      <c r="V710" s="111">
        <f t="shared" si="64"/>
        <v>0.55200000000000005</v>
      </c>
    </row>
    <row r="711" spans="1:22">
      <c r="A711" s="199">
        <v>93</v>
      </c>
      <c r="B711" s="199"/>
      <c r="C711">
        <f>COUNTIF('WetLitterbags placem_collection'!$K$3:$K$222, E711)</f>
        <v>1</v>
      </c>
      <c r="D711" t="str">
        <f t="shared" si="61"/>
        <v>Open</v>
      </c>
      <c r="E711" t="s">
        <v>1414</v>
      </c>
      <c r="F711">
        <f>COUNTIF('WetLitterbags placem_collection'!$M$3:$M$222, H711)</f>
        <v>0</v>
      </c>
      <c r="G711" t="str">
        <f t="shared" si="65"/>
        <v>Exclude</v>
      </c>
      <c r="I711">
        <f>IFERROR(INDEX('Green_rooibos initial weight'!$C$5:$C$1749,MATCH(E711, 'Green_rooibos initial weight'!$A$5:$A$1749,0)),"")</f>
        <v>2.133</v>
      </c>
      <c r="K711">
        <f t="shared" si="66"/>
        <v>2.133</v>
      </c>
      <c r="M711">
        <f>IFERROR(INDEX('Both teabags AfterWet'!$D$1:$D$839,MATCH(E711,'Both teabags AfterWet'!$B$1:$B$839,0)),"")</f>
        <v>0.79630000000000001</v>
      </c>
      <c r="O711">
        <v>0.5998</v>
      </c>
      <c r="Q711" s="202">
        <v>13.477619281849297</v>
      </c>
      <c r="R711" s="202"/>
      <c r="S711">
        <f t="shared" si="62"/>
        <v>0.51896123954746787</v>
      </c>
      <c r="U711" s="111">
        <f t="shared" si="63"/>
        <v>0.75669890316574406</v>
      </c>
      <c r="V711" s="111">
        <f t="shared" si="64"/>
        <v>0.55200000000000005</v>
      </c>
    </row>
    <row r="712" spans="1:22">
      <c r="A712" s="1">
        <v>95</v>
      </c>
      <c r="B712" s="1"/>
      <c r="C712">
        <f>COUNTIF('WetLitterbags placem_collection'!$K$3:$K$222, E712)</f>
        <v>1</v>
      </c>
      <c r="D712" t="str">
        <f t="shared" si="61"/>
        <v>Open</v>
      </c>
      <c r="E712" s="1" t="s">
        <v>1409</v>
      </c>
      <c r="F712">
        <f>COUNTIF('WetLitterbags placem_collection'!$M$3:$M$222, H712)</f>
        <v>0</v>
      </c>
      <c r="G712" t="str">
        <f t="shared" si="65"/>
        <v>Exclude</v>
      </c>
      <c r="I712">
        <f>IFERROR(INDEX('Green_rooibos initial weight'!$C$5:$C$1749,MATCH(E712, 'Green_rooibos initial weight'!$A$5:$A$1749,0)),"")</f>
        <v>2.14</v>
      </c>
      <c r="K712">
        <f t="shared" si="66"/>
        <v>2.14</v>
      </c>
      <c r="M712">
        <f>IFERROR(INDEX('Both teabags AfterWet'!$D$1:$D$839,MATCH(E712,'Both teabags AfterWet'!$B$1:$B$839,0)),"")</f>
        <v>1.254</v>
      </c>
      <c r="O712" s="1">
        <f>0.7539+M712</f>
        <v>2.0079000000000002</v>
      </c>
      <c r="P712" s="1"/>
      <c r="Q712" s="202">
        <v>33.235294117646788</v>
      </c>
      <c r="R712" s="202"/>
      <c r="S712">
        <f t="shared" si="62"/>
        <v>1.3405685294117704</v>
      </c>
      <c r="U712" s="111">
        <f t="shared" si="63"/>
        <v>0.37356610775150922</v>
      </c>
      <c r="V712" s="111">
        <f t="shared" si="64"/>
        <v>0.55200000000000005</v>
      </c>
    </row>
    <row r="713" spans="1:22">
      <c r="A713" s="199">
        <v>96</v>
      </c>
      <c r="B713" s="199"/>
      <c r="C713">
        <f>COUNTIF('WetLitterbags placem_collection'!$K$3:$K$222, E713)</f>
        <v>1</v>
      </c>
      <c r="D713" t="str">
        <f t="shared" si="61"/>
        <v>Open</v>
      </c>
      <c r="E713" t="s">
        <v>1571</v>
      </c>
      <c r="F713">
        <f>COUNTIF('WetLitterbags placem_collection'!$M$3:$M$222, H713)</f>
        <v>0</v>
      </c>
      <c r="G713" t="str">
        <f t="shared" si="65"/>
        <v>Exclude</v>
      </c>
      <c r="I713">
        <f>IFERROR(INDEX('Green_rooibos initial weight'!$C$5:$C$1749,MATCH(E713, 'Green_rooibos initial weight'!$A$5:$A$1749,0)),"")</f>
        <v>1.982</v>
      </c>
      <c r="K713">
        <f t="shared" si="66"/>
        <v>1.982</v>
      </c>
      <c r="M713">
        <f>IFERROR(INDEX('Both teabags AfterWet'!$D$1:$D$839,MATCH(E713,'Both teabags AfterWet'!$B$1:$B$839,0)),"")</f>
        <v>0.90410000000000001</v>
      </c>
      <c r="O713">
        <v>0.73119999999999996</v>
      </c>
      <c r="Q713" s="202">
        <v>16.839506172838583</v>
      </c>
      <c r="R713" s="202"/>
      <c r="S713">
        <f t="shared" si="62"/>
        <v>0.60806953086420423</v>
      </c>
      <c r="U713" s="111">
        <f t="shared" si="63"/>
        <v>0.69320407120877681</v>
      </c>
      <c r="V713" s="111">
        <f t="shared" si="64"/>
        <v>0.55200000000000005</v>
      </c>
    </row>
    <row r="714" spans="1:22">
      <c r="A714" s="199">
        <v>97</v>
      </c>
      <c r="B714" s="199"/>
      <c r="C714">
        <f>COUNTIF('WetLitterbags placem_collection'!$K$3:$K$222, E714)</f>
        <v>1</v>
      </c>
      <c r="D714" t="str">
        <f t="shared" si="61"/>
        <v>Open</v>
      </c>
      <c r="E714" t="s">
        <v>1309</v>
      </c>
      <c r="F714">
        <f>COUNTIF('WetLitterbags placem_collection'!$M$3:$M$222, H714)</f>
        <v>0</v>
      </c>
      <c r="G714" t="str">
        <f t="shared" si="65"/>
        <v>Exclude</v>
      </c>
      <c r="I714">
        <f>IFERROR(INDEX('Green_rooibos initial weight'!$C$5:$C$1749,MATCH(E714, 'Green_rooibos initial weight'!$A$5:$A$1749,0)),"")</f>
        <v>2.1019999999999999</v>
      </c>
      <c r="K714">
        <f t="shared" si="66"/>
        <v>2.1019999999999999</v>
      </c>
      <c r="M714">
        <f>IFERROR(INDEX('Both teabags AfterWet'!$D$1:$D$839,MATCH(E714,'Both teabags AfterWet'!$B$1:$B$839,0)),"")</f>
        <v>0.60680000000000001</v>
      </c>
      <c r="O714">
        <v>0.42520000000000002</v>
      </c>
      <c r="Q714" s="202">
        <v>20.517928286852939</v>
      </c>
      <c r="R714" s="202"/>
      <c r="S714">
        <f t="shared" si="62"/>
        <v>0.33795776892430129</v>
      </c>
      <c r="U714" s="111">
        <f t="shared" si="63"/>
        <v>0.83922085208168351</v>
      </c>
      <c r="V714" s="111">
        <f t="shared" si="64"/>
        <v>0.55200000000000005</v>
      </c>
    </row>
    <row r="715" spans="1:22">
      <c r="A715" s="1">
        <v>98</v>
      </c>
      <c r="B715" s="1"/>
      <c r="C715">
        <f>COUNTIF('WetLitterbags placem_collection'!$K$3:$K$222, E715)</f>
        <v>1</v>
      </c>
      <c r="D715" t="str">
        <f t="shared" ref="D715:D778" si="67">IF(C715=1, "Open", "Exclude")</f>
        <v>Open</v>
      </c>
      <c r="E715" s="200" t="s">
        <v>1440</v>
      </c>
      <c r="F715">
        <f>COUNTIF('WetLitterbags placem_collection'!$M$3:$M$222, H715)</f>
        <v>0</v>
      </c>
      <c r="G715" t="str">
        <f t="shared" si="65"/>
        <v>Exclude</v>
      </c>
      <c r="I715">
        <f>IFERROR(INDEX('Green_rooibos initial weight'!$C$5:$C$1749,MATCH(E715, 'Green_rooibos initial weight'!$A$5:$A$1749,0)),"")</f>
        <v>2.0379999999999998</v>
      </c>
      <c r="K715">
        <f t="shared" si="66"/>
        <v>2.0379999999999998</v>
      </c>
      <c r="M715">
        <f>IFERROR(INDEX('Both teabags AfterWet'!$D$1:$D$839,MATCH(E715,'Both teabags AfterWet'!$B$1:$B$839,0)),"")</f>
        <v>0.56599999999999995</v>
      </c>
      <c r="O715" s="1">
        <v>0.37019999999999997</v>
      </c>
      <c r="P715" s="1"/>
      <c r="Q715" s="202">
        <v>14.682539682539385</v>
      </c>
      <c r="R715" s="202"/>
      <c r="S715">
        <f t="shared" ref="S715:S778" si="68">IFERROR(O715-(Q715/100)*O715,"")</f>
        <v>0.31584523809523918</v>
      </c>
      <c r="U715" s="111">
        <f t="shared" ref="U715:U778" si="69">1-(S715/I715)</f>
        <v>0.8450219636431604</v>
      </c>
      <c r="V715" s="111">
        <f t="shared" ref="V715:V778" si="70">$H$2*(1-Y715)</f>
        <v>0.55200000000000005</v>
      </c>
    </row>
    <row r="716" spans="1:22">
      <c r="A716">
        <v>99</v>
      </c>
      <c r="C716">
        <f>COUNTIF('WetLitterbags placem_collection'!$K$3:$K$222, E716)</f>
        <v>1</v>
      </c>
      <c r="D716" t="str">
        <f t="shared" si="67"/>
        <v>Open</v>
      </c>
      <c r="E716" t="s">
        <v>1285</v>
      </c>
      <c r="F716">
        <f>COUNTIF('WetLitterbags placem_collection'!$M$3:$M$222, H716)</f>
        <v>0</v>
      </c>
      <c r="G716" t="str">
        <f t="shared" ref="G716:G779" si="71">IF(F716=1, "Open", "Exclude")</f>
        <v>Exclude</v>
      </c>
      <c r="I716">
        <f>IFERROR(INDEX('Green_rooibos initial weight'!$C$5:$C$1749,MATCH(E716, 'Green_rooibos initial weight'!$A$5:$A$1749,0)),"")</f>
        <v>2.08</v>
      </c>
      <c r="K716">
        <f t="shared" si="66"/>
        <v>2.08</v>
      </c>
      <c r="M716">
        <f>IFERROR(INDEX('Both teabags AfterWet'!$D$1:$D$839,MATCH(E716,'Both teabags AfterWet'!$B$1:$B$839,0)),"")</f>
        <v>0.65149999999999997</v>
      </c>
      <c r="O716">
        <v>0.43369999999999997</v>
      </c>
      <c r="Q716" s="202">
        <v>16.733295259852824</v>
      </c>
      <c r="R716" s="202"/>
      <c r="S716">
        <f t="shared" si="68"/>
        <v>0.36112769845801829</v>
      </c>
      <c r="U716" s="111">
        <f t="shared" si="69"/>
        <v>0.82638091420287585</v>
      </c>
      <c r="V716" s="111">
        <f t="shared" si="70"/>
        <v>0.55200000000000005</v>
      </c>
    </row>
    <row r="717" spans="1:22">
      <c r="A717" s="1">
        <v>100</v>
      </c>
      <c r="B717" s="1"/>
      <c r="C717">
        <f>COUNTIF('WetLitterbags placem_collection'!$K$3:$K$222, E717)</f>
        <v>1</v>
      </c>
      <c r="D717" t="str">
        <f t="shared" si="67"/>
        <v>Open</v>
      </c>
      <c r="E717" s="200" t="s">
        <v>1322</v>
      </c>
      <c r="F717">
        <f>COUNTIF('WetLitterbags placem_collection'!$M$3:$M$222, H717)</f>
        <v>0</v>
      </c>
      <c r="G717" t="str">
        <f t="shared" si="71"/>
        <v>Exclude</v>
      </c>
      <c r="I717">
        <f>IFERROR(INDEX('Green_rooibos initial weight'!$C$5:$C$1749,MATCH(E717, 'Green_rooibos initial weight'!$A$5:$A$1749,0)),"")</f>
        <v>1.962</v>
      </c>
      <c r="K717">
        <f t="shared" si="66"/>
        <v>1.962</v>
      </c>
      <c r="M717">
        <f>IFERROR(INDEX('Both teabags AfterWet'!$D$1:$D$839,MATCH(E717,'Both teabags AfterWet'!$B$1:$B$839,0)),"")</f>
        <v>0.59699999999999998</v>
      </c>
      <c r="O717" s="1">
        <v>0.38440000000000002</v>
      </c>
      <c r="P717" s="1"/>
      <c r="Q717" s="202">
        <v>12.794117647059169</v>
      </c>
      <c r="R717" s="202"/>
      <c r="S717">
        <f t="shared" si="68"/>
        <v>0.3352194117647046</v>
      </c>
      <c r="U717" s="111">
        <f t="shared" si="69"/>
        <v>0.82914403070096609</v>
      </c>
      <c r="V717" s="111">
        <f t="shared" si="70"/>
        <v>0.55200000000000005</v>
      </c>
    </row>
    <row r="718" spans="1:22">
      <c r="A718" s="199">
        <v>101</v>
      </c>
      <c r="B718" s="199"/>
      <c r="C718">
        <f>COUNTIF('WetLitterbags placem_collection'!$K$3:$K$222, E718)</f>
        <v>1</v>
      </c>
      <c r="D718" t="str">
        <f t="shared" si="67"/>
        <v>Open</v>
      </c>
      <c r="E718" t="s">
        <v>1242</v>
      </c>
      <c r="F718">
        <f>COUNTIF('WetLitterbags placem_collection'!$M$3:$M$222, H718)</f>
        <v>0</v>
      </c>
      <c r="G718" t="str">
        <f t="shared" si="71"/>
        <v>Exclude</v>
      </c>
      <c r="I718">
        <f>IFERROR(INDEX('Green_rooibos initial weight'!$C$5:$C$1749,MATCH(E718, 'Green_rooibos initial weight'!$A$5:$A$1749,0)),"")</f>
        <v>1.86</v>
      </c>
      <c r="K718">
        <f t="shared" si="66"/>
        <v>1.86</v>
      </c>
      <c r="M718">
        <f>IFERROR(INDEX('Both teabags AfterWet'!$D$1:$D$839,MATCH(E718,'Both teabags AfterWet'!$B$1:$B$839,0)),"")</f>
        <v>0.54810000000000003</v>
      </c>
      <c r="O718">
        <v>0.37919999999999998</v>
      </c>
      <c r="Q718" s="202">
        <v>16.81547619047533</v>
      </c>
      <c r="R718" s="202"/>
      <c r="S718">
        <f t="shared" si="68"/>
        <v>0.31543571428571754</v>
      </c>
      <c r="U718" s="111">
        <f t="shared" si="69"/>
        <v>0.83041090629800129</v>
      </c>
      <c r="V718" s="111">
        <f t="shared" si="70"/>
        <v>0.55200000000000005</v>
      </c>
    </row>
    <row r="719" spans="1:22">
      <c r="A719" s="1">
        <v>102</v>
      </c>
      <c r="B719" s="1"/>
      <c r="C719">
        <f>COUNTIF('WetLitterbags placem_collection'!$K$3:$K$222, E719)</f>
        <v>1</v>
      </c>
      <c r="D719" t="str">
        <f t="shared" si="67"/>
        <v>Open</v>
      </c>
      <c r="E719" s="200" t="s">
        <v>1158</v>
      </c>
      <c r="F719">
        <f>COUNTIF('WetLitterbags placem_collection'!$M$3:$M$222, H719)</f>
        <v>0</v>
      </c>
      <c r="G719" t="str">
        <f t="shared" si="71"/>
        <v>Exclude</v>
      </c>
      <c r="I719">
        <f>IFERROR(INDEX('Green_rooibos initial weight'!$C$5:$C$1749,MATCH(E719, 'Green_rooibos initial weight'!$A$5:$A$1749,0)),"")</f>
        <v>1.9510000000000001</v>
      </c>
      <c r="K719">
        <f t="shared" si="66"/>
        <v>1.9510000000000001</v>
      </c>
      <c r="M719">
        <f>IFERROR(INDEX('Both teabags AfterWet'!$D$1:$D$839,MATCH(E719,'Both teabags AfterWet'!$B$1:$B$839,0)),"")</f>
        <v>0.63100000000000001</v>
      </c>
      <c r="O719" s="1">
        <v>0.45950000000000002</v>
      </c>
      <c r="P719" s="1"/>
      <c r="Q719" s="202">
        <v>12.703905091448961</v>
      </c>
      <c r="R719" s="202"/>
      <c r="S719">
        <f t="shared" si="68"/>
        <v>0.40112555610479206</v>
      </c>
      <c r="U719" s="111">
        <f t="shared" si="69"/>
        <v>0.79440002249882524</v>
      </c>
      <c r="V719" s="111">
        <f t="shared" si="70"/>
        <v>0.55200000000000005</v>
      </c>
    </row>
    <row r="720" spans="1:22">
      <c r="A720" s="1">
        <v>103</v>
      </c>
      <c r="B720" s="1"/>
      <c r="C720">
        <f>COUNTIF('WetLitterbags placem_collection'!$K$3:$K$222, E720)</f>
        <v>1</v>
      </c>
      <c r="D720" t="str">
        <f t="shared" si="67"/>
        <v>Open</v>
      </c>
      <c r="E720" s="1" t="s">
        <v>1181</v>
      </c>
      <c r="F720">
        <f>COUNTIF('WetLitterbags placem_collection'!$M$3:$M$222, H720)</f>
        <v>0</v>
      </c>
      <c r="G720" t="str">
        <f t="shared" si="71"/>
        <v>Exclude</v>
      </c>
      <c r="I720">
        <f>IFERROR(INDEX('Green_rooibos initial weight'!$C$5:$C$1749,MATCH(E720, 'Green_rooibos initial weight'!$A$5:$A$1749,0)),"")</f>
        <v>2.0489999999999999</v>
      </c>
      <c r="K720">
        <f t="shared" si="66"/>
        <v>2.0489999999999999</v>
      </c>
      <c r="M720">
        <f>IFERROR(INDEX('Both teabags AfterWet'!$D$1:$D$839,MATCH(E720,'Both teabags AfterWet'!$B$1:$B$839,0)),"")</f>
        <v>0.55800000000000005</v>
      </c>
      <c r="O720" s="201">
        <v>0.40189999999999998</v>
      </c>
      <c r="P720" s="201"/>
      <c r="Q720" s="202">
        <v>13.925925925925654</v>
      </c>
      <c r="R720" s="202"/>
      <c r="S720">
        <f t="shared" si="68"/>
        <v>0.3459317037037048</v>
      </c>
      <c r="U720" s="111">
        <f t="shared" si="69"/>
        <v>0.8311704715940923</v>
      </c>
      <c r="V720" s="111">
        <f t="shared" si="70"/>
        <v>0.55200000000000005</v>
      </c>
    </row>
    <row r="721" spans="1:22">
      <c r="A721" s="1">
        <v>104</v>
      </c>
      <c r="B721" s="1"/>
      <c r="C721">
        <f>COUNTIF('WetLitterbags placem_collection'!$K$3:$K$222, E721)</f>
        <v>1</v>
      </c>
      <c r="D721" t="str">
        <f t="shared" si="67"/>
        <v>Open</v>
      </c>
      <c r="E721" s="1" t="s">
        <v>1169</v>
      </c>
      <c r="F721">
        <f>COUNTIF('WetLitterbags placem_collection'!$M$3:$M$222, H721)</f>
        <v>0</v>
      </c>
      <c r="G721" t="str">
        <f t="shared" si="71"/>
        <v>Exclude</v>
      </c>
      <c r="I721">
        <f>IFERROR(INDEX('Green_rooibos initial weight'!$C$5:$C$1749,MATCH(E721, 'Green_rooibos initial weight'!$A$5:$A$1749,0)),"")</f>
        <v>1.9570000000000001</v>
      </c>
      <c r="K721">
        <f t="shared" si="66"/>
        <v>1.9570000000000001</v>
      </c>
      <c r="M721">
        <f>IFERROR(INDEX('Both teabags AfterWet'!$D$1:$D$839,MATCH(E721,'Both teabags AfterWet'!$B$1:$B$839,0)),"")</f>
        <v>0.61</v>
      </c>
      <c r="O721" s="1">
        <f>0.2214+M721</f>
        <v>0.83140000000000003</v>
      </c>
      <c r="P721" s="1"/>
      <c r="Q721" s="202">
        <v>13.465250965250315</v>
      </c>
      <c r="R721" s="202"/>
      <c r="S721">
        <f t="shared" si="68"/>
        <v>0.71944990347490889</v>
      </c>
      <c r="U721" s="111">
        <f t="shared" si="69"/>
        <v>0.63237102530663836</v>
      </c>
      <c r="V721" s="111">
        <f t="shared" si="70"/>
        <v>0.55200000000000005</v>
      </c>
    </row>
    <row r="722" spans="1:22">
      <c r="A722">
        <v>105</v>
      </c>
      <c r="C722">
        <f>COUNTIF('WetLitterbags placem_collection'!$K$3:$K$222, E722)</f>
        <v>1</v>
      </c>
      <c r="D722" t="str">
        <f t="shared" si="67"/>
        <v>Open</v>
      </c>
      <c r="E722" t="s">
        <v>1321</v>
      </c>
      <c r="F722">
        <f>COUNTIF('WetLitterbags placem_collection'!$M$3:$M$222, H722)</f>
        <v>0</v>
      </c>
      <c r="G722" t="str">
        <f t="shared" si="71"/>
        <v>Exclude</v>
      </c>
      <c r="I722">
        <f>IFERROR(INDEX('Green_rooibos initial weight'!$C$5:$C$1749,MATCH(E722, 'Green_rooibos initial weight'!$A$5:$A$1749,0)),"")</f>
        <v>1.984</v>
      </c>
      <c r="K722">
        <f t="shared" si="66"/>
        <v>1.984</v>
      </c>
      <c r="M722">
        <f>IFERROR(INDEX('Both teabags AfterWet'!$D$1:$D$839,MATCH(E722,'Both teabags AfterWet'!$B$1:$B$839,0)),"")</f>
        <v>0.72399999999999998</v>
      </c>
      <c r="O722">
        <v>0.43609999999999999</v>
      </c>
      <c r="Q722" s="202">
        <v>19.719771665802661</v>
      </c>
      <c r="R722" s="202"/>
      <c r="S722">
        <f t="shared" si="68"/>
        <v>0.35010207576543462</v>
      </c>
      <c r="U722" s="111">
        <f t="shared" si="69"/>
        <v>0.82353726019887374</v>
      </c>
      <c r="V722" s="111">
        <f t="shared" si="70"/>
        <v>0.55200000000000005</v>
      </c>
    </row>
    <row r="723" spans="1:22">
      <c r="A723">
        <v>106</v>
      </c>
      <c r="C723">
        <f>COUNTIF('WetLitterbags placem_collection'!$K$3:$K$222, E723)</f>
        <v>1</v>
      </c>
      <c r="D723" t="str">
        <f t="shared" si="67"/>
        <v>Open</v>
      </c>
      <c r="E723" t="s">
        <v>1346</v>
      </c>
      <c r="F723">
        <f>COUNTIF('WetLitterbags placem_collection'!$M$3:$M$222, H723)</f>
        <v>0</v>
      </c>
      <c r="G723" t="str">
        <f t="shared" si="71"/>
        <v>Exclude</v>
      </c>
      <c r="I723">
        <f>IFERROR(INDEX('Green_rooibos initial weight'!$C$5:$C$1749,MATCH(E723, 'Green_rooibos initial weight'!$A$5:$A$1749,0)),"")</f>
        <v>2.0219999999999998</v>
      </c>
      <c r="K723">
        <f t="shared" si="66"/>
        <v>2.0219999999999998</v>
      </c>
      <c r="M723">
        <f>IFERROR(INDEX('Both teabags AfterWet'!$D$1:$D$839,MATCH(E723,'Both teabags AfterWet'!$B$1:$B$839,0)),"")</f>
        <v>0.63019999999999998</v>
      </c>
      <c r="O723">
        <v>0.41220000000000001</v>
      </c>
      <c r="Q723" s="202">
        <v>7.733990147783028</v>
      </c>
      <c r="R723" s="202"/>
      <c r="S723">
        <f t="shared" si="68"/>
        <v>0.38032049261083839</v>
      </c>
      <c r="U723" s="111">
        <f t="shared" si="69"/>
        <v>0.81190875736358137</v>
      </c>
      <c r="V723" s="111">
        <f t="shared" si="70"/>
        <v>0.55200000000000005</v>
      </c>
    </row>
    <row r="724" spans="1:22">
      <c r="A724" s="1">
        <v>106</v>
      </c>
      <c r="B724" s="1"/>
      <c r="C724">
        <f>COUNTIF('WetLitterbags placem_collection'!$K$3:$K$222, E724)</f>
        <v>1</v>
      </c>
      <c r="D724" t="str">
        <f t="shared" si="67"/>
        <v>Open</v>
      </c>
      <c r="E724" s="200" t="s">
        <v>1213</v>
      </c>
      <c r="F724">
        <f>COUNTIF('WetLitterbags placem_collection'!$M$3:$M$222, H724)</f>
        <v>0</v>
      </c>
      <c r="G724" t="str">
        <f t="shared" si="71"/>
        <v>Exclude</v>
      </c>
      <c r="I724">
        <f>IFERROR(INDEX('Green_rooibos initial weight'!$C$5:$C$1749,MATCH(E724, 'Green_rooibos initial weight'!$A$5:$A$1749,0)),"")</f>
        <v>1.1910000000000001</v>
      </c>
      <c r="K724">
        <f t="shared" si="66"/>
        <v>1.1910000000000001</v>
      </c>
      <c r="M724">
        <f>IFERROR(INDEX('Both teabags AfterWet'!$D$1:$D$839,MATCH(E724,'Both teabags AfterWet'!$B$1:$B$839,0)),"")</f>
        <v>0.62</v>
      </c>
      <c r="O724" s="201">
        <v>0.39040000000000002</v>
      </c>
      <c r="P724" s="201"/>
      <c r="Q724" s="202">
        <v>13.95235780262451</v>
      </c>
      <c r="R724" s="202"/>
      <c r="S724">
        <f t="shared" si="68"/>
        <v>0.33592999513855393</v>
      </c>
      <c r="U724" s="111">
        <f t="shared" si="69"/>
        <v>0.71794290920356518</v>
      </c>
      <c r="V724" s="111">
        <f t="shared" si="70"/>
        <v>0.55200000000000005</v>
      </c>
    </row>
    <row r="725" spans="1:22">
      <c r="A725" s="1">
        <v>107</v>
      </c>
      <c r="B725" s="1"/>
      <c r="C725">
        <f>COUNTIF('WetLitterbags placem_collection'!$K$3:$K$222, E725)</f>
        <v>1</v>
      </c>
      <c r="D725" t="str">
        <f t="shared" si="67"/>
        <v>Open</v>
      </c>
      <c r="E725" s="1" t="s">
        <v>1362</v>
      </c>
      <c r="F725">
        <f>COUNTIF('WetLitterbags placem_collection'!$M$3:$M$222, H725)</f>
        <v>0</v>
      </c>
      <c r="G725" t="str">
        <f t="shared" si="71"/>
        <v>Exclude</v>
      </c>
      <c r="I725">
        <f>IFERROR(INDEX('Green_rooibos initial weight'!$C$5:$C$1749,MATCH(E725, 'Green_rooibos initial weight'!$A$5:$A$1749,0)),"")</f>
        <v>2.125</v>
      </c>
      <c r="K725">
        <f t="shared" si="66"/>
        <v>2.125</v>
      </c>
      <c r="M725">
        <f>IFERROR(INDEX('Both teabags AfterWet'!$D$1:$D$839,MATCH(E725,'Both teabags AfterWet'!$B$1:$B$839,0)),"")</f>
        <v>0.60899999999999999</v>
      </c>
      <c r="O725" s="1">
        <v>0.40689999999999998</v>
      </c>
      <c r="P725" s="1"/>
      <c r="Q725" s="202">
        <v>14.504950495050023</v>
      </c>
      <c r="R725" s="202"/>
      <c r="S725">
        <f t="shared" si="68"/>
        <v>0.34787935643564144</v>
      </c>
      <c r="U725" s="111">
        <f t="shared" si="69"/>
        <v>0.83629206755969809</v>
      </c>
      <c r="V725" s="111">
        <f t="shared" si="70"/>
        <v>0.55200000000000005</v>
      </c>
    </row>
    <row r="726" spans="1:22">
      <c r="A726" s="1">
        <v>108</v>
      </c>
      <c r="B726" s="1"/>
      <c r="C726">
        <f>COUNTIF('WetLitterbags placem_collection'!$K$3:$K$222, E726)</f>
        <v>1</v>
      </c>
      <c r="D726" t="str">
        <f t="shared" si="67"/>
        <v>Open</v>
      </c>
      <c r="E726" s="200" t="s">
        <v>1167</v>
      </c>
      <c r="F726">
        <f>COUNTIF('WetLitterbags placem_collection'!$M$3:$M$222, H726)</f>
        <v>0</v>
      </c>
      <c r="G726" t="str">
        <f t="shared" si="71"/>
        <v>Exclude</v>
      </c>
      <c r="I726">
        <f>IFERROR(INDEX('Green_rooibos initial weight'!$C$5:$C$1749,MATCH(E726, 'Green_rooibos initial weight'!$A$5:$A$1749,0)),"")</f>
        <v>2.073</v>
      </c>
      <c r="K726">
        <f t="shared" si="66"/>
        <v>2.073</v>
      </c>
      <c r="M726">
        <f>IFERROR(INDEX('Both teabags AfterWet'!$D$1:$D$839,MATCH(E726,'Both teabags AfterWet'!$B$1:$B$839,0)),"")</f>
        <v>0.67200000000000004</v>
      </c>
      <c r="O726" s="1">
        <v>0.43359999999999999</v>
      </c>
      <c r="P726" s="1"/>
      <c r="Q726" s="202">
        <v>14.878892733563953</v>
      </c>
      <c r="R726" s="202"/>
      <c r="S726">
        <f t="shared" si="68"/>
        <v>0.36908512110726666</v>
      </c>
      <c r="U726" s="111">
        <f t="shared" si="69"/>
        <v>0.82195604384598808</v>
      </c>
      <c r="V726" s="111">
        <f t="shared" si="70"/>
        <v>0.55200000000000005</v>
      </c>
    </row>
    <row r="727" spans="1:22">
      <c r="A727" s="199">
        <v>110</v>
      </c>
      <c r="B727" s="199"/>
      <c r="C727">
        <f>COUNTIF('WetLitterbags placem_collection'!$K$3:$K$222, E727)</f>
        <v>1</v>
      </c>
      <c r="D727" t="str">
        <f t="shared" si="67"/>
        <v>Open</v>
      </c>
      <c r="E727" t="s">
        <v>1308</v>
      </c>
      <c r="F727">
        <f>COUNTIF('WetLitterbags placem_collection'!$M$3:$M$222, H727)</f>
        <v>0</v>
      </c>
      <c r="G727" t="str">
        <f t="shared" si="71"/>
        <v>Exclude</v>
      </c>
      <c r="I727">
        <f>IFERROR(INDEX('Green_rooibos initial weight'!$C$5:$C$1749,MATCH(E727, 'Green_rooibos initial weight'!$A$5:$A$1749,0)),"")</f>
        <v>2.0510000000000002</v>
      </c>
      <c r="K727">
        <f t="shared" si="66"/>
        <v>2.0510000000000002</v>
      </c>
      <c r="M727">
        <f>IFERROR(INDEX('Both teabags AfterWet'!$D$1:$D$839,MATCH(E727,'Both teabags AfterWet'!$B$1:$B$839,0)),"")</f>
        <v>0.57879999999999998</v>
      </c>
      <c r="O727">
        <v>0.42480000000000001</v>
      </c>
      <c r="Q727" s="202">
        <v>13.253612356751738</v>
      </c>
      <c r="R727" s="202"/>
      <c r="S727">
        <f t="shared" si="68"/>
        <v>0.36849865470851861</v>
      </c>
      <c r="U727" s="111">
        <f t="shared" si="69"/>
        <v>0.82033220150730446</v>
      </c>
      <c r="V727" s="111">
        <f t="shared" si="70"/>
        <v>0.55200000000000005</v>
      </c>
    </row>
    <row r="728" spans="1:22">
      <c r="A728" s="1">
        <v>111</v>
      </c>
      <c r="B728" s="1"/>
      <c r="C728">
        <f>COUNTIF('WetLitterbags placem_collection'!$K$3:$K$222, E728)</f>
        <v>1</v>
      </c>
      <c r="D728" t="str">
        <f t="shared" si="67"/>
        <v>Open</v>
      </c>
      <c r="E728" s="1" t="s">
        <v>1219</v>
      </c>
      <c r="F728">
        <f>COUNTIF('WetLitterbags placem_collection'!$M$3:$M$222, H728)</f>
        <v>0</v>
      </c>
      <c r="G728" t="str">
        <f t="shared" si="71"/>
        <v>Exclude</v>
      </c>
      <c r="I728">
        <f>IFERROR(INDEX('Green_rooibos initial weight'!$C$5:$C$1749,MATCH(E728, 'Green_rooibos initial weight'!$A$5:$A$1749,0)),"")</f>
        <v>2.1190000000000002</v>
      </c>
      <c r="K728">
        <f t="shared" si="66"/>
        <v>2.1190000000000002</v>
      </c>
      <c r="M728" t="str">
        <f>IFERROR(INDEX('Both teabags AfterWet'!$D$1:$D$839,MATCH(E728,'Both teabags AfterWet'!$B$1:$B$839,0)),"")</f>
        <v/>
      </c>
      <c r="O728" s="1">
        <v>0.49049999999999999</v>
      </c>
      <c r="P728" s="1"/>
      <c r="Q728" s="202">
        <v>14.3622200584224</v>
      </c>
      <c r="R728" s="202"/>
      <c r="S728">
        <f t="shared" si="68"/>
        <v>0.42005331061343809</v>
      </c>
      <c r="U728" s="111">
        <f t="shared" si="69"/>
        <v>0.80176814034287958</v>
      </c>
      <c r="V728" s="111">
        <f t="shared" si="70"/>
        <v>0.55200000000000005</v>
      </c>
    </row>
    <row r="729" spans="1:22">
      <c r="A729">
        <v>112</v>
      </c>
      <c r="C729">
        <f>COUNTIF('WetLitterbags placem_collection'!$K$3:$K$222, E729)</f>
        <v>1</v>
      </c>
      <c r="D729" t="str">
        <f t="shared" si="67"/>
        <v>Open</v>
      </c>
      <c r="E729" t="s">
        <v>1151</v>
      </c>
      <c r="F729">
        <f>COUNTIF('WetLitterbags placem_collection'!$M$3:$M$222, H729)</f>
        <v>0</v>
      </c>
      <c r="G729" t="str">
        <f t="shared" si="71"/>
        <v>Exclude</v>
      </c>
      <c r="I729">
        <f>IFERROR(INDEX('Green_rooibos initial weight'!$C$5:$C$1749,MATCH(E729, 'Green_rooibos initial weight'!$A$5:$A$1749,0)),"")</f>
        <v>2.0129999999999999</v>
      </c>
      <c r="K729">
        <f t="shared" si="66"/>
        <v>2.0129999999999999</v>
      </c>
      <c r="M729">
        <f>IFERROR(INDEX('Both teabags AfterWet'!$D$1:$D$839,MATCH(E729,'Both teabags AfterWet'!$B$1:$B$839,0)),"")</f>
        <v>0.71899999999999997</v>
      </c>
      <c r="O729">
        <v>0.48120000000000002</v>
      </c>
      <c r="Q729" s="202">
        <v>25.775193798450474</v>
      </c>
      <c r="R729" s="202"/>
      <c r="S729">
        <f t="shared" si="68"/>
        <v>0.35716976744185636</v>
      </c>
      <c r="U729" s="111">
        <f t="shared" si="69"/>
        <v>0.82256842153906784</v>
      </c>
      <c r="V729" s="111">
        <f t="shared" si="70"/>
        <v>0.55200000000000005</v>
      </c>
    </row>
    <row r="730" spans="1:22">
      <c r="A730" s="1">
        <v>113</v>
      </c>
      <c r="B730" s="1"/>
      <c r="C730">
        <f>COUNTIF('WetLitterbags placem_collection'!$K$3:$K$222, E730)</f>
        <v>1</v>
      </c>
      <c r="D730" t="str">
        <f t="shared" si="67"/>
        <v>Open</v>
      </c>
      <c r="E730" s="1" t="s">
        <v>1326</v>
      </c>
      <c r="F730">
        <f>COUNTIF('WetLitterbags placem_collection'!$M$3:$M$222, H730)</f>
        <v>0</v>
      </c>
      <c r="G730" t="str">
        <f t="shared" si="71"/>
        <v>Exclude</v>
      </c>
      <c r="I730">
        <f>IFERROR(INDEX('Green_rooibos initial weight'!$C$5:$C$1749,MATCH(E730, 'Green_rooibos initial weight'!$A$5:$A$1749,0)),"")</f>
        <v>2.0289999999999999</v>
      </c>
      <c r="K730">
        <f t="shared" si="66"/>
        <v>2.0289999999999999</v>
      </c>
      <c r="M730">
        <f>IFERROR(INDEX('Both teabags AfterWet'!$D$1:$D$839,MATCH(E730,'Both teabags AfterWet'!$B$1:$B$839,0)),"")</f>
        <v>0.61099999999999999</v>
      </c>
      <c r="O730">
        <v>0.41270000000000001</v>
      </c>
      <c r="Q730" s="202">
        <v>15.414073719482863</v>
      </c>
      <c r="R730" s="202"/>
      <c r="S730">
        <f t="shared" si="68"/>
        <v>0.34908611775969423</v>
      </c>
      <c r="U730" s="111">
        <f t="shared" si="69"/>
        <v>0.8279516423067057</v>
      </c>
      <c r="V730" s="111">
        <f t="shared" si="70"/>
        <v>0.55200000000000005</v>
      </c>
    </row>
    <row r="731" spans="1:22">
      <c r="A731" s="1">
        <v>114</v>
      </c>
      <c r="B731" s="1"/>
      <c r="C731">
        <f>COUNTIF('WetLitterbags placem_collection'!$K$3:$K$222, E731)</f>
        <v>1</v>
      </c>
      <c r="D731" t="str">
        <f t="shared" si="67"/>
        <v>Open</v>
      </c>
      <c r="E731" s="200" t="s">
        <v>1247</v>
      </c>
      <c r="F731">
        <f>COUNTIF('WetLitterbags placem_collection'!$M$3:$M$222, H731)</f>
        <v>0</v>
      </c>
      <c r="G731" t="str">
        <f t="shared" si="71"/>
        <v>Exclude</v>
      </c>
      <c r="I731">
        <f>IFERROR(INDEX('Green_rooibos initial weight'!$C$5:$C$1749,MATCH(E731, 'Green_rooibos initial weight'!$A$5:$A$1749,0)),"")</f>
        <v>2.0590000000000002</v>
      </c>
      <c r="K731">
        <f t="shared" si="66"/>
        <v>2.0590000000000002</v>
      </c>
      <c r="M731">
        <f>IFERROR(INDEX('Both teabags AfterWet'!$D$1:$D$839,MATCH(E731,'Both teabags AfterWet'!$B$1:$B$839,0)),"")</f>
        <v>0.64300000000000002</v>
      </c>
      <c r="O731" s="201">
        <v>0.44309999999999999</v>
      </c>
      <c r="P731" s="201"/>
      <c r="Q731" s="202">
        <v>21.028971028971405</v>
      </c>
      <c r="R731" s="202"/>
      <c r="S731">
        <f t="shared" si="68"/>
        <v>0.34992062937062773</v>
      </c>
      <c r="U731" s="111">
        <f t="shared" si="69"/>
        <v>0.83005311832412443</v>
      </c>
      <c r="V731" s="111">
        <f t="shared" si="70"/>
        <v>0.55200000000000005</v>
      </c>
    </row>
    <row r="732" spans="1:22">
      <c r="A732">
        <v>115</v>
      </c>
      <c r="C732">
        <f>COUNTIF('WetLitterbags placem_collection'!$K$3:$K$222, E732)</f>
        <v>1</v>
      </c>
      <c r="D732" t="str">
        <f t="shared" si="67"/>
        <v>Open</v>
      </c>
      <c r="E732" t="s">
        <v>1357</v>
      </c>
      <c r="F732">
        <f>COUNTIF('WetLitterbags placem_collection'!$M$3:$M$222, H732)</f>
        <v>0</v>
      </c>
      <c r="G732" t="str">
        <f t="shared" si="71"/>
        <v>Exclude</v>
      </c>
      <c r="I732">
        <f>IFERROR(INDEX('Green_rooibos initial weight'!$C$5:$C$1749,MATCH(E732, 'Green_rooibos initial weight'!$A$5:$A$1749,0)),"")</f>
        <v>2.0710000000000002</v>
      </c>
      <c r="K732">
        <f t="shared" si="66"/>
        <v>2.0710000000000002</v>
      </c>
      <c r="M732">
        <f>IFERROR(INDEX('Both teabags AfterWet'!$D$1:$D$839,MATCH(E732,'Both teabags AfterWet'!$B$1:$B$839,0)),"")</f>
        <v>0.63400000000000001</v>
      </c>
      <c r="O732">
        <v>0.4234</v>
      </c>
      <c r="Q732" s="202">
        <v>16.568993074054781</v>
      </c>
      <c r="R732" s="202"/>
      <c r="S732">
        <f t="shared" si="68"/>
        <v>0.35324688332445209</v>
      </c>
      <c r="U732" s="111">
        <f t="shared" si="69"/>
        <v>0.82943173185685559</v>
      </c>
      <c r="V732" s="111">
        <f t="shared" si="70"/>
        <v>0.55200000000000005</v>
      </c>
    </row>
    <row r="733" spans="1:22">
      <c r="A733" s="1">
        <v>116</v>
      </c>
      <c r="B733" s="1"/>
      <c r="C733">
        <f>COUNTIF('WetLitterbags placem_collection'!$K$3:$K$222, E733)</f>
        <v>1</v>
      </c>
      <c r="D733" t="str">
        <f t="shared" si="67"/>
        <v>Open</v>
      </c>
      <c r="E733" s="200" t="s">
        <v>1153</v>
      </c>
      <c r="F733">
        <f>COUNTIF('WetLitterbags placem_collection'!$M$3:$M$222, H733)</f>
        <v>0</v>
      </c>
      <c r="G733" t="str">
        <f t="shared" si="71"/>
        <v>Exclude</v>
      </c>
      <c r="I733">
        <f>IFERROR(INDEX('Green_rooibos initial weight'!$C$5:$C$1749,MATCH(E733, 'Green_rooibos initial weight'!$A$5:$A$1749,0)),"")</f>
        <v>2.0299999999999998</v>
      </c>
      <c r="K733">
        <f t="shared" si="66"/>
        <v>2.0299999999999998</v>
      </c>
      <c r="M733">
        <f>IFERROR(INDEX('Both teabags AfterWet'!$D$1:$D$839,MATCH(E733,'Both teabags AfterWet'!$B$1:$B$839,0)),"")</f>
        <v>0.67869999999999997</v>
      </c>
      <c r="O733" s="201">
        <v>0.4783</v>
      </c>
      <c r="P733" s="201"/>
      <c r="Q733" s="202">
        <v>16.164658634537794</v>
      </c>
      <c r="R733" s="202"/>
      <c r="S733">
        <f t="shared" si="68"/>
        <v>0.40098443775100573</v>
      </c>
      <c r="U733" s="111">
        <f t="shared" si="69"/>
        <v>0.80247072031970157</v>
      </c>
      <c r="V733" s="111">
        <f t="shared" si="70"/>
        <v>0.55200000000000005</v>
      </c>
    </row>
    <row r="734" spans="1:22">
      <c r="A734" s="1">
        <v>117</v>
      </c>
      <c r="B734" s="1"/>
      <c r="C734">
        <f>COUNTIF('WetLitterbags placem_collection'!$K$3:$K$222, E734)</f>
        <v>1</v>
      </c>
      <c r="D734" t="str">
        <f t="shared" si="67"/>
        <v>Open</v>
      </c>
      <c r="E734" s="201" t="s">
        <v>1261</v>
      </c>
      <c r="F734">
        <f>COUNTIF('WetLitterbags placem_collection'!$M$3:$M$222, H734)</f>
        <v>0</v>
      </c>
      <c r="G734" t="str">
        <f t="shared" si="71"/>
        <v>Exclude</v>
      </c>
      <c r="I734">
        <f>IFERROR(INDEX('Green_rooibos initial weight'!$C$5:$C$1749,MATCH(E734, 'Green_rooibos initial weight'!$A$5:$A$1749,0)),"")</f>
        <v>2.109</v>
      </c>
      <c r="K734">
        <f t="shared" si="66"/>
        <v>2.109</v>
      </c>
      <c r="M734">
        <f>IFERROR(INDEX('Both teabags AfterWet'!$D$1:$D$839,MATCH(E734,'Both teabags AfterWet'!$B$1:$B$839,0)),"")</f>
        <v>0.79800000000000004</v>
      </c>
      <c r="O734" s="1">
        <v>0.67699999999999994</v>
      </c>
      <c r="P734" s="1"/>
      <c r="Q734" s="202">
        <v>28.215353938185377</v>
      </c>
      <c r="R734" s="202"/>
      <c r="S734">
        <f t="shared" si="68"/>
        <v>0.48598205383848492</v>
      </c>
      <c r="U734" s="111">
        <f t="shared" si="69"/>
        <v>0.76956754203959932</v>
      </c>
      <c r="V734" s="111">
        <f t="shared" si="70"/>
        <v>0.55200000000000005</v>
      </c>
    </row>
    <row r="735" spans="1:22">
      <c r="A735" s="1">
        <v>118</v>
      </c>
      <c r="B735" s="1"/>
      <c r="C735">
        <f>COUNTIF('WetLitterbags placem_collection'!$K$3:$K$222, E735)</f>
        <v>1</v>
      </c>
      <c r="D735" t="str">
        <f t="shared" si="67"/>
        <v>Open</v>
      </c>
      <c r="E735" s="200" t="s">
        <v>1369</v>
      </c>
      <c r="F735">
        <f>COUNTIF('WetLitterbags placem_collection'!$M$3:$M$222, H735)</f>
        <v>0</v>
      </c>
      <c r="G735" t="str">
        <f t="shared" si="71"/>
        <v>Exclude</v>
      </c>
      <c r="I735">
        <f>IFERROR(INDEX('Green_rooibos initial weight'!$C$5:$C$1749,MATCH(E735, 'Green_rooibos initial weight'!$A$5:$A$1749,0)),"")</f>
        <v>2.0790000000000002</v>
      </c>
      <c r="K735">
        <f t="shared" si="66"/>
        <v>2.0790000000000002</v>
      </c>
      <c r="M735">
        <f>IFERROR(INDEX('Both teabags AfterWet'!$D$1:$D$839,MATCH(E735,'Both teabags AfterWet'!$B$1:$B$839,0)),"")</f>
        <v>0.56799999999999995</v>
      </c>
      <c r="O735" s="201">
        <v>0.379</v>
      </c>
      <c r="P735" s="201"/>
      <c r="Q735" s="202">
        <v>15.039447731755478</v>
      </c>
      <c r="R735" s="202"/>
      <c r="S735">
        <f t="shared" si="68"/>
        <v>0.32200049309664674</v>
      </c>
      <c r="U735" s="111">
        <f t="shared" si="69"/>
        <v>0.84511760793812085</v>
      </c>
      <c r="V735" s="111">
        <f t="shared" si="70"/>
        <v>0.55200000000000005</v>
      </c>
    </row>
    <row r="736" spans="1:22">
      <c r="A736" s="1">
        <v>119</v>
      </c>
      <c r="B736" s="1"/>
      <c r="C736">
        <f>COUNTIF('WetLitterbags placem_collection'!$K$3:$K$222, E736)</f>
        <v>1</v>
      </c>
      <c r="D736" t="str">
        <f t="shared" si="67"/>
        <v>Open</v>
      </c>
      <c r="E736" s="1" t="s">
        <v>1393</v>
      </c>
      <c r="F736">
        <f>COUNTIF('WetLitterbags placem_collection'!$M$3:$M$222, H736)</f>
        <v>0</v>
      </c>
      <c r="G736" t="str">
        <f t="shared" si="71"/>
        <v>Exclude</v>
      </c>
      <c r="I736">
        <f>IFERROR(INDEX('Green_rooibos initial weight'!$C$5:$C$1749,MATCH(E736, 'Green_rooibos initial weight'!$A$5:$A$1749,0)),"")</f>
        <v>1.9910000000000001</v>
      </c>
      <c r="K736">
        <f t="shared" si="66"/>
        <v>1.9910000000000001</v>
      </c>
      <c r="M736">
        <f>IFERROR(INDEX('Both teabags AfterWet'!$D$1:$D$839,MATCH(E736,'Both teabags AfterWet'!$B$1:$B$839,0)),"")</f>
        <v>0.70099999999999996</v>
      </c>
      <c r="O736" s="1">
        <v>0.46510000000000001</v>
      </c>
      <c r="P736" s="1"/>
      <c r="Q736" s="202">
        <v>15.711556829035821</v>
      </c>
      <c r="R736" s="202"/>
      <c r="S736">
        <f t="shared" si="68"/>
        <v>0.39202554918815441</v>
      </c>
      <c r="U736" s="111">
        <f t="shared" si="69"/>
        <v>0.80310118071915904</v>
      </c>
      <c r="V736" s="111">
        <f t="shared" si="70"/>
        <v>0.55200000000000005</v>
      </c>
    </row>
    <row r="737" spans="1:22">
      <c r="A737" s="1">
        <v>120</v>
      </c>
      <c r="B737" s="1"/>
      <c r="C737">
        <f>COUNTIF('WetLitterbags placem_collection'!$K$3:$K$222, E737)</f>
        <v>1</v>
      </c>
      <c r="D737" t="str">
        <f t="shared" si="67"/>
        <v>Open</v>
      </c>
      <c r="E737" s="200" t="s">
        <v>1292</v>
      </c>
      <c r="F737">
        <f>COUNTIF('WetLitterbags placem_collection'!$M$3:$M$222, H737)</f>
        <v>0</v>
      </c>
      <c r="G737" t="str">
        <f t="shared" si="71"/>
        <v>Exclude</v>
      </c>
      <c r="I737">
        <f>IFERROR(INDEX('Green_rooibos initial weight'!$C$5:$C$1749,MATCH(E737, 'Green_rooibos initial weight'!$A$5:$A$1749,0)),"")</f>
        <v>2.0310000000000001</v>
      </c>
      <c r="K737">
        <f t="shared" si="66"/>
        <v>2.0310000000000001</v>
      </c>
      <c r="M737">
        <f>IFERROR(INDEX('Both teabags AfterWet'!$D$1:$D$839,MATCH(E737,'Both teabags AfterWet'!$B$1:$B$839,0)),"")</f>
        <v>0.67110000000000003</v>
      </c>
      <c r="O737" s="1">
        <v>0.44650000000000001</v>
      </c>
      <c r="P737" s="1"/>
      <c r="Q737" s="202">
        <v>20.466444550213541</v>
      </c>
      <c r="R737" s="202"/>
      <c r="S737">
        <f t="shared" si="68"/>
        <v>0.35511732508329652</v>
      </c>
      <c r="U737" s="111">
        <f t="shared" si="69"/>
        <v>0.82515148937306915</v>
      </c>
      <c r="V737" s="111">
        <f t="shared" si="70"/>
        <v>0.55200000000000005</v>
      </c>
    </row>
    <row r="738" spans="1:22">
      <c r="A738" s="1">
        <v>121</v>
      </c>
      <c r="B738" s="1"/>
      <c r="C738">
        <f>COUNTIF('WetLitterbags placem_collection'!$K$3:$K$222, E738)</f>
        <v>1</v>
      </c>
      <c r="D738" t="str">
        <f t="shared" si="67"/>
        <v>Open</v>
      </c>
      <c r="E738" s="1" t="s">
        <v>1384</v>
      </c>
      <c r="F738">
        <f>COUNTIF('WetLitterbags placem_collection'!$M$3:$M$222, H738)</f>
        <v>0</v>
      </c>
      <c r="G738" t="str">
        <f t="shared" si="71"/>
        <v>Exclude</v>
      </c>
      <c r="I738">
        <f>IFERROR(INDEX('Green_rooibos initial weight'!$C$5:$C$1749,MATCH(E738, 'Green_rooibos initial weight'!$A$5:$A$1749,0)),"")</f>
        <v>2.0819999999999999</v>
      </c>
      <c r="K738">
        <f t="shared" si="66"/>
        <v>2.0819999999999999</v>
      </c>
      <c r="M738">
        <f>IFERROR(INDEX('Both teabags AfterWet'!$D$1:$D$839,MATCH(E738,'Both teabags AfterWet'!$B$1:$B$839,0)),"")</f>
        <v>0.63500000000000001</v>
      </c>
      <c r="O738" s="1">
        <v>0.438</v>
      </c>
      <c r="P738" s="1"/>
      <c r="Q738" s="202">
        <v>11.971153846154037</v>
      </c>
      <c r="R738" s="202"/>
      <c r="S738">
        <f t="shared" si="68"/>
        <v>0.38556634615384533</v>
      </c>
      <c r="U738" s="111">
        <f t="shared" si="69"/>
        <v>0.81480963201064105</v>
      </c>
      <c r="V738" s="111">
        <f t="shared" si="70"/>
        <v>0.55200000000000005</v>
      </c>
    </row>
    <row r="739" spans="1:22">
      <c r="A739" s="1">
        <v>122</v>
      </c>
      <c r="B739" s="1"/>
      <c r="C739">
        <f>COUNTIF('WetLitterbags placem_collection'!$K$3:$K$222, E739)</f>
        <v>1</v>
      </c>
      <c r="D739" t="str">
        <f t="shared" si="67"/>
        <v>Open</v>
      </c>
      <c r="E739" s="200" t="s">
        <v>1190</v>
      </c>
      <c r="F739">
        <f>COUNTIF('WetLitterbags placem_collection'!$M$3:$M$222, H739)</f>
        <v>0</v>
      </c>
      <c r="G739" t="str">
        <f t="shared" si="71"/>
        <v>Exclude</v>
      </c>
      <c r="I739">
        <f>IFERROR(INDEX('Green_rooibos initial weight'!$C$5:$C$1749,MATCH(E739, 'Green_rooibos initial weight'!$A$5:$A$1749,0)),"")</f>
        <v>1.9570000000000001</v>
      </c>
      <c r="K739">
        <f t="shared" si="66"/>
        <v>1.9570000000000001</v>
      </c>
      <c r="M739">
        <f>IFERROR(INDEX('Both teabags AfterWet'!$D$1:$D$839,MATCH(E739,'Both teabags AfterWet'!$B$1:$B$839,0)),"")</f>
        <v>0.76800000000000002</v>
      </c>
      <c r="O739" s="1">
        <v>0.55149999999999999</v>
      </c>
      <c r="P739" s="1"/>
      <c r="Q739" s="202">
        <v>32.606541129831015</v>
      </c>
      <c r="R739" s="202"/>
      <c r="S739">
        <f t="shared" si="68"/>
        <v>0.37167492566898197</v>
      </c>
      <c r="U739" s="111">
        <f t="shared" si="69"/>
        <v>0.81007924084364746</v>
      </c>
      <c r="V739" s="111">
        <f t="shared" si="70"/>
        <v>0.55200000000000005</v>
      </c>
    </row>
    <row r="740" spans="1:22">
      <c r="A740" s="1">
        <v>123</v>
      </c>
      <c r="B740" s="1"/>
      <c r="C740">
        <f>COUNTIF('WetLitterbags placem_collection'!$K$3:$K$222, E740)</f>
        <v>1</v>
      </c>
      <c r="D740" t="str">
        <f t="shared" si="67"/>
        <v>Open</v>
      </c>
      <c r="E740" s="1" t="s">
        <v>1356</v>
      </c>
      <c r="F740">
        <f>COUNTIF('WetLitterbags placem_collection'!$M$3:$M$222, H740)</f>
        <v>0</v>
      </c>
      <c r="G740" t="str">
        <f t="shared" si="71"/>
        <v>Exclude</v>
      </c>
      <c r="I740">
        <f>IFERROR(INDEX('Green_rooibos initial weight'!$C$5:$C$1749,MATCH(E740, 'Green_rooibos initial weight'!$A$5:$A$1749,0)),"")</f>
        <v>1.992</v>
      </c>
      <c r="K740">
        <f t="shared" si="66"/>
        <v>1.992</v>
      </c>
      <c r="M740">
        <f>IFERROR(INDEX('Both teabags AfterWet'!$D$1:$D$839,MATCH(E740,'Both teabags AfterWet'!$B$1:$B$839,0)),"")</f>
        <v>0.622</v>
      </c>
      <c r="O740" s="1">
        <v>0.40899999999999997</v>
      </c>
      <c r="P740" s="1"/>
      <c r="Q740" s="202">
        <v>15.574174470182131</v>
      </c>
      <c r="R740" s="202"/>
      <c r="S740">
        <f t="shared" si="68"/>
        <v>0.34530162641695505</v>
      </c>
      <c r="U740" s="111">
        <f t="shared" si="69"/>
        <v>0.82665581003164901</v>
      </c>
      <c r="V740" s="111">
        <f t="shared" si="70"/>
        <v>0.55200000000000005</v>
      </c>
    </row>
    <row r="741" spans="1:22">
      <c r="A741" s="1">
        <v>124</v>
      </c>
      <c r="B741" s="1"/>
      <c r="C741">
        <f>COUNTIF('WetLitterbags placem_collection'!$K$3:$K$222, E741)</f>
        <v>1</v>
      </c>
      <c r="D741" t="str">
        <f t="shared" si="67"/>
        <v>Open</v>
      </c>
      <c r="E741" s="200" t="s">
        <v>1183</v>
      </c>
      <c r="F741">
        <f>COUNTIF('WetLitterbags placem_collection'!$M$3:$M$222, H741)</f>
        <v>0</v>
      </c>
      <c r="G741" t="str">
        <f t="shared" si="71"/>
        <v>Exclude</v>
      </c>
      <c r="I741">
        <f>IFERROR(INDEX('Green_rooibos initial weight'!$C$5:$C$1749,MATCH(E741, 'Green_rooibos initial weight'!$A$5:$A$1749,0)),"")</f>
        <v>1.907</v>
      </c>
      <c r="K741">
        <f t="shared" si="66"/>
        <v>1.907</v>
      </c>
      <c r="M741" t="str">
        <f>IFERROR(INDEX('Both teabags AfterWet'!$D$1:$D$839,MATCH(E741,'Both teabags AfterWet'!$B$1:$B$839,0)),"")</f>
        <v/>
      </c>
      <c r="O741" s="1">
        <v>0.56330000000000002</v>
      </c>
      <c r="P741" s="1"/>
      <c r="Q741" s="202">
        <v>31.594202898550535</v>
      </c>
      <c r="R741" s="202"/>
      <c r="S741">
        <f t="shared" si="68"/>
        <v>0.38532985507246487</v>
      </c>
      <c r="U741" s="111">
        <f t="shared" si="69"/>
        <v>0.79793924747117728</v>
      </c>
      <c r="V741" s="111">
        <f t="shared" si="70"/>
        <v>0.55200000000000005</v>
      </c>
    </row>
    <row r="742" spans="1:22">
      <c r="A742" s="1">
        <v>125</v>
      </c>
      <c r="B742" s="1"/>
      <c r="C742">
        <f>COUNTIF('WetLitterbags placem_collection'!$K$3:$K$222, E742)</f>
        <v>1</v>
      </c>
      <c r="D742" t="str">
        <f t="shared" si="67"/>
        <v>Open</v>
      </c>
      <c r="E742" s="1" t="s">
        <v>1257</v>
      </c>
      <c r="F742">
        <f>COUNTIF('WetLitterbags placem_collection'!$M$3:$M$222, H742)</f>
        <v>0</v>
      </c>
      <c r="G742" t="str">
        <f t="shared" si="71"/>
        <v>Exclude</v>
      </c>
      <c r="I742">
        <f>IFERROR(INDEX('Green_rooibos initial weight'!$C$5:$C$1749,MATCH(E742, 'Green_rooibos initial weight'!$A$5:$A$1749,0)),"")</f>
        <v>2.0459999999999998</v>
      </c>
      <c r="K742">
        <f t="shared" si="66"/>
        <v>2.0459999999999998</v>
      </c>
      <c r="M742">
        <f>IFERROR(INDEX('Both teabags AfterWet'!$D$1:$D$839,MATCH(E742,'Both teabags AfterWet'!$B$1:$B$839,0)),"")</f>
        <v>0.77200000000000002</v>
      </c>
      <c r="O742" s="1">
        <v>0.58720000000000006</v>
      </c>
      <c r="P742" s="1"/>
      <c r="Q742" s="202">
        <v>27.918529557873711</v>
      </c>
      <c r="R742" s="202"/>
      <c r="S742">
        <f t="shared" si="68"/>
        <v>0.42326239443616565</v>
      </c>
      <c r="U742" s="111">
        <f t="shared" si="69"/>
        <v>0.79312688443980173</v>
      </c>
      <c r="V742" s="111">
        <f t="shared" si="70"/>
        <v>0.55200000000000005</v>
      </c>
    </row>
    <row r="743" spans="1:22">
      <c r="A743">
        <v>126</v>
      </c>
      <c r="C743">
        <f>COUNTIF('WetLitterbags placem_collection'!$K$3:$K$222, E743)</f>
        <v>1</v>
      </c>
      <c r="D743" t="str">
        <f t="shared" si="67"/>
        <v>Open</v>
      </c>
      <c r="E743" t="s">
        <v>1301</v>
      </c>
      <c r="F743">
        <f>COUNTIF('WetLitterbags placem_collection'!$M$3:$M$222, H743)</f>
        <v>0</v>
      </c>
      <c r="G743" t="str">
        <f t="shared" si="71"/>
        <v>Exclude</v>
      </c>
      <c r="I743">
        <f>IFERROR(INDEX('Green_rooibos initial weight'!$C$5:$C$1749,MATCH(E743, 'Green_rooibos initial weight'!$A$5:$A$1749,0)),"")</f>
        <v>2.0179999999999998</v>
      </c>
      <c r="K743">
        <f t="shared" si="66"/>
        <v>2.0179999999999998</v>
      </c>
      <c r="M743">
        <f>IFERROR(INDEX('Both teabags AfterWet'!$D$1:$D$839,MATCH(E743,'Both teabags AfterWet'!$B$1:$B$839,0)),"")</f>
        <v>0.67800000000000005</v>
      </c>
      <c r="O743">
        <v>0.46610000000000001</v>
      </c>
      <c r="Q743" s="202">
        <v>14.484818317570399</v>
      </c>
      <c r="R743" s="202"/>
      <c r="S743">
        <f t="shared" si="68"/>
        <v>0.39858626182180434</v>
      </c>
      <c r="U743" s="111">
        <f t="shared" si="69"/>
        <v>0.80248450851248543</v>
      </c>
      <c r="V743" s="111">
        <f t="shared" si="70"/>
        <v>0.55200000000000005</v>
      </c>
    </row>
    <row r="744" spans="1:22">
      <c r="A744" s="1">
        <v>127</v>
      </c>
      <c r="B744" s="1"/>
      <c r="C744">
        <f>COUNTIF('WetLitterbags placem_collection'!$K$3:$K$222, E744)</f>
        <v>1</v>
      </c>
      <c r="D744" t="str">
        <f t="shared" si="67"/>
        <v>Open</v>
      </c>
      <c r="E744" s="1" t="s">
        <v>1152</v>
      </c>
      <c r="F744">
        <f>COUNTIF('WetLitterbags placem_collection'!$M$3:$M$222, H744)</f>
        <v>0</v>
      </c>
      <c r="G744" t="str">
        <f t="shared" si="71"/>
        <v>Exclude</v>
      </c>
      <c r="I744">
        <f>IFERROR(INDEX('Green_rooibos initial weight'!$C$5:$C$1749,MATCH(E744, 'Green_rooibos initial weight'!$A$5:$A$1749,0)),"")</f>
        <v>1.893</v>
      </c>
      <c r="K744">
        <f t="shared" si="66"/>
        <v>1.893</v>
      </c>
      <c r="M744">
        <f>IFERROR(INDEX('Both teabags AfterWet'!$D$1:$D$839,MATCH(E744,'Both teabags AfterWet'!$B$1:$B$839,0)),"")</f>
        <v>0.59099999999999997</v>
      </c>
      <c r="O744" s="201">
        <v>0.39700000000000002</v>
      </c>
      <c r="P744" s="201"/>
      <c r="Q744" s="202">
        <v>18.25037707390678</v>
      </c>
      <c r="R744" s="202"/>
      <c r="S744">
        <f t="shared" si="68"/>
        <v>0.32454600301659009</v>
      </c>
      <c r="U744" s="111">
        <f t="shared" si="69"/>
        <v>0.82855467352530898</v>
      </c>
      <c r="V744" s="111">
        <f t="shared" si="70"/>
        <v>0.55200000000000005</v>
      </c>
    </row>
    <row r="745" spans="1:22">
      <c r="A745">
        <v>128</v>
      </c>
      <c r="C745">
        <f>COUNTIF('WetLitterbags placem_collection'!$K$3:$K$222, E745)</f>
        <v>1</v>
      </c>
      <c r="D745" t="str">
        <f t="shared" si="67"/>
        <v>Open</v>
      </c>
      <c r="E745" t="s">
        <v>1216</v>
      </c>
      <c r="F745">
        <f>COUNTIF('WetLitterbags placem_collection'!$M$3:$M$222, H745)</f>
        <v>0</v>
      </c>
      <c r="G745" t="str">
        <f t="shared" si="71"/>
        <v>Exclude</v>
      </c>
      <c r="I745">
        <f>IFERROR(INDEX('Green_rooibos initial weight'!$C$5:$C$1749,MATCH(E745, 'Green_rooibos initial weight'!$A$5:$A$1749,0)),"")</f>
        <v>1.956</v>
      </c>
      <c r="K745">
        <f t="shared" si="66"/>
        <v>1.956</v>
      </c>
      <c r="M745">
        <f>IFERROR(INDEX('Both teabags AfterWet'!$D$1:$D$839,MATCH(E745,'Both teabags AfterWet'!$B$1:$B$839,0)),"")</f>
        <v>0.54500000000000004</v>
      </c>
      <c r="O745">
        <v>0.35189999999999999</v>
      </c>
      <c r="Q745" s="202">
        <v>12.928123492523619</v>
      </c>
      <c r="R745" s="202"/>
      <c r="S745">
        <f t="shared" si="68"/>
        <v>0.30640593342980937</v>
      </c>
      <c r="U745" s="111">
        <f t="shared" si="69"/>
        <v>0.84335074978026103</v>
      </c>
      <c r="V745" s="111">
        <f t="shared" si="70"/>
        <v>0.55200000000000005</v>
      </c>
    </row>
    <row r="746" spans="1:22">
      <c r="A746" s="1">
        <v>129</v>
      </c>
      <c r="B746" s="1"/>
      <c r="C746">
        <f>COUNTIF('WetLitterbags placem_collection'!$K$3:$K$222, E746)</f>
        <v>1</v>
      </c>
      <c r="D746" t="str">
        <f t="shared" si="67"/>
        <v>Open</v>
      </c>
      <c r="E746" s="1" t="s">
        <v>1231</v>
      </c>
      <c r="F746">
        <f>COUNTIF('WetLitterbags placem_collection'!$M$3:$M$222, H746)</f>
        <v>0</v>
      </c>
      <c r="G746" t="str">
        <f t="shared" si="71"/>
        <v>Exclude</v>
      </c>
      <c r="I746">
        <f>IFERROR(INDEX('Green_rooibos initial weight'!$C$5:$C$1749,MATCH(E746, 'Green_rooibos initial weight'!$A$5:$A$1749,0)),"")</f>
        <v>1.9770000000000001</v>
      </c>
      <c r="K746">
        <f t="shared" si="66"/>
        <v>1.9770000000000001</v>
      </c>
      <c r="M746">
        <f>IFERROR(INDEX('Both teabags AfterWet'!$D$1:$D$839,MATCH(E746,'Both teabags AfterWet'!$B$1:$B$839,0)),"")</f>
        <v>0.59719999999999995</v>
      </c>
      <c r="O746" s="1">
        <v>0.39679999999999999</v>
      </c>
      <c r="P746" s="1"/>
      <c r="Q746" s="202">
        <v>16.047548291233621</v>
      </c>
      <c r="R746" s="202"/>
      <c r="S746">
        <f t="shared" si="68"/>
        <v>0.333123328380385</v>
      </c>
      <c r="U746" s="111">
        <f t="shared" si="69"/>
        <v>0.83150059262499498</v>
      </c>
      <c r="V746" s="111">
        <f t="shared" si="70"/>
        <v>0.55200000000000005</v>
      </c>
    </row>
    <row r="747" spans="1:22">
      <c r="A747" s="1">
        <v>130</v>
      </c>
      <c r="B747" s="1"/>
      <c r="C747">
        <f>COUNTIF('WetLitterbags placem_collection'!$K$3:$K$222, E747)</f>
        <v>1</v>
      </c>
      <c r="D747" t="str">
        <f t="shared" si="67"/>
        <v>Open</v>
      </c>
      <c r="E747" s="200" t="s">
        <v>1220</v>
      </c>
      <c r="F747">
        <f>COUNTIF('WetLitterbags placem_collection'!$M$3:$M$222, H747)</f>
        <v>0</v>
      </c>
      <c r="G747" t="str">
        <f t="shared" si="71"/>
        <v>Exclude</v>
      </c>
      <c r="I747">
        <f>IFERROR(INDEX('Green_rooibos initial weight'!$C$5:$C$1749,MATCH(E747, 'Green_rooibos initial weight'!$A$5:$A$1749,0)),"")</f>
        <v>1.8939999999999999</v>
      </c>
      <c r="K747">
        <f t="shared" si="66"/>
        <v>1.8939999999999999</v>
      </c>
      <c r="M747">
        <f>IFERROR(INDEX('Both teabags AfterWet'!$D$1:$D$839,MATCH(E747,'Both teabags AfterWet'!$B$1:$B$839,0)),"")</f>
        <v>0.54</v>
      </c>
      <c r="O747" s="201">
        <v>0.35759999999999997</v>
      </c>
      <c r="P747" s="201"/>
      <c r="Q747" s="202">
        <v>12.680978532201229</v>
      </c>
      <c r="R747" s="202"/>
      <c r="S747">
        <f t="shared" si="68"/>
        <v>0.31225282076884836</v>
      </c>
      <c r="U747" s="111">
        <f t="shared" si="69"/>
        <v>0.83513578628888685</v>
      </c>
      <c r="V747" s="111">
        <f t="shared" si="70"/>
        <v>0.55200000000000005</v>
      </c>
    </row>
    <row r="748" spans="1:22">
      <c r="A748">
        <v>131</v>
      </c>
      <c r="C748">
        <f>COUNTIF('WetLitterbags placem_collection'!$K$3:$K$222, E748)</f>
        <v>1</v>
      </c>
      <c r="D748" t="str">
        <f t="shared" si="67"/>
        <v>Open</v>
      </c>
      <c r="E748" t="s">
        <v>1304</v>
      </c>
      <c r="F748">
        <f>COUNTIF('WetLitterbags placem_collection'!$M$3:$M$222, H748)</f>
        <v>0</v>
      </c>
      <c r="G748" t="str">
        <f t="shared" si="71"/>
        <v>Exclude</v>
      </c>
      <c r="I748">
        <f>IFERROR(INDEX('Green_rooibos initial weight'!$C$5:$C$1749,MATCH(E748, 'Green_rooibos initial weight'!$A$5:$A$1749,0)),"")</f>
        <v>2.198</v>
      </c>
      <c r="K748">
        <f t="shared" si="66"/>
        <v>2.198</v>
      </c>
      <c r="M748">
        <f>IFERROR(INDEX('Both teabags AfterWet'!$D$1:$D$839,MATCH(E748,'Both teabags AfterWet'!$B$1:$B$839,0)),"")</f>
        <v>0.6613</v>
      </c>
      <c r="O748">
        <v>0.43230000000000002</v>
      </c>
      <c r="Q748" s="202">
        <v>16.72456575682352</v>
      </c>
      <c r="R748" s="202"/>
      <c r="S748">
        <f t="shared" si="68"/>
        <v>0.35999970223325195</v>
      </c>
      <c r="U748" s="111">
        <f t="shared" si="69"/>
        <v>0.83621487614501733</v>
      </c>
      <c r="V748" s="111">
        <f t="shared" si="70"/>
        <v>0.55200000000000005</v>
      </c>
    </row>
    <row r="749" spans="1:22">
      <c r="A749" s="1">
        <v>132</v>
      </c>
      <c r="B749" s="1"/>
      <c r="C749">
        <f>COUNTIF('WetLitterbags placem_collection'!$K$3:$K$222, E749)</f>
        <v>1</v>
      </c>
      <c r="D749" t="str">
        <f t="shared" si="67"/>
        <v>Open</v>
      </c>
      <c r="E749" s="200" t="s">
        <v>1325</v>
      </c>
      <c r="F749">
        <f>COUNTIF('WetLitterbags placem_collection'!$M$3:$M$222, H749)</f>
        <v>0</v>
      </c>
      <c r="G749" t="str">
        <f t="shared" si="71"/>
        <v>Exclude</v>
      </c>
      <c r="I749">
        <f>IFERROR(INDEX('Green_rooibos initial weight'!$C$5:$C$1749,MATCH(E749, 'Green_rooibos initial weight'!$A$5:$A$1749,0)),"")</f>
        <v>2.0270000000000001</v>
      </c>
      <c r="K749">
        <f t="shared" si="66"/>
        <v>2.0270000000000001</v>
      </c>
      <c r="M749">
        <f>IFERROR(INDEX('Both teabags AfterWet'!$D$1:$D$839,MATCH(E749,'Both teabags AfterWet'!$B$1:$B$839,0)),"")</f>
        <v>0.56820000000000004</v>
      </c>
      <c r="O749" s="1">
        <v>0.39979999999999999</v>
      </c>
      <c r="P749" s="1"/>
      <c r="Q749" s="202">
        <v>14.355948869222813</v>
      </c>
      <c r="R749" s="202"/>
      <c r="S749">
        <f t="shared" si="68"/>
        <v>0.34240491642084719</v>
      </c>
      <c r="U749" s="111">
        <f t="shared" si="69"/>
        <v>0.83107798893890128</v>
      </c>
      <c r="V749" s="111">
        <f t="shared" si="70"/>
        <v>0.55200000000000005</v>
      </c>
    </row>
    <row r="750" spans="1:22">
      <c r="A750">
        <v>133</v>
      </c>
      <c r="C750">
        <f>COUNTIF('WetLitterbags placem_collection'!$K$3:$K$222, E750)</f>
        <v>1</v>
      </c>
      <c r="D750" t="str">
        <f t="shared" si="67"/>
        <v>Open</v>
      </c>
      <c r="E750" t="s">
        <v>1204</v>
      </c>
      <c r="F750">
        <f>COUNTIF('WetLitterbags placem_collection'!$M$3:$M$222, H750)</f>
        <v>0</v>
      </c>
      <c r="G750" t="str">
        <f t="shared" si="71"/>
        <v>Exclude</v>
      </c>
      <c r="I750">
        <f>IFERROR(INDEX('Green_rooibos initial weight'!$C$5:$C$1749,MATCH(E750, 'Green_rooibos initial weight'!$A$5:$A$1749,0)),"")</f>
        <v>2.0350000000000001</v>
      </c>
      <c r="K750">
        <f t="shared" si="66"/>
        <v>2.0350000000000001</v>
      </c>
      <c r="M750">
        <f>IFERROR(INDEX('Both teabags AfterWet'!$D$1:$D$839,MATCH(E750,'Both teabags AfterWet'!$B$1:$B$839,0)),"")</f>
        <v>0.59309999999999996</v>
      </c>
      <c r="O750">
        <v>0.38790000000000002</v>
      </c>
      <c r="Q750" s="202">
        <v>11.326378539493467</v>
      </c>
      <c r="R750" s="202"/>
      <c r="S750">
        <f t="shared" si="68"/>
        <v>0.34396497764530487</v>
      </c>
      <c r="U750" s="111">
        <f t="shared" si="69"/>
        <v>0.8309754409605381</v>
      </c>
      <c r="V750" s="111">
        <f t="shared" si="70"/>
        <v>0.55200000000000005</v>
      </c>
    </row>
    <row r="751" spans="1:22">
      <c r="A751" s="1">
        <v>134</v>
      </c>
      <c r="B751" s="1"/>
      <c r="C751">
        <f>COUNTIF('WetLitterbags placem_collection'!$K$3:$K$222, E751)</f>
        <v>1</v>
      </c>
      <c r="D751" t="str">
        <f t="shared" si="67"/>
        <v>Open</v>
      </c>
      <c r="E751" s="200" t="s">
        <v>1294</v>
      </c>
      <c r="F751">
        <f>COUNTIF('WetLitterbags placem_collection'!$M$3:$M$222, H751)</f>
        <v>0</v>
      </c>
      <c r="G751" t="str">
        <f t="shared" si="71"/>
        <v>Exclude</v>
      </c>
      <c r="I751">
        <f>IFERROR(INDEX('Green_rooibos initial weight'!$C$5:$C$1749,MATCH(E751, 'Green_rooibos initial weight'!$A$5:$A$1749,0)),"")</f>
        <v>2.1459999999999999</v>
      </c>
      <c r="K751">
        <f t="shared" si="66"/>
        <v>2.1459999999999999</v>
      </c>
      <c r="M751">
        <f>IFERROR(INDEX('Both teabags AfterWet'!$D$1:$D$839,MATCH(E751,'Both teabags AfterWet'!$B$1:$B$839,0)),"")</f>
        <v>0.69399999999999995</v>
      </c>
      <c r="O751" s="1">
        <v>0.47770000000000001</v>
      </c>
      <c r="P751" s="1"/>
      <c r="Q751" s="202">
        <v>17.213930348258991</v>
      </c>
      <c r="R751" s="202"/>
      <c r="S751">
        <f t="shared" si="68"/>
        <v>0.39546905472636684</v>
      </c>
      <c r="U751" s="111">
        <f t="shared" si="69"/>
        <v>0.81571805464754576</v>
      </c>
      <c r="V751" s="111">
        <f t="shared" si="70"/>
        <v>0.55200000000000005</v>
      </c>
    </row>
    <row r="752" spans="1:22">
      <c r="A752" s="1">
        <v>135</v>
      </c>
      <c r="B752" s="1"/>
      <c r="C752">
        <f>COUNTIF('WetLitterbags placem_collection'!$K$3:$K$222, E752)</f>
        <v>1</v>
      </c>
      <c r="D752" t="str">
        <f t="shared" si="67"/>
        <v>Open</v>
      </c>
      <c r="E752" s="1" t="s">
        <v>1305</v>
      </c>
      <c r="F752">
        <f>COUNTIF('WetLitterbags placem_collection'!$M$3:$M$222, H752)</f>
        <v>0</v>
      </c>
      <c r="G752" t="str">
        <f t="shared" si="71"/>
        <v>Exclude</v>
      </c>
      <c r="I752">
        <f>IFERROR(INDEX('Green_rooibos initial weight'!$C$5:$C$1749,MATCH(E752, 'Green_rooibos initial weight'!$A$5:$A$1749,0)),"")</f>
        <v>1.9570000000000001</v>
      </c>
      <c r="K752">
        <f t="shared" si="66"/>
        <v>1.9570000000000001</v>
      </c>
      <c r="M752">
        <f>IFERROR(INDEX('Both teabags AfterWet'!$D$1:$D$839,MATCH(E752,'Both teabags AfterWet'!$B$1:$B$839,0)),"")</f>
        <v>0.61099999999999999</v>
      </c>
      <c r="O752" s="1">
        <f>0.2029+M752</f>
        <v>0.81389999999999996</v>
      </c>
      <c r="P752" s="1"/>
      <c r="Q752" s="202">
        <v>14.334637964774716</v>
      </c>
      <c r="R752" s="202"/>
      <c r="S752">
        <f t="shared" si="68"/>
        <v>0.69723038160469852</v>
      </c>
      <c r="U752" s="111">
        <f t="shared" si="69"/>
        <v>0.64372489442784953</v>
      </c>
      <c r="V752" s="111">
        <f t="shared" si="70"/>
        <v>0.55200000000000005</v>
      </c>
    </row>
    <row r="753" spans="1:22">
      <c r="A753">
        <v>136</v>
      </c>
      <c r="C753">
        <f>COUNTIF('WetLitterbags placem_collection'!$K$3:$K$222, E753)</f>
        <v>1</v>
      </c>
      <c r="D753" t="str">
        <f t="shared" si="67"/>
        <v>Open</v>
      </c>
      <c r="E753" t="s">
        <v>1218</v>
      </c>
      <c r="F753">
        <f>COUNTIF('WetLitterbags placem_collection'!$M$3:$M$222, H753)</f>
        <v>0</v>
      </c>
      <c r="G753" t="str">
        <f t="shared" si="71"/>
        <v>Exclude</v>
      </c>
      <c r="I753">
        <f>IFERROR(INDEX('Green_rooibos initial weight'!$C$5:$C$1749,MATCH(E753, 'Green_rooibos initial weight'!$A$5:$A$1749,0)),"")</f>
        <v>2.0470000000000002</v>
      </c>
      <c r="K753">
        <f t="shared" si="66"/>
        <v>2.0470000000000002</v>
      </c>
      <c r="M753">
        <f>IFERROR(INDEX('Both teabags AfterWet'!$D$1:$D$839,MATCH(E753,'Both teabags AfterWet'!$B$1:$B$839,0)),"")</f>
        <v>0.5796</v>
      </c>
      <c r="O753">
        <v>0.38069999999999998</v>
      </c>
      <c r="Q753" s="202">
        <v>15.08132084770828</v>
      </c>
      <c r="R753" s="202"/>
      <c r="S753">
        <f t="shared" si="68"/>
        <v>0.32328541153277457</v>
      </c>
      <c r="U753" s="111">
        <f t="shared" si="69"/>
        <v>0.84206868024778969</v>
      </c>
      <c r="V753" s="111">
        <f t="shared" si="70"/>
        <v>0.55200000000000005</v>
      </c>
    </row>
    <row r="754" spans="1:22">
      <c r="A754" s="1">
        <v>137</v>
      </c>
      <c r="B754" s="1"/>
      <c r="C754">
        <f>COUNTIF('WetLitterbags placem_collection'!$K$3:$K$222, E754)</f>
        <v>1</v>
      </c>
      <c r="D754" t="str">
        <f t="shared" si="67"/>
        <v>Open</v>
      </c>
      <c r="E754" s="1" t="s">
        <v>1245</v>
      </c>
      <c r="F754">
        <f>COUNTIF('WetLitterbags placem_collection'!$M$3:$M$222, H754)</f>
        <v>0</v>
      </c>
      <c r="G754" t="str">
        <f t="shared" si="71"/>
        <v>Exclude</v>
      </c>
      <c r="I754">
        <f>IFERROR(INDEX('Green_rooibos initial weight'!$C$5:$C$1749,MATCH(E754, 'Green_rooibos initial weight'!$A$5:$A$1749,0)),"")</f>
        <v>1.9810000000000001</v>
      </c>
      <c r="K754">
        <f t="shared" si="66"/>
        <v>1.9810000000000001</v>
      </c>
      <c r="M754">
        <f>IFERROR(INDEX('Both teabags AfterWet'!$D$1:$D$839,MATCH(E754,'Both teabags AfterWet'!$B$1:$B$839,0)),"")</f>
        <v>1.5740000000000001</v>
      </c>
      <c r="O754" s="201">
        <v>0.41139999999999999</v>
      </c>
      <c r="P754" s="201"/>
      <c r="Q754" s="202">
        <v>15.662650602409292</v>
      </c>
      <c r="R754" s="202"/>
      <c r="S754">
        <f t="shared" si="68"/>
        <v>0.34696385542168817</v>
      </c>
      <c r="U754" s="111">
        <f t="shared" si="69"/>
        <v>0.82485418706628566</v>
      </c>
      <c r="V754" s="111">
        <f t="shared" si="70"/>
        <v>0.55200000000000005</v>
      </c>
    </row>
    <row r="755" spans="1:22">
      <c r="A755" s="1">
        <v>138</v>
      </c>
      <c r="B755" s="1"/>
      <c r="C755">
        <f>COUNTIF('WetLitterbags placem_collection'!$K$3:$K$222, E755)</f>
        <v>1</v>
      </c>
      <c r="D755" t="str">
        <f t="shared" si="67"/>
        <v>Open</v>
      </c>
      <c r="E755" s="200" t="s">
        <v>1235</v>
      </c>
      <c r="F755">
        <f>COUNTIF('WetLitterbags placem_collection'!$M$3:$M$222, H755)</f>
        <v>0</v>
      </c>
      <c r="G755" t="str">
        <f t="shared" si="71"/>
        <v>Exclude</v>
      </c>
      <c r="I755">
        <f>IFERROR(INDEX('Green_rooibos initial weight'!$C$5:$C$1749,MATCH(E755, 'Green_rooibos initial weight'!$A$5:$A$1749,0)),"")</f>
        <v>1.998</v>
      </c>
      <c r="K755">
        <f t="shared" si="66"/>
        <v>1.998</v>
      </c>
      <c r="M755">
        <f>IFERROR(INDEX('Both teabags AfterWet'!$D$1:$D$839,MATCH(E755,'Both teabags AfterWet'!$B$1:$B$839,0)),"")</f>
        <v>0.64300000000000002</v>
      </c>
      <c r="O755" s="1">
        <v>0.44069999999999998</v>
      </c>
      <c r="P755" s="1"/>
      <c r="Q755" s="202">
        <v>14.392059553350164</v>
      </c>
      <c r="R755" s="202"/>
      <c r="S755">
        <f t="shared" si="68"/>
        <v>0.37727419354838582</v>
      </c>
      <c r="U755" s="111">
        <f t="shared" si="69"/>
        <v>0.8111740773031102</v>
      </c>
      <c r="V755" s="111">
        <f t="shared" si="70"/>
        <v>0.55200000000000005</v>
      </c>
    </row>
    <row r="756" spans="1:22">
      <c r="A756" s="1">
        <v>139</v>
      </c>
      <c r="B756" s="1"/>
      <c r="C756">
        <f>COUNTIF('WetLitterbags placem_collection'!$K$3:$K$222, E756)</f>
        <v>1</v>
      </c>
      <c r="D756" t="str">
        <f t="shared" si="67"/>
        <v>Open</v>
      </c>
      <c r="E756" s="1" t="s">
        <v>1252</v>
      </c>
      <c r="F756">
        <f>COUNTIF('WetLitterbags placem_collection'!$M$3:$M$222, H756)</f>
        <v>0</v>
      </c>
      <c r="G756" t="str">
        <f t="shared" si="71"/>
        <v>Exclude</v>
      </c>
      <c r="I756">
        <f>IFERROR(INDEX('Green_rooibos initial weight'!$C$5:$C$1749,MATCH(E756, 'Green_rooibos initial weight'!$A$5:$A$1749,0)),"")</f>
        <v>2.089</v>
      </c>
      <c r="K756">
        <f t="shared" si="66"/>
        <v>2.089</v>
      </c>
      <c r="M756">
        <f>IFERROR(INDEX('Both teabags AfterWet'!$D$1:$D$839,MATCH(E756,'Both teabags AfterWet'!$B$1:$B$839,0)),"")</f>
        <v>0.73499999999999999</v>
      </c>
      <c r="O756" s="1">
        <v>0.4768</v>
      </c>
      <c r="P756" s="1"/>
      <c r="Q756" s="202">
        <v>19.704433497536826</v>
      </c>
      <c r="R756" s="202"/>
      <c r="S756">
        <f t="shared" si="68"/>
        <v>0.3828492610837444</v>
      </c>
      <c r="U756" s="111">
        <f t="shared" si="69"/>
        <v>0.81673084677657037</v>
      </c>
      <c r="V756" s="111">
        <f t="shared" si="70"/>
        <v>0.55200000000000005</v>
      </c>
    </row>
    <row r="757" spans="1:22">
      <c r="A757" s="1">
        <v>140</v>
      </c>
      <c r="B757" s="1"/>
      <c r="C757">
        <f>COUNTIF('WetLitterbags placem_collection'!$K$3:$K$222, E757)</f>
        <v>1</v>
      </c>
      <c r="D757" t="str">
        <f t="shared" si="67"/>
        <v>Open</v>
      </c>
      <c r="E757" s="200" t="s">
        <v>1263</v>
      </c>
      <c r="F757">
        <f>COUNTIF('WetLitterbags placem_collection'!$M$3:$M$222, H757)</f>
        <v>0</v>
      </c>
      <c r="G757" t="str">
        <f t="shared" si="71"/>
        <v>Exclude</v>
      </c>
      <c r="I757">
        <f>IFERROR(INDEX('Green_rooibos initial weight'!$C$5:$C$1749,MATCH(E757, 'Green_rooibos initial weight'!$A$5:$A$1749,0)),"")</f>
        <v>2.11</v>
      </c>
      <c r="K757">
        <f t="shared" si="66"/>
        <v>2.11</v>
      </c>
      <c r="M757">
        <f>IFERROR(INDEX('Both teabags AfterWet'!$D$1:$D$839,MATCH(E757,'Both teabags AfterWet'!$B$1:$B$839,0)),"")</f>
        <v>0.67869999999999997</v>
      </c>
      <c r="O757" s="1">
        <v>0.47910000000000003</v>
      </c>
      <c r="P757" s="1"/>
      <c r="Q757" s="202">
        <v>15.0602409638563</v>
      </c>
      <c r="R757" s="202"/>
      <c r="S757">
        <f t="shared" si="68"/>
        <v>0.4069463855421645</v>
      </c>
      <c r="U757" s="111">
        <f t="shared" si="69"/>
        <v>0.80713441443499312</v>
      </c>
      <c r="V757" s="111">
        <f t="shared" si="70"/>
        <v>0.55200000000000005</v>
      </c>
    </row>
    <row r="758" spans="1:22">
      <c r="A758">
        <v>141</v>
      </c>
      <c r="C758">
        <f>COUNTIF('WetLitterbags placem_collection'!$K$3:$K$222, E758)</f>
        <v>1</v>
      </c>
      <c r="D758" t="str">
        <f t="shared" si="67"/>
        <v>Open</v>
      </c>
      <c r="E758" t="s">
        <v>1150</v>
      </c>
      <c r="F758">
        <f>COUNTIF('WetLitterbags placem_collection'!$M$3:$M$222, H758)</f>
        <v>0</v>
      </c>
      <c r="G758" t="str">
        <f t="shared" si="71"/>
        <v>Exclude</v>
      </c>
      <c r="I758">
        <f>IFERROR(INDEX('Green_rooibos initial weight'!$C$5:$C$1749,MATCH(E758, 'Green_rooibos initial weight'!$A$5:$A$1749,0)),"")</f>
        <v>2.0910000000000002</v>
      </c>
      <c r="K758">
        <f t="shared" si="66"/>
        <v>2.0910000000000002</v>
      </c>
      <c r="M758">
        <f>IFERROR(INDEX('Both teabags AfterWet'!$D$1:$D$839,MATCH(E758,'Both teabags AfterWet'!$B$1:$B$839,0)),"")</f>
        <v>1.5369999999999999</v>
      </c>
      <c r="O758">
        <v>0.55530000000000002</v>
      </c>
      <c r="Q758" s="202">
        <v>34.652509652509345</v>
      </c>
      <c r="R758" s="202"/>
      <c r="S758">
        <f t="shared" si="68"/>
        <v>0.36287461389961562</v>
      </c>
      <c r="U758" s="111">
        <f t="shared" si="69"/>
        <v>0.82645881688205858</v>
      </c>
      <c r="V758" s="111">
        <f t="shared" si="70"/>
        <v>0.55200000000000005</v>
      </c>
    </row>
    <row r="759" spans="1:22">
      <c r="A759" s="1">
        <v>142</v>
      </c>
      <c r="B759" s="1"/>
      <c r="C759">
        <f>COUNTIF('WetLitterbags placem_collection'!$K$3:$K$222, E759)</f>
        <v>1</v>
      </c>
      <c r="D759" t="str">
        <f t="shared" si="67"/>
        <v>Open</v>
      </c>
      <c r="E759" s="200" t="s">
        <v>1233</v>
      </c>
      <c r="F759">
        <f>COUNTIF('WetLitterbags placem_collection'!$M$3:$M$222, H759)</f>
        <v>0</v>
      </c>
      <c r="G759" t="str">
        <f t="shared" si="71"/>
        <v>Exclude</v>
      </c>
      <c r="I759">
        <f>IFERROR(INDEX('Green_rooibos initial weight'!$C$5:$C$1749,MATCH(E759, 'Green_rooibos initial weight'!$A$5:$A$1749,0)),"")</f>
        <v>1.9770000000000001</v>
      </c>
      <c r="K759">
        <f t="shared" si="66"/>
        <v>1.9770000000000001</v>
      </c>
      <c r="M759" t="str">
        <f>IFERROR(INDEX('Both teabags AfterWet'!$D$1:$D$839,MATCH(E759,'Both teabags AfterWet'!$B$1:$B$839,0)),"")</f>
        <v>N.A</v>
      </c>
      <c r="O759" s="1">
        <v>0.84009999999999996</v>
      </c>
      <c r="P759" s="1"/>
      <c r="Q759" s="202">
        <v>45.987198424421408</v>
      </c>
      <c r="R759" s="202"/>
      <c r="S759">
        <f t="shared" si="68"/>
        <v>0.45376154603643576</v>
      </c>
      <c r="U759" s="111">
        <f t="shared" si="69"/>
        <v>0.77047974403822161</v>
      </c>
      <c r="V759" s="111">
        <f t="shared" si="70"/>
        <v>0.55200000000000005</v>
      </c>
    </row>
    <row r="760" spans="1:22">
      <c r="A760" s="1">
        <v>143</v>
      </c>
      <c r="B760" s="1"/>
      <c r="C760">
        <f>COUNTIF('WetLitterbags placem_collection'!$K$3:$K$222, E760)</f>
        <v>1</v>
      </c>
      <c r="D760" t="str">
        <f t="shared" si="67"/>
        <v>Open</v>
      </c>
      <c r="E760" s="1" t="s">
        <v>1214</v>
      </c>
      <c r="F760">
        <f>COUNTIF('WetLitterbags placem_collection'!$M$3:$M$222, H760)</f>
        <v>0</v>
      </c>
      <c r="G760" t="str">
        <f t="shared" si="71"/>
        <v>Exclude</v>
      </c>
      <c r="I760">
        <f>IFERROR(INDEX('Green_rooibos initial weight'!$C$5:$C$1749,MATCH(E760, 'Green_rooibos initial weight'!$A$5:$A$1749,0)),"")</f>
        <v>2.0419999999999998</v>
      </c>
      <c r="K760">
        <f t="shared" si="66"/>
        <v>2.0419999999999998</v>
      </c>
      <c r="M760">
        <f>IFERROR(INDEX('Both teabags AfterWet'!$D$1:$D$839,MATCH(E760,'Both teabags AfterWet'!$B$1:$B$839,0)),"")</f>
        <v>0.60970000000000002</v>
      </c>
      <c r="O760" s="1">
        <v>0.42659999999999998</v>
      </c>
      <c r="P760" s="1"/>
      <c r="Q760" s="202">
        <v>13.060240963856003</v>
      </c>
      <c r="R760" s="202"/>
      <c r="S760">
        <f t="shared" si="68"/>
        <v>0.37088501204819024</v>
      </c>
      <c r="U760" s="111">
        <f t="shared" si="69"/>
        <v>0.81837168851704689</v>
      </c>
      <c r="V760" s="111">
        <f t="shared" si="70"/>
        <v>0.55200000000000005</v>
      </c>
    </row>
    <row r="761" spans="1:22">
      <c r="A761" s="1">
        <v>144</v>
      </c>
      <c r="B761" s="1"/>
      <c r="C761">
        <f>COUNTIF('WetLitterbags placem_collection'!$K$3:$K$222, E761)</f>
        <v>1</v>
      </c>
      <c r="D761" t="str">
        <f t="shared" si="67"/>
        <v>Open</v>
      </c>
      <c r="E761" s="200" t="s">
        <v>1266</v>
      </c>
      <c r="F761">
        <f>COUNTIF('WetLitterbags placem_collection'!$M$3:$M$222, H761)</f>
        <v>0</v>
      </c>
      <c r="G761" t="str">
        <f t="shared" si="71"/>
        <v>Exclude</v>
      </c>
      <c r="I761">
        <f>IFERROR(INDEX('Green_rooibos initial weight'!$C$5:$C$1749,MATCH(E761, 'Green_rooibos initial weight'!$A$5:$A$1749,0)),"")</f>
        <v>2.1070000000000002</v>
      </c>
      <c r="K761">
        <f t="shared" si="66"/>
        <v>2.1070000000000002</v>
      </c>
      <c r="M761">
        <f>IFERROR(INDEX('Both teabags AfterWet'!$D$1:$D$839,MATCH(E761,'Both teabags AfterWet'!$B$1:$B$839,0)),"")</f>
        <v>0.78500000000000003</v>
      </c>
      <c r="O761" s="1">
        <v>0.53890000000000005</v>
      </c>
      <c r="P761" s="1"/>
      <c r="Q761" s="202">
        <v>26.404773744405041</v>
      </c>
      <c r="R761" s="202"/>
      <c r="S761">
        <f t="shared" si="68"/>
        <v>0.39660467429140123</v>
      </c>
      <c r="U761" s="111">
        <f t="shared" si="69"/>
        <v>0.81176807105296578</v>
      </c>
      <c r="V761" s="111">
        <f t="shared" si="70"/>
        <v>0.55200000000000005</v>
      </c>
    </row>
    <row r="762" spans="1:22">
      <c r="A762" s="1">
        <v>145</v>
      </c>
      <c r="B762" s="1"/>
      <c r="C762">
        <f>COUNTIF('WetLitterbags placem_collection'!$K$3:$K$222, E762)</f>
        <v>1</v>
      </c>
      <c r="D762" t="str">
        <f t="shared" si="67"/>
        <v>Open</v>
      </c>
      <c r="E762" s="201" t="s">
        <v>1148</v>
      </c>
      <c r="F762">
        <f>COUNTIF('WetLitterbags placem_collection'!$M$3:$M$222, H762)</f>
        <v>0</v>
      </c>
      <c r="G762" t="str">
        <f t="shared" si="71"/>
        <v>Exclude</v>
      </c>
      <c r="I762">
        <f>IFERROR(INDEX('Green_rooibos initial weight'!$C$5:$C$1749,MATCH(E762, 'Green_rooibos initial weight'!$A$5:$A$1749,0)),"")</f>
        <v>2.0750000000000002</v>
      </c>
      <c r="K762">
        <f t="shared" ref="K762:K825" si="72">IFERROR(I762-(AG754+AG755+AG757),"")</f>
        <v>2.0750000000000002</v>
      </c>
      <c r="M762">
        <f>IFERROR(INDEX('Both teabags AfterWet'!$D$1:$D$839,MATCH(E762,'Both teabags AfterWet'!$B$1:$B$839,0)),"")</f>
        <v>0.79200000000000004</v>
      </c>
      <c r="O762" s="1">
        <v>0.59219999999999995</v>
      </c>
      <c r="P762" s="1"/>
      <c r="Q762" s="202">
        <v>20.158102766798436</v>
      </c>
      <c r="R762" s="202"/>
      <c r="S762">
        <f t="shared" si="68"/>
        <v>0.47282371541501961</v>
      </c>
      <c r="U762" s="111">
        <f t="shared" si="69"/>
        <v>0.77213314919758091</v>
      </c>
      <c r="V762" s="111">
        <f t="shared" si="70"/>
        <v>0.55200000000000005</v>
      </c>
    </row>
    <row r="763" spans="1:22">
      <c r="A763">
        <v>146</v>
      </c>
      <c r="C763">
        <f>COUNTIF('WetLitterbags placem_collection'!$K$3:$K$222, E763)</f>
        <v>1</v>
      </c>
      <c r="D763" t="str">
        <f t="shared" si="67"/>
        <v>Open</v>
      </c>
      <c r="E763" t="s">
        <v>1361</v>
      </c>
      <c r="F763">
        <f>COUNTIF('WetLitterbags placem_collection'!$M$3:$M$222, H763)</f>
        <v>0</v>
      </c>
      <c r="G763" t="str">
        <f t="shared" si="71"/>
        <v>Exclude</v>
      </c>
      <c r="I763">
        <f>IFERROR(INDEX('Green_rooibos initial weight'!$C$5:$C$1749,MATCH(E763, 'Green_rooibos initial weight'!$A$5:$A$1749,0)),"")</f>
        <v>2.0339999999999998</v>
      </c>
      <c r="K763">
        <f t="shared" si="72"/>
        <v>2.0339999999999998</v>
      </c>
      <c r="M763">
        <f>IFERROR(INDEX('Both teabags AfterWet'!$D$1:$D$839,MATCH(E763,'Both teabags AfterWet'!$B$1:$B$839,0)),"")</f>
        <v>0.52200000000000002</v>
      </c>
      <c r="O763">
        <v>0.35870000000000002</v>
      </c>
      <c r="Q763" s="202">
        <v>14.092009685229803</v>
      </c>
      <c r="R763" s="202"/>
      <c r="S763">
        <f t="shared" si="68"/>
        <v>0.30815196125908073</v>
      </c>
      <c r="U763" s="111">
        <f t="shared" si="69"/>
        <v>0.84849952740458168</v>
      </c>
      <c r="V763" s="111">
        <f t="shared" si="70"/>
        <v>0.55200000000000005</v>
      </c>
    </row>
    <row r="764" spans="1:22">
      <c r="A764" s="1">
        <v>147</v>
      </c>
      <c r="B764" s="1"/>
      <c r="C764">
        <f>COUNTIF('WetLitterbags placem_collection'!$K$3:$K$222, E764)</f>
        <v>1</v>
      </c>
      <c r="D764" t="str">
        <f t="shared" si="67"/>
        <v>Open</v>
      </c>
      <c r="E764" s="1" t="s">
        <v>1372</v>
      </c>
      <c r="F764">
        <f>COUNTIF('WetLitterbags placem_collection'!$M$3:$M$222, H764)</f>
        <v>0</v>
      </c>
      <c r="G764" t="str">
        <f t="shared" si="71"/>
        <v>Exclude</v>
      </c>
      <c r="I764">
        <f>IFERROR(INDEX('Green_rooibos initial weight'!$C$5:$C$1749,MATCH(E764, 'Green_rooibos initial weight'!$A$5:$A$1749,0)),"")</f>
        <v>2.012</v>
      </c>
      <c r="K764">
        <f t="shared" si="72"/>
        <v>2.012</v>
      </c>
      <c r="M764">
        <f>IFERROR(INDEX('Both teabags AfterWet'!$D$1:$D$839,MATCH(E764,'Both teabags AfterWet'!$B$1:$B$839,0)),"")</f>
        <v>0.70199999999999996</v>
      </c>
      <c r="O764" s="1">
        <v>0.49569999999999997</v>
      </c>
      <c r="P764" s="1"/>
      <c r="Q764" s="202">
        <v>16.333666333666116</v>
      </c>
      <c r="R764" s="202"/>
      <c r="S764">
        <f t="shared" si="68"/>
        <v>0.41473401598401705</v>
      </c>
      <c r="U764" s="111">
        <f t="shared" si="69"/>
        <v>0.79386977336778475</v>
      </c>
      <c r="V764" s="111">
        <f t="shared" si="70"/>
        <v>0.55200000000000005</v>
      </c>
    </row>
    <row r="765" spans="1:22">
      <c r="A765" s="199">
        <v>149</v>
      </c>
      <c r="B765" s="199"/>
      <c r="C765">
        <f>COUNTIF('WetLitterbags placem_collection'!$K$3:$K$222, E765)</f>
        <v>1</v>
      </c>
      <c r="D765" t="str">
        <f t="shared" si="67"/>
        <v>Open</v>
      </c>
      <c r="E765" t="s">
        <v>1317</v>
      </c>
      <c r="F765">
        <f>COUNTIF('WetLitterbags placem_collection'!$M$3:$M$222, H765)</f>
        <v>0</v>
      </c>
      <c r="G765" t="str">
        <f t="shared" si="71"/>
        <v>Exclude</v>
      </c>
      <c r="I765">
        <f>IFERROR(INDEX('Green_rooibos initial weight'!$C$5:$C$1749,MATCH(E765, 'Green_rooibos initial weight'!$A$5:$A$1749,0)),"")</f>
        <v>1.8280000000000001</v>
      </c>
      <c r="K765">
        <f t="shared" si="72"/>
        <v>1.8280000000000001</v>
      </c>
      <c r="M765">
        <f>IFERROR(INDEX('Both teabags AfterWet'!$D$1:$D$839,MATCH(E765,'Both teabags AfterWet'!$B$1:$B$839,0)),"")</f>
        <v>0.73760000000000003</v>
      </c>
      <c r="O765" s="1">
        <v>0.56620000000000004</v>
      </c>
      <c r="P765" s="1"/>
      <c r="Q765" s="202">
        <v>30.262506191183512</v>
      </c>
      <c r="R765" s="202"/>
      <c r="S765">
        <f t="shared" si="68"/>
        <v>0.39485368994551895</v>
      </c>
      <c r="U765" s="111">
        <f t="shared" si="69"/>
        <v>0.78399688733833761</v>
      </c>
      <c r="V765" s="111">
        <f t="shared" si="70"/>
        <v>0.55200000000000005</v>
      </c>
    </row>
    <row r="766" spans="1:22">
      <c r="A766" s="1">
        <v>150</v>
      </c>
      <c r="B766" s="1"/>
      <c r="C766">
        <f>COUNTIF('WetLitterbags placem_collection'!$K$3:$K$222, E766)</f>
        <v>1</v>
      </c>
      <c r="D766" t="str">
        <f t="shared" si="67"/>
        <v>Open</v>
      </c>
      <c r="E766" s="200" t="s">
        <v>1392</v>
      </c>
      <c r="F766">
        <f>COUNTIF('WetLitterbags placem_collection'!$M$3:$M$222, H766)</f>
        <v>0</v>
      </c>
      <c r="G766" t="str">
        <f t="shared" si="71"/>
        <v>Exclude</v>
      </c>
      <c r="I766">
        <f>IFERROR(INDEX('Green_rooibos initial weight'!$C$5:$C$1749,MATCH(E766, 'Green_rooibos initial weight'!$A$5:$A$1749,0)),"")</f>
        <v>2.129</v>
      </c>
      <c r="K766">
        <f t="shared" si="72"/>
        <v>2.129</v>
      </c>
      <c r="M766">
        <f>IFERROR(INDEX('Both teabags AfterWet'!$D$1:$D$839,MATCH(E766,'Both teabags AfterWet'!$B$1:$B$839,0)),"")</f>
        <v>0.71799999999999997</v>
      </c>
      <c r="O766" s="1">
        <v>0.48359999999999997</v>
      </c>
      <c r="P766" s="1"/>
      <c r="Q766" s="202">
        <v>23.716990533134794</v>
      </c>
      <c r="R766" s="202"/>
      <c r="S766">
        <f t="shared" si="68"/>
        <v>0.36890463378176014</v>
      </c>
      <c r="U766" s="111">
        <f t="shared" si="69"/>
        <v>0.82672398601138553</v>
      </c>
      <c r="V766" s="111">
        <f t="shared" si="70"/>
        <v>0.55200000000000005</v>
      </c>
    </row>
    <row r="767" spans="1:22">
      <c r="A767" s="1">
        <v>151</v>
      </c>
      <c r="B767" s="1"/>
      <c r="C767">
        <f>COUNTIF('WetLitterbags placem_collection'!$K$3:$K$222, E767)</f>
        <v>1</v>
      </c>
      <c r="D767" t="str">
        <f t="shared" si="67"/>
        <v>Open</v>
      </c>
      <c r="E767" s="1" t="s">
        <v>1483</v>
      </c>
      <c r="F767">
        <f>COUNTIF('WetLitterbags placem_collection'!$M$3:$M$222, H767)</f>
        <v>0</v>
      </c>
      <c r="G767" t="str">
        <f t="shared" si="71"/>
        <v>Exclude</v>
      </c>
      <c r="I767">
        <f>IFERROR(INDEX('Green_rooibos initial weight'!$C$5:$C$1749,MATCH(E767, 'Green_rooibos initial weight'!$A$5:$A$1749,0)),"")</f>
        <v>2.0569999999999999</v>
      </c>
      <c r="K767">
        <f t="shared" si="72"/>
        <v>2.0569999999999999</v>
      </c>
      <c r="M767">
        <f>IFERROR(INDEX('Both teabags AfterWet'!$D$1:$D$839,MATCH(E767,'Both teabags AfterWet'!$B$1:$B$839,0)),"")</f>
        <v>0.86499999999999999</v>
      </c>
      <c r="O767">
        <v>0.56779999999999997</v>
      </c>
      <c r="Q767" s="202">
        <v>20.077034183919789</v>
      </c>
      <c r="R767" s="202"/>
      <c r="S767">
        <f t="shared" si="68"/>
        <v>0.45380259990370342</v>
      </c>
      <c r="U767" s="111">
        <f t="shared" si="69"/>
        <v>0.77938619353247285</v>
      </c>
      <c r="V767" s="111">
        <f t="shared" si="70"/>
        <v>0.55200000000000005</v>
      </c>
    </row>
    <row r="768" spans="1:22">
      <c r="A768" s="199">
        <v>152</v>
      </c>
      <c r="B768" s="199"/>
      <c r="C768">
        <f>COUNTIF('WetLitterbags placem_collection'!$K$3:$K$222, E768)</f>
        <v>1</v>
      </c>
      <c r="D768" t="str">
        <f t="shared" si="67"/>
        <v>Open</v>
      </c>
      <c r="E768" t="s">
        <v>1197</v>
      </c>
      <c r="F768">
        <f>COUNTIF('WetLitterbags placem_collection'!$M$3:$M$222, H768)</f>
        <v>0</v>
      </c>
      <c r="G768" t="str">
        <f t="shared" si="71"/>
        <v>Exclude</v>
      </c>
      <c r="I768">
        <f>IFERROR(INDEX('Green_rooibos initial weight'!$C$5:$C$1749,MATCH(E768, 'Green_rooibos initial weight'!$A$5:$A$1749,0)),"")</f>
        <v>1.972</v>
      </c>
      <c r="K768">
        <f t="shared" si="72"/>
        <v>1.972</v>
      </c>
      <c r="M768">
        <f>IFERROR(INDEX('Both teabags AfterWet'!$D$1:$D$839,MATCH(E768,'Both teabags AfterWet'!$B$1:$B$839,0)),"")</f>
        <v>0.58509999999999995</v>
      </c>
      <c r="O768">
        <v>0.38779999999999998</v>
      </c>
      <c r="Q768" s="202">
        <v>20.802377414561477</v>
      </c>
      <c r="R768" s="202"/>
      <c r="S768">
        <f t="shared" si="68"/>
        <v>0.30712838038633056</v>
      </c>
      <c r="U768" s="111">
        <f t="shared" si="69"/>
        <v>0.8442553851996295</v>
      </c>
      <c r="V768" s="111">
        <f t="shared" si="70"/>
        <v>0.55200000000000005</v>
      </c>
    </row>
    <row r="769" spans="1:22">
      <c r="A769" s="199">
        <v>153</v>
      </c>
      <c r="B769" s="199"/>
      <c r="C769">
        <f>COUNTIF('WetLitterbags placem_collection'!$K$3:$K$222, E769)</f>
        <v>1</v>
      </c>
      <c r="D769" t="str">
        <f t="shared" si="67"/>
        <v>Open</v>
      </c>
      <c r="E769" t="s">
        <v>1250</v>
      </c>
      <c r="F769">
        <f>COUNTIF('WetLitterbags placem_collection'!$M$3:$M$222, H769)</f>
        <v>0</v>
      </c>
      <c r="G769" t="str">
        <f t="shared" si="71"/>
        <v>Exclude</v>
      </c>
      <c r="I769">
        <f>IFERROR(INDEX('Green_rooibos initial weight'!$C$5:$C$1749,MATCH(E769, 'Green_rooibos initial weight'!$A$5:$A$1749,0)),"")</f>
        <v>2.1179999999999999</v>
      </c>
      <c r="K769">
        <f t="shared" si="72"/>
        <v>2.1179999999999999</v>
      </c>
      <c r="M769">
        <f>IFERROR(INDEX('Both teabags AfterWet'!$D$1:$D$839,MATCH(E769,'Both teabags AfterWet'!$B$1:$B$839,0)),"")</f>
        <v>0.58630000000000004</v>
      </c>
      <c r="O769">
        <v>0.3836</v>
      </c>
      <c r="Q769" s="202">
        <v>16.871618298081419</v>
      </c>
      <c r="R769" s="202"/>
      <c r="S769">
        <f t="shared" si="68"/>
        <v>0.31888047220855964</v>
      </c>
      <c r="U769" s="111">
        <f t="shared" si="69"/>
        <v>0.84944264768245525</v>
      </c>
      <c r="V769" s="111">
        <f t="shared" si="70"/>
        <v>0.55200000000000005</v>
      </c>
    </row>
    <row r="770" spans="1:22">
      <c r="A770" s="1">
        <v>154</v>
      </c>
      <c r="B770" s="1"/>
      <c r="C770">
        <f>COUNTIF('WetLitterbags placem_collection'!$K$3:$K$222, E770)</f>
        <v>1</v>
      </c>
      <c r="D770" t="str">
        <f t="shared" si="67"/>
        <v>Open</v>
      </c>
      <c r="E770" s="200" t="s">
        <v>1375</v>
      </c>
      <c r="F770">
        <f>COUNTIF('WetLitterbags placem_collection'!$M$3:$M$222, H770)</f>
        <v>0</v>
      </c>
      <c r="G770" t="str">
        <f t="shared" si="71"/>
        <v>Exclude</v>
      </c>
      <c r="I770">
        <f>IFERROR(INDEX('Green_rooibos initial weight'!$C$5:$C$1749,MATCH(E770, 'Green_rooibos initial weight'!$A$5:$A$1749,0)),"")</f>
        <v>1.9950000000000001</v>
      </c>
      <c r="K770">
        <f t="shared" si="72"/>
        <v>1.9950000000000001</v>
      </c>
      <c r="M770">
        <f>IFERROR(INDEX('Both teabags AfterWet'!$D$1:$D$839,MATCH(E770,'Both teabags AfterWet'!$B$1:$B$839,0)),"")</f>
        <v>0.61299999999999999</v>
      </c>
      <c r="O770" s="1">
        <v>0.37</v>
      </c>
      <c r="P770" s="1"/>
      <c r="Q770" s="202">
        <v>18.033573141486571</v>
      </c>
      <c r="R770" s="202"/>
      <c r="S770">
        <f t="shared" si="68"/>
        <v>0.30327577937649969</v>
      </c>
      <c r="U770" s="111">
        <f t="shared" si="69"/>
        <v>0.84798206547543875</v>
      </c>
      <c r="V770" s="111">
        <f t="shared" si="70"/>
        <v>0.55200000000000005</v>
      </c>
    </row>
    <row r="771" spans="1:22">
      <c r="A771" s="1">
        <v>155</v>
      </c>
      <c r="B771" s="1"/>
      <c r="C771">
        <f>COUNTIF('WetLitterbags placem_collection'!$K$3:$K$222, E771)</f>
        <v>1</v>
      </c>
      <c r="D771" t="str">
        <f t="shared" si="67"/>
        <v>Open</v>
      </c>
      <c r="E771" s="1" t="s">
        <v>1191</v>
      </c>
      <c r="F771">
        <f>COUNTIF('WetLitterbags placem_collection'!$M$3:$M$222, H771)</f>
        <v>0</v>
      </c>
      <c r="G771" t="str">
        <f t="shared" si="71"/>
        <v>Exclude</v>
      </c>
      <c r="I771">
        <f>IFERROR(INDEX('Green_rooibos initial weight'!$C$5:$C$1749,MATCH(E771, 'Green_rooibos initial weight'!$A$5:$A$1749,0)),"")</f>
        <v>2</v>
      </c>
      <c r="K771">
        <f t="shared" si="72"/>
        <v>2</v>
      </c>
      <c r="M771">
        <f>IFERROR(INDEX('Both teabags AfterWet'!$D$1:$D$839,MATCH(E771,'Both teabags AfterWet'!$B$1:$B$839,0)),"")</f>
        <v>0.71599999999999997</v>
      </c>
      <c r="O771" s="201">
        <v>0.46060000000000001</v>
      </c>
      <c r="P771" s="201"/>
      <c r="Q771" s="202">
        <v>17.148456638902378</v>
      </c>
      <c r="R771" s="202"/>
      <c r="S771">
        <f t="shared" si="68"/>
        <v>0.38161420872121565</v>
      </c>
      <c r="U771" s="111">
        <f t="shared" si="69"/>
        <v>0.80919289563939212</v>
      </c>
      <c r="V771" s="111">
        <f t="shared" si="70"/>
        <v>0.55200000000000005</v>
      </c>
    </row>
    <row r="772" spans="1:22">
      <c r="A772" s="1">
        <v>156</v>
      </c>
      <c r="B772" s="1"/>
      <c r="C772">
        <f>COUNTIF('WetLitterbags placem_collection'!$K$3:$K$222, E772)</f>
        <v>1</v>
      </c>
      <c r="D772" t="str">
        <f t="shared" si="67"/>
        <v>Open</v>
      </c>
      <c r="E772" s="200" t="s">
        <v>1396</v>
      </c>
      <c r="F772">
        <f>COUNTIF('WetLitterbags placem_collection'!$M$3:$M$222, H772)</f>
        <v>0</v>
      </c>
      <c r="G772" t="str">
        <f t="shared" si="71"/>
        <v>Exclude</v>
      </c>
      <c r="I772">
        <f>IFERROR(INDEX('Green_rooibos initial weight'!$C$5:$C$1749,MATCH(E772, 'Green_rooibos initial weight'!$A$5:$A$1749,0)),"")</f>
        <v>2.0169999999999999</v>
      </c>
      <c r="K772">
        <f t="shared" si="72"/>
        <v>2.0169999999999999</v>
      </c>
      <c r="M772">
        <f>IFERROR(INDEX('Both teabags AfterWet'!$D$1:$D$839,MATCH(E772,'Both teabags AfterWet'!$B$1:$B$839,0)),"")</f>
        <v>0.73799999999999999</v>
      </c>
      <c r="O772" s="1">
        <v>0.51719999999999999</v>
      </c>
      <c r="P772" s="1"/>
      <c r="Q772" s="202">
        <v>25.036109773712322</v>
      </c>
      <c r="R772" s="202"/>
      <c r="S772">
        <f t="shared" si="68"/>
        <v>0.38771324025035986</v>
      </c>
      <c r="U772" s="111">
        <f t="shared" si="69"/>
        <v>0.80777727305386227</v>
      </c>
      <c r="V772" s="111">
        <f t="shared" si="70"/>
        <v>0.55200000000000005</v>
      </c>
    </row>
    <row r="773" spans="1:22">
      <c r="A773" s="1">
        <v>157</v>
      </c>
      <c r="B773" s="1"/>
      <c r="C773">
        <f>COUNTIF('WetLitterbags placem_collection'!$K$3:$K$222, E773)</f>
        <v>1</v>
      </c>
      <c r="D773" t="str">
        <f t="shared" si="67"/>
        <v>Open</v>
      </c>
      <c r="E773" s="1" t="s">
        <v>1160</v>
      </c>
      <c r="F773">
        <f>COUNTIF('WetLitterbags placem_collection'!$M$3:$M$222, H773)</f>
        <v>0</v>
      </c>
      <c r="G773" t="str">
        <f t="shared" si="71"/>
        <v>Exclude</v>
      </c>
      <c r="I773">
        <f>IFERROR(INDEX('Green_rooibos initial weight'!$C$5:$C$1749,MATCH(E773, 'Green_rooibos initial weight'!$A$5:$A$1749,0)),"")</f>
        <v>1.9930000000000001</v>
      </c>
      <c r="K773">
        <f t="shared" si="72"/>
        <v>1.9930000000000001</v>
      </c>
      <c r="M773">
        <f>IFERROR(INDEX('Both teabags AfterWet'!$D$1:$D$839,MATCH(E773,'Both teabags AfterWet'!$B$1:$B$839,0)),"")</f>
        <v>0.74099999999999999</v>
      </c>
      <c r="O773" s="1">
        <v>0.51929999999999998</v>
      </c>
      <c r="P773" s="1"/>
      <c r="Q773" s="202">
        <v>13.769192669637922</v>
      </c>
      <c r="R773" s="202"/>
      <c r="S773">
        <f t="shared" si="68"/>
        <v>0.44779658246657028</v>
      </c>
      <c r="U773" s="111">
        <f t="shared" si="69"/>
        <v>0.77531531235997475</v>
      </c>
      <c r="V773" s="111">
        <f t="shared" si="70"/>
        <v>0.55200000000000005</v>
      </c>
    </row>
    <row r="774" spans="1:22">
      <c r="A774" s="1">
        <v>160</v>
      </c>
      <c r="B774" s="1"/>
      <c r="C774">
        <f>COUNTIF('WetLitterbags placem_collection'!$K$3:$K$222, E774)</f>
        <v>1</v>
      </c>
      <c r="D774" t="str">
        <f t="shared" si="67"/>
        <v>Open</v>
      </c>
      <c r="E774" s="200" t="s">
        <v>1241</v>
      </c>
      <c r="F774">
        <f>COUNTIF('WetLitterbags placem_collection'!$M$3:$M$222, H774)</f>
        <v>0</v>
      </c>
      <c r="G774" t="str">
        <f t="shared" si="71"/>
        <v>Exclude</v>
      </c>
      <c r="I774">
        <f>IFERROR(INDEX('Green_rooibos initial weight'!$C$5:$C$1749,MATCH(E774, 'Green_rooibos initial weight'!$A$5:$A$1749,0)),"")</f>
        <v>1.9279999999999999</v>
      </c>
      <c r="K774">
        <f t="shared" si="72"/>
        <v>1.9279999999999999</v>
      </c>
      <c r="M774">
        <f>IFERROR(INDEX('Both teabags AfterWet'!$D$1:$D$839,MATCH(E774,'Both teabags AfterWet'!$B$1:$B$839,0)),"")</f>
        <v>0.72</v>
      </c>
      <c r="O774" s="1">
        <v>0.502</v>
      </c>
      <c r="P774" s="1"/>
      <c r="Q774" s="202">
        <v>14.278846153846089</v>
      </c>
      <c r="R774" s="202"/>
      <c r="S774">
        <f t="shared" si="68"/>
        <v>0.43032019230769264</v>
      </c>
      <c r="U774" s="111">
        <f t="shared" si="69"/>
        <v>0.77680487950845811</v>
      </c>
      <c r="V774" s="111">
        <f t="shared" si="70"/>
        <v>0.55200000000000005</v>
      </c>
    </row>
    <row r="775" spans="1:22">
      <c r="A775" s="199">
        <v>162</v>
      </c>
      <c r="B775" s="199"/>
      <c r="C775">
        <f>COUNTIF('WetLitterbags placem_collection'!$K$3:$K$222, E775)</f>
        <v>1</v>
      </c>
      <c r="D775" t="str">
        <f t="shared" si="67"/>
        <v>Open</v>
      </c>
      <c r="E775" t="s">
        <v>1665</v>
      </c>
      <c r="F775">
        <f>COUNTIF('WetLitterbags placem_collection'!$M$3:$M$222, H775)</f>
        <v>0</v>
      </c>
      <c r="G775" t="str">
        <f t="shared" si="71"/>
        <v>Exclude</v>
      </c>
      <c r="I775">
        <f>IFERROR(INDEX('Green_rooibos initial weight'!$C$5:$C$1749,MATCH(E775, 'Green_rooibos initial weight'!$A$5:$A$1749,0)),"")</f>
        <v>1.962</v>
      </c>
      <c r="K775">
        <f t="shared" si="72"/>
        <v>1.962</v>
      </c>
      <c r="M775">
        <f>IFERROR(INDEX('Both teabags AfterWet'!$D$1:$D$839,MATCH(E775,'Both teabags AfterWet'!$B$1:$B$839,0)),"")</f>
        <v>0.62280000000000002</v>
      </c>
      <c r="O775">
        <v>0.44819999999999999</v>
      </c>
      <c r="Q775" s="202">
        <v>8.5545722713864567</v>
      </c>
      <c r="R775" s="202"/>
      <c r="S775">
        <f t="shared" si="68"/>
        <v>0.40985840707964588</v>
      </c>
      <c r="U775" s="111">
        <f t="shared" si="69"/>
        <v>0.79110172931720391</v>
      </c>
      <c r="V775" s="111">
        <f t="shared" si="70"/>
        <v>0.55200000000000005</v>
      </c>
    </row>
    <row r="776" spans="1:22">
      <c r="A776" s="1">
        <v>163</v>
      </c>
      <c r="B776" s="1"/>
      <c r="C776">
        <f>COUNTIF('WetLitterbags placem_collection'!$K$3:$K$222, E776)</f>
        <v>1</v>
      </c>
      <c r="D776" t="str">
        <f t="shared" si="67"/>
        <v>Open</v>
      </c>
      <c r="E776" s="1" t="s">
        <v>1848</v>
      </c>
      <c r="F776">
        <f>COUNTIF('WetLitterbags placem_collection'!$M$3:$M$222, H776)</f>
        <v>0</v>
      </c>
      <c r="G776" t="str">
        <f t="shared" si="71"/>
        <v>Exclude</v>
      </c>
      <c r="I776">
        <f>IFERROR(INDEX('Green_rooibos initial weight'!$C$5:$C$1749,MATCH(E776, 'Green_rooibos initial weight'!$A$5:$A$1749,0)),"")</f>
        <v>1.986</v>
      </c>
      <c r="K776">
        <f t="shared" si="72"/>
        <v>1.986</v>
      </c>
      <c r="M776">
        <f>IFERROR(INDEX('Both teabags AfterWet'!$D$1:$D$839,MATCH(E776,'Both teabags AfterWet'!$B$1:$B$839,0)),"")</f>
        <v>0.64500000000000002</v>
      </c>
      <c r="O776" s="1">
        <v>0.45610000000000001</v>
      </c>
      <c r="P776" s="1"/>
      <c r="Q776" s="202">
        <v>9.4152626362733951</v>
      </c>
      <c r="R776" s="202"/>
      <c r="S776">
        <f t="shared" si="68"/>
        <v>0.41315698711595705</v>
      </c>
      <c r="U776" s="111">
        <f t="shared" si="69"/>
        <v>0.7919652632850166</v>
      </c>
      <c r="V776" s="111">
        <f t="shared" si="70"/>
        <v>0.55200000000000005</v>
      </c>
    </row>
    <row r="777" spans="1:22">
      <c r="A777" s="1">
        <v>164</v>
      </c>
      <c r="B777" s="1"/>
      <c r="C777">
        <f>COUNTIF('WetLitterbags placem_collection'!$K$3:$K$222, E777)</f>
        <v>1</v>
      </c>
      <c r="D777" t="str">
        <f t="shared" si="67"/>
        <v>Open</v>
      </c>
      <c r="E777" s="200" t="s">
        <v>1364</v>
      </c>
      <c r="F777">
        <f>COUNTIF('WetLitterbags placem_collection'!$M$3:$M$222, H777)</f>
        <v>0</v>
      </c>
      <c r="G777" t="str">
        <f t="shared" si="71"/>
        <v>Exclude</v>
      </c>
      <c r="I777">
        <f>IFERROR(INDEX('Green_rooibos initial weight'!$C$5:$C$1749,MATCH(E777, 'Green_rooibos initial weight'!$A$5:$A$1749,0)),"")</f>
        <v>1.9510000000000001</v>
      </c>
      <c r="K777">
        <f t="shared" si="72"/>
        <v>1.9510000000000001</v>
      </c>
      <c r="M777">
        <f>IFERROR(INDEX('Both teabags AfterWet'!$D$1:$D$839,MATCH(E777,'Both teabags AfterWet'!$B$1:$B$839,0)),"")</f>
        <v>0.628</v>
      </c>
      <c r="O777" s="1">
        <v>0.44059999999999999</v>
      </c>
      <c r="P777" s="1"/>
      <c r="Q777" s="202">
        <v>9.7268806899849256</v>
      </c>
      <c r="R777" s="202"/>
      <c r="S777">
        <f t="shared" si="68"/>
        <v>0.39774336367992641</v>
      </c>
      <c r="U777" s="111">
        <f t="shared" si="69"/>
        <v>0.79613359114304127</v>
      </c>
      <c r="V777" s="111">
        <f t="shared" si="70"/>
        <v>0.55200000000000005</v>
      </c>
    </row>
    <row r="778" spans="1:22">
      <c r="A778" s="1">
        <v>165</v>
      </c>
      <c r="B778" s="1"/>
      <c r="C778">
        <f>COUNTIF('WetLitterbags placem_collection'!$K$3:$K$222, E778)</f>
        <v>1</v>
      </c>
      <c r="D778" t="str">
        <f t="shared" si="67"/>
        <v>Open</v>
      </c>
      <c r="E778" s="1" t="s">
        <v>1682</v>
      </c>
      <c r="F778">
        <f>COUNTIF('WetLitterbags placem_collection'!$M$3:$M$222, H778)</f>
        <v>0</v>
      </c>
      <c r="G778" t="str">
        <f t="shared" si="71"/>
        <v>Exclude</v>
      </c>
      <c r="I778">
        <f>IFERROR(INDEX('Green_rooibos initial weight'!$C$5:$C$1749,MATCH(E778, 'Green_rooibos initial weight'!$A$5:$A$1749,0)),"")</f>
        <v>2.1709999999999998</v>
      </c>
      <c r="K778">
        <f t="shared" si="72"/>
        <v>2.1709999999999998</v>
      </c>
      <c r="M778">
        <f>IFERROR(INDEX('Both teabags AfterWet'!$D$1:$D$839,MATCH(E778,'Both teabags AfterWet'!$B$1:$B$839,0)),"")</f>
        <v>0.72699999999999998</v>
      </c>
      <c r="O778" s="1">
        <v>0.53839999999999999</v>
      </c>
      <c r="P778" s="1"/>
      <c r="Q778" s="202">
        <v>7.2371638141808248</v>
      </c>
      <c r="R778" s="202"/>
      <c r="S778">
        <f t="shared" si="68"/>
        <v>0.4994351100244504</v>
      </c>
      <c r="U778" s="111">
        <f t="shared" si="69"/>
        <v>0.76995158451199885</v>
      </c>
      <c r="V778" s="111">
        <f t="shared" si="70"/>
        <v>0.55200000000000005</v>
      </c>
    </row>
    <row r="779" spans="1:22">
      <c r="A779" s="199">
        <v>166</v>
      </c>
      <c r="B779" s="199"/>
      <c r="C779">
        <f>COUNTIF('WetLitterbags placem_collection'!$K$3:$K$222, E779)</f>
        <v>1</v>
      </c>
      <c r="D779" t="str">
        <f t="shared" ref="D779:D834" si="73">IF(C779=1, "Open", "Exclude")</f>
        <v>Open</v>
      </c>
      <c r="E779" t="s">
        <v>1716</v>
      </c>
      <c r="F779">
        <f>COUNTIF('WetLitterbags placem_collection'!$M$3:$M$222, H779)</f>
        <v>0</v>
      </c>
      <c r="G779" t="str">
        <f t="shared" si="71"/>
        <v>Exclude</v>
      </c>
      <c r="I779">
        <f>IFERROR(INDEX('Green_rooibos initial weight'!$C$5:$C$1749,MATCH(E779, 'Green_rooibos initial weight'!$A$5:$A$1749,0)),"")</f>
        <v>2.0710000000000002</v>
      </c>
      <c r="K779">
        <f t="shared" si="72"/>
        <v>2.0710000000000002</v>
      </c>
      <c r="M779">
        <f>IFERROR(INDEX('Both teabags AfterWet'!$D$1:$D$839,MATCH(E779,'Both teabags AfterWet'!$B$1:$B$839,0)),"")</f>
        <v>0.80800000000000005</v>
      </c>
      <c r="O779">
        <v>0.60729999999999995</v>
      </c>
      <c r="Q779" s="202">
        <v>13.234567901234151</v>
      </c>
      <c r="R779" s="202"/>
      <c r="S779">
        <f t="shared" ref="S779:S834" si="74">IFERROR(O779-(Q779/100)*O779,"")</f>
        <v>0.52692646913580499</v>
      </c>
      <c r="U779" s="111">
        <f t="shared" ref="U779:U834" si="75">1-(S779/I779)</f>
        <v>0.74556906367175046</v>
      </c>
      <c r="V779" s="111">
        <f t="shared" ref="V779:V834" si="76">$H$2*(1-Y779)</f>
        <v>0.55200000000000005</v>
      </c>
    </row>
    <row r="780" spans="1:22">
      <c r="A780">
        <v>167</v>
      </c>
      <c r="C780">
        <f>COUNTIF('WetLitterbags placem_collection'!$K$3:$K$222, E780)</f>
        <v>1</v>
      </c>
      <c r="D780" t="str">
        <f t="shared" si="73"/>
        <v>Open</v>
      </c>
      <c r="E780" t="s">
        <v>1621</v>
      </c>
      <c r="F780">
        <f>COUNTIF('WetLitterbags placem_collection'!$M$3:$M$222, H780)</f>
        <v>0</v>
      </c>
      <c r="G780" t="str">
        <f t="shared" ref="G780:G834" si="77">IF(F780=1, "Open", "Exclude")</f>
        <v>Exclude</v>
      </c>
      <c r="I780">
        <f>IFERROR(INDEX('Green_rooibos initial weight'!$C$5:$C$1749,MATCH(E780, 'Green_rooibos initial weight'!$A$5:$A$1749,0)),"")</f>
        <v>1.9319999999999999</v>
      </c>
      <c r="K780">
        <f t="shared" si="72"/>
        <v>1.9319999999999999</v>
      </c>
      <c r="M780">
        <f>IFERROR(INDEX('Both teabags AfterWet'!$D$1:$D$839,MATCH(E780,'Both teabags AfterWet'!$B$1:$B$839,0)),"")</f>
        <v>0.64529999999999998</v>
      </c>
      <c r="O780">
        <v>0.48499999999999999</v>
      </c>
      <c r="Q780" s="202">
        <v>8.4409136047665729</v>
      </c>
      <c r="R780" s="202"/>
      <c r="S780">
        <f t="shared" si="74"/>
        <v>0.4440615690168821</v>
      </c>
      <c r="U780" s="111">
        <f t="shared" si="75"/>
        <v>0.77015446738256621</v>
      </c>
      <c r="V780" s="111">
        <f t="shared" si="76"/>
        <v>0.55200000000000005</v>
      </c>
    </row>
    <row r="781" spans="1:22">
      <c r="A781" s="1">
        <v>168</v>
      </c>
      <c r="B781" s="1"/>
      <c r="C781">
        <f>COUNTIF('WetLitterbags placem_collection'!$K$3:$K$222, E781)</f>
        <v>1</v>
      </c>
      <c r="D781" t="str">
        <f t="shared" si="73"/>
        <v>Open</v>
      </c>
      <c r="E781" s="200" t="s">
        <v>1589</v>
      </c>
      <c r="F781">
        <f>COUNTIF('WetLitterbags placem_collection'!$M$3:$M$222, H781)</f>
        <v>0</v>
      </c>
      <c r="G781" t="str">
        <f t="shared" si="77"/>
        <v>Exclude</v>
      </c>
      <c r="I781">
        <f>IFERROR(INDEX('Green_rooibos initial weight'!$C$5:$C$1749,MATCH(E781, 'Green_rooibos initial weight'!$A$5:$A$1749,0)),"")</f>
        <v>2.1030000000000002</v>
      </c>
      <c r="K781">
        <f t="shared" si="72"/>
        <v>2.1030000000000002</v>
      </c>
      <c r="M781">
        <f>IFERROR(INDEX('Both teabags AfterWet'!$D$1:$D$839,MATCH(E781,'Both teabags AfterWet'!$B$1:$B$839,0)),"")</f>
        <v>0.79400000000000004</v>
      </c>
      <c r="O781" s="1">
        <v>0.5857</v>
      </c>
      <c r="P781" s="1"/>
      <c r="Q781" s="202">
        <v>8.9463220675947444</v>
      </c>
      <c r="R781" s="202"/>
      <c r="S781">
        <f t="shared" si="74"/>
        <v>0.5333013916500976</v>
      </c>
      <c r="U781" s="111">
        <f t="shared" si="75"/>
        <v>0.74640922888725747</v>
      </c>
      <c r="V781" s="111">
        <f t="shared" si="76"/>
        <v>0.55200000000000005</v>
      </c>
    </row>
    <row r="782" spans="1:22">
      <c r="A782" s="1">
        <v>169</v>
      </c>
      <c r="B782" s="1"/>
      <c r="C782">
        <f>COUNTIF('WetLitterbags placem_collection'!$K$3:$K$222, E782)</f>
        <v>1</v>
      </c>
      <c r="D782" t="str">
        <f t="shared" si="73"/>
        <v>Open</v>
      </c>
      <c r="E782" s="1" t="s">
        <v>1625</v>
      </c>
      <c r="F782">
        <f>COUNTIF('WetLitterbags placem_collection'!$M$3:$M$222, H782)</f>
        <v>0</v>
      </c>
      <c r="G782" t="str">
        <f t="shared" si="77"/>
        <v>Exclude</v>
      </c>
      <c r="I782">
        <f>IFERROR(INDEX('Green_rooibos initial weight'!$C$5:$C$1749,MATCH(E782, 'Green_rooibos initial weight'!$A$5:$A$1749,0)),"")</f>
        <v>1.9750000000000001</v>
      </c>
      <c r="K782">
        <f t="shared" si="72"/>
        <v>1.9750000000000001</v>
      </c>
      <c r="M782">
        <f>IFERROR(INDEX('Both teabags AfterWet'!$D$1:$D$839,MATCH(E782,'Both teabags AfterWet'!$B$1:$B$839,0)),"")</f>
        <v>0.65800000000000003</v>
      </c>
      <c r="O782" s="1">
        <v>0.4572</v>
      </c>
      <c r="P782" s="1"/>
      <c r="Q782" s="202">
        <v>11.404382470119883</v>
      </c>
      <c r="R782" s="202"/>
      <c r="S782">
        <f t="shared" si="74"/>
        <v>0.40505916334661191</v>
      </c>
      <c r="U782" s="111">
        <f t="shared" si="75"/>
        <v>0.79490675273589273</v>
      </c>
      <c r="V782" s="111">
        <f t="shared" si="76"/>
        <v>0.55200000000000005</v>
      </c>
    </row>
    <row r="783" spans="1:22">
      <c r="A783" s="1">
        <v>170</v>
      </c>
      <c r="B783" s="1"/>
      <c r="C783">
        <f>COUNTIF('WetLitterbags placem_collection'!$K$3:$K$222, E783)</f>
        <v>1</v>
      </c>
      <c r="D783" t="str">
        <f t="shared" si="73"/>
        <v>Open</v>
      </c>
      <c r="E783" s="1" t="s">
        <v>1617</v>
      </c>
      <c r="F783">
        <f>COUNTIF('WetLitterbags placem_collection'!$M$3:$M$222, H783)</f>
        <v>0</v>
      </c>
      <c r="G783" t="str">
        <f t="shared" si="77"/>
        <v>Exclude</v>
      </c>
      <c r="I783">
        <f>IFERROR(INDEX('Green_rooibos initial weight'!$C$5:$C$1749,MATCH(E783, 'Green_rooibos initial weight'!$A$5:$A$1749,0)),"")</f>
        <v>2.06</v>
      </c>
      <c r="K783">
        <f t="shared" si="72"/>
        <v>2.06</v>
      </c>
      <c r="M783">
        <f>IFERROR(INDEX('Both teabags AfterWet'!$D$1:$D$839,MATCH(E783,'Both teabags AfterWet'!$B$1:$B$839,0)),"")</f>
        <v>0.64800000000000002</v>
      </c>
      <c r="O783" s="1">
        <v>0.44679999999999997</v>
      </c>
      <c r="P783" s="1"/>
      <c r="Q783" s="202">
        <v>9.4836146971203146</v>
      </c>
      <c r="R783" s="202"/>
      <c r="S783">
        <f t="shared" si="74"/>
        <v>0.40442720953326639</v>
      </c>
      <c r="U783" s="111">
        <f t="shared" si="75"/>
        <v>0.80367611187705512</v>
      </c>
      <c r="V783" s="111">
        <f t="shared" si="76"/>
        <v>0.55200000000000005</v>
      </c>
    </row>
    <row r="784" spans="1:22">
      <c r="A784" s="1">
        <v>171</v>
      </c>
      <c r="B784" s="1"/>
      <c r="C784">
        <f>COUNTIF('WetLitterbags placem_collection'!$K$3:$K$222, E784)</f>
        <v>1</v>
      </c>
      <c r="D784" t="str">
        <f t="shared" si="73"/>
        <v>Open</v>
      </c>
      <c r="E784" s="1" t="s">
        <v>1394</v>
      </c>
      <c r="F784">
        <f>COUNTIF('WetLitterbags placem_collection'!$M$3:$M$222, H784)</f>
        <v>0</v>
      </c>
      <c r="G784" t="str">
        <f t="shared" si="77"/>
        <v>Exclude</v>
      </c>
      <c r="I784">
        <f>IFERROR(INDEX('Green_rooibos initial weight'!$C$5:$C$1749,MATCH(E784, 'Green_rooibos initial weight'!$A$5:$A$1749,0)),"")</f>
        <v>2.1320000000000001</v>
      </c>
      <c r="K784">
        <f t="shared" si="72"/>
        <v>2.1320000000000001</v>
      </c>
      <c r="M784">
        <f>IFERROR(INDEX('Both teabags AfterWet'!$D$1:$D$839,MATCH(E784,'Both teabags AfterWet'!$B$1:$B$839,0)),"")</f>
        <v>0.63100000000000001</v>
      </c>
      <c r="O784" s="1">
        <v>0.46429999999999999</v>
      </c>
      <c r="P784" s="1"/>
      <c r="Q784" s="202">
        <v>12.283308568598626</v>
      </c>
      <c r="R784" s="202"/>
      <c r="S784">
        <f t="shared" si="74"/>
        <v>0.4072685983159966</v>
      </c>
      <c r="U784" s="111">
        <f t="shared" si="75"/>
        <v>0.80897345294746881</v>
      </c>
      <c r="V784" s="111">
        <f t="shared" si="76"/>
        <v>0.55200000000000005</v>
      </c>
    </row>
    <row r="785" spans="1:22">
      <c r="A785" s="1">
        <v>172</v>
      </c>
      <c r="B785" s="1"/>
      <c r="C785">
        <f>COUNTIF('WetLitterbags placem_collection'!$K$3:$K$222, E785)</f>
        <v>1</v>
      </c>
      <c r="D785" t="str">
        <f t="shared" si="73"/>
        <v>Open</v>
      </c>
      <c r="E785" s="1" t="s">
        <v>1769</v>
      </c>
      <c r="F785">
        <f>COUNTIF('WetLitterbags placem_collection'!$M$3:$M$222, H785)</f>
        <v>0</v>
      </c>
      <c r="G785" t="str">
        <f t="shared" si="77"/>
        <v>Exclude</v>
      </c>
      <c r="I785">
        <f>IFERROR(INDEX('Green_rooibos initial weight'!$C$5:$C$1749,MATCH(E785, 'Green_rooibos initial weight'!$A$5:$A$1749,0)),"")</f>
        <v>2.0419999999999998</v>
      </c>
      <c r="K785">
        <f t="shared" si="72"/>
        <v>2.0419999999999998</v>
      </c>
      <c r="M785">
        <f>IFERROR(INDEX('Both teabags AfterWet'!$D$1:$D$839,MATCH(E785,'Both teabags AfterWet'!$B$1:$B$839,0)),"")</f>
        <v>0.69520000000000004</v>
      </c>
      <c r="O785" s="1">
        <f>0.2997+M785</f>
        <v>0.99490000000000012</v>
      </c>
      <c r="P785" s="1"/>
      <c r="Q785" s="202">
        <v>8.6181277860327441</v>
      </c>
      <c r="R785" s="202"/>
      <c r="S785">
        <f t="shared" si="74"/>
        <v>0.90915824665676037</v>
      </c>
      <c r="U785" s="111">
        <f t="shared" si="75"/>
        <v>0.55477069213674812</v>
      </c>
      <c r="V785" s="111">
        <f t="shared" si="76"/>
        <v>0.55200000000000005</v>
      </c>
    </row>
    <row r="786" spans="1:22">
      <c r="A786" s="1">
        <v>173</v>
      </c>
      <c r="B786" s="1"/>
      <c r="C786">
        <f>COUNTIF('WetLitterbags placem_collection'!$K$3:$K$222, E786)</f>
        <v>1</v>
      </c>
      <c r="D786" t="str">
        <f t="shared" si="73"/>
        <v>Open</v>
      </c>
      <c r="E786" s="1" t="s">
        <v>1834</v>
      </c>
      <c r="F786">
        <f>COUNTIF('WetLitterbags placem_collection'!$M$3:$M$222, H786)</f>
        <v>0</v>
      </c>
      <c r="G786" t="str">
        <f t="shared" si="77"/>
        <v>Exclude</v>
      </c>
      <c r="I786">
        <f>IFERROR(INDEX('Green_rooibos initial weight'!$C$5:$C$1749,MATCH(E786, 'Green_rooibos initial weight'!$A$5:$A$1749,0)),"")</f>
        <v>2.1150000000000002</v>
      </c>
      <c r="K786">
        <f t="shared" si="72"/>
        <v>2.1150000000000002</v>
      </c>
      <c r="M786">
        <f>IFERROR(INDEX('Both teabags AfterWet'!$D$1:$D$839,MATCH(E786,'Both teabags AfterWet'!$B$1:$B$839,0)),"")</f>
        <v>0.57999999999999996</v>
      </c>
      <c r="O786" s="201">
        <v>0.39800000000000002</v>
      </c>
      <c r="P786" s="201"/>
      <c r="Q786" s="202">
        <v>9.4980314960627936</v>
      </c>
      <c r="R786" s="202"/>
      <c r="S786">
        <f t="shared" si="74"/>
        <v>0.36019783464567012</v>
      </c>
      <c r="U786" s="111">
        <f t="shared" si="75"/>
        <v>0.82969369520299285</v>
      </c>
      <c r="V786" s="111">
        <f t="shared" si="76"/>
        <v>0.55200000000000005</v>
      </c>
    </row>
    <row r="787" spans="1:22">
      <c r="A787" s="1">
        <v>174</v>
      </c>
      <c r="B787" s="1"/>
      <c r="C787">
        <f>COUNTIF('WetLitterbags placem_collection'!$K$3:$K$222, E787)</f>
        <v>1</v>
      </c>
      <c r="D787" t="str">
        <f t="shared" si="73"/>
        <v>Open</v>
      </c>
      <c r="E787" s="200" t="s">
        <v>1395</v>
      </c>
      <c r="F787">
        <f>COUNTIF('WetLitterbags placem_collection'!$M$3:$M$222, H787)</f>
        <v>0</v>
      </c>
      <c r="G787" t="str">
        <f t="shared" si="77"/>
        <v>Exclude</v>
      </c>
      <c r="I787">
        <f>IFERROR(INDEX('Green_rooibos initial weight'!$C$5:$C$1749,MATCH(E787, 'Green_rooibos initial weight'!$A$5:$A$1749,0)),"")</f>
        <v>2.0009999999999999</v>
      </c>
      <c r="K787">
        <f t="shared" si="72"/>
        <v>2.0009999999999999</v>
      </c>
      <c r="M787">
        <f>IFERROR(INDEX('Both teabags AfterWet'!$D$1:$D$839,MATCH(E787,'Both teabags AfterWet'!$B$1:$B$839,0)),"")</f>
        <v>0.68300000000000005</v>
      </c>
      <c r="O787" s="1">
        <v>0.48580000000000001</v>
      </c>
      <c r="P787" s="1"/>
      <c r="Q787" s="202">
        <v>7.6961026147010658</v>
      </c>
      <c r="R787" s="202"/>
      <c r="S787">
        <f t="shared" si="74"/>
        <v>0.44841233349778226</v>
      </c>
      <c r="U787" s="111">
        <f t="shared" si="75"/>
        <v>0.77590588031095342</v>
      </c>
      <c r="V787" s="111">
        <f t="shared" si="76"/>
        <v>0.55200000000000005</v>
      </c>
    </row>
    <row r="788" spans="1:22">
      <c r="A788" s="1">
        <v>175</v>
      </c>
      <c r="B788" s="1"/>
      <c r="C788">
        <f>COUNTIF('WetLitterbags placem_collection'!$K$3:$K$222, E788)</f>
        <v>1</v>
      </c>
      <c r="D788" t="str">
        <f t="shared" si="73"/>
        <v>Open</v>
      </c>
      <c r="E788" s="201" t="s">
        <v>1593</v>
      </c>
      <c r="F788">
        <f>COUNTIF('WetLitterbags placem_collection'!$M$3:$M$222, H788)</f>
        <v>0</v>
      </c>
      <c r="G788" t="str">
        <f t="shared" si="77"/>
        <v>Exclude</v>
      </c>
      <c r="I788">
        <f>IFERROR(INDEX('Green_rooibos initial weight'!$C$5:$C$1749,MATCH(E788, 'Green_rooibos initial weight'!$A$5:$A$1749,0)),"")</f>
        <v>2.1579999999999999</v>
      </c>
      <c r="K788">
        <f t="shared" si="72"/>
        <v>2.1579999999999999</v>
      </c>
      <c r="M788">
        <f>IFERROR(INDEX('Both teabags AfterWet'!$D$1:$D$839,MATCH(E788,'Both teabags AfterWet'!$B$1:$B$839,0)),"")</f>
        <v>0.68200000000000005</v>
      </c>
      <c r="O788" s="1">
        <v>0.49159999999999987</v>
      </c>
      <c r="P788" s="1"/>
      <c r="Q788" s="202">
        <v>9.6918489065609759</v>
      </c>
      <c r="R788" s="202"/>
      <c r="S788">
        <f t="shared" si="74"/>
        <v>0.44395487077534612</v>
      </c>
      <c r="U788" s="111">
        <f t="shared" si="75"/>
        <v>0.79427485135526132</v>
      </c>
      <c r="V788" s="111">
        <f t="shared" si="76"/>
        <v>0.55200000000000005</v>
      </c>
    </row>
    <row r="789" spans="1:22">
      <c r="A789" s="1">
        <v>176</v>
      </c>
      <c r="B789" s="1"/>
      <c r="C789">
        <f>COUNTIF('WetLitterbags placem_collection'!$K$3:$K$222, E789)</f>
        <v>1</v>
      </c>
      <c r="D789" t="str">
        <f t="shared" si="73"/>
        <v>Open</v>
      </c>
      <c r="E789" s="201" t="s">
        <v>1596</v>
      </c>
      <c r="F789">
        <f>COUNTIF('WetLitterbags placem_collection'!$M$3:$M$222, H789)</f>
        <v>0</v>
      </c>
      <c r="G789" t="str">
        <f t="shared" si="77"/>
        <v>Exclude</v>
      </c>
      <c r="I789">
        <f>IFERROR(INDEX('Green_rooibos initial weight'!$C$5:$C$1749,MATCH(E789, 'Green_rooibos initial weight'!$A$5:$A$1749,0)),"")</f>
        <v>2.0920000000000001</v>
      </c>
      <c r="K789">
        <f t="shared" si="72"/>
        <v>2.0920000000000001</v>
      </c>
      <c r="M789">
        <f>IFERROR(INDEX('Both teabags AfterWet'!$D$1:$D$839,MATCH(E789,'Both teabags AfterWet'!$B$1:$B$839,0)),"")</f>
        <v>0.63900000000000001</v>
      </c>
      <c r="O789" s="1">
        <v>0.46539999999999981</v>
      </c>
      <c r="P789" s="1"/>
      <c r="Q789" s="202">
        <v>10.539215686274888</v>
      </c>
      <c r="R789" s="202"/>
      <c r="S789">
        <f t="shared" si="74"/>
        <v>0.41635049019607651</v>
      </c>
      <c r="U789" s="111">
        <f t="shared" si="75"/>
        <v>0.80097968919881624</v>
      </c>
      <c r="V789" s="111">
        <f t="shared" si="76"/>
        <v>0.55200000000000005</v>
      </c>
    </row>
    <row r="790" spans="1:22">
      <c r="A790" s="1">
        <v>177</v>
      </c>
      <c r="B790" s="1"/>
      <c r="C790">
        <f>COUNTIF('WetLitterbags placem_collection'!$K$3:$K$222, E790)</f>
        <v>1</v>
      </c>
      <c r="D790" t="str">
        <f t="shared" si="73"/>
        <v>Open</v>
      </c>
      <c r="E790" s="1" t="s">
        <v>1688</v>
      </c>
      <c r="F790">
        <f>COUNTIF('WetLitterbags placem_collection'!$M$3:$M$222, H790)</f>
        <v>0</v>
      </c>
      <c r="G790" t="str">
        <f t="shared" si="77"/>
        <v>Exclude</v>
      </c>
      <c r="I790">
        <f>IFERROR(INDEX('Green_rooibos initial weight'!$C$5:$C$1749,MATCH(E790, 'Green_rooibos initial weight'!$A$5:$A$1749,0)),"")</f>
        <v>2.0659999999999998</v>
      </c>
      <c r="K790">
        <f t="shared" si="72"/>
        <v>2.0659999999999998</v>
      </c>
      <c r="M790" t="str">
        <f>IFERROR(INDEX('Both teabags AfterWet'!$D$1:$D$839,MATCH(E790,'Both teabags AfterWet'!$B$1:$B$839,0)),"")</f>
        <v/>
      </c>
      <c r="O790" s="1">
        <v>0.42699999999999999</v>
      </c>
      <c r="P790" s="1"/>
      <c r="Q790" s="202">
        <v>9.1395235780264326</v>
      </c>
      <c r="R790" s="202"/>
      <c r="S790">
        <f t="shared" si="74"/>
        <v>0.38797423432182709</v>
      </c>
      <c r="U790" s="111">
        <f t="shared" si="75"/>
        <v>0.812209954345679</v>
      </c>
      <c r="V790" s="111">
        <f t="shared" si="76"/>
        <v>0.55200000000000005</v>
      </c>
    </row>
    <row r="791" spans="1:22">
      <c r="A791" s="1">
        <v>178</v>
      </c>
      <c r="B791" s="1"/>
      <c r="C791">
        <f>COUNTIF('WetLitterbags placem_collection'!$K$3:$K$222, E791)</f>
        <v>1</v>
      </c>
      <c r="D791" t="str">
        <f t="shared" si="73"/>
        <v>Open</v>
      </c>
      <c r="E791" s="1" t="s">
        <v>1269</v>
      </c>
      <c r="F791">
        <f>COUNTIF('WetLitterbags placem_collection'!$M$3:$M$222, H791)</f>
        <v>0</v>
      </c>
      <c r="G791" t="str">
        <f t="shared" si="77"/>
        <v>Exclude</v>
      </c>
      <c r="I791">
        <f>IFERROR(INDEX('Green_rooibos initial weight'!$C$5:$C$1749,MATCH(E791, 'Green_rooibos initial weight'!$A$5:$A$1749,0)),"")</f>
        <v>2.0920000000000001</v>
      </c>
      <c r="K791">
        <f t="shared" si="72"/>
        <v>2.0920000000000001</v>
      </c>
      <c r="M791">
        <f>IFERROR(INDEX('Both teabags AfterWet'!$D$1:$D$839,MATCH(E791,'Both teabags AfterWet'!$B$1:$B$839,0)),"")</f>
        <v>0.62549999999999994</v>
      </c>
      <c r="O791" s="1">
        <v>0.43630000000000002</v>
      </c>
      <c r="P791" s="1"/>
      <c r="Q791" s="202">
        <v>7.0843373493975461</v>
      </c>
      <c r="R791" s="202"/>
      <c r="S791">
        <f t="shared" si="74"/>
        <v>0.4053910361445785</v>
      </c>
      <c r="U791" s="111">
        <f t="shared" si="75"/>
        <v>0.80621843396530668</v>
      </c>
      <c r="V791" s="111">
        <f t="shared" si="76"/>
        <v>0.55200000000000005</v>
      </c>
    </row>
    <row r="792" spans="1:22">
      <c r="A792">
        <v>179</v>
      </c>
      <c r="C792">
        <f>COUNTIF('WetLitterbags placem_collection'!$K$3:$K$222, E792)</f>
        <v>1</v>
      </c>
      <c r="D792" t="str">
        <f t="shared" si="73"/>
        <v>Open</v>
      </c>
      <c r="E792" t="s">
        <v>1599</v>
      </c>
      <c r="F792">
        <f>COUNTIF('WetLitterbags placem_collection'!$M$3:$M$222, H792)</f>
        <v>0</v>
      </c>
      <c r="G792" t="str">
        <f t="shared" si="77"/>
        <v>Exclude</v>
      </c>
      <c r="I792">
        <f>IFERROR(INDEX('Green_rooibos initial weight'!$C$5:$C$1749,MATCH(E792, 'Green_rooibos initial weight'!$A$5:$A$1749,0)),"")</f>
        <v>2.1139999999999999</v>
      </c>
      <c r="K792">
        <f t="shared" si="72"/>
        <v>2.1139999999999999</v>
      </c>
      <c r="M792">
        <f>IFERROR(INDEX('Both teabags AfterWet'!$D$1:$D$839,MATCH(E792,'Both teabags AfterWet'!$B$1:$B$839,0)),"")</f>
        <v>0.60329999999999995</v>
      </c>
      <c r="O792">
        <v>0.43290000000000001</v>
      </c>
      <c r="Q792" s="202">
        <v>8.9466089466084018</v>
      </c>
      <c r="R792" s="202"/>
      <c r="S792">
        <f t="shared" si="74"/>
        <v>0.39417012987013222</v>
      </c>
      <c r="U792" s="111">
        <f t="shared" si="75"/>
        <v>0.81354298492425148</v>
      </c>
      <c r="V792" s="111">
        <f t="shared" si="76"/>
        <v>0.55200000000000005</v>
      </c>
    </row>
    <row r="793" spans="1:22">
      <c r="A793" s="1">
        <v>180</v>
      </c>
      <c r="B793" s="1"/>
      <c r="C793">
        <f>COUNTIF('WetLitterbags placem_collection'!$K$3:$K$222, E793)</f>
        <v>1</v>
      </c>
      <c r="D793" t="str">
        <f t="shared" si="73"/>
        <v>Open</v>
      </c>
      <c r="E793" t="s">
        <v>1690</v>
      </c>
      <c r="F793">
        <f>COUNTIF('WetLitterbags placem_collection'!$M$3:$M$222, H793)</f>
        <v>0</v>
      </c>
      <c r="G793" t="str">
        <f t="shared" si="77"/>
        <v>Exclude</v>
      </c>
      <c r="I793">
        <f>IFERROR(INDEX('Green_rooibos initial weight'!$C$5:$C$1749,MATCH(E793, 'Green_rooibos initial weight'!$A$5:$A$1749,0)),"")</f>
        <v>2.0099999999999998</v>
      </c>
      <c r="K793">
        <f t="shared" si="72"/>
        <v>2.0099999999999998</v>
      </c>
      <c r="M793">
        <f>IFERROR(INDEX('Both teabags AfterWet'!$D$1:$D$839,MATCH(E793,'Both teabags AfterWet'!$B$1:$B$839,0)),"")</f>
        <v>0.62219999999999998</v>
      </c>
      <c r="O793">
        <v>0.43020000000000003</v>
      </c>
      <c r="Q793" s="202">
        <v>9.1525423728814648</v>
      </c>
      <c r="R793" s="202"/>
      <c r="S793">
        <f t="shared" si="74"/>
        <v>0.39082576271186398</v>
      </c>
      <c r="U793" s="111">
        <f t="shared" si="75"/>
        <v>0.80555932203389846</v>
      </c>
      <c r="V793" s="111">
        <f t="shared" si="76"/>
        <v>0.55200000000000005</v>
      </c>
    </row>
    <row r="794" spans="1:22">
      <c r="A794" s="199">
        <v>181</v>
      </c>
      <c r="B794" s="199"/>
      <c r="C794">
        <f>COUNTIF('WetLitterbags placem_collection'!$K$3:$K$222, E794)</f>
        <v>1</v>
      </c>
      <c r="D794" t="str">
        <f t="shared" si="73"/>
        <v>Open</v>
      </c>
      <c r="E794" t="s">
        <v>1592</v>
      </c>
      <c r="F794">
        <f>COUNTIF('WetLitterbags placem_collection'!$M$3:$M$222, H794)</f>
        <v>0</v>
      </c>
      <c r="G794" t="str">
        <f t="shared" si="77"/>
        <v>Exclude</v>
      </c>
      <c r="I794">
        <f>IFERROR(INDEX('Green_rooibos initial weight'!$C$5:$C$1749,MATCH(E794, 'Green_rooibos initial weight'!$A$5:$A$1749,0)),"")</f>
        <v>1.9770000000000001</v>
      </c>
      <c r="K794">
        <f t="shared" si="72"/>
        <v>1.9770000000000001</v>
      </c>
      <c r="M794">
        <f>IFERROR(INDEX('Both teabags AfterWet'!$D$1:$D$839,MATCH(E794,'Both teabags AfterWet'!$B$1:$B$839,0)),"")</f>
        <v>0.57499999999999996</v>
      </c>
      <c r="O794">
        <v>0.4042</v>
      </c>
      <c r="Q794" s="202">
        <v>9.1358024691352888</v>
      </c>
      <c r="R794" s="202"/>
      <c r="S794">
        <f t="shared" si="74"/>
        <v>0.36727308641975515</v>
      </c>
      <c r="U794" s="111">
        <f t="shared" si="75"/>
        <v>0.81422706807296152</v>
      </c>
      <c r="V794" s="111">
        <f t="shared" si="76"/>
        <v>0.55200000000000005</v>
      </c>
    </row>
    <row r="795" spans="1:22">
      <c r="A795" s="199">
        <v>182</v>
      </c>
      <c r="B795" s="199"/>
      <c r="C795">
        <f>COUNTIF('WetLitterbags placem_collection'!$K$3:$K$222, E795)</f>
        <v>1</v>
      </c>
      <c r="D795" t="str">
        <f t="shared" si="73"/>
        <v>Open</v>
      </c>
      <c r="E795" t="s">
        <v>1647</v>
      </c>
      <c r="F795">
        <f>COUNTIF('WetLitterbags placem_collection'!$M$3:$M$222, H795)</f>
        <v>0</v>
      </c>
      <c r="G795" t="str">
        <f t="shared" si="77"/>
        <v>Exclude</v>
      </c>
      <c r="I795">
        <f>IFERROR(INDEX('Green_rooibos initial weight'!$C$5:$C$1749,MATCH(E795, 'Green_rooibos initial weight'!$A$5:$A$1749,0)),"")</f>
        <v>2.06</v>
      </c>
      <c r="K795">
        <f t="shared" si="72"/>
        <v>2.06</v>
      </c>
      <c r="M795">
        <f>IFERROR(INDEX('Both teabags AfterWet'!$D$1:$D$839,MATCH(E795,'Both teabags AfterWet'!$B$1:$B$839,0)),"")</f>
        <v>0.69440000000000002</v>
      </c>
      <c r="O795">
        <v>0.50329999999999997</v>
      </c>
      <c r="Q795" s="202">
        <v>8.8845014807495417</v>
      </c>
      <c r="R795" s="202"/>
      <c r="S795">
        <f t="shared" si="74"/>
        <v>0.45858430404738754</v>
      </c>
      <c r="U795" s="111">
        <f t="shared" si="75"/>
        <v>0.77738626017117107</v>
      </c>
      <c r="V795" s="111">
        <f t="shared" si="76"/>
        <v>0.55200000000000005</v>
      </c>
    </row>
    <row r="796" spans="1:22">
      <c r="A796">
        <v>183</v>
      </c>
      <c r="C796">
        <f>COUNTIF('WetLitterbags placem_collection'!$K$3:$K$222, E796)</f>
        <v>1</v>
      </c>
      <c r="D796" t="str">
        <f t="shared" si="73"/>
        <v>Open</v>
      </c>
      <c r="E796" s="1" t="s">
        <v>1465</v>
      </c>
      <c r="F796">
        <f>COUNTIF('WetLitterbags placem_collection'!$M$3:$M$222, H796)</f>
        <v>0</v>
      </c>
      <c r="G796" t="str">
        <f t="shared" si="77"/>
        <v>Exclude</v>
      </c>
      <c r="I796">
        <f>IFERROR(INDEX('Green_rooibos initial weight'!$C$5:$C$1749,MATCH(E796, 'Green_rooibos initial weight'!$A$5:$A$1749,0)),"")</f>
        <v>2.1669999999999998</v>
      </c>
      <c r="K796">
        <f t="shared" si="72"/>
        <v>2.1669999999999998</v>
      </c>
      <c r="M796">
        <f>IFERROR(INDEX('Both teabags AfterWet'!$D$1:$D$839,MATCH(E796,'Both teabags AfterWet'!$B$1:$B$839,0)),"")</f>
        <v>0.71799999999999997</v>
      </c>
      <c r="O796" s="1">
        <v>0.51190000000000002</v>
      </c>
      <c r="P796" s="1"/>
      <c r="Q796" s="202">
        <v>10.155490767735316</v>
      </c>
      <c r="R796" s="202"/>
      <c r="S796">
        <f t="shared" si="74"/>
        <v>0.45991404275996295</v>
      </c>
      <c r="U796" s="111">
        <f t="shared" si="75"/>
        <v>0.787764631859731</v>
      </c>
      <c r="V796" s="111">
        <f t="shared" si="76"/>
        <v>0.55200000000000005</v>
      </c>
    </row>
    <row r="797" spans="1:22">
      <c r="A797" s="199">
        <v>184</v>
      </c>
      <c r="B797" s="199"/>
      <c r="C797">
        <f>COUNTIF('WetLitterbags placem_collection'!$K$3:$K$222, E797)</f>
        <v>1</v>
      </c>
      <c r="D797" t="str">
        <f t="shared" si="73"/>
        <v>Open</v>
      </c>
      <c r="E797" t="s">
        <v>1381</v>
      </c>
      <c r="F797">
        <f>COUNTIF('WetLitterbags placem_collection'!$M$3:$M$222, H797)</f>
        <v>0</v>
      </c>
      <c r="G797" t="str">
        <f t="shared" si="77"/>
        <v>Exclude</v>
      </c>
      <c r="I797">
        <f>IFERROR(INDEX('Green_rooibos initial weight'!$C$5:$C$1749,MATCH(E797, 'Green_rooibos initial weight'!$A$5:$A$1749,0)),"")</f>
        <v>1.9359999999999999</v>
      </c>
      <c r="K797">
        <f t="shared" si="72"/>
        <v>1.9359999999999999</v>
      </c>
      <c r="M797">
        <f>IFERROR(INDEX('Both teabags AfterWet'!$D$1:$D$839,MATCH(E797,'Both teabags AfterWet'!$B$1:$B$839,0)),"")</f>
        <v>0.7097</v>
      </c>
      <c r="O797">
        <v>0.5524</v>
      </c>
      <c r="Q797" s="202">
        <v>8.7171867261018541</v>
      </c>
      <c r="R797" s="202"/>
      <c r="S797">
        <f t="shared" si="74"/>
        <v>0.50424626052501331</v>
      </c>
      <c r="U797" s="111">
        <f t="shared" si="75"/>
        <v>0.73954222080319565</v>
      </c>
      <c r="V797" s="111">
        <f t="shared" si="76"/>
        <v>0.55200000000000005</v>
      </c>
    </row>
    <row r="798" spans="1:22">
      <c r="A798" s="1">
        <v>185</v>
      </c>
      <c r="B798" s="1"/>
      <c r="C798">
        <f>COUNTIF('WetLitterbags placem_collection'!$K$3:$K$222, E798)</f>
        <v>1</v>
      </c>
      <c r="D798" t="str">
        <f t="shared" si="73"/>
        <v>Open</v>
      </c>
      <c r="E798" s="200" t="s">
        <v>1627</v>
      </c>
      <c r="F798">
        <f>COUNTIF('WetLitterbags placem_collection'!$M$3:$M$222, H798)</f>
        <v>0</v>
      </c>
      <c r="G798" t="str">
        <f t="shared" si="77"/>
        <v>Exclude</v>
      </c>
      <c r="I798">
        <f>IFERROR(INDEX('Green_rooibos initial weight'!$C$5:$C$1749,MATCH(E798, 'Green_rooibos initial weight'!$A$5:$A$1749,0)),"")</f>
        <v>2.0649999999999999</v>
      </c>
      <c r="K798">
        <f t="shared" si="72"/>
        <v>2.0649999999999999</v>
      </c>
      <c r="M798">
        <f>IFERROR(INDEX('Both teabags AfterWet'!$D$1:$D$839,MATCH(E798,'Both teabags AfterWet'!$B$1:$B$839,0)),"")</f>
        <v>0.62319999999999998</v>
      </c>
      <c r="O798" s="1">
        <v>0.44009999999999999</v>
      </c>
      <c r="P798" s="1"/>
      <c r="Q798" s="202">
        <v>9.4793713163063114</v>
      </c>
      <c r="R798" s="202"/>
      <c r="S798">
        <f t="shared" si="74"/>
        <v>0.39838128683693591</v>
      </c>
      <c r="U798" s="111">
        <f t="shared" si="75"/>
        <v>0.80707927998211337</v>
      </c>
      <c r="V798" s="111">
        <f t="shared" si="76"/>
        <v>0.55200000000000005</v>
      </c>
    </row>
    <row r="799" spans="1:22">
      <c r="A799" s="1">
        <v>186</v>
      </c>
      <c r="B799" s="1"/>
      <c r="C799">
        <f>COUNTIF('WetLitterbags placem_collection'!$K$3:$K$222, E799)</f>
        <v>1</v>
      </c>
      <c r="D799" t="str">
        <f t="shared" si="73"/>
        <v>Open</v>
      </c>
      <c r="E799" s="200" t="s">
        <v>1506</v>
      </c>
      <c r="F799">
        <f>COUNTIF('WetLitterbags placem_collection'!$M$3:$M$222, H799)</f>
        <v>0</v>
      </c>
      <c r="G799" t="str">
        <f t="shared" si="77"/>
        <v>Exclude</v>
      </c>
      <c r="I799">
        <f>IFERROR(INDEX('Green_rooibos initial weight'!$C$5:$C$1749,MATCH(E799, 'Green_rooibos initial weight'!$A$5:$A$1749,0)),"")</f>
        <v>2.0830000000000002</v>
      </c>
      <c r="K799">
        <f t="shared" si="72"/>
        <v>2.0830000000000002</v>
      </c>
      <c r="M799">
        <f>IFERROR(INDEX('Both teabags AfterWet'!$D$1:$D$839,MATCH(E799,'Both teabags AfterWet'!$B$1:$B$839,0)),"")</f>
        <v>0.69</v>
      </c>
      <c r="O799" s="1">
        <v>0.48909999999999998</v>
      </c>
      <c r="P799" s="1"/>
      <c r="Q799" s="202">
        <v>9.5401174168302578</v>
      </c>
      <c r="R799" s="202"/>
      <c r="S799">
        <f t="shared" si="74"/>
        <v>0.4424392857142832</v>
      </c>
      <c r="U799" s="111">
        <f t="shared" si="75"/>
        <v>0.7875951580824373</v>
      </c>
      <c r="V799" s="111">
        <f t="shared" si="76"/>
        <v>0.55200000000000005</v>
      </c>
    </row>
    <row r="800" spans="1:22">
      <c r="A800" s="199">
        <v>187</v>
      </c>
      <c r="B800" s="199"/>
      <c r="C800">
        <f>COUNTIF('WetLitterbags placem_collection'!$K$3:$K$222, E800)</f>
        <v>1</v>
      </c>
      <c r="D800" t="str">
        <f t="shared" si="73"/>
        <v>Open</v>
      </c>
      <c r="E800" t="s">
        <v>1430</v>
      </c>
      <c r="F800">
        <f>COUNTIF('WetLitterbags placem_collection'!$M$3:$M$222, H800)</f>
        <v>0</v>
      </c>
      <c r="G800" t="str">
        <f t="shared" si="77"/>
        <v>Exclude</v>
      </c>
      <c r="I800">
        <f>IFERROR(INDEX('Green_rooibos initial weight'!$C$5:$C$1749,MATCH(E800, 'Green_rooibos initial weight'!$A$5:$A$1749,0)),"")</f>
        <v>2.0019999999999998</v>
      </c>
      <c r="K800">
        <f t="shared" si="72"/>
        <v>2.0019999999999998</v>
      </c>
      <c r="M800">
        <f>IFERROR(INDEX('Both teabags AfterWet'!$D$1:$D$839,MATCH(E800,'Both teabags AfterWet'!$B$1:$B$839,0)),"")</f>
        <v>0.59950000000000003</v>
      </c>
      <c r="O800">
        <v>0.40920000000000001</v>
      </c>
      <c r="Q800" s="202">
        <v>8.6766844401358867</v>
      </c>
      <c r="R800" s="202"/>
      <c r="S800">
        <f t="shared" si="74"/>
        <v>0.37369500727096394</v>
      </c>
      <c r="U800" s="111">
        <f t="shared" si="75"/>
        <v>0.81333915720731076</v>
      </c>
      <c r="V800" s="111">
        <f t="shared" si="76"/>
        <v>0.55200000000000005</v>
      </c>
    </row>
    <row r="801" spans="1:22">
      <c r="A801" s="199">
        <v>188</v>
      </c>
      <c r="B801" s="199"/>
      <c r="C801">
        <f>COUNTIF('WetLitterbags placem_collection'!$K$3:$K$222, E801)</f>
        <v>1</v>
      </c>
      <c r="D801" t="str">
        <f t="shared" si="73"/>
        <v>Open</v>
      </c>
      <c r="E801" t="s">
        <v>1630</v>
      </c>
      <c r="F801">
        <f>COUNTIF('WetLitterbags placem_collection'!$M$3:$M$222, H801)</f>
        <v>0</v>
      </c>
      <c r="G801" t="str">
        <f t="shared" si="77"/>
        <v>Exclude</v>
      </c>
      <c r="I801">
        <f>IFERROR(INDEX('Green_rooibos initial weight'!$C$5:$C$1749,MATCH(E801, 'Green_rooibos initial weight'!$A$5:$A$1749,0)),"")</f>
        <v>2.0390000000000001</v>
      </c>
      <c r="K801">
        <f t="shared" si="72"/>
        <v>2.0390000000000001</v>
      </c>
      <c r="M801">
        <f>IFERROR(INDEX('Both teabags AfterWet'!$D$1:$D$839,MATCH(E801,'Both teabags AfterWet'!$B$1:$B$839,0)),"")</f>
        <v>0.29980000000000001</v>
      </c>
      <c r="O801">
        <v>0.18920000000000001</v>
      </c>
      <c r="Q801" s="202">
        <v>12.313003452243912</v>
      </c>
      <c r="R801" s="202"/>
      <c r="S801">
        <f t="shared" si="74"/>
        <v>0.16590379746835451</v>
      </c>
      <c r="U801" s="111">
        <f t="shared" si="75"/>
        <v>0.91863472414499536</v>
      </c>
      <c r="V801" s="111">
        <f t="shared" si="76"/>
        <v>0.55200000000000005</v>
      </c>
    </row>
    <row r="802" spans="1:22">
      <c r="A802" s="1">
        <v>189</v>
      </c>
      <c r="B802" s="1"/>
      <c r="C802">
        <f>COUNTIF('WetLitterbags placem_collection'!$K$3:$K$222, E802)</f>
        <v>1</v>
      </c>
      <c r="D802" t="str">
        <f t="shared" si="73"/>
        <v>Open</v>
      </c>
      <c r="E802" s="1" t="s">
        <v>1683</v>
      </c>
      <c r="F802">
        <f>COUNTIF('WetLitterbags placem_collection'!$M$3:$M$222, H802)</f>
        <v>0</v>
      </c>
      <c r="G802" t="str">
        <f t="shared" si="77"/>
        <v>Exclude</v>
      </c>
      <c r="I802">
        <f>IFERROR(INDEX('Green_rooibos initial weight'!$C$5:$C$1749,MATCH(E802, 'Green_rooibos initial weight'!$A$5:$A$1749,0)),"")</f>
        <v>2.0990000000000002</v>
      </c>
      <c r="K802">
        <f t="shared" si="72"/>
        <v>2.0990000000000002</v>
      </c>
      <c r="M802">
        <f>IFERROR(INDEX('Both teabags AfterWet'!$D$1:$D$839,MATCH(E802,'Both teabags AfterWet'!$B$1:$B$839,0)),"")</f>
        <v>0.80840000000000001</v>
      </c>
      <c r="O802" s="201">
        <v>0.60070000000000001</v>
      </c>
      <c r="P802" s="201"/>
      <c r="Q802" s="202">
        <v>9.3843098311821134</v>
      </c>
      <c r="R802" s="202"/>
      <c r="S802">
        <f t="shared" si="74"/>
        <v>0.5443284508440891</v>
      </c>
      <c r="U802" s="111">
        <f t="shared" si="75"/>
        <v>0.74067248649638451</v>
      </c>
      <c r="V802" s="111">
        <f t="shared" si="76"/>
        <v>0.55200000000000005</v>
      </c>
    </row>
    <row r="803" spans="1:22">
      <c r="A803" s="199">
        <v>190</v>
      </c>
      <c r="B803" s="199"/>
      <c r="C803">
        <f>COUNTIF('WetLitterbags placem_collection'!$K$3:$K$222, E803)</f>
        <v>1</v>
      </c>
      <c r="D803" t="str">
        <f t="shared" si="73"/>
        <v>Open</v>
      </c>
      <c r="E803" t="s">
        <v>1524</v>
      </c>
      <c r="F803">
        <f>COUNTIF('WetLitterbags placem_collection'!$M$3:$M$222, H803)</f>
        <v>0</v>
      </c>
      <c r="G803" t="str">
        <f t="shared" si="77"/>
        <v>Exclude</v>
      </c>
      <c r="I803">
        <f>IFERROR(INDEX('Green_rooibos initial weight'!$C$5:$C$1749,MATCH(E803, 'Green_rooibos initial weight'!$A$5:$A$1749,0)),"")</f>
        <v>2.0760000000000001</v>
      </c>
      <c r="K803">
        <f t="shared" si="72"/>
        <v>2.0760000000000001</v>
      </c>
      <c r="M803">
        <f>IFERROR(INDEX('Both teabags AfterWet'!$D$1:$D$839,MATCH(E803,'Both teabags AfterWet'!$B$1:$B$839,0)),"")</f>
        <v>0.61960000000000004</v>
      </c>
      <c r="O803">
        <v>0.43909999999999999</v>
      </c>
      <c r="Q803" s="202">
        <v>9.78043912175667</v>
      </c>
      <c r="R803" s="202"/>
      <c r="S803">
        <f t="shared" si="74"/>
        <v>0.39615409181636646</v>
      </c>
      <c r="U803" s="111">
        <f t="shared" si="75"/>
        <v>0.80917432956822422</v>
      </c>
      <c r="V803" s="111">
        <f t="shared" si="76"/>
        <v>0.55200000000000005</v>
      </c>
    </row>
    <row r="804" spans="1:22">
      <c r="A804" s="199">
        <v>191</v>
      </c>
      <c r="B804" s="199"/>
      <c r="C804">
        <f>COUNTIF('WetLitterbags placem_collection'!$K$3:$K$222, E804)</f>
        <v>1</v>
      </c>
      <c r="D804" t="str">
        <f t="shared" si="73"/>
        <v>Open</v>
      </c>
      <c r="E804" t="s">
        <v>1528</v>
      </c>
      <c r="F804">
        <f>COUNTIF('WetLitterbags placem_collection'!$M$3:$M$222, H804)</f>
        <v>0</v>
      </c>
      <c r="G804" t="str">
        <f t="shared" si="77"/>
        <v>Exclude</v>
      </c>
      <c r="I804">
        <f>IFERROR(INDEX('Green_rooibos initial weight'!$C$5:$C$1749,MATCH(E804, 'Green_rooibos initial weight'!$A$5:$A$1749,0)),"")</f>
        <v>1.821</v>
      </c>
      <c r="K804">
        <f t="shared" si="72"/>
        <v>1.821</v>
      </c>
      <c r="M804">
        <f>IFERROR(INDEX('Both teabags AfterWet'!$D$1:$D$839,MATCH(E804,'Both teabags AfterWet'!$B$1:$B$839,0)),"")</f>
        <v>0.628</v>
      </c>
      <c r="O804">
        <v>0.43</v>
      </c>
      <c r="Q804" s="202">
        <v>9.2361457813275862</v>
      </c>
      <c r="R804" s="202"/>
      <c r="S804">
        <f t="shared" si="74"/>
        <v>0.39028457314029136</v>
      </c>
      <c r="U804" s="111">
        <f t="shared" si="75"/>
        <v>0.785675687457281</v>
      </c>
      <c r="V804" s="111">
        <f t="shared" si="76"/>
        <v>0.55200000000000005</v>
      </c>
    </row>
    <row r="805" spans="1:22">
      <c r="A805" s="1">
        <v>192</v>
      </c>
      <c r="B805" s="1"/>
      <c r="C805">
        <f>COUNTIF('WetLitterbags placem_collection'!$K$3:$K$222, E805)</f>
        <v>1</v>
      </c>
      <c r="D805" t="str">
        <f t="shared" si="73"/>
        <v>Open</v>
      </c>
      <c r="E805" s="200" t="s">
        <v>1459</v>
      </c>
      <c r="F805">
        <f>COUNTIF('WetLitterbags placem_collection'!$M$3:$M$222, H805)</f>
        <v>0</v>
      </c>
      <c r="G805" t="str">
        <f t="shared" si="77"/>
        <v>Exclude</v>
      </c>
      <c r="I805">
        <f>IFERROR(INDEX('Green_rooibos initial weight'!$C$5:$C$1749,MATCH(E805, 'Green_rooibos initial weight'!$A$5:$A$1749,0)),"")</f>
        <v>2.0920000000000001</v>
      </c>
      <c r="K805">
        <f t="shared" si="72"/>
        <v>2.0920000000000001</v>
      </c>
      <c r="M805">
        <f>IFERROR(INDEX('Both teabags AfterWet'!$D$1:$D$839,MATCH(E805,'Both teabags AfterWet'!$B$1:$B$839,0)),"")</f>
        <v>0.66100000000000003</v>
      </c>
      <c r="O805" s="1">
        <v>0.45319999999999999</v>
      </c>
      <c r="P805" s="1"/>
      <c r="Q805" s="202">
        <v>10.322580645161365</v>
      </c>
      <c r="R805" s="202"/>
      <c r="S805">
        <f t="shared" si="74"/>
        <v>0.40641806451612866</v>
      </c>
      <c r="U805" s="111">
        <f t="shared" si="75"/>
        <v>0.8057275026213534</v>
      </c>
      <c r="V805" s="111">
        <f t="shared" si="76"/>
        <v>0.55200000000000005</v>
      </c>
    </row>
    <row r="806" spans="1:22">
      <c r="A806" s="199">
        <v>193</v>
      </c>
      <c r="B806" s="199"/>
      <c r="C806">
        <f>COUNTIF('WetLitterbags placem_collection'!$K$3:$K$222, E806)</f>
        <v>1</v>
      </c>
      <c r="D806" t="str">
        <f t="shared" si="73"/>
        <v>Open</v>
      </c>
      <c r="E806" t="s">
        <v>1187</v>
      </c>
      <c r="F806">
        <f>COUNTIF('WetLitterbags placem_collection'!$M$3:$M$222, H806)</f>
        <v>0</v>
      </c>
      <c r="G806" t="str">
        <f t="shared" si="77"/>
        <v>Exclude</v>
      </c>
      <c r="I806">
        <f>IFERROR(INDEX('Green_rooibos initial weight'!$C$5:$C$1749,MATCH(E806, 'Green_rooibos initial weight'!$A$5:$A$1749,0)),"")</f>
        <v>2.0230000000000001</v>
      </c>
      <c r="K806">
        <f t="shared" si="72"/>
        <v>2.0230000000000001</v>
      </c>
      <c r="M806">
        <f>IFERROR(INDEX('Both teabags AfterWet'!$D$1:$D$839,MATCH(E806,'Both teabags AfterWet'!$B$1:$B$839,0)),"")</f>
        <v>0.64890000000000003</v>
      </c>
      <c r="O806">
        <v>0.46110000000000001</v>
      </c>
      <c r="Q806" s="202">
        <v>8.2238442822379554</v>
      </c>
      <c r="R806" s="202"/>
      <c r="S806">
        <f t="shared" si="74"/>
        <v>0.42317985401460079</v>
      </c>
      <c r="U806" s="111">
        <f t="shared" si="75"/>
        <v>0.7908156925286205</v>
      </c>
      <c r="V806" s="111">
        <f t="shared" si="76"/>
        <v>0.55200000000000005</v>
      </c>
    </row>
    <row r="807" spans="1:22">
      <c r="A807">
        <v>194</v>
      </c>
      <c r="C807">
        <f>COUNTIF('WetLitterbags placem_collection'!$K$3:$K$222, E807)</f>
        <v>1</v>
      </c>
      <c r="D807" t="str">
        <f t="shared" si="73"/>
        <v>Open</v>
      </c>
      <c r="E807" s="200" t="s">
        <v>1435</v>
      </c>
      <c r="F807">
        <f>COUNTIF('WetLitterbags placem_collection'!$M$3:$M$222, H807)</f>
        <v>0</v>
      </c>
      <c r="G807" t="str">
        <f t="shared" si="77"/>
        <v>Exclude</v>
      </c>
      <c r="I807">
        <f>IFERROR(INDEX('Green_rooibos initial weight'!$C$5:$C$1749,MATCH(E807, 'Green_rooibos initial weight'!$A$5:$A$1749,0)),"")</f>
        <v>1.9630000000000001</v>
      </c>
      <c r="K807">
        <f t="shared" si="72"/>
        <v>1.9630000000000001</v>
      </c>
      <c r="M807" t="str">
        <f>IFERROR(INDEX('Both teabags AfterWet'!$D$1:$D$839,MATCH(E807,'Both teabags AfterWet'!$B$1:$B$839,0)),"")</f>
        <v/>
      </c>
      <c r="O807" s="1">
        <v>0.42880000000000001</v>
      </c>
      <c r="P807" s="1"/>
      <c r="Q807" s="202">
        <v>11.187777230163009</v>
      </c>
      <c r="R807" s="202"/>
      <c r="S807">
        <f t="shared" si="74"/>
        <v>0.38082681123706102</v>
      </c>
      <c r="U807" s="111">
        <f t="shared" si="75"/>
        <v>0.80599754903868515</v>
      </c>
      <c r="V807" s="111">
        <f t="shared" si="76"/>
        <v>0.55200000000000005</v>
      </c>
    </row>
    <row r="808" spans="1:22">
      <c r="A808" s="1">
        <v>195</v>
      </c>
      <c r="B808" s="1"/>
      <c r="C808">
        <f>COUNTIF('WetLitterbags placem_collection'!$K$3:$K$222, E808)</f>
        <v>1</v>
      </c>
      <c r="D808" t="str">
        <f t="shared" si="73"/>
        <v>Open</v>
      </c>
      <c r="E808" s="1" t="s">
        <v>1229</v>
      </c>
      <c r="F808">
        <f>COUNTIF('WetLitterbags placem_collection'!$M$3:$M$222, H808)</f>
        <v>0</v>
      </c>
      <c r="G808" t="str">
        <f t="shared" si="77"/>
        <v>Exclude</v>
      </c>
      <c r="I808">
        <f>IFERROR(INDEX('Green_rooibos initial weight'!$C$5:$C$1749,MATCH(E808, 'Green_rooibos initial weight'!$A$5:$A$1749,0)),"")</f>
        <v>1.9990000000000001</v>
      </c>
      <c r="K808">
        <f t="shared" si="72"/>
        <v>1.9990000000000001</v>
      </c>
      <c r="M808">
        <f>IFERROR(INDEX('Both teabags AfterWet'!$D$1:$D$839,MATCH(E808,'Both teabags AfterWet'!$B$1:$B$839,0)),"")</f>
        <v>0.7641</v>
      </c>
      <c r="O808" s="1">
        <v>0.54490000000000005</v>
      </c>
      <c r="P808" s="1"/>
      <c r="Q808" s="202">
        <v>15.097159940208879</v>
      </c>
      <c r="R808" s="202"/>
      <c r="S808">
        <f t="shared" si="74"/>
        <v>0.46263557548580186</v>
      </c>
      <c r="U808" s="111">
        <f t="shared" si="75"/>
        <v>0.76856649550485145</v>
      </c>
      <c r="V808" s="111">
        <f t="shared" si="76"/>
        <v>0.55200000000000005</v>
      </c>
    </row>
    <row r="809" spans="1:22">
      <c r="A809" s="199">
        <v>196</v>
      </c>
      <c r="B809" s="199"/>
      <c r="C809">
        <f>COUNTIF('WetLitterbags placem_collection'!$K$3:$K$222, E809)</f>
        <v>1</v>
      </c>
      <c r="D809" t="str">
        <f t="shared" si="73"/>
        <v>Open</v>
      </c>
      <c r="E809" t="s">
        <v>1296</v>
      </c>
      <c r="F809">
        <f>COUNTIF('WetLitterbags placem_collection'!$M$3:$M$222, H809)</f>
        <v>0</v>
      </c>
      <c r="G809" t="str">
        <f t="shared" si="77"/>
        <v>Exclude</v>
      </c>
      <c r="I809">
        <f>IFERROR(INDEX('Green_rooibos initial weight'!$C$5:$C$1749,MATCH(E809, 'Green_rooibos initial weight'!$A$5:$A$1749,0)),"")</f>
        <v>2.0609999999999999</v>
      </c>
      <c r="K809">
        <f t="shared" si="72"/>
        <v>2.0609999999999999</v>
      </c>
      <c r="M809">
        <f>IFERROR(INDEX('Both teabags AfterWet'!$D$1:$D$839,MATCH(E809,'Both teabags AfterWet'!$B$1:$B$839,0)),"")</f>
        <v>0.6452</v>
      </c>
      <c r="O809">
        <v>0.48659999999999998</v>
      </c>
      <c r="Q809" s="202">
        <v>10.498306724722434</v>
      </c>
      <c r="R809" s="202"/>
      <c r="S809">
        <f t="shared" si="74"/>
        <v>0.43551523947750059</v>
      </c>
      <c r="U809" s="111">
        <f t="shared" si="75"/>
        <v>0.78868741413027621</v>
      </c>
      <c r="V809" s="111">
        <f t="shared" si="76"/>
        <v>0.55200000000000005</v>
      </c>
    </row>
    <row r="810" spans="1:22">
      <c r="A810" s="199">
        <v>197</v>
      </c>
      <c r="B810" s="199"/>
      <c r="C810">
        <f>COUNTIF('WetLitterbags placem_collection'!$K$3:$K$222, E810)</f>
        <v>1</v>
      </c>
      <c r="D810" t="str">
        <f t="shared" si="73"/>
        <v>Open</v>
      </c>
      <c r="E810" t="s">
        <v>1335</v>
      </c>
      <c r="F810">
        <f>COUNTIF('WetLitterbags placem_collection'!$M$3:$M$222, H810)</f>
        <v>0</v>
      </c>
      <c r="G810" t="str">
        <f t="shared" si="77"/>
        <v>Exclude</v>
      </c>
      <c r="I810">
        <f>IFERROR(INDEX('Green_rooibos initial weight'!$C$5:$C$1749,MATCH(E810, 'Green_rooibos initial weight'!$A$5:$A$1749,0)),"")</f>
        <v>2.0179999999999998</v>
      </c>
      <c r="K810">
        <f t="shared" si="72"/>
        <v>2.0179999999999998</v>
      </c>
      <c r="M810">
        <f>IFERROR(INDEX('Both teabags AfterWet'!$D$1:$D$839,MATCH(E810,'Both teabags AfterWet'!$B$1:$B$839,0)),"")</f>
        <v>0.69089999999999996</v>
      </c>
      <c r="O810">
        <v>0.49</v>
      </c>
      <c r="Q810" s="202">
        <v>12.326732673267644</v>
      </c>
      <c r="R810" s="202"/>
      <c r="S810">
        <f t="shared" si="74"/>
        <v>0.42959900990098854</v>
      </c>
      <c r="U810" s="111">
        <f t="shared" si="75"/>
        <v>0.78711644702626926</v>
      </c>
      <c r="V810" s="111">
        <f t="shared" si="76"/>
        <v>0.55200000000000005</v>
      </c>
    </row>
    <row r="811" spans="1:22">
      <c r="A811" s="1">
        <v>198</v>
      </c>
      <c r="B811" s="1"/>
      <c r="C811">
        <f>COUNTIF('WetLitterbags placem_collection'!$K$3:$K$222, E811)</f>
        <v>1</v>
      </c>
      <c r="D811" t="str">
        <f t="shared" si="73"/>
        <v>Open</v>
      </c>
      <c r="E811" s="200" t="s">
        <v>1265</v>
      </c>
      <c r="F811">
        <f>COUNTIF('WetLitterbags placem_collection'!$M$3:$M$222, H811)</f>
        <v>0</v>
      </c>
      <c r="G811" t="str">
        <f t="shared" si="77"/>
        <v>Exclude</v>
      </c>
      <c r="I811">
        <f>IFERROR(INDEX('Green_rooibos initial weight'!$C$5:$C$1749,MATCH(E811, 'Green_rooibos initial weight'!$A$5:$A$1749,0)),"")</f>
        <v>2.008</v>
      </c>
      <c r="K811">
        <f t="shared" si="72"/>
        <v>2.008</v>
      </c>
      <c r="M811">
        <f>IFERROR(INDEX('Both teabags AfterWet'!$D$1:$D$839,MATCH(E811,'Both teabags AfterWet'!$B$1:$B$839,0)),"")</f>
        <v>0.64690000000000003</v>
      </c>
      <c r="O811" s="1">
        <v>0.46010000000000001</v>
      </c>
      <c r="P811" s="1"/>
      <c r="Q811" s="202">
        <v>9.3718843469595843</v>
      </c>
      <c r="R811" s="202"/>
      <c r="S811">
        <f t="shared" si="74"/>
        <v>0.41697996011963895</v>
      </c>
      <c r="U811" s="111">
        <f t="shared" si="75"/>
        <v>0.79234065731093684</v>
      </c>
      <c r="V811" s="111">
        <f t="shared" si="76"/>
        <v>0.55200000000000005</v>
      </c>
    </row>
    <row r="812" spans="1:22">
      <c r="A812" s="1">
        <v>199</v>
      </c>
      <c r="B812" s="1"/>
      <c r="C812">
        <f>COUNTIF('WetLitterbags placem_collection'!$K$3:$K$222, E812)</f>
        <v>1</v>
      </c>
      <c r="D812" t="str">
        <f t="shared" si="73"/>
        <v>Open</v>
      </c>
      <c r="E812" s="1" t="s">
        <v>1173</v>
      </c>
      <c r="F812">
        <f>COUNTIF('WetLitterbags placem_collection'!$M$3:$M$222, H812)</f>
        <v>0</v>
      </c>
      <c r="G812" t="str">
        <f t="shared" si="77"/>
        <v>Exclude</v>
      </c>
      <c r="I812">
        <f>IFERROR(INDEX('Green_rooibos initial weight'!$C$5:$C$1749,MATCH(E812, 'Green_rooibos initial weight'!$A$5:$A$1749,0)),"")</f>
        <v>2.0649999999999999</v>
      </c>
      <c r="K812">
        <f t="shared" si="72"/>
        <v>2.0649999999999999</v>
      </c>
      <c r="M812">
        <f>IFERROR(INDEX('Both teabags AfterWet'!$D$1:$D$839,MATCH(E812,'Both teabags AfterWet'!$B$1:$B$839,0)),"")</f>
        <v>0.67900000000000005</v>
      </c>
      <c r="O812" s="201">
        <v>0.4622</v>
      </c>
      <c r="P812" s="201"/>
      <c r="Q812" s="202">
        <v>11.636001989060295</v>
      </c>
      <c r="R812" s="202"/>
      <c r="S812">
        <f t="shared" si="74"/>
        <v>0.40841839880656333</v>
      </c>
      <c r="U812" s="111">
        <f t="shared" si="75"/>
        <v>0.80221869307188221</v>
      </c>
      <c r="V812" s="111">
        <f t="shared" si="76"/>
        <v>0.55200000000000005</v>
      </c>
    </row>
    <row r="813" spans="1:22">
      <c r="A813">
        <v>200</v>
      </c>
      <c r="C813">
        <f>COUNTIF('WetLitterbags placem_collection'!$K$3:$K$222, E813)</f>
        <v>1</v>
      </c>
      <c r="D813" t="str">
        <f t="shared" si="73"/>
        <v>Open</v>
      </c>
      <c r="E813" t="s">
        <v>1234</v>
      </c>
      <c r="F813">
        <f>COUNTIF('WetLitterbags placem_collection'!$M$3:$M$222, H813)</f>
        <v>0</v>
      </c>
      <c r="G813" t="str">
        <f t="shared" si="77"/>
        <v>Exclude</v>
      </c>
      <c r="I813">
        <f>IFERROR(INDEX('Green_rooibos initial weight'!$C$5:$C$1749,MATCH(E813, 'Green_rooibos initial weight'!$A$5:$A$1749,0)),"")</f>
        <v>2.0139999999999998</v>
      </c>
      <c r="K813">
        <f t="shared" si="72"/>
        <v>2.0139999999999998</v>
      </c>
      <c r="M813">
        <f>IFERROR(INDEX('Both teabags AfterWet'!$D$1:$D$839,MATCH(E813,'Both teabags AfterWet'!$B$1:$B$839,0)),"")</f>
        <v>0.67120000000000002</v>
      </c>
      <c r="O813">
        <v>0.49859999999999999</v>
      </c>
      <c r="Q813" s="202">
        <v>11.089206505668416</v>
      </c>
      <c r="R813" s="202"/>
      <c r="S813">
        <f t="shared" si="74"/>
        <v>0.44330921636273724</v>
      </c>
      <c r="U813" s="111">
        <f t="shared" si="75"/>
        <v>0.77988618849913738</v>
      </c>
      <c r="V813" s="111">
        <f t="shared" si="76"/>
        <v>0.55200000000000005</v>
      </c>
    </row>
    <row r="814" spans="1:22">
      <c r="A814">
        <v>201</v>
      </c>
      <c r="C814">
        <f>COUNTIF('WetLitterbags placem_collection'!$K$3:$K$222, E814)</f>
        <v>1</v>
      </c>
      <c r="D814" t="str">
        <f t="shared" si="73"/>
        <v>Open</v>
      </c>
      <c r="E814" t="s">
        <v>1239</v>
      </c>
      <c r="F814">
        <f>COUNTIF('WetLitterbags placem_collection'!$M$3:$M$222, H814)</f>
        <v>0</v>
      </c>
      <c r="G814" t="str">
        <f t="shared" si="77"/>
        <v>Exclude</v>
      </c>
      <c r="I814">
        <f>IFERROR(INDEX('Green_rooibos initial weight'!$C$5:$C$1749,MATCH(E814, 'Green_rooibos initial weight'!$A$5:$A$1749,0)),"")</f>
        <v>1.9930000000000001</v>
      </c>
      <c r="K814">
        <f t="shared" si="72"/>
        <v>1.9930000000000001</v>
      </c>
      <c r="M814">
        <f>IFERROR(INDEX('Both teabags AfterWet'!$D$1:$D$839,MATCH(E814,'Both teabags AfterWet'!$B$1:$B$839,0)),"")</f>
        <v>0.56630000000000003</v>
      </c>
      <c r="O814">
        <v>0.41320000000000001</v>
      </c>
      <c r="Q814" s="202">
        <v>11.712158808933365</v>
      </c>
      <c r="R814" s="202"/>
      <c r="S814">
        <f t="shared" si="74"/>
        <v>0.36480535980148732</v>
      </c>
      <c r="U814" s="111">
        <f t="shared" si="75"/>
        <v>0.81695666843879211</v>
      </c>
      <c r="V814" s="111">
        <f t="shared" si="76"/>
        <v>0.55200000000000005</v>
      </c>
    </row>
    <row r="815" spans="1:22">
      <c r="A815" s="1">
        <v>202</v>
      </c>
      <c r="B815" s="1"/>
      <c r="C815">
        <f>COUNTIF('WetLitterbags placem_collection'!$K$3:$K$222, E815)</f>
        <v>1</v>
      </c>
      <c r="D815" t="str">
        <f t="shared" si="73"/>
        <v>Open</v>
      </c>
      <c r="E815" s="200" t="s">
        <v>1277</v>
      </c>
      <c r="F815">
        <f>COUNTIF('WetLitterbags placem_collection'!$M$3:$M$222, H815)</f>
        <v>0</v>
      </c>
      <c r="G815" t="str">
        <f t="shared" si="77"/>
        <v>Exclude</v>
      </c>
      <c r="I815">
        <f>IFERROR(INDEX('Green_rooibos initial weight'!$C$5:$C$1749,MATCH(E815, 'Green_rooibos initial weight'!$A$5:$A$1749,0)),"")</f>
        <v>1.718</v>
      </c>
      <c r="K815">
        <f t="shared" si="72"/>
        <v>1.718</v>
      </c>
      <c r="M815">
        <f>IFERROR(INDEX('Both teabags AfterWet'!$D$1:$D$839,MATCH(E815,'Both teabags AfterWet'!$B$1:$B$839,0)),"")</f>
        <v>0.84</v>
      </c>
      <c r="O815" s="1">
        <v>0.61229999999999996</v>
      </c>
      <c r="P815" s="1"/>
      <c r="Q815" s="202">
        <v>12.200000000000349</v>
      </c>
      <c r="R815" s="202"/>
      <c r="S815">
        <f t="shared" si="74"/>
        <v>0.53759939999999784</v>
      </c>
      <c r="U815" s="111">
        <f t="shared" si="75"/>
        <v>0.68707834691501879</v>
      </c>
      <c r="V815" s="111">
        <f t="shared" si="76"/>
        <v>0.55200000000000005</v>
      </c>
    </row>
    <row r="816" spans="1:22">
      <c r="A816" s="199">
        <v>203</v>
      </c>
      <c r="B816" s="199"/>
      <c r="C816">
        <f>COUNTIF('WetLitterbags placem_collection'!$K$3:$K$222, E816)</f>
        <v>1</v>
      </c>
      <c r="D816" t="str">
        <f t="shared" si="73"/>
        <v>Open</v>
      </c>
      <c r="E816" t="s">
        <v>1405</v>
      </c>
      <c r="F816">
        <f>COUNTIF('WetLitterbags placem_collection'!$M$3:$M$222, H816)</f>
        <v>0</v>
      </c>
      <c r="G816" t="str">
        <f t="shared" si="77"/>
        <v>Exclude</v>
      </c>
      <c r="I816">
        <f>IFERROR(INDEX('Green_rooibos initial weight'!$C$5:$C$1749,MATCH(E816, 'Green_rooibos initial weight'!$A$5:$A$1749,0)),"")</f>
        <v>2.238</v>
      </c>
      <c r="K816">
        <f t="shared" si="72"/>
        <v>2.238</v>
      </c>
      <c r="M816">
        <f>IFERROR(INDEX('Both teabags AfterWet'!$D$1:$D$839,MATCH(E816,'Both teabags AfterWet'!$B$1:$B$839,0)),"")</f>
        <v>0.80930000000000002</v>
      </c>
      <c r="O816">
        <v>0.60440000000000005</v>
      </c>
      <c r="Q816" s="202">
        <v>11.067388096409434</v>
      </c>
      <c r="R816" s="202"/>
      <c r="S816">
        <f t="shared" si="74"/>
        <v>0.53750870634530146</v>
      </c>
      <c r="U816" s="111">
        <f t="shared" si="75"/>
        <v>0.75982631530594213</v>
      </c>
      <c r="V816" s="111">
        <f t="shared" si="76"/>
        <v>0.55200000000000005</v>
      </c>
    </row>
    <row r="817" spans="1:22">
      <c r="A817" s="199">
        <v>204</v>
      </c>
      <c r="B817" s="199"/>
      <c r="C817">
        <f>COUNTIF('WetLitterbags placem_collection'!$K$3:$K$222, E817)</f>
        <v>1</v>
      </c>
      <c r="D817" t="str">
        <f t="shared" si="73"/>
        <v>Open</v>
      </c>
      <c r="E817" t="s">
        <v>1236</v>
      </c>
      <c r="F817">
        <f>COUNTIF('WetLitterbags placem_collection'!$M$3:$M$222, H817)</f>
        <v>0</v>
      </c>
      <c r="G817" t="str">
        <f t="shared" si="77"/>
        <v>Exclude</v>
      </c>
      <c r="I817">
        <f>IFERROR(INDEX('Green_rooibos initial weight'!$C$5:$C$1749,MATCH(E817, 'Green_rooibos initial weight'!$A$5:$A$1749,0)),"")</f>
        <v>2.1480000000000001</v>
      </c>
      <c r="K817">
        <f t="shared" si="72"/>
        <v>2.1480000000000001</v>
      </c>
      <c r="M817">
        <f>IFERROR(INDEX('Both teabags AfterWet'!$D$1:$D$839,MATCH(E817,'Both teabags AfterWet'!$B$1:$B$839,0)),"")</f>
        <v>0.68300000000000005</v>
      </c>
      <c r="O817">
        <v>0.49020000000000002</v>
      </c>
      <c r="Q817" s="202">
        <v>11.500000000000204</v>
      </c>
      <c r="R817" s="202"/>
      <c r="S817">
        <f t="shared" si="74"/>
        <v>0.43382699999999902</v>
      </c>
      <c r="U817" s="111">
        <f t="shared" si="75"/>
        <v>0.79803212290502845</v>
      </c>
      <c r="V817" s="111">
        <f t="shared" si="76"/>
        <v>0.55200000000000005</v>
      </c>
    </row>
    <row r="818" spans="1:22">
      <c r="A818" s="1">
        <v>205</v>
      </c>
      <c r="B818" s="1"/>
      <c r="C818">
        <f>COUNTIF('WetLitterbags placem_collection'!$K$3:$K$222, E818)</f>
        <v>1</v>
      </c>
      <c r="D818" t="str">
        <f t="shared" si="73"/>
        <v>Open</v>
      </c>
      <c r="E818" s="1" t="s">
        <v>1429</v>
      </c>
      <c r="F818">
        <f>COUNTIF('WetLitterbags placem_collection'!$M$3:$M$222, H818)</f>
        <v>0</v>
      </c>
      <c r="G818" t="str">
        <f t="shared" si="77"/>
        <v>Exclude</v>
      </c>
      <c r="I818">
        <f>IFERROR(INDEX('Green_rooibos initial weight'!$C$5:$C$1749,MATCH(E818, 'Green_rooibos initial weight'!$A$5:$A$1749,0)),"")</f>
        <v>1.925</v>
      </c>
      <c r="K818">
        <f t="shared" si="72"/>
        <v>1.925</v>
      </c>
      <c r="M818">
        <f>IFERROR(INDEX('Both teabags AfterWet'!$D$1:$D$839,MATCH(E818,'Both teabags AfterWet'!$B$1:$B$839,0)),"")</f>
        <v>0.74099999999999999</v>
      </c>
      <c r="O818">
        <v>0.52459999999999996</v>
      </c>
      <c r="Q818" s="202">
        <v>22.042218949435743</v>
      </c>
      <c r="R818" s="202"/>
      <c r="S818">
        <f t="shared" si="74"/>
        <v>0.40896651939126005</v>
      </c>
      <c r="U818" s="111">
        <f t="shared" si="75"/>
        <v>0.7875498600564883</v>
      </c>
      <c r="V818" s="111">
        <f t="shared" si="76"/>
        <v>0.55200000000000005</v>
      </c>
    </row>
    <row r="819" spans="1:22">
      <c r="A819" s="1">
        <v>206</v>
      </c>
      <c r="B819" s="1"/>
      <c r="C819">
        <f>COUNTIF('WetLitterbags placem_collection'!$K$3:$K$222, E819)</f>
        <v>1</v>
      </c>
      <c r="D819" t="str">
        <f t="shared" si="73"/>
        <v>Open</v>
      </c>
      <c r="E819" s="200" t="s">
        <v>1373</v>
      </c>
      <c r="F819">
        <f>COUNTIF('WetLitterbags placem_collection'!$M$3:$M$222, H819)</f>
        <v>0</v>
      </c>
      <c r="G819" t="str">
        <f t="shared" si="77"/>
        <v>Exclude</v>
      </c>
      <c r="I819">
        <f>IFERROR(INDEX('Green_rooibos initial weight'!$C$5:$C$1749,MATCH(E819, 'Green_rooibos initial weight'!$A$5:$A$1749,0)),"")</f>
        <v>2.1269999999999998</v>
      </c>
      <c r="K819">
        <f t="shared" si="72"/>
        <v>2.1269999999999998</v>
      </c>
      <c r="M819">
        <f>IFERROR(INDEX('Both teabags AfterWet'!$D$1:$D$839,MATCH(E819,'Both teabags AfterWet'!$B$1:$B$839,0)),"")</f>
        <v>0.85699999999999998</v>
      </c>
      <c r="O819" s="1">
        <v>0.61060000000000003</v>
      </c>
      <c r="P819" s="1"/>
      <c r="Q819" s="202">
        <v>17.335314512134694</v>
      </c>
      <c r="R819" s="202"/>
      <c r="S819">
        <f t="shared" si="74"/>
        <v>0.50475056958890563</v>
      </c>
      <c r="U819" s="111">
        <f t="shared" si="75"/>
        <v>0.76269366733008659</v>
      </c>
      <c r="V819" s="111">
        <f t="shared" si="76"/>
        <v>0.55200000000000005</v>
      </c>
    </row>
    <row r="820" spans="1:22">
      <c r="A820" s="1">
        <v>207</v>
      </c>
      <c r="B820" s="1"/>
      <c r="C820">
        <f>COUNTIF('WetLitterbags placem_collection'!$K$3:$K$222, E820)</f>
        <v>1</v>
      </c>
      <c r="D820" t="str">
        <f t="shared" si="73"/>
        <v>Open</v>
      </c>
      <c r="E820" s="1" t="s">
        <v>1510</v>
      </c>
      <c r="F820">
        <f>COUNTIF('WetLitterbags placem_collection'!$M$3:$M$222, H820)</f>
        <v>0</v>
      </c>
      <c r="G820" t="str">
        <f t="shared" si="77"/>
        <v>Exclude</v>
      </c>
      <c r="I820">
        <f>IFERROR(INDEX('Green_rooibos initial weight'!$C$5:$C$1749,MATCH(E820, 'Green_rooibos initial weight'!$A$5:$A$1749,0)),"")</f>
        <v>2.0830000000000002</v>
      </c>
      <c r="K820">
        <f t="shared" si="72"/>
        <v>2.0830000000000002</v>
      </c>
      <c r="M820">
        <f>IFERROR(INDEX('Both teabags AfterWet'!$D$1:$D$839,MATCH(E820,'Both teabags AfterWet'!$B$1:$B$839,0)),"")</f>
        <v>0.73299999999999998</v>
      </c>
      <c r="O820" s="1">
        <v>0.51390000000000002</v>
      </c>
      <c r="P820" s="1"/>
      <c r="Q820" s="202">
        <v>21.550000000000765</v>
      </c>
      <c r="R820" s="202"/>
      <c r="S820">
        <f t="shared" si="74"/>
        <v>0.40315454999999611</v>
      </c>
      <c r="U820" s="111">
        <f t="shared" si="75"/>
        <v>0.80645484877580598</v>
      </c>
      <c r="V820" s="111">
        <f t="shared" si="76"/>
        <v>0.55200000000000005</v>
      </c>
    </row>
    <row r="821" spans="1:22">
      <c r="A821" s="1">
        <v>207</v>
      </c>
      <c r="B821" s="1"/>
      <c r="C821">
        <f>COUNTIF('WetLitterbags placem_collection'!$K$3:$K$222, E821)</f>
        <v>1</v>
      </c>
      <c r="D821" t="str">
        <f t="shared" si="73"/>
        <v>Open</v>
      </c>
      <c r="E821" s="1" t="s">
        <v>1476</v>
      </c>
      <c r="F821">
        <f>COUNTIF('WetLitterbags placem_collection'!$M$3:$M$222, H821)</f>
        <v>0</v>
      </c>
      <c r="G821" t="str">
        <f t="shared" si="77"/>
        <v>Exclude</v>
      </c>
      <c r="I821">
        <f>IFERROR(INDEX('Green_rooibos initial weight'!$C$5:$C$1749,MATCH(E821, 'Green_rooibos initial weight'!$A$5:$A$1749,0)),"")</f>
        <v>1.984</v>
      </c>
      <c r="K821">
        <f t="shared" si="72"/>
        <v>1.984</v>
      </c>
      <c r="M821">
        <f>IFERROR(INDEX('Both teabags AfterWet'!$D$1:$D$839,MATCH(E821,'Both teabags AfterWet'!$B$1:$B$839,0)),"")</f>
        <v>0.77700000000000002</v>
      </c>
      <c r="O821" s="1">
        <v>0.54110000000000003</v>
      </c>
      <c r="P821" s="1"/>
      <c r="Q821" s="202">
        <v>23.600000000000428</v>
      </c>
      <c r="R821" s="202"/>
      <c r="S821">
        <f t="shared" si="74"/>
        <v>0.41340039999999767</v>
      </c>
      <c r="U821" s="111">
        <f t="shared" si="75"/>
        <v>0.79163286290322699</v>
      </c>
      <c r="V821" s="111">
        <f t="shared" si="76"/>
        <v>0.55200000000000005</v>
      </c>
    </row>
    <row r="822" spans="1:22">
      <c r="A822" s="1">
        <v>208</v>
      </c>
      <c r="B822" s="1"/>
      <c r="C822">
        <f>COUNTIF('WetLitterbags placem_collection'!$K$3:$K$222, E822)</f>
        <v>1</v>
      </c>
      <c r="D822" t="str">
        <f t="shared" si="73"/>
        <v>Open</v>
      </c>
      <c r="E822" s="200" t="s">
        <v>1340</v>
      </c>
      <c r="F822">
        <f>COUNTIF('WetLitterbags placem_collection'!$M$3:$M$222, H822)</f>
        <v>0</v>
      </c>
      <c r="G822" t="str">
        <f t="shared" si="77"/>
        <v>Exclude</v>
      </c>
      <c r="I822">
        <f>IFERROR(INDEX('Green_rooibos initial weight'!$C$5:$C$1749,MATCH(E822, 'Green_rooibos initial weight'!$A$5:$A$1749,0)),"")</f>
        <v>2.0270000000000001</v>
      </c>
      <c r="K822">
        <f t="shared" si="72"/>
        <v>2.0270000000000001</v>
      </c>
      <c r="M822">
        <f>IFERROR(INDEX('Both teabags AfterWet'!$D$1:$D$839,MATCH(E822,'Both teabags AfterWet'!$B$1:$B$839,0)),"")</f>
        <v>0.91</v>
      </c>
      <c r="O822" s="1">
        <v>0.63100000000000001</v>
      </c>
      <c r="P822" s="1"/>
      <c r="Q822" s="202">
        <v>18.435475834579655</v>
      </c>
      <c r="R822" s="202"/>
      <c r="S822">
        <f t="shared" si="74"/>
        <v>0.51467214748380241</v>
      </c>
      <c r="U822" s="111">
        <f t="shared" si="75"/>
        <v>0.746091688463837</v>
      </c>
      <c r="V822" s="111">
        <f t="shared" si="76"/>
        <v>0.55200000000000005</v>
      </c>
    </row>
    <row r="823" spans="1:22">
      <c r="A823" s="1">
        <v>209</v>
      </c>
      <c r="B823" s="1"/>
      <c r="C823">
        <f>COUNTIF('WetLitterbags placem_collection'!$K$3:$K$222, E823)</f>
        <v>1</v>
      </c>
      <c r="D823" t="str">
        <f t="shared" si="73"/>
        <v>Open</v>
      </c>
      <c r="E823" s="1" t="s">
        <v>1446</v>
      </c>
      <c r="F823">
        <f>COUNTIF('WetLitterbags placem_collection'!$M$3:$M$222, H823)</f>
        <v>0</v>
      </c>
      <c r="G823" t="str">
        <f t="shared" si="77"/>
        <v>Exclude</v>
      </c>
      <c r="I823">
        <f>IFERROR(INDEX('Green_rooibos initial weight'!$C$5:$C$1749,MATCH(E823, 'Green_rooibos initial weight'!$A$5:$A$1749,0)),"")</f>
        <v>2.0390000000000001</v>
      </c>
      <c r="K823">
        <f t="shared" si="72"/>
        <v>2.0390000000000001</v>
      </c>
      <c r="M823">
        <f>IFERROR(INDEX('Both teabags AfterWet'!$D$1:$D$839,MATCH(E823,'Both teabags AfterWet'!$B$1:$B$839,0)),"")</f>
        <v>0.748</v>
      </c>
      <c r="O823" s="1">
        <v>0.55049999999999999</v>
      </c>
      <c r="P823" s="1"/>
      <c r="Q823" s="202">
        <v>16.351888667991901</v>
      </c>
      <c r="R823" s="202"/>
      <c r="S823">
        <f t="shared" si="74"/>
        <v>0.46048285288270457</v>
      </c>
      <c r="U823" s="111">
        <f t="shared" si="75"/>
        <v>0.77416240662937486</v>
      </c>
      <c r="V823" s="111">
        <f t="shared" si="76"/>
        <v>0.55200000000000005</v>
      </c>
    </row>
    <row r="824" spans="1:22">
      <c r="A824" s="199">
        <v>210</v>
      </c>
      <c r="B824" s="199"/>
      <c r="C824">
        <f>COUNTIF('WetLitterbags placem_collection'!$K$3:$K$222, E824)</f>
        <v>1</v>
      </c>
      <c r="D824" t="str">
        <f t="shared" si="73"/>
        <v>Open</v>
      </c>
      <c r="E824" t="s">
        <v>1179</v>
      </c>
      <c r="F824">
        <f>COUNTIF('WetLitterbags placem_collection'!$M$3:$M$222, H824)</f>
        <v>0</v>
      </c>
      <c r="G824" t="str">
        <f t="shared" si="77"/>
        <v>Exclude</v>
      </c>
      <c r="I824">
        <f>IFERROR(INDEX('Green_rooibos initial weight'!$C$5:$C$1749,MATCH(E824, 'Green_rooibos initial weight'!$A$5:$A$1749,0)),"")</f>
        <v>2.0680000000000001</v>
      </c>
      <c r="K824">
        <f t="shared" si="72"/>
        <v>2.0680000000000001</v>
      </c>
      <c r="M824">
        <f>IFERROR(INDEX('Both teabags AfterWet'!$D$1:$D$839,MATCH(E824,'Both teabags AfterWet'!$B$1:$B$839,0)),"")</f>
        <v>0.83130000000000004</v>
      </c>
      <c r="O824">
        <v>0.60350000000000004</v>
      </c>
      <c r="Q824" s="202">
        <v>17.063492063492387</v>
      </c>
      <c r="R824" s="202"/>
      <c r="S824">
        <f t="shared" si="74"/>
        <v>0.50052182539682344</v>
      </c>
      <c r="U824" s="111">
        <f t="shared" si="75"/>
        <v>0.75796816953731949</v>
      </c>
      <c r="V824" s="111">
        <f t="shared" si="76"/>
        <v>0.55200000000000005</v>
      </c>
    </row>
    <row r="825" spans="1:22">
      <c r="A825" s="1">
        <v>211</v>
      </c>
      <c r="B825" s="1"/>
      <c r="C825">
        <f>COUNTIF('WetLitterbags placem_collection'!$K$3:$K$222, E825)</f>
        <v>1</v>
      </c>
      <c r="D825" t="str">
        <f t="shared" si="73"/>
        <v>Open</v>
      </c>
      <c r="E825" s="201" t="s">
        <v>1228</v>
      </c>
      <c r="F825">
        <f>COUNTIF('WetLitterbags placem_collection'!$M$3:$M$222, H825)</f>
        <v>0</v>
      </c>
      <c r="G825" t="str">
        <f t="shared" si="77"/>
        <v>Exclude</v>
      </c>
      <c r="I825">
        <f>IFERROR(INDEX('Green_rooibos initial weight'!$C$5:$C$1749,MATCH(E825, 'Green_rooibos initial weight'!$A$5:$A$1749,0)),"")</f>
        <v>2.02</v>
      </c>
      <c r="K825">
        <f t="shared" si="72"/>
        <v>2.02</v>
      </c>
      <c r="M825">
        <f>IFERROR(INDEX('Both teabags AfterWet'!$D$1:$D$839,MATCH(E825,'Both teabags AfterWet'!$B$1:$B$839,0)),"")</f>
        <v>0.85699999999999998</v>
      </c>
      <c r="O825" s="1">
        <v>0.62309999999999999</v>
      </c>
      <c r="P825" s="1"/>
      <c r="Q825" s="202">
        <v>17.246520874750999</v>
      </c>
      <c r="R825" s="202"/>
      <c r="S825">
        <f t="shared" si="74"/>
        <v>0.51563692842942654</v>
      </c>
      <c r="U825" s="111">
        <f t="shared" si="75"/>
        <v>0.7447341938468186</v>
      </c>
      <c r="V825" s="111">
        <f t="shared" si="76"/>
        <v>0.55200000000000005</v>
      </c>
    </row>
    <row r="826" spans="1:22">
      <c r="A826" s="1">
        <v>212</v>
      </c>
      <c r="B826" s="1"/>
      <c r="C826">
        <f>COUNTIF('WetLitterbags placem_collection'!$K$3:$K$222, E826)</f>
        <v>1</v>
      </c>
      <c r="D826" t="str">
        <f t="shared" si="73"/>
        <v>Open</v>
      </c>
      <c r="E826" s="200" t="s">
        <v>1264</v>
      </c>
      <c r="F826">
        <f>COUNTIF('WetLitterbags placem_collection'!$M$3:$M$222, H826)</f>
        <v>0</v>
      </c>
      <c r="G826" t="str">
        <f t="shared" si="77"/>
        <v>Exclude</v>
      </c>
      <c r="I826">
        <f>IFERROR(INDEX('Green_rooibos initial weight'!$C$5:$C$1749,MATCH(E826, 'Green_rooibos initial weight'!$A$5:$A$1749,0)),"")</f>
        <v>2.097</v>
      </c>
      <c r="K826">
        <f t="shared" ref="K826:K834" si="78">IFERROR(I826-(AG818+AG819+AG821),"")</f>
        <v>2.097</v>
      </c>
      <c r="M826">
        <f>IFERROR(INDEX('Both teabags AfterWet'!$D$1:$D$839,MATCH(E826,'Both teabags AfterWet'!$B$1:$B$839,0)),"")</f>
        <v>0.86439999999999995</v>
      </c>
      <c r="O826" s="1">
        <v>0.64780000000000004</v>
      </c>
      <c r="P826" s="1"/>
      <c r="Q826" s="202">
        <v>12.518778167251055</v>
      </c>
      <c r="R826" s="202"/>
      <c r="S826">
        <f t="shared" si="74"/>
        <v>0.56670335503254776</v>
      </c>
      <c r="U826" s="111">
        <f t="shared" si="75"/>
        <v>0.72975519550188472</v>
      </c>
      <c r="V826" s="111">
        <f t="shared" si="76"/>
        <v>0.55200000000000005</v>
      </c>
    </row>
    <row r="827" spans="1:22">
      <c r="A827" s="1">
        <v>213</v>
      </c>
      <c r="B827" s="1"/>
      <c r="C827">
        <f>COUNTIF('WetLitterbags placem_collection'!$K$3:$K$222, E827)</f>
        <v>1</v>
      </c>
      <c r="D827" t="str">
        <f t="shared" si="73"/>
        <v>Open</v>
      </c>
      <c r="E827" s="1" t="s">
        <v>1478</v>
      </c>
      <c r="F827">
        <f>COUNTIF('WetLitterbags placem_collection'!$M$3:$M$222, H827)</f>
        <v>0</v>
      </c>
      <c r="G827" t="str">
        <f t="shared" si="77"/>
        <v>Exclude</v>
      </c>
      <c r="I827">
        <f>IFERROR(INDEX('Green_rooibos initial weight'!$C$5:$C$1749,MATCH(E827, 'Green_rooibos initial weight'!$A$5:$A$1749,0)),"")</f>
        <v>1.972</v>
      </c>
      <c r="K827">
        <f t="shared" si="78"/>
        <v>1.972</v>
      </c>
      <c r="M827">
        <f>IFERROR(INDEX('Both teabags AfterWet'!$D$1:$D$839,MATCH(E827,'Both teabags AfterWet'!$B$1:$B$839,0)),"")</f>
        <v>0.71399999999999997</v>
      </c>
      <c r="O827" s="1">
        <v>0.49080000000000001</v>
      </c>
      <c r="P827" s="1"/>
      <c r="Q827" s="202">
        <v>10.252600297176585</v>
      </c>
      <c r="R827" s="202"/>
      <c r="S827">
        <f t="shared" si="74"/>
        <v>0.44048023774145734</v>
      </c>
      <c r="U827" s="111">
        <f t="shared" si="75"/>
        <v>0.77663273948201961</v>
      </c>
      <c r="V827" s="111">
        <f t="shared" si="76"/>
        <v>0.55200000000000005</v>
      </c>
    </row>
    <row r="828" spans="1:22">
      <c r="A828" s="1">
        <v>214</v>
      </c>
      <c r="B828" s="1"/>
      <c r="C828">
        <f>COUNTIF('WetLitterbags placem_collection'!$K$3:$K$222, E828)</f>
        <v>1</v>
      </c>
      <c r="D828" t="str">
        <f t="shared" si="73"/>
        <v>Open</v>
      </c>
      <c r="E828" s="200" t="s">
        <v>1289</v>
      </c>
      <c r="F828">
        <f>COUNTIF('WetLitterbags placem_collection'!$M$3:$M$222, H828)</f>
        <v>0</v>
      </c>
      <c r="G828" t="str">
        <f t="shared" si="77"/>
        <v>Exclude</v>
      </c>
      <c r="I828">
        <f>IFERROR(INDEX('Green_rooibos initial weight'!$C$5:$C$1749,MATCH(E828, 'Green_rooibos initial weight'!$A$5:$A$1749,0)),"")</f>
        <v>2.0110000000000001</v>
      </c>
      <c r="K828">
        <f t="shared" si="78"/>
        <v>2.0110000000000001</v>
      </c>
      <c r="M828">
        <f>IFERROR(INDEX('Both teabags AfterWet'!$D$1:$D$839,MATCH(E828,'Both teabags AfterWet'!$B$1:$B$839,0)),"")</f>
        <v>0.71299999999999997</v>
      </c>
      <c r="O828" s="1">
        <v>0.52159999999999995</v>
      </c>
      <c r="P828" s="1"/>
      <c r="Q828" s="202">
        <v>10.989010989010806</v>
      </c>
      <c r="R828" s="202"/>
      <c r="S828">
        <f t="shared" si="74"/>
        <v>0.46428131868131961</v>
      </c>
      <c r="U828" s="111">
        <f t="shared" si="75"/>
        <v>0.76912913044190967</v>
      </c>
      <c r="V828" s="111">
        <f t="shared" si="76"/>
        <v>0.55200000000000005</v>
      </c>
    </row>
    <row r="829" spans="1:22">
      <c r="A829">
        <v>215</v>
      </c>
      <c r="C829">
        <f>COUNTIF('WetLitterbags placem_collection'!$K$3:$K$222, E829)</f>
        <v>1</v>
      </c>
      <c r="D829" t="str">
        <f t="shared" si="73"/>
        <v>Open</v>
      </c>
      <c r="E829" t="s">
        <v>1192</v>
      </c>
      <c r="F829">
        <f>COUNTIF('WetLitterbags placem_collection'!$M$3:$M$222, H829)</f>
        <v>0</v>
      </c>
      <c r="G829" t="str">
        <f t="shared" si="77"/>
        <v>Exclude</v>
      </c>
      <c r="I829">
        <f>IFERROR(INDEX('Green_rooibos initial weight'!$C$5:$C$1749,MATCH(E829, 'Green_rooibos initial weight'!$A$5:$A$1749,0)),"")</f>
        <v>2.1040000000000001</v>
      </c>
      <c r="K829">
        <f t="shared" si="78"/>
        <v>2.1040000000000001</v>
      </c>
      <c r="M829">
        <f>IFERROR(INDEX('Both teabags AfterWet'!$D$1:$D$839,MATCH(E829,'Both teabags AfterWet'!$B$1:$B$839,0)),"")</f>
        <v>0.69730000000000003</v>
      </c>
      <c r="O829">
        <v>0.50380000000000003</v>
      </c>
      <c r="Q829" s="202">
        <v>7.1357285429143147</v>
      </c>
      <c r="R829" s="202"/>
      <c r="S829">
        <f t="shared" si="74"/>
        <v>0.46785019960079771</v>
      </c>
      <c r="U829" s="111">
        <f t="shared" si="75"/>
        <v>0.77763773783232049</v>
      </c>
      <c r="V829" s="111">
        <f t="shared" si="76"/>
        <v>0.55200000000000005</v>
      </c>
    </row>
    <row r="830" spans="1:22">
      <c r="A830" s="1">
        <v>216</v>
      </c>
      <c r="B830" s="1"/>
      <c r="C830">
        <f>COUNTIF('WetLitterbags placem_collection'!$K$3:$K$222, E830)</f>
        <v>1</v>
      </c>
      <c r="D830" t="str">
        <f t="shared" si="73"/>
        <v>Open</v>
      </c>
      <c r="E830" s="200" t="s">
        <v>1295</v>
      </c>
      <c r="F830">
        <f>COUNTIF('WetLitterbags placem_collection'!$M$3:$M$222, H830)</f>
        <v>0</v>
      </c>
      <c r="G830" t="str">
        <f t="shared" si="77"/>
        <v>Exclude</v>
      </c>
      <c r="I830">
        <f>IFERROR(INDEX('Green_rooibos initial weight'!$C$5:$C$1749,MATCH(E830, 'Green_rooibos initial weight'!$A$5:$A$1749,0)),"")</f>
        <v>2.0190000000000001</v>
      </c>
      <c r="K830">
        <f t="shared" si="78"/>
        <v>2.0190000000000001</v>
      </c>
      <c r="M830">
        <f>IFERROR(INDEX('Both teabags AfterWet'!$D$1:$D$839,MATCH(E830,'Both teabags AfterWet'!$B$1:$B$839,0)),"")</f>
        <v>0.88700000000000001</v>
      </c>
      <c r="O830" s="1">
        <v>0.66800000000000004</v>
      </c>
      <c r="P830" s="1"/>
      <c r="Q830" s="202">
        <v>8.3005893909626298</v>
      </c>
      <c r="R830" s="202"/>
      <c r="S830">
        <f t="shared" si="74"/>
        <v>0.61255206286836961</v>
      </c>
      <c r="U830" s="111">
        <f t="shared" si="75"/>
        <v>0.69660620957485408</v>
      </c>
      <c r="V830" s="111">
        <f t="shared" si="76"/>
        <v>0.55200000000000005</v>
      </c>
    </row>
    <row r="831" spans="1:22">
      <c r="A831" s="1">
        <v>217</v>
      </c>
      <c r="B831" s="1"/>
      <c r="C831">
        <f>COUNTIF('WetLitterbags placem_collection'!$K$3:$K$222, E831)</f>
        <v>1</v>
      </c>
      <c r="D831" t="str">
        <f t="shared" si="73"/>
        <v>Open</v>
      </c>
      <c r="E831" s="1" t="s">
        <v>1255</v>
      </c>
      <c r="F831">
        <f>COUNTIF('WetLitterbags placem_collection'!$M$3:$M$222, H831)</f>
        <v>0</v>
      </c>
      <c r="G831" t="str">
        <f t="shared" si="77"/>
        <v>Exclude</v>
      </c>
      <c r="I831">
        <f>IFERROR(INDEX('Green_rooibos initial weight'!$C$5:$C$1749,MATCH(E831, 'Green_rooibos initial weight'!$A$5:$A$1749,0)),"")</f>
        <v>1.9530000000000001</v>
      </c>
      <c r="K831">
        <f t="shared" si="78"/>
        <v>1.9530000000000001</v>
      </c>
      <c r="M831">
        <f>IFERROR(INDEX('Both teabags AfterWet'!$D$1:$D$839,MATCH(E831,'Both teabags AfterWet'!$B$1:$B$839,0)),"")</f>
        <v>0.78100000000000003</v>
      </c>
      <c r="O831" s="1">
        <v>0.57120000000000004</v>
      </c>
      <c r="P831" s="1"/>
      <c r="Q831" s="202">
        <v>8.99805447470772</v>
      </c>
      <c r="R831" s="202"/>
      <c r="S831">
        <f t="shared" si="74"/>
        <v>0.51980311284046954</v>
      </c>
      <c r="U831" s="111">
        <f t="shared" si="75"/>
        <v>0.73384377222710206</v>
      </c>
      <c r="V831" s="111">
        <f t="shared" si="76"/>
        <v>0.55200000000000005</v>
      </c>
    </row>
    <row r="832" spans="1:22">
      <c r="A832" s="199">
        <v>218</v>
      </c>
      <c r="B832" s="199"/>
      <c r="C832">
        <f>COUNTIF('WetLitterbags placem_collection'!$K$3:$K$222, E832)</f>
        <v>1</v>
      </c>
      <c r="D832" t="str">
        <f t="shared" si="73"/>
        <v>Open</v>
      </c>
      <c r="E832" t="s">
        <v>1799</v>
      </c>
      <c r="F832">
        <f>COUNTIF('WetLitterbags placem_collection'!$M$3:$M$222, H832)</f>
        <v>0</v>
      </c>
      <c r="G832" t="str">
        <f t="shared" si="77"/>
        <v>Exclude</v>
      </c>
      <c r="I832">
        <f>IFERROR(INDEX('Green_rooibos initial weight'!$C$5:$C$1749,MATCH(E832, 'Green_rooibos initial weight'!$A$5:$A$1749,0)),"")</f>
        <v>2.0539999999999998</v>
      </c>
      <c r="K832">
        <f t="shared" si="78"/>
        <v>2.0539999999999998</v>
      </c>
      <c r="M832">
        <f>IFERROR(INDEX('Both teabags AfterWet'!$D$1:$D$839,MATCH(E832,'Both teabags AfterWet'!$B$1:$B$839,0)),"")</f>
        <v>0.75700000000000001</v>
      </c>
      <c r="O832">
        <v>0.56159999999999999</v>
      </c>
      <c r="Q832" s="202">
        <v>12.853598014887801</v>
      </c>
      <c r="R832" s="202"/>
      <c r="S832">
        <f t="shared" si="74"/>
        <v>0.48941419354839011</v>
      </c>
      <c r="U832" s="111">
        <f t="shared" si="75"/>
        <v>0.76172629330652863</v>
      </c>
      <c r="V832" s="111">
        <f t="shared" si="76"/>
        <v>0.55200000000000005</v>
      </c>
    </row>
    <row r="833" spans="1:22">
      <c r="A833" s="1">
        <v>219</v>
      </c>
      <c r="B833" s="1"/>
      <c r="C833">
        <f>COUNTIF('WetLitterbags placem_collection'!$K$3:$K$222, E833)</f>
        <v>1</v>
      </c>
      <c r="D833" t="str">
        <f t="shared" si="73"/>
        <v>Open</v>
      </c>
      <c r="E833" s="1" t="s">
        <v>1323</v>
      </c>
      <c r="F833">
        <f>COUNTIF('WetLitterbags placem_collection'!$M$3:$M$222, H833)</f>
        <v>0</v>
      </c>
      <c r="G833" t="str">
        <f t="shared" si="77"/>
        <v>Exclude</v>
      </c>
      <c r="I833">
        <f>IFERROR(INDEX('Green_rooibos initial weight'!$C$5:$C$1749,MATCH(E833, 'Green_rooibos initial weight'!$A$5:$A$1749,0)),"")</f>
        <v>2.0270000000000001</v>
      </c>
      <c r="K833">
        <f t="shared" si="78"/>
        <v>2.0270000000000001</v>
      </c>
      <c r="M833">
        <f>IFERROR(INDEX('Both teabags AfterWet'!$D$1:$D$839,MATCH(E833,'Both teabags AfterWet'!$B$1:$B$839,0)),"")</f>
        <v>0.70650000000000002</v>
      </c>
      <c r="O833" s="1">
        <v>0.50029999999999997</v>
      </c>
      <c r="P833" s="1"/>
      <c r="Q833" s="202">
        <v>11.604439959636602</v>
      </c>
      <c r="R833" s="202"/>
      <c r="S833">
        <f t="shared" si="74"/>
        <v>0.44224298688193808</v>
      </c>
      <c r="U833" s="111">
        <f t="shared" si="75"/>
        <v>0.78182388412336556</v>
      </c>
      <c r="V833" s="111">
        <f t="shared" si="76"/>
        <v>0.55200000000000005</v>
      </c>
    </row>
    <row r="834" spans="1:22">
      <c r="A834" s="199">
        <v>220</v>
      </c>
      <c r="B834" s="199"/>
      <c r="C834">
        <f>COUNTIF('WetLitterbags placem_collection'!$K$3:$K$222, E834)</f>
        <v>1</v>
      </c>
      <c r="D834" t="str">
        <f t="shared" si="73"/>
        <v>Open</v>
      </c>
      <c r="E834" t="s">
        <v>1268</v>
      </c>
      <c r="F834">
        <f>COUNTIF('WetLitterbags placem_collection'!$M$3:$M$222, H834)</f>
        <v>0</v>
      </c>
      <c r="G834" t="str">
        <f t="shared" si="77"/>
        <v>Exclude</v>
      </c>
      <c r="I834">
        <f>IFERROR(INDEX('Green_rooibos initial weight'!$C$5:$C$1749,MATCH(E834, 'Green_rooibos initial weight'!$A$5:$A$1749,0)),"")</f>
        <v>1.9510000000000001</v>
      </c>
      <c r="K834">
        <f t="shared" si="78"/>
        <v>1.9510000000000001</v>
      </c>
      <c r="M834">
        <f>IFERROR(INDEX('Both teabags AfterWet'!$D$1:$D$839,MATCH(E834,'Both teabags AfterWet'!$B$1:$B$839,0)),"")</f>
        <v>0.6169</v>
      </c>
      <c r="O834">
        <v>0.46260000000000001</v>
      </c>
      <c r="Q834" s="202">
        <v>11.045655375552919</v>
      </c>
      <c r="R834" s="202"/>
      <c r="S834">
        <f t="shared" si="74"/>
        <v>0.4115027982326922</v>
      </c>
      <c r="U834" s="111">
        <f t="shared" si="75"/>
        <v>0.78908108752809214</v>
      </c>
      <c r="V834" s="111">
        <f t="shared" si="76"/>
        <v>0.55200000000000005</v>
      </c>
    </row>
  </sheetData>
  <sortState ref="A11:Z834">
    <sortCondition ref="D11:D834"/>
  </sortState>
  <conditionalFormatting sqref="U11:Z11 U12:V834">
    <cfRule type="containsErrors" dxfId="1" priority="1" stopIfTrue="1">
      <formula>ISERROR(U11)</formula>
    </cfRule>
  </conditionalFormatting>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topLeftCell="A57"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#REF!</v>
      </c>
    </row>
    <row r="41" spans="1:9" s="2" customFormat="1">
      <c r="A41" s="2" t="s">
        <v>13</v>
      </c>
      <c r="B41" s="65" t="s">
        <v>75</v>
      </c>
      <c r="C41" s="65" t="s">
        <v>73</v>
      </c>
      <c r="D41" s="65"/>
      <c r="E41" s="65"/>
      <c r="F41" s="64" t="s">
        <v>83</v>
      </c>
      <c r="G41" s="50" t="s">
        <v>84</v>
      </c>
      <c r="H41" s="50"/>
      <c r="I41" s="86" t="e">
        <f>(H41-Wcordandbag)/(G41-(Wcordandbag+Wlabel))</f>
        <v>#REF!</v>
      </c>
    </row>
    <row r="42" spans="1:9" s="2" customFormat="1" ht="43.2">
      <c r="A42" s="64" t="s">
        <v>14</v>
      </c>
      <c r="B42" s="27" t="s">
        <v>76</v>
      </c>
      <c r="C42" s="65" t="s">
        <v>77</v>
      </c>
      <c r="D42" s="65"/>
      <c r="E42" s="65"/>
      <c r="F42" s="64" t="s">
        <v>85</v>
      </c>
      <c r="G42" s="50"/>
      <c r="H42" s="50"/>
      <c r="I42" s="86" t="e">
        <f>(H42-Wcordandbag)/(G42-(Wcordandbag+Wlabel))</f>
        <v>#REF!</v>
      </c>
    </row>
    <row r="43" spans="1:9" s="2" customFormat="1">
      <c r="A43" s="65" t="s">
        <v>15</v>
      </c>
      <c r="B43" s="65" t="s">
        <v>71</v>
      </c>
      <c r="C43" s="65" t="s">
        <v>77</v>
      </c>
      <c r="D43" s="65"/>
      <c r="E43" s="65"/>
      <c r="F43" s="64" t="s">
        <v>86</v>
      </c>
      <c r="G43" s="50"/>
      <c r="H43" s="50"/>
      <c r="I43" s="86" t="e">
        <f>(H43-Wcordandbag)/(G43-(Wcordandbag+Wlabel))</f>
        <v>#REF!</v>
      </c>
    </row>
    <row r="44" spans="1:9" s="2" customFormat="1" ht="29.4" thickBot="1">
      <c r="A44" s="69" t="s">
        <v>211</v>
      </c>
      <c r="B44" s="28" t="s">
        <v>224</v>
      </c>
      <c r="C44" s="69"/>
      <c r="D44" s="69"/>
      <c r="E44" s="65"/>
      <c r="F44" s="68" t="s">
        <v>84</v>
      </c>
      <c r="G44" s="87"/>
      <c r="H44" s="87"/>
      <c r="I44" s="86" t="e">
        <f>(H44-Wcordandbag)/(G44-(Wcordandbag+Wlabel))</f>
        <v>#REF!</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1204</v>
      </c>
      <c r="E7" s="23" t="s">
        <v>129</v>
      </c>
      <c r="F7" s="23"/>
      <c r="G7" s="41" t="s">
        <v>134</v>
      </c>
    </row>
    <row r="8" spans="1:7">
      <c r="G8" s="24" t="s">
        <v>135</v>
      </c>
    </row>
    <row r="9" spans="1:7" s="43" customFormat="1" ht="28.8">
      <c r="A9" s="43">
        <v>7</v>
      </c>
      <c r="B9" s="43" t="s">
        <v>133</v>
      </c>
      <c r="C9" s="44">
        <v>42170</v>
      </c>
      <c r="D9" s="45">
        <f t="shared" ca="1" si="0"/>
        <v>1204</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2481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24</vt:i4>
      </vt:variant>
      <vt:variant>
        <vt:lpstr>Navngitte områder</vt:lpstr>
      </vt:variant>
      <vt:variant>
        <vt:i4>8</vt:i4>
      </vt:variant>
    </vt:vector>
  </HeadingPairs>
  <TitlesOfParts>
    <vt:vector size="32" baseType="lpstr">
      <vt:lpstr>Final data_for_R_analysis_Wetse</vt:lpstr>
      <vt:lpstr>Final data_for_R_analysis_Dryse</vt:lpstr>
      <vt:lpstr>Dry_Litterbag Placem_Collection</vt:lpstr>
      <vt:lpstr>Duplicate check</vt:lpstr>
      <vt:lpstr>50x50 Mound survey</vt:lpstr>
      <vt:lpstr>Coordinates</vt:lpstr>
      <vt:lpstr>Soil_texture</vt:lpstr>
      <vt:lpstr>Rainfall_Wet</vt:lpstr>
      <vt:lpstr>Teabags_used_in_wet</vt:lpstr>
      <vt:lpstr>Ashed teabags wet</vt:lpstr>
      <vt:lpstr>Ash_Protocol</vt:lpstr>
      <vt:lpstr>Rainfall_Dry</vt:lpstr>
      <vt:lpstr>Green_rooibos initial weight</vt:lpstr>
      <vt:lpstr>WetLitterbags placem_collection</vt:lpstr>
      <vt:lpstr>Both teabags AfterWet</vt:lpstr>
      <vt:lpstr>Both teabags AfterDry</vt:lpstr>
      <vt:lpstr>Dry_season</vt:lpstr>
      <vt:lpstr>Wet_season</vt:lpstr>
      <vt:lpstr>Wet_season_teabag_weights</vt:lpstr>
      <vt:lpstr>TBImanual</vt:lpstr>
      <vt:lpstr>Bugs&amp;Issues</vt:lpstr>
      <vt:lpstr>Things</vt:lpstr>
      <vt:lpstr>Changelog</vt:lpstr>
      <vt:lpstr>DIAGNOSTICS</vt:lpstr>
      <vt:lpstr>aspect</vt:lpstr>
      <vt:lpstr>ecosystem</vt:lpstr>
      <vt:lpstr>human_impact</vt:lpstr>
      <vt:lpstr>rootingdepth</vt:lpstr>
      <vt:lpstr>shading</vt:lpstr>
      <vt:lpstr>slope</vt:lpstr>
      <vt:lpstr>soil_texture</vt:lpstr>
      <vt:lpstr>soildepth</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2018-10-01T11:03:52Z</dcterms:modified>
</cp:coreProperties>
</file>